
<file path=[Content_Types].xml><?xml version="1.0" encoding="utf-8"?>
<Types xmlns="http://schemas.openxmlformats.org/package/2006/content-types">
  <Override PartName="/xl/worksheets/sheet7.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9.xml" ContentType="application/vnd.openxmlformats-officedocument.spreadsheetml.worksheet+xml"/>
  <Override PartName="/xl/theme/theme1.xml" ContentType="application/vnd.openxmlformats-officedocument.theme+xml"/>
  <Override PartName="/xl/worksheets/sheet10.xml" ContentType="application/vnd.openxmlformats-officedocument.spreadsheetml.worksheet+xml"/>
  <Override PartName="/xl/worksheets/sheet12.xml" ContentType="application/vnd.openxmlformats-officedocument.spreadsheetml.worksheet+xml"/>
  <Override PartName="/xl/worksheets/sheet4.xml" ContentType="application/vnd.openxmlformats-officedocument.spreadsheetml.worksheet+xml"/>
  <Default Extension="xml" ContentType="application/xml"/>
  <Override PartName="/xl/worksheets/sheet6.xml" ContentType="application/vnd.openxmlformats-officedocument.spreadsheetml.worksheet+xml"/>
  <Override PartName="/docProps/app.xml" ContentType="application/vnd.openxmlformats-officedocument.extended-properties+xml"/>
  <Override PartName="/xl/workbook.xml" ContentType="application/vnd.openxmlformats-officedocument.spreadsheetml.sheet.main+xml"/>
  <Override PartName="/xl/worksheets/sheet1.xml" ContentType="application/vnd.openxmlformats-officedocument.spreadsheetml.worksheet+xml"/>
  <Override PartName="/xl/worksheets/sheet8.xml" ContentType="application/vnd.openxmlformats-officedocument.spreadsheetml.worksheet+xml"/>
  <Override PartName="/xl/calcChain.xml" ContentType="application/vnd.openxmlformats-officedocument.spreadsheetml.calcChain+xml"/>
  <Override PartName="/xl/styles.xml" ContentType="application/vnd.openxmlformats-officedocument.spreadsheetml.styles+xml"/>
  <Override PartName="/xl/worksheets/sheet3.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Override PartName="/xl/worksheets/sheet13.xml" ContentType="application/vnd.openxmlformats-officedocument.spreadsheetml.worksheet+xml"/>
  <Override PartName="/xl/worksheets/sheet5.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5" rupBuild="4505"/>
  <workbookPr autoCompressPictures="0"/>
  <bookViews>
    <workbookView xWindow="1440" yWindow="540" windowWidth="26460" windowHeight="16460" tabRatio="841"/>
  </bookViews>
  <sheets>
    <sheet name="Public Access to Information" sheetId="1" r:id="rId1"/>
    <sheet name="Political Financing" sheetId="2" r:id="rId2"/>
    <sheet name="Electoral Oversight" sheetId="3" r:id="rId3"/>
    <sheet name="Executive Accountability" sheetId="4" r:id="rId4"/>
    <sheet name="Legislative Accountability" sheetId="5" r:id="rId5"/>
    <sheet name="Judicial Accountability" sheetId="6" r:id="rId6"/>
    <sheet name="State Budget Processes" sheetId="7" r:id="rId7"/>
    <sheet name="State Civil Service Management" sheetId="8" r:id="rId8"/>
    <sheet name="Procurement" sheetId="9" r:id="rId9"/>
    <sheet name="Internal Auditing" sheetId="10" r:id="rId10"/>
    <sheet name=" Lobbying Disclosure" sheetId="11" r:id="rId11"/>
    <sheet name="Ethics Enforcement Entities" sheetId="12" r:id="rId12"/>
    <sheet name="State Pension Fund Management" sheetId="13" r:id="rId13"/>
  </sheets>
  <calcPr calcId="130407"/>
  <extLst>
    <ext xmlns:mx="http://schemas.microsoft.com/office/mac/excel/2008/main" uri="http://schemas.microsoft.com/office/mac/excel/2008/main">
      <mx:ArchID Flags="2"/>
    </ext>
  </extLst>
</workbook>
</file>

<file path=xl/calcChain.xml><?xml version="1.0" encoding="utf-8"?>
<calcChain xmlns="http://schemas.openxmlformats.org/spreadsheetml/2006/main">
  <c r="BA2" i="11"/>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 r="A2"/>
  <c r="BA2" i="3"/>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 r="A2"/>
  <c r="BA2" i="12"/>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A2"/>
  <c r="BA2" i="4"/>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A2"/>
  <c r="BA2" i="10"/>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 r="A2"/>
  <c r="BA2" i="6"/>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A2"/>
  <c r="BA2" i="5"/>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A2"/>
  <c r="BA2" i="2"/>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 r="A2"/>
  <c r="BA2" i="9"/>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 r="A2"/>
  <c r="D1003" i="1"/>
  <c r="D1002"/>
  <c r="BA2"/>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 r="A2"/>
  <c r="BA2" i="7"/>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 r="A2"/>
  <c r="BA2" i="8"/>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A2"/>
  <c r="BA2" i="13"/>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 r="A2"/>
</calcChain>
</file>

<file path=xl/sharedStrings.xml><?xml version="1.0" encoding="utf-8"?>
<sst xmlns="http://schemas.openxmlformats.org/spreadsheetml/2006/main" count="30580" uniqueCount="24162">
  <si>
    <t xml:space="preserve">In Colorado, state law says: “All candidate committees, political committees, issue committees, small donor committees, and political parties shall report to the appropriate officer their contributions received, including the name and address of each person who has contributed twenty dollars or more; expenditures made, and obligations entered into by the committee or party.”
Furthermore, another provision in state law says such reports "are public records and shall be open to inspection by the public during regular business hours." A copy of the report shall also "be kept by the appropriate officer and a copy shall be made available immediately in a file for public inspection.”
"We now require all reports filed with the [Secretary of State] to be electronically filed, so access to the public is available as soon as the committee submits the report online," said Melissa Polk, who works in the Elections Division of at the Colorado Secretary of State. </t>
  </si>
  <si>
    <t>Colorado Revised Statute 1-45-108(1)(a)(I): http://www.lexisnexis.com/hottopics/colorado/?app=00075&amp;view=full&amp;interface=1&amp;docinfo=off&amp;searchtype=get&amp;search=C.R.S.+1-45-108
Colorado Revised Statute 1-45-109 (4) (a): http://www.lexisnexis.com/hottopics/colorado/?app=00075&amp;view=full&amp;interface=1&amp;docinfo=off&amp;searchtype=get&amp;search=C.R.S.+1-45-109
Confirmed with Melissa Polk, who works in the Elections Division at the Colorado Secretary of State, in a Nov. 6, 2015 e-mail</t>
  </si>
  <si>
    <t>800 possible</t>
    <phoneticPr fontId="11" type="noConversion"/>
  </si>
  <si>
    <r>
      <t>Jean Mills-Barber, 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t>
    </r>
    <r>
      <rPr>
        <sz val="10"/>
        <rFont val="Arial"/>
      </rPr>
      <t xml:space="preserve">
Utah Administrative Code, 477-9-3, Conflict of Interest, Amended July 1, 2014, http://www.rules.utah.gov/publicat/code/r477/r477-009.htm#T3  Accessed Nov. 6, 2015.</t>
    </r>
  </si>
  <si>
    <t>The state constitution in Colorado states: "Expenditures that are controlled by or coordinated with a candidate or candidate's agent are deemed to be both contributions by the maker of the expenditures, and expenditures by the candidate committee.”</t>
  </si>
  <si>
    <t>ARTICLE XXVIII. Campaign and Political Finance, in the state constitution: http://tornado.state.co.us/gov_dir/leg_dir/olls/constitution.htm#ARTICLE_XXIX_Section_5</t>
  </si>
  <si>
    <t>The asset disclosure forms require listing of sources of income and properties owned worth $10,000 or more for the filer and immediate family, but exclude holdings in such items as mutual funds and do not list amounts of investments or income.  
For some people the forms show all sources of income, but for people owning shares in mutual funds, for example, the filing won't show all sources of income. 
The forms are standardized and the same for everyone. Immediate family is spouse, minor children and any member of the extended family living with the covered person. All civil servants do file. The only case of failure to file in 2014  involved a member of the state Funeral board, which is volunteer position.</t>
  </si>
  <si>
    <t>Jean Mills-Barber, 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
Utah Administrative Code, 477-9-3, Conflict of Interest, Amended July 1, 2014, http://www.rules.utah.gov/publicat/code/r477/r477-009.htm#T3  Accessed Nov. 6, 2015.</t>
  </si>
  <si>
    <t>Both high-level appointed officials and other state employees must complete a conflict of interest form when hired. However, these records are considered non-public documents. There is no evidence that these records meet any of the open data standards.</t>
  </si>
  <si>
    <r>
      <t xml:space="preserve">The Texas State Auditor says on its website that investigations “are performed whenever there is evidence of fraud or abuse of state resources.”  The office announced in December that it was launching an investigation into a no-bid contract awarded by the state’s massive health and human services network to Austin company 21CT after a series of news reports about the contracting scandal.  
Auditor </t>
    </r>
    <r>
      <rPr>
        <sz val="10"/>
        <rFont val="Arial"/>
      </rPr>
      <t>John</t>
    </r>
    <r>
      <rPr>
        <sz val="10"/>
        <rFont val="Arial"/>
      </rPr>
      <t xml:space="preserve"> Keel said in an email to the Austin American-Statesman that he had notified the lieutenant governor and the House speaker, who chair a committee that oversees the office, that he had initiated the investigation along with the Travis County District Attorney’s Public Integrity Unit, which prosecutes public corruption in the state capital.
---
Peer Reviewer comment: Agree
 The auditor acts when it needs to, but may take a little time to get started.   For example, there were reports of potential issues with the Texas Enterprise Fund, but it took until 2014 to get an audit.</t>
    </r>
  </si>
  <si>
    <t>High-level appointed staff such as division directors, deputy executive directors and executive directors must complete a disclosure form. This form does inquire about any conflicts of interests that may exist. These forms are not classified as public records and are not available to the public.
Other state employees are asked to disclose a conflict of interest during the hiring process. These documents are not classified as public and are not available for the public.</t>
  </si>
  <si>
    <t>Campaign finance investigations have increased significantly under John Motl, who was appointed Commissioner of Political Practices by Gov. Steve Bullock in 2013. He is the fourth commissioner to serve in six years. 
Motl is an attorney and thus better versed in campaign finance law compared to past commissioners. He is the only commissioner who has been able to prosecute complaints. In Motl's first full year, his office made 86 decisions resolving 107 campaign finance complaints. Earlier commissioners made 10 to 30 decisions per year. His office accepted 81 complaints  in 2014, the most ever. Motl has also worked through a backlog of complaints from 2010, 2011 and 2012.
All campaign finance complaints and their outcomes are published online.
Prior to 2013, the office did not have a full time attorney and that hindered timely investigations. There is no promise that the agency will continue to aggressively pursue campaign finance violations as the commissioner is a political appointee subject to confirmation by the legislature and the commissioner's budget is controlled by the legislature. Staff, however, are not subject to the same turnover.  
Candidates that file late and fail to file have been sanctioned recently. For example, in 2014 Motl ordered three legislative candidates and two county commission candidates removed from the race because they didn't file campaign reports. Less severe late filings are usually fined. 
The commissioner has also been working through a significant number of complaints from 2010 and 2012, about groups that fail to register as political action committees, and groups making illegal corporate contributions to individuals. 
One case, involving Rep. Art Wittich R-Bozeman will be decided by jury trial in 2016. If the Commissioner of Political Practices proves the case, he will ask that Wittich be removed from office, something that hasn't happened in Montana since 1940.
The current commissioner, Jonathan Motl, has been criticized by some Republican members of the Montana legislature, and by a former commissioner, for being heavy handed with his complaint decisions. Though some Republicans have supported recent campaign transparency bills and have stated that they think Motl is fair. The legislature did confirm him in April 2015.
It's important to note that in many cases the Commissioner of Political Practices is limited to investigating only the violations that are formally reported by citizens, and that limits how proactive the agency can be.</t>
  </si>
  <si>
    <t>Members of the ethics entities are not specifically required to recuse themselves from actions in which they may have a conflict of interest. While there are general ethics provisions, these do not explicitly relate to the ethics entities.</t>
  </si>
  <si>
    <t xml:space="preserve">The current Commissioner of Political Practices (CPP) is diligent in investigating campaign finance complaints and has worked through a backlog of complaints.
In 2014, the office made 86 decisions resolving 107 campaign finance complaints, compared to earlier commissioners who made 10 to 30 decisions a year. There were 81 complaints filed in 2014, the most ever filed with the agency.  
However, the CPP can not initiate its own investigations in most cases. The office must wait for someone to file a complaint before investigating. </t>
  </si>
  <si>
    <t>Among the numerous examples of state entities claiming uncodified exemptions to the Sunshine Law are the individual members of the state legislature. According to senate administrator Marga Hoelscher and House communications director Trevor Fox, state legislators do not consider themselves to be a public governmental body under the Sunshine Law,” since many people disagree with that interpretation. In April 2015, Progress Missouri filed suit against specific legislators for these claimed exemptions. While the definition does not specify whether legislators qualify as a public governmental body, they do not have a codified exemption.
Starting in early March 2015, senators repeatedly denied the advocacy group Progress Missouri the right to film committee meetings. While the meetings are considered open, Senate Rule 96 allows the chairman of the committee to disallow cameras and other filming equipment if they are disrupting the committee's decorum. Progress Missouri holds that the rule does not allow committee chairmen from disallowing filming altogether.
In 2014, the Investigative Reporters and Editors awarded Governor Jay Nixon its Golden Padlock Award for his role in concealing the name of the compounding pharmacy that produces the sedative used by the state in executions. The uncodified redactions to previously open documents led to lawsuits filed by the American Civil Liberties Union and St. Louis Public Radio reporters in late 2013. Some of these lawsuits are still ongoing.
The 2014 Summary of State and Local Audit Findings-Sunshine Law from the state auditor's office found that the Missouri Employers Mutual Insurance Company does not consider itself a public or quasi-public governmental body, though the auditor's office states in the report that the company was formed “under state statutes subject to the Sunshine Law.”
The research of Show-Me Cannabis has also indicated that of the 27 regional drug task forces, funded in part by the state legislature, 23 refused to provide open records as required by the Sunshine Law, and several appeared to subvert the researcher's ability to make a request.
---
Peer Reviewer Comment: Agree.
I would add, however, that a review of legislative policy by State Auditor Tom Schweich argued that while lawmakers believe they are exempt from the state's Sunshine Law, "the law related to this matter is ambiguous." It is "a double standard for the legislature to impose additional requirements on other public governmental bodies while enjoying a blanket exemption from the Sunshine Law." http://www.auditor.mo.gov/repository/press/2013-025.pdf</t>
  </si>
  <si>
    <t>Hawaii established an open data law in 2013, but it does not set up specific standards. The law mandates that each executive branch department "use reasonable efforts" to make "appropriate and existing electronic data sets" maintained by the department electronically available to the public through the state's open data portal at data.hawaii.gov or successor website designated by the chief information officer. It also requires the chief information officer, in consultation with the Office of Information Practices, to develop policies and procedures to implement the law.
The goals of the open data law include "making data sets available to the greatest number of users in an easily accessible fashion. Furthermore, the law seeks "the use of machine readable, non-proprietary technical standards for web publishing" whenever possible.</t>
  </si>
  <si>
    <t>A citizen has the right to access government information according to (5 ILCS 140/1) Sec. 1 of the Freedom of Information Act, which states "Pursuant to the fundamental philosophy of the American constitutional form of government, it is declared to be the public policy of the State of Illinois that all persons are entitled to full and complete information regarding the affairs of government and the official acts and policies of those who represent them as public officials and public employees consistent with the terms of this Act." 
 The law states that all records in possession of a public body are subjected to inspection and copying by the public. The law specifies in 5 ILCS 140/3that each public agency must have a Freedom of Information officer. 
 The Open Meetings Act in Illinois allows citizens access to government meetings, although the act has 32 exceptions including, "Conciliation of complaints of discrimination in the sale or rental of housing, when closed meetings are authorized by the law or ordinance prescribing fair housing practices and creating a commission or administrative agency for their enforcement," and, "The sale or purchase of securities, investments, or investment contracts."
 The state's judicial branch is exempt from this act, although court proceedings and court records, with some exceptions, are open for public inspection as noted in 705 ILCS 105/16, the Clerks of the Courts Act, that "All records, dockets and books required by law to be kept by such clerks shall be deemed public records, and shall at all times be open to inspection without fee or reward"</t>
  </si>
  <si>
    <t>A 100 score is earned if, when necessary, the judiciary reviews laws and voids illegal or unconstitutional actions. It does not depend on the legislature to initiate a legal review and the court has demonstrated that it is non-partisan.
A 50 score is earned if the judiciary independently reviews laws when necessary, but it may be slow to act, unwilling to take on politically sensitive issues, or occasionally unable to enforce its judgments.
A 0 score is earned if the judiciary fails to review laws passed, does not enforce judgments, or depends on the legislature to initiate reviews.</t>
  </si>
  <si>
    <t>A 100 score is earned if legislative records are made available online and can be easily accessed, downloaded in bulk, and in machine-readable format. 
A 50 score is earned if such information cannot be easily accessed and/or downloaded in bulk, but it can be downloaded in machine-readable format. 
A 0 score is earned if records are not available online or they are but cannot be downloaded.</t>
  </si>
  <si>
    <t>A 100 score is earned if, when necessary, the judiciary reviews executive actions and voids illegal or unconstitutional actions. It does not depend on the executive to initiate a legal review and the court has demonstrated that it is non-partisan.
A 50 score is earned if the judiciary independently reviews executive actions when necessary, but it may be slow to act, unwilling to take on politically sensitive issues, or occasionally unable to enforce its judgments.
A 0 score is earned if the judiciary fails to review executive policy, does not enforce judgments, or depends on the executive to initiate reviews.</t>
  </si>
  <si>
    <t>A 100 score is earned if the calendars (meetings, itinerary) of both the governor and legislators are made available to the public, either online or by request. 
A 50 score is earned if the calendars of only the governor are available, or vice versa.
A 0 score is earned if these calendars are not available.</t>
  </si>
  <si>
    <t>New York could do a better job of providing online information about its Common Retirement Fund, especially in the areas of machine readability and timeliness. Anyone can access pension data without identification requirements. New York places no barriers on the public use of pension data
Nearly all online information about New York's pension funds is in PDF format.</t>
  </si>
  <si>
    <t>All of the state pension fund data that is available is made available online. However, that data may not be completely up to date, as is the case of the Treasury's annual report. 
The data that is made available is easily accessible accessible and free. 
However the data is supplied only in pdf format and cannot be downloaded in bulk.</t>
  </si>
  <si>
    <t xml:space="preserve">The Pension Funds Management and Investments page on the website of the Treasurer's Office lists all pension fund asset allocations figures by class (large cap equity, small cap equity, diversified bonds, etc.) with links to lists of all pension fund holdings for every quarter going back to the middle of 2009. Information is in pdf format.
The fees are not online, however, are not online. </t>
  </si>
  <si>
    <t>A 100 score is earned if the committee always starts investigations when irregularities are uncovered or reported. The entity fully cooperates other entities' investigations. 
A 50 score is earned if the committee occasionally fails to investigate when irregularities are uncovered or reported, or to cooperate with other entities. 
A 0 score is earned if the committee rarely or never investigates.</t>
  </si>
  <si>
    <t>State pension fund information is available on the Office of the State Treasurer's website in several areas. A breakdown of the performance of individual holdings in the teachers', state employees' and municipal employees' retirement funds is linked to from the homepage. This states clearly how well each holding has done on a monthly, three-month, fiscal year and calendar year basis, going back 10 years. All information posted by the state is only available in pdf format. 
Annual reports going back to 2000 are on the treasurer's site, as are Combined Investment Funds’ Comprehensive Annual Financial Report (CAFR), and both contain extraordinary amounts of information. Some may find sections of these a little daunting, but efforts there and much of the explanatory text throughout the website -- including an investment glossary -- clearly show efforts to explain this complicated universe.</t>
  </si>
  <si>
    <t xml:space="preserve">Much of the Kentucky Retirement System's information is online. For instance, the agency's meeting minutes, monthly and quarterly investment performance reports, asset holdings reports, annual performance and status reports and management fees are all available in pdf format. 
The agency posts them immediately and keeps them online dating back several years in many cases.
However, the Kentucky Retirement Systems does not make available detailed breakdowns of the investments in "alternative" investments, such as hedge funds.  In addition, the Judicial Form Retirement System, which covers judges and court employees, and the Legislative Retirement System that covers legislators do not make available any of their investment data or meeting minutes online. </t>
  </si>
  <si>
    <t xml:space="preserve">Most pension fund information online conforms with at least 3 of the 10 open data standards, as put forth by the Sunlight Foundation: timeliness, permanence and usage costs. An abundance of pension fund information is posted online promptly, in a searchable database format with no restrictions. However, all files are only available in pdf format. </t>
  </si>
  <si>
    <t>The West Virginia Investment Management Board publishes monthly performance reports and financial statements, as well as an annual report. All reports are available on the board’s Web site, including the 265-page monthly financial statement that lists every security the state owns. However, the reports do not list fees, contracts, consultant reports and commissions paid to brokers. 
 The WV Investment Management Board published a 385-page report of its activities in 2014, including detailed information on all its operations, including all of its investment pools (13), its Administrative Fund, Participant Funds (25), investment objectives and financial highlights. It is available on-line in an open-data format. 
 These reports are read by financial analysts and reporters. An on line financial news article quoted the board’s August 2013 financial statement about the investment of $30 million with four existing hedge fund managers. 
 WVIMB board member Stephen L. Smith, who is administrator of the West Virginia Laborer Trust Funds, said the board’s investments were completely transparent to the public.</t>
  </si>
  <si>
    <t>While the data is available cost-free, and lists all reports for every year for the last decade and longer (TRS) [since 2007 for PERS]  including being available without registration or another walled garden mechanism, the data can only be downloaded in pdf and is not available in malleable spreadsheets. 
All mentioned information related to state pension funds is available upon request or on the website of the Alaska Retirement Management Board. The only exception is some private equity and real estate funds as allowed under A.S. 37.10.220 (b)(4).</t>
  </si>
  <si>
    <t>The Tennessee Consolidated Retirement System posts a lot of information online on its website and in its annual report. The information is free and easily obtained online or within a week if done in person. 
 The annual report does include: an independent auditor’s report conducted by the state comptroller’s office; a listing of professional consultants; a schedules of administrative expenses; allocation of investments, a schedule of fees and a schedule of commissions. There are consultants’ reports and a breakdown of the Department of Treasury executive staff, including those overseeing investments at the TCRS. 
 There are no contracts in the annual report. It’s also not clear what contracts would be available under the public records acts. 
 The Tennessee Consolidated Retirement System is transparent and posts its information online, said Rep. Charles Sargent, who services on the Council of Pensions and Insurance, a legislative body that oversees the state pensions system.
 In addition, TCRS has to file reports and posts its meeting minutes and annual report online, said officials who work for the state Treasury Department.</t>
  </si>
  <si>
    <t>The law does not require the Treasurer's Office to put pension information online. But it does. The minutes of every meeting are posted on the Pension Investment committee's website. So are quarterly detailed accounts of all the investments.
 Except for commissions paid to brokers (which the state does not pay), all the information listed in the criteria is available either online or (in the case of fees) by request at the Treasurer's Office, promptly and without charge.</t>
  </si>
  <si>
    <t xml:space="preserve">Much of this information is available on the Rhode Island General Treasurer's web site, such as the State Investment Commission's Monthly Reports since July 2009. The information is also available upon request for the price of copying, or at monthly public meetings of the State Investment Commission. When requested electronically, the information is usually emailed the same day. Paper versions can take a few days longer depending on how voluminous the document is.
Among the information that is available are investment positions, fees and commissions, performance report and  consultant reports. 
However, the treasurer has refused to release consultant's due-diligence reports on hedge funds the state has invested in, citing confidentiality agreements with the hedge funds. In 2013, Rhode Island treasurer Gina Raimondo (now governor) denied a Providence Journal request to see due diligence reports on private hedge funds that the state pension fund had invested in, saying that the information was confidential and proprietary and the state had agreed not to release it as part of its investment agreements with the hedge funds. The newspaper filed a complaint with Rhode Island Atty Gen. Peter Kilmartin, who ruled in favor of Raimondo in 2014. </t>
  </si>
  <si>
    <t xml:space="preserve">Information on the two state-administered retirement systems, the Pennsylvania State Employees' Retirement System and the Pennyslvania School Employees' Retirement System is available online. Documents available on the systems' websites includes: 
For PSERS: its investment policy statement, objectives and guidelines; a detailed asset allocation and listing of all PERS' Investment managers, advisors and partnerships, quarterly investment performance, manager hirings and manger fee information, as well as annual financial reports, actuarial valuations and its most recent SEC filing. 
For SERS: its investment policy and strategic investment plan, list of SERs' investment professionals, current investments, quarterly holdings reports, and its annual financial report. </t>
  </si>
  <si>
    <t>Some information is available in the Treasurer's Annual report, available free and online. It lists investment positions and  fees in the aggregate performance reports. It does not individually list contracts and consultant reports. The latest report on the web site covers the 2013-14 fiscal year. The Treasurer does issue quarterly reports on the retirement fund status. 
The State Employees Association of North Carolina issued a report in 2014 criticizing the investment policy and openness of the Treasurer's office and saying much information is left out. Specifics on fees paid and positions held is scant. One must request more detailed information on fees and may not get it. For example, Andrew Silton, a financial columnist and expert in the pension fund, says the pension fund performance and fee data are not timely. He says the Treasurer's office takes more than 10 months to release information that it has internally within 30 days.
Investment companies often object to release of details about their fees and strategies, contending that they are proprietary.  The Treasurer generally goes along with their wishes. Despite repeated requests since mid-March for information, the Treasurer's office has not responded as of June 27, 2015.</t>
  </si>
  <si>
    <t>Most key information on Ohio's state pension funds is available online at the respective funds' web sites. The most common omission: contracts, consultant reports and fees. One unfortunate development in the state is that data from the Ohio Retirement Study Council, a bipartisan oversight group that has seen close to a 100 percent staff turnover, are neither as comprehensive nor up to date as in the past. The council had published brochures and fact sheets that provided an at-a-glance look at key statistics from the five pension funds. However, its most recent fact sheet is from 2012, which doesn't reflect numerous more recent law changes. And its web site has been "under construction" for a couple of years.</t>
  </si>
  <si>
    <t xml:space="preserve">Detailed information about state pension funds is readily available online for free. The details in the annual reports from the Office of Retiree Service include costs incurred, investments held, performance summaries, and the names of private management firms paid as outside advisors. Fees, performance reports, and consultant reports are also posted on the Treasury Department's transparency website. The information on outside investment managers includes categories of investments and accompanying dollar amounts handled by these advisors;  each firm's number of shares traded and commissions received; and each firm's research costs and commissions received per share traded.  </t>
  </si>
  <si>
    <t>The Division of Investment issues and posts online detailed monthly investment and transaction reports, according to Joe Perone, Treasury spokesman, usually within two days of their monthly meeting. State Investment Council also provides briefing manuals at their monthly meetings for matters under consideration, according to New Jersey Spotlight reporter John Reitmyer. Documents can also be obtained through OPRA. One glaring exception, Reitmyer points out, is information on some of the state's alternative investment proposals are not as forthcoming as traditional investments, particularly regarding fees and contracts. You must submit an Open Public Records request to get this information, he says. OPRA requests take about 7 days to be fulfilled.</t>
  </si>
  <si>
    <t>No later than 45 days after the end of each calendar quarter, the State of Wisconsin Investment Board (SWIB) has to submit a report to the department of administration, the co-chairpersons of the joint legislative audit committee, and the co-chairpersons of the joint committee on finance that identifies all costs and expenses charged during that calendar quarter. 
All records of commissions paid by the board for purchases and sales of investments are open to public inspection, except - as stated in 25.15(5) those relating to investments made or considered by the board in securities of entities that are in the venture capital stage. 
The investment board can only deny members of the public from inspecting and copying portions of the minutes relating to the investment of state funds and documents pertaining thereto on a case-by-case basis if valid reasons for denial exist and are specially stated.</t>
  </si>
  <si>
    <t>The KPERS annual report and investment performance report are available online and at no cost. The reports contain the names of private managers with whom KPERS works, investment positions, fees, performance reports and brokers commissions but not internal records of private managers.  The latest report detailed commissions totaling about $1 million, spread among more than two dozen brokers. The report can be obtained immediately by going online.</t>
  </si>
  <si>
    <t>Under SC Code 9-16-90, the commission is required to "provide investment reports at least quarterly during the fiscal year to the State Budget and Control Board, the Speaker of the House of Representatives, the President Pro Tempore of the Senate, and other appropriate officials and entities.
The report must contain:
(1) a description of a material interest held by a trustee, fiduciary, or an employee who is a fiduciary with respect to the investment and management of assets of the system, or by a related person, in a material transaction with the system within the last three years or proposed to be effected;
(2) a schedule of the rates of return, net of total investment expense, on assets of the system overall and on assets aggregated by category over the most recent one-year, three-year, five-year, and ten-year periods, to the extent available, and the rates of return on appropriate benchmarks for assets of the system overall and for each category over each period;
(3) a schedule of the sum of total investment expense and total general administrative expense for the fiscal year expressed as a percentage of the fair value of assets of the system on the last day of the fiscal year, and an equivalent percentage for the preceding five fiscal years; and
(4) a schedule of all assets held for investment purposes on the last day of the fiscal year aggregated and identified by issuer, borrower, lessor, or similar party to the transaction stating, if relevant, the asset's maturity date, rate of interest, par or maturity value, number of shares, costs, and fair value and identifying an asset that is in default or classified as uncollectible.
Quarterly reports are available to the public under the Freedom of Information Act.</t>
  </si>
  <si>
    <t xml:space="preserve">The Maryland Code on State Personnel and Pensions, § 21-112, requires the Maryland pension Board of Trustees to annually publish a consolidated report that includes: (i) the fiscal transactions for the System during the preceding fiscal year; (ii) the amount of the accumulated cash, securities, and other assets of the System; and (iii) the last balance sheet that shows the financial condition of the system by means of an actuarial valuation of the assets and liabilities.
Not all the information on fees, etc. is required to be in the reports by law, this included that the state is not required to publish information about placement agents, who might contract with investment companies but not the state directly. </t>
  </si>
  <si>
    <t>There is no single statewide standard fiduciary responsibility for how the state's pension systems operate. The rules, regulations and policies guiding how pension systems operate are scattered throughout state code and different agencies. Generally speaking, state law leaves much to the discretion of each system's board of trustees, including what detailed information about the investment activities to disclose.</t>
  </si>
  <si>
    <t>During the period of study, there were no documented cases of officials taking jobs in the private sector that entail directly lobbying or seeking to influence their former government colleagues. 
Former decision-makers from public retirement systems adhere to restrictions governing private-sector employment, says Howard Goldman, communications director for the Texas Retirement System.</t>
  </si>
  <si>
    <t>No such law exists.
All records kept by an Arkansas public retirement system are open to public inspection as provided by the Arkansas Freedom of Information Act. However, the FOIA's exemption for "files that if disclosed would give advantage to competitors or bidders" exempts detailed information about the up-to-date investment activates of retirement funds and the funds are not required by law to proactively publish information of all their activities.</t>
  </si>
  <si>
    <t xml:space="preserve">Under Iowa Code Chapter 97B.4, the Iowa Public Employees' Retirement System is required to produce an annual report for the governor, which includes "a balance sheet of the moneys in the retirement fund, the investment management expenses for the retirement fund for each fiscal year expressed as a percent of the market value of the retirement fund investment assets, information on the investment policies and investment performance of the retirement fund, and the total investment return for the entire fund, for portions of the fund managed by investment managers, and for internally managed portions of the fund, and the cost of managing the fund per thousand dollars of assets."
Additionally, the system is required to provide members with an annual statement and to publish an annual valuation of assets. Every four years, the system is to conduct an actuarial investigation and report findings and recommendations to the General Assembly.
 </t>
  </si>
  <si>
    <t>The Legislature adopted and the governor signed a bill in March that was to take effect July 1, 2015. The legislation, House Bill 1064, applies to the Investment Council and staff and says, in part, "No state officer or employee who approves, awards, or administers a contract on behalf of a state agency" may for a one-year period following the end of their employment or position as a state officer "derive a direct benefit as a result of such contract." An exception exists if written approval is obtained from the relevant governing body, such as the Investment Council.
Additionally, the new law says "no such officer or employee may enter into any contract, other than a contract of employment, with any state agency for a period of one year following their leaving office or employment," except with written authorization by the relevant governing body.</t>
  </si>
  <si>
    <t>Former state workers are barred from taking jobs with a company within a year of leaving the government if, during the preceding two years before termination, they were in position to make discretionary decisions regarding that employer. The law applies to pension fund board and staff as well.</t>
  </si>
  <si>
    <t>West Virginia Code 6B-3-2(e) prohibits appointed officials such as investment board members from lobbying for one year after leaving office. 
In addition, 6B-2-5(g) prohibits appointed officials and public employees from appearing before their former agencies in a representative capacity for a one year period.</t>
  </si>
  <si>
    <t>There have been no documented reports or other indications of violations of regulations on post-government employment in the private sector without a one-year waiting period.  
In fact, the lists of advisory opinions, declaratory rulings and enforcement actions on the website of the Office of State Ethics contain no references whatsoever to the state Treasurer's office for any violations during the reporting period of this survey.</t>
  </si>
  <si>
    <t>ORS 244.045 (3) only applies to those members of the OIC who are Treasury staff (treasurer and the director of the Pension Public Employees Retirement System), which equates to 2 out of 5 people.
Under ORS 244.045 (3): "A person who has been the State Treasurer or the Chief Deputy State Treasurer shall not, within one year after ceasing to hold office: (a) Accept employment from or be retained by any private entity with whom the office of the State Treasurer or the Oregon Investment Council negotiated or to whom either awarded a contract providing for payment by the state of at least $25,000 in any single year during the term of office of the treasurer; (b) Accept employment from or be retained by any private entity with whom the office of the State Treasurer or the Oregon Investment Council placed at least $50,000 of investment moneys in any single year during the term of office of the treasurer; or (c) Be a lobbyist for an investment institution, manager or consultant, or appear before the office of the State Treasurer or Oregon Investment Council as a representative of an investment institution, manager or consultant." State Treasury staff may also not be a lobbyist before the investment commission, try to influence the commission or disclose any confidential information within two years after employment with the state.</t>
  </si>
  <si>
    <t>Public officers and employees who leave a government agency must wait one year before they can represent a private client regarding "any issue that was under consideration by the agency during...the employee's service." (NRS 281A.410)
However, board members, who have final authority on pension fund decisions, are not covered by the law. Executive staff of the state's Public Employees' Retirement Board (who are covered) also exert significant influence as they are the ones who make detailed proposals about consultant contracts, policy changes, etc. and the board often follows their recommendations. They may make initial decisions about which options to consider.</t>
  </si>
  <si>
    <t>People involved in behind-the-scenes pension work for the State Treasurer's office cannot work for anyone except the state in connection with a current or potential Department of State Treasurer (DST) contract for two years after the leaving the Treasurer's office.
Anyone who appeared before the Treasurer's office  cannot, for a period of four years after leaving that position, render compensated services for any person, except for the State, by making any formal or informal appearance before DST or the Treasurer for marketing, advocacy, or other purposes.  Anyone who was a placement agent  cannot, for six years after leaving that post, serve as a placement agent in connection with an investment of state retirement system funds. 
All this is a matter of department policy. Employees are required to sign a form acknowledging the policy. Violating the policy can bring penalties "up to and including dismissal". 
Also, people described above cannot register as lobbyists for six months after leaving their post and must wait an additional six months before registering as a lobbyist before the General Assembly unless the lobbying will be completely unrelated to Department of the State Treasurer and to the individual’s prior office.</t>
  </si>
  <si>
    <t xml:space="preserve">Employees of the Kentucky Retirement System must adhere to the same post-government employment restrictions that other state civil servants must. That law includes three specific provisions governing "cooling-off periods." 
Kentucky Revised Statutes Chapter 11A, Section 40, Subsection (6) states that a civil servant "shall not within six (6) months of termination of his employment, knowingly by himself or through any business in which he owns or controls an interest of at least five percent (5%), or by any other person for his use or benefit or on his account, undertake, execute, hold, bid on, negotiate, or enjoy, in whole or in part, any contract, agreement, lease, sale, or purchase made, entered into, awarded, or granted by the agency by which he was employed ..."
Subsection (7) places a six-month cooling-off period for an employee to "accept employment, compensation, or other economic benefit from any person or business that contracts or does business with, or is regulated by, the state in matters in which he was directly involved during the last thirty six (36) months of his tenure." And subsection (8) of KRS 11A.040 states that a "former public servant shall not act as a lobbyist or lobbyist's principal in matters in which he was directly involved during the last thirty-six (36) months of his tenure for a period of one (1) year after" leaving office. 
No such specific provision exists for members of the Kentucky Retirement Systems board of trustees because those are part-time provisions, meaning that trustees often have positions in the private sector. However, those trustees must adhere to the law regarding conflicts of interest. 
Kentucky Revised Statutes Chapter 61, Section 655, covers conflicts of interest of board trustees and employees of the Kentucky Retirement Systems. It includes blanket provisions in Subsection (3) barring the trustee or employee from becoming "an endorser or surety or in any manner an obligor for moneys loaned by or borrowed from the board." And Subsection (6) forbid a trustee or employee from using "confidential information acquired during his or her tenure with the retirement system to further his or her own economic interests or that of another person." </t>
  </si>
  <si>
    <t>The Oregon Treasury has a history of problems with department staff accepting gifts, meals and expensive junkets from companies seeking to lobby the Oregon Investment Council. However, gift rules were revised prior to the study period to curtail those practices. Since that time, there are no documented cases of decision-makers either at the Treasury or on the Oregon Investment Council accepting gifts or hospitality beyond what is allowed. Neither have there been problems reported regarding their families. 
Per the revision, Treasury staff are now subject to penalties under Oregon ethics law should they fail to heed the new rules. They are also now subject to all gift limits and state ethics rules that otherwise apply to state officials.
In 2011, Treasurer Ted Wheeler sought advice from the Oregon Government Ethics Commission further clarifying the steps that should be taken in the event of a conflict of interest between Treasury staff and pension fund investment. That opinion continues to guide staff practices at the Treasury.</t>
  </si>
  <si>
    <t>There has been neither an allegation made nor a suspicion voiced nor a news story written to suggest that anyone involved in the pension system (or family) has accepted any improper gifts or hospitality during the period of this study. 
 Paul Burns, the Executive Director of Vermont Public Interest Research Group (VPIRG), said he knew of "no evidence" that anyone involved in the pension system had broken this law.</t>
  </si>
  <si>
    <t>The law prohibits KPERS board members from working for any company in which KPERS money is invested for two years after leaving the board, except for companies whose stock is traded publicly. 
KPERS employees are prohibited from going to work for any business or person with whom they have participated in making a contract for two years.</t>
  </si>
  <si>
    <t xml:space="preserve">There have been no documented cases of members of the Board of Investments or staff violating the  board's rules or state ethics laws regarding gifts and hospitality. 
There is no evidence to suggest violations are occurring and going unreported.
In addition to Montana's code of ethics, the Board of Investments has its own ethical code with strict limitations to prevent raising issues of quid pro quo.
Board members and staff are not allowed to attend conferences subsidized by current or potential investment vendors, or accept dinners from investment vendors. Expensive gifts are returned to the sender, and the Board has seen a reduction in the flow of gifts over the years. There are also strict guidelines for dealing with modest perishable gifts, such as candy or fruit They must be available equally to all staff.
The executive director maintains a log of gifts valued at more than $50. </t>
  </si>
  <si>
    <t>There are no known reports of state pension fund decision-makers or their family members violating gift and hospitality laws. Gifts do occasionally arrive -- a corporate calendar, a bottle of wine, etc. -- and they are promptly turned over to the division ethics officer and are either returned or donated to charity, according to Treasury spokesman Joe Perone.</t>
  </si>
  <si>
    <r>
      <t xml:space="preserve">Decision-making at both PERA and ERB is diluted among elected board members who are mostly current or retired public employees without professional experience in finance or investment. 
Although some board members have served for several terms, most board members' involvement in investment decisions is by structure temporary, part-time and divorced from their work or life experience. Observers say that makes them somewhat less vulnerable to gifts and hospitality than full-time investment professionals.
There have not been </t>
    </r>
    <r>
      <rPr>
        <sz val="10"/>
        <rFont val="Arial"/>
      </rPr>
      <t>a</t>
    </r>
    <r>
      <rPr>
        <sz val="10"/>
        <rFont val="Arial"/>
      </rPr>
      <t>ccusations of decision</t>
    </r>
    <r>
      <rPr>
        <sz val="10"/>
        <rFont val="Arial"/>
      </rPr>
      <t xml:space="preserve"> </t>
    </r>
    <r>
      <rPr>
        <sz val="10"/>
        <rFont val="Arial"/>
      </rPr>
      <t>makers at the pension funds accepting illegal gifts or hospitality during the period of study.</t>
    </r>
  </si>
  <si>
    <t xml:space="preserve"> The Utah Retirement System attorney maintains that no state ethics law applies to the system. The system does have its own ethics policy which does place limits on gifts and hospitality offered employees. Generally, employees may not accept anything of value more than $50. The policy also prohibits employees and their family members from soliciting gifts from retirement system vendors.
 While the system attorney says such a policy is present, the retirement system is exempt from state statutes including the ethics law and ethics executive. Sources disagreed whether retirement board members and system employees are subject to the state ethics law and ethics executive order. Therefore, a disagreement about the applicability of the law remains without any legislative clarification or relief sought in court.</t>
  </si>
  <si>
    <t>There have been no reports of those making decisions on pension funds or family accepting gifts or hospitality beyond the legal limit.
 Employees of the State Retirement System and the Teacher Retirement System also follow an Executive Order from 2011 that prohibits gifts. A gift is defined as anything with a value of more than $25 including hospitality.</t>
  </si>
  <si>
    <t>Although the Iowa Public Employees' Retirement System has its own code of ethics, the code states that it "has relied on Iowa Code chapter 68B and administrative rules promulgated under that chapter to monitor and make decisions on conflict of interest issues." Iowa Code Chapter 68B includes the gifts law, which states that "a public official, public employee, or candidate, or that person’s immediate family member shall not, directly or indirectly, accept or receive any gift or series of gifts from a restricted donor." Generally speaking, the law restricts gifts with a value of $3 or more. IPERS does provide additional explanation and restrictions on gifts in its code of ethics.
Gifts of food, beverages, travel, or lodging may be received if all of the following circumstances apply:
- The public official is officially representing an agency in a delegation whose sole purpose is to attract a specific new business to the state, encourage expansion or retention of an existing business, or develop markets for the state;
- The donor of the gift is not the business(es) being contacted. (Additionally, food or beverages provided by the business or business being contacted which are consumed during the meeting are not considered a gift).
- The public official or public employee plays a significant role in the presentation to the business or businesses on behalf of the public official’s or public employee’s agency
Under 68B.23, honoraria from restricted donors are banned, however, a public official or employee may accept some honorarium under certain circumstances, including "payment of actual expenses of a donee for registration food, beverages, travel, and lodging paid in return for participation in a panel or speaking engagement at a meeting when the expenses relate directly to the day or days on which the recipient has participation or presentation responsibilities."</t>
  </si>
  <si>
    <t>Employees of the state pension office, and the board members, are covered under code of conduct law that says "no state employee, state officer or honorary state official shall accept other employment, any compensation, gift, payment of expenses or any other thing of monetary value under circumstances in which such acceptance may result in" impairment of judgment, preferential treatment, the making of a government decision outside official channels or an adverse effect on public confidence in government.§5806</t>
  </si>
  <si>
    <t>Wisconsin law treats staff at the State Investment Board very differently when it comes to their assets. The public cannot access their statements of economic interests.
Wisconsin Statutes provide that Statements of Economic Interests filed by members and employees of the State of Wisconsin Investment Board are not available to the public, unless the state public official is required to file for another state position.  These documents are all submitted to the Government Accountability Board’s Ethics and Accountability Division who then forwards copies of all documents to SWIB’s independent, external auditor, the Legislative Audit Bureau.  LAB performs semi-annual reviews of the information and has done so since 2002.  In addition to the annual Statement of Economic Interest Forms, SWIB employees and trustees also have to file quarterly reports to the GAB, which is unique to SWIB. Thus, SWIB staff and trustees and their relationships and investments are under consistent scrutiny by virtue of this regular, detailed review by the LAB.   
Vicki Hearing says SWIB employees are subject to state ethical laws, rules and guidelines as well as an internal SWIB staff ethics policy. "Our agency complies with all legal requirements.  SWIB also has strict pre-trade clearance requirements and compliance oversight regarding personal trades made by staff."
The Wisconsin Retirement System (WRS) is the 9th largest public pension fund in the US and the 25th* largest public or private pension fund in the world. 
Investing WRS assets is the responsibility of the State of Wisconsin Investment Board (SWIB). Individual accounts and benefits under the Wisconsin Retirement System (WRS) are managed by the Department of Employee Trust Funds (ETF).
Contributions made to the WRS by employees and their employers are invested by the Investment Board. The accumulated funds in the retirement system trusts are used to pay retirement benefits. Section 19.55(2) says: Statements of economic interests and reports of economic transactions which are filed with the government accountability board by members or employees of the investment board, except that the government accountability board shall refer statements and reports filed by such individuals to the legislative audit bureau for its review, and except that a statement of economic interests filed by a member or employee of the investment board who is also an official required to file shall be open to public inspection. 
Of perhaps greater concern than asset disclosures has been the number and amount of salary and bonuses paid to investment staff. In addition to salaries, SWIB pays bonuses to its staff based on a variety of factors, primarily related to the investment performance of assets under management. Prior to fiscal year (FY) 1998-99, bonuses available to investment staff were limited by statute to 10.0 percent of staff salaries, and no individual could receive a bonus greater than 25.0 percent of his or her annual salary. However, 1999 Wisconsin Act 9, the 1999-2000 Biennial Budget Act, removed these statutory limitations. In November 2000, the Board of Trustees instituted its first bonus program. David Villa, chief investment officer of the State of Wisconsin Investment Board, received a $660,378 bonus in 2014, leading a list of more than 140 SWIB employees who  received bonuses totaling nearly $13.3 million based on improved financial results for the state-run employee pension system. A LAB audit in 2014 suggested revisiting the SWIB compensation plan.</t>
  </si>
  <si>
    <t>Members of the Washington State Investment Board are specifically required to file financial statements with the Public Disclosure Commission. 
The forms are not available online, but can be requested by phone or on the PDC website at no charge. Response is quick, usually within a day or two.</t>
  </si>
  <si>
    <t xml:space="preserve">The disclosures filled out by decision-makers at state-run pension funds are not available online, but they are available by public records request with the Commission on Ethics. 
Kerrie Stillman of the Commission on Ethics assured that all requests of this nature could be met promptly and free of charge. 
In Robert Klausner's experience, most every asset disclosure form belonging to a decision-maker with the SBA can be requested and emailed free of charge, within a reasonable time period. 
Ed Siedle said he's had a hard time getting a hold of what he wants -- more detailed disclosures regarding Ash Williams's hedge fund holdings. But he hasn't made any requests for the standard form that the Commission on Ethics collects, which is all the Commission can provide. </t>
  </si>
  <si>
    <t>The disclosure records of the members of state-run pension funds are available online at no cost through the Secretary of State's website or through DuPage County.
Users can search by name or by agency. For the state-run pension funds,  the search list on the Secretary of State's website includes the State Employees' Retirement System (SERS), the Judges' Retirement System (JRS), the General Assembly Retirement System (GARS), the Teachers' Retirement System (TRS) and the State Universities Retirement System (SURS).
Members of the Illinois Municipal Retirement Fund (IMRF) file economic disclosure statements via the county where the offices are located (DuPage County), unless they are required to file elsewhere. 
Links to names provide access to the completed form. These forms are also available by the Freedom of Information Act request, which can take five days.</t>
  </si>
  <si>
    <t>It's very easy to search the asset disclosure forms, which are posted within 24 hours of filing and  available online 24/7, according to Mark, T. Holmes, Ethics Commission Deputy Director. They can also be obtained under the states Open Public Records Act,.</t>
  </si>
  <si>
    <t>Wisconsin State Law is clear in 19.55 that the asset disclosure forms are not available to the public. 
(2) The following records in the board's possession are not open for public inspection:
(c) Statements of economic interests and reports of economic transactions which are filed with the government accountability board by members or employees of the investment board, except that the government accountability board shall refer statements and reports filed by such individuals to the legislative audit bureau for its review, and except that a statement of economic interests filed by a member or employee of the investment board who is also an official required to file shall be open to public inspection.
Wisconsin State Law at 19.43(5) states that each member of the investment board and each employee of the investment board who is a state public official shall complete and file with the government accountability board a quarterly report of economic transactions no later than the last day of the month following the end of each calendar quarter during any portion of which he or she was a member or employee of the investment board. Such reports of economic transactions shall be in the form prescribed by the government accountability board and shall identify the date and nature of any purchase, sale, put, call, option, lease, or creation, dissolution, or modification of any economic interest made during the quarter for which the report is filed and disclosure of which would be required by s. 19.44 if a statement of economic interests were being filed. 
The extent of confidentiality of investment board nominees' statements of economic interests rests in the sound discretion of the senate committee to which the nomination is referred under sub. (3). 68 Atty. Gen. 378. 
---
Peer Reviewer comment: Agree.
The Government Accountability Board's "Eye on Financial Relationship" website confirms that while a number of SWIB officials are required to file statements of economic interest, those records are kept confidential.</t>
  </si>
  <si>
    <t>While there are asset disclosures, they do not have to be made available publicly in a proactive fashion. 
In accordance with ORS 244.050(1)(p)(J), each member of the Oregon Investment Council is required to file an annual statement of economic interest with the Oregon Government Ethics Commission. Those statements are publicly available under ORS 192, Oregon Public Records Law. 
Additionally, ORS 244.055 also requires that investment staff at the Oregon Treasury report their personal financial activity every quarter. All investment officers must file this statement with the State Treasurer, the Attorney General, and the Division of Audits of the Secretary of State. The reports must include details of all stocks and bonds and other types of securities purchased or sold during the preceding quarter.</t>
  </si>
  <si>
    <t>The State Investment Board, which manages investments for the state's pension systems, has 11 members but only three to four of them are required to disclose their assets.
 North Dakota Century Code Section 16.1-09-02 and 16.1-09-03 requires all political candidates and state officials appointed by the governor to file a “statement of interests.” The statement must, among other things, lists their and their spouse’s sources of income, business interests and business relationships. The law is silent about officials not appointed by the governor and immediate family members other than spouses.
 According to Century Code Section 21-10-01, the SIB consists of three elected officials — the governor, the state treasurer and the insurance commissioner — and an official appointed by the governor — the director of workforce safety and insurance. The WSI director may  appoint someone else to take his place, which means this person would not have to file an asset disclosure. All the others would have to file asset disclosures.
 The SIB also includes seven other members appointed by other boards: the commissioner of university and school lands, appointed by the board of university and school lands; three members appointed by the North Dakota Public Employees Retirement System board and three members appointed by the Teachers’ Fund For Retirement board. These members would not have to file asset disclosures. PERS and TFFR are the state's two pension systems.</t>
  </si>
  <si>
    <t>The New York state comptroller is the sole trustee of the Common Retirement Fund, the state's statewide pension fund, and falling under the definition of statewide elected official is required by Public Officers Law 73-a to file asset disclosures in his or her role as comptroller. The comptroller's immediate family -- spouse and unemancipated children -- also must disclose assets and liabilities. Executive Law 94 also requires that such documents be publicly available. Other decision-makers involved with the pension fund also are subject to Public Officers Law 73-a and are required to file financial disclosures.</t>
  </si>
  <si>
    <t>Delaware's Board of Pension Trustees has authority to "maintain and invest" state pension funds under Delaware law. The board's seven members are not explicitly included among the public officials required to file annual financial disclosures. 
 At least two of the board's members, however, are required to file financial disclosures because of separate jobs that they hold. Delaware's Finance Secretary and the Director of the Delaware Office of Management and Budget are statutory members of the pension board and are required to file disclosures as cabinet secretaries of the governor. Their family members are not required to file asset disclosures under Delaware law.</t>
  </si>
  <si>
    <t>Members of the  Iowa Public Employees' Retirement System's Investment Board are specifically mentioned under Iowa Code 68B.35, which mandates filing of personal financial disclosure reports. Such reports include a list of each business, occupation or profession in which an individual is engaged and the nature of that business, occupation or profession, as well as a list of any other sources of income that exceed $1,000 in annual gross income. Such sources of income can include securities, instruments of financial institutions, trusts, real estate and retirement systems. The disclosures are publicly available on the Iowa Ethics and Campaign Disclosure Board's website.
 Within IPERS' published ethics policy, it states that board members and "key employees shall comply with the requirements for personal financial disclosure set forth in the Iowa Code chapter 68B and the administrative rules thereunder."</t>
  </si>
  <si>
    <t>According to John Lynch, Contracts and Public Records Manager for Washington State Investment Board, no individual with a role in making investment decisions or choosing an investment firm has recused himself or herself because of potential conflict of interest during the period of study. There also have been no media reports of potential conflict on investment decisions. That said, few reporters track the doings of the investment board.
 The WSIB claims to have one of the nation's strictest conflict-of-interest policies. For instance, once an investment contract is signed it is monitored by compliance staff that is independent of the investment division to test for terms and conditions of the contracts to ensure compliance with investment policies, fee schedules and reporting requirements. The agency says a lack of recusals reflects the level of due diligence that goes into effect to uncover any potential conflicts of interest before investment recommendations reach the relevant board committee for decisions.</t>
  </si>
  <si>
    <t>All appointees in a department in the executive branch, heads and deputy heads of a department, directors and deputy directors of divisions, and special assistants to the heads of the department are required to file asset disclosure forms with the Alaska Public Offices Commission. 
 This includes decision makers who serve as board members for the Alaska Retirement Management Board. Trustees are also required to file internal Department of Revenue disclosure forms. A.S 39.5010 require such disclosures to be publicly available as does the law in AS 39.50.050 (c) also provides that "Reports filed under this chapter [Public Official Financial Disclosure] shall be kept on file for at least six years and are public records."</t>
  </si>
  <si>
    <t>There is one record of two members abstaining from a Board of Trustees vote during the research period. In April 2014, board members William H. Leighty and W. Brett Hayes recused themselves from voting on the minutes from March 11 and 12. Leighty and Hayes were not at the meetings. Leighty was appointed to the board in March by Gov. Terry McAuliffe. 
During that same April meeting, Leighty explained ties to a client, Deloitte Consulting LLP, and Deloitte’s potential relationship to VRS. Some of Deloitte’s clients, through the consulting company and independent member firms, could have business with VRS and Deloitte Haskins and Sells provided tax services. Leighty said  he did not have any interaction with the tax firm or any of Deloitte’s network of member firms. No evidence that board members of the Virginia Retirement System failed to recuse themselves from actions in which they may have a conflict of interest.
VRS does not maintain records on the frequency of recusals, VRS Director of Public Relations Jeanne Chenault said. The board does not make decisions on individual fund managers or consultants.</t>
  </si>
  <si>
    <t>Not long after his arrival on the board in 2010, Loftis charged that then-chairman Reynolds Williams had tried to maneuver an investment by the commission with American Timberlands Company, a client represented by Williams' Florence law firm of Williams, Buyck, and Williams PA. 
In January of 2014, the S.C. Ethics Commission found no probable cause to indicate that Williams had violated State Ethics laws, but issued a strong warning to Williams for failing to recuse himself in the American Timberlands case. “It could be that this was an appearance of impropriety," said Sam Griswold, a Williams supporter. " Well, with that and a dollar, I can go buy a cup of coffee. It is either inappropriate and against the law, or it isn’t.” Loftis found some measure of justification in the warning, adding: “Wealthy, well-educated white people don’t usually go to jail in South Carolina for white collar crimes.”
---
Peer Reviewer comment: Agree.
Board member and state Treasurer Curtis Loftis faces claims that he hired a business associate friend as an attorney in a lawsuit against the Bank of New York Mellon. The state Ethics Commission has determined that there is probable cause to investigate the allegation and a hearing has been scheduled for 1 p.m. Sept. 16, 2015.
J. Samuel Griswold charged in an ethics complaint that Loftis violated state law that says public officials cannot use their official office to obtain economic interest for “an individual with whom he is associated.” Mr. Griswold is a state retiree and former deputy executive director of the S.C. Budget and Control Board.</t>
  </si>
  <si>
    <t>The Oregon Treasury has a history of problems with department staff accepting gifts, meals and expensive junkets from companies seeking to lobby the Oregon Investment Council, which created conflicts of interest between Treasury staffers and fund placement agents. However, gift rules were revised prior to the study period to curtail those practices and there is no evidence of conflicts of interest since. 
Per the revision, Treasury staff are now subject to penalties under Oregon ethics law should they fail to heed the new rules. They must regularly recuse themselves from decisions in which they have a conflict of interest, and there are no documented cases of their failing to do so since ethics and gift rules were revised.
In 2011, Treasurer Ted Wheeler sought advice from the Oregon Government Ethics Commission further clarifying the steps that should be taken in the event of a conflict of interest between Treasury staff and pension fund investment. That opinion continues to guide staff practices at the Treasury.
There have been no issues with members of the Oregon Investment Council accepting failing to recuse from actions in which they may have a conflict of interest.</t>
  </si>
  <si>
    <t>There have been situations where a State Investment Commission member has recused himself or herself, for example, they have a personal account with a firm and a vote comes up for the state to invest money with that firm. But observers have not seen a problem with decision-makers with conflicts failing to recuse. Members of the commission have recused themselves in recent years.</t>
  </si>
  <si>
    <t>Public Employees' Retirement System decision makers do recuse themselves in instances where there could be a conflict of interest or even the perception of a conflict of interest. The PERS board operates under a state law requiring government officials and employees to recuse themselves from actions that could be a conflict of interest and confer a financial benefit -- other than their compensation -- to them, relatives or businesses they're associated with.  PERS  board members do have their own money in this state-run pension fund and decide how its assets are invested. However, the state Legislature sets the retirement benefits provided to PERS members.</t>
  </si>
  <si>
    <t>Like any other state employee, investment decision makers are required to recuse when facing a potential conflict, or appearance of one, according to state Uniform Ethics Code. 
Further, the division has its own code of conduct, which further strengthens ethics and accountability. As reported in its 1/17/13 meeting: "Every employee is required to provide statements to the Compliance Officer of all accounts in which they have a beneficial interest, which reports are reviewed every month by Ms. Sarnowski. During calendar year 2012, the Division had three violations of the code, all of which were self-reported. The three violations were reported to Labor Relations and the Department’s Office of Ethics compliance for appropriate action. " Recusals are required to be put in writing, and can be inspected upon request, according to Treasury spokesman Joe Perone; they are not online.
New Jersey Spotlight reporter who attends Investment Council meetings, says he has witnessed several times members recusing and leaving the room. As was the case in Jan. 2015, when Chairman Tom Byrne, who runs an assets management fund, recused himself over a matter involving Blackstone. A Google search found no infractions of recusal requirements.</t>
  </si>
  <si>
    <t>Strict state ethics laws combined with laws requiring full disclosure serve to discourage pension board members from getting involved in conflict of interest issues, so participants often recuse themselves from taking actions which may cause them to end up facing ethics violations.
“Massachusetts has two different standards,” said Kevin Blanchette, a former state representative who now heads the Worcester Regional Retirement Board. “The ethics laws are very strict in relation to that and pension board members must file annual statements of disclosure, which would shine the light on folks who would have potential conflicts.” No documented cases of recusal, or cases that warranted recusal, occurred in the study period.
Chris Supple of PRIM said "Occasionally, someone will have a non-PRIM related interest in or association to an investment issue that PRIM is considering, and in those instances will either recuse or disclose or both, but such instances are fairly infrequent, and not all that common."
According to Supple, pension decision makers must by law decline to participate in any matter in which they (defined broadly to include also close family members and certain types of professional associates)  have a financial interest, and additionally disclosures can be required or appreciate when there are personal or professional relationships, and often to be extra-safe and cautious, some people will recuse themselves even when not required to avoid even the perception on a non-PRIM interest influencing a PRIM decision.</t>
  </si>
  <si>
    <r>
      <t xml:space="preserve">The Standards of Conduct of the pension fund's board of trustees is described in the Board's Governance Manual. With regards to conflicts of interest, the standard requires that "trustees shall avoid any activity which may result in, be interpreted as, or give the appearance of, a conflict of interest."
The board's governance manual (Policy 1.3, Attachment 1) asks trustees to disclose "all gifts received and personal financial interests that would constitute the appearance of or an actual conflict of interest."
In 2013 and 2014, no such Conflict of Interest were disclosed by board members. It should be noted, however, that these disclosures constitute "self-reporting," and trustee submissions are not otherwise audited or reviewed.
</t>
    </r>
    <r>
      <rPr>
        <sz val="10"/>
        <rFont val="Arial"/>
      </rPr>
      <t>H</t>
    </r>
    <r>
      <rPr>
        <sz val="10"/>
        <rFont val="Arial"/>
      </rPr>
      <t>owever, there is no indication of any instance where a trustee should have recused him/herself, but did not.</t>
    </r>
  </si>
  <si>
    <t>Under the Iowa Public Employees' Retirement System's ethics policy, key employees and Investment Board members are required to sign a compliance statement noting that they have received and read the ethics policy and include a disclosure of any conflicts of interest. New board members and "key employees" are required to turn in this compliance statement within 60 days of employment or appointment. For employees, adherence to the policy is a condition of employment.
A review of meeting minutes from 2014 and 2013 showed only two occasions in which members abstained from voting, although no reasons were given. No mention was made of a "conflict of interest" nor did any member ever recuse himself or herself from voting.
Wayne Walter, who has served on the IPERS Investment Board for two years, said he couldn't recall any instances in which questions of conflict of interest have arisen or where members recused themselves from a vote, however, he said he didn't know of any board members who would hesitate to do so if they felt there was a conflict. 
Judy Akre, IPERS' director of communications, said no members of the board or staff have recused themselves in the past few years, nor have any been cited for failing to recuse themselves.</t>
  </si>
  <si>
    <t>According to Alaska Retirement Management Board liaison officer Judy Hall, violations that go against the spirit of the necessity to possibly recuse themselves are uncommon, and there have been no such occurrences during the study period.
"I don’t recall recusals at the board level," said Jerry Burnett, deputy commissioner of the Department of Revenue. "Our investment officers, the professionals, they have to disclose everything and need to have approvals from the (chief investment officer) when they’re buying and selling anything. Primarily it's a disclosure matter. It’s a public record of what people own, and more a matter of the boss knowing.</t>
  </si>
  <si>
    <t>Members of the boards of the state-run pension funds recuse themselves from taking part in actions in which they may have a conflict of interest. Four members of the CalPERS Board recused themselves from six different votes during 2013-14. 
CalPERS recusals included two members who represented a former legislators on issues involving the Legislators' Retirement System and a former CalPERS executive on certain issues involving CalPERS executives.
California law requires public officials to recuse themselves from decisions in which they publicly identify as having conflict of interest. In addition, they must leave the room during any discussion and vote. In addition, CalPERS policy requires that any CalPERS member elected to a corporate board of directors to recuse himself from decisions by either CalPERS or the corporation in any case in which a conflict exists. CalSTRS policy requires a 12-month recusal from any decision involving a campaign contributor or donor of a gift valued at more than $250.</t>
  </si>
  <si>
    <t>The Washington State Investment Board has faced criticisms from various factions about its investment portfolio. For instance, entrepreneurs have said the state should invest more public money to support local venture capital firms. A 2014 report by Sightline Institute, an environmental research and advocacy firm, criticized WSIB for holdings in coal and natural gas companies. But neither the Legislature nor the administration of Gov. Jay Inslee has publicly involved themselves with investment matters.</t>
  </si>
  <si>
    <t xml:space="preserve">The decision makers operate with independence from any branch of government, making investment and management decisions without fear or favor. The Board of Trustees comprises nine members. Of these nine, five are public members, two are WRS participants, one is the secretary of the Department of Administration (or the secretary’s designee), and one is a local government representative. State statutes require four of the public members to possess at least 10 years of professional investment experience.
The board appoints an executive director who administers the operations of the agency.
Trustees are appointed by the Governor and confirmed by the Legislature for six year terms. The executive director and other SWIB positions are all unclassified positions that are filled directly through an advertising, application and interviewing process. SWIB does not go through the Office of State Employee Relations for any hiring.
The appointment process is not entirely political and/or dependent on just one entity, therefore significantly reducing any influence, incentives or disincentives a  particular interested party will be able to asset. There were no reported cases of fear and favor influencing the administration. </t>
  </si>
  <si>
    <t>In an April 9, 2013 letter to S.C. Inspector General Patrick J. Maley, S.C. State Treasurer Curtis Loftis pointed out a number of red flags regarding RSIC activities, and charged that the RSIC Commissioners operated under a "cloak of secrecy" with the approval of S.C. lawmakers. The commission, he wrote, was particularly secretive about "the valuation of alternative investments, the payment of investment management fees, the investment management agreements, and the travel and schedules of key personnel." As the scourge of the RSIC commission, Loftis has been met with more than his share of political payback. 
Part of the reason, then and now, is his focus on fees paid by the Commission. “Our portfolio pays some of the highest fees in the country, if not the highest," he said in a May 2015 interview. "We paid $468 million last year – almost a half $1 billion in fees.” That same issue was dogging him in January of 2012, when he criticized the Commission "for investing half of its money in alternative investments — including hedge funds and real estate — that charge high fees," according to The State newspaper. 
Mere days later, Loftis found himself (at the instigation of former RSIC Chairman Reynolds Williams, a constant target of attacks from Loftis) under investigation for a pay-for-play scheme where it was alleged that Loftis himself tried to steer RSIC business to a Charleston businessman and friend. This led to a lengthy investigation by the S.C. Law Enforcement Division which ultimately exonerated Loftis. 
Williams has tried to get Loftis removed from the commission claiming he has "politicized" the process, but the S.C. General Assembly has so far refused to play along. However, the issue of South Carolina's enormous investment fees has become a cautionary example nationwide of a the kind of exorbitant fees that burden many state-operated pension funds. "It appears to me that the fees are high," said Sen. Vincent Sheheen. "It appears to me that the investments are weighted toward riskier investments." Sheheen also said there seems to be some resistance on the part of the RSIC when it comes to questioning their activities, "and that does bother me." At the same time, he said, Loftis has a tendency to alienate people, which sometimes leads to their resistance to take him seriously.</t>
  </si>
  <si>
    <t>The Oregon Investment Council operates with independence from branches of the state government and makes investment and fund-management decisions without fear or favor. One example includes the Council's ongoing resistance to calls to divest state pension funds from fossil fuels, a call many advocacy groups continue to make.  
That Council members are held to the strictest standards of fiduciary liability and are required to seek the highest risk adjusted returns helps to counterbalance any pressure they receive.  They are obligated to act in the best interest of beneficiaries, and therefore cannot make political statements with their investments.  
State ethics rules further restrict the Council, the Oregon Treasurer, and Treasury staff from political conflicts of interest, restricting their ability to hire with or perform contract work for private entities that lobby the Council after employment (one year) and from being a lobbyist before or attempting to influence the Oregon Investment Council post-employment (two years). Such restrictions limit political interference at the agency.</t>
  </si>
  <si>
    <t>The structure of the State Investment Commission, the  legal requirements that experts be consulted before decisions are made, and the fiduciary obligation of the decision-makers act as safeguards against political interference in investment decisions. 
Given that appointments to the commission are made by politicians, former deputy treasurer Mark Dingley says, it's possible that a commission member, surreptitiously, could attempt to advance a personal or political agenda. But he thinks it would be difficult to do so and has seen no evidence of that.
Given that the treasurer is an elected position, and members of the State Investment Commission are political appointees, reporter Ted Nesi says that the decision makers on investments are not "totally removed" from the political process. But he said there are no examples that have come to light of political interference in investment decisions.</t>
  </si>
  <si>
    <t>One criticism is that the overall trustees of the retirement funds are often political appointees with little or no financial background, so they are rubber stamps for the decision makers. For example, one trustee, Greg Grantham, is a teacher, who said he has no background in finance or investing, and another is firefighter. There is a separate, smaller, Investment Advisory Committee whose members have financial expertise.
The State Employees Association of North Carolina (SEANC) also has alleged to the U.S. Securities and Exchange Commission that the state Treasurer, who oversees the pension fund, violated pay-to-play rules when the state's investment adviser gave a contract to a  firm co-founded by Erskine Bowles a few weeks after a June 2011 fundraiser for North Carolina Treasurer Janet Cowell was held at Bowles’ home.  Bowles said his wife, Crandall Bowles  held the fundraiser. SEANC also questioned whether Crandall Bowles was in violation of pay-to-play rules because she is on the board of JPMorgan Chase &amp; Co, which manages several hundred millions of dollars for the state pension fund.  No one has been accused by regulators of any wrongdoing. Schorr Johnson, a spokesman for NC Treasurer Janet Cowell, said the Treasurer’s office obtained a legal opinion from outside counsel saying that the Bowles’ weren’t covered by the SEC prohibition. 
Also, the state Treasurer is an elected official who gets campaign contributions from law firms representing securities firms. 
There is pressure from lawmakers and business leaders to invest some pension funds in North Carolina companies, on grounds it will help the state economy. The pension fund started its first fund for investment in North Carolina in 2010, and announced in April 2015 it would start a second such fund. Some consider such investment not a proper strategy for a pension, contending that the object of such a  fund is to get the best return on investments, not to help local companies. Also, the state employees' association doesn't like the funds investment in hedge funds, saying they are risky and the fees are too high.</t>
  </si>
  <si>
    <t>The Public Employees' Retirement System Board of Trustees is independent from other branches of government and make the investment decisions in keeping with their fiduciary responsibilities to manage the trust in the best interests of the members and beneficiaries.
The 10-member PERS board consists of government employees and retirees with money in the state-run pension programs and who are elected by fellow employees and retirees. 
The board also includes the state treasurer -- who is elected by Mississippi voters - and someone appointed by the governor. There is a board regulation prohibiting board members or employees from using their positions to  interfere with or affecting the result of PERS board elections.
PERS is a state agency and subject to appropriations and authority from the Legislature in setting its budget. It is subject to the rules and regulations governing public procurement and personnel actions. However, within the guidelines, PERS board members operate with independence in making investment and fund-management decisions without fear or favor.</t>
  </si>
  <si>
    <t>Decision-makers at the Kansas Public Employees Retirement System do not appear to make investment and fund-manager decisions based on interference from any branch of the state government, according to lobbyists for public school teachers and state employees, who make up the biggest group of employees covered by the system. 
"They have historically operated independently," said the public employees lobbyist.
Funding of the pension system is under control of the governor and Legislature. To make up for a budget shortfall, the governor in December 2014 reduced the state (employer) contributions to the system by $40.9 million, a move which slowed the state's efforts to eliminate the pension plan's unfunded liability and which drew criticism from members of both parties.  
In April 2015, the governor signed Senate Bill 228 authorizing the issuance of $1 billion in bonds for the pension system, betting that the market yields will outpace repayment of the bonds. The bill becomes effective July 1. Critics say the move could further erode Kansas' credit rating. A proposal to privatize the retirement system, thereby taking decisions out of the hands of the KPERS board and staff, was floated during the 2015 legislative session but appears to have been dropped as unfeasible because of the system's unfunded liabilities.</t>
  </si>
  <si>
    <t>Board oversight is by nature political because three of Florida’s top elected officials – the governor, chief financial officer and attorney general – comprise the three-member board of trustees that governs the State Board of Administration (SBA). 
The SBA claims that the decision-makers are insulated from this inherently political board, mainly because they appoint an Executive Director to carry out the functions of the SBA. In addition, independent advisors to the Investment Advisory Council review the investments made by the staff of the Board of Administration. They also make recommendations to the board regarding investment policy, strategy, and procedures. 
But does that really prevent board members from exerting undue influence? "Absolutely not," says pension expert Edward Siedle. 
Recent news articles reveal that Siedle is correct. It's just now coming out that Jeb Bush served as governor of Florida, was able to direct $1.7 billion of state workers’ retirement money to the financial firms of his elder brother’s major donors. "Roughly 20 percent of [the Florida pension system's] 53 private investment deals during Bush’s governorship went to companies that employed his brother’s Pioneers," reported the International Business Times. "Those financial firms, in turn, delivered more than $5 million of campaign cash to George W. Bush, the Republican National Committee and Jeb Bush’s Republican Party of Florida."
Still, the SBA claims that pension investment decisions are not political. "Trustees, IAC members and other politicians are not involved or removed from the investment decision making processes," said John Kuczwanski.</t>
  </si>
  <si>
    <t>Decision-makers who control assets of the pension fund, from the board to the 15 or so investment officers who actively manage investments, have been shielded from political influences.
"I’ve worked for Department of Revenue for 10 years," said Jerry Burnett, the department's deputy commissioner. "I'm not aware of any political influence on our investment decisions. There’s nothing like that -- never any communication from the Legislature or the governor’s office." Judy Hall, liaison officer for the Alaska Retirement Management Board, adds that trustees are directed by statute to make decisions solely as fiduciaries. 
Rep. Mike Hawker, R-Anchorage, is a former co-chair of the Finance and Ways and Means Committee who has taken a leadership role in reforming the pension system over the years. He said there is never a directive that investment officers or board members should pursue certain investments, but he did add that the idea of the nine-member board's composition is to actively involve stakeholders -- including two members of the governor's administration and a trustee who is employed in a political subdivision participating in the public employee or teachers retirement system. A member of the Kenai Peninsula Borough Assembly once held a board position, Hawker said, but he believes that sort of influence is a good thing: "They are not  independent from beneficiaries of the fund," Hawker said. "People involved in the management of these things should have a stakeholder interest."</t>
  </si>
  <si>
    <t>All investment decisions are made by the Vermont Pension Investment Committee and its professional consultant, NEPC. The committee is made up of a paid chair, who does not vote except to break a tie; the vice chair, who is always the State Treasurer; and five other members and four alternates who are not paid. They are public employees, representing the teachers retirement system, the state employees retirement system, and the municipal employees retirement system.
 The five members and four alternates are not experts. They are teachers, firefighters, forest rangers, and clerks, all with an obvious interest in maintaining the strength of the pension system. But the investment decisions are really made by the consulting firm, and its employees are both expert and independent.</t>
  </si>
  <si>
    <t xml:space="preserve">The boards of trustees for each of the retirement systems set the investment strategy, often with the advice of a professional investment consultant. Money managers (or their firms) are then hired by the boards to execute the strategy, using parameters set by the trustees. Those managers are numerous and the boards do not generally review individual, specific investment decisions.
For the Pennsylvania's Public School Employees' Retirement System, according to its most recent annual report, "PSERS uses both passive (index) and active investment managers. Internal investment staff is utilized to passively invest (index) a portion of PSERS' assets. Active external investment managers are hired to invest in certain limited asset classes (private equity, private real estate, commodities, master limited partnerships and absolute return)." 
According to State Employees' Retirement System's most recent annual report, "the fund's structure is highly complex and broadly diversified. The investment program utilizes more than 200 investment managers overseeing approximately 470 investment portfolios." </t>
  </si>
  <si>
    <r>
      <t>There is independent oversight of different funds by different officers. Retirement board members are not directly involved in investment decisions. Th</t>
    </r>
    <r>
      <rPr>
        <sz val="10"/>
        <rFont val="Arial"/>
      </rPr>
      <t>o</t>
    </r>
    <r>
      <rPr>
        <sz val="10"/>
        <rFont val="Arial"/>
      </rPr>
      <t>s</t>
    </r>
    <r>
      <rPr>
        <sz val="10"/>
        <rFont val="Arial"/>
      </rPr>
      <t>e</t>
    </r>
    <r>
      <rPr>
        <sz val="10"/>
        <rFont val="Arial"/>
      </rPr>
      <t xml:space="preserve"> are handled by internal investment managers. The funds are not managed by external or private entities.</t>
    </r>
  </si>
  <si>
    <t>All pension investment decisions in Oregon are made by the Oregon Investment Council, which sets policy and is ultimately responsible for Oregon's investment program. The Oregon State Treasurer, through the Investment Division of the Office of the State Treasurer, provides staff support for the Council and invests and manages according to council policy. 
The Oregon Investment Council approves the criteria for monitoring and evaluating the impact of different investment decisions and their performance. The council also monitors treasury staff, is responsible for ensuring investment activities are conducted efficiently and in an effective manner, seeks best practices from the investment management community, monitors risks and also monitors investment returns. 
The council is comprised of four members appointed by the governor, the state treasurer, and the director of the Public Employees Retirement System.</t>
  </si>
  <si>
    <t>Multiple investment managers and policymakers are involved in decision-making for the Public Employees Retirement System (PERS), the state employees’ pension fund.
The seven-member Retirement Board, which oversees PERS, makes strategic decisions, such as asset allocations. The funds, however, are pooled with other state investments to reduce the duplication of investment managers and minimize management fees.
The 11-member State Investment Board, which oversees all state investments, makes the decisions on which investment managers to hire with help from the Retirement and Investment Office and with investment consultant Callan Associates. The SIB is also responsible for monitoring investment performance with help from RIO and Callan Associates. Three SIB members are also PERS board members.
It should be noted that Callan has been accused of conflicts of interest several times though it appears those conflicts were partly disclosed  or unproven. Nevertheless, they suggest a close relationship between the investment consultant and at least some of the investment managers it recommends:
- In 2005, the city of San Diego complained that Callan collected fees of up to $188,000 a year for investment managers to be part of its “Callan Institute” and some investment managers had paid up to $500,000 for “educational and/or consulting services.” Out of 339 investment managers the city was then considering hiring, all six recommended by Callan had paid educational fees and four were members of the Callan Institute. The lawsuit was settled with Callan paying a settlement and the city of San Diego conceding it found no proof of a “pay to play” scheme.
- In 2006, a pensioner in the Illinois Teachers’ Retirement System complained that Callan collected fees of up to $54,000 a year from investment managers attending seminars that Callan hosted. The lawsuit said a third of Callan revenues came from these fees. TRS officials said Callan disclosed to them its relationship with the investment managers. The suit was dismissed in 2009.
- In 2007, the U.S. Securities and Exchange Commission complained Callan did not fully disclose a relationship it had with investment manager BNY Brokerage. Callan did disclose that it had a contract with BNY that requires it to identify BNY as its preferred broker but the consultants didn’t say that BNY would only pay Callan if Callan generated a minimum amount of commissions. The consultants apparently settled without admitting or denying guilt.
There have been no such allegations in North Dakota.
Callan does recognize that its relationship with investment managers are “potential conflicts of interest” in its Code of Ethical Responsibility. Among other things, the code says that neither Callan nor its employees will accept “finder’s fees” or similar financial arrangements “without full disclosure of the agreement” to its clients.</t>
  </si>
  <si>
    <t>The Division of Investment director has statutory authority to make decisions alone, but he does so in collaboration with experts on staff and is supervised by the State Investment Council. The State Investment Council reviews if the asset allocation was correct and due diligence performed. It's an extremely collaborative process, says Joe Perone, Treasury spokesman. Veteran statehouse reporter John Reitmyer agrees: the staff is large, professional and insulated, he says.</t>
  </si>
  <si>
    <t>The State Retirement Agency manages the assets of the System under the supervision of the Board of Trustees. The Board of Trustees is responsible for establishing the conditions for the investment of the System’s assets and is required by law to adopt an Investment Policy Manual that details the goals and objectives of the investment program, the functions of the Investment Division of the State Retirement Agency, and the policies that govern the selection and retention of investments. 
No single individual is able to direct the fund's portfolio allocation by him/herself, according to these requirements, and there is no reported instance of that occurring. 
Gubernatorial appointees to the Board of Trustees representing the interests of the public are required by law to have at least 10 years of substantial experience overseeing similar pension systems, large foundations, or other similar large organizations with fiduciary responsibilities relating to different classes of participants, this qualifies them as "independent experts."  
The Investment Committee of the Board of Trustees includes three representatives from the public who are not members, retirees or beneficiaries of the System, and have had experience in the management and control of large investments, and have had at least 10 years of substantial experience as: (a) a portfolio manager acting in a fiduciary capacity; (b) an employee or principal of a trust institution, investment organization, or endowment fund acting either in a management-related capacity or an investment-related capacity; (c) a chartered financial analyst in good standing; or (d) a professional engaged in a comparable public or private financial or investment field. 
Morris Segall, senior economist at the Sage Policy Group cautions that this group is not an at-'arms-length' third party and is skeptical that the group would be considered 'seasoned high level' experts. "However," he added "I don't think there are any rookies there. They have accumulated experience."</t>
  </si>
  <si>
    <t>The Investment Board of the Iowa Public Employees' Retirement System (IPERS) is empowered to establish policies, hire professional service contractors for the system's investment and actuarial programs, and adopt actuarial assumptions and investment policies. The board has 11 members, although only seven can vote. Voting members include three public members who have substantial institutional investment experience or substantial institutional financial experience. 
Three other members are also members of IPERS, including one who must be from a school district, area education agency or merged area; one who is not a member of a school district, area education agency or merged area; and one who must be a retired member of IPERS. 
These six members are appointed by the governor, subject to confirmation by the Senate. The seventh voting member is the state treasurer. Nonvoting members of the board are two state representatives and two state senators appointed by legislative leadership of the minority and majority parties so there is political balance.
Current members of the Investment Board with institutional investment or financial experience include:
• Lisa Stange, who chairs the board, was the chief investment officer and treasurer of EMC Insurance Cos. before retiring in 2014. Prior to EMC, she worked for 18 years in fixed-income portfolio management at Principal Financial Group.
• David O. Creighton Sr., who is chairman and chief executive officer of The Bryton Cos., a financial and business resource consulting firm, works in the property/casualty insurance business with the Asset Protection Agency. 
• Dennis Young, the vice chair, was executive vice president and chief financial officer of Wells Fargo Financial before retiring in 2006.
The Investment Board receives advice from investment consultants and IPERS staff in adopting an investment policy and approving plans to implement that policy, including contracting with investment management firms. Investment managers are selected through a competitive hiring process and are given full discretion to manage IPERS’ investment account, within the terms of their contracts and applicable federal and state laws. IPERS investment staff and consultants provide ongoing oversight of the investment managers and periodically report to the board on the managers’ performance. 
Wayne Walter, who has been on the Investment Board for two years and serves as the Winneshiek County treasurer, said individuals both on the board and on IPERS staff who are involved in decision-making are well informed. He noted the chief investment officer always presents a complete background of issues brought to the board for a vote and thoroughly discusses all the pros and cons before a decision is made. Additionally, he noted that each member of the investment board is encouraged to receive outside education on topics and issues facing the board.</t>
  </si>
  <si>
    <t xml:space="preserve">In general, investment decisions are made by a group of independent experts and staff and no single individual is ever able to direct the fund's portfolio allocation alone.
There are over 450 locally administered pensions in Illinois and six systems that oversee pensions - including the State Employees' Retirement System (SERS), the Judges' Retirement System (JRS), the General Assembly Retirement System (GARS), the Teachers' Retirement System (TRS), the State Universities Retirement System (SURS) and the Illinois Municipal Retirement Fund (IMRF).
The Illinois State Board of Investments oversees investments for four of those systems - including State Employees' Retirement System (SERS), the Judges' Retirement System (JRS, the General Assembly Retirement System (GARS), the Teachers' Retirement System (TRS) and as of June 1, 2014, a $15.1 billion portfolio.
The Illinois State Board of Investments  retains three investment consultants. Staff members and the consultants collaborate on decisions and then recommendations are submitted to the board for approval. 
The Illinois Municipal Retirement Fund manages $33 billion in assets through dozens of independent money managers and consultants.
The State University Retirement System manages $18 billion in assets through dozens of independent money managers. </t>
  </si>
  <si>
    <t xml:space="preserve">In Florida, no single individual ever directs the fund's portfolio, and oversight is a constant. 
The State Board of Administrators manages the Florida Retirement System Pension Plan. The SBA is governed by a three-member Board of Trustees made up of Florida's governor, chief financial officers and attorney general. They delegate authority to the executive director to carry out their policies in day to day financial investments and operations. 
"The executive director has to possess substantial experience, knowledge, and expertise in the oversight of investment portfolios and must meet any other requirements determined by the board to be necessary to the overall management and investment of funds," according to an email from John Kuczwanski, Communications Manager for the State Board of Administration. 
Beneath the director is a huge investment staff, says attorney Robert Klausner. "Decisions are made by a combination of in house professionals and external managers ...  yes, there is all kinds of oversight ... you have an external who grades the performance. But there is no pension board in Florida like in most places. The three elected officers are the oversight." 
There are daily investment meetings over various aspects of their portfolio, and within the SBA, there are desks that handle various things. Everybody reports up the chain and they are audited externally and internally and they publish a public a financial report each year. </t>
  </si>
  <si>
    <t>The detail in placement agents' disclosures is limited and the forms are not  publicly available.
Howard Goldman, communications director of the Teacher Retirement System, said that board policy requires “full disclosure of material terms of (the) placement agency in connection with pending private investment transactions.”   
The Employment Retirement System, in its investment policy, said third-party disclosures must not only meet standards of state and federal law but must also be acceptable to ERS staff.  ERS may also request additional disclosures about potential conflict of information, said the statement.  
"Such disclosures will not be acceptable if they are perceived by ERS to show any conflicts of interest or otherwise reflect a loss of independence and objectivity by the consultant," said the statement.</t>
  </si>
  <si>
    <t xml:space="preserve">It's impossible to generalize on whether placement agents' disclosures are detailed, because whether disclosures are required and whether they are accessible to the public is a case-by-case answer. 
That's because there is no single statewide standard fiduciary responsibility for how the state's pension systems operate. The rules, regulations and policies guiding how pension systems operate are scattered throughout state code and different agencies. Generally speaking, state law leaves much to the discretion of each system's board of trustees — including the disclosure of placement agents used in the process.
Pennsylvania's two largest retirement systems, the Pennsylvania State Employees' Retirement System and the Pennyslvania Public School Employees' Retirement System, both require fund managers to make it publicly known if a placement agent was used — but details of that disclosure are made and available only through the request of the fund. </t>
  </si>
  <si>
    <r>
      <t xml:space="preserve">Placement agent disclosures are not publicly available. Even those who monitor the retirement system fairly closely weren't aware that the Tennessee Consolidated Retirement System has policies in place where placement agents can be used. Jerry Winters, a longtime lobbyist for the Tennessee Education Association, who now works for the Tennessee Retired Teachers Association, said he did not know anything about placement agents. Winters has been monitoring the system for a while, </t>
    </r>
    <r>
      <rPr>
        <sz val="10"/>
        <rFont val="Arial"/>
      </rPr>
      <t>regularly</t>
    </r>
    <r>
      <rPr>
        <sz val="10"/>
        <rFont val="Arial"/>
      </rPr>
      <t xml:space="preserve"> attending meetings and keeping up with proposed or actual changes, because his clients have a stake in the TCRS.</t>
    </r>
  </si>
  <si>
    <t>Nevada's Public Employees' Retirement System contracts with investment consultants to oversee aspects of its portfolio. Callan Associates, Inc. and Peavine Capital Management provide overall strategic consulting, according to the system's 2014 annual report, while Pathway Capital Management oversees private equity, an area in which firms are known to employ placement agents to secure business.
Because these investment consultants serve as gatekeepers, working proactively to identify investment opportunities, and because Nevada PERS' buying power gives it authority in the marketplace, there's simply no room for placement agents to intervene, said Ken Lambert, Peavine's Chief Investment Officer.
"It's not part of our practices," said Lambert. "We've been in private equity management for 30 years. We don't get sold the private equity partnerships. We have a really good reputation as a limited partner, and we just sort of get into the funds we want to get into."
Consultants maintain their own direct relationships with potential partners, said Lambert. "We try to structure the fund as efficiently as possible and if we put a placement agent policy in it would just be for appearances' sake because we don't deal with them."
The lack of an official policy, then, means that placement agents do not register or disclose information. But neither is there evidence that they make a significant impact on the retirement system's investment decisions.</t>
  </si>
  <si>
    <t>When it comes to disclosure, placement agents as well as others who provide financial services to state pension funds are required to disclose their relationships with and compensation from other businesses and individuals.
They must also provide detailed information about their services and qualifications. That information must be filed with the state retirement board and with the Public Employee Retirement Administration Commission and becomes part of  the public record. These requirements are met in practice, and that information is available through the state retirement board.
According to a 2012 memo from PERAC,  all investment service providers or prospective investment service providers must disclose “arrangements for compensation paid or to be paid to the contractor or a related person by others in connection with the services the contractor provides to the retirement board or any other client; disclosure of compensation in whatever form paid or expected to be paid by the contractor or a related person to others in relation to the services provided to the retirement board or any other client; and disclosure of any conflict of interest that the contractor may have that may interfere with the ability of the contractor to provide unbiased and objective services to the retirement board.”                                                    
In an interview, former state representative Kevin Blanchette, now the executive director of the Worcester Regional Retirement Board, said the presence of third-party marketers or placement agents have diminished tremendously in Massachusetts in recent years due largely to more stringent disclosure requirements and better detailed requests for proposals. “There's a much more stringent search process in place now to hire money managers and because of that stringent (request for proposal) process, you don't see the activity of third-party marketers that we've had in the past,” says Blanchette.</t>
  </si>
  <si>
    <t>Maine's state-run pension fund (MainePERS) does not require placement agents to register as such, or to file disclosures of qualifications, compensation, or any other information.
 The fund does require documented, albeit limited, disclosure of any placement agent used in conjunction with an investment by MainePERS - and specifically prohibits passing along any costs associated with their use via fees. In effect, this contractual provision prevents any compensation or expense associated with a placement agent from being directly or indirectly passed on to MainePERS.
 In addition, the Maine Public Employees Retirement System relies on a multi-tiered system of checks and balances to ensure that investment decisions take into account the full array of costs and benefits. Investments are first simultaneously researched and vetted by both the fund's staff and an independent consultant, who works on behalf of the fund's Board of Trustees. 
 Recommended investments are compiled and presented to the Board of Trustees in regular meetings. The fund's eight trustees then make final decisions (by majority vote) based on the recommendations and research presented by the fund's investment staff and consultant. 
 This three-tiered process is supported by a "Due Diligence Checklist," available in the Appendix the fund's Environmental, Social and Governance Report, and legal due diligence, which help ensure that fees related to placement agents are not incurred.</t>
  </si>
  <si>
    <t xml:space="preserve">The state law does not require any registration as confirmed by Vicki Hearing from the State  of Wisconsin Investment Board (SWIB). Part of the SWIB portfolio is however managed by external managers and SWIB is explaining the placement agency positions available on its website. 
Since 2006, SWIB has taken steps to increase its internal management of Wisconsin Retirement System (WRS) assets and decrease its reliance on external managers. The amount of WRS assets managed by SWIB staff increased from 20.5 percent as of December 2006 to 56.8 percent as of December 2013. </t>
  </si>
  <si>
    <t>Wyoming does not pay placement agents to secure business with state-run pension funds and so does not require them to register. There is no policy that prohibits the use of placement agents.
The Wyoming Retirement System administers retirement plans for most public employees of the state, school districts, highway patrol and other state law enforcement officers, firefighters and judges.
The system is administered by an 11-member board, which hires an executive director to oversee a staff of 38 employees.
The WRS invests approximately $7.5 billion with a combined investment strategy for all plans. The WRS board establishes parameters for asset allocation and delegates investment manager and tactical allocation decisions to its chief investment officer with executive director approval, according to a 2014 summary from the state. 
Wyoming has defined-benefit plans for its employees and not a  401(k)-style defined-contribution retirement plan.</t>
  </si>
  <si>
    <t>"Under our policy, a placement agent is required to be registered with either the SEC or be a member of (the Financial Industry Regulatory Authority)," said Jennifer Selliers, Compliance Officer for the Tennessee Department of Treasury. 
 State Rep. Charles Sargent, who is both on the Council of Pensions and Insurance, a legislative oversight committee over the Tennessee Consolidated Retirement System and on the Board of Trustees over TCRS, says that they do register. The disclosures are not publicly available, but the policies regulating placement agents and the forms they must fill out are public record.</t>
  </si>
  <si>
    <t>The Washington State Investment Board does not invest through placement agents. The occasions when placement agents do contact the WSIB are only to arrange meetings with staff. The state does not pay for any service rendered by placement agents.
 Given the notoriety of placement agents over the past several years, as a body, both at the board level and at the staff level, the State Investment Board says it is acutely aware of the need to ascertain the presence of any placement agent role in the presentation of an investment manager or investment vehicle. 
 The SIB’s encounters with placement agents is most typical in the alternative investment arena, primarily the private equity asset class. A placement agent may contact the SIB’s private equity staff to try to schedule a meeting with a potential general partner, or if a meeting has been agreed upon, even attend the meeting. The agency's public records manager recalls only one instance where a placement agent was employed in public equity.
 The investment board as matter of normal due diligence requires any placement agents to disclose fees and services.</t>
  </si>
  <si>
    <t>There is no consensus here, with some saying placement agents register, another doubting it and others saying they don't know because the information is hard to come by. There is general agreement that what  information there is  hard to find and scanty. Despite repeated requests, the state Treasurer's office has not responded with information as of June 27, 2015.
Additionally, to be in compliance with the Placement Agent Policy, it is required that each department’s external compliance counsel reviews any investment transaction.</t>
  </si>
  <si>
    <t>The state does not track whether placement agents, in particular, register appropriately as lobbyists. They are not treated differently in the registration process. Also worth noting is that Pennsylvania's Lobbying Disclosure Law does a poor job of distinguishing between the sorts of incidental conversations particular to humans and what it considers formal lobbying of a type to be regulated. With those regulations unclear, it is unlikely that all pension placement agents properly register, though it seems in a broad reading that they should.
Also of note: there is no single statewide standard fiduciary responsibility for how the state's pension systems operate. The rules, regulations and policies guiding how pension systems operate are scattered throughout state code and different agencies. Generally speaking, state law leaves much to the discretion of each system's board of trustees — including the disclosure of placement agents used in the process.</t>
  </si>
  <si>
    <t>All placement agents must register with the state Security and Exchange Commission, and they do according to Treasury spokesman Joe Perone. There is no compelling law, but there is internal policy. A violation of this policy can cause termination of engagement, but cannot be taken to court. Treasury does not post agent registration or fee disclosure on its website. To obtain records of fee disclosure, on must submit a written request under the state's Open Public Records Act. They do not maintain agent registration forms; that is done with the federal Securities and Exchange Commission, Perone says. A search of SEC's website and a Google search did not reveal any such link. in July of 2009, the division adopted a policy that requires: "1. The placement agent must be registered with an appropriate regulatory body (e.g., SEC, FINRA, and/or state or foreign regulators)
 2. The placement agent firm’s professionals should hold the requisite licenses (e.g. ,Series 7 and 63), including the more stringent certifications for those in a supervisory capacity (e.g., Series 24)
 3. The placement agent’s supervisory or senior personnel should have a minimum of three years in the securities industry
 4. The fee arrangement between the placement agent, the GP and any other third party should be disclosed
 5. A detailed contract specifying the scope of services the placement agent will perform for the GP, including reasonable due diligence by the placement agent on the GP to the potential LP, should be disclosed
 6. These requirements (or the relevant sub-set) should be made part of any engagement letter between the placement agent, the GP and any other third party." 
  Veteran statehouse reporter John Reitmyer, NJ Spotlight, says</t>
  </si>
  <si>
    <t xml:space="preserve">New Hampshire does not impose registration requirements on placement agents as such. However, as a result of the disclosure policies of the NHRS, requiring vendors to disclose political contributions and third-party solicitors, several investment service providers reported using placement agents in and 2013 and 2014. Five vendors indicated they used agents in that time period. 
There is no evidence one way or the other that other investment companies failed to disclose the use of placement agents with the NHRS.
The disclosures include the names, addresses and the nature of work performed by the agents. </t>
  </si>
  <si>
    <t>Nevada's Public Employees' Retirement System contracts with investment consultants to oversee aspects of its portfolio. Callan Associates, Inc. and Peavine Capital Management provide overall strategic consulting, according to the system's 2014 annual report, while Pathway Capital Management oversees private equity, an area in which firms are known to employ placement agents to secure business.
Because these investment consultants serve as gatekeepers, working proactively to identify investment opportunities, and because Nevada PERS' buying power gives it authority in the marketplace, there's simply no room for placement agents to intervene, said Ken Lambert, Peavine's Chief Investment Officer.
"It's not part of our practices," said Lambert. "We've been in private equity management for 30 years. We don't get sold the private equity partnerships. We have a really good reputation as a limited partner, and we just sort of get into the funds we want to get into."
Consultants maintain their own direct relationships with potential partners, said Lambert. "We try to structure the fund as efficiently as possible and if we put a placement agent policy in it would just be for appearances' sake because we don't deal with them."
Placement agents do not register or disclose information. But neither is there evidence that they make a significant impact on the retirement system's investment decisions.</t>
  </si>
  <si>
    <t>Maine's state-run pension fund (MainePERS) does not explicitly require placement agents to register as such. 
The fund does require documented, albeit limited, disclosure of any placement agent used in conjunction with an investment by MainePERS - and specifically prohibits passing along any costs associated with their use via fees. In effect, this contractual provision prevents any compensation or expense associated with a placement agent from being directly or indirectly passed on to MainePERS.
In practice, the contractual language reads: 
"Placement Agents. The General Partner confirms that neither the Partnership nor the General Partner has agreed to pay any placement agent fees, solicitation fees, referral fees, introduction or “matchmaker” fees or any similar fees in connection with the Investor’s investment in the Partnership except as disclosed in writing to the Investor, and the Investor shall not bear such expenses for any person through an allocation of expense, reduction in distributions or otherwise."
In addition, the Maine Public Employees Retirement System relies on a multi-tiered system of checks and balances to ensure that investment decisions take into account the full array of costs and benefits. Investments are first simultaneously researched and vetted by both the fund's staff and an independent consultant, who works on behalf of the fund's Board of Trustees. 
Recommended investments are compiled and presented to the Board of Trustees in regular meetings. The fund's eight trustees then make final decisions (by majority vote) based on the recommendations and research presented by the fund's investment staff and consultant. 
This three-tiered process is supported by a "Due Diligence Checklist," available in the Appendix the fund's Environmental, Social and Governance Report, and legal due diligence, which help ensure that fees related to placement agents are not incurred.</t>
  </si>
  <si>
    <t>No such law exists. 
There is no law requiring registration of placement agents or disclosure of fees. This is due to a established policy at the State of Wisconsin Investment Board, which states: "SWIB, however, never hires a placement agent to find investments, and SWIB never pays any fees to a placement agent. If, however, SWIB is contacted by a placement agent or a registered lobbyist regarding a potential investment or if a placement agent is otherwise involved in a fund investment, SWIB has a number of institutional controls in place to ensure full reporting of any potential conflicts of interest and to ensure that no SWIB board member or staff person benefits personally from any SWIB investment."</t>
  </si>
  <si>
    <t>The General Assembly passed a series of reform laws in 2000 that, among other actions, banned finder's fees for those seeking to do business with a state pension fund. The reforms were in response to a kickback scandal in 1999 that led to the imprisonment of the state treasurer and others in Connecticut and Massachusetts. Since then, there have been no indications that the laws regarding finder's fees have been violated.
In addition to the prohibition on finder's fees, vendors of contracts worth more than $50,000 a year must file sworn and notarized statements detailing any type of third-party fees and consulting agreements. Other key ethics provisions aimed at the office were also strengthened.
Since the scandal, a popular saying within the Office of the State Treasurer has been: "There is one door to the Treasury -- and it’s the front door."</t>
  </si>
  <si>
    <t>Investment advisors furnish KPERS with the names, service and fee arrangements of any placement agents they utilize, according to the communications officer for KPERS. The information furnished to KPERS is  not open to the public.</t>
  </si>
  <si>
    <r>
      <t>There are no state laws guiding Pennsylvania's use of placement agents for state pension funds; policies regarding their use are created by the boards governing each retirement system. 
Pennsylvania's two largest state-administered retirement systems, the Pennsylvania State Employees' Retirement System and the Penns</t>
    </r>
    <r>
      <rPr>
        <sz val="10"/>
        <rFont val="Arial"/>
      </rPr>
      <t>y</t>
    </r>
    <r>
      <rPr>
        <sz val="10"/>
        <rFont val="Arial"/>
      </rPr>
      <t>lvania School Employees' Retirement System, both require fund managers to disclose if a placement agent was used, and both prohibit the fund managers from passing on any fees associated with placement agents. Any specific disclosures related to placement agents beyond whether or not a placement agent was used is at the request of the fund. 
It's also worth noting that Pennsylvania also administers the Pennsylvania Municipal Retirement System and has more than 3,200 municipal and county pension plans — making Pennsylvania home to more than 40 percent of the state and municipal pension plans that operate in the United States, according to a recent study on the state of pension funds in Pennsylvania for the Mercatus Center at George Mason University.
There is no single statewide standard fiduciary responsibility for how the state's pension systems operate. The rules, regulations and policies guiding how pension systems operate are scattered throughout state code and different agencies. Generally speaking, state law leaves much to the discretion of each system's board of trustees.</t>
    </r>
  </si>
  <si>
    <t>Placement agent disclosures are not publicly available. State law doesn't require placement agents to publicly disclose all fees and terms for providing “finder” or introduction services. Rather, the state allows the Board of Trustees of the Tennessee Consolidated Retirement System to set its own investment policies. The policies require that the agents be either a broker-dealer registered with the Securities and Exchange Commission or a member of the Financial Industry Regulatory Authority.</t>
  </si>
  <si>
    <t>There is no law, but a rule does require such disclosure. 
ORS 293.875 designates the State Treasurer as the cash management officer for the state.  It gives Treasury the authority to review, establish, and modify procedures for the efficient handling of cash and cash equivalents under the control of the State Treasurer, the Secretary of State, the Judicial Department, the Legislative Assembly, and State agencies.  State agencies are directed to employ the principles, standards and related requirements for cash management prescribed by the State Treasurer.
Via that authority, the Oregon State Treasury has crafted OST Policy 5.03.01, Conflict of Interest and Code of Conduct, Treasury staff disclose all contact with placement agents used by an investment firm in all investment recommendations to the Oregon Investment Council via a summary of that placement agent, its partners and its financial commitments. The same summary required to be disclosed to the public.</t>
  </si>
  <si>
    <t>Placement agents paid to obtain business with the Indiana Public Retirement System (INPRS), which manages all of Indiana's public retirement funds and pensions, have to provide information about their fees and contract terms under rules governing the INPRS and under the state's executive branch lobbying statute.
The INPRS's Investment Policy Statement, a 57-page document, states, “The System requires complete and timely disclosure of all agreements or other arrangements by the System’s Investment Managers in connection with their use, if any, of Placement Agents with respect to the System’s investment and other business activity.” (Addendum 10, page 57)
The state's executive branch lobbying statute applies to placement agents. The law says any individual paid at least $1,000 to make contact with an executive branch agency to try to influence the outcome of a contract, lease or another financial arrangement, or a rule, is considered a lobbyist and is required to register annually with the Indiana Department of Administration as an executive branch lobbyist. 
Under this law, placement agents (lobbyists) must submit annual reports showing the total amount of fees or retainer paid to the organization that employs them or, if salaried, provide a prorated salary amount based on the time spent performing the specific work.</t>
  </si>
  <si>
    <t>No such law exists.
However, Maine's state-run pension fund (MainePERS) does not explicitly require placement agents to register as such. 
The fund does require documented, albeit limited, disclosure of any placement agent used in conjunction with an investment by MainePERS - and specifically prohibits passing along any costs associated with their use via fees. In effect, this contractual provision prevents any compensation or expense associated with a placement agent from being directly or indirectly passed on to MainePERS.</t>
  </si>
  <si>
    <t xml:space="preserve">The Board of Judicial Conduct has monthly, quarterly and annual reports listed online. In addition, case filings against judges that have been charged with misconduct are online. 
The Tennessee Ethics Commission's annual reports are posted online. Reports detailing the findings of random audits of lobbyists are published online. They aren't very detailed, and some could be a half-page summary of an audit saying that the inspection did not reveal anything amiss. 
As of April 2015, the audits for 2014 were being completed and were not yet online. 
The BJC and Ethics Commission reports and audits  can be accessed by anyone without restriction, but all files are only available in pdf format. </t>
  </si>
  <si>
    <t xml:space="preserve">No such law exists.
No legal provisions require placement agents to disclose fees and terms for providing services. </t>
  </si>
  <si>
    <t>Not all judicial conduct commission actions are online. Admonitions against judges for minor misconduct and formal charges for serious misconduct are not online. Reports showing the volume of investigations by the commission in a year and state supreme court opinions sanctioning judges for serious misconduct are online.
Supreme court opinions are in HTML format and can only be downloaded in pdf format or as WordPerfect documents. There is no registration or membership requirement for access.</t>
  </si>
  <si>
    <t>Advisory opinions and final orders of the Ethics Commission are posted online and searchable within the commission's public document database. There is no fee to access these, and they are posted in pdf format and are archived. 
Other records contained by the Ethics Commission are not public. Information, records and proceedings of preliminary inquiries are required to be kept confidential, according to Section 1108(a, h, and k) of the Ethics Act. Findings reports, the results of investigations — whether they absolve the target of the complaint or are forwarded to law enforcement officials — would fall under the state's Right To Know Law exemptions. In these cases, often the exemption for investigative records is invoked. In practice, it is up to the agency's discretion on whether or not to release those records.</t>
  </si>
  <si>
    <t>Advisory opinions and rulings are posted online when rendered and are available immediately at no cost. The actual documents are scanned and can be downloaded only to pdf. 
Theoretically, the data will be available far into the future. The ethics board is scanning and posting old opinions and rulings. The ethics board doesn't do audits.
For the judiciary, the reports the Louisiana Supreme Court makes on ethics issues are posted on the Louisiana Supreme Court website. Additionally, the information is made available to the public upon application, says Valarie Willard, communications director of the Louisiana Supreme Court.
However, independent researchers say that unless they look daily and completely at the website, those decisions and opinions are virtually impossible to find. Because the complaints, investigations and hearings are secret, unless the researcher knows the name of the judge being sought, the information is virtually unavailable, says Melissa Landry, executive director, Louisiana Lawsuit Abuse Watch.</t>
  </si>
  <si>
    <t>Ethics reports are accessible to the public, but only in pdf format. Advisory opinions concerning officials' standard of conduct are made public. However, the identity of the person requesting the opinion are not disclosed to the public.
Advisory opinions concerning asset-disclosure reports are not disclosed to the public unless permitted by the person requesting the opinion. Asset-disclosure reports filed by government officials are made available to the public on the commission's website and in paper form. All commission proceedings and records related to investigations must be kept confidential with some exceptions, such as when violations are being prosecuted.</t>
  </si>
  <si>
    <t xml:space="preserve">New Mexico does not have a central ethics enforcement agency and the information released by the splintered enforcement agencies is incomplete. 
The annual report of the Judicial Standards Commission, and the information released by the legislative ethics committees is posted online in PDF format. </t>
  </si>
  <si>
    <t>The Kentucky Executive Branch Ethics Commission publishes the final actions taken against state employees who have been found to have violated the ethics code. The commission immediately posts online the actions taken against violators and posts the full final order, investigation initiating order and, if applicable, a settlement agreement. While the orders themselves are available in PDF (Portable Document Format) that is a proprietary format and not compatible with all computers, the commission includes summaries of the case and the sanctions on the webpage. And all of that information can be accessed for free, meeting the usage costs requirements. However, the most recent biennial report for the period of July 1, 2011, through June 30, 2013, was not available online as of Feb. 22, 2015. Therefore, on annual reports, the agency fails to meet the open data standards.  
Final reports for administrative actions taken by the Legislative Branch Ethics Commission are not available online. In addition, as of Feb. 22, 2015, the most recent annual report posted on the commission's website with a summary of the number of administrative actions taken was the 2012-2013 fiscal year that ended June 30, 2013 — nearly 20 months old. 
The Judicial Conduct Commission posts reports regarding actions taken against judges immediately upon the signing of the final orders, which satisfies the timeliness requirement. The commission posts scanned PDF copies of the orders and the facts of the case. And all of that information can be accessed for free.</t>
  </si>
  <si>
    <t xml:space="preserve">Reports of the Select Committee on Legislative Ethics -- including advisory opinions, disclosures, and complaint decisions -- are published online. Documents are published unredacted, reports are posted in full, and are made available when published. 
Findings of the Commission on Judicial Conduct -- including ethics opinions, advisory opinions, finances and budget, judicial discipline court opinions, and so on -- are available. Executive ethics complaints that are made public are few and far between, as a formal accusation must be made through the Attorney General's Office before any details are publicly known. (Most cases are resolved internally before reaching that stage.)
However, many reports are available to download as pdf files, while some can only be viewed on the website. </t>
  </si>
  <si>
    <t xml:space="preserve">Ethics reports are available at not cost online. There is no usage cost to access the data, the published data is the exact data collected by the commission, and is permanently available dating back to 2007
 . 
The data is easy to access with only the last name of the person. Annual reports of the Judicial Qualifications Commission are available at no cost through the commission website. The data is available in a non-discriminatory fashion, and is easy to access.
However, records are posted in pdf format. </t>
  </si>
  <si>
    <t>The Judicial Commission regularly publishes a report. In 2013, for example, In 2013, the Judicial Commission received 396 initial inquiries from which it evaluated 43 new Request for Investigation files. The Commission authorized 10 new investigations in 2013. "While the number of initial inquiries and requests for investigation received by the Commission has remained relatively constant over the past five years, the Commission has noted an increase in the number of complex and serious allegations," the commission reported. "This has resulted in investigations that take considerable time and expense to complete."  Citizens can access the report online and for free. 
There was one formal disciplinary hearing reported: In re the Honorable David T. Prosser, Jr., who is a member of the Wisconsin Supreme Court. In practice, ethics reports, including enforcement actions and penalties, are not published and available to the public for the study period. Ethics enforcement actions from 1985 to 2006 are available at: http://gab.wi.gov/ethics/enforcement.  There have not been annual summaries since then.
That said, GAB staff reports regularly to the Board on enforcement and auditing activities. All formal opinions are posted on the website within 10 days of adoption by the Board.  Some investigations are confidential, and are never made public if nothing comes of them.</t>
  </si>
  <si>
    <t>The following agencies make annual reports available: the Executive Branch Ethics Commission, Political Subdivisions Ethics Commission, Independent Legislative Ethics Commission, and the Judicial Conduct Commission. These bodies issue summary statistical reports available online, but until violations are confirmed, the documents about complaints remain secret. There have been very few instances when such investigative documents have been released to the public.  
Part of the philosophy behind Utah law in this area is to protect the privacy and reputation of those accused or suspected of violations. Critics see a weakness in the law because of the secrecy surrounding such ethics inquiries.</t>
  </si>
  <si>
    <t>The Judicial Conduct Board issues its reports on judges online, and they are available on the Board's website quickly, directly and for free. (One is included in the sources as an example.)
 The same is true of investigations by the Attorney General's office, which deals with ethics peripherally. When reports on investigations are completed, the results are promptly posted.
 The new House Ethics Panel has thus far issued no reports. It did respond to one complaint, but that was after the dates of this study.</t>
  </si>
  <si>
    <t>Advisory opinions and final orders of the Ethics Commission are posted online and searchable within the commission's public document database. There is no fee to access these. 
Information, records and proceedings of preliminary inquiries are required to be kept confidential, according to Section 1108(a, h, and k) of the Ethics Act. Findings reports, the results of investigations — whether they absolve the target of the complaint or are forwarded to law enforcement officials — would fall under the state's Right To Know Law exemptions. 
In these cases, often the exemption for investigative records is invoked. In practice, it is up to the agency's discretion on whether or not to release those records. A citizen unfamiliar with the bureaucracy and unknown to agency officials would likely find themselves following the formal RTKL request process, which could take more than 30 days to resolve and possibly a court to intervene, depending on the specific case.
Records maintained by the Judicial Board of Conduct are not public record and all proceedings are confidential.</t>
  </si>
  <si>
    <t>Many reports, including annual reports, advisory opinions (since 1995) and decisions and orders regarding complaints, are immediately available on the Ethics Commission's web site. If not on the web site, commission staff will email them to people who request them the same day or provide paper copies for no more than the cost of photocopying.
As of mid-May, the annual report for 2014 had not yet been posted online, as it was awaiting its final review before being published, according to Jason Gramitt, the deputy of the Ethics commission. 
---
Peer Reviewer Comment: Agree.
The Fiscal Year 2014 RI Ethics Commission annual report that the Researcher refers to is now available online (see sources).</t>
  </si>
  <si>
    <t>Advisory opinions and rulings are posted online when rendered and are available immediately to the public at no cost. But as Robert Scott, of the Public Affairs Research Council of Louisiana, says, they don’t do reports, referring to audits and reports about possible improvements in the system. 
 The board is required to recommend changes to the Legislature and does so during public hearings. The administrator and board chairman then make their recommendations to the Legislature at a public hearing. For instance, after a hearing the Louisiana Board of Ethics voted in January 2013 to pursue a limited legislative agenda. Among the board priorities were clarifying what constitutes personal use of campaign funds and what information ethics attorneys must disclose to those accused of violating ethics laws in judicial proceedings. I don’t want to throw a whole ton of recommendations to the Legislature, said board vice chairman Scott Schneider, of New Orleans. 
 The Board of Ethics holds a two-day meeting nearly every month in Baton Rouge. The meetings are not available by video online. Most of the meeting time is held in sessions open to the public, but a considerable amount of ethics board meeting time is held behind closed doors in executive session. The board makes public minutes of its open meetings.
 Several good government groups, such as the Public Affairs Research Council of Louisiana, argue that a video account of the board’s meetings would provide an accessible record of why the board arrives at decisions, such as advisory opinions, and how it puts the law into practice. 
 Ethics Adjudicatory Board hearings are currently held on a case-by-case basis. The adjudicatory panels hear cases but do not make their decisions with votes in a public meeting. Their rulings are released in the form of a court document, usually days or weeks after the hearing.
 For the judiciary, the reports the Louisiana Supreme Court makes on ethics issues are posted on the Louisiana Supreme Court website. Additionally, the information is made available to the public upon application, says Valarie Willard, communications director of the Louisiana Supreme Court.
 However, independent researchers say that unless they look daily and completely at the website, those decisions and opinions are virtually impossible to find. Because the complaints, investigations and hearings are secret, unless the researcher knows the name of the judge being sought, the information is virtually unavailable, says Melissa Landry, executive director, Louisiana Lawsuit Abuse Watch.</t>
  </si>
  <si>
    <t xml:space="preserve">The Kentucky Executive Branch Ethics Commission immediately posts online the final orders and investigation initiating orders for each concluded case after each commission meeting. Those audit reports can be accessed online (http://ethics.ky.gov/Pages/Publications.aspx) as well as being available at the commission's headquarters for the cost of photocopies. The commission's website also includes all public advisory opinions in searchable format. The biennial reports the commission compiles also can be obtained upon request and online, although the most recent biennial report covering July 1, 2011 through June 30, 2013, was not yet posted online as of Feb. 22, 2015. Those reports are not required annually. 
The Legislative Ethics Commission does not post online any audit reports or final reports from investigations that resulted in findings and/or penalties. Those orders can be obtained upon open records requests and/or review at the commission's Frankfort headquarters. Public advisory opinions can be obtained on the commission's website. But many of the advisory opinions issued by the commission are considered informal and are not available. For instance, in the 2012-2013 Fiscal Year report, the commission reported fielding more than 300 requests for advisory opinions about specific instances that were given by phone or email and, therefore, are not subject to public review. 
The Judicial Conduct Commission does publish online its annual reports. In addition the final reports at the conclusion of investigations are posted online as part of the public reprimand for those judges who have been found to have violated the code of conduct. </t>
  </si>
  <si>
    <t>Reports made by the Iowa Ethics and Campaign Disclosure Board are available online for a variety of different actions. Most reports are available in pdf format. Some report sections have not been updated over the past few years. For example, the orders and dispositions of complaints and civil penalty sanctions haven't been updated since 2012, reprimands and administrative sanctions haven't been updated since 2011, and hearings haven't been updated since 2010.
In an interview, Megan Tooker, the executive director and legal counsel for the ethics board, said those documents are public record, but the site hasn't been updated and the board needs to get those documents posted.
Some information is not public. Some records that the board gathers during an ongoing investigation aren't public, such as witness statements, until a report is finalized. For some records, information might be redacted; bank records, for example, would have the account number redacted.
Within the judicial branch, records of evaluations and investigations by the Judicial Qualifications Commission are confidential unless the commission decides evidence supports making a recommendation for disciplinary action to the Supreme Court. Once a report is filed with the Supreme Court, it is a public record, along with any subsequent documents. Hearings before the Supreme Court are public. Disclosing the fact that a complaint was made or an investigation is pending is not allowed until the commission makes a recommendation to the Supreme Court. 
The records filed with the Supreme Court are published in pdf format online and are free to the public. The result of cases filed with the Supreme Court are published on  the Judicial Qualification Commission's website. However, in a recent case, a report filed Sept. 12, 2014, was not yet available on the commission's website in February 2015. It was published online on the Iowa courts' website under Supreme Court Opinions. However, the report was provided for free via email when requested.
While reports are intended to be published online, and frequently are published, and the records are free to the public, there is sometimes a delay due to websites not being maintained.</t>
  </si>
  <si>
    <t xml:space="preserve">The Fair Political Practices Commission has meetings, usually monthly, and publishes a detailed agenda that includes enforcement cases pending approval by the commission. When they are approved, the documentation becomes public, published online at no charge. In 2014, the FPPC found violations in 1,005 cases, resulting in 332 stipulated settlements and 673 warning letters.
The Commission on Judicial Performance meets about seven times a year. It only makes public the most serious pending cases, which could result in public censure or admonishment. In 2014, the commission publicly censured two judges and publicly admonished three. In these cases, the details of the case become public when then commission holds a hearing and makes a decision. The details of less serious cases do not become public until the commission publishes its annual report.
 </t>
  </si>
  <si>
    <t>Formal advisory opinions of the Ethics Commission, the Legislative Ethics Committee and the Judicial Standards Commission are made public under the law and published on each entity's web site. But a formal investigation into an ethics matter by any of these entities doesn't become public until it reaches the point of a public hearing. 
Cases involving legislators go to  the legislative ethics committee if probable cause is found. Cases involving judges must be referred from the Ethics Commission to the Judicial Standards Commission without investigation The Judicial Standards Commission must forward an investigation where there is evidence of wrongdoing to the state Supreme Court for action. 
The  Ethics Commission has never had a public hearing against a public servant as many of those under investigation have resigned their public position rather than go through a hearing, rendering further investigation moot. Thus there are no investigation reports of public servants  in existence, even if the commission could make them public.  
Reports provided by the Ethics Commission to the Legislative Ethics Committee are confidential according to the law. (NC GS 138-12 (n) Criminal cases (i.e. bribery), are a different matter and go to the Attorney General and or the State Bureau of Investigation. In sum, advisory opinions and annual reports are available to the public. Investigations are not, unless they get to the stage of a public hearing. Of course, a defendant in a case could make the case public.</t>
  </si>
  <si>
    <t xml:space="preserve"> While there is a general requirement for reports to be accessible West Virginia's Freedom of Information law, WVC 29B-1 Public Records, there is no specific law requiring reports of the Ethics Commission to be made publicly available.</t>
  </si>
  <si>
    <t>No such law exists. 
Ethics entities' reports are considered public records when an investigation is complete. However, this is not always the case and not prior to the finalization of a particular investigation. There is also no explicit requirement to make such reports public proactively. 
The law states that under certain circumstances, the investigating commission can keep records secret if they are considered investigative documents that are exempt from the public information act. 
"The Ethics Commission shall: (1) administer the provisions of this title, except as otherwise expressly provided in this title; (2) create and provide forms for each document required by this title; (3) retain as a public record each document filed with the Commission for at least 4 years after receipt; and numerous other references throughout the ethics law about maintaining public records. Investigatory records are not public, and may never be made public, depending on the circumstances.
There is no requirement in law that either the General Assembly or the Commission on Judicial Disabilities must make all its findings public.</t>
  </si>
  <si>
    <t xml:space="preserve">The Commissioner of Political Practices, and the house and senate ethics committees are not required to create public reports by statute. 
The Judicial Standards Commission is required to report to the legislature.
Any reports the entities do create are public record and citizens have the right to inspect them under Montana Code Annotated Chapter 6, Part 1, Section 2, with exceptions to protect personal privacy. </t>
  </si>
  <si>
    <t>The Kentucky Executive Branch Ethics Commission must comply with Kentucky law regarding administrative hearings when it comes to the results of any investigation into potential ethics violations. Kentucky Revised Statutes Chapter 13B, Section 120, Subsection (3) requires that "the final order in an administrative hearing shall be in writing and stated in the record.  If the final order differs from the recommended order, it shall include separate statements of findings of fact and conclusions of law. "And under KRS 11A.110(8), the commission must "make statements and reports filed with the commission available for public inspection and copying."
The exception in the law is for preliminary investigations, which according to KRS 11A.080(2), "shall be confidential until a final determination is made by the commission." Because of that, if the commission finds in the preliminary investigation that the evidence doesn't support the finding of a violation of the ethics code, the existence of the investigation can remain confidential, according to KRS 11A.080(3). 
Upon making a finding, the Kentucky Legislative Ethics Commission must "publish a written report of its findings and conclusions which shall be based on whether the person accused has complied with the statute as written," according to KRS 6.691(4). The law contains a specific exception for any complaint or preliminary inquiry, which according to KRS 6.686 (2) must remain "confidential until a final determination is made by the commission." The commission can confirm the existence of an investigation if the complainant or alleged violator discloses the investigation. 
For the Judicial Conduct Commission, which reviews and investigates allegations of wrongdoing by judges, Supreme Court Rule 4, Section 260, Subsection (1) directs the commission to "make written findings of fact and conclusions of law which shall be filed with the record in the case."</t>
  </si>
  <si>
    <t>Three of four ethics monitoring entities (Executive Branch Ethics Commission, Judicial Conduct Commission and the Independent Legislative Ethics Commission) publish an annual report. However, only two entities, the executive ethics commission and political subdivisions ethics commission, are specifically required by law to publish an annual report. 
The Judicial Conduct Commission publishes an  annual statistical report and the legislative auditor conducts an audit of commission activities and may publish summary data in an audit report. 
Unconfirmed ethics complaints are considered "protected" documents in most instances and are not publicly available. See specific requirements in each entity. 
The most recent report available for the Judicial Conduct Commission is for fiscal year 2014. 
The most recent report available for the Legislative Ethics Commission was for 2014, and for the Executive Ethics Commission, 2013. 
There is no publicly available report for the Political Subdivisions Ethics Commission.</t>
  </si>
  <si>
    <t>No such law exists. 
While the agencies produce reports in practice, there is no explicit legal requirement obliging any of the three agencies to regularly produce and publicize reports. 
The reports of the ethics commission and the report by the commission on judicial disabilities, and the legislative ethics committee are online and are published.
The results of formal investigations by the ethics commission are usually, but not always made public, if they contain investigatory documents that are considered exempt from public disclosure under Maryland's public information act. The General Assembly's ethics committee has no requirement, per se, to make its findings public, though it usually does. The commission on judicial disabilities makes its findings public and produces an annual report of any investigations, and findings that came to a conclusion. The reports of the ethics commission, and the judicial disabilities commission are available online. That is also the case with findings, when they are made public, by the ethics committee of the General Assembly.
The proceedings of the Commission on Judicial Disabilities are secret, and are made public if the matter reaches the Maryland Court of Appeals (state supreme court). However, the commission published on its website the results of its investigations.</t>
  </si>
  <si>
    <t>No such law exists. However, the Ethics Act allowed the board to promulgate rules governing its procedures. Those rules, most recently updated in 2006, require the board to publish online it decisions and opinions, including dissents.</t>
  </si>
  <si>
    <t>There is no such requirement in law. Like all state agencies, the S.C. Ethics Commission must provide an annual accountability report -- a functional year-end report of goals accomplished and money spent -- but that's it. The other ethics entities do not have annual reports.</t>
  </si>
  <si>
    <t>Each of the ethics-related entities in Kentucky is required to publish reports about its activities, including advisory opinions and the conclusion of investigations. But the Executive Branch Ethics Commission is not required to make such a report yearly, but biennially instead. Kentucky Revised Statutes Chapter 11A, Section 110,  Subsection (13) calls for "a biennial written report, no later than December 1 of each odd-numbered year, to the Legislative Research Commission, the Governor, and the public on the activities of the commission in the preceding two (2) fiscal years." That subsection requires the report to outline all the employees and their duties, as well as all determinations by the commission and advisory opinions. Subsection (1) requires the Executive Branch Ethics Commission to "issue and publish advisory opinions on the requirements" of the ethics code. Subsection (10) requires the commission to "prepare and publish reports as it may deem appropriate." And under KRS 11A.110(8), the commission must "make statements and reports filed with the commission available for public inspection and copying."
The Legislative Ethics Commission has the power to "render advisory opinions," according to KRS 6.666(4). Subsection (10) of that statute calls for the commission compiling and maintaining a list of lobbyists and their employers, as well as reports for those lobbyists, all for public inspection. Subsection (16) of that statue requires the commission file an annual report with the Legislative Research Commission by Dec. 1 each year. And according to KRS 6.666(8), the commission "shall make each report and statement filed under this code available for public inspection and copying during regular office hours at the expense of any person requesting copies of them and a at a charge not to exceed actual cost." 
The Judicial Conduct Commission, which reviews and investigates allegations of wrongdoing by judges, is not responsible for publishing an annual report. However, Supreme Court Rule 4, Section 260, Subsection (1) directs the commission to "make written findings of fact and conclusions of law which shall be filed with the record in the case."
A separate entity, the Judicial Ethics Committee, is responsible for providing advice on "the propriety of any act or conduct and the construction or application of any canon," according to Supreme Court Rules 4, Section 310, Subsection (2). That rule allows the committee to respond to the questioner with an informal opinion if "the committee finds the question of limited significance." But if it is of wider interest, the committee "shall render a formal opinion, in which event it shall cause the opinion to be published in complete or synopsis form without specific identification of the questioner."</t>
  </si>
  <si>
    <t>Under law, the Governmental Ethics Commission is required to submit an annual report to the governor and legislative coordinating council "in relation to all acts administered by the commission." The law states that "all records and transcripts of any investigations, inquiries or hearings" of the commission are confidential except for matters presented at public hearings of the commission and final findings of fact by the commission. The commission is required to notify the attorney general of any apparent violation of criminal law. The commission's opinions on interpretations of the campaign finance act are filed with the secretary of state and open to the public.</t>
  </si>
  <si>
    <t>Only some of the ethics entities are, in law, required to report on their activities. 
The Judicial Inquiry Board, in particular, is not required to report. Instead, the Judicial Inquiry Board is required only to report on investigations and complaints that are founded; otherwise its investigations are considered confidential.
Illinois code requires the inspectors general to report each quarter to the Executive Ethics Commission information on investigations including the number of investigations opened, the number of investigations closed, and the status of on-going investigations, that also includes the office or agency affected and a unique tracking number. 
Inspectors general are also required to file a six-month report on investigations that continue longer than six months. 
In addition, inspectors general are also required to file monthly reports that include the number of complaints, number of new investigations, number of pending investigations, and number of investigations forwarded to the Attorney General.
(5 ILCS 430/20-86) 
    Sec. 20-86. Quarterly reports by the Attorney General. The Attorney General shall submit quarterly reports to the Executive Ethics Commission, on dates determined by the Executive Ethics Commission, indicating: 
        (1) the number of complaints received from each of
     the Executive Inspectors General since the date of the last report;
        (2) the number of complaints for which the Attorney
     General has determined reasonable cause exists to believe that a violation has occurred since the date of the last report; and
        (3) the number of complaints still under review by
     the Attorney General.
The code also requires the Legislative Ethics Commission to release a report that summarizes investigations that resulted in a suspension of at least three days or termination of employment. 
 ILCS 430/25-52) 
    Sec. 25-52. Release of summary reports.
    (a) Within 60 days after receipt of a summary report and response from the ultimate jurisdictional authority or agency head that resulted in a suspension of at least 3 days or termination of employment, the Legislative Ethics Commission shall make available to the public the report and response or a redacted version of the report and response. The Legislative Ethics Commission may make available to the public any other summary report and response of the ultimate jurisdictional authority or agency head or a redacted version of the report and response.
    (b) The Legislative Ethics Commission shall redact information in the summary report that may reveal the identity of witnesses, complainants, or informants or if the Commission determines it is appropriate to protect the identity of a person before publication. The Commission may also redact any information it believes should not be made public. Prior to publication, the Commission shall permit the respondents, Legislative Inspector General, and Attorney General to review documents to be made public and offer suggestions for redaction or provide a response that shall be made public with the summary report.
    (c) The Legislative Ethics Commission may withhold publication of the report or response if the Legislative Inspector General or Attorney General certifies that publication will interfere with an ongoing investigation. 
(Source: P.A. 96-555, eff. 8-18-09.)
The code also requires the Legislative Inspector General to file quarterly reports as follows: 
(5 ILCS 430/25-65) 
    Sec. 25-65. Reporting of investigations.
    (a) The Legislative Inspector General shall file a quarterly activity report with the Legislative Ethics Commission that reflects investigative activity during the previous quarter. The Legislative Ethics Commission shall establish the reporting dates. The activity report shall include at least the following:
        (1) A summary of any investigation opened during the
preceding quarter, the affected office, agency or agencies, the investigation's unique tracking number, and a brief statement of the general nature of the allegation or allegations.
        (2) A summary of any investigation closed during the
preceding quarter, the affected office, agency or agencies, the investigation's unique tracking number, and a brief statement of the general nature of the Legislative Inspector General shall file a 6-month report with the Legislative Ethics Commission no later than 10 days after the 6th month. The 6-month report shall disclose:
        (1) The general nature of the allegation or
information giving rise to the investigation, the title or job duties of the subjects of the investigation, and the investigation's unique tracking number.
        (2) The date of the last alleged violation of this
Act or other State law giving ri</t>
  </si>
  <si>
    <t>There were no cases reported during the research period of members of the ethics entities leaving government for the private sector for a job that entailed direct lobbying or influencing former colleagues without an adequate cooling-off period.
The members of the Office of Attorney General, Office of Inspector General, Conflict of Interest and Ethics Advisory Council, Executive Branch Ethics Commission and Judicial Inquiry and Review Commission are subject to the cooling-off period laid out in the law. The members of the House and Senate Ethics Advisory Panels are subject to the requirement if the joint rules committee says so. There are no reports of those state employees or officials ignoring the cooling-off time during the research period.
"State government in Virginia is a small world and everyone knows each other," said Ron Jordan, executive director of Virginia Governmental Employees Association. 
Agency supervisors maintain possession of an employee's record for five years after a departure or termination.</t>
  </si>
  <si>
    <t>The Ethics Committee of the Arizona Legislature is not required to report on its investigations. Rather, a report on the committee's investigations is only optional, and at the discretion of the committee.
The Commission on Judicial Conduct and the Arizona Judicial Ethics Advisory Committee are not required in Arizona Statute or The Arizona Constitution to produce reports on investigations, activities and advisory opinions. The two bodies are directed in Arizona Supreme Court Rules to do so.</t>
  </si>
  <si>
    <t>There are no recent documented cases of ethics entity members taking private sector jobs that violate the cooling off periods for their respective entities. 
For the House and Senate ethics committees that would entail lobbying within two years after leaving office. There are no records of that occurring. 
The Judicial Standard Commission is made up entirely of judges. Judges in Montana generally retire rather than entering the public sector, so the likelihood of someone on the Judicial Standards Commission violating the cooling off period is low. 
As state employees, the Commissioner of Political Practices' (CPP) and Judicial Standards Commission staff are subject to a 12-month cooling off period where they may not take employment seeking to influence their former colleagues. The CPP's office is small and under political scrutiny, so that such a violation would likely be noticed by legislators, the public or the press.</t>
  </si>
  <si>
    <t>State ethics officials do adhere to laws governing private sector restrictions after leaving state service, according to current and former legislators and the current deputy director of the Ethics Commission. No examples could be found to the contrary in Google search.</t>
  </si>
  <si>
    <t>Ethics commission members are free to leave the office for positions that would involve lobbying former colleagues or representing accused parties before the commission at hearings, and many do.
Because the Ethics Commission is only a part-time job for board members, most have outside jobs in private practice. Commissioner Karen Long, for example, is also an attorney with a private firm that handles a variety of cases that may have ties to state government. 
No such law exists in Oklahoma, so there is no restriction on members of the Ethics Commission from entering private sector jobs or lobbying after leaving office.</t>
  </si>
  <si>
    <t>There do not appear to be any documented instances of members of the ethics entitles violating this provision of the law.</t>
  </si>
  <si>
    <t xml:space="preserve">Under S.C. Code 8-13-755, public officials -- which includes members of the four ethics entities -- must wait at least a year before serving as a lobbyist, working with an agency or department he or she formerly regulated, or becoming in matters regarding that agency or department. Also, S.C. Code 8-13-760 prohibits officials from direct involvement in procurement, or to resign and take a job with a governmental contractor who previously came under the commissioner’s professional purview. </t>
  </si>
  <si>
    <t>Kentucky has no post-appointment law governing those who serve on an appointed and part-time basis as members of the Legislative Ethics Commission. Nor does Kentucky have a rule dictating restrictions on members of the Judicial Conduct Commission once their elected or appointed terms expire. 
That said, no staff members for the Executive Branch Ethics Commission, Legislative Ethics Commission or Judicial Conduct Commission have left their positions during the reporting period dating back to January 2013. Therefore, there have been no instances of staff members of the Executive Branch Ethics Commission, who are subject to six-month cooling off periods, violating the law. 
The nine appointed members of the Legislative Ethics Commission are private citizens appointed to the commission. They receive a per diem for attending meetings but are not state employees. While serving on the commission, those citizens are prohibited from fundraising or participating in the management of campaigns for statewide candidates or legislative candidates. 
---
Peer Reviver Comment: Agree.
While the laws may not the strongest, compliance with the laws seems routine with no documented instances of violation of the law.</t>
  </si>
  <si>
    <t xml:space="preserve">Members of the State Ethics Commission are held to the same standard as those they monitor. As public officials, they would be prohibited from representing anyone on any matter before the Ethics Commission (the governmental body they served) for one year after they have left their position.
It is not clearly established in law what ethics rules govern the behavior of Judicial Conduct Board members, and thus the question of whether they are adhering to a law for a cooling off period cannot be addressed. 
The board is an independent organization created by a constitutional amendment. Both the State Supreme Court and the Governor appoint its members, who are unpaid and therefore not state employees. The question, which is unsettled, is which branch of government would have the jurisdiction to establish and enforce ethics policies. 
The Ethics Commission, based on several earlier court cases testing its jurisdiction over the judicial branch, has declared it cannot enforce the Ethics Act for any person falling under the judicial branch — although that doesn't necessarily mean the Ethics Act doesn't apply. "To the extent that question remains to be answered, it must be answered by the courts," according to an "Opinion of the Commission" decided in June 2000 in response to an advisory request by Raymond L. Billotte, a district court administrator. That opinion still guides the Commission today, according to its chief counsel. 
The Code of Judicial Conduct, on the other hand, would apply only to the three judges on the board — not the other nine, according to its jurisdiction. </t>
  </si>
  <si>
    <t>No such law applies to members of the Ethics Commission, who are private citizens, not government employees. Nor does any such law apply to the commission staff. Likewise,  no such law applies to judges on the Judicial Standards Commission or the lawyer and citizen members of that board, who remain in the private sector, 
Legislators, who compose the 12-member Legislative Ethics Committee, are covered by a ban on lawmakers registering as a lobbyist while in office or  the later of the close of the session in which he served or six months after leaving the legislature. There are no other restrictions, no recognized conflicts of interest in going to the private sector. In fact, many if not most, legislators have "day jobs" in the private sector. The legislature is part-time.</t>
  </si>
  <si>
    <t>While the ethics commission members are part-time, they are subject to the same restrictions that most state employees are subject to, which is to say that they can't go to work after their state employment ends for an outside employer on a matter, case or contract in which they significantly participated, for the length of time that the contract is in force with state government, which is many cases is a permanent ban. There is no formal cooling off period for executive branch or judicial employees. The legislature has a one-year cooling off period. For legislators there is a one-year cooling off period. They can leave and work as a lobbyist, but can't work on issues they worked on in the Gen. Assem., which is just about everything. That ban is lifted after one year. In the meantime, during that year, someone else in  the firm can work on issues that the legislator touched while in office. And when they one year is up, the former legislator can get involved too. This is compared to other appointed and career civil servants, who face a lifetime ban on working on the outside, once they leave government, on issues they touched while in state government.
The relevant portion of the state law affecting legislators is excerpted here: (2) (i) Except as provided in subparagraph (ii) of this paragraph, until
the conclusion of the next regular session that begins after the member leaves office, a
former member of the General Assembly may not assist or represent another party for
compensation in a matter that is the subject of legislative action.
(ii) The limitation under subparagraph (i) of this paragraph on
representation by a former member of the General Assembly does not apply to
the former member’s representation of a municipal corporation, county, or State
governmental entity.
The Commission on Judicial Disabilities is also subject to the same restrictions and could not participate in a matter - after participating as a member of the Commission - after serving on the Commission.</t>
  </si>
  <si>
    <t xml:space="preserve">The lawyer of the Public Integrity Commission, as a state employee, and the seven Public Integrity Commissioners, as honorary state officials, are required to follow a two-year cooling off period in Delaware law. Delaware law says "For 2 years after leaving State employment, State employees may not represent or otherwise assist a private enterprise on matters involving the State, if they are matters where the former employee: (1) gave an opinion; (2) conducted an investigation, or (3) were otherwise directly and materially responsible for the matter while employed by the State." § 5805(d).
 Judges, including the Chief Justice, are specifically exempt from a two-year cooling off period that prohibits state employees, officers and honorary officials from taking a private sector job in an area in which they directly worked for the state. There are no other provisions in law limiting the ability of judges from entering the private sector after government service. 
Members of the General Assembly, lawmakers who control the House and Senate Ethics committees, will be prevented from acting as a paid lobbyist for one year after leaving office under a law that passed by lawmakers in 2014 that takes effect on January 1, 2017. But current law does not subject lawmakers to a two-year cooling-off period applicable to state employees and honorary state officials. </t>
  </si>
  <si>
    <t>There is no cooling-off period mandated for members of the Governmental Ethics Commission entering the private sector after leaving the commission. Like other state employees, commission staff are subject to a two-year ban on employment with any business or person with which they've participated in the making of a contract.</t>
  </si>
  <si>
    <t xml:space="preserve">The personal finance records of the commission’s executive director and its eight commission members were not available online.  
Several bills introduced during the 2015 Legislature sought to require online access of all financial disclosure statements but the measures were unsuccessful.      
Asset disclosure statements are not generally required of members of the State Commission on Judicial Conduct except in cases in which a commission member is a district court judge or an appeals court judge who would be subject to the reporting requirements.   </t>
  </si>
  <si>
    <t xml:space="preserve">At this point, the disclosure records of all civil servants are not available online. Under the 2014 law that created the Conflict of Interest and Ethics Advisory Council, the council was commanded to create a searchable online database of disclosures beginning July 1, 2015. In the 2015 amendments to the law, that deadline was delayed until July 1, 2016. The 2015 bill was signed into law.
The Attorney General's disclosure form is be available through the nonprofit Virginia Public Access Project. </t>
  </si>
  <si>
    <t xml:space="preserve">F-1 financial disclosure forms for members of legislative and judicial ethics boards and the state Attorney General and the Auditor are available by request online at the Public Disclosure Commission's website. Requests for PDF versions are answered within a few days, at no charge. 
However, the information is not readily available to citizens online. </t>
  </si>
  <si>
    <t>The asset disclosure records of members of the state Legislature who would make up an ethics committee for the executive and legislative branches are not available online. They are only available by requesting them from the Secretary of State's Office. 
There are no asset disclosure forms required for the judicial ethics entity -- the Commission on Judicial Ethics and Conduct.</t>
  </si>
  <si>
    <t>Only statements from the Joint Legislative Ethics Committee and staff are online, but even they are available only as scanned pdf copies of the paper original. The setup is very old school: the filings are grouped into folders by the legislator's/staffer's last name. 
The statements from the Ohio Ethics Commission, which handles the executive branch (as well as most local officials) are not online. The commission will provide copies of the filings (or scanned copies) upon request by fax (up to 50 pages), regular mail or email. Statements from 1974-2003 must be obtained from the Ohio Historical Connection. 
The Ohio Supreme Court keeps financial disclosure statements for members of the court and top staff, but they are not online. Records from the past two years are kept in electronic format and can be provided for free via email, regular mail, or fax. Older statements are maintained off-site only on paper, but can be scanned and provided in 1-2 business days. There is a 12-year record retention period for the court's financial disclosure statements. The Ohio Supreme Court web page contains only information for judges and candidates on how to file, nothing on how to obtain copies. Turning all these data from paper copies or, even worse, scanned pdfs of those paper filings, represents a potential watchdog's biggest challenge in assessing the information collectively.</t>
  </si>
  <si>
    <t>The S.C. State Ethics Commission's asset disclosure records are easy to access, permanent, and have either zero or nominal usage costs. The information goes online as soon as it is made public and there is no difficulty in obtaining it. However, all records can only be viewed, not downloaded</t>
  </si>
  <si>
    <t>Since 2011, appointed department heads and appointed members of commissions including those of the Georgia Government Transparency and Campaign Finance Commission and the Judicial Qualifications Commission no longer have to file an asset disclosure, but instead file an annual affidavit swearing they did not take any official action from which they derived a personal gain. 
The available information on public officials is available in pdf format. There is no usage cost to access the data, the published data is the exact data collected by the commission, and is permanently available dating back to 2007. 
The data is easy to access with only the last name of the person.</t>
  </si>
  <si>
    <t xml:space="preserve">Financial disclosure statements for ethics officials are made accessible to the public, says State Ethics Commission Deputy Director Mark Holmes. Former state Sen. William Schluter agrees.
A review of Commission's database corroborates. The Commission maintains a searchable database on its website that allows the public to locate and review disclosure statements that have been filed with and approved by the Commission. Users can only download files in pdf format. </t>
  </si>
  <si>
    <t>The asset disclosure records of the five members of the Fair Political Practices Commission are easily accessible to the public in PDF files on the FPPC website. The records are complete copies of the original Statements of Economic Interests (Form 700), filed after the annual deadline. They are freely available to all with no licensing or registration required.
The forms for the 11 members of the Commission on Judicial Performance are available to the public without cost, licensing or registration as PDF files.
The source of the documents varies, however.
Forms for the three members who are judges are available upon request from the press office of the Fair Political Practices Commission. For the eight members who are lawyers or lay members, the forms are available upon email request from the Judicial Council. 
The records are complete copies of the original Statements of Economic Interests (Form 700), filed after the annual deadline. They are freely available to all with no licensing or registration required.</t>
  </si>
  <si>
    <t>Members of state ethics entities are not required to file annual financial disclosures, so they are not publicly available. The state's only stand-alone ethics agency, the Public Integrity Commission, which oversees ethics rules for Delaware state employees and monitors filing of financial disclosure forms, is staffed by a lawyer and administrative assistant, who do not file asset disclosures. Neither do the seven integrity commissioners, who are appointed by Delaware's governor. 
Judges and lawmakers who control the ethics entities of the judicial and legislative branches file disclosure forms, but they have never been available online, or in any type of open data format. Officials who oversee ethics laws have expressed concern that posting disclosure forms online would expose public officials' to financial crimes.</t>
  </si>
  <si>
    <t xml:space="preserve">Asset disclosure records of members of the Fair Political Practices Commission are easily retrieved electronically and at no cost from the FPPC website. 
The forms for non-judge members of the Commission on Judicial Performance are filed with the Clerk of the Supreme Court and are available by email request from the Judicial Council.  The forms for members who are judges are filed with their individual court's filing officers and available on the FPPC website or by email. For 2012 and earlier, the forms for judges are available on the FPPC Form 700 website. Subsequent years are available by email request to the FPPC press office.
 </t>
  </si>
  <si>
    <t>Citizens can access  asset disclosure reports for all three branches, though the judiciary only provides copies after a written request. Financial disclosure statements of ethics officials in the executive branch are reviewed and approved in a few days and then made available to the public on the State Ethics Commission’s website at no charge. 
 However, State Ethics Commission Deputy Director Mark Holmes states there is no policy or law that stipulates a time period for posting financial disclosure statements filed with the Commission. Statements are posted within a few days after they have been reviewed and approved by the Commission staff. Former state Sen. William Schluter agrees with this statement.</t>
  </si>
  <si>
    <t>There is no law or practice requiring disclosure records. Members of ethics entities commissions include public employees, public officials and private citizens. Therefore, some of the commission members may be subject to disclosures under the state's public records law because of their primary employment affiliations with the executive or legislative branch. 
There would be no such disclosures available for non-governmental employees who may serve on these ethics boards.</t>
  </si>
  <si>
    <t>Complete audits of statements of economic interests and the like were virtually non-existent during the study period. For example, the Legislative Audit Bureau in its 2014 report said: "GAB’s staff indicated that they review each filed statement of economic interests and assess whether it appears to be complete. However, they do not have access to information that would allow them to determine whether the statements are accurate and complete." Reid Magney adds: "If the Board received a complaint that an SEI filer had failed to disclose required information, the Board could authorize an investigation."
At a later time, Magney said the six GAB  board members must file the same Statements of Economic Interests form that other state public officials must file. "SEIs are not audited, but are on file for public inspection.  If the Board received a complaint or had evidence that a SEI filer had omitted required information from the form, staff would look into that." However the ethics board would look into its own filings. 
In practice, enforcement actions and audit results are not published. "Sometimes we will issue a news release if an investigation leads to a settlement agreement," says GAB Public Information Officer Reid Magney. "We’re planning  to release a list of forfeitures paid in 2014 as the result of audits in the next few weeks."  This page has ethics enforcement actions from 1985 to 2006:  http://gab.wi.gov/ethics/enforcement. "There have not been annual summaries since then," Magney says.
Statutes do not require Statement of Economic Interest to be audited," Magney says. 
The Judicial Commission's asset disclosures are with the GAB as well. 
---
Peer Reviewer comment: Agree.
All statements of economic activity are filed with the GAB, including those submitted by Judicial Commission members and the commission's executive director. These records are not audited.</t>
  </si>
  <si>
    <t>Asset disclosure statements are not regularly independently audited, as required by law, but are rather reviewed for completeness and then audited only when complaints arise. This is a matter of available resources.  However, the compliance review is don by the very own ethics commission. 
Reviews for completeness are carried out in a most rudimentary way. That is, when the disclosure forms are filed, the person receiving them looks at them to make sure that the minimum requirements are in the form, such as the filer has remembered to list their public position and sources of income. They do not verify whether the answers provided are correct, only that the questions are answered. The burden to fill the form out correctly is on the individual to do so.
If there are complaints or notifications that a filer has not filled the forms out correctly, or failed to disclose certain sources of income or other pertinent information, the Ethics Commission will investigate the form then to see whether a violation has occurred. If so, there can be sanctions, but this is the only time that the disclosure forms are audited.
---
Peer Reviewer Comment:
CFJD members' asset disclosures are not independently audited.</t>
  </si>
  <si>
    <t xml:space="preserve">There is a kind of electronic audit of sorts, in that the form has to be complete or the system won't accept it. There aren't any blank spaces. But no one checks behind asset disclosure forms or verifies them for accuracy -- unless, say, someone takes a look at it and files a complaint. But there is no automatic scheduled verification of disclosure information. </t>
  </si>
  <si>
    <t>There are laws governing gifts and hospitality for legislators, which apply to the state’s ethics entities made up of members of the House and Senate. 
Members of the state Legislature take laws governing gifts and hospitality very seriously, Rep. Ruth Ann Petroff said. There have been no documented cases of legislators accepting gifts above what is legally allowed, but the gift threshold is above $250 and their reports are not audited. 
Members of the judicial ethics entity -- the Commission on Judicial Ethics and Conduct -- as a general rule do not accept gifts or hospitality, commission attorney member Mel Orchard said.</t>
  </si>
  <si>
    <t>The State Ethics Commission reviews asset disclosure filings themselves. Holmes: "Pursuant to Executive Order 24 (Christie), all financial disclosure statements filed pursuant to the order must be reviewed by the Commission to determine their conformity with the order and other applicable law. In practice, the financial disclosure statements filed by the Commission members are reviewed by members of the staff. The financial disclosure statements filed by the Commission’s Executive Director and Deputy Director are each reviewed by the other manager as well as by an additional staff member", says State Ethics Commission deputy director Mark Holmes. 
 Former Superior Court Judge Harvey Weissbard said he never heard of any such audit during his time on the bench. He says they are normally reviewed by vicinage assignment judges and sent to the Administrative Office of the Courts. 
 The Legislature is not independently audited as well, says Schluter. They are submitted to the Office of Legislative Services, where they are reviewed for compliance and the disclosures are posted online for public inspection.</t>
  </si>
  <si>
    <t>There are no such laws. The only relevant entities would be the Judicial Conduct Board and the new House Ethics Panel, and no law or rule deals with gifts and hospitality to their members.
 On the other hand, certainly within the time period of this study, no one has alleged or even voiced a suspicion that any member of that Board, the House Panel or the Secretary of State's office (peripherally involved with ethics for its oversight of campaign finance and lobbying) has accepted gifts or hospitality which might pose a conflict of interest.
 But Attorney General Bill Sorrell, whose office ultimately could prosecute wrongdoing, has been accused (after the end of the study period, but for actions taken within it) of having the state join a lawsuit filed by lawyer friends of his who have donated to his campaigns and treated him to fancy restaurant meals around the country.</t>
  </si>
  <si>
    <t>There have been no reported cases the past two years of members of ethics committees and agencies accepting illegal gifts or favors. 
 That said, much of ethics watchdog work is carried out by the media, whose depleted ranks in recent years have hindered their ability to give close attention to key government operations. 
"I know I can tell you I can't tell whether it's happened or not," said Brad Shannon, veteran former statehouse reporter for The Olympian, about state employees accepting improper gifts. 
 No employees of the two main watchdog agencies, the Auditor's office and the Attorney General's office, were among the list of ethics violators for 2013 or 2014 compiled by the state Executive Ethics Board. Ditto for members of the Legislative Ethics Board.</t>
  </si>
  <si>
    <t xml:space="preserve">There have been no documented cases in Kentucky in which a member of the Executive Branch Ethics Commission has been accused of accepting a gift or hospitality of more than $25 or accusations or instances of spouses or dependent children of the commission accepting gifts or hospitality of more than $25. 
Similarly, there have been no public accusations against members of the Legislative Ethics Commission or Judicial Conduct Commission accepting any gifts or hospitality, although there are no specific laws governing gifts for those commissions. </t>
  </si>
  <si>
    <t>There are no documented cases of members of the ethics entitles accepting gifts or hospitality beyond issues here that have been reported, and the ethics commission executive director says he knows of none. 
The same answers were received from the legislative ethics counsel and the counsel to the judicial disabilities commission, as well as a reporter for the Daily Record and the head of Common Cause MD.</t>
  </si>
  <si>
    <t>There are no documented cases of ethics violations during the study period. Ethics entity officers and employees are regulated by the Utah Public Officers' and Employees' Ethics Act. 
Section 5 relates directly to gifts, compensation or loans that could create a conflict with members serving or family members.</t>
  </si>
  <si>
    <t>No such law exists for the executive and legislative branches.  
There is a set rules for Commission on Judicial Ethics and Conduct members to recuse themselves. "A judge who is a member of the Commission shall not participate in any proceedings involving the judge's own discipline, removal, or retirement," statute says. "Members of the Commission shall recuse themselves in any matter in which recusal would be required of a judicial officer under the Wyoming Code of Judicial Conduct.  Once a member of the Commission is recused from a proceeding for any reason, such member shall not subsequently be permitted to consider any aspect of such proceeding."
The Wyoming Code of Judicial Conduct includes family as a reason why a judge must disqualify himself from a case.
“A judge shall disqualify himself or herself in any proceeding in which the judge’s impartiality might reasonably be questioned,” it says, including if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
“Member of a judge’s family residing in the judge’s household” means any relative of a judge by blood or marriage, or a person treated by a judge as a member of the judge’s family, who resides in the judge’s household, according to the code.</t>
  </si>
  <si>
    <t>The Governmental Accountability Board is bound by the over-arching legal prohibitions against conflicts of interest. Such conflicts do not happen very often, but when Board members believe there is a conflict of interest or the appearance of a conflict, they recuse themselves, and that recusal is noted in meeting minutes.   In some cases, they simply do not participate or vote on that matter.  In others, they leave the room and take other steps to distance themselves from the matter.  The GAB does not keep a list of matters that Board members have recused themselves from participation, said GAB PIO Reid Magney.
Likewise - at the Wisconsin Judicial Commission, commissioners are subject to a conflict of interest regulation.
State law does prohibit conflicts of interest: 19.46 Conflict of interest prohibited; exception (1) Except in accordance with the board’s advice under s.  5.05 (6a) and except as otherwise provided in sub. (3), no state public official may: (a) Take any official action substantially affecting a matter in which the official, a member of his or her immediate family , or an organization with which the official is associated has a substantial financial interest.(b) Use his or her office or position in a way that produces or assists in the production of a substantial benefit, direct or in direct, for the official, one or more members of the official’ s immediate family either separately or together, or an organization with which the official is associated. (3) This section does not prohibit a state public official from taking any action concerning the lawful payment of salaries or employee benefits or reimbursement of actual and necessary expenses, or prohibit a state public official from taking official action with respect to any proposal to modify state law or the state administrative code.</t>
  </si>
  <si>
    <t>The State Ethics Commission members are required to uphold the same code of conduct as those they monitor, including refraining from engaging in conduct that constitutes a conflict of interest. The recusal method includes abstaining from the vote and publicly announcing and disclosing the nature of the conflict before doing so.
As previously noted, it is unclear if these laws apply to members of the Judicial Conduct Board.</t>
  </si>
  <si>
    <t>The Ohio Ethics Commission, Joint Legislative Ethics Commission members of the Supreme Court's disciplinary process (along with all public officials) are forbidden by Ohio's conflict of interest laws from participating in any matter that could provide a potential financial or fiduciary benefit to them, their family members or their business associates.</t>
  </si>
  <si>
    <t xml:space="preserve">ORS 244.120 (c) requires members of the Ethics Commission to notify the person who appointed them to office in writing of conflicts of interest. They must describe the nature of the conflict, and request that the appointing authority dispose of the matter giving rise to the conflict. Upon receipt of the request, the appointing authority shall designate within a reasonable time an alternate to dispose of the matter, or shall direct the official to dispose of the matter in a manner specified by the appointing authority.
ORS 244.020 Definitions. As used in this chapter, unless the context requires otherwise:
(1) “Actual conflict of interest” means any action or any decision or recommendation by a person acting in a capacity as a public official, the effect of which would be to the private pecuniary benefit or detriment of the person or the person’s relative or any business with which the person or a relative of the person is associated unless the pecuniary benefit or detriment arises out of circumstances described in subsection (12) of this section.
---
Peer Reviewer Comment:
CJFD members are volunteers.  Volunteers are considered public officials and, as such, must recuse themselves from actions in which they may have a conflict of interest </t>
  </si>
  <si>
    <t xml:space="preserve">The law says Ethics Commission members must recuse themselves from any matter in which they or person with whom they are closely connected a have a "reasonably foreseeable financial benefit. "The law lists familial, personal or financial relationships as grounds for requiring recusal. The member must submit in writing to the employing entity the reasons for abstention. While members of the Ethics Commission are private citizens, not public employees, they are considered public servants under the law by virtue of their service on the commission.
Members of the Judicial Standards Commission are also required to recuse themselves in cases of financial interest, but also in cases, for example, where they are friends with or have worked in a law firm with a judge being investigated. 
Legislators, who compose the Legislative Ethics Committee, must recuse themselves from issues in which they or someone with whom they are associated stand to gain financially. To recuse, they must submit reasons in writing to the clerk of the chamber in which they serve. </t>
  </si>
  <si>
    <t>No law exists that requires all members of the Judicial Conduct Commission to recuse themselves if they have a conflict of interest. 
A commission member, if he is a judge,  will not be allowed to sit in judgment of himself, according to Rules of the Judicial Conduct Commission Rule 5. 
Members of the commission include two state-district judges appointed by the state association of district judges, an attorney appointed by the state bar association and four private citizens appointed by the governor, according to Century Code Section 27-23-02.
The chairman of presiding officer of the district judge’s association, which is responsible for appointing judges to the commission, will appoint another judge for the disciplinary hearing. 
Outside of Rule 5, which is labeled “interested party,” there are no other rules pertaining to conflicts of interest that would include friends or family members of a commissioner.</t>
  </si>
  <si>
    <t>Ethics Commission members are compelled to recuse themselves from certain cases by the state law that prohibits government officials using their positions to obtain any pecuniary benefits, other than their compensation, for themselves, relatives or businesses they're associated with. Commission members also occasionally step aside from matters that might affect their clients or other business interests. State law defines immediate family members as officials' spouses, children, parents, siblings and the spouses of those relatives. To prevent a violation of the law, the state Ethics Commission says officials must recuse themselves from any  action that would create a pecuniary benefit for them.</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</si>
  <si>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A member of the Interim Legislative Ethics Committee "may seek to be disqualified from any matter brought before the ethics committee on the grounds that the member cannot render a fair and impartial decision," but disqualification is subject to approval by a vote. Staff at the Secretary of State or Attorney General's offices are subject to the limited recusal mechanism in the Governmental Conduct Act: "A public officer or employee shall be disqualified from engaging in any official act directly affecting the public officer's or employee's financial interest, except a public officer or employee shall not be disqualified from engaging in an official act if the financial benefit of the financial interest to the public officer or employee is proportionately less than the benefit to the general public." Members of the Judicial Standards Commission are required to recuse themselves if a judge similarly situated would be disqualified in a court proceeding.</t>
  </si>
  <si>
    <t xml:space="preserve">Members of the Judicial Conduct Commission must recuse themselves from proceedings "in all matters in which the member has an interest, relationship or bias that would disqualify a judge in a judicial proceeding," according to the specific rule, Supreme Court Rules 4.090, which covers disqualification of Judicial Conduct Commission members. The rule regarding a judge's bias during a court proceeding that's referenced in the commission member's disqualification requirements does apply to immediate family, including spouse and dependent children. 
That Supreme Court Rule also outlines the recusal mechanism for a party to seek disqualification if a challenged member of the Judicial Conduct Commission refuses to recuse. Supreme Court Rules 4.090 Provision 2(c) states that in such cases, "the recusal issue shall be decided by majority vote of the other members of the Commission by written findings not later than the meeting next following the filing of the member's response to the motion to recuse."
Members of the Executive Branch Ethics Commission must disqualify themselves from proceedings to avoid conflicts of interest as directed by Gov. Steve Beshear's Executive Order 2008-454. The Executive Branch Ethics Commission is one of 74 boards and commissions specifically listed in that order. Provision (7) requires members of the board to disclose to other commission members "any direct or indirect interest in any undertaking that puts the member's personal interest in conflict with that of the agency." The order, however, does not make specific reference to disqualification based on potential benefits to the commission member's immediate family. 
The statutes governing the Legislative Ethics Commission do not contain specific requirements for members of that commission to recuse themselves from actions in which they would have a conflict of interest. However, KRS 6.651 Subsection (7) forbids a member of the commission from serving "as a fundraiser for a slate of candidates for governor and lieutenant governor, a candidate for attorney general, auditor of public accounts or the General Assembly," from contributing money to or participating in the management of campaigns for candidates for those offices, or serving as an officer in a political party. 
Kentucky law does not outline the recusal mechanism for the Executive Branch Ethics Commission or the Legislative Ethics Commission. </t>
  </si>
  <si>
    <t>Commissioners may not vote in Florida "in any matter that the officer knows would inure to his or her special private gain or loss. "Special private gain or loss” means an economic benefit or harm that would inure to the officer, his or her relative, business associate, or principal, unless the measure affects a class that includes the officer, his or her relative, business associate, or principal. 
“Relative” means any father, mother, son, daughter, husband, wife, brother, sister, father-in-law, mother-in-law, son-in-law, or daughter-in-law. So generally the answer is yes, but no recusal mechanism is specified. See the statute below, and also rule 34-15.017, which allows for  disqualification of Commission Members for "bias, prejudice, or interest." 
FS 112.3143 Voting conflicts.—
The degree to which there is uncertainty at the time of the vote as to whether there would be any economic benefit or harm to the public officer, his or her relative, business associate, or principal and, if so, the nature or degree of the economic benefit or harm must also be considered.
(2)(a) A state public officer may not vote on any matter that the officer knows would inure to his or her special private gain or loss. Any state public officer who abstains from voting in an official capacity upon any measure that the officer knows would inure to the officer’s special private gain or loss, or who votes in an official capacity on a measure that he or she knows would inure to the special private gain or loss of any principal by whom the officer is retained or to the parent organization or subsidiary of a corporate principal by which the officer is retained other than an agency as defined in s. 112.312(2); or which the officer knows would inure to the special private gain or loss of a relative or business associate of the public officer, shall make every reasonable effort to disclose the nature of his or her interest as a public record in a memorandum filed with the person responsible for recording the minutes of the meeting, who shall incorporate the memorandum in the minutes. If it is not possible for the state public officer to file a memorandum before the vote, the memorandum must be filed with the person responsible for recording the minutes of the meeting no later than 15 days after the vote.
34-15.017 Disqualification of Commission Members.
(1) Commission members shall be disqualified from sitting as a member of the Commission at either the probable cause hearing or the final public hearing for bias, prejudice, or interest. Disqualification may be raised by a respondent, by the Advocate, or by any member, but not by the complainant.
(2) Unless good cause is shown, all motions for disqualification shall be filed with the Commission at least 5 days prior to the hearing at which the member is expected to participate. The motion shall be accompanied by an affidavit stating the particular grounds.
(3) Unless denied as untimely, the motion shall be ruled on by the Commission member whose disqualification is sought; the ruling shall be based on the legal sufficiency of the motion and affidavit. If the motion and affidavit are found legally sufficient, the member shall disqualify himself or herself.
The law is silent on recusal for the Judicial Qualifications Commission. But a JQC rule sets guidelines for recusal, without explicitly stating that a conflict of interest requires recusal. 
JCQ Rule 25, Disqualification (a) Whenever a judge against whom formal proceedings have been instituted, shall file with the Hearing Panel an affidavit that the judge fears the judge will not receive a fair hearing before the Hearing Panel on the charges because of the prejudice of one or more members of the Hearing Panel against the judge, and the facts stated as the basis for making the affidavit shall be supported in substance by affidavit of at least two reputable citizens of the State of Florida not kin to the judge or the judge's attorney, or if any member of the Hearing Panel shall voluntarily recuse himself, such member or members of the Hearing Panel shall proceed no further therein and shall be disqualified from hearing the charges.  The affidavit shall state the facts and the reasons for the belief that any such prejudice exists, shall specify the member(s) of the Hearing Panel allegedly prejudiced, and shall be filed not more than 15 days after service of the Notice of Formal Charges upon the judge charged.</t>
  </si>
  <si>
    <t>Delaware Public Integrity Commissioners, who preside over ethics hearings, "may disqualify himself or herself from participating in any investigation of the conduct of any person upon submission in writing and under oath of an affidavit of disqualification stating that the member cannot render an impartial and unbiased decision in the case in which the member seeks to disqualify himself or herself." No language in the law appears to force commissioners to recuse themselves if they have a conflict of interest, except where the hearing directly involves a commissioner's conduct. Likewise, the commission's lawyer may recuse herself from matters "when, in the view of Commission Counsel or of the Commission, such recusal is deemed necessary or appropriate." § 5808A But it does not appear that the commission lawyer or commissioners "must" refuse themselves in the cases of conflicts of interest. 
While no law explicitly requires judges, including the members of the Court on the Judiciary, to recuse themselves in the event of a conflict, Article IV Delaware's Constitution refers to a "Canon of Judicial Ethics." The Delaware Judges' Code of Judicial Conduct constitutes the Canons. And the Constitution says "persistent misconduct" in violation of the code, which itself prohibits personal use of state resources, may be cause for censure of a judge or removal from the bench. Rule 2.11 of the Canons says "a judge should disqualify himself or herself in a proceeding in which the judge's impartiality might reasonably be questioned." That includes instances where the judge has a "personal bias or prejudice concerning a party, or personal knowledge of disputed evidentiary facts concerning the proceeding," and instances where a judge's spouse is a party to a judicial proceeding. Members of the Court on the Judiciary, the ethics panel, are among the judges bound to recuse themselves from instances that might cause a conflict. Appointees of the Chief Justice to a preliminary investigative panel of the Court on the Judiciary, however, are not explicitly required by court rules to recuse themselves in instances that might cause a conflict.
As for lawmakers who control, or sit on, the House and Senate Ethics Committees, Delaware's Constitution and conflicts of interest laws require that members of the Delaware General Assembly shall not participate in votes on matters where they have a personal or private interest. Delaware code says "a legislator who has a personal or private interest in any measure or bill pending in the General Assembly shall disclose the fact to the House of which he or she is a member and shall not participate in the debate nor vote thereon." Section 20 of Article II of the Delaware Constitution of 1897 includes identical language.</t>
  </si>
  <si>
    <t>S.C. Code 2-17-80 (B) stipulates that any “statewide constitutional officer [and] any public official of any state agency” -- which would cover the members of all four ethics entities --and their employees, cannot receive lodging, transportation, entertainment, food, meals, beverages, money, “or any other thing of value” from a lobbyist. Also,  S.C. Code 8-13-705 prohibits the public from giving, or public officials from accepting, anything that might influence their judgment. Families are exempt under both rules.</t>
  </si>
  <si>
    <t>Legislators and legislative staffers, state employees and public officers are all prohibited from taking any action in which they have a financial or personal interest. (There is no exception for members of ethics entities, and conflicts extend to family members.) Legislative employees are required in the Legislative Ethics Act to disclose all close economic associations as well as finances of family members. 
The process of recusal for an executive employee entails reporting all potential conflicts to a supervisor, who decides what action is necessary. 
Members of the Commission on Judicial Conduct may not participate in the consideration of a complaint if the member is the subject of the complaint, witness to alleged misconduct, related to the judge or complainant ""within the third degree of consanguinity,"" if the judge has retained the member as an attorney in any matter for the two preceding years, or for any other reason the commission member believes would prevent them from acting impartially. The commission member must disclose the problem, and the commission votes to decide whether a recusal is necessary; a judge accused of a violation may also request the recusal of a commission member if there is a perceived violation.</t>
  </si>
  <si>
    <t xml:space="preserve">The State Ethics Commission members are required to uphold the same code of conduct as those they monitor, including the rules regarding gifts and hospitality. State officials, the members of the commission and immediate family members are restricted from accepting gifts if they are intended to influence decisions. 
It's worth noting that this particular part of the law is weak and that despite the statute restricting such gifts, the ethics law effectively permits gifts given under other rationales and requires the disclosure of such gifts when they are valued at more than $250.
It is not clearly established in law what ethics rules govern the behavior of Judicial Conduct Board members, including the rules around accepting gifts and hospitality. The board is an independent organization created by a constitutional amendment. Both the State Supreme Court and the Governor appoint its members, who are unpaid and therefore not state employees. The question, which is unsettled, is which branch of government would have the jurisdiction to establish and enforce ethics policies. 
The Ethics Commission, based on several earlier court cases testing its jurisdiction over the judicial branch, has declared it cannot enforce the Ethics Act for any person falling under the judicial branch — although that doesn't necessarily mean the Ethics Act doesn't apply. "To the extent that question remains to be answered, it must be answered by the courts," according to an "Opinion of the Commission" decided in June 2000 in response to an advisory request by Raymond L. Billotte, a district court administrator. That opinion still guides the Commission today, according to its chief counsel. 
The Code of Judicial Conduct, on the other hand, would apply only to the three judges on the board — not the other nine, according to its jurisdiction. </t>
  </si>
  <si>
    <t>ORS 244.025 bars public officials, their relatives, and members of their households from accepting gifts valued at more than $50 from anyone who could reasonably be believed to have an  interest. These rules cover the decision makers in the Oregon Government Ethics Commission. Hospitality is not defined in the law. 
---
Peer Reviewer Comment: Agree
ORS 244.025 prohibits Oregon Ethics Commission from accepting gifts and hospitality. This section does not apply to public officials subject to the Oregon Code of Judicial Conduct.                                                                                                                                      CJFD members are volunteers.  Volunteers are considered public officials and, as such, must comply with regulations regarding gifts and hospitality.</t>
  </si>
  <si>
    <t>Pursuant to statutes, State officials in all three branches are prohibited from accepting any gift under circumstances in which it might reasonably be inferred that the gift was given to influence the official in the discharge of his official duties. State officials in the executive branch are prohibited from accepting anything of value related to their official duties. The one exception is the Governor, per executive order, may receive gifts from "friends." 
 In the judiciary, Canon 3 is silent about family members but states court employees should not "solicit, accept or agree to accept any gifts, loans, gratuities, discounts, favors, hospitality, or services from anyone ... under circumstances from which one reasonably could infer that the purpose of the donor is to influence the court employee in the performance of official duties." 
 Legislators and their family members are prohibited from receiving gifts. No member of the legislature or legislative staff may accept, directly or indirectly, nor may a lobbyist or government affairs agent give, any compensation, reward, employment, gift, honorarium or other thing of value from each lobbyist or legislative agent as defined in 52:13C-18, totaling more than $250 in a calendar year. 
 No State officer or employee, special State officer or employee, or member of the Legislature shall solicit, receive or agree to receive, whether directly or indirectly, any compensation, reward, employment, gift, honorarium, out-of-State travel or subsistence expense or other thing of value from any source other than the State of New Jersey, for any service, advice, assistance, appearance, speech or other matter related to the officer, employee, or member's official duties, except as authorized in this section.</t>
  </si>
  <si>
    <t>Gifts or honoraria are generally banned, but meals and beverages can be allowed in small amounts, and as part of a large gathering for instance. This affects all three ethics entities representing ethics in the three branches of government. Gifts under $20 can be accepted as well as gifts deemed trivial, or plaques and honors.
Immediate family in Maryland is spouse and dependent children. The state ethics commission members come under this requirement; as do legislators and members of the judicial disabilities commission if they are earning $44 k or above or have decision-making authority. 
It's important to note that gifts to family members are not regulated, per numerous conversations with Michael Lord of the Ethics Commission. However if a lobbyist wanted to buy dinner for a government employee and a spouse, that could be considered a gift that is intended to influence the government employee (both dinners) and thus the employee would be advised, if he/she asked, to pay for his own dinner. But this is not spelled out in law, according to Lord.</t>
  </si>
  <si>
    <t>In 2008, Gov. Steve Beshear's Executive Order 2008-454, provision (8), required that members of the Executive Branch Ethics Commission adhere to the same rules governing gifts and hospitality that executive branch public servants must follow. That rule, Kentucky Revised Statutes Chapter 11A, Section 45, bans accepting gifts, including travel expenses, worth more than $25. 
There is no rule or statute regulating gifts or hospitality to members of the Legislative Ethics Commission. Those commission members are appointed by legislative leaders and are private citizens who receive only per diem payments for attending meetings. Therefore, they are not covered by gifts and hospitality rules that govern civil servants. And no comparable law or policy exists for the Legislative Ethics Commission. 
Members of the Judicial Conduct Commission are required to adhere to the same standards as judges, including avoiding any "interest, relationship or bias that would disqualify a judge in a judicial proceeding," according to the Supreme Court Rules 4.090. Judges, under Canon 4 (D)(5), are forbidden from accepting gifts, favors or loans. That provision also says the judge should discourage family members — but does not outright ban family members — from accepting gifts</t>
  </si>
  <si>
    <t>Neither of the Public Integrity Commission's two full-time employees is required to file an annual asset disclosure form, which, for other public officers, includes gift reporting. Seven commissioners, all appointed by the governor, also are not required to file annual disclosure forms. 
Delaware law governing code of conduct lists public officers who are required to annually file disclosure forms. Public officers, including judges, must disclose in public reports "any gift with a value in excess of $250 received from any person, identifying also in each case the amount of each such gift," Delaware law says. § 5813
Public officers under the disclosure statute include candidates for elected office, elected officeholders, cabinet officials, judges and others. But the definition does not include family members of public officials. § 5812  The commission's employees and the commissioners are covered under code of conduct law that says "no state employee, state officer or honorary state official shall accept other employment, any compensation, gift, payment of expenses or any other thing of monetary value under circumstances in which such acceptance may result in" impairment of judgment, preferential treatment, the making of a government decision outside official channels or an adverse effect on public confidence in government. § 5806 But because members of the ethics commission are not required to file disclosure forms, gifts offered to the commission are not meaningfully regulated.</t>
  </si>
  <si>
    <t>The Attorney General, Inspector General and other gubernatorial nominees are required to file asset disclosures that include spouses and dependent children under the State and Local Government Conflict of Interests Act and Gov. Terry McAuliffe's Executive Order No. 33. The appointees to the Conflict of Interest and Ethics Advisory Council may also be required to file asset disclosures, if designated by the Joint Rules Committee of the General Assembly. Like the Conflict of Interest and Ethics Advisory Council, the House and Senate Ethics Advisory Panels would be required to file asset disclosures if designated by the Joint Rules Committee of the General Assembly.
The circuit court and district court judge on the Judicial Inquiry and Review Commission must file an asset disclosure form by virtue of being a member of that court. There was no indication in law that the other commission members would be required to file asset disclosure forms.
The disclosure statements are a public record, available for five years.
 ---
Peer Reviewer Comment: Agree.
The 2015 ethics bill was signed into law on April 30, 2015 by Gov. Terry McAuliffe. The requirement for the electronic database will still included in the bill. While the total enforcement of the bill is delayed until January 1 2016, all matters related to the council will be enacted July 1, 2015.</t>
  </si>
  <si>
    <t>The executive director and all eight members of the governing board of the Texas Ethics Commission are required to file publicly available asset disclosure statements with the ethics regulatory agency. 
Financial activity of spouses and dependent children also must be included if the official “had actual control over that activity for the preceding calendar year,” according to Section 572.023 of the Texas Government Code. 
The documents list sources of occupational income, employers, commercial paper, business holdings, board positions, blind trusts, gifts in excess of $250 and sales of stock and other assets with gains or losses reported in categorical amounts at up to a category of $25,000 or more. 
Holdings of stock shares are listed in categorical amounts up to a maximum category of 10,000 shares or more. 
The financial disclosure requirements do not apply to the State Commission on Judicial Conduct, said Seana Willing, the commission’s executive director, although two judges on the 13-member commission would be subject to the requirements since appeals court judges and district court judges are among those public officials required to disclose their assets each year. 
Most of those covered by the requirements are members of the Legislature or top officials and board members with state agencies.</t>
  </si>
  <si>
    <t xml:space="preserve">The State Ethics Commission members are required to uphold the same code of conduct as those they monitor, including filing statements of financial interest. Family members are not required to file SFIs. Statements of Financial Interest are public and available online for free. 
It is not clearly established in law whether the members of the Judicial Conduct Board are required to file Statements of Financial Interest. The board is an independent organization created by a constitutional amendment. Both the State Supreme Court and the Governor appoint its members, who are unpaid and therefore not state employees. The question, which is unsettled, is which branch of government would have the jurisdiction to establish and enforce ethics policies. 
The Ethics Commission, based on several earlier court cases testing its jurisdiction over the judicial branch, has declared it cannot enforce the Ethics Act for any person falling under the judicial branch — although that doesn't necessarily mean the Ethics Act doesn't apply. "To the extent that question remains to be answered, it must be answered by the courts," according to an "Opinion of the Commission" decided in June 2000 in response to an advisory request by Raymond L. Billotte, a district court administrator. That opinion still guides the Commission today, according to its chief counsel. 
The Code of Judicial Conduct, on the other hand, would apply only to the three judges on the board — not the other nine, according to its jurisdiction. </t>
  </si>
  <si>
    <t>Under SC Code 8-13-1110, any “salaried member of a state board, commission, or agency”-- which includes the members of all four ethics entitles --  is required to file a statement of economic interest. Their families are exempt.</t>
  </si>
  <si>
    <t>All members of the Ethics Commission  board plus the executive director and his assistant must file statements of economic interest, which are public documents. While the members of the board are unpaid volunteers, not state employees, they are considered public servants under the law by virtue of their membership on the board. Thus they must file the statements of economic interest. The statements list family assets. The filer can file for the family. Each family member does not need to file a separate report. Immediate family is defined as spouse, minor children and any member of the extended family domiciled with the covered person.
The same rules apply for members of the Judicial Standards Commission and the director. In addition to the five members who are judges, the four attorney members and the four citizen members are considered covered persons under the law and must file asset disclosures.
Members of the Legislative Ethics Committee are lawmakers from the House and Senate and are required to file asset disclosures because of their status as legislators.  The rules regarding family members also apply to them.</t>
  </si>
  <si>
    <t>While asset disclosures do not have to be published proactively, they can be  requested through a freedom of information inquiry.
Oregon Revised Statutes 244.050 (p)(G) requires the members of the Ethics Commission to file statements of economic interest annually. ORS 244.050 (g)(U) requires the executive director of the Commission to file a statement of economic interest annually. ORS 244.060 requires these statements to include disclosures about the commissioner's household members and their assets and conflict areas.</t>
  </si>
  <si>
    <t>No laws exist in Kentucky requiring members of the Executive Branch Ethics Commission, Legislative Ethics Commission or Judicial Conduct Commission to file financial and asset disclosure forms. 
 The full-time executive director, general counsel and executive assistant at the Executive Branch Ethics Commission, however, do have to file financial and asset disclosure forms each year because of the level of their positions, as outlined in Kentucky Revised Statutes Chapter 11A, Section 50. However, neither that statute, nor the governor's executive order from May 2008 applying the ethics code to certain boards and commissions, requires the members who make up the Executive Branch Ethics Commission to file those same disclosure forms. 
 The members of the Judicial Conduct Commission who are judges have to file financial disclosure forms by virtue of the fact that they are judges, according to KRS 61.740. But the non-judge members of the commission do not have to file any such forms.</t>
  </si>
  <si>
    <t>FS 112.3145 dictates that all members of the Commission on Ethics as well as the staff have to file an annual financial disclosure, but their families do not. These disclosures are public records by default -- they are not among the exceptions in Florida public records law, which allows broad access. 
 The law furthermore states: 
 Florida Statute 112.3144,Full and public disclosure of financial interests, also mentions this right:
 (1) An officer who is required by s. 8, Art. II of the State Constitution to file a full and public disclosure of his or her financial interests for any calendar or fiscal year shall file that disclosure with the Florida Commission on Ethics.
 112.3145 Disclosure of financial interests and clients represented before agencies.—
 (2)(b) Each state or local officer and each specified state employee shall file a statement of financial interests no later than July 1 of each year. 
 (b) “Specified state employee” means:
 7. Each employee of the Commission on Ethics.
 The members and staff of the Judicial Qualifications Commission are not required to file asset disclosure forms. Some members, such as judges, are required to do so based on other titles they hold. But basically, no such law exists. Of the 15 members of the JQC, two must be district court of appeal judges, two must be circuit court judges, and two must be county court judges, and all of these judges must file financial disclosures.</t>
  </si>
  <si>
    <t>There are just two employees of the Public Integrity Commission, the state's ethics office - a lawyer and an administrative assistant. Neither is required to file an annual asset disclosure form. Seven commissioners, all appointed by the governor, are also not included in the definition of public officers who are required to file annual disclosure forms. Delaware law governing code of conduct lists public officers who are required to annually file disclose ethics committee assignments, are required file asset disclosure forms, as are judges, including the Chief Justice of the Delaware supreme Court. 
Members of the Court on the Judiciary, Delaware's judicial ethics panel, are judges and therefore must also file disclosures. Membership includes, according to the Delaware Constitution of 1897, the "Chief Justice and the Associate Justices of the Supreme Court, the Chancellor, the President Judge of the Superior Court, the Chief Judge of the Family Court and the Chief Judge of the Court of Common Pleas." Delaware's Constitution goes on to say that "The affirmative concurrence of not less than two-thirds of the members of the Court on the Judiciary shall be necessary for the censure or removal or retirement of a judicial officer."
Under section 5863 the records must be made available at reasonable hours for public inspection.</t>
  </si>
  <si>
    <t>The director of the Ethics Commission, as well as the commissioners, must file yearly statements of financial interest with the Secretary of State’s office. The form must identify each employer and source of gross income amounting to more than $1,000 for both the public official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While the statutory definition of "family" includes children, there is no requirement for the children of public officials to be included on the asset disclosure forms. 
 The law requires the disclosures to be made available to the public for free on the Secretary of State's website.</t>
  </si>
  <si>
    <t>The Wisconsin Judicial Commission investigates based on complaints. The Judicial Service Commission follows a two-tiered process: The Commission reviews and investigates allegations. If it finds probable cause of judicial misconduct or disability, it initiates and prosecutes an action in the Supreme Court against the judge or court commissioner. The Commission itself does not adjudicate the matter. It does not hold formal hearings and cannot impose discipline on judges or court commissioners. This second tier of imposing sanctions is the responsibility of the Supreme Court.
The Governmental Accountability Board has been a political target during the study period. Republicans have called for massive reform, and a 2014 audit from the Legislative Audit Bureau criticized GAB failure to impose uniform sanctions, among other things. For sure, the GAB is not perfect. The question is whether it will survive long enough to correct its mistakes. Since the audit, there has been an increase in more uniform sanctions.
After the audit's release, executive director Kevin Kennedy said the LAB report recognized what he called the extraordinary demands placed on the GAB in the last several years.
"In many ways we are still recovering and catching up with tasks that had to be relegated to the back burner so we could concentrate on our top priorities - preparing for and overseeing elections along with promoting accountability and transparency in government through campaign finance, ethics and lobbying disclosure and enforcement," he said.
The audit found that GAB staff had no written procedures for determining when to assess penalties, when to waive them, or when to issue written warnings in lieu of assessing penalties. In addition, staff were unable to provide complete information on the number of penalties assessed in recent years, the amounts assessed, or why penalties were sometimes not assessed or were waived even though statutory violations had occurred. Available information indicated that staff issued an estimated 99 written warnings in lieu of assessing penalties from January 2010 through December 2013. The 2014 audit by the LAB recommended that the Legislature could consider modifying s. 13.74(1), Wis. Stats., which requires GAB to examine all semiannual expense statements submitted by principals. "Modifying this requirement would reflect that GAB does not have access to information that would allow it to verify the accuracy and completeness of the semiannual expense statements. For example, GAB’s staff are unable to know whether a principal reported all lobbying-related expenditures."  In response, the GAB adopted a new schedule of penalties in March 2015. 
Republicans have called for Kennedy's ouster, and leaders have hinted at returning to a partisan election board in the future, Democrats object. Assembly Democratic leader Peter Barca (D-Kenosha) said the audit was good because it showed clear areas for improvement, but he said the report should not be used as a reason to dismantle the agency. "The GOP has consistently made it clear in the past few years through a multitude of efforts, including partisan redistricting, curbing early voting and making it easier for lobbyists to contribute money, that their goal is partisan advantage over the fair administration of elections," Barca said. "We need to strengthen the Government Accountability Board - not dismantle it."
One study did find that the GAB is a model for other states.  Wrote Daniel Tokaji, "The GAB has been successful in administering elections evenhandedly during its first five years of existence and, accordingly, that it serves as a worthy model for other states considering alternatives to partisan election administration at the state level. since its creation in 2007. . . .these years have been unexceptionally contentious period of time for Wisconsin. The state has seen fierce partisan debates over such issues as voter registration and voter identification, errant reporting of election results in a very close state supreme court race, and contentious recall elections of the Governor and prominent state legislators. Although the GAB had little if any role in creating most of these controversies, they have tested the GAB’s nonpartisan structure."</t>
  </si>
  <si>
    <t>The record is spotty with investigations and penalties for ethics enforcement. 
Inspector General June Jennings said her office can initiate investigations, which it frequently does based on media reports, complaints from citizens by mail or phone, complaints from businesses dealing with state agencies and the Fraud, Waste and Abuse Hotline used by citizens and state employees. "We don’t have the resources to look at every citizen complaint, but we are required to respond to all citizens who write to us," she said. The office frequently gives citizens proper channels for their particular complaints. The office has sent state police information that led to three convictions against former state employees in 2013 and 2014.
The Virginia Conflict of Interest and Ethics Advisory Council has not yet been empaneled.
Former Virginia Attorney General Ken Cuccinelli appointed Richmond prosecutor Michael Herring as the investigator into then-Gov. Bob McDonnell’s acceptance of gifts and loans from Jonnie Williams, the CEO of an embattled tobacco-turned-pharmaceutical company. The investigation ended without a resolution in January 2014 after the federal government charged McDonnell with corruption. The knowing violation of Virginia gift laws, at the time, carried a misdemeanor penalty.
The Office of Attorney General investigated about 10 cases in 2012-13 and about 25 from 2014-15, as of March, to determine whether the State Police should be brought in for investigation.
Dave Ress, reporter with the Daily Press, said it's very difficult, under state statute, to successfully bring any charges against public officials. "The commonwealth relies on classical bribery," he said, which means finding and proving beyond a reasonable doubt a quid pro quo. "And this would apply to any state where bribery is, 'I paid you, you did that,'" he said.
There are no records indicating the House or Senate Ethics Advisory Panels brought cases to the deciding institutions during the research period. The legislative panels must bring cases needing disciplinary action to the full legislative bodies. The panels may not initiate investigations either, but are only empowered to act upon complaints.
The Judicial Inquiry and Review Commission independently initiates investigations and imposes sanctions when necessary. The commission sometimes initiates investigations based on press reports. For example, one investigation was launched after a newspaper revealed that a judge in Portsmouth had been arrested. The commission took action based on the press report rather than waiting for a formal complaint. The commission's sanctions includes private counseling, private reprimand and a period of supervision. To have a judge forced to retire, censured or removed, charges must be brought to the Supreme Court.</t>
  </si>
  <si>
    <t>There is no formal ethics entity to initiate investigations. The Judicial Conduct Board initiates investigations and may and does reprimand or suspend judges (but not impeach them; only the Legislature can do that.) The new House "Ethics Panel" has so far not initiated any investigations (it did respond to one complaint) or imposed penalties.</t>
  </si>
  <si>
    <t>Political observers say the Ethics Commission tends to be really good when it comes to flagging lobbyists or employers of lobbyists for failing to register timely for failure to file reports on time. They’re also really good about warning politicians that they have not filed their proper statement of interests’ disclosures. 
 The Ethics Commission has been known to levy financial penalties, including some large ones, against flagrant violators when it comes to registering and disclosing. But their meeting minutes show that they waive many fines for first-time offenders and less serious violators who are contrite. The 2013 annual report shows that the commission imposed $49,425 in fines. 
 But when it comes to investigating actual ethical violations, much of what the commission does it shrouded in secrecy. Complaints to the commission are not public. The 2013 annual report — the latest available at this time — shows there were eight complaints made to the Ethics Commission that year and none are public. 
 Complaints only become public when the commission reviews them in a public hearing.
 “Most of our investigations would come out of sworn complaints that individuals file,” said Drew Rawlins, executive director of the Bureau of Ethics and Campaign Finance. The commission, he said, does have the authority to establish their own complaints. 
 “If someone has found out or heard about something, one member could bring it before the board and the board could vote to investigate it or look into a matter,” Rawlins said. 
 “I can’t remember the last time they initiated a complaint, unless it was through an audit t —when they do one of those random audits and find something wrong,” said Tom Humphrey, a political writer for the Knoxville News Sentinel. “But somebody has to file a complaint with them to trigger an investigation, and then once that happens I think they do a fairly straightforward job of it.”
 Humphrey said almost all of what commission handles is “paperwork problems” — failing to file or register timely, etc. 
 After the Ethics Commission was created in 2006, there was some discussion by one of the first commissioners that the panel ought to be more aggressive and not just wait for complaints to come to them, said Dick Williams, chair of Common Cause Tennessee. “And that was discussed, but they never did anything specific about,” Williams said. 
 The commission does impose penalties when people don’t register or file paperwork timely, or at all, but it will often waive the fines for less serious offenders, he said. 
 “But if it’s a repeat offender or somebody who clearly ought to know better or is extremely late or doesn’t have a legitimate excuse, then they’ll issue a significant penalty,” Williams said.
 There were also questions raised when the Ethics Commission failed to sanction a politically powerful lobbyist and advisor to Gov. Bill Haslam who failed to register as a lobbyist for a company that wanted to mine on public land. 
 Tom Ingram, the lobbyist, and his business partner said the failure to register in 2012 and 2013 was an oversight made by clerks at their firm. Ingram noted that he had many other clients that he had registered for and said that he disclosed the relationship as soon as it was discovered. 
 The Ethics Commission voted 3-1, along party lines, with one member recusing himself, to dismiss the complaint against Ingram. There weren’t enough votes to outright dismiss the complaint, but not enough to do anything else about it, rendering the matter officially dead. 
 One of the most contentious issues in Tennessee politics in the last few years is the question of whether judges are being disciplined for misconduct or they are being allowed to run afoul of ethics rules by a board of sympathetic overseers. 
 Some in the Republican-led legislature have been critical about the sheer number of complaints that have been dismissed by the panel that disciplines judges. They have accused the Board of Judicial Conduct (BJC) of secrecy and cronyism. 
 There have been a significant number of complaints against judges dismissed. However, many of dismissed complaints are from people who are angry because they lost a case, not because a judge ran afoul of the ethics rules.</t>
  </si>
  <si>
    <t>The State Ethics Commission does initiate investigations and impose fines. The SEC usually relies on complaints brought to its attention to open investigations. 
 The Joint Legislative Committee on Ethical Standards (JLCES), does not initiate its own investigations, rather it only responds to complaints, and will not accept anonymous complaints, Schluter says. A Google search for the Joint Legislative Committee on Ethical Standards found no investigations by the committee for the past three years.
 The Advisory Committee on Judicial Conduct does investigate and impose punishment, and posts them on their website.</t>
  </si>
  <si>
    <t xml:space="preserve">The Ethics Commission will launch its own investigations when necessary, for instance, if a staff member sees a newspaper story of possible impropriety. 
However, the reality is that most such situations lead to formal complaints by citizens before the commission can take initiative, deputy Jason Gramitt says. Gramitt could not cite an investigation that the commission initiated during the study period for this survey.
The commission does impose fines on public officials, as illustrated by decisions published on its web site. In the most recent decision regarding Denise Rhodes, a candidate for municipal elected office in 2014, the Commission imposed a penalty of $500 for failure to file a 2013 Statement until November 6, 2014. In 2014, 11 decisions in response to complaints were issued and  in 2013, 9 decisions were issued. </t>
  </si>
  <si>
    <t xml:space="preserve">The ethics entities are able to initiate any investigation independently. In general however, much of what is investigated is complaint driven, especially when it involves the judiciary which investigates complaints through its Judicial Commission on Disabilities. Recent Public Actions of the Maryland Commission on Judicial Disabilities, cite a reprimand of a Harford County judge who was accused of failing to decide matters in a timely fashion. The reprimand, while citing those complaints, does not specify the reason for the reprimand. 
The state Ethics Commission provides extensive detail about its enforcement actions in its annual report. Here are some excerpts from the 2014 annual report as well as links to that report and the 2013 annual report.
In 2014, the Commission opened 45 A matters (Preliminary Consideration), including 25 conflict
of interest matters, 14 lobbyist matters, 5 financial disclosure matters and 1 training matter. The
Commission issued a reprimand to a Register of Wills, through a Pre-Complaint Disposition
Agreement, who violated participation restrictions by becoming involved in matters in which a
qualifying relative had an interest.
The Commission also entered into 16 Late Filing Agreements with lobbyists during 2014, resulting
in payments of $3,880.00 to the State of Maryland. These payments include $750.00 from a lobbyist
who failed to register during the 2011-2012 lobbying year, and $250.00 from a lobbyist whose failure
to register was discovered after comparing the list of identification badges issued to lobbyists by the
Department of General Services Police with the Commission’s lobbying registrations. The
Commission closed 31 A matters in 2014, including 2 matters carried over from 2013. (Note that at
this preliminary stage, allegations of ethics violations against multiple parties may be grouped as a
single matter; e.g. late filed lobbyist reports.)
The Commission opened 12 B matters (Preliminary Inquiry Matters) in 2014, including 9 conflict
of interest matters, 1 financial disclosure matter, and 2 lobbying matters. The Commission issued a
reprimand to a Clerk of the Circuit Court, through a Pre-Complaint Disposition Agreement, who
violated participation restrictions by becoming involved in matters in which she and a qualifying
relative had an interest. As part of the Agreement, the employee agreed to pay $5,000.00 by no later
than June 30, 2015. In 2014, the Commission closed 10 B Matters, including 2 matters carried over
from 2013.
In calendar year 2014, the Commission issued 49 complaints, including complaints in 46 financial
disclosure matters, 2 conflict of interest matters and 1 training matter. The Commission issued a
reprimand to a Board of Elections employee, through a Stipulation of Settlement Agreement, who
violated participation restrictions by becoming involved in matters in which several qualifying
relatives had interests. Also during 2014, the Commission issued a reprimand to a Department of
Assessments and Taxation employee, through a Stipulation of Settlement Agreement, who violated the
prestige provisions by improperly using his State email account. The Commission closed 48
complaints in 2014, including 15 matters from 2013, and 4 matters from 2012.
All enforcement payments were deposited in the State’s general fund and cannot be used by the
Commission. The Commission assessed a total of $8,880.00 in enforcement payments in 2014.
The House of Delegates reprimanded  in Feb. 2013  Del Tony McConkey (R) after he was cited by the ethics committee for backing a measure that would have directly affected his real estate practice. The reprimand said that the delegate had worked to insert language into a bill and would have directly benefited. McConkey “drafted, offered, lobbied and voted for” a measure that would have given him the right to reinstate his real estate license despite owing fines in a foreclosure case, according to the report from the Ethics Committee. </t>
  </si>
  <si>
    <t xml:space="preserve">Of the ethics entities for the three branches of government in Kentucky, the Executive Branch Ethics Committee is the most aggressive in independently investigating complaints and allegations of impropriety, in part because it has informal as well as formal ways to receive tips of potential wrongdoing. It also has been the most aggressive at issuing sanctions. The commission finalized investigations and levied sanctions in seven cases in 2013, 27 in 2014 and five in January 2015. In three of the cases the civil penalties were less than $900. Most were between $2,500 and $5,000 but the sanction imposed on former Agriculture Commissioner Richie Farmer was $65,000 plus $120,500 in restitution for multiple ethics violations. In addition, the commission in May 2014 sanctioned a former highway superintendent, Thomas Burling, $35,000 for misusing state resources for personal gain. 
The Legislative Ethics Commission is widely viewed as a valuable resource for ethics training, advice for lawmakers and information for the public about lobbying, but is not known for its sharp teeth as a watchdog agency. For instance, the commission slapped its highest ever fine of $2,000 on Rep. Keith Hall, a Democrat from Pike County, in 2011 for a conflict of interest after a company he owned won a contract for a sewer line funded with state money he approved as part of the budget. Yet, additional lapses on Hall's part were unearthed by other entities, including the press. In April 2014, the Frankfort State Journal reported that Hall failed to report on his legislative financial disclosure form that he served as chief executive officer of BMM-Empire Coal and was a manager for Kentucky Diversified Fuels. He is now facing federal bribery charges. In the fiscal year ending June 30, 2013, the commission reported having received no formal complaints to investigate and a total of $6,500 in fines of lobbyists and their employers for lobbying disclosure violations. 
The Kentucky Judicial Conduct Commission is an adjudicatory body, not an investigative body that fields complaints about judges, then investigates the nature of the complaints to determine whether a judge should be sanctioned. In the last fiscal year for which the commission issued an annual report (July 1, 2013 - June 30, 2014), the commission received 193 complaints in addition to 28 complaints carried over from the previous fiscal year. The commission concluded its investigations into 192 of them and imposed five sanctions. 
The most serious sanction was a 30-day suspension for Judge Rebecca S. Ward for inappropriate conduct, including ex-parte communications, conflict of interest in a case and threatening a sheriff with contempt in order to influence assignment of bailiffs. Two judges were issued public reprimands, and two other sanctions came in the form of private reprimands. For those judges who are privately reprimanded, the names remain confidential raising questions about what the public benefit is other than to serve as a general warning to other judges.  </t>
  </si>
  <si>
    <t xml:space="preserve">The Iowa Ethics and Campaign Disclosure Board can initiate investigations if they find any issues with the forms filed with the board (which include personal financial disclosures, campaign finance reports and conflict of interest disclosures). The Judicial Qualifications Commission is also empowered under Iowa Court Rule 52.11 to initiate its own investigations. The legislative ethics committee responds to complaints. 
In data from 2012 and 2013, which was the most recent available, the Judicial Qualifications Commission received 141 and 142 complaints, respectively. Of those, 119 and 126, respectively, were dismissed at first review. In 2012, 18 letters of inquiry were sent, and 15 were sent in 2013. Most were dismissed. In 2012, three complaints resulted in a letter of caution and warning being sent, but no formal charges. In 2013, two letters were sent. In 2012, three complaints resulted in a formal charge filed by the commission. In 2013, one complaint resulted in a formal charge. The data did not contain results from all the cases filed in that year because some were still pending.
Two disciplinary actions were filed in the time period of the study. 
Published records of disciplinary actions from the commission reveal that one magistrate received a public reprimand during the period of this study for publishing an advertisement for his services as a private attorney in which he wore his judicial robes and referred to his position as a magistrate; it was determined that he had abused the prestige of his judicial office to advance his personal economic interests. The public reprimand was filed July 19, 2013.
A second disciplinary action, filed Sept. 12, 2014, involved the 30-day suspension of a judge who appeared in an intoxicated state at the courthouse and was unable to perform her judicial duties, in addition to other reports that the judge was occasionally disoriented and disheveled and an anonymous police report that a female driving the judge's husband's car was found relieving herself in a public street. Although no charges were filed in the case, the court found it discomforting that she could not remember the day in question and therefore could not deny it. Ultimately, the court decided to suspend the judge 30 days without pay.
Although few penalties were imposed during the time period, it does appear that the commission reviews complaints and investigates ones that cannot be immediately dismissed.
A review of minutes from the Iowa Ethics and Campaign Disclosure Board's meetings in 2013 and 2014 showed the board voted to initiate investigations in response to three formal complaints. One investigation was initiated during its Oct. 2, 2014, meeting into an alleged conflict of interest of an Iowa Department of Administrative Services employee and small-business owner whose business is exempt from bidding on state projects of less than $10,000. 
Evidence was provided to indicate projects were broken up into several invoices in order to avoid the $10,000 threshold. That investigation had not been completed as of January 2015. Another investigation into an individual allegedly using government resources for political purposes resulted in a board vote Oct. 2, 2014, to issue a letter of reprimand and a civil penalty of $100. A third investigation was initiated during the Aug. 8, 2013, meeting into the National Organization for Marriage to find out whether donations were solicited for the purpose of defeating the Iowa Supreme Court justices during the 2010 and 2011 elections, in which case those donors should have been identified.
A review of board meeting minutes in 2013 and 2014 also showed that the board closed two investigations, one into the Butler County Republican Central Committee that was closed Nov. 22, 2013, after no evidence of wrongdoing was found, and one investigating emails sent from Johnston Community School District employees that resulted in sanctions on Aug. 8, 2013, for school district employees who sent emails from district accounts that contained express advocacy.
A formal complaint was dismissed during the board's Oct. 31, 2013, meeting after a preliminary investigation into an alleged attribution statement violation for a local ballot issue flier showed less than $60 was spent by a single individual for the flier, placing it under the exception to the attribution statement requirement.
Additionally, the board staffs four full-time auditors who can request additional information from candidates and political committees, including receipts and bank statements, when a question arises over the campaign finance reports filed with the board. If a committee refuses to turn over documents, the board has the power to subpoena documents, although Megan Tooker, executive director and legal counsel for the Iowa Ethics and Campaign Disclosure Board, said the board has rarely needed to subpoena documents. </t>
  </si>
  <si>
    <t>The state's Inspector General and State Ethics Commission does initiate some of its own investigations, but political experts say its power is significantly limited in Indiana. 
Inspector General Cynthia Carrasco says her office "absolutely" operates independently of any influence of politics or other sources, so decisions made on investigations are made based on the facts involved. She says the fact that the Inspector General cannot be removed from office during his or her term, except for malfeasance or dereliction of duty, gives her freedom to act without political considerations. 
However, at least one recent case involving the former State Superintendent of Public Instruction calls into question the circumstances under which penalties are imposed. 
 Inspector General David Thomas, who resigned in late 2014, found Indiana Superintendent of Public Instruction Tony Bennett or his staff used state computer accounts to track his political calendar, respond to political emails and store lists of political donors, during his 2012 re-election campaign. Also, it was later revealed another report by Thomas alleged more than 100 instances in which Bennett or his employees violated federal wire fraud law by falsifying mileage logs to cover fund-raising trips and using two state workers as campaign drivers.
But Marion County Prosecutor Terry Curry contended in December 2014 his office was never given an investigative report concluding that substantial evidence existed to support criminal charges against Bennett. Yet Thomas provided an email from February 2014 from a Curry staffer acknowledging receipt of the binders with results of Thomas' probe into criminal charges. 
While the investigation of the potential criminal violation was continuing in early 2015, the earlier violations involving use of state computer accounts resulted in a $5,000 fine by the State Ethics Commission in July 2014 and no prosecution. 
After learning of the more serious potential charges, Prosecutor Curry urged Gov. Mike Pence to "reconsider" the Inspector General's role and said he had concerns with the authority granted by the governor's office to the Inspector General without the "proper experience or independence."
Ultimately, Marion County Prosecutor Terry Curry announced on May 15, 2015 he decided not to file criminal charges against Bennett. He said his office made its decision after reviewing investigatory records that had alleged Bennett had improperly used state resources, violated the state's "ghost employment" statute and changed the state's A-F grading system to benefit a charter school run by a prominent Republican donor. 
Curry said the conduct in question has been "appropriately addressed as ethical violations." The U.S. attorney's office, which would have jurisdiction over any federal wire fraud law, also has not filed any criminal charges against Bennett. 
The Indiana Commission on Judicial Qualifications wasn't established to initiate complaints, but to "screen and investigation allegations of judicial misconduct and, when appropriate, to file judicial disciplinary charges," according the 1970 Indiana constitutional amendment (Article 7, Section 9) establishing the body. It has issued warnings and recommended action to the Supreme Court in nearly 30 cases in 2014 alone, according to its annual report (2014 Annual Report, pages 2-3). In 2014, it considered 402 complaints alleging misconduct and dismissed 362 summarily and privately cautioned or sent advisory letters to 26 of them. In one case in October 2014, the commission and former Center Township Claims Judge Michelle Smith Scott came to an agreement that she resigned that month would not seek nor accept future judicial posts and the commission agreed to conclude its investigation into her using her position to promote her private wedding business.
 The commission also referred action to the Supreme Court in three cases that concluded in sanctions or dismissal. One resulted in removing Marion Superior Court Judge Kimberly J. Brown from the bench for dereliction of duties on March 4, 2014. Another resulted in Muncie City Court Judge Dianna Bennington to resign and never serve as a judge again for abusing her judicial power and engaging in injudicious and prejudicial public conduct. The third agreement resulted in the resignation of Clarksville Town Court Judge Mickey K. Weber on Dec. 5, 2014, following his conviction for drunk driving. 
 Seven investigations were pending at the end of the year. 
 The House and Senate Ethics Committees aren't known for recommending action against their own members and rarely, if ever, initiate any investigations.
 In the most high-profile action since 2013, the House Ethics Committee considered conflict of interest allegations against Rep. Eric Turner, who privately scuttled legislation in House caucus meetings that would have cost him millions of dollars in profits through his family nursing home business. He did not disclose his ownership stake in the company, Mainstreet Property Group, or half a dozen other nursing home companies because he held them through a second company. The House Ethics Committee cleared him of any wrongdoing for his role in killing legislation that would have halted new nursing home construction. But the committee found he failed to live up to the "highest spirit of transparency" and Bosma stripped him of his House leadership roles. After winning his primary race in November 2014, he decided to not run for re-election. 
 Political experts say the effectiveness of the State Ethics Commission and Inspector General is limited because they can't enforce sanctions.
 "The Inspector General doesn't have the power to file charges," he said. The office holder has to go to the prosecuting attorney or state attorney general, said Ray Scheele, political science professor and co-director of the Bowen Center of Public Affairs at Ball State University. "It's a pretty cumbersome process in Indiana, the way these ethics laws have to be enforced." 
 Democrats, in the minority in both the House and Senate, have complained that the Inspector General and Ethics Commission doesn't act with total transparency, so it's difficult to tell what they are doing.
 House Minority Leader Scott Pelath told The Indianapolis Star, "In too many instances, once a complaint or a request for an investigation is made, it disappears down the rat hole at the ethics commission. Ask for an update and you get told that the Inspector General cannot comment on pending cases. Then all is decided and you're left wondering what happened."</t>
  </si>
  <si>
    <t>The Office of Executive Inspector General does not independently initiate its own investigations, according to Daniel Hurtado, Chief of Staff and General Counsel for The Office of Executive Inspector General for the Agencies of the Illinois Governor. 
The office “does not impose penalties on offenders,” he said.
The Executive Ethics Commission also does not independently initiate its own investigations, according to Chad Fornoff, Executive Director of the Illinois Executive Ethics Commission
“We are not an investigative body,” he said. “Our work begins once the inspector general has completed an investigation and written up a report.”
It does, however, have the power to impose penalties, up to $5,000.
The Legislative Ethics Commission does not initiate investigations and imposes penalties only when there are findings by the Legislative Inspector General, who pursues investigations based on complaints made to the Ethics Commission. 
The Judicial Inquiry Board only pursues investigations based on complaint or if at least five members believe there is a sound basis for complaint. If  a complaint warrants it, the board will file a formal complaint with the Courts Commission. The Courts Commission then can impose sanctions that includes a reprimand, censure, suspension with or without pay, removal from office or retirement.</t>
  </si>
  <si>
    <t>Delaware's ethics entity initiated investigations during the study period but there is no evidence that sanctions were imposed. Delaware law allows the Public Integrity Commission to investigate potential offenders of code of conduct law and impose sanctions. Records should be made available in the case that, after a hearing, the commission determines a violation of code of conduct law has occurred.
A search of the Public Integrity Commission's website turned up no documents that indicated sanctions. Opinion synopses posted on the commission's website indicate that the commission and its lawyer review at least a couple dozen cases annually involving personal or private interest matters, post-employment restrictions involving state employees and other conflict of interest cases. There is some evidence that the agency has independently investigated potential pending violations of post-employment restrictions. The Public Integrity Commission in 2014 advised a state administrator to not accept a private sector job that, in the commission's opinion, would result in a violation of a two-year-cooling off period. The commission contacted the employee after receiving a letter alleging that a pending job hop was inappropriate. 
Separately, Deborah Moreau, the Public Integrity Commission lawyer who would investigate potential violations, said she could not discuss any violations in the study period, indicating there are not records of independent investigations that resulted in the imposition of penalties. 
There is no evidence that that ethics entities in the legislative or judicial branches initiated investigations or imposed sanctions during the study period. In both cases, the investigative process is protected by confidentiality provisions.</t>
  </si>
  <si>
    <t>The Office of State Ethics (OSE) conducts hearings and investigations as its staffing allows. It also imposes penalties -- although at times it spares a violator from having to pay a fine. And because of limits on office resources, rulings are rarely issued quickly. 
Case in point: The OSE fined Diageo North America and Pfizer $5,000 each for failing to report receptions they hosted for delegates, one of whom was Connecticut Gov. Dannel Malloy, at the 2012 Democratic National Convention in Charlotte, N.C. The ethics office ruled that the receptions were lobbying activities and should have been reported as such as it ordered the penalties -- but the rulings were issued two years after the receptions. 
During the survey period (Jan. 1, 2013 through May 2015), a lobbyist was let off from paying a $10,000 fine even though his contract with an energy products client illegally tied his salary to the success of his lobbying activities. The lobbyist also failed to report that he was lobbying the executive branch as well as the legislative. (He said he thought his executive branch lobbying was "a sales activity," not lobbying.) The OSE's sanctions on the lobbyist included a requirement that the office approve his lobbying contracts for the next 10 years, and that he attend an ethics training session every year for the next five years. Failing to follow the sanctions and guidelines will result in his having to pay the $10,000 fine, addition to other penalties.
In addition to the ethics office's initiating investigations and imposing penalties, the strength of the actual laws it enforces also can be a subject of debate:
In April 2015, a columnist wrote that a freshman legislator had introduced a bill that would have benefited the insurance agency he owns. The issue involved the need of students at public universities to buy an insurance policy if they're not covered by their parents' policy. The lawmaker's insurance agency has a contract with the University of Connecticut and is a broker for students who need coverage. His bill would have prohibited eligible low-income students from opting for Medicaid coverage. According to the columnist, the lawmaker's agency makes $300,000 a year in fees for arranging policies for UConn students.  
The legislator told the Courant he'd been given the OK to introduce his bill by state Republicans' legal advisers. And the executive director of the state ethics agency confirmed that ethics laws permit a public official to take an action that benefits a group of people in a similar business or other situation. Because the bill would have benefited all agents who provide health insurance for students at state colleges -- and not just his agency -- the bill was permitted. (The lawmaker's bill was never brought up because of the conflict of interest concerns voiced by a UConn graduate assistant at a hearing before the higher education committee.) 
In practice, the Judicial Review Council responds to issues brought before it. It does not independently seek out issues or impose penalties.</t>
  </si>
  <si>
    <t>The ethics enforcement agency of each branch investigates and imposes penalties as needed. 
The executive ethics enforcement agency, which is a subset of the Department of Law, investigates any claims of ethical improprieties of members of the state civil service and resolves issues via a resolution that is sealed and kept private or through a formal public process where the Attorney General's office becomes involved. "That's happened zero times in my 13 months on the job," executive ethics attorney Jonathan Woodman said of the latter formal process. 
The Commission on Judicial Conduct likewise initiates investigations into improprieties. An example of sanctions imposed due to misconduct came in 2014 when the commission recommended Palmer District Court Judge William Estelle be suspended without pay for 45 days due to inaccurate pay affidavits he filed.  
The Legislative Ethics Committee, for an example of an investigation that led to sanctions, in 2014 ordered Rep. Alan Dick, R-Stony River, to reimburse the Legislature $17,995.03 for improperly received benefits.</t>
  </si>
  <si>
    <t>The four main ethics oversight bodies largely operate with little or no political interference. 
 The Legislative Ethics Board, for instance, has its own budget and can ask the Attorney General for help. The board is limited to investigating charges included in a complaint. However, if the Board discovers other issues of concern not addressed in a complaint it can file its own complaint and investigate in a different direction. Many times the Legislature isn’t even aware an investigation is taking place. When legislators are most likely to know would be if they or their staff were interviewed. 
 The Attorney General's office functions as an independent law office for the state. 
 The Executive Ethics Board has disciplined executive employees found to have violated ethics guidelines, such as a minority-contracting scandal at the Office of Minority and Women Business Enterprises.
 That said, in March 2015, the Attorney General's office initially stalled on releasing records sought by reporters regarding a federal subpoena issued to state Auditor Troy Kelley. The subpoena was eventually made public by the auditor's office two days later. 
Political pressure, if not interference, led the Washington Attorney General to introduce a bill in 2014 to propose a cooling-off period for lobbying after bad publicity stemming from a newspaper expose. 
The New York Times reported that Bob Ferguson's predecessor, Rob McKenna, had lobbied his former colleagues on behalf of client companies and had even ghost-written letters that had been issued under the Attorney General's name.
 The Washington Commission on Judicial Conduct also says it's independently empowered to go after misbehaviors by judges.</t>
  </si>
  <si>
    <t>The structure of enforcement in Virginia lends itself to the appearance, if not actual, political influence for several parts of the enforcement mechanism.
The Attorney General is an elected member of the executive branch. "These are career attorneys who are experienced prosecutors," spokesman Michael Kelly said. "They are expected to discharge their duties faithfully and impartially. Once they determine that investigation is warranted, the Virginia State Police conducts the investigation and we have no further involvement until the investigation is concluded."
The House and Senate Ethics Advisory Panels are made up of five citizen members, at least two of whom are former officeholders in the respective chamber. They are nominated by the Rules Committee of each chamber and approved by a majority of each party in the chamber in an effort to achieve bipartisan representation.
 The Conflict of Interest and Ethics Advisory Council, under pending legislation, has three gubernatorial appointees and three appointees from each chamber's leadership. The entire council would be approved by a majority vote of each party in each chamber. The council has not yet been empaneled.
State Inspector June Jennings said that her office has not had political pressures placed on it as its mission and authority is laid out in law and has been respected by other state government agencies and officials. The office initiates and makes investigative determinations without outside influence. Her office is protected from political influence by virtue of the fact that she can only be removed by the governor for certain reasons and the governor must give the reason at the time of the removal.
Under previous leadership at the Inspector General’s office, there was one case in newspaper reports that indicated the possibility of political fear or favor that is unrelated to ethics law. In November 2013, the son of state Sen. Creigh Deeds stabbed his father and killed himself after he was released when an emergency custody order ran out, meaning that he was evaluated a mental health professional but not taken to and treated by a psychiatric hospital. 
The director of the behavioral health and developmental services division at the inspector general’s office, Douglas Bevelacqua, investigated the situation and wrote a report on how the system failed in that case. Bevelacqua resigned in March 2014, saying that the report was being censored. 
He said the omissions included a quote from Creigh Deeds and Bevelacqua’s finding that the failure to follow recommendations in February 2012 had allowed the crisis to occur. Bevelacqua also told The Daily Progress, Charlottesville, that he was required to make daily updates to the state inspector general, Michael Morehart, after Health and Human Resources Secretary William Hazel called Morehart. Morehart and Hazel said there was nothing inappropriate about their communication. 
But Bevelacqua said in an interview, “I think it was inappropriate for a cabinet secretary to call an inspector general and complain about the investigation.” Morehart retired a few months after Bevelacqua’s resignation.
The Judicial Inquiry and Review Commission has seven members: three judges, two lawyers and two citizens who are not lawyers or judges. Commission members are elected by majorities in each house of the Virginia General Assembly to four-year terms. The Commission opened 11 of 30 files upon its own complaints and had two recusals from commission members from December 2012 to November 2013, possibly showing a lack of fear in opening cases. The Commission opened 22 of 44 complaint files upon its own complaints and had one recusal from a commission member from December 2013 to November 2014.</t>
  </si>
  <si>
    <t>There are no ethics entities dealing with the executive branch or the Senate. The Judicial Conduct Board acts independently and without political interference. The House "Ethics Panel" is too new to determine how it operates with regards to political interference, although it is a legislative entity.</t>
  </si>
  <si>
    <t xml:space="preserve">State legislators and the governor appoint the seven members of the State Ethics Commission and appropriate its budget. While it can become uncomfortable come budget time to ask legislators for more resources to process complaints and investigate them, there is little to show undue influence, fear or favor. 
Those budgetary requests were not always money to hire more staff or employees -- they could be such things as another vehicle for an investigator to use or a copy machine for the ethics commission office.
Those budget requests have not inspired attempts at horse-trading -- say, a request from a legislator to go easy in a particular investigation in return for a freer hand with funding.
The Judicial Conduct Board operates as an independent state organization. Half of the 12-member board is appointed by the Pennsylvania State Supreme Court, half by the governor. Three of the members are judges, three lawyers and six are non-lawyers. No more than half of the members can be from the same political party, and they all serve without pay. That said, they are all appointed by elected officials, a fundamentally partisan process. No substantive rumors or allegations about political interference were uncovered during the time period of this study. </t>
  </si>
  <si>
    <t>In practice, the ethics entities operate with independence and are protected from political interference. Those interviewed from within and outside these entities said their structure provides political independence.  
Ethics monitoring agencies will never be completely free from political pressure, but in Utah because much of the work investigating complaints is confidential, attempts at influence are greatly reduced. While some see this as a strength, others view the lack of transparency of the investigative process to be a weakness in law. 
Most of the time, employees, lawmakers or officials don't know they are being investigated.</t>
  </si>
  <si>
    <t>The Oregon Government Ethics Commission has a history of being targeted for budget cuts by its detractors, though not during this period of inquiry. However, that has left staff within the agency with a sense that they must carefully deliberate, and the executive director of the commission notes that considerable pressure attends the investigation of any leader in the state, including everyone from the governor to community leaders like mayors and city councilors.
There is a strong feeling among the political minority that the Ethics Commission takes a much stronger hand with the minority party than with the majority party that appoints the commissioners who hire and fire staff. 
As one example, the commission allowed a political candidate who was also an employee of the governor to fail to disclose her government employment on her Statement of Economic Interest. State legislator Boquist says this is common, and that people within the administration of the Ethics Commission report operating with severe political interference.
In one final example, the Ethics Commission dropped its investigation of the Governor of Oregon when the governor became the target of a criminal investigation, despite a lack of regulation that would have required the commission to stand down. 
The governor also has used the Commission for political cover when activities within his office are questioned, for example, soliciting an official opinion about whether his fiancé's mingling of her first lady title with speaking engagements for which she was paid through her consulting business were at issue.
A new law made important structural changes to the appointment process for membership on the Oregon Government Ethics Commission in June 2016, which now distributes the gubernatorial power to nominate Ethics Commission members across additional elected officials. The law also tightened time frames for the Ethics Commission to take action when allegations of ethics laws violations are filed. These changes may affect the performance of the Ethics Commission in the future. 
---
Peer Reviewer Comment: Agree
CJFD operates with independence and is protected from political interference.</t>
  </si>
  <si>
    <t xml:space="preserve">Ethics Commission employees cannot be dismissed as the result of an election. The board is equally divided between Democrats and Republicans, who serve fixed four-year terms, which mitigates attempts at political patronage. Members can be reappointed. However, the commission is subject to budget cuts from the General Assembly. The budget has been consistent over the years, and the commission is seen as a good thing to have. No one, Republican or Democrat, has been calling for its termination. The board operates without fear or favor. In practice, it ends up more as an advisory body than a regulator with power. This is because it must turn over cases involving legislators to the Legislative Ethics Commission. 
Cases involving judges are turned over to the Judicial Standards Commission. That leaves it to handle cases for people in the executive branch and those on boards and commissions. It cannot reveal any investigations until probable cause is found to continue. At that point a case would become public in a public hearing. That has never happened. In cases that might have gone public the persons involved have resigned their posts, making the issue moot. Presumably, those who resign feel they have been caught out, and that could be to the commission's credit. But because there is no publicity allowed, a person could resign and the public wouldn't know the reason or the commission's involvement. The effect is to make the commission look weak.
But the commission temporized in a recent case when it ruled that consensual sex between a lobbyist and legislative aide didn't violate the ban on lobbyists gifts because no monetary value could be out on the relationship. Clearly, a conflict of interest, or certainly the appearance of it, was involved, but the commission advisory didn't address that. The law, and the commission's mandate left it nowhere to go. 
Members of the Judicial Standards Commission serve six-year terms and are therefore protected from political interference. However, as the chairman of the commission is appointed by the Chief Justice, and the chief justice is elected, there is the potential for change after every election. In addition, the executive director could change after an election as that person is appointed by the commission chairman. 
Other staff members are protected members of the state career staff. Political interference with the commission has come straight from the General Assembly, which passed a law in 2013 that  limited the commission's power to discipline judges.  It can advise them about the code of conduct and can issue private disciplinary measures, but any public discipline comes from the state Supreme Court. And a case won't become public unless the Supreme Court decides to take disciplinary action. 
Otherwise the proceedings are confidential. If the court majority votes against disciplinary action the public will never know about it unless the judge who is the subject of the case chooses to go public. Also under the law, the Supreme Court must discipline itself. The law removed discipline of Supreme Court justices from a panel of Court of Appeals judges. </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</si>
  <si>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Because the thin layer of ethics enforcement in the legislative and executive branches is handled almost exclusively by elected officials, and under great confidentiality, it is very vulnerable to political forces and not independent.</t>
  </si>
  <si>
    <t>The State Ethics Commission has long had a reputation of independence and political insulation, but that has come under serious question. 
 A 4/13/14 Star-Ledger story reported: "A complaint filed with the State Ethics Commission alleged that a member of Gov. Chris Christie’s staff used her state email account to influence her county health department to handle some feral felines on her property in Bordentown. A minor matter, it seemed.
By the time it was over, the executive director of the ethics commission was out of a job at the request of the governor’s office, replaced by one of Christie’s own lawyers, who was later given a judgeship by the governor.
 Now, three former commission officials, breaking four years of silence, are accusing the governor’s office of unprecedented interference with an agency set up to be free of political influence. Christie, they say, pushed the agency commissioners to replace the executive director — at a time when she was investigating a member of his own staff — thus crossing a line no other governor had before." Furthermore, Star-Ledger Editorial Page Editor Tom Moran wrote: "Until Christie arrived, the (Ethics) commission picked its own executive director after interviewing several candidates. But Christie brought the commission closer under his wing. He recommended (Susana Esposa) Guerrero, and sadly, the commission voted to install her without interviewing a single alternative candidate."
 And while Google searches for The Advisory Committee on judicial Ethics and the Joint Legislative Committee on Ethical Standards found no incidents of political interference, it should be noted members of both committees are appointed by leadership within their own respective branches."</t>
  </si>
  <si>
    <t>The Minnesota Campaign Finance and Disclosure Board is made up of six members appointed by the governor and consented to by three-fifths of the Minnesota Senate and the Minnesota House of Representatives. The independence of the Board could be compromised by political interference given that the appointment system requires input from lawmakers and the governor. 
 The Minnesota Board on Judicial Standards is composed of 10 members who are appointed by the Governor and, except for the judges, require confirmation by the Senate. Similarly to the Campaign Finance and Disclosure Board’s appointment system, the Board on Judicial Standards is not outside political interference.
---
Peer Reviewer Comment: Agree.
The Campaign Finance and Disclosure Board is chronically underfunded, and its dependence on the Legislature for funding necessarily limits its independence, says David Schultz, political science professor at Hamline University. "Statutorily, it is one of the weakest ethics boards in the country. ... And the Legislature loves it that way."</t>
  </si>
  <si>
    <t>The eight state Ethics Commission members are appointed by the governor, lieutenant governor, House speaker and Supreme Court chief justice, with each official having two appointees. 
As of March 2015, all commission members were appointed by Republicans with the exception of the appointees of the chief justice, who is elected on a nonpartisan basis. 
The Ethics Commission is an autonomous state agency, but the Mississippi Democratic Party chairman did raise questions in 2013 about whether the governor tried to influence the commission's conflict-of-interest ruling on whether six Republican legislators with ties to health care businesses could vote on Medicaid bills.</t>
  </si>
  <si>
    <t xml:space="preserve">There have been no published reports of any incidents of political interference in the time period studied, with the ethics commission or the judicial disabilities commission.
However, the legislature's treatment of Sen. Ulysses Currie (D) offers a window into the way lawmakers view the work that they do. Currie was acquitted in 2011 of federal bribery and corruption charges. The allegations stemmed from his acceptance of $245,000 he received over five years from Shoppers Food Warehouse, which prosecutors said was payment for Currie's use of his office to benefit the grocery chain Currie was then censured by the state Senate in 2012. In 2015, the Senate seemed to be rehabilitating Currie, at least in the eyes of the Senate, by awarding the "First Citizen" award.
News accounts quoted the former state archivist as saying that Currie personified the challenges of the citizen legislature: “Defining and separating the line between public responsibilities and private work for a citizen legislator with a part-time salary can prove to be a bumpy highway,” said former state archivist Edward C. Papenfuse, who presented the award. 
“Senator Currie has had to confront a federal jury, a hostile press and his Senate peers because of his private work as a consultant and his own inadequate record keeping. He faced up to the challenges and was acquitted of all criminal charges — but he also refused to make excuses.”.
This appeared to be an attempt to rehabilitate Currie politically, at least within his own organization - the Maryland state Senate, after he defeated a primary opponent who was seeking to unseat him in 2014. This example is to point that while the legislative ethics entity is not formally accused or alleged to be paying attention to fear or favor it is of an inherently political nature. </t>
  </si>
  <si>
    <t>Iowa Ethics and Campaign Disclosure Board Executive Director Megan Tooker said in a May 4, 2015, interview that she's never experienced an elected official, party official, political donor or anyone else contact her or board members about a pending case. While board members are appointed by the governor, they tend to have no meaningful political alliances and strike an appropriate balance between being politically knowledgeable and engaged without being partisan or beholden. The Board's chair, Tooker added, would "go crazy" if he detected any attempt to interfere with the board's work. 
Chief Clerk of the House Carmine Boal reported in a May 5 email that the House Ethics Committee is similarly organized. 
Iowa Judicial Branch Communications Officer Steve Davis said in a May 5 email that the Judicial Qualifications Commission is also independent. "I can tell you the Judicial Qualifications Commission is not swayed by public or official praise or criticism, nor is its independence restricted," he wrote. 
---
Peer Reviewer comment: Agree
In a May 4, 2015, email, Secretary of the Iowa Senate Mike Marshall noted that the Senate Ethics Committee is politically balanced and follows rules requiring confidentiality and other protections against interference. Committee chairs may call meetings and the committee may initiate investigations without restriction from legislative leadership.</t>
  </si>
  <si>
    <t>While executive ethics entities staff say their work is free from political interference, critics have scrutinized the umbrella under which the Legislative Investigator General operates. 
Tom Homer was the state's first Legislative Investigator General and after nine years in office, and only chalked up three published cases. 
The Legislative Investigator General can only launch an investigation with approval from the Legislative Ethics Commission. And results of investigations are only made public if there are sanctions. 
The Better Government Association points out that Homer has a long-standing relationship with Illinois politicians, contributing to their campaigns and even joining them for a dozen years as state representative. 
Daniel Hurtado, Chief of Staff and General Counsel for The Office of Executive Inspector General for the Agencies of the Illinois Governor said his office operates with independence and is protected from political interference.
 Its jurisdiction extends to the governor, the lieutenant governor, executive branch state agencies and roughly 300 state boards and commissions.
In addition to the Office of Executive Inspector General and the Executive Ethics Commission, Illinois also has a Legislative Ethics Commission and a Legislative Inspector General. 
Each of these entities works to enforce ethical responsibility as well.
Chad Fornoff, Executive Director of the Illinois Executive Ethics Commission, said he believes the Executive Ethics Commission also operates with complete independence.
“The people involved tend to serve terms, usually four or five year terms,” he said. “That creates a certain amount of independence.”</t>
  </si>
  <si>
    <t>During the study period, Georgia's ethics commission continued to struggle from controversy that began in 2011. That's when the executive director Stacey Kalberman claimed she was forced out and three ethics commission employees were fired. In subsequent lawsuits, they alleged the firings were in retaliation for their investigation into Governor Nathan Deal's 2010 gubernatorial campaign. 
 The lawsuits also included allegations that staffers in the Governor's office helped recruit a new executive director of the commission Holly LaBerge in 2011. 
 In June 2014, the commission settled with the three former employees for $1.8 million. 
In April 2014, a jury awarded a former executive director of the commission $700,000.
 Governor Deal has repeatedly denied any involvement with the commission's dealings and has sought to distance himself from the controversy. 
 During his 2014 re-election campaign Deal issued a statement saying he would seek legislation to “expand the campaign finance commission and alter the makeup of the board so that no official is judged by an appointee from his or her branch of government.” 
 After his re-election he changed his mind and instead proposed funding for eight more staff positions. 
 In April 2015 Stefan Ritter, a lawyer who had been with the Attorney General's Office for 18 years was elected by the board as the new executive director of the ethics commission. 
 In practice, the Judicial Qualifications Commission operates independently from the executive or legislative branches. Sources report that its decisions are subject to review only by the State Supreme Court.</t>
  </si>
  <si>
    <t xml:space="preserve">The Commission on Ethics in Florida operates with independence and rarely if ever makes decisions based on fear or favor, despite the fact that it is funded by the legislature.  
"Traditionally it has operated without political interference," said attorney Mark Herron. "There have been instances in the past -- one or two incidents where a chairman of the Commission wanted to change a precedent to help a governor. In the 90s." 
But since then, Herron said, the commission has not gotten "screwed around with, politically."  Bucky Mitchell and Kerrie Stillman both agreed the Commission operates with independence. 
The JQC is also funded by the legislature, but has also traditionally operated with independence and been protected from political interference. No examples to the contrary could be unearthed and there are no narratives on fear or favor affecting either of the commissions decisions during the period of the study. </t>
  </si>
  <si>
    <t>Sen. Bill Wielechowski, D-Anchorage, and Sen. Kevin Meyer, R-Anchorage, say the Legislative Ethics Committee has done a good job of operating independently of political motivations. Wielechowski believes this is in part because complaints are kept private unless the committee finds a violation was committed. "That's the way a lot of states do it, with the allegation out there right away. That creates a tendency for claims for political purposes. ... Here, once decisions are made and people are found to have violated a rule, of course that's public."
The makeup of the committee also is helpful in avoiding politicization of ethics complaints: legislators make up four of the nine seats, so they do not have a majority, and the legislative seats are split by chamber and by party, so there is no way for one party to stack the board.
Wielechowski, who is a lawyer and serves on the judiciary committee, said that judicial oversight has also been nonpartisan: "It's a good system. You've got an independent commission, and I think that's part of the reason the judiciary in Alaska is extremely well-respected," he said. 
Jessie Peterson of the Alaska Public Interest Research Group, a former Democratic legislative staffer, said that ethics committees do an overall good job of remaining independent and that ethics staffers are experienced professionals who are capable of making tough decisions. However, "there's always  an influence based on who the governor is and based on our legislative body and the makeup of it," Peterson said. "If issue 'A' is important to an Administration, attention is going to be paid to that issue."</t>
  </si>
  <si>
    <t>The are no documented cases of the ethics entities for the state basing management actions on cronyism, nepotism, or patronage during the period of study. 
When the Legislature has created a committee to deal with an ethics complaint in the past, the committee was evenly balanced with different political parties, viewpoints on the matter and areas of the state represented, said Rep. Ruth Ann Petroff, R-Jackson, a member of the special investigative committee. 
The committee investigating complaints against Superintendent of Public Instruction Cindy Hill conducted the investigation without cronyism, nepotism, or patronage, she said.
The Commission on Judicial Conduct and Ethics has one employee, an executive director.</t>
  </si>
  <si>
    <t>There were no cases of improper hiring practices reported during the study period. Staff in these offices are members of the civil service and protected from arbitrary decisions. Attorneys in the Attorney General's office and inspectors in the Office of Inspector General are expected to carry out their duties without partiality.
 The culture of Virginia’s civil service is generally one that does not permit nepotism, cronyism and favoritism in human resource managements decisions, said Ron Jordan, the executive director of the Virginia Governmental Employees Association, who also worked for the state in the executive and legislative branches and as part of the cabinet. The diversity in government operations, demographics and culture with widely dispersed state facilities discourages those situations, he said.
The Judicial Inquiry and Review Commission did not have any reports of improper hiring practices during the study period. The commission, as in all of the judicial branch offices, has a separate human resources management policy from the legislative and executive branches. The House and Senate Ethics Advisory Panels have no dedicated staff members.</t>
  </si>
  <si>
    <t>There are no documented cases of hiring, firing or promoting within the Ethics Commission based on cronyism, nepotism or favoritism. The director, deputy director and the other six employees are all appointed public servants. 
 It is hard to practice favoritism when hiring for the Ethics Commission as appointments to the board are based on stringent criteria. No more than five members of the nine-member commission can belong to the same part. No more than four can be from the same congressional district. The commission must include someone who as served on the West Virginia Legislature, someone who has been a municipal official, someone who has been a school board member, someone from a rural area, and four citizen members.</t>
  </si>
  <si>
    <t>There is no nepotism on either the Board of Judicial Conduct or the Tennessee Ethics Commission. Ten of the 16-member BJC are appointed by various judicial committees, and the remaining six panelists are selected by the governor and speakers of the House and Senate. 
 The legislature wanted to make sure there aren’t too many judges or too many politicians having a say on who gets to be on the panel. There has been criticism that the judges were too lenient on their fellow jurists who ran afoul of judicial ethics. But the legal community was uneasy with the idea of the politicians having a total say on who gets to sit on the board that disciplines judges. So the law split the difference. 
 The six-members of the Tennessee Ethics Commission are political appointees. 
 The governor selects two members, one from each party. The speakers of the House and Senate each selected two candidates. They are limited to what candidates they pick. By law, they have to pick from the names of three candidates that have been selected by both the majority and minority caucus. 
 The idea is to get a partisan-balanced board so the Democrats will have to get a Republican to vote with them or vice versa, said Tom Humphrey, a veteran political writer for the Knoxville News Sentinel.
 “There’s no nepotism on the board," said Drew Rawlins, executive director of the Bureau of Ethics and Campaign Finance. “There are three Republicans and three Democrats by statute, so it is along party lines but it’s also set up so there is an equal number of Republicans and Democrats. In Tennessee, the Republican Party is the majority, but it’s not slanted toward the majority party. It’s always an equal number from each party.”
 Dick Williams, state chair for Common Cause Tennessee thinks there should be an additional member on the Ethics Commission — one who is from a nonpartisan organization—to bring the number on the board to seven. Still, Williams says he doesn’t often see naked partisanship on the Ethics Commission.
 “Most of the votes are fairly unanimous,” Williams said of the Ethics Commission. “Occasionally one or the other will clearly be a little more lenient on somebody from their party. It’s kind of obvious. Sometimes they’re more aggressive against somebody in their own party. Like I say, there are times when the fine would be a little less or the dismissal might be a little more advocated by the person of the same party. But it’s basically very bipartisan — not nonpartisan, but bipartisan.”</t>
  </si>
  <si>
    <t>There do not appear to be any documented cases over the study period indicating that the staffs of S.C. Ethics Commission, the House and Senate Ethics Committee and Commission on Judicial Conduct make hiring decisions based on cronyism, patronage, and nepotism.
SC Code  8-13-750 (A) specifically prohibits any " public official, public member, or public employee [causing] the employment, appointment, promotion, transfer, or advancement of a family member to a state or local office or position in which the public official, public member, or public employee supervises or manages," and restricts them (SC Code  8-13-75 (B) from use of the office  "in an action relating to the discipline of the public official's, public member's, or public employee's family member." Naturally, the language of this legislation covers  the State Ethics Commission, the House and Senate Ethics Committees and the Commission on Judicial Conduct. There is no statute prohibiting cronyism or patronage.</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</si>
  <si>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The main problem with ethics enforcement is that there isn't an independent ethics commission, says former state Senator Dede Feldman. "Nepotism, cronyism and patronage are definitely a factor" in the politically dominated (but essentially dormant) legislative ethics committees, and patronage can be seen in the current secretary of state's hiring of her former campaign adviser to oversee elections.</t>
  </si>
  <si>
    <t>There is no evidence of ethics agencies engaging in cronyism, nepotism or patronage. Ohio law requires the hiring of the legislative inspector general to have bipartisan support of the Joint Legislative Ethics Committee (which itself is a bipartisan group of legislators) and this is respected in practice, and the ethics commission's executive director is appointed by a commission required by law to contain equal members from each major party. 
The bipartisan nature of these authorities in practice serves as  check and balance to minimize improper favorable treatment. The members of the Ohio Ethics Commission itself are appointed by the governor, but a bipartisan split is mandated in law. 
No reports of improper management actions by the Supreme Court's disciplinary counsel emerged during the study period.</t>
  </si>
  <si>
    <t>The Judicial Qualifications Commission includes seven members, one of whom is a District Court judge selected by the chief justice. The chief justice also selects two practicing lawyers who must be balanced by political party. 
Steve Davis, communications director for the Iowa Judicial Branch, noted that the two practicing attorneys must follow the Iowa Court Rules of Professional Conduct and the appointed district judge must follow the Iowa Court Rules of Judicial Conduct and must recuse himself or herself whenever there is a complaint against a judge from his or her district.
Four laypersons (neither lawyers nor judges) are appointed by the governor and confirmed by the Senate and are balanced by political party. Each member serves a six-year term without the possibility of a second term. 
The balanced membership on the board combined with the procedures it must follow are intended to "ensure that the Commission will review and act on complaints independently, impartially and justly." Both attorney and lay commissioners must recuse themselves if the judicial officer who is the subject of a complaint is a personal friend.
Members of the Iowa Ethics and Campaign Disclosure Board are appointed by the governor and confirmed by the Iowa Senate and serve staggered six-year terms, so members cannot be replaced en masse. 
While Megan Tooker, executive director and legal counsel for the board, said it is theoretically possible that political influence could be felt in appointments or could influence board decisions, so far governors have taken board appointments "very seriously and have put good people on the board. The governor's office has never weighed in on a complaint or a board issue."</t>
  </si>
  <si>
    <t>There have been no articles, other published reports or interviews during the reporting period (January 2013 through mid-2015) that indicate the politicization of management actions by either the ethics board, the agency or the Judicial Review Council.</t>
  </si>
  <si>
    <t xml:space="preserve">No documented cases exist in Florida. Ethics attorneys Mark Herron and Bucky Mitchell hadn't heard of any, and director of operations and communications Kerrie Stillman said none exist. "Never even heard a whiff of it," Herron said. 
A Google search also turned up no examples. Same goes for the Judicial Qualifications Commission. There is no evidence available indicating that management actions are based on either cronyism, patronage or nepotism. </t>
  </si>
  <si>
    <t>The Office of State Inspector General opened at the beginning of the 2013 fiscal year. It was allocated $1.4 million and 6 staff members then, which grew to $6.2 million and 40 staff in 2014. For the current fiscal year, the proposed budget amendment would give the office $6.5 million and 40 staff and in 2016, the office would get $6.7 million and 40 staff. Inspector General June Jennings said that at this point in the new agency’s life, that staffing and funding level seems sufficient.
The Attorney General's office has a team of attorneys who "research the law as applied to facts when presented to us, then if further investigation is warranted, the Virginia State Police will conduct a full investigation and make a recommendation," said Michael Kelly, spokesman for the office.
The Executive Branch Ethics Commission has three members appointed by the governor. It is allocated two full-time staff members and other staffing totaling up to 2,000 hours in the Office of the Governor, Virginia Department of Human Resources Management and other agencies and offices.
Currently, there is just one staff member for the Conflict of Interest and Ethics Advisory Council. However, recent developments mean that the Conflict of Interest and Ethics Advisory Council was allocated $300,000 and three full-time staff in the 2015-16 budget year. The budget year started July 1, so it had one staff member for one year.
The Judicial Inquiry and Review Commission has three staff members and was allocated $600,985 for the 2014-15 and $602,329 for the 2015-16 budget year. There were seven cases from 1991 on that went to the Supreme Court of Virginia and none during the study period.
The House and Senate Ethics Advisory Panels have no devoted staff members. The panels are made of citizen members, three of whom on each are former members of the respective house and two citizens who have never been legislators. These panels are fairly restricted by law in what they can do. There are no records from the research period of the panels forwarding any cases to their respective legislative bodies for action.</t>
  </si>
  <si>
    <t>A law passed in 2009 that merged the Tennessee Ethics Commission and the Registry of Election Finance into what is now the Bureau of Ethics and Campaign Finance. Lawmakers saw it as a way to be more efficient and save money. Critics worried that it might weaken the Ethics Commission.
 It did wind up saving the state money. 
 “We have sufficient staff and adequate funding,” Drew Rawlins, executive director of the Bureau of Ethics and Campaign Finance.
 Both Dick Williams, chair of Common Cause Tennessee and Tom Humphrey, a veteran political writer for the Knoxville News Sentinel, agreed — although Humphrey says the agency is a “little bit” short-staffed. Still, Humphrey said, it is able to keep up with its duties.
 The Board of Judicial Conduct, which oversees judicial ethics, was given a requested $25,000 more for the 2015-2016 fiscal year for investigations. In addition to the 16-member board, there are two disciplinary counsel, one of whom is a former FBI agent investigating complaints.</t>
  </si>
  <si>
    <t>There are no documented cases of the Legislature establishing a select committee on discipline and expulsion during the study period, so there has been no opportunity to test committee staff and resources.
 It is apparent from the minutes of the Civil Service Commission that is has sufficient staff to avoid backlogs of work, because the commission appears to have met only seven times during the study period and has never had more than four or five items on any one agenda. 
The minutes indicate the presence of two to five staffers from the Bureau of Human Resources at each meeting; at some meetings, there has been a 1:1 ratio of staffers to board members. There is no line item within the state budget for the Civil Service Commission. The commission's work is absorbed by the Bureau of Human Resources budget, which is consistently around $16 million annually.
 A member of the Judicial Qualification Commission who was interviewed said, "One could always argue more, more, more" but "we do have sufficient resources to conduct our business." 
Judicial Qualifications Commission statistics show that in fiscal year 2013, 25 complaints about judges were received and 22 were disposed of (as noted in the statistics, the difference in the numbers may be accounted for by complaints that were received in fiscal year 2013 but disposed of in fiscal year 2014).
The Judicial Qualifications Commission has a line item in the state budget that has been consistently around $70,000 annually in recent years.</t>
  </si>
  <si>
    <t>The executive director of the Oregon Government Ethics Commission reports that the commission struggles to conduct its work with the resources at its disposal. The commission has eight employees and a small commission overseeing the work of staff. 
Though funding has been consistent over the study period, there are times they are overwhelmed, he says, and get worked beyond their hours. The commission typically deals with two or three high-profile state investigations each year. But some fail to recognize that the commission also deals with minor infractions in hundreds of county and municipal governments throughout Oregon. 
State leaders like Republican Brian Boquist disagree that the commission does not have the resources to do its work, but argues that it sometimes lacks the political will. The commission is appointed by the governor, and Boquist notes the commission has always been most aggressive with members of the political party in the minority. 
This line of complaint is closer to the truth - the Oregon Government Ethics Commission has stood aside the biggest ethical questions of our era with regard to the conduct of our governor, claiming lack of oversight when it had the power to step in. The commission is notably passive when it comes to dealing with those in power.
A new law made important structural changes to the appointment process for membership on the Oregon Government Ethics Commission in June 2016, which now distributes the gubernatorial power to nominate Ethics Commission members across additional elected officials. 
The law also tightened time frames for the Ethics Commission to take action when allegations of ethics laws violations are filed. These changes may affect the performance of the Ethics Commission in the future. 
---
Peer Reviewer Comment: Agree
CJFD is wholly funded from the General Fund. It is however understaffed and relies largely on its volunteers. Overall, it manages to fulfill its mission fairly efficiently, especially due to the use of email to facilitate communication.</t>
  </si>
  <si>
    <t>The Ethics Commission staff can sometimes be overwhelmed just processing  the some 7,000 Statement of Economic Interest filings by state employees every year. This has led to backlogs in getting the filings online and in making them available to the public. 
The filings are now handled by an outside vendor who can take as long as a week or sometimes two weeks to get forms online. The biggest delay occurs around the April 15 filing deadline when filings pile in at once. Delay is also due to late filing by  covered persons. As of May 15, there were 392 persons who had not filed. 
Commission director Perry Newson expected that number to dwindle by June 22, when the commission was to start sending "60-day" letters reminding laggards to file. If a person hasn't filed after 60 days they are subject to a $250 fine. They can appeal. For example, if a person were in a coma after an automobile accident and couldn't file, they likely wouldn't be fined. There are no backlogs in other matters, such as advisory opinions.
Funding for the commission has been consistent. Budget cuts in recent years have been in the range of 2%, similar to other agencies in the government. 
The Judicial Standards Commission reports no staffing or budget problems. A recently retired state senator says the Legislative Ethics Committee has adequate staff and budget to do its job. This committee may not have much to do, so also may not need much in the way of budget or staff. For example, in 2013, it reported handling no cases.</t>
  </si>
  <si>
    <t>Mark T. Holmes, State Ethics Commission Deputy Director, says the SEC has 13 employees, and a $1 million budget, which he has received for the past two years and, he says, is sufficient to fulfill his mission. But The Ethics Commission did take a $500,000 hit, in FY14, as it received $1.5 million in FY13. 
Former state Senator William Schluter, a member of the Council on Government Ethics Law, agrees with Holmes. He also believes the Legislature is equipped to handle this mission, as the volume of complaints is low. 
Funding and staffing for the Advisory Committee on judicial Ethics and the Joint Legislative Committee on Ethical Standards has remained stable over the past three years, but there are no line items for both entities' funding.</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</si>
  <si>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While the Judicial Standards Commission has enough resources (it often reverts some of its budget to the general fund), New Mexico does not otherwise have robust ethics enforcement entities. Lack of resources or staff is not the primary reason that ethics enforcement is weak at the Secretary of State's Office, the Attorney General's Office or the legislative ethics committees. These entities are not structured to provide robust oversight or enforcement. If they were, they would certainly require more resources and staff.</t>
  </si>
  <si>
    <t>The legislative and executive branch ethics committees are made up of volunteer appointees and have very modest budgets. The legislative committee, with a budget of $20,000 a year, has one paid administrator who works part time. The ethics branch committee has a budget of $2,250 and no dedicated staff but receives administrative support from the office of the attorney general.
 The chairman of the legislative committee maintained that it has the resources it needs, saying it’s “probably enough for New Hampshire.” 
 The work of the executive branch committee, however, has been hampered by vacancies; between two and three seats on the seven-member panel have remained unfilled since late 2013. As a result, there hasn’t always been the minimum of four votes needed to take action on matters, and the panel met infrequently in 2014, holding only five of its 12 scheduled monthly meetings.
 In addition, officials with the attorney general’s office, which is responsible for enforcing ethics laws, have lamented that budgetary constraints force it to prioritize prosecuting murder and other criminal cases over ethics violations.
 The Judicial Conduct Committee also has sufficient, qualified staff and adequate resources to handle its duties without a backlog, according to the committee's executive assistant, Robert T. Mittelholzer.</t>
  </si>
  <si>
    <t>Every year, according to the most recent budget request, the Missouri Ethics Commission is appropriated more funds than it expends. In 2014, the commission left $120,418 unexpended. For 2015, the commission was appropriated $1,384,977. The budget also yearly appropriates more money to the commission than it requests.
The Commission employs 22 full-time staff members, including one staff member dedicated to managing access to data through the online portal. At the moment, one seat of the Commission has been vacant for a year.
The Commission has been funded at more than a million dollars every year of the study period and, according to executive director James Klahr, they do not experience any backlogs or delays in report processing and publishing, advisory opinions, or investigations.
The Commission on the Retirement, Removal and Discipline of Judges employs an administrator, a part-time investigator, and two part-time administrative assistants in addition to the six uncompensated commissioners. 
According to the administrator, the commission does not experience any delays or backlogs in completing its duties; its costs are paid from the state treasury “on order of the chairman of the Commission certified to the state commissioner of administration.”
The Office of Chief Disciplinary Counsel relies on pro bono participation of Missouri Bar members to complete some of its duties, but experiences no backlog or delays. The physical office is in progress of being replaced with a larger building to better suit their needs.
Expenses and compensation for staff members are paid from the Supreme Court's Advisory Committee Fund, which comes from a portion of attorneys' annual enrollment fees.</t>
  </si>
  <si>
    <t>The Campaign Finance and Public Disclosure Board is frequently understaffed and underfunded despite holding a significant level of responsibility in managing financial documentation and reports, complaint investigations, sanctioning and auditing. 
Historically, Board spending amounts have been erratic, oscillating between a FY 06-07 high of around $6.75 million to a low of $3.5 million in FY 04-05 and FY 08-09. (You could take this out completely as well).
A 2014 increase in funding did allow the Board to hire another staff member according to Goldsmith but his agency still remains understaffed and only able to complete what is mandated by law and nothing more. The Board is able to complete their current duties in a timely matter but any additional responsibilities would likely overwhelm the Board’s limited staff. 
Spending for the Minnesota Board on Judicial Standards has steadily increased over the last five years with a significant jump in funding in FY12-13 from $900,000 to $1.2 million.</t>
  </si>
  <si>
    <t>With a full-time staff of just six, many stones are left unturned by the Maine Ethics Commission. Advocates and government officials agree the Ethics Commission could use more funding and resources to increase its capacity for rigorous auditing and investigation of the enormous amount of disclosure data that passes through the office. 
 While funding and staffing was relatively consistent from the 2012-2013 to the 2014-2015 budgets, it remains inadequate for undertaking more rigorous audits.
 Currently, for example, only the disclosure reports of those candidates that are publicly-financed by Maine's Clean Election Fund are thoroughly and regularly audited. That means one-half of all candidates — and the vast majority of traditionally, or privately-financed candidates, receive no auditing at all. Furthermore, none of the legislative or executive branch 'source of income' disclosure forms are regularly or randomly audited — nor are lobbyist disclosures, unless irregularities are suspected. 
 While some argue that violations are rare in Maine — and that additional spending is unnecessary — lacking regular audits, the public has no way to be sure.</t>
  </si>
  <si>
    <t xml:space="preserve">While the ethics commission has sufficient staff according to those who monitor it, it could use more funds for its IT infrastructure and for making information available online. Funding has been consistent, the work is up to date. 
For Judicial Disabilities, funding has been consistent over time. 
The Legislative Ethics Committee also has been funded consistently and staffers report no backlogs of any significance, and issues that arise are addressed in a timely fashion.
In addition, there have been no published reports of any issues involving the three ethics entities not being able to fulfill its duties. </t>
  </si>
  <si>
    <t xml:space="preserve">The primary ethics enforcement entities for each of Kentucky's three branches have received consistent funding, but, by and large, funding levels do not provide the level of resources needed for aggressive and proactive oversight. 
The Kentucky Executive Branch Ethics Commission, for instance, has the largest staff of four full-time employees and two part-time contract attorneys to help with investigations and hearings. The agency's expenses have remained consistently between $525,000 and $550,000 for the last three fiscal years. The sources of funding have been able to cover those expenses. However, the agency does not have the resources to keep up with an increased workload over the last three years as more tips and complaints about potential violations have been received. 
The agency requested in the 2015-2016 biennial budget added funding for another 1 1/2 positions, but the governor and General Assembly did not grant that request. In addition, the agency has sought more resources for training and hasn't had the $15,000 a year to pay for the state Auditor of Public Accounts to audit more than 40 of the 1,200-1,500 financial and asset disclosure forms turned in by executive branch employees. 
The Kentucky Legislative Ethics Commission also has been consistently funded with at least $388,000 since fiscal year 2013. It employs four full-time employees, as well as a contract employee who serves as enforcement counsel — a retired prosecutor from Lexington. The voting members of the commission, meanwhile, are paid $100 for each meeting they attend. 
Usually the commission meets five times a year. But that hasn't been enough of an incentive to encourage frequent attendance from some commissioners, which causes a problem, according to media reports such as the April 10, 2014, article in the Louisville Courier-Journal. One member missed 12 out of 28 meetings, another missed seven of 22 and a third missed eight of 28. That caused an embarrassing reversal of the commission when it voted in April 2014 on whether to sanction a former lawmaker on sexual harassment charges. The initial vote was 4-1 in favor of sanctions with three members absent. That, however, wasn't enough to approve the sanctions because at least five members (a majority of the commission) must vote for a punishment. The commission returned at its next meeting with more members present to approve penalties against former Rep. John Arnold. 
The Kentucky Judicial Conduct Commission, funded by the Administrative Office of the Courts, has the resources to cover a lesser role than the legislative and executive branch ethics agencies. For instance, in the fiscal year from July 1, 2013, through June 30, 2014, the commission was budgeted for $413,000 and had accrued $313,000 in expenses. The commission employs just two full-time staff members, an executive secretary and an executive assistant.  The Judicial Conduct Commission only looks into and holds hearings about complaints regarding judges and does not proactively investigate potential issues or conflicts of interest. This commission also does not review the financial and asset disclosure forms submitted by judges to the Kentucky Registry of Election Finance. </t>
  </si>
  <si>
    <t>The Governmental Ethics Commission budget has been reduced since 2013 and it is now allotted two fewer employees than previously. When the 2013 budget cut was announced, the GEC executive director was quoted as saying the agency would be unable to do random, in-depth audits of finance reports filed by candidates and political parties. 
The GEC staff conducted what it described as 1,322 "comprehensive desk reviews" of campaign finance reports in FY 2014, along with 42 audits. It issued 164 failure-to-file notices and 97 notifications of errors or omissions. The office processed and reviewed 5,461 financial disclosure records of state officials, employees and candidates. 
The commission issued six advisory opinions to state officers and employees regarding how conflict of interest laws affected them. The commission accepted 1,571 lobbyist registration statements and 5,321 lobbyist reports. It issued 277 failure-to-file notices against lobbyists. The commission initiated 15 inquiries and conducted 6 investigations. It received 14 complaints, dismissed 13 of them and held a public hearing on one. The commission assessed civil penalties totaling $9,780 and one civil fine for $500. 
The commission has the legal authority to subpoena witnesses and records. "We would love to be able to do more comprehensive audits but staff restrictions play into that," GEC executive director Carol Williams said. 
In reviewing asset disclosure records, Williams said all her staff can do is make sure all the necessary boxes are filled out. "Whether they are correct or not, we don't know." She said she "would hope the agency heads are reviewing their staff because they would know more than us if they have a potential conflict."</t>
  </si>
  <si>
    <t>Megan Tooker, executive director and legal counsel for the Iowa Ethics and Campaign Disclosure Board, said that with an additional staff member hired in August 2014, the office has six employees. She said staffing and resources are now sufficient.
The Judicial Qualifications Commission also reported having sufficient resources, according to Steve Davis, the communications director for the Iowa Judicial Branch. Davis said that if it is clear that an allegation requires further investigation or if an allegation is among several similar allegations against the same judicial officer or court employee, the commission forwards the complaint to the Iowa Office of the Attorney General for investigation. That office can interview witnesses or include the Iowa Division of Criminal Investigation in the probe. 
Wally Horn, who chairs the Senate ethics committee, said the committee had sufficient resources, and has the option of utilizing staff with the legislative services agency as well as a special investigator appointed by the attorney general. However, the committee has a history of having a light workload. Horn mentioned that there have been year when it didn't even meet.</t>
  </si>
  <si>
    <t>In October 2014, the Georgia Department of Audits and Accounts released a Performance Audit of the Government and Campaign Finance Commission. 
 It found that the commission has hired unqualified staff, and does not fulfill its duties and responsibilities. The commission has been the subject of controversy since 2011 and the audit found that it had lost public trust and confidence. 
 Funding for the commission was also addressed in the audit and it suggested the implementation of an independent funding stream to mitigate political influence. The budget of the commission is determined by the governor and the legislature. 
 For the fiscal year 2016, the state budget includes extra funding for four attorneys and four investigators to “expedite complaint resolutions.” 
The Judicial Qualifications Commission has a director and three staff members. For the 2015-16 fiscal year it received $530,423. Sources confirm that the commission has sufficient resources.</t>
  </si>
  <si>
    <t xml:space="preserve">The Public Integrity Commission, Delaware's ethics office, is consistently underfunded. It has just two full-time employees, The office lacks meaningful resources to pursue investigations, robustly oversee the state's ethics laws, or independently initiate reviews of financial disclosure forms filed with the office.
In a December 2013 report, former Delaware Chief Justice E. Norman Veasey noted that "the enforcement and investigative powers of PIC Counsel are severely hamstrung by inadequate resources." Veasey wrote that the agency's resources are inadequate, in our view, for the Commission to undertake any serious inquiry or investigation into potential wrongdoing." Its budget was just $188,500 in Fiscal Year 2013, Veasey said, noting that, in Rhode Island, the ethics agency's budget in the same year was $1.5 million. The Delaware commission is organized under the Delaware Department of State, a cabinet agency headed by a secretary who reports directly to the state's governor. 
Ethics entities of the legislative branch, independent House and Senate ethics committees, and the judiciary branch, the Court on the Judiciary, do not maintain separate staffs, but can draw from the resources of those branches, offering them substantial resources. </t>
  </si>
  <si>
    <t>The Independent Ethics Commission has suffered budget cuts over the years, and is staffed by just one person, the executive director. The commission has been allocated funds for a second staff member, but did not have one at the time of this writing. Its funding level is among the lowest in the nation; only much smaller states like Delaware and Alaska have smaller budgets.
 In the IEC’s 2014 annual report, the commission stated that it “continued to receive a steady influx of complaints and requests in 2014, but despite its heavy workload, the IEC managed to issue advisory opinions and handle complaints in a timely manner.” 
 However, there are indications of backlog. For instance, in 2015, the nonprofit group that keeps the closest eye on the IEC, Colorado Ethics Watch, urged the commission to act on an 11-month-old case. Luis Toro, an attorney and the director of Colorado Ethics Watch, which has litigated complaints through the  IEC, describes the EIC as “slow.”
The Commission on Judicial Discipline, however, has sufficient staff and budget, according to Luis Toro.</t>
  </si>
  <si>
    <t>Although the  Judicial Standards Commission, the Secretary of State, the Attorney General and legislative ethics committees can promulgate their own rules, there is no specific authorization in the law that addresses their ability to make recommendations on ethics laws.
That said, any state agency can ask a legislator to sponsor a new law or change.</t>
  </si>
  <si>
    <t xml:space="preserve">The Ethics commission is empowered to recommend to the General Assembly changes to state procedures and law to produce the highest ethical standards among governmental officials and state employees. 
The same goes for the Judicial Standards Commission, though this would be done through the administrative office of the courts, under which the Judicial Standards Commission operates. Since the Legislative Ethics Committee is composed of legislators, six from the Senate and six from the House, it is empowered to recommend changes to improve ethical standards. </t>
  </si>
  <si>
    <t>There is no such law for the S.C. Ethics Commission
Former S.C. Ethics Commission General Counsel Cathy Hazelwood says that while there is nothing in the law that gives the commission this power, nothing prohibits it either. S.C. Code 8-13-320 "sets out everything the Ethics Commission can do, and how it does it, and there is nothing there that says it cannot propose legislation." The commission does have the duty, in S.C. Code 8-13-310 " to promulgate and publish rules and regulations to carry out the provisions of this chapter," but that's about as definitive as it gets. 
Likewise with the House and Senate Committee and the Judicial Commission are not charged with creating legislation, but legislation may grow out of their deliberations.</t>
  </si>
  <si>
    <t>Pursuant to N.J.S.A. 52:13D-21(k), the Commission is authorized to promulgate rules and regulations necessary to carry out its obligations under the Conflicts of Interest Law. In practice however, sources were not aware of instances where the Commission initiated proposed statutory changes to its authority. The law does not specify the power or duty to recommend legislation for the  Advisory Committee on judicial Ethics and the Joint Legislative Committee on Ethical Standards. But the Supreme Court is responsible for amending and creating court rules.
Mark Holmes, State Ethics Commission deputy director says this: "While there is no law that expressly establishes the SEC ’s right to propose laws or rules to the legislature, executive or judiciary, it can do so if it so chooses. 
On at least two occasions, however, the Commission has been extensively involved in the drafting of proposed changes to its authority. First, in 2004, Governor Codey appointed a Special Ethics Counsel to make recommendations for ethics reforms applicable to the Executive Branch of New Jersey’s Government. The report issued by the Special Ethics Counsel in 2005 led to the enactment of extensive changes in the Conflicts of Interest Law which strengthened and enhanced the Commission’s authority. The Executive Director and Deputy Director of the Commission were extensively involved with assisting the Special Ethics Counsel in its efforts, including the drafting of the final report as well as with drafting proposed language changes to the Conflicts of Interest law which were enacted in 2006 as a direct result of the recommendations made by the Special Ethics Counsel.
Second, in 2012, legislation was being considered that would have expanded the Commission’s jurisdiction to include authority over certain school officials as well as local government officials. Although the legislation was not passed, the Commission provided extensive input into the language of the proposed changes, included drafting all necessary regulatory changes, to ensure that the Commission would be able to effectively administer these additional responsibilities if the law had been passed."</t>
  </si>
  <si>
    <t xml:space="preserve">Two of the three ethics enforcement agencies that deal with cases in each branch of government in Kentucky are obligated by law to propose additional legislation to tighten the rules.
The Kentucky Executive Branch Ethics Commission is required by Kentucky Revised Statutes Chapter 11A, Section 110, Subsection 12, to "make recommendations for legislation relating to governmental ethics and other matters" outlined in the statutes governing the commission's powers and duties.
For the legislative branch, the Kentucky Legislative Ethics Commission is required to submit to the legislature's governing body, the Legislative Research Commission, a report that "shall contain recommendations for any statutory revisions it deems necessary," according to KRS 6.666 (17). That law, dating back to 1994, calls for that report to be submitted July 1 of odd-numbered years because before 2000 the legislature met for regular sessions for 60 days in even-numbered years. Since then, the voters ratified a constitutional amendment for the legislature to also meet for 30 days in odd-numbered years. 
However, the Judicial Conduct Commission, which enforces the ethics rules for judges, is not obligated by law or Supreme Court rules to propose law changes. </t>
  </si>
  <si>
    <t>No such law exists that gives the Ethics Commission - or any of its legislative and judicial counterparts - the right to make  recommendations. 
While there is also no law preventing these entities from proposing laws, they do not have an enshrined right either. 
---
Peer Reviewer Comment: Agree
Ethics can propose legislation as any other agency may; the legislation must be approved by the Governor and introduced officially by the committee chair of the relevant committee.</t>
  </si>
  <si>
    <t>Only members of the General Assembly are able to introduce legislation. Although proposing the creation of relevant laws or regulations is not in the primary guidelines for the inspector general or ethics commission to introduce legislation, the groups still have the ability to suggest rules and regulations based on their findings.
(5 ILCS 430/20-15) 
    Sec. 20-15. Duties of the Executive Ethics Commission. In addition to duties otherwise assigned by law, the Executive Ethics Commission shall have the following duties: 
        (1) To promulgate rules governing the performance of its duties and the exercise of its powers and governing the investigations of the Executive Inspectors General. It is declared to be in the public interest, safety, and welfare that the Commission adopt emergency rules under the Illinois Administrative Procedure Act to initially perform its duties under this subsection.
(5 ILCS 430/25-15) 
    Sec. 25-15. Duties of the Legislative Ethics Commission. In addition to duties otherwise assigned by law, the Legislative Ethics Commission shall have the following duties:
        (1) To promulgate rules governing the performance of its duties and the exercise of its powers and governing the investigations of the Legislative Inspector General.
The State Constitution does not list the same allowances for the Judicial Inquiry Board or the Courts Commission.</t>
  </si>
  <si>
    <t>No such law exists for the executive and legislative branches.  
The Commission on Judicial Conduct and Ethics has the authority to initiate its own inquiry into judicial misconduct. "The Commission or its panels shall receive, investigate, hear, and adjudicate allegations of judicial misconduct, criminal misconduct, civil misconduct, or disability;  impose temporary discipline or interim suspension as provided for in these rules;  approve discipline;  and make recommendations to the Wyoming Supreme Court for appropriate discipline, including the imposition of monetary sanctions, censure, removal or retirement of a judge," its rules say.</t>
  </si>
  <si>
    <t xml:space="preserve">There is no concrete provision enabling or requiring ethics entitles to propose legislation other than the regular law-making process via legislators and/or the governor introducing legislation. 
Nothing in law prevents any ethics entity from working with a legislator or legislative committee to introduce a bill bolstering its mission. The Select Committee on Legislative Ethics includes four members of the Legislature, so a path to change bylaws and to address other ethical concerns is fairly direct. The process for the executive ethics enforcement entity to introduce a bill is defined in the statute that describes how bills are filed: the governor, who appoints the Attorney General who oversees executive ethics cases, may propose a bill that is transmitted with a letter bearing the inscription "Rules Committee by Request of the Governor." </t>
  </si>
  <si>
    <t xml:space="preserve">Under S.C. Code  8-13-320, subsection 10,  the S.C. Ethics Commission can hold "investigations, inquiries, and hearings." Penalties, as well as the authority to sanction offenders,  are outlined in S.C. Code 8-13-1510 and S.C. Code 8-13-1520 (1. Under SC Code 8-13-100, the House and Senate Ethics Committees serve to deal with alleged infractions against  members or staff, including staff elected to serve as officers of or candidates" in either body. The Commission on Judicial Conduct is an advisory body that hears complaints but cannot sanction offenders. </t>
  </si>
  <si>
    <t>State laws empower entities such as the Judicial Qualifications Committee and the Civil Service Commission to initiate investigations and sanction offenders.
 The Legislature's select committees on discipline and expulsion are not given the power in law to initiate investigations and sanction offenders, but they are given that power by the Legislature's rules.
---
Peer Reviewer Comment: Agree.
As noted above, ethical questions are a secondary concern for the Civil Service Commission. Commissioners have the authority to re-instate fired employees or alter job classifications, but it has no authority to terminate or sanction unethical actors.</t>
  </si>
  <si>
    <t>The Judicial Conduct Board is empowered to initiate investigations and sanction offenders. For the other branches of government, no law establishes an ethics entity.
 The House rules creating the "Ethics Panel" are unclear as to whether it can independently initiate investigations. Being legislators, the members could presumably do as they chose. But the panel cannot sanction offenders. It can only recommend sanctions to the full House.</t>
  </si>
  <si>
    <t xml:space="preserve">ORS 244.260(1)(b) allows for the Oregon Government Ethics Commission to initiate investigations as if a complaint had been filed. The Oregon Ethics Commission may impose penalties as prescribed under ORS 244.350.
The Oregon Government Ethics Commission has jurisdiction over judges so they would be the presiding authority on ethics matters. The Commission on Judicial Fitness doesn't address ethics matters, only matters to do with violations of the Code of Judicial Conduct, which is a little more fine-lined, i.e. testing as an character witness, promoting confidence in the judiciary, being impartial, although there are some ethics guidelines as well, such as gift rules. That said, the CJF may investigate complaints about judges under the law, but is not required to. (See ORS 1.420.) 
---
Peer Reviewer Comment: Agree
CJFD is complaint driven.  It reviews complaints filed with the Commission regarding fitness as well as disability, under the Oregon Code of Judicial Conduct and Article VII (amended), Section 8 of the state constitution. The Commission cannot change a judge’s decision in a case or the case outcome. It has no jurisdiction over arbitrators, mediators, administrative law judges, hearing officers, municipal (city) court judges, or federal judges.  Complaints about municipal court judges are lodged with the city council or the mayor in the city where the municipal court is located, because the Commission lacks jurisdiction over them. </t>
  </si>
  <si>
    <t>Ohio law gives the Ohio Ethics Commission (OEC, for Executive branch) and Joint Legislative Ethics Committee the authority to initiate investigations and impose penalties, although criminal prosecution must be handled by local or federal prosecutors. Under the settlement authority of the OEC, for instance, punishment can range from restitution to rescission to resignation. 
The Ohio Supreme Court's Office of Disciplinary Counsel can independently initiate investigations as well as accept grievances; the Board of Commissioners on Grievances and Discipline recommends sanctions if warranted; the Supreme Court decides whether to accept or reject the recommendation (if the latter, the board completes another recommendation).</t>
  </si>
  <si>
    <t xml:space="preserve">The Constitution gives the Oklahoma Ethics Commission the power to "investigate and, when it deems appropriate, prosecute in the District Court of the County where the violation occurred violations of its rules governing ethical conduct of campaigns, state officers, and state employees."
In any such case, the district attorney of the county where the violation occurred would prosecute and the court could determine punishment. 
But the commission "may settle investigations and accept payment of fines without Court order." And the law gives the commission the power to subpoena as part of its investigations. </t>
  </si>
  <si>
    <t xml:space="preserve">The ethics commission can independently initiate investigations. In cases of alleged criminal conduct, the commission must refer sanctions to the Attorney General for investigation and referral to the appropriate district attorney for possible prosecution. Non-criminal violations are to be reported to the agency that employs the individual involved. The ethics commission may recommend sanctions but has no authority to enforce them.
The Judicial Standards Commission can initiate investigations as to  whether judges have violated the state code of judicial conduct, but under a law enacted in 2013 has limited power to discipline judges.  It can advise them about the code of conduct and can issue private disciplinary measures. Otherwise, it sends cases to the state Supreme Court, which is the only body that can publicly discipline judges.
The Legislative Ethics Committee is authorized to initiate investigations, and if it finds "clear and convincing evidence" of ethics violations it can publicly admonish the accuse legislator, turn the matter over to the attorney general and referral to the district attorney for possible prosecution or the appropriate house for appropriate action or both if the committee finds substantial evidence of a violation of a criminal statute. </t>
  </si>
  <si>
    <t>Pursuant to N.J.S.A. 52:13D-21(h) the State Ethics Commission has the authority to initiate complaints regarding violations of the Conflicts of Interest Law against individuals within its jurisdiction. Pursuant to N.J.S.A. 52:13D-21(i), the Commission has the authority to impose sanctions on individuals who violate the law. 
 The Advisory Committee on Judicial Conduct has the authority to conduct investigations, but "If the Committee determines after a formal hearing that the charges against the judge have been proved by clear and convincing evidence and that a recommendation should be made to the Supreme Court for public reprimand, censure, suspension, or removal, it shall promptly file with the Clerk of the Supreme Court a Presentment setting forth its findings and its recommendation."
 The Joint Legislative Committee on Ethical Standards has the authority to investigate breach of the Legislative Code of Conduct and impose sanctions. Pursuant to this code of conduct, "4:1. Administration and enforcement of the New Jersey Conflicts of Interest Law, any supplements thereto and this code of ethics with respect to members of the Legislature, State officers or employees and special State officers or employees in the legislative branch of the State Government is vested in the Joint Legislative Committee on Ethical Standards which shall be exercised in accordance with the code of fair procedure governing State investigating agencies (P.L.1968, c.376, C.52:13E-1 et seq.), the New Jersey Conflicts of Interest Law, this legislative code of ethics and rules of procedure adopted by the joint committee."</t>
  </si>
  <si>
    <t>The Iowa Ethics and Campaign Disclosure Board, established by the Government Ethics and Lobbying Act, has the power to "establish and impose penalties, and recommendations for punishment of persons who are subject to penalties of or punishment by the board or by other bodies, for the failure to comply with the requirements of this chapter [the Government Ethics and Lobbying Act], chapter 68A [the Campaign Disclosure — Income Tax Checkoff Act] or section 8.7 [the Budget and Financial Control Act section regulating the reporting of gifts and bequests]." A list of penalties is found within the Government Ethics and Lobbying Act, including, but not limited to, ordering remedial action, a public reprimand, recommending the violator be removed or suspended from office and ordering a civil penalty.
The legislative ethics committee can accept complaints about a member of the General Assembly, but if the committee determines that a complaint is valid, it must request that the chief justice of the Supreme Court appoint an independent special counsel to investigate the allegations. There are some complaints that the committee can conduct hearings on, but sanctions must go through the member's house.
The Judicial Qualifications Commission, which is empowered to evaluate and investigate allegations of misconduct by members of the judicial branch, can apply to the Iowa Supreme Court to retire a judge or discipline or remove a judge or court employee. However, if upon investigation a complaint is found to be supported by evidence but the offense is minor or a one-time violation, the commission can issue a warning and is not required to report the violation to the Supreme Court.</t>
  </si>
  <si>
    <t>The Kansas Ethics Commission or its staff can initiate investigations. The commission can levy civil fines of $5,000 for first offense, $10,000 for second offense and $15,000 for third offense.</t>
  </si>
  <si>
    <t>The Inspector General can initiate investigations independently or in response to a complaint filed by a member of the public alleging a violation of the Code of Ethics, bribery, official misconduct, conflict of interest, profiteering from public service or a violating executive branch lobbying rules. 
 Members of the State Ethics Commission can also initiate investigations for the same reasons, upon a majority of the body agreeing to refer a matter to the Inspector General to conduct the actual investigation. The general public can make a report of a potential violation and request an investigation by using a hotline on its website or through a written letter. 
 In the case of a civil violation, the Ethics Commission has the authority to decide on the financial penalties and the Inspector General may also negotiate an agreed settlement for approval by the Ethics Commission, according to its rules. If the Inspector General finds evidence of fraud or misappropriation, he is to report it to the attorney general, who can file a civil action, and if not, the Inspector General can do so. 
 If the Inspector General has reasonable cause to believe a crime has occurred, he or she has to report the case to the governor and state or federal law enforcement agencies and prosecuting authorities (Indiana Code 4-2-7-3, 4, duties, criminal investigation, powers, civil, criminal actions, recommendations of Inspector General).
 The Indiana Commission on Judicial Qualifications' function is to investigate complaints of judicial ethical misconduct from litigants and the public in general concerning Indiana judges and to determine whether a complaint has merit. When appropriate, the commission can file judicial disciplinary charges and issue confidential warnings to judges in less serious cases. But only the Indiana Supreme Court has the authority to impose formal judicial discipline, including removing, suspending or formally disciplining judges. (Indiana Constitution, Article 7, Section 9; Indiana Code 33-38-13-1) 
 House and Senate Ethics Committees have the power to receive and hear complaints alleging a breach of ethics, misconduct as part of legislators' official duties and a violation of the code of ethics. The committees can meet privately to conduct a preliminary investigation and can dismiss a complaint at that time. If they decide reasonable cause exists to support allegations, they can proceed with a public hearing and then decide on dismissal of charges or recommend whatever sanctions deemed appropriate to the House or Senate's presiding officer, who has the final authority on sanctions imposed.</t>
  </si>
  <si>
    <t>Inspector Generals can independently initiate investigations into alleged violations and the Ethics Commission can sanction offenders through administrative fines. 
The Judicial Inquiry Board investigates complaints of misconduct and incapacity of Illinois judges. The complaint is forward to the Courts Commission, which has the authority to sanction a judge after a public hearing. 
The Legislative Ethics Commission has the power to issue rulings, impose administrative fines and hold administrative hearings on matters filed by the Legislative Inspector General. 
Complaints are investigated by the Legislative Inspector General. If violations are found, they are forwarded to the Attorney General for recommendation. If so recommended, then complaints are filed with the Legislative Ethics Commission.</t>
  </si>
  <si>
    <t>On its own initiative, the Public Integrity Commission may ask its lawyer to investigate potential violation of laws regulating the code of conduct of state employees, state officers and honorary state officials. In the event an employee or other official is charged with a violation, and the commission determines the violation is proven, the commission may sanction the offender by issuing a written reprimand or censure; removing, suspending, demoting or taking other disciplinary action against the offender, if the offender is a state employee; or by removing the offender from office, if the offender is an honorary state official, such as a paid appointed board member, trustee or director of a state body. 
Rules of the Court on the Judiciary, the Constitutional Court that oversees ethics rules in the judiciary, says that a panel appointed by the Chief Justice of the Delaware Supreme Court "shall investigate any matter within the jurisdiction of the Court that is referred to it in writing by the Chief Justice. A judicial officer whose conduct has been called into question may request such a referral by the Chief Justice." 
Legislative ethics committees created by law "shall investigate allegations of violations of" conflict of interest laws "by the members of the respective House and shall make recommendations to the respective House with respect thereto. If in the course of any proceeding, advisory or investigative, the Committee shall become aware of any substantial evidence of a violation of any law involving legislative conduct subject to its jurisdiction it shall report the same to the appropriate federal or state authorities." § 1003</t>
  </si>
  <si>
    <t>In Colorado, the Independent Ethics Commission can investigate complaints brought by a third party, and sanction offenders. 
 The language creating the agency in the state constitution reads, “The purpose of the independent ethics commission shall be to hear complaints, issue findings, and assess penalties, and also to issue advisory opinions, on ethics issues arising under this article and under any other standards of conduct and reporting requirements as provided by law. The independent ethics commission shall have authority to adopt such reasonable rules as may be necessary for the purpose of administering and enforcing the provisions of this article and any other standards of conduct and reporting requirements as provided by law.” 
The agency doesn’t initiate investigations on its own, and according to its own rules, “Commission staff shall investigate all non-frivolous complaints.” But the rules say nothing about the commission investigating complaints on its own, and refers back to the language in the constitution about any person being able to file a written complaint. The law states: “The commission may dismiss frivolous complaints without conducting a public hearing. Complaints dismissed as frivolous shall be maintained confidential by the commission.”; “The commission shall conduct an investigation, hold a public hearing, and render findings on each non-frivolous complaint pursuant to written rules adopted by the commission”; and, The commission may assess penalties for violations as prescribed by this article and provided by law.”
 Whether the IEC can broaden an investigation beyond the parameters of the original complaint is also an unanswered question in Colorado, said Luis Toro, an attorney and the director of Colorado Ethics Watch, which has litigated complaints through the  IEC. “The IEC also can’t sanction offenders without a complaint being filed and pursued to a successful conclusion,” he said.</t>
  </si>
  <si>
    <t>Each of the respective ethics entities has the ability to investigate, fine and otherwise sanction offenders. 
The Select Committee on Legislative Ethics may sanction offenders, including legislators and their staffers, with fines up to $5,000 per offense, divestiture of specified assets, written reprimand, suspension of employment with the Legislature or termination, or expulsion from the House or Senate. 
The Attorney General (who heads the Department of Law) is required by statute to respond to complaints of ethics violations, and to investigate when warranted. (If a complaint alleges a violation of the Executive Ethics Act by the governor, lieutenant governor or the attorney general, the matter is turned over to the Personnel Board for consideration.) 
The Commission on Judicial Conduct is authorized "on its own motion or on receipt of a written complaint" to investigate alleged misconduct of judges. The Commission may recommend offending judges be punished by public written reprimand, public or private censure, suspension from office without pay, removal from the bench, or retirement; the Supreme Court must act on recommendations of the Commission.</t>
  </si>
  <si>
    <t>Both the Arkansas Ethics Commission and the Judicial Discipline and Disability Commission are granted the power in law to initiate investigations, with subpoena power, and sanction offenders.</t>
  </si>
  <si>
    <t xml:space="preserve">No such law exists. 
The budget for the ethics commission is subject to budget decisions, it is not an automatic entitlement. The commission is part of the executive branch, the legislature has its own ethics enforcement operation, as does the judiciary. 
All entities are subject to legislative appropriation and approval by the governor. However, there has been no history in Maryland of efforts to defund government agencies which are assigned to monitor and enforce ethics rules and laws. The ethics commission also collects some fees from lobbyist registration, which are independent of legislative appropriation. </t>
  </si>
  <si>
    <t>Funding for the Attorney General (under Department of Law) and the Office of State Inspector General is allocated as part of the normal budget process. One reason the ethics advisory council has not gotten off the ground was that the governor vetoed its budget in 2014 in an attempt to get a commission with enforcement authority.
The Judicial Inquiry and Review Commission is also allocated money through the regular budget process. 
The House and Senate Ethics Advisory Panels are each made up of five non-legislative citizen members. They are given compensation and reimbursed expenses through the Office of the Clerk of the House of Delegates and the Office of the Clerk of the Senate, respectively. The allocations for the clerks’ offices is allocated with all General Assembly functions in the budget.</t>
  </si>
  <si>
    <t xml:space="preserve">The Government accountability board id funded by law for a certain potion of its activities - not being subject to the budget negotiations. However, the other part of its budget is subject to negotiations.
The Judicial Commission is funded by the Wisconsin Supreme Court which takes the negotiations away from the budget cycle but makes the commission subject to Supreme Court allocations. </t>
  </si>
  <si>
    <t>The Inspector General investigates allegations of waste, fraud, abuse and corruption in state agencies, nonstate agencies and independent contractors of state agencies, specifically with a view to high-ranking officials. However, the Inspector General can only investigate elected officials if requested by the governor, attorney general or a grand jury.
The attorney general is the enforcer for the State and Local Government Conflict of Interests act for officers and employees of the state government. Enforcement of the governor’s executive order on gifts is placed at the head of each advisory or governmental agency of the Executive Branch and is tasked with receiving complaints, investigation complaints and imposing appropriate discipline. A cabinet secretary is responsible for enforcement of his staff and a commission appointed by the governor is responsible for enforcement of the governor and the cabinet.
A law passed in 2014 creates an ethics advisory council, which has no enforcement powers but would help officials and lobbyists properly fill out disclosure forms. However, this council has not been empaneled or given a budget (proposed budget this year -- last year the governor vetoed it).
Members of the General Assembly are subject to investigation of complaints against them by the House or Senate Ethics Advisory Panel. The panel submit reports to either the Attorney General or the respective chamber’s Privileges and Elections Committees for potential criminal or disciplinary actions.
The Judicial Inquiry and Review Commission investigates claims of misconduct against judges, members of the State Corporation Commission and the Virginia Workers' Compensation Commission. Once a written complaint of misconduct is received by commission staff, the staff determine whether an investigation is warranted. If the investigation shows an ethical compliant, the judge may be informed. The commission will conduct an informal or formal hearing. If the commission determines no ethics violation has occurred, the matter will be dismissed. If the commission determines there may have been an ethical violation, it can informally counsel a judge. If it finds an ethical violation, it can reprimand a judge or place the judge on supervision for a period of time. Serious charges are filed with the Supreme Court of Virginia. If the court finds cause, it can force the retirement, censure or remove the judge.</t>
  </si>
  <si>
    <t>There is no law creating a government-wide ethics agency. Some but not all branches of government have their own ethics agencies, such as the judicial branch's Judicial Qualifications Commission, which is established in law and which acts on ethics complaints against the judiciary.
Some branches of government have ethics agencies that do not exist in law. The Legislature, for example, has rules allowing each chamber to create select committees on discipline and expulsion. But the power to create these committees exists in rule and not in law.
Power to enforce ethics rules in the Civil Service appears to rest with the Civil Service Commission, which fields grievances and conducts hearings.
There was formerly a state Ethics Commission that presumably had government-wide jurisdiction, but it was repealed in 1979. And while the attorney general and auditor general both have investigatory powers given to them by law, the law does not grant them powers or establishes a clear mandate to oversee or enforce ethics as such. 
The attorney general and auditor general both have investigatory powers granted to them by law, but the law makes no reference to ethics. They do not, therefore, have the authority to enforce ethics rules--they are merely empowered to investigate compliance with the laws.
---
Peer Reviewer Comment: Agree.
The Judicial Qualifications Commission is clearly an ethics-focused body, but the Civil Service Commission exists to hear grievances from state employees. There may be ethical components to the questions addressed by the seven-member commission, but it's a body that handles labor disputes and squabbles over pay, not an agency tasked with handling conflicts of interest by management. The Commission also handles rule-making for qualifications, testing, recruitment and employee classification for compensation purposes. None of the Commission's meetings during the study period addressed an ethics question, independent of a dispute over pay or dismissal. 
The Commission does have the authority to hear grievances extends to whistleblowing. Retaliation for reporting observed violations of state law is prohibited.</t>
  </si>
  <si>
    <t>There are three entities in Maryland whose job is to enforce ethics laws and rules in all three branches of government. 
In the General Assembly, the enforcement body is the Joint Ethics Committee, composed of legislators, whose job is to act as an advisory body as to the application of Subtitle 5 of the state ethics law to members of the General Assembly. 
In the Judicial branch, there is  the Commission on Judicial Disabilities (or conceivably another body designated by the Court of Appeals, which is Maryland's supreme court). 
For all other boards and commissions and the Executive Branch, it is the state Ethics Commission. The judicial oversight body and the ethics commission include members of the public. The legislative committee includes only lawmakers and staff.</t>
  </si>
  <si>
    <t>The state Ethics Act only applies to officials and employees in the executive branch. In turn, the Ethics Board that enforces the act only handles cases that pertain to executive branch employees, not those associated with the legislature or the judiciary. 
However both the judiciary and the legislature have separate ethics committees.  The legislature has an ethics committee mandated by law in section 15.307.
The courts rely upon the Judicial Code of Conduct to mandate ethical behavior. The Judicial Tenure Commission acts to promote integrity in the judicial process based on  amendment to Article 6, § 30 of the Michigan Constitution in August, 1968.
The seven-member Ethics Board, which operates within the state Civil Service Commission, investigates and renders judgment on complaints about unethical behavior by officials or employees. 
The board also has the power to initiate an investigation. In addition, the board can hold a public hearing at which witnesses testify and legal counsel for the accused make their case. However, the board only recommends sanctions, it does not impose them.</t>
  </si>
  <si>
    <t>The Kansas Governmental Ethics Commission was established to enforce the state's ethics laws and regulations. The Governmental Ethics Commission has jurisdiction over the executive and legislative branches. 
The attorney general and/or secretary of state do not have that power except: a.) the GEC is directed by law to notify the attorney general of any apparent criminal violations that it discovers (K.S.A. 25-4161d); b.) the Secretary of State's office serves as a repository for the statements of substantial interest (financial disclosure statements) that are required to be filed by many state officials. However, it is the GEC staff that reviews those documents and makes sure they comply with the law.
Kansas does not have an Inspector General.
The judicial branch is not subject to the commission, except as pertains to local judges who run for election and are required to file campaign finance reports.
The Commission on Judicial Qualifications serves as a disciplinary agency for the judicial system in Kansas. It was created by rule 602 adopted the state Supreme Court in 1974 under powers granted to it by Article 3 Section 15 of the state Constitution, and by that court's inherent powers. The commission consists of six judges, four attorneys and four "lay" members. 
The commission is divided into two panels, one of which meets each month. Anyone can make a complaint to the commission, and the commission can also initiate its own investigations. The commission can admonish judges, issue cease-and-desist orders, or recommend to the Supreme Court that a judge be disciplined through public censure, suspension or removal.</t>
  </si>
  <si>
    <t xml:space="preserve">Delaware's Public Integrity Commission, the state's ethics office, is tasked with overseeing and enforcing ethics rules in the executive branch. The commission does not have jurisdiction over ethics rules in the judiciary for judges or members of the Delaware General Assembly. 
Ethics rules for state judges and lawmakers are enforced by internal judicial and legislative branch processes. The General Assembly maintains confidential ethics committees. Judicial conduct is reviewed through the Court on the Judiciary, created by the Delaware Constitution.
Delaware's Constitution prescribes membership of the Court on the Judiciary as Delaware's "Chief Justice and the Associate Justices of the Supreme Court, the Chancellor, the President Judge of the Superior Court, the Chief Judge of the Family Court and the Chief Judge of the Court of Common Pleas." Delaware's Constitution goes on to say that "The affirmative concurrence of not less than two-thirds of the members of the Court on the Judiciary shall be necessary for the censure or removal or retirement of a judicial officer."
Established under code of conduct law, the Public Integrity Commission's powers include recommending changes in the rules that govern the conduct of public employees; issuing written advisory opinions on code of conduct laws; referring to commission counsel to investigate potential violations of the statute; imposing sanctions on offenders; and reporting any substantial evidence of a violation of criminal law to state or federal authorities. The definition of state officers, honorary officials and state employees under the code of conduct laws specifically exclude judges and members of the Delaware General Assembly. </t>
  </si>
  <si>
    <t>The Office of State Ethics (OSE) has jurisdiction over most of the state's 2,700 employees, including the legislature and the executive branch. State judges, as a group, are an exception, as are more than 400 employees of the legislature, but exemptions crop up in all three branches of government. 
The Judicial Review Council -- one of nine state watchdog offices under the Office of Governmental Accountability -- is authorized to review ethics complaints about state judges. Its mission: "To investigate and resolve complaints alleging misconduct, disability, or substance abuse of state judges, family support magistrates, and workers' compensation commissioners." 
Beyond legislative employees and judges, members of the executive branch and employees of quasi-public agencies can be exempted by the governor from filing annual asset disclosure documents, called Statements of Financial Interests (SFI). 
And, SFIs must be filed by state marshals, but they "shall include only amounts and sources of income earned in their capacity as state marshals."</t>
  </si>
  <si>
    <t>The Utah Lt. Governor's Office is diligent in notifying lobbyists about missing reports and does fine those who fail to file reports by deadlines. While the office reported such sanctions have been used, there are no public records to confirm this. Beyond that, the office does not have investigative or greater disciplinary authority. Such investigations are the purview of other state entities although they could certainly report and ask for an investigation.</t>
  </si>
  <si>
    <t>A YES score is earned if in law the ethics entity can propose the laws, regulations, or rules to the state legislature, executive or judiciary to bolster its mission and expand its mandate when necessary. 
A MODERATE score is earned, if in law some entitles can propose rules or regulation. 
A NO score is earned if no such law exists.</t>
  </si>
  <si>
    <t>A 100 score is earned if ethics reports are made available online and can be easily accessed, downloaded in bulk, and in machine-readable format.
A 50 score is earned if ethics reports are available online, but cannot be easily accessed and/or downloaded in bulk, but can be downloaded in machine-readable format.
A 0 score is earned if no ethics reports are available online or they are but cannot be downloaded.</t>
  </si>
  <si>
    <t>Violators have been generally fined for failing to register and file reports, although the issue hasn't come up very often.
One high-profile case that illustrates the problem with policing lobbyists involved former Secretary of State Ralph Mollis's attempts to sanction Michael Corso for acting as an unregistered lobbyist. Corso, who was friends with then-House Speaker Gordon Fox, helped arrange meetings between Fox and representatives of ex-baseball star Curt Schilling's video game company, which was seeking state assistance to relocate from Massachusetts to Rhode Island in 2010. Fox subsequently agreed to help push through legislation creating $75 million in state-backed bonds that went to 38 Studios, Schilling's company. 38 Studios moved to Rhode Island but went bankrupt in 2012, sticking Rhode Island taxpayers with the bill. Despite public reports at the time of Corso's involvement, Mollis waited 2 years -- until 2014 when he was running for lieutenant governor -- to launch an investigation of whether Corso had failed to register as a lobbyist. A hearing officer eventually fined Corso $2,000 -- the maximum allowable under the law -- but that case has bogged down in court appeals, including a judge's ruling that Mollis abused the judicial system in his pursuit of Corso.
The problem with penalties is that even when they are imposed, the maximum fine is only $2,000, which is not a strong deterrent. Furthermore, sometimes even that fine is not imposed; one registered lobbyist, Ray Rickman, did not disclose for years that he had given a $10,000 personal loan to then-House Majority Leader Gordon Fox, who later became House speaker. (On March 3, 2015, Fox pleaded guilty to federal charges of bribery, wire fraud and filing a false tax return, in a matter unrelated to Rickman.) Instead of being fined or penalized for not reporting his loan to Fox, Rickman was allowed to amend his lobbyist forms.
The current Secretary of State Nellie Gorbea would like to increase penalties on lobbyists, and has appointed a task force to propose reforms, including larger fines, that she hopes to have introduced in the 2015 legislative session. According to her transition report, the state's current laws "lack the penalties that are needed to prevent and discourage abuse . . .  These amounts do little to encourage compliance with our laws or deter bad behavior, which is why we recommend a reasonable increase to these fines and fees. These changes will help incentivize lobbyists to be compliant with our laws and will help deter events like 38 Studios from happening in the future."</t>
  </si>
  <si>
    <t>Lobbyists say the Secretary of State is very accommodating to people who need help or extensions of the filing deadlines. It is rare that fines are imposed. 
 For example, when listing expenditures in 2015 reports, one lobbyist married to a Democratic lawmaker listed "various legislators" as the recipients of meals or drinks less than $50, and listed the purpose as "conversations" https://www.cfis.state.nm.us/docs/FPReports/0_2996_2015_1_15_233230.pdf). 
 A former Republican state senator filed a 2015 report (https://www.cfis.state.nm.us/docs/FPReports/0_2969_2015_1_15_112317.pdf) with "aggregate amount" in the payee box and "lobbying" as the purpose. Neither was sanctioned.</t>
  </si>
  <si>
    <t>The Governmental Ethics Commission assessed $4,190 in civil penalties for violations of lobbying reporting violations in FY 2014. The commission filed 277 failure-to-file notices against lobbyists during the same period. Under law, violators can be fined $10 a day up to a maximum of $300 for each day a report remains unfiled.</t>
  </si>
  <si>
    <t>While the MD Ethics Commission, with a staff of 12, does not generally conduct pro-active enforcement, when a matter comes to its attention through a news story or some other source, Exec Director Michael Lord says the commission staff will pursue the allegation and impose penalties.  
In addition, the staff will check a list to see who may have filed during a previous cycle, but did not file, and inquire as to whether that lobbyist should have filed again. Sanctions vary. For instance, in one sanction letter, a late filer was fined $250 for failing to file his registration on time and another late filer was fined $100.</t>
  </si>
  <si>
    <t>The Secretary of State's office is responsible for imposing penalties for lobby-reporting violations. For lobbyists not filing reports on time or otherwise as required by law 10 days after the due date,  there is a civil penalty of $50 per day until a valid report is filed with the Secretary of State’s Office. The total fines cannot exceed $500. For those convicted of intentionally violating the lobby-reporting law, a court can impose a fine of not more than $1,000 and a sentence of up to six months in the county jail. (state law Section 5-8-21). The Secretary of State's office has sanctioned violators and has records of those fined. However, it appears sanctions are rarely imposed. Violators are allowed to submit a waiver request to explain any mitigating circumstance for not filing on time. Each waiver is considered by the Secretary of State's Office based on the merit of the excuse.</t>
  </si>
  <si>
    <t>The Indiana Lobby Registration Commission does impose fines for late filing or other violations of the rules. Lobbyists who don't file registration or activity reports on time can be fined $100 a day, up to a total of $4,500. 
Minutes of the Aug. 25, 2014 meeting, for example, shows that late fee fines of 51 of the 55 appeals of late fees received between April and August 2014 were resolved administratively, with a total of $16,600 fees collected from those 51 lobbyists. The staff recommended waiving the four other fines, which was approved by the commission.
Julia Vaughn, policy director of Common Cause-Indiana, recognized that the commission has imposed fines, but commission members are a generally forgiving group of people and will often extend times to lobbyists to make their reports. She said the agency only has two and a half staffers and they are hired by legislative leaders who are more protective of the legislative branch than of the public's interests. 
Vaughn would like to see more careful auditing of activity reports, more specific information required on reports and a different interpretation of the rules regarding attorneys who are lobbyists. 
While penalties for late fines are imposed in most cases, Ed Feigenbaum, an attorney whose firm publishes an Indiana Legislative Insight newsletter, says these fines are small and capped, so they are not great incentives to file on time. Other than those fees, though, he said he rarely hears that the commission is investigating any lobbyist due to erroneous reporting, as they legally can do.
The structure of the commission -- four members appointed by the four legislative leaders in the General Assembly -- isn't conducive to creating a strong investigative or enforcement body.
"It's not an antagonistic commission by nature of the appointments," said Feigenbaum.
Charles W. Harris, executive director of the commission, says If he finds someone hasn't reported as is required, he generally explains what is wrong and tells them to file an amended report, but he typically doesn't penalize them unless the commission is convinced someone is blatantly ignoring the rules. Then, the issue is forwarded to the state attorney general or prosecuting attorney, but Harris hasn't known that to happen in his tenure.</t>
  </si>
  <si>
    <t>The Secretary of State automatically imposes a late fee if lobbyist reports are filed late. For late filings, the Secretary of State will impose a $50 fine. If the delinquency continues past 15 days, then an additional $150 is fined. 
The fines must be paid before late filers can file reports or they are not allowed to register the following year.
If a lobbyist or lobbying firm is not in compliance, that is noted on their record; however, a list of late filers or fines assessed is not available online.  
On average, the Secretary of State's Office collects about $125,000 in late fees a year. Lobbying entities - more than 1,800 registered as of March 2015 - are required to file 24 reports a year. If they do not file on time, then the computer automatically impose a fine and will not allow the filer to register the following year until reports are filed and fines are paid.
For more serious violations, the Illinois Attorney General, on referral from the Investigator General's office, can seek penalties through a court system that include $10,000 for each fine and each day the violation exists and loss of privileges up to a year.</t>
  </si>
  <si>
    <t>In practice, the Wisconsin Government Accountability Board (GAB) conducts audits but does not publish its findings and enforcement actions. There is legitimate concern that the GAB misses out identifying problems with the data. 
"GAB’s staff indicated that they review each filed statement of economic interests and assess whether it appears to be complete. However, they do not have access to information that would allow them to determine whether the statements are accurate and complete." according to a report by the Legislative Audit Bureau.
 Reid Magney  adds: "If the Board receives a complaint that an filer had failed to disclose required information, the Board could authorize an investigation [however]."
Enforcement actions and audit results are not published.  While there may be occasional press releases and the GAB plans to "release a list of forfeitures paid in 2014 as the result of audits," there has not been a structured recount of actions taken since 2006.</t>
  </si>
  <si>
    <t xml:space="preserve">There are no documented cases in the study period of lobbyists being fined when lobbying reporting requirements are violated, though a new law authorizing fines for late reports only took effect in January. The website of Delaware's Public Integrity Commission does provide evidence, however, that lobbying privileges are revoked when reports are not filed. Names of lobbyists who have not properly filed reports are included at the bottom of lists of lobbying reports on the PIC's website, along with this message: "Any person who fails to file an authorization or report as required by this subchapter [29 Del. C., Chapter 58, subchapter IV] shall be deemed to have voluntarily cancelled registration as a lobbyist and shall be prohibited from re-registering or acting as a lobbyist until all delinquent authorization and/or reports have been filed." Five lobbyists were listed as having not filed spending reports in the fourth quarter of 2014. </t>
  </si>
  <si>
    <t>Lobbying disclosure records are not audited on a yearly or random basis. They are given a "desk review" by an employee of the Governmental Ethics Commission to make sure they are filled out and filed on time, but they are not audited. Forms are returned to lobbyists if they are not filled out correctly.</t>
  </si>
  <si>
    <t xml:space="preserve">In Kentucky, the staffs of the Legislative Ethics Commission and Executive Branch Ethics Commission review registration statements and expense reports to ensure filers completed all the required items on the forms. 
Both agencies can audit and investigate if there are any accusations or complaints of irregularities, but the agencies confirmed that no such investigations occurred the reporting period. 
No entity conducts regular or random auditing of lobbyist registration and expense statements.  </t>
  </si>
  <si>
    <t>The secretary of state's office does not randomly audit financial disclosure forms as there is not requirement in state law. The forms are filled out perfunctorily. 
 “In the 10 years that I've been running for office, oversight of all these disclosures has been lacking,” says state Rep. Jeff Steinborn, who sponsored a 2015 bill requiring more disclosure from lobbyists.
  “Meaningful transparency and accurate disclosure is critical to ensure that there be real enforcement, real oversight and real follow-through for these reports.” 
 The Secretary of State repeatedly refused to answer questions about whether or not asset disclosure forms are audited. and there is little evidence—no reports of violations or sanctions—to indicate they are audited.</t>
  </si>
  <si>
    <t>Ethics Commission staff will give lobbying disclosure records an at best cursory glance. "They will eyeball them," said John Ruoff of The Ruoff Group. "If there are facial problems, they'll send it back and say `Do it again.'"</t>
  </si>
  <si>
    <t>Lobbying disclosure statements are not audited by impartial third party. The Ethics Commission staff reviews the forms for accuracy. The submitter is contacted and required to submit an amended report if there are errors. If this is not done, the submitter is fined.
There is no evidence of audits for irregularities in reports during the period of study.</t>
  </si>
  <si>
    <t>Carmine Boal, chief clerk of the Iowa House, said client reports are all available to the public. Although the reports are not audited, she said that because they can be viewed online, challenges can come from anyone. "The public eye is probably our best sunshine on the process," she said. 
Reports are filed by lobbyists for functions to which all 150 legislators are invited and which fall outside the gift laws. Lobbyists must file a pre-report as well as a final report detailing money spent on food, beverages, entertainment and other costs. Boal said the office does check to make sure both reports are filed, however, the reports themselves are not audited. For lobbyist registrations, Boal said the office works to ensure that client and lobbyist information remains up to date.
Kathy Stachon, Senate lobbyist clerk, also noted that although there is not an auditing system, the process is largely self-regulating. She said because the disclosures are public records, if a lobbyist or lobbyist client makes a mistake or doesn't file, the public is aware of it.
Adam Mason, state policy director for Iowa Citizens for Community Improvement, said further auditing of lobbying reports is needed, especially when it comes to function reports. Organizations can get around gift law limitations by hosting registered functions to which all 150 legislators are invited. "In the past there has been very little attention paid about how much is spent in total and if the reports are filed in a timely manner, let alone at all," Mason said.</t>
  </si>
  <si>
    <t xml:space="preserve">The lobbying information is timely, complete, free of charge, primary, and easy to access. The lobbying page of the Secretary of State's website provides information by lobbyist (and lobbying firm), by employer, by contract, by compensation and by filed reports. Reports can be downloaded in bulk in .csv format. The information, however, cannot be browsed and users must search by first/last name. </t>
  </si>
  <si>
    <t>The Political Reform Act requires lobbying firms and lobbyist employers to be audited randomly by the Franchise Tax Board, with a 25 percent of firms audited each two-year cycle. If a firm is audited, the individual lobbyists will be audited as well. State law requires the Fair Political Practices Commission to investigate possible violations of the Political Reform Act by lobbyists.
The Franchise Tax Board, according to the Government Code 15700, is "in the Government Operations Agency" and consists  of "the Controller, the Director of Finance, and the chairperson of the State Board of Equalization."</t>
  </si>
  <si>
    <t>Chapter 15 makes it the “duty” of the state attorney general’s office “to examine” lobbyists’ financial statements and “to compel such returns be made to comply with the law,” but the law does not require that regular auditing of the forms. 
 Failure to properly file the forms can be prosecuted as a criminal offense e— a misdemeanor — and submitting false information can be prosecuted as perjury, a felony.</t>
  </si>
  <si>
    <t xml:space="preserve">No such law exists.
There are no requirements for regular auditing of lobbying disclosure records. There has been no recent efforts to strengthen the law in this area. There is a consistent lack of independent auditing requirements of conflict or interest, lobbying and financial assets disclosures across all three branches of state government. 
---
Peer Reviewer Comment: Agree
While there is no law, it should be noted that violations of the Utah Lobbyist Disclosure and Regulation Act are punishable by administrative fines, other penalties and suspension of licenses.  </t>
  </si>
  <si>
    <t xml:space="preserve">Online lobbying disclosure reports posted to the Secretary of State website in Colorado are complete, timely, and primary source data. But it is not as user-friendly as IT could be. For instance, if you want to know how much money is being spent on a specific issue there’s not a simple way to do it. All records are only available in pdf format </t>
  </si>
  <si>
    <t xml:space="preserve">NJ Election Law Enforcement Commission publishes lobbying disclosure information on its website. The commission posts all lobby disclosure reports immediately after they are reviewed, usually within a day or two of receipt. They are organized in an searchable database format, easily accessible without restriction. The website allows users to bulk download all files from a year, but individual reports are all in pdf format. </t>
  </si>
  <si>
    <t xml:space="preserve">Ohio's lobbying disclosure documents are online, and are searchable by lobbyist, employer or recipient, by filing period.  The JLEC data are as complete as possible, reflecting the entirety of what is recorded about this subject. All raw JLEC information is released to the public, except to the extent necessary to comply with federal and state law regarding the release of personally identifiable information. The JLEC data are released by the government and are available to the public in a timely fashion. There is nondiscriminatory access to JLEC data; any person can access the data at any time without having to identify him/herself or provide any justification for doing so. The main awkwardness with this site is that each form must be searched for separately, which leads to only a copy of the form itself; there is no true database that easily allows overall comparisons and compilation of lobbyist activity. 
Reports can be downloaded in bulk in .csv format, but the information cannot be browsed. </t>
  </si>
  <si>
    <t xml:space="preserve">Oklahoma's new Guardian reporting allows users to download individual PDFs or data sets, and updates to the system are instantaneous, sources said. </t>
  </si>
  <si>
    <t>Some, but not all, information provided by lobbyists to Ethics Commission is available online without filing a request. The list of registered lobbyists, which includes information about the lobbyist and a list of clients, is available on the commission’s website. It is updated daily, making it timely. It can be downloaded for free  by anyone without filing a request. The 2015 list can be downloaded as an Excel spreadsheet, but all other records are only available in pdf format.
Archived lists going back to 2008 also are available on the site. Copies of the annual lobbyists’ registration forms and principals’ statements, and quarterly reports filed by lobbyists and principals are available by filling out an online request form on the Ethics Commission’s website. Commission staffers usually the same day send them a link to the documents they requested that is active for 72 hours. 
The vast majority of lobbyists and principals file their disclosures using the commission’s online filing system, and it is this information that is made available to the public, meeting the Sunlight Foundation’s guidelines for primacy and completeness. Although members of the public do have to request the information, there is no charge and no regulation of who can see the information or for what purpose, meeting Sunlight Foundation’s guidelines for usage costs and licensing, and meeting most of the requirements of the non-discrimination guideline.</t>
  </si>
  <si>
    <t>The forms are available upon APOC's receipt of the documents and contain information about income, employers, etc.
The information is very easily accessible. All reports are available in .CSV, .DOC and .TXT formats and can be downloaded in bulk.</t>
  </si>
  <si>
    <t>Citizens can access lobby disclosure records through a comprehensive database online, and records are available via New Jersey Open Public Records Act. ELEC Deputy Commissioner Joe Donohue says they are posted as soon as they are reviewed. Lobbyist Collin McAuliffe agrees, saying ELEC generally posts disclosure within a week or two.</t>
  </si>
  <si>
    <t xml:space="preserve">All lobbying expenditure reports, client and employer expenditure reports on lobbying, and statements of economic interest are available for the public online for free and within a week of filing. The "Lobbyist Expenditure Report 2014" lists, for example, individual lobbyist names with an associated code number and aggregated expenses by quarter. However these summary reports become available at the end of the year only.
Individual data points can be requested throughout the year and follow the regular FOIA process which can take up to two weeks. </t>
  </si>
  <si>
    <t xml:space="preserve">These reports are available at no cost online, on the Secretary of State's web site. Because of a cumbersome computer program used to file the reports, called Lobby Tracker, it can be a bit tricky to navigate for the uninitiated. But the information is there. Searches can be done by legislative sessions, lobbyists, entities, lobby firms, bills, topics and reports. </t>
  </si>
  <si>
    <t xml:space="preserve">To obtain access to the filed reports, citizens must go to the Wisconsin Government Accountability Board website "Eye on Lobbying" and then choose a lobbying principal. If someone choses the AARP  report, for example, he or she is directed to a tab that contains all information on registration, expenses and compensation immediately and at no cost for the 2013-2014 legislative session. </t>
  </si>
  <si>
    <t>The lobbying reports are available for free online but critics say the public's ability to decipher information from those reports is severely limited. Clients are listed on a separate online link and the public often has a minimal ability to make connections between lobbyist spending and those who are trying to influence the government.      
The Michigan Campaign Finance Network reported recently that lobbyists spent a combined $37 million in 2014 on lobbying efforts but thresholds and other lax rules prevented the public from learning much from their spending reports. The MCFN offered this summary: “Overall, lobbyists reported that they spent $725,000 for hospitality (food and beverage), travel and accommodations in 2014. Just over $126,000 was spent to provide food and beverages in group situations. Of the remaining $599,000 that was spent, less than $98,000, or 16 percent, was connected to a named beneficiary. That is because of reporting thresholds that excuse lobbyists from identifying the recipients of much of their largesse.
“Individual beneficiaries of dining hospitality did not have to be identified unless a lobbyist spent more than $58 in a month, or $350 in the calendar year, on that individual. Thus, the top recipients of itemized individual dining benefits may have benefited considerably more than was reported.
“The more likely area of perquisites with unnamed beneficiaries is travel and accommodations. The beneficiaries of travel and accommodations did not have to be named unless spending on their behalf exceeded $750 for an occasion of travel. There were just five reported trips involving 13 "lobbyable" officials at a cost of $17,319 in 2014.”</t>
  </si>
  <si>
    <t>Longtime state house lobbyists are all fairly scrupulous about listing the compensation of all lobbyists on spending reports.
"There are some tricks there," said former lobbyist John Ruoff. "If you're only spending a quarter of your time doing lobbying stuff, then you just report a quarter of the time." Sometimes, it may be up to question whether or not lobbying was actually involved, he said, "but you are required to report at least the lobbying percentage." 
“It’s some of these more shady operators, and people who lobby from out of state that don’t register and don’t disclose," said Common Cause director John Crangle. "They just drop in like out of a helicopter and they work on a bill for a day and they disappear, and they don’t file their disclosure forms.”</t>
  </si>
  <si>
    <t>All lobbying disclosure documents are available in the online portal for Florida Lobbyist Registration. They can be accessed at any time there, at no cost. The researcher was able to visit the website and within just a few seconds, pull up the registration documents, along with compensation reports (Florida does not require that lobbyists file their expenses). 
Compensation reports are searchable by lobbyist, firm and  principal. 
For example, Ben Wilcox's compensation report shows that he received between $1.00 and $9,999.00 for his Legislative Branch Lobbying for the Children's Campaign in the period between January 01, 2014 and March 31, 2014. His registration form shows that his principals include Common Cause Florida along with relevant addresses and phone numbers.</t>
  </si>
  <si>
    <t>New Jersey Election Law Enforcement Commission Deputy Director Joe Donohue says lobby employers/principals do comply, and salaries and fees are included on Form L1-A. Lobbyist Cullen McAuliffe concurs.</t>
  </si>
  <si>
    <t>Principals do file annually on what they paid lobbyists in their employ. Some list payments to individual lobbyists but they are not required to. Usually, they list an aggregate amount paid to all lobbyists rather than listing what each individual lobbyist was paid.
For lobbyists reports:
http://www.secretary.state.nc.us/lobbyists/
Then click on lobbyist or principals and check by name or select "all" to see all filings, or you can enter a name. Individual filings are Adobe Acrobat and aren't linkable. For example, the year end 2014 principal's report from America's Natural Gas Alliance shows they paid $66,000 to a single lobbyist. The year-end 2014 principal's report from Blue Cross Blue Shield of North Carolina shows it paid $485,782 to 11 different lobbyists. The payments aren't broken down by individual.</t>
  </si>
  <si>
    <t>Registered principals and lobbying firms are good about filing expenditure reports regularly and on time but are not required by Pennsylvania to include compensation paid to individual lobbyists. Law requires quarterly reports of aggregate amounts that fall into three categories: costs for direct communication, indirect communication and expenditures for gifts, transportation, office expenses and other spending that directly benefited a state official.
While not mandating disclosure of lobbyist-by-lobbyist compensation, Pennsylvania law does require reporting each registered lobbyist who performed lobbying activities and their registration numbers, along with general information on the topic of lobbying.</t>
  </si>
  <si>
    <t>Companies that employ lobbyists have to include the compensation or fees paid to them within their total expenses reported, but the amounts aren't easily discernible in the semi-annual activity reports, say watchdog groups.
 The activity reports call for total expenditures to be reported, broken down to include at least these areas: compensation and reimbursements to those who perform lobbying services, receptions, entertainment and gifts.
 But Ed Feigenbaum, attorney and owner of INGroup, a Noblesville-based firm that provides resources and information about state and federal governments, said the reporting forms make it hard to track what large law firms, for example, get paid from numerous clients. "For a big-multi-client law firm with a lot of different lobbyists, it's going to be nearly impossible to sort through that and figure out something close to compensation." 
 Julia Vaughn, policy director for Common Cause-Indiana, said sometimes the law firms hide behind the attorney-client privilege and not provide all of the compensation information that should be released. 
 "Lobbyists can wine and dine to their hearts' content," said Vaughn. "If we're going to allow that, then we should have a fully transparent system. So much lobbying is being done by major law firms and a significant amount of money is being spent by them. But's it's fuzzy how much money is being spent and how." 
 Charles W. Harris, executive director of the Indiana Lobby Registration Commission, said a typical law firm does not have to file an employer lobbyist report, but the firm does have to file separate compensated lobbyist reports for all the clients they represent. 
 Typically, says Harris, employer lobbyists will over-report, rather than under-report, listing all the compensation paid to people they hire to lobby or those in their staffs, rather than figuring how the time directly spent on lobbying and pro-rating that figure based on hours of lobbying.</t>
  </si>
  <si>
    <t>A review of client lobbyist reports on how much they paid their communicator (on the ground) lobbyists showed overwhelming compliance with state laws on what needs to be reported and when. 
In its 2014 Annual Report to the Governor, for calendar year  2013, the Office of State Ethics (OSE) says it processed thousands of financial reports from more than 3,300 lobbyists. Its Enforcement Division, the report says, "conducted a total of 232 reviews of potential violations of the Codes of Ethics during 2013, 43% more than the previous year." There were 71 cases of lobbyists who failed to register on time, or who were late in filing expense reports (the great majority for late expense report filing).
Client spending reports are found through the Lobbyist Registration Portal on the website of the Office of State Ethics. (Once there, the "Additional Reports" link may be the easiest way to access information.)
Elsewhere on its site, the OSE provides guides on the information the law requires to be reported, and filing deadlines.</t>
  </si>
  <si>
    <t>The legal obligation to fill out a spending report is with the employer who hires the lobbyist. However, the law allows the employer by agreement with lobbyist to have the lobbyist submit spending reports, including his/her salary, which means the employer does not have to do the filing. 
This registration  report, for instance, shows that requirement: https://lobby.ethics.state.md.us/print/registration_print.cfm?regID=38571 scroll to end of report to read this: PART D. EXEMPTION STATUS OF EMPLOYER
An employer who compensates one or more regulated lobbyists is required to separately register
as a lobbyist, UNLESS all expenditures requiring registration will be filed by one or more of the
regulated lobbyists compensated by the employer. Please indicate status below (ONLY CHECK
ONE)
a) ___x___ The employer claims the exemption from filing its own registration and activity
reports because all expenditures requiring registration and reporting will be reported by this
registrant.
b) _______ The employer does not claim an exemption from filing its own registration and
activity report because the registrant will report only expenditures and compensation regard
the filer's activity. If this option is selected, the employer must submit a separate
registration for lobbying and the required reports.
I hereby make oath or affirm under the penalties of perjury that the contents of this registration are
complete, true and correct to the best of my knowledge, information and belief and that I am authorized  to engage in lobbying for employer set forth above.</t>
  </si>
  <si>
    <t>In practice, some of the PPB or Principal/Public Bodies that employ lobbyists list compensation/salary of the lobbyists they hire on spending reports. 
"Public Bodies" have to list the salaries of their lobbyists. Private bodies do not have to list salaries paid. Both kinds of organizations have to file annual lobbying expenditure reports.</t>
  </si>
  <si>
    <t>Under the law, it is not the lobbyist's responsibility to file the reports, but rather the responsibility of the principal (the individual, corporation, association, partnership, business trust or "other entity") on whose behalf the lobbying was conducted to file quarterly expense reports detailing all the costs spent on lobbying for that time period. 
Registered principals and lobbying firms are good about filing expenditure reports regularly and on time, but do not face a detailed disclosure burden. For example, they are not required by Pennsylvania to include compensation paid to individual lobbyists. Law requires quarterly reports of aggregate amounts that fall into three categories: costs for direct communication, indirect communication, and expenditures for gifts, transportation, office expenses and other spending that directly benefited a state official.
While not mandating disclosure of lobbyist-by-lobbyist compensation, Pennsylvania law does require reporting each registered lobbyist who performed lobbying activities and their registration numbers, along with general information on the topic of lobbying.</t>
  </si>
  <si>
    <t>State Ethics Commission law requires filing only twice yearly. The general consensus is that most lobbyists meet that standard and itemize their expenses, which can be found on their disclosure forms at the State Ethics Commission. Other relevant details are also included.</t>
  </si>
  <si>
    <t>Most lobbyists do file the reports, although some are late and occasionally some simply don't file. The level of detail is so low that the data is almost useless. As New Mexico in Depth reported in 2015, "...Filings for 69 percent of the total spending in the last four years – more than $1.1 million – don’t list specifics on who was wined and dined. That’s because New Mexico doesn’t require lobbyists to disclose specifics about who they entertained if the expense is less than $75."
For example, when listing expenditures in 2015 reports, one lobbyist married to a Democratic lawmaker listed "various legislators" as the recipients of meals or drinks less than $50, and listed the purpose as "conversations" https://www.cfis.state.nm.us/docs/FPReports/0_2996_2015_1_15_233230.pdf). A former Republican state senator filed a 2015 report (https://www.cfis.state.nm.us/docs/FPReports/0_2969_2015_1_15_112317.pdf) with "aggregate amount" in the payee box and "lobbying" as the purpose.</t>
  </si>
  <si>
    <t>Most lobbyists, both client lobbyists and  the communicator lobbyists they hire, file expense reports at least quarterly, though sometimes only monthly, with the Office of State Ethics (OSE) as required. 
Filed forms for client lobbyists include information on fees, fee retainers paid to their communicators, monthly and total compensation, expense reimbursements and the type of lobbying (legislative/administrative). Clients are not asked for the specific bill to be lobbied, but there is the general question, "Issues in which you expect to lobby."
Lobbying law firm Robinson+Cole, for example, in one of its annual compensation reports for 2014, reported it had received $98,905.55 from Comcast Cable.  The blue chip firm lobbies for dozens of other clients including United Illuminating, JP Morgan Chase, Verizon, and the Kofkoff Egg Farm in southeastern Connecticut.</t>
  </si>
  <si>
    <t>Lobbyists file three itemized financial reports a year for each of their clients: one in January covering the previous year, one in February in the middle of legislative sessions and a third after sessions adjourn. The reports contain what was paid for salary, office expenses and food and other entertainment expenses. The reports also have the names of legislators and other government officials that receive any gifts and perks from lobbyists along with their description and value. Lobbyist registration reports contain issues being lobbied for or against but not bill numbers.
The reports do not include campaign donations lobbyists and their clients give to influence legislators and other elected state government officials.
Of the 1,068 annual reports to be filed in 2014, only three had not been filed as of March 2015.</t>
  </si>
  <si>
    <t xml:space="preserve">Lobbyists file activity reports quarterly; lobbyists who lobby the General Assembly file activity reports monthly while the General Assembly is in session. The reports include the total of all expenses made by the lobbyist for that period, itemized according to financial category and employers or clients, including food and refreshments, entertainment, living accommodations, advertising, printing, postage, travel, telephone, and other expenses or services. Lobbyists also include an itemized list of gifts given to public servants or payment for food, lodging or travel or anything else in excess of $40 on behalf of a public servant (prior to the enactment of Amendment 94, that would include constitutional officers and legislators; now, direct gifts by lobbyists to individual constitutional officers and legislators is banned). Each of these items are identified by date, amount paid or value, description of the item, and the name and governmental body of the public employee receiving the item. The reports do not include lobbied bill numbers. 
Special events are also reported as an itemized list (not allocated by individual recipients at the event) including the date, name, and location of the event; the name of the governmental body or group of public servants invited; the exact amount paid by the lobbyist toward the total expenditure; and the name of the lobbyist's employer or client. 
In practice, now that gifts to constitutional officers and legislators are banned, it is relatively rare for the lobbyist spending reports to include specific information about which public servants they lobbied. </t>
  </si>
  <si>
    <t>The Lobbyist Disclosure Form that must be filed with the Secretary of State's office calls for disclosure of all amounts for all employers, distinguishing expenses for telemarketing, advertising, and contacts with legislators or administration officials. 
 Lobbyists are not required to disclose the issue or the bill number about which they contact officials.</t>
  </si>
  <si>
    <t>Lobbyists file quarterly spending statements with the Alaska Public Offices Commission, as do employers of lobbyists. Such statements contain expenses, amounts spent, compensation received and the names of the recipients of lobbying expenses. 
A.S. 24.45.061 (b) is the statutory requirement that employers of lobbyists file quarterly statements detailing how much money was spent attempting to influence legislative or administrative actions, including the salary of individual lobbyists and any expenses they had in the form of gifts that cost more than $100. These are presented quarterly in an open data format on the website of the Alaska Public Offices Commission.
---
Peer Reviewer Comment: Agree
Scrutinizing the database, it is evident that monthly and quarterly reports are being filed with regular frequency.
"Oh, yeah. They are on you if you are late," says lobbyist John Bitney. "The employer has to file quarterly, and they compare the salary and expenses that are disclosed by both, and they make sure that they reconcile." He notes that lobbyists are required to file reports every 30 days while the Legislature is in session and quarterly reports otherwise.</t>
  </si>
  <si>
    <t xml:space="preserve">Oklahoma's Ethics Rules for lobbyist registration and reporting of expenditures under the revised law require lobbyists to report spending on meals, travel and other expenses, but the law does not require lobbyists to report their compensation/payments received. 
Any state employees who function as legislative liaisons have public salaries under Oklahoma's Open Records law.  </t>
  </si>
  <si>
    <t>Lobbyists are required to file monthly reports of their lobbying activity but have the option of filing annually if their primary expenses are under $1,000 during the calendar year.  Monthly reports are due the 10th day of the month and cover the preceding month.
The amount of compensation is reported on the lobbying registration form, and lobbyists may report the exact amount or in categories established by law.
Lobbyists are required to report spending for transportation and lodging, food and beverages, entertainment and gifts, awards and mementos for expenditures covering state senators and state representatives, elected or appointed state officers, executive agency and legislative employees, and the immediate families of state officers or employees. 
With Gov. Greg Abbott calling for ethics reforms in the 2015 Legislature, bills were introduced in the Legislature to increase transparency of wining and dining by lobbyists but the measures were ultimately unsuccessful.    
One standard that was targeted for increased disclosure was the requirement that lobbyists don’t have to identify recipients of food, beverages, transportation or entertainment unless the bill exceeded $114 per official – a figure tied to legislative per diem.  
Bills filed by Rep. Charlie Geren, a Fort Worth Republican, and Sen. Kirk Watson, an Austin Democrat, sought to drop the threshold to $50 but the measures died.   Lawmakers also unsuccessfully sought to close a loophole in which groups of lobbyists could boost the cost of meals, drinks and entertainment beyond the $114 threshold by splitting the tab.</t>
  </si>
  <si>
    <t>Executive and legislative agent lobbyists in Massachusetts have to file itemized spending reports twice a year disclosing all expenditures made or on behalf of state officials if they total more than $35 per day.  Specific bill numbers must be provided for all lobbying activity disclosures.  The categories include meals, gifts, entertainment, public relations, printing, mail, phone, transportation, and advertising.  The reports must include detail on who was paid, the amounts, any political contributions made.  Reporting in the case of meals, entertainment or transportation, must include the dates, amounts and names of anyone who benefited from the expenditure.   Disclosures must also include any expenditures made by sub-agents of the lobbyist. The reports also need to include "the amount of compensation received for executive or legislative lobbying from each client with respect to such lobbying services", as well as identify each client for who lobbying services was provided (Chapter 2, Section 43). 
For entities that don’t employ lobbyists but spend more than a $250 on lobbying, they must disclose the principals of the entity, identification of issues affecting the entity and specific details on the spending – including names of public officials, dates, amounts and any campaign contributions made.</t>
  </si>
  <si>
    <t>Lobbyists are required to file payment reports for each of their clients that include what was paid for salary, office expenses and food and other entertainment expenses. The reports must also include the names of legislators and other government officials that receive any gifts and perks from lobbyists along with their description and value. Lobbyist registration reports contain issues being lobbied for or against but not bill numbers.
The reports do not include campaign donations lobbyists and their clients give to influence legislators and other elected state government officials.</t>
  </si>
  <si>
    <t>Both client lobbyists, who pay others to do the legwork of lobbying, and communicator lobbyists who work for the former must file itemized financial reports with the Office of State Ethics during the calendar year.  
Communicator lobbyists must file a report or reports in January on the amount of compensation or reimbursement they received from each client the previous year. They don't have to identify the specific bills they focused on, but, in addition to the basic terms of their contracts, they do need to spell out the "categories of work to be performed."
Client lobbyists must report what issues they're focused on, their expenditures and the terms of their contracts regarding compensation or reimbursement. They also have to itemize every expenditure of $10 or more per person by date, amount and circumstance of the expenditure.</t>
  </si>
  <si>
    <t>Lobbyists are required to register by filing an initial report within 7 days upon being hired, and generally respect the deadline. The reports usually include employers' names and the issue being lobbied, but are spottier on identifying specific bills that are being lobbied.
One problem that current Secretary of State Nellie Gorbea and her transition team have identified is the cumbersome Lobby Tracker computer system that can make it difficult for well-intentioned lobbyists to file reports. "The State needs a reporting system that is easy to use. The current Lobby Tracker system is unnecessarily complicated," says Gorbea's transition report. The report also recommends "the consolidation of reporting requirements for General Assembly and Executive Branch lobbying into a single lobbying reporting requirement."</t>
  </si>
  <si>
    <t>The L1 lobbyist registration form must be filled within 30 days of being hired to lobby. The form asks for name of employer, compensation, duration of employment, areas of interest (but not specific legislation).
Lobbyist registrations, like their spending reports, are not regularly audited. Even among those who register, failure to do so in a timely manner is the most common violation among lobbyists. Budget cuts forced the Public Disclosure Commission to eliminate one position from the Compliance Division. Among the changes was to do group enforcement for lobbyist employer groups every other year instead of annually. But overall, few lobbyists appear to flout the rule for registering.
In March 2015, The Seattle Times revealed that Sound View Strategies received a $8,000-a-month retainer contract from Moneytree to work on legislation to liberalize payday loan rules. Yet despite having ghost-written a pro-Moneytree newspaper op-ed in the name of two Washington legislators, Sound View had not registered as a lobbyist. Sound View's thinking was that the stealth editorial work wasn't directly lobbying lawmakers.</t>
  </si>
  <si>
    <t>In Michigan, lobbyists must file a registration form with the state within 15 days of their entrance into the lobbying field -- within three days for lobbying agents.            
Thresholds for reporting finances are determined by spending amounts, not calendar days. Full-time lobbyists working for a lobbying firm engage in reporting requirements when they expend more than $1,000 on lobbying activities in a 12-month period. Lobbying agents, who engage in lobbying activities for entities such as a corporation or a labor union, report once they spend more than $250 in a 12-month period. However, each reporting period, some lobbyists fail to file their disclosure reports on time or they file reports that are less than complete. While Michigan has hundreds of registered lobbyist/lobbying agents, when the February deadline passed for the most recent reports, 58 lobbyists had failed to file on time or filed faulty reports.</t>
  </si>
  <si>
    <t>Most lobbyists do register after or in advance of initial lobbying activity but there are cases where lobbyists do not register at all, or when new lobbyists are not made aware of their registration obligations in a timely way and may register in excess of 10 days after lobbying activity.
Oregon's system very much relies on new lobbyists to have self-awareness, there is no mechanism within the government that keeps lobbyists regularly informed about their registration obligations or an effort to track lobbying activity and assure that all lobbyists are registered. Oregon's approach is generally more colloquial, in that new lobbyists are expected to pick up the rules as they go from older, more seasoned lobbyists who understand the guidelines. Some lobbyists do choose not to register and get away with it, though such instances are rare.
Lobbying registration includes only lobbyist name and expenditure. They do not include employer name or bill number.</t>
  </si>
  <si>
    <t>Maine law requires that lobbyists register "no later than 15 days after commencement of lobbying," a relatively lax standard that, in practice, allows considerable lobbying to take place before a registration comes into effect. Most lobbyists registered on time in 2013 and 2014, though there were scattered instances in which lobbyists did not register for 20 days or more. 
 In one case, for example, a National Humane Society lobbyist failed to register within 15 days of initiating lobbying activity, despite testifying on multiple bills for her client. An investigation was conducted by the Maine Ethics Commission, and the lobbyist, new to the profession, acknowledged her mistake and was assessed a small penalty. 
 Joint lobbyist and client registration forms provide detailed information about the lobbyist and their goals, including, contact information for both, date on which lobbying commenced, compensation (or basis for compensation, e.g.. hourly, retainer, etc.), and a brief description of the client's business, legislative interests and the specific legislative committees to be lobbied.</t>
  </si>
  <si>
    <t>Lobbyists in Idaho do comply with the law, which requires that they register BEFORE they do any lobbying. Lobbyists in Idaho report, on a "Lobbyist Registration Statement," also known as form L-1, their name and permanent business address; their temporary residential and business address in Ada County (where the capital is located) during the legislative session; the name, address and email address of their employer; the occupation or business of the employer; the duration of the lobbyist's employment by the employer; whether they will be lobbying the Legislature, the executive branch, or both; whether they are compensated solely as a lobbyist or as a regular employee whose duties include lobbying along with other duties; and the name and address of the person who will have custody of all records required to be kept under Idaho's lobbyist registration law. They also report all their contact information, including home, business and cell phone numbers and email address; and identify specific subject categories on which they will be lobbying. Examples include: Agriculture, horticulture, farming and livestock; Amusements, games, athletics and sports; Banking, finance, credit and investments; and Transportation, highways, streets and roads. They sign and date the form and certify that it's true and complete as required by law. They are not permitted to leave blank any sections of the form. Lobbyists pay a $10 fee per employer for whom they register; and report all this information for each employer for whom they lobby. All of these items routinely are reported, for every lobbyist registered in Idaho. 
 These registration forms do not require reports on lobbyist expenditures; those are required in monthly, annual and semi-annual lobbyist expenditure disclosure reports. It is in those disclosure reports that lobbyists report their expenditures to lobby legislators, from taking a lawmaker out to dinner to running ads or sponsoring receptions. Those disclosure reports list all spending, but don't identify by name a lawmaker who's the recipient unless the individual expenditure on that lawmaker exceeds a $105 threshold. There is no searchable electronic database of those expenditure disclosure reports. However, the Secretary of State's office does post a PDF document that lists, in alphabetical order both by lobbyist name and by employer name, all lobbyists registered in Idaho and their registration information, for each year. Reports currently online stretch from the current year, 2015, back to 2003.</t>
  </si>
  <si>
    <t>Lobbyists are required to report monthly during legislative session and quarterly when legislature is not in session," writes Joan Mize, a lobbying specialist for the Alaska Public Offices Commission. There have been some notable violations to this rule, including in 2012 when Dan Coffey accepted $60,000 from the Municipality of Anchorage to lobby the Legislature and governor to get funds for the city's port project. He eventually admitted wrongdoing and was fined $11,822. 
Additionally, some small organizations that send employees to Juneau to speak on their behalf walk a fine line and sometimes step beyond the bounds of what is legally acceptable, said Mike Bradner, former House Speaker. "A lot of citizens and people who work for small entities, sometimes they maybe go over the line," Bradner said. "They’re down there to see the legislators, but in a sense, they’re meeting kind of as paid lobbyists. But that’s only the small potatoes. Big organizations, oil companies, businesses like that, they have everyone register and list everything." 
---
Peer Reviewer Comment: Agree
I agree with the score, and the comments given are accurate. I also think the comments provided in question 203 are also germane to this question, and maybe even more so: Lobbyists are required to register before conducting any political activity. 
There are very few complaints of lobbyists registering late or not registering at all. In 2009, a complaint was filed against someone who was allegedly lobbying without having registered. In 2014, APOC rejected a complaint that education activists, who were not hired or being paid by any organization and who were representing themselves on their personal time, were obligated to register. So far, there have been no complaints of late registration this year."</t>
  </si>
  <si>
    <t>Delaware lobbyists must update their registration dockets with relative frequency. Lobbyists, under Delaware law, must register with the state before performing any acts a lobbyist. Registration dockets must include name and address of the lobbyist and employer; the date on which employment as a lobbyist begins; the length of time of employment is to continue; and the subject matter of legislation, regulation or administrative relating to the employment of the lobbyist. Lobbyists do not have to re-register yearly. But within five days of any changes, the lobbyist must report the changes to the Public Integrity Commission (PIC).</t>
  </si>
  <si>
    <t xml:space="preserve">Nevada state law requires lobbyists to file a registration statement within two days of beginning lobbying activity, to update the registration within five days of any change in the information reported, and to file a notice of termination 30 days after ceasing lobbying (NRS 218H.200-NRS 218H.230).
The law gives the Director of the Legislative Counsel Bureau oversight over the registration process, and says that registration statements must be filed "in such form as the Director prescribes." The Legislative Counsel Bureau requires lobbyists to register for each legislative session during which they lobby, with regular sessions taking place every two years.
--- 
Peer Reviewer comment:
I understand the moderate score and agree, but the biennial nature of the Legislature predisposes against this being YES.  With that said, as the prior indicator notes none of the activity outside of session is regulated. </t>
  </si>
  <si>
    <t>Lobbyists must file registration statements within one business day of beginning lobbying and must file amendments within 10 business days of any change in information from the previous form. They are also required to register every year. 
Under a change enacted in 2013, late filers have an extra 10 business days to file after receipt of a certified letter notifying them that they are late.</t>
  </si>
  <si>
    <t>There appears to be general compliance with reporting regulations, but it is difficult to obtain information about violations. A December 2013 report attached to Government Accountability Board meeting minutes listed penalties levied for late reporting--eight penalties were listed as filing late reports. In another section of the attachment,  a “Lobbying Update” by Molly Nagappala and Brian Bell, campaign finance auditors, reported on activity from January 1 through June 30, 2013. Seventeen principals were sent warning letters due to violating the 15-day reporting requirement, and 4 principals with egregious violations were asked to pay a forfeiture of $25 per item reported late.
Legal experts say It is entirely appropriate for lawyers to structure their activities to avoid the necessity of licensure as a lobbyist by the lawyer and registration as a principal by the client. 
In addition, an individual is free to lobby the state senator and state representative who represent his or her home (not business) address without ever needing to be licensed. This is true even if an individual is paid, and without regard to the fee. But if an individual lobbies legislators other than those from his or her home district, the exception does not apply. The law also provides several exemptions, including lobbying  through communications media or by public addresses to audiences made up principally of persons other than legislators or agency officials.
"Lobbyist" means an individual who is employed by a principal, or contracts for or receives economic consideration, other than reimbursement for actual expenses, from a principal and whose duties include lobbying on behalf of the principal. If an individual's duties on behalf of a principal are not limited exclusively to lobbying, the individual is a lobbyist only if he or she makes lobbying communications on each of at least 5 days within a reporting period.</t>
  </si>
  <si>
    <t>Washington does not routinely audit lobbying and other campaign-finance reports for accuracy and compliance. So violations surface typically through third-party complaints or media reports. 
In 2015, for instance, a complaint filed with the Public Disclosure Commission accused a staff member of South Seattle College of repeatedly meeting with lawmakers to push for increased state funding for a program based at the college without ever having registered as a lobbyist. Failure to register is the most common violation among lobbyists.
In March 2015, The Seattle Times revealed that Sound View Strategies received an $8,000-a-month retainer contract from Moneytree to work on legislation to liberalize payday loan rules. Yet despite having ghost-written a pro-Moneytree newspaper op-ed in the name of two Washington legislators, Sound View had not registered as a lobbyist. Its argument: The stealth editorial work wasn't directly lobbying lawmakers.</t>
  </si>
  <si>
    <t>Under Tennessee law, even volunteer lobbyists are required to register, although they don't have to pay the fees associated with being a lobbyist. But government employees who lobby aren't required to register as lobbyists. 
 For example, Knoxville News Sentinel writer Tom Humphrey reported on how Gov. Bill Haslam has 40 lobbyists that aren't registered. How does that work? They all work in the executive branch, anyway. And none are being paid extra to lobby. 
 An argument could be made that the governor is supposed to lobby the legislature to get his agenda passed. However, Humphrey says there is no reason those people shouldn't be registered. 
 Dick Williams, chair of Common Cause of Tennessee, said that he would like to see government employees register as lobbyists. Williams says there is a provision in the law that allows an employee of a municipal government or a school board to lobby without registering. Registration is only required when any of those entities contract the lobbying to someone outside.</t>
  </si>
  <si>
    <t>Not all people who influence legislative decision-making regularly register with the Lt. Governor's Office. Usually, the defining line is expenditure of funds. 
Unpaid" lobbyists" are not required to register and some political groups, such as the conservative Eagle Forum, testify at hearings simply stating that they are "citizens" rather than representatives of a well-organized political group.  
There is a large loophole for owners of private businesses and employees in government relations roles to directly "lobby," but are not considered lobbyists under the law and normally do not register. 
To be clear, government-paid employees who dedicate most of their time to influencing or representing government agencies or entities, particularly during the Legislature, consider themselves exempt from reporting rules.</t>
  </si>
  <si>
    <t>The big question here is: when is a lobbyist not a lobbyist? Longtime lobbyists who have been working the State House for years cite repeated cases of people finding ever more creative ways to skirt State Ethics Commission rules, sometimes with the help of the Commission.
"Technically, yes -- those who call themselves lobbyists are registered as lobbyists," said Anne Peterson Hutto, former House representative and current lobbyist for the Coastal Conservation League. "There are those whose work looks very similar to the work that lobbyists do. They call themselves consultants. Consultants do not have to register. 
Consultants is also a term that's often used in one's first year out of the legislature, when you are legally barred from lobbying."
“If I go over to the State House and I appear before a committee,” said S.C. Common Cause Director John Crangle, “and I testify in behalf of Bill X, that’s not considered lobbying. I don’t have to register and disclose. But on the other hand, if I go to Senator [John] Courson’s office and I say I’m working to support Bill X and I want you to support it and vote for it, that’s lobbying. And I have to disclose that activity and register as a lobbyist. What it’s designed to do, it’s designed to eliminate or prevent any requirement that a citizen who comes in to testify before a committee would be classified as a lobbyist and have to register and disclose and pay the fee. It’s designed to isolate those individuals that serve as advocates on a regular basis, usually for compensation. It tries to draw some kind of distinction based on how much they do in this context in which they’re doing, making efforts trying to influence the public’s official.”
There's a case from outside the study period that illustrates practices still in place today. In 2009, the S.C. Chamber of Commerce had a decided interest in the business of the Tax Realignment Commission (TRAC), a group whose mission was to assess the state’s tax structure.  But, according to General Assembly rules, the TRAC Commission, in keeping with the Freedom of Information Act, could only hear from lobbyists in a formal presentation. Thanks to the S.C. Ethics Commission, which ruled in their favor, the S. C. Chamber of Commerce found that they could informally lobby TRAC Commission members all they want – so long as they were not acting as the lobbyists’ principal and did not spend over $500. 
When TRAC members met, Chamber of Commerce Executive Director Otis Rawl “would be out front glad-handing,” said lobbyist John Ruoff, “even though it was illegal for a lobbyist to be over there talking about the matters of the Commission, except from the podium.”</t>
  </si>
  <si>
    <t>Most paid lobbyists register in Oklahoma, but this has been a small problem in the past. Oklahoma passed new ethics rules that took effect Jan. 1, 2015, and are designed to eliminate any problems with lobbyists not registering with the state. 
In the past, there were occasional, unproven allegations of people lobbying who were not registered, which was part of the reason for the rules update, said Lee Slater, executive director of the Ethics Commission. But most paid lobbyists register with the Ethics Commission, sources said. 
There is a possible gray area of state agencies in Oklahoma having paid employees under such titles other than "legislative liaison" who also engage in a form of lobbying with lawmakers for their office's annual appropriation. 
And a 2014 education rally at the Oklahoma State Capitol had some lawmakers accusing teachers of acting as unregistered lobbyists while getting paid with state tax dollars, but no ethics complaint resulted.</t>
  </si>
  <si>
    <t>There were no known cases of lobbyists failing to register during the period of study. Consensus is the state makes it easy to register and the penalty for failing to register deters transgression. 
The Lobbying Compliance Division imposes a $50-a-day fine up to a maximum of $500 for late filers, who first get an e-mail notifying them that they are late. If no response, they get a certified letter warning them to pay up. They have 1-days from receipt of that letter to pay.  Cases of refusal to pay at all are referred to the attorney general. 
No late fees have been assessed in 2013, 2014 and 2015 because the law forbids the secretary of state from levying fines unless the late filer fails to file the mandatory quarterly report after the 10th business day after the date the late filer receives a certified late notice letter. That letter gets everybody to file.  
In 2013, 7.4 percent of reports, including registrations and expense filings, were late, that is, they missed the nominal, or original, deadline. In 2014, 7.5 percent were late, and so far in 2015 2.1 percent are late.</t>
  </si>
  <si>
    <t>Joe Donohue, New Jersey Election Law Enforcement Commission deputy director, says that he is not aware of any examples of lobbyists not registering. 
Lobbyist Cullen McAuliffe, managing partner at Impact NJ (a lobbying firm in Trenton), agrees, but adds that some members who leave the executive branch go and work for law firms and lobby firms, and, while they do not register to lobby, they are indeed lobbying behind the scenes, making them de facto, unregistered lobbyists. 
An example of that may be found in Lori Grifa, who stepped down as commissioner of the Department of Community Affairs in January 2012 and took a job as chair of Wolff &amp; Samson's regulatory affairs group two months later; Wolff &amp; Samson is a law firm with a huge lobbying division.</t>
  </si>
  <si>
    <t>Most paid lobbyists do register, although some register late. In the New Mexico capitol's small ecosystem, it's hard to fly under the radar. 
 When an Albuquerque Journal reporter described a public employees' union as having a "small army of lobbyists," he was talking about union members – not professional lobbyists – who head to Santa Fe for rallies or to talk to their lawmakers. But the union president shot back in an op-ed with a statement that rang true to most denizens of the capitol: "Everyone at the Roundhouse knows AFSCME has two lobbyists."
---
Peer Reviewer comment: Agree
The SOS former elections bureau chief was hired under a professional services contract in 2015. The contract specifically requires the contractor to lobby, but she never registered.</t>
  </si>
  <si>
    <t xml:space="preserve">Lobbyists who are paid more than $500 a year are required to register. 
The Illinois Secretary of State oversees all lobbyists registrations and makes them available online, along with reports and expenditures filed as required by law.
As of March 16, 2015, there were just over 1,600 registered lobbyists with the Secretary of State.
The Secretary of State provides a list of lobbyists and a list of registered companies that lobby. A cross-check of both lists shows the same number of registered lobbyists. 
There are no known occurrences of lobbyists who do not register. </t>
  </si>
  <si>
    <t>The executive director of the Kansas Governmental Ethics Commission said that to her knowledge, all people who are paid to lobby register as lobbyists, noting that the requirement only applies to people "employed in considerable degree for lobbying." 
A lobbyist concurred, saying members of industry "are pretty good at self enforcement" and would report an unregistered lobbyist if they knew of one.  
The commission has not received any complaints of lobbyists failing to register during the period under review, nor have there been cases covered in the news media.</t>
  </si>
  <si>
    <t xml:space="preserve">The law states specific thresholds for lobbyist registrations but, due to minimal enforcement activities by the Secretary of State's Office, the lobbying registration requirements can be circumvented. In some cases, a representative of a company may push for certain legislation, essentially taking on the role of a lobbyist without registering as a lobbying agent. 
For example, in 2011-12, when the Michigan Legislature was considering approval for a public bridge to Canada in Detroit, a spokesman for the company of Matty Maroun, owner of the privately operated Ambassador Bridge in Detroit, was routinely making the case against a new bridge for Maroun in the state Capitol, conversing with state House and Senate members though he was not a registered lobbyist. </t>
  </si>
  <si>
    <r>
      <t>All lobbyists are required to register with the state online, and those who do can be easily located in the online database. Although there is no real way to know whether a lobbyist has filed unless somebody complains (which rarely if ever occurs) this researcher found no concrete examples of lobbyists failing to file. Some were late in filing, but nobody has been called out for failing to file entirely. 
And actually, a bit of progress has been made in this area. Before 2014, water management districts in Florida exploited a loophole in the law, claiming their lobbyists did not have to register as such. As of July 1, 2014,  lobbying a water management required that the lobbyist register to do so. Here's</t>
    </r>
    <r>
      <rPr>
        <sz val="10"/>
        <rFont val="Arial"/>
      </rPr>
      <t xml:space="preserve"> </t>
    </r>
    <r>
      <rPr>
        <sz val="10"/>
        <rFont val="Arial"/>
      </rPr>
      <t>the relevant statute: 
FS 112.3261</t>
    </r>
    <r>
      <rPr>
        <sz val="10"/>
        <rFont val="Palatino Linotype"/>
      </rPr>
      <t> </t>
    </r>
    <r>
      <rPr>
        <sz val="10"/>
        <rFont val="Arial"/>
      </rPr>
      <t>Lobbying before water management districts; registration and reporting: (2)</t>
    </r>
    <r>
      <rPr>
        <sz val="10"/>
        <rFont val="Palatino Linotype"/>
      </rPr>
      <t> </t>
    </r>
    <r>
      <rPr>
        <sz val="10"/>
        <rFont val="Arial"/>
      </rPr>
      <t>A person may not lobby a district until such person has registered as a lobbyist with that district. Such registration shall be due upon initially being retained to lobby and is renewable on a calendar-year basis thereafter. Upon registration, the person shall provide a statement signed by the principal or principal’s representative stating that the registrant is authorized to represent the principal. The principal shall also identify and designate its main business on the statement authorizing that lobbyist pursuant to a classification system approved by the district. Any changes to the information required by this section must be disclosed within 15 days by filing a new registration form.</t>
    </r>
  </si>
  <si>
    <t xml:space="preserve">Anyone who engages in lobbying activist must register with the state. Under the law, “lobbying” means communicating directly with an official in the executive branch of state government or an official in the legislative branch of state government for the purpose of influencing legislative or administrative action. Lobbying of the judicial branch is not allowed. Full-time lobbyists working for a lobbying firm engage in reporting requirements when they expend more than $1,000 on lobbying activities in a 12-month period. Lobbying agents, who engage in lobbying activities for entities such as a corporation or a labor union, report once they spend more than $250 in a 12-month period. </t>
  </si>
  <si>
    <t xml:space="preserve">Lobbyists are required to register, but the  question of who qualifies as a lobbyist is less clear. The state defines lobbyist broadly as "any individual, association, corporation, partnership, business trust or other entity that engages in lobbying on behalf of a principal for economic consideration. The term also includes an attorney at law while engaged in lobbying." 
The definition of "economic consideration" under the law does not provide any thresholds for payment that must be met before one is considered a lobbyist. Instead, it broadly defines the term as "anything of value offered or received" and "includes compensation and reimbursement for expenses." 
Within the exemptions listed in the law, however, is a clause exempting individuals who received $2,500 or less from "all principals represented." Also exempt are individuals engaging in lobbying on behalf of their employers if the lobbying "represents less than 20 hours during any reporting period." </t>
  </si>
  <si>
    <t>Officials who attempt to influence state agencies or lawmakers in Delaware, and are paid, are considered lobbyists. Delaware law does not set a  compensation threshold for an official to qualify as a lobbyist. Here is the entire definition of a lobbyist under Delaware law: "'Lobbyist' means any individual who acts to promote, advocate, influence or oppose any matter pending before the General Assembly by direct communication with the General Assembly or any matter pending before a state agency by direct communication with that state agency, and who in connection therewith either:
a. Has received or is to receive compensation in whole or in part from any person; or
b. Is authorized to act as a representative of any person who has as a substantial purpose the influencing of legislative or administrative action; or
c. Expends any funds during the calendar year for the type of expenditures listed in § 5835(b) of this title." § 5831</t>
  </si>
  <si>
    <t>Lobbyists must register, unless they are also an employee of the state, or a political subdivision such as a county or municipality. However,  if the county or municipality hires an outside lobbyist, that lobbyist is required to register. This applies to anyone lobbying - attempting to influence or communicate with - executive branch employees, and legislative branch employees. To be classified as a lobbyist, the lobbyist must incur expenses of at least "$500 or earn at least $2,500 as compensation for all such communication and activities relating to the communication during the reporting period; or
(ii) 1. communicates with an official or employee of the Legislative Branch or Executive Branch; and
2. earns at least $5,000 as compensation for all such
communication and activities relating to the communication during the reporting period," according to the state ethics law.</t>
  </si>
  <si>
    <t>West Virginia Code includes all lobbyists – including those who communicate with legislators and those who communicate with executive branch officials, including the governor. Lobbyists are defined as anyone who receives 
 compensation for political activity in support of or in opposition to legislation, regulation or political candidate. People who lobby on behalf of a nonprofit organization without compensation for no more than twenty days during any regular session of the Legislature are exempt.
 According to 6B-3-1, 
 "(6) "Lobbying" or "lobbying activity" means the act of communicating with a government officer or employee to promote, advocate or oppose or otherwise attempt to influence:
 (i) The passage or defeat or the executive approval or veto of any legislation which may be considered by the Legislature of this state; or
 (ii) The adoption or rejection of any rule, regulation, legislative rule, standard, rate, fee or other delegated legislative or quasi-legislative action to be taken or withheld by any executive department."</t>
  </si>
  <si>
    <t>The state Code of Ethics defines a lobbyist as someone who earns or pays a minimum of $2,000 per year in lobbying activity:  "'Lobbyist' means a person who in lobbying and in furtherance of lobbying makes or agrees to make expenditures, or receives or agrees to receive compensation, reimbursement, or both, and such compensation, reimbursement or expenditures are [$2,000] or more in any calendar year or the combined amount thereof is [$2,000] or more in any such calendar year." 
A lobbyist must register with the Office of State Ethics as a lobbyist (Sec. 1-94).</t>
  </si>
  <si>
    <t>Oklahoma's Ethics Rules establish rules for lobbyist registration and reporting of expenditures for state officers and employees under rule 5, which contains definitions for executive lobbyists, legislative liaisons and legislative lobbyists. It also defines legislative lobbying as "any oral or written communication with the Governor or with a member of the Legislature or with an employee of the Governor or the Legislature on behalf of a lobbyist principal."</t>
  </si>
  <si>
    <t>There are two separate statutes, one for the executive branch and one for the legislative branch. § 22-10, passed in 1988, covers lobbying on legislation, whether it be lobbying legislators or the executive branch. § 42-139, a more recent law passed in 2004, covers any attempt to lobby the executive branch on actions, policies or decisions not tied to legislation.
The new Rhode Island Secretary of State, Nellie Gorbea, who took office in January 2015, hopes to reform and streamline the lobbying laws to bring them under one umbrella. A task force she appointed met for the first time on March 5, 2015, with the goal of introducing legislation in 2015 to strengthen and simplify Rhode Island's lobbying laws, including imposing stiffer fines than the current $2,000 limit on violators.</t>
  </si>
  <si>
    <t>In Florida, the law defines and recognizes both executive branch lobbyists and legislative lobbyists, and it includes communications with state legislators and executive officials, including the governor.  
Executive: 
112.3215 Lobbying before the executive branch or the Constitution Revision Commission; registration and reporting; investigation by commission.
(a) “Agency” means the Governor, Governor and Cabinet, or any department, division, bureau, board, commission, or authority of the executive branch. In addition, “agency” shall mean the Constitution Revision Commission as provided by s. 2, Art. XI of the State Constitution.
(f) “Lobbies” means seeking, on behalf of another person, to influence an agency with respect to a decision of the agency in the area of policy or procurement or an attempt to obtain the goodwill of an agency official or employee. “Lobbies” also means influencing or attempting to influence, on behalf of another, the Constitution Revision Commission’s action or nonaction through oral or written communication or an attempt to obtain the goodwill of a member or employee of the Constitution Revision Commission.
(3) A person may not lobby an agency until such person has registered as a lobbyist with the commission. Such registration shall be due upon initially being retained to lobby and is renewable on a calendar year basis thereafter. Upon registration the person shall provide a statement signed by the principal or principal’s representative that the registrant is authorized to represent the principal. The principal shall also identify and designate its main business on the statement authorizing that lobbyist pursuant to a classification system approved by the commission. 
Legislative: 
11.045 Lobbying before the Legislature; registration and reporting; exemptions; penalties. (e) “Lobbying” means influencing or attempting to influence legislative action or nonaction through oral or written communication or an attempt to obtain the goodwill of a member or employee of the Legislature. 
Joint Rule 1 (Joint Rules of the Florida Legislature) 
“Lobbyist” means a person who is employed and receives payment, or who contracts for economic consideration, for the purpose of lobbying or a person who is principally employed for governmental affairs by another person or governmental entity to lobby on behalf of that other person or governmental entity.</t>
  </si>
  <si>
    <t>Reports are available for free and online at the State Auditor's Office website in pdf format.
Massachusetts State Auditor Suzanne Bump said because her office does performance audits rather than financial audits, the information available to the public is not in an ideal open data format. "The kind of reports we do I don't think lends itself to that kind of data and analysis.” she said.
Backup material, however, is available upon request although Bump said that material may have to be redacted because it may contain privacy, contract and proprietary information that cannot by law be released publicly. 
“That said,” she added, “we are constantly trying to make our audits more understandable and recently adopted a new format where we list out what our objectives are and indicate what test was used to determine that and how the agency fared.”</t>
  </si>
  <si>
    <t>State Comptroller spokesman Peter McAleer: "Links to all of our audit reports are made available on our website … as soon as they are completed. If a member of the public wants a copy of an audit, they are not charged.
In practice, audit reports are made available in open data format. 
 Auditor Stephen Eells says his audits are posted on his agency's website within a day or two of completion. 
 Reporter John Reitmyer agrees the Comptroller and Auditor's online postings are good, but notes the Comptroller issues a press release when action is taken, while the Auditor does not. 
 The Office of Legislative Services does not perform audits of the Legislature. It merely reviews and posts Legislative disclosure forms. And while OLS does not perform detailed audits, it does post disclosure forms online for public inspection and further scrutiny.</t>
  </si>
  <si>
    <t>All annual and special audits are posted online for free, although they can be hard to find using the current interface. The website is undergoing upgrades in 2015.</t>
  </si>
  <si>
    <t xml:space="preserve">Oklahoma law requires all audits and investigations to be put online for the public to access on the agency's website, and this law is followed.  
Citizens can access the reports instantly online for free as soon as they are published. 
The most recent annual report available is for Fiscal Year 2013. The website has the audits, investigations and reports organized by several categories - including county, municipal, school, etc. Most recent reports are easily accessible under a special section titled "recently published reports." </t>
  </si>
  <si>
    <t xml:space="preserve">Audit reports are online in pdf format -- sorted by fiscal year, the entity audit and audit type.  They can be found on the Florida Auditor General's website.  There is no charge for accessing the reports and they are posted within a day or two of their completion, according to Auditor General General Council John Tenewicz. </t>
  </si>
  <si>
    <t xml:space="preserve">All of the reports of the state auditor are posted online, and are available to Delaware citizens at no cost. 
Reports available on the website as of February 21, 2015, included school construction audits, audits of a drinking water revolving fund and special reports. 
The special reports and investigations included an audit of entitlement spending, an alleged misuse of federal funds out of the Delaware Department of Health and Social Services and an investigation into state credit card spending. 
Audits performed by the office appear to be easily available online in a timely way and at no cost. Recent investigations, including the Health and Social Services investigation and credit card spending report, were made available online the same day they were finalized and released to the public, said Jon Offredo, a government reporter for The News Journal and delawareonline.com. 
Audits on school construction engagements are prepared annually, and typically available several months after the completion of the fiscal year, according to audit reports posted online. Pension system audits, performed by a contractor for Delaware's Board of Pensions, are also available on the auditor's website each year, according to a review of the site. 
Revolving loan fund audits appear to be updated every two years. Other reports, including investigative reports and inspections, are updated irregularly as the audits are performed. </t>
  </si>
  <si>
    <t xml:space="preserve">Audit reports are online -- sorted by fiscal year, the entity audit and audit type.  They can be found on the Florida Auditor General's website.  There is no charge for accessing the reports and they are posted within a day or two of their completion, according to Auditor General General Council John Tenewicz. </t>
  </si>
  <si>
    <t xml:space="preserve">Audit reports are publicly available for free as required under the state public documents law on the department's website. In addition, citizens can subscribe to get emails of audit reports. 
Audit reports are not specifically mentioned in the definition of public records, which simply says that ALL documents, letters, photographs, etc., produced by ANY state agency are the property of the people and accessible to them with the usual exception for criminal investigations, release of Social Security numbers and so on. </t>
  </si>
  <si>
    <t>Audits are specifically designated as "normally public" records under the state records law, the Government Records Access and Management Act. Every audit is posted online, but some records gathered during audits are protected for such reasons including criminal investigations and invasion of privacy.</t>
  </si>
  <si>
    <t>The State Board of Accounts unaudited reports from agencies are required to be publicly available online, under state law (Indiana Code 5-11-1-4 a), as are the results of an examination of an agency by the State Board of Accounts.
 The Board of Accounts implemented the Annual Financial Report system, beginning in 2011, through the Indiana Gateway for Governmental Units, which modernized the way local government financial information is collected and published. Unaudited annual financial report data is available online, with interactive research tools to study services local governments provide and their associated costs. 
 But provisions of House Enrolled Act 1104, passed by the state legislature in 2015 and effective July 1, 2015, provide that the results of the examination are to remain confidential until the final report is made public, the results are publicized, or the attorney general institutes an action based on the preliminary report, whichever comes first. Otherwise, a public agency or official must keep the results confidential, until one of those events occurs. Examination work papers and investigation records also must be kept confidential and used solely for official purposes.</t>
  </si>
  <si>
    <t>Chapter 29 section 200.13 of the Missouri Revised Statutes states that, upon conclusion of an audit, the office will distribute copies of the audit report to agencies requesting a report, and then provide written copies or host the report on the auditor's website. The paragraph also states that it does not require publication of any statutorily closed document, including audit work papers and “related supportive material.”</t>
  </si>
  <si>
    <t xml:space="preserve">The Fiscal Code, which governs the Auditor General, does not explicitly require the agency to publish reports on its investigations, activities and advisory opinions. It requires only that "copies of all audits made by the Department of the Auditor General shall be promptly submitted to the Governor." The state's Right-to-Know law does, however, provide a mechanism for the public to legally access the records. </t>
  </si>
  <si>
    <t xml:space="preserve">Delaware's auditor's office is subject  to Delaware's Freedom of Information Act, which allows access under written request to information produced by public bodies. The law setting up the auditor's office does not specifically mention any confidentiality provisions. </t>
  </si>
  <si>
    <t>11.45 Definitions; duties; authorities; reports; rules.— (c) The audit report when final shall be a public record. The audit work papers and notes are not a public record; however, those work papers necessary to support the computations in the final audit report may be made available by a majority vote of the Legislative Auditing Committee after a public hearing showing proper cause. The audit work papers and notes shall be retained by the Auditor General until no longer useful in his or her proper functions, after which time they may be destroyed.</t>
  </si>
  <si>
    <t>The auditor does provide advisory opinions when entities do not follow up on audits, but there is no requirement to publish them.
Maryland law requires that the legislative auditor make a report to the legislature when each audit it performs is completed. ""(c) Report of Legislative Auditor.- (1) On the completion of each examination, the Legislative Auditor shall submit a full and detailed report to the Joint Audit Committee of the General Assembly."" 
The reports are made public three days after they are submitted to the Audit Committee of the General Assembly. There is no annual report by the agency; instead audits are published individually. The law requires that (f) Public access.- After the expiration of any period that the Joint Audit Committee specifies, a report of the Legislative Auditor is available to the public under Title 4, Subtitles 1 through 5 of
the General Provisions Article. 
Twice a year, the office publishes a summary of actions, which may include other work. The work of the auditor is generally made public, but the timetable is up to the legislative committee. In general that is usually three days after the report goes to the legislative audit committee.</t>
  </si>
  <si>
    <t>No annual report is required by law. 
The auditor does not issue an annual report, but must report on its investigations, activities and advisory opinions. Reports are  prepared when an issue is worthy of investigation. They are put on the auditor's web site as they are completed, usually within a week of completion, and people can subscribe to get emails of all reports. The reports also go to the governor, speaker of the House and the Senate president pro tem. The reports aren't issued on a regular schedule but when completed. In 2014, the auditor issued 129 reports.</t>
  </si>
  <si>
    <t>The law does not require the Legislative Post Auditor to publish an annual report of the office's activities. However, by law, each audit report is submitted to the Legislative Post Audit Committee, and then becomes subject to the Kansas Open Records Act. Each audit result must be submitted to the legislative committee, satisfying the "less than annually" criteria and becoming available under the state's open records law in the process.
Also, a rule adopted by the Legislative Post Audit Committee requires the Legislative Post Auditor to report to what extent agencies and departments have followed the recommendations in its audits.</t>
  </si>
  <si>
    <t>Maine law requires that the State Auditor "to audit all accounts and other financial records of State Government ... and to report annually on this audit, and at such other times as the Legislature may require." 5 § 243
 Furthermore, the Office of the Auditor also maintains a referral service, or Fraud Hotline, "for the confidential reporting of fraud, waste, inefficiency and abuse in State Government." 5 § 244-E
 The Auditor’s Office is required to “publish a semiannual report to the Governor and Legislature...which may be electronically published” which detailing Fraud Hotline activity, including: a) the total number of complaints received, b) The number of referrals of fraud or other criminal conduct to the Attorney General; c) The number of referrals of agency performance issues to the Office of Program Evaluation and Government Accountability; and d) The number of investigations by the State Auditor by current status whether opened, pending, completed or closed. 5 § 244-E</t>
  </si>
  <si>
    <t>The State Board of Accounts is required to file an annual report of internal audit results of the Bureau of Motor Vehicles, Family and Social Services Administration and Department of Revenue, under Indiana Code 5-11-1-28, said State Examiner Paul Joyce. Audits of other departments are not covered.
When the Indiana State Board of Accounts does an investigation, it is required by law (Indiana Code 5-11-5-1) to immediately file a report with the state examiner. After inspecting the report, the state examine must immediately file one copy with the officer or person examined, one copy with the auditing department of the municipality examined and one copy in an electronic format with the Legislative Services Agency, as staff to the Indiana General Assembly (Indiana Code 5-14-6). If the report finds malfeasance or misfeasance in office or of any employee, a copy of the report must be filed with the attorney general, who must start civil proceedings to recover any funds misappropriated or diverted. Preliminary reports are confidential until the final report is issued, unless the attorney general takes action on the basis of the preliminary report. 
If a report filed with the attorney general discloses any offense, the state examiner must present a copy of the report and supporting testimony to the grand jury of the county in which the offense is alleged. 
All unaudited annual financial reports submitted by agencies are available online for all to see and filed with state Legislative Council.</t>
  </si>
  <si>
    <t>The Auditor General is required by 11.45 (4) to publish  audit reports, but frequency is discretionary.
(4) SCHEDULING AND STAFFING OF AUDITS.—
(a) Each financial audit required or authorized by this section, when practicable, shall be made and completed within not more than 9 months following the end of each audited fiscal year of the state agency or political subdivision, or at such lesser time which may be provided by law or concurrent resolution or directed by the Legislative Auditing Committee. When the Auditor General determines that conducting any audit or engagement otherwise required by law would not be possible due to workload or would not be an efficient or effective use of his or her resources based on an assessment of risk, then, in his or her discretion, the Auditor General may temporarily or indefinitely postpone such audits or other engagements for such period or any portion thereof, unless otherwise directed by the committee.
(b) The Auditor General may, when in his or her judgment it is necessary, designate and direct any auditor employed by the Auditor General to audit any accounts or records within the authority of the Auditor General to audit. The auditor shall report his or her findings for review by the Auditor General, who shall prepare the audit report.
(c) The audit report when final shall be a public record. The audit work papers and notes are not a public record; however, those work papers necessary to support the computations in the final audit report may be made available by a majority vote of the Legislative Auditing Committee after a public hearing showing proper cause. The audit work papers and notes shall be retained by the Auditor General until no longer useful in his or her proper functions, after which time they may be destroyed.
(d) At the conclusion of the audit, the Auditor General or the Auditor General’s designated representative shall discuss the audit with the official whose office is subject to audit and submit to that official a list of the Auditor General’s findings which may be included in the audit report. If the official is not available for receipt of the list of audit findings, then delivery is presumed to be made when it is delivered to his or her office. The official shall submit to the Auditor General or the designated representative, within 30 days after the receipt of the list of findings, his or her written statement of explanation or rebuttal concerning all of the findings, including corrective action to be taken to preclude a recurrence of all findings.
(e) The Auditor General shall provide the successor independent certified public accountant of a district school board with access to the prior year’s working papers in accordance with the Statements on Auditing Standards, including documentation of planning, internal control, audit results, and other matters of continuing accounting and auditing significance, such as the working paper analysis of balance sheet accounts and those relating to contingencies.</t>
  </si>
  <si>
    <r>
      <t>The auditor's office is required to report to the General Assembly and state agencies on its audit reports, including statutory reports on public spending and special reports. But there are no additional requirements in state law for the auditor's office to report the activities carried out by staff. According to the reporting requirements in Delaware law: No annual report is required.
The Auditor of Accounts shall file written reports covering the Auditor's post-audits with the state agency concerned, the Governor, the General Assembly, the Attorney General and the Director of the Office of Management and Budget; and, if the Auditor deems necessary, the Auditor may present special reports to the General Assembly for consideration and action.
(b)</t>
    </r>
    <r>
      <rPr>
        <sz val="10"/>
        <rFont val="Palatino Linotype"/>
      </rPr>
      <t> </t>
    </r>
    <r>
      <rPr>
        <sz val="10"/>
        <rFont val="Arial"/>
      </rPr>
      <t>The audit reports shall set forth:
(1)</t>
    </r>
    <r>
      <rPr>
        <sz val="10"/>
        <rFont val="Palatino Linotype"/>
      </rPr>
      <t> </t>
    </r>
    <r>
      <rPr>
        <sz val="10"/>
        <rFont val="Arial"/>
      </rPr>
      <t>Whether all expenditures have been for the purpose authorized in the appropriations therefor;
(2)</t>
    </r>
    <r>
      <rPr>
        <sz val="10"/>
        <rFont val="Palatino Linotype"/>
      </rPr>
      <t> </t>
    </r>
    <r>
      <rPr>
        <sz val="10"/>
        <rFont val="Arial"/>
      </rPr>
      <t>Whether all receipts have been accounted for and paid into the State Treasury as required by law;
(3)</t>
    </r>
    <r>
      <rPr>
        <sz val="10"/>
        <rFont val="Palatino Linotype"/>
      </rPr>
      <t> </t>
    </r>
    <r>
      <rPr>
        <sz val="10"/>
        <rFont val="Arial"/>
      </rPr>
      <t>All illegal and unbusinesslike practices;
(4)</t>
    </r>
    <r>
      <rPr>
        <sz val="10"/>
        <rFont val="Palatino Linotype"/>
      </rPr>
      <t> </t>
    </r>
    <r>
      <rPr>
        <sz val="10"/>
        <rFont val="Arial"/>
      </rPr>
      <t>Recommendations for greater simplicity, accuracy, efficiency and economy; and
(5)</t>
    </r>
    <r>
      <rPr>
        <sz val="10"/>
        <rFont val="Palatino Linotype"/>
      </rPr>
      <t> </t>
    </r>
    <r>
      <rPr>
        <sz val="10"/>
        <rFont val="Arial"/>
      </rPr>
      <t>Such data, information and recommendations as the Auditor of Accounts may deem advisable and necessary.
§ 2909 (a)</t>
    </r>
  </si>
  <si>
    <t>The audit agency will occasionally initiate independent investigations; otherwise, it conducts routine or complaint-driven audits. 
“In some instances we will be tipped off by a citizen and sometimes the state division of criminal investigations will be working on a case and they need accounting type people to look at financial stuff,” said Pam Robinson, Administrator of the Department of Audit’s Public Funds Division.
If the department finds anything criminal in its audits, it refers the case to the division of criminal investigations, which is a separate operating division of the Attorney General’s Office, but the office rarely takes action.</t>
  </si>
  <si>
    <t xml:space="preserve">The Bureau of State Audits is not required to report on its investigations, activities and opinions by law. The bureau is required to report  annually to the Legislature on recommendations in audit that are at least a year old and have not been implemented.  </t>
  </si>
  <si>
    <t>The Auditor's office independently initiates those investigations that it chooses to pursue. But not all investigations fall under its purview.
 There have been reports of irregularities and malfeasance in state government during the time period of this study. Two toddlers who had been in the care of the Department of Children and Families were later killed in the homes to which they had been returned.
 But these are investigations of potential crimes, the province of the Attorney General’s Office or local law enforcement, not the Auditor. Neither the law nor the constitution gives the Auditor any authority to engage in criminal investigation or prosecution. A separate investigation of DCF was conducted by a special Citizens Advisory Board created by the Governor.
 The Auditor does file reports with some frequency. Within the period this study, the Auditor's Office has filed 10 audit reports and 12 other reports and reviews in addition to the required Comprehensive Annual financial Report.
 The legislative and judicial branches of government are not audited.</t>
  </si>
  <si>
    <t>Many of the fraud investigations by the State Auditor's office are initiated by self-reports from local governments and state agencies. Such were the cases involving questionable vendor purchases by the Washington Department of Natural Resources and theft of money from Port of Seattle's Sea-Tac Airport.
 Less often, the Auditor's office uncovers potential fraud or issues with agencies in question when launching internal investigations. But the Auditor's office has the authority to initiate fraud investigations if, for example, it uncovers an issue while conducting regular audits of local governments or state agencies.</t>
  </si>
  <si>
    <t>The State Auditor independently initiates investigations in addition to carrying out regular statutorily required audits. The State Auditor's Office completes about 25 financial reports each year. In 2013 and 2014, audits were completed and issued within six months, a standard by which state agencies are measured. During the study period the state auditors office has published, overall, at least 33 audits. The auditor has taken on the mission to help improve the Department of Alcoholic Beverage Control by applying performance audit and financial audits. The Utah Retirement Systems was also a target of an extensive audit which raised questions about transparency and accounting systems. His office also unveiled an embarrassing problem with inflated  property tax calculations across the state. The office has also been public in exposing scofflaw entities that have not filed mandated tax reports.  
The Legislative Auditor General may suggest audits/investigations, but doesn’t have authority to carry them out until approved by the Legislature's Audit Subcommittee. The Legislative Auditor General completed 59 audits during the study period. In those audits, the OLAG recommended 113 changes in policy and practice. Of those recommendations, 98.9 percent were adopted by agencies in 2012 and 99 percent by agencies in 2013.</t>
  </si>
  <si>
    <t>Reporters and the auditor general disagree on how aggressive the office is in initiating investigations.
Auditor General Dennis Hoyle says that while he keeps legislative leaders apprised of what he's working on, and often works on projects for them such as a recent review of the state's Medicaid program, he can and does initiate his own audits when necessary.
Tim White, a veteran investigative reporter with WPRI-Channel 12 television, sees the auditor general as a creature of the General Assembly, and doesn't believe that it pursues that many cases. White says he'd love to see an audit of the finances of the legislative council that oversees the auditor general, and also oversees the purse strings for General Assembly operations.
Ian Donnis, political reporter for Rhode Island Public Radio, says he hasn't seen much output from the auditor general's office, which he views as an "invisible agency."
A review of the auditor general's web site, accessed April 24, 2015, shows that the only reports posted in 2015 are two audits of state finances for the fiscal year ending June 2014 and two audits related to the state retirement system for the same period. The only reports posted in 2014 are similar audits, as well as one of the RI State Lottery for the fiscal year ending June 2014. In fact, the only audits published on the web site during the study period not concerning overall state finances, the retirement system or the lottery was a 2013 audit of a troubled western Rhode Island home-repair program undertaken at the request of a state representative.</t>
  </si>
  <si>
    <t xml:space="preserve">In Oklahoma, an investigative audit can be requested in five ways: through the governor, state attorney general, district attorney, a governing board or citizen petition. 
The agency cannot independently initiate an investigation without a request, said Oklahoma Auditor and Inspector Gary Jones.  
If the agency receives a request, it almost always investigates alleged financial irregularities, sources said.     
For example, the Board of Trustees of the town of Oologah requested in February 2015 an investigative audit from the agency. 
And in August 2014, a citizen's petition prompted the state auditor and inspector's office to launch an investigation into possible misappropriation of grant funds for the city of Henryetta's $9.5 million water treatment system and other allegations of wrongdoing by officials. </t>
  </si>
  <si>
    <t>The frequency of independently initiated investigations varies by elected auditor. Under the current Auditor General, Eugene DePasquale, investigations have been routinely launched, often as a result of complaints. 
The office has embraced its mandate to audit the affairs of "every department, board and commission of the executive branch of the government ..." as well as its mandate to conduct "special audits" when they appear necessary. Tips and reports of potential violations published in the media are also often triggers for investigations.
The most recent special reports have included an audit of the city of Scranton's non-uniformed pension plan (2015); an investigation of the Harris Transportation Company (2015) and a review of potential lost revenue due to property tax exemptions (2014).</t>
  </si>
  <si>
    <r>
      <t>State Comptroller spokesman Peter McAleer says: : "We select our own projects, based on a risk assessment performed by our staff. We don't consult anyone outside the agency until our audit is complete." Reporter John Reitmyer agrees, noting that the Comptroller also has a tip line. 852-672-8477
Three Comptroller investigations from 2013 uncovered various degrees of corruption – Improper Benefits to Incarcerated Individuals (5/13), Fraudulent School Lunch Program Applications Filed by Public Employees (7/13) and Chesterfield Township Committeeman’s Conflict of Interest Results in Improper Financial Gain (1/13) led to criminal indictments by the state Attorney General.
More recently, a Jan. 2015 investigation of the Union County Alliance played a factor in the dissolution of that agency. A Feb. 2014 investigation of the Newark Watershed Conservation and Development Corporation also played a role in the dissolution of the agency.
Auditor Ste</t>
    </r>
    <r>
      <rPr>
        <sz val="10"/>
        <rFont val="Arial"/>
      </rPr>
      <t>p</t>
    </r>
    <r>
      <rPr>
        <sz val="10"/>
        <rFont val="Arial"/>
      </rPr>
      <t>hen Eells too says his staff initiate their audits. For example, in 2013 the State Auditor released the results of its audit, one of which found millions of dollars of savings in the state Department of Children and Families. 
The Office of Legislative Services does not perform audits of the Legislature. 
The Joint Legislative Commission on Ethical Standards, appointed by legislative leadership, responds to complaints brought to their attention.</t>
    </r>
  </si>
  <si>
    <t>The state auditor's office has opened up inquiries when it receives tips or complaints of alleged irregularities. It then decides whether there is enough information to move forward to a full investigation. 
The auditor's investigative division recovered about $1.3 million in misspent, misappropriated or embezzled funds in fiscal 2014. It secured indictments for 14 individuals and got seven guilty pleas from those indictments. In fiscal 2014, the agency began investigating 81 cases of allegedly misused or misappropriated public assets and closed 85 cases. 
The auditor generally cooperates with other agencies. However they have been at odds over some issues with the attorney general.</t>
  </si>
  <si>
    <t>The Massachusetts Auditor's Office is mandated to audit the state's more than 300 departments and agencies every two years and also undertake independent investigations based  on tips from legislators, civilians and other agencies. Many investigations are also initiated by the Auditor's investigative staff.                                                                                                                                                                                                                                            
Auditor Suzanne Bump said her agency initiates most of the independent investigations into irregularities in state government but sometimes undertakes investigations suggested by state legislators.                                                                                                                                                                                                                                           
 Gregory Sullivan, Research Director at the Pioneer Institute and former Massachusetts Inspector General who worked closely with the state Auditor's Office, said  the auditor not only initiates investigations, it also responds to recommendations and requests from the public and public officials. “They will vary off any pre-schedule audit assignments so they have discretion to change directions to address things,” Sullivan said.
One of those audits done at the urging of a Massachusetts legislator focused on the state Department of Early Education and Care. The audit identified 119 registered sex offenders living at the homes of  75 licensed child care providers and also found that nearly $400,000 in overpayments were made to child care providers on days when children were absent. The audit also cited the department for faulty record keeping relating to waitlists and inadequate oversight of transportation at the agency.
“The vast majority of what we do is generated by us,” said Bump, adding that while her agency looks closely at audit request from legislators, “sometimes we have to say “No.”
The Auditor's Office also issues an annual report outlining the audits it has conducted.
According to the latest Quarterly Report of the Bureau of Special Investigations within the Auditor's Office, covering October to December 2014, 2512 new allegations of fraud were received in addition to 3571 existing investigations or various stages, and 2950 investigations were completed by the end of the quarter.</t>
  </si>
  <si>
    <t>The Office of the State Auditor often, and independently, initiates investigations. In 2013 and 2014, for example, the Office conducted eleven investigations above and beyond its annual audit responsibilities, and initiated many others. Detailed reports of these investigations can be found at the Office of the Auditor's website. In approximately 95% of cases, such investigations are initiated independently, a result of the Auditor's own discoveries, or reports of irregularities.
 The Office of the State Auditor also frequently cooperates with other entities' during its investigations. 
 In one major, and well-publicized investigation, the state auditor revealed that the Department of Health and Human Services had made an estimated $29 million in overpayments to long-term care providers in 2013, but had no way to track or correct the problem. In conducting this investigation, it partnered with the Department of Health and Human Services, the Department of Administrative and Financial Services, the Office of Information Technology as well as the State Legislature.</t>
  </si>
  <si>
    <t>The Office of Legislative Audits is highly regarded by many stakeholders in Maryland - politicians, journalists, and government alike, and is viewed as cooperating fully with other entities' investigations (federal, or state prosecutors, for instance). An audit by the Office of Legislative Audits, done in early 2015, uncovered irregularities in expenditures for major transportation projects. These are often independently initiated investigations, although some findings do occur because of the auditing schedule, which over the course of three years approximately, and has the auditors examine every state government entity. The legislative branch is not audited.</t>
  </si>
  <si>
    <t>In an interview, State Auditor Mary Mosiman said the office does investigate when it has cause to do so, and the annual audit is a good tool for finding cause, although it is not intended to find fraud but rather to verify that financial reports are presented correctly. However, Mosiman said every now and then it does lead to uncovering an "unanswerable question" that leads the office to investigate further and has turned up examples of fraud in the past. 
Additionally, the office can investigate if a member of the legislature asks it to do so, if it has reason to believe something is going on. She said most fraud is reported to the office by people connected to the entity, sometimes by management and sometimes by employees.
In the first five reports released in 2015, the auditor initiated an investigation in response to requests from officials regarding concerns about misuse of funds, improper disbursements, undeposited collections and, in one case, theft by a former cashier.</t>
  </si>
  <si>
    <t>The audit office staff only acts with the consent of the committee, and they do conduct all audits approved by the committee.
The Legislative Post Auditor said he only initiates audits requested by the Legislative Post Audit Committee. In 2013, for instance, the Legislative Post Audit Committee refused to authorize an audit of a mistake made by the state's budget chief, as requested by a member of the minority Democratic Party.  The committee also rejected a request for an audit of the cost of carrying out the death penalty that had been requested by a Republican legislator who is an opponent of capital punishment.</t>
  </si>
  <si>
    <t>The Auditor General initiates auditing investigations, and has "the discretionary authority to audit any government entity in Florida," says John Tenewitz, general council for the Auditor General. 
"The Auditor General is continually  looking at something, evaluating some program," said Kurt Wenner, Vice President of Research of Florida TaxWatch. "There is generally a schedule for them, though. They have to do certain things, and the legislative auditing committee can direct them to do things." 
In one example of a recent investigation initiated by the Auditor General, the Florida Municipal Power Agency in Orlando was asked to correct practices that resulted in writing off hundreds of millions of dollars during the past decade.</t>
  </si>
  <si>
    <t>Idaho’s Audits Division is required to audit every agency at least every three years, but is free to do so more frequently when warranted. It issues 90-day follow-up reports on every audit that includes a negative finding or recommendation, and continues to do further audits until each finding or recommendation is closed. However, it doesn’t initiate investigations outside those requirements. 
 Idaho doesn’t have a hotline to report suspected financial irregularities. Instead, the Audits Division initiates audits or investigations when it finds irregularities during its normal audits, whether those are annual or every three years.
 Idaho’s Audits Division routinely cooperates with investigations by other entities, including the Legislature and the Idaho Attorney General. It is currently working on an audit of high school Wi-Fi services at the request of the Legislature’s Joint Finance-Appropriations Committee.
 ---
 Peer Review Comment: Agreed.</t>
  </si>
  <si>
    <t>"The Division of Legislative Audit does not independently initiate an audit," writes Kris Curtis, legislative auditor, in a Feb. 20 email. "Audits are conducted as statutorily required and as requested by the Legislative Budget and Audit Committee."  
Any lawmaker may request an audit, though they typically wait until they have corralled the votes necessary to find the support of the committee, according to Tim Bradner, a longtime legislative reporter. All audits requested by the committee have been conducted by DLA.</t>
  </si>
  <si>
    <t xml:space="preserve">Delaware's elected auditor does independently initiate investigations. In June 2014, Auditor Tom Wagner released the results of a special investigation accusing a tax ditch treasurer of embezzling thousands in public funds. The investigation began after a tip from a state agency. In March of 2014, an auditors' investigation led to the finding that state public health officials misused federal funds to pay salaries related to a separate project. 
The auditor's office investigated the misuse of federal funds after uncovering irregularities during the course of a more typical statutory audit. Another investigative audit showed the Marydel Volunteer Fire Company could not account for more than $30,000 in cash, and accused fire company leadership of circumventing financial controls. </t>
  </si>
  <si>
    <t>Reports by the Legislative Audit Bureau frequently include recommendations that improve government programs and services, maximize federal reimbursements, and ensure public funds are wisely spent and appropriately accounted for.
LAB staffs a hotline to address allegations of fraud, waste, and mismanagement in state government. The LAB's biennial report contains the effective results of various audits.
For example, LAB received a hotline report in February 2013 alleging misrepresentations in an application filed for energy assistance program benefits. DOA’s Division of Energy Services substantiated the allegation and subsequently canceled the application and processed an overpayment of $319. More significantly, an LAB audit of the UW System demanded more transparency in the UW System's accounting--primarily for nearly $1 billion set aside to cover specific expenses, make up unexpected shortfalls, pay for emergencies, and be used at the discretion of chancellors. "When more than $1 billion in program revenue balances were revealed in a state audit as of the end of the 2012 fiscal year, it set off a firestorm in the Capitol," wrote a Milwaukee Journal-Sentinel reporter. "Legislators enacted a two-year freeze on tax support and tuition, cutting by $210 million what the UW System had hoped for, and forcing the system to spend down some of its reserves." 
Laurie McCallum was chair of the State Personnel Commission, the agency was the subject of two LAB performance audits. "Both resulted in recommendations for minor changes, which, as is typical, were promptly implemented. No state agency wants to incur the wrath of the legislature, or the attention of the media, by not following the recommendations of the LAB." 
Sometimes, however, audit recommendations do not result in corrective action.
---
Peer Reviewer comment: Agree.
he LAB produced two audits of the Wisconsin Economic Development Corporation, which is Governor Scott Walker's signature job creation agency. The governor serves as chairman of the WEDC board. The first audit was issued in 2013, the second in 2015. The problems highlighted in both audits remain largely uncorrected. In fact, the follow-up audit in 2015 shows the problems have grown worse.</t>
  </si>
  <si>
    <t>The state Auditor's reports and audits generally lead to corrective action by agencies. In 2014, for instance, the Seattle Housing Authority responded to findings by the Auditor's office during a routine review of possible overtime pay fraud. After launching an internal review, the housing agency ultimately fired an operations manager. 
 Similarly, findings by the auditor of misappropriation of public money at the University of Washington and Harborview Medical Center prompted those two entities to adopt tighter internal controls to prevent fraud.</t>
  </si>
  <si>
    <t>When audits point out minor irregularities, state agency heads correct them. Subsequent audits then carry a section entitled "Summary of Prior Audit Findings" which notes whether or not the Agency had been brought into compliance, according to Deputy State Auditor Stuart Stickel, who declined to single out a specific example. 
 State auditors conducting a financial audit who suspect embezzlement or fraud immediately turn the audit over to the Internal Fraud Unit, a branch of the State Auditor's Office which is mostly composed of former state troopers. If they find evidence of criminal conduct, they turn the matter over to the local prosecuting attorney or to the U.S. Attorney’s office. 
 Such a case occurred in 2014. House Speaker Tom Miley said that an audit had turned up fake expense vouchers in the state Agriculture Department and that the matter had been turned over to the U.S. Attorney’s office, which was investigating the former secretary of agriculture.
 Another audit turned up evidence of embezzlement that sent a former official at Fairmont State University to prison.</t>
  </si>
  <si>
    <t>The State Auditor independently initiates investigations in addition to carrying out regular statutorily required audits.  
The auditor has taken on the mission to help improve the Department of Alcoholic Beverage Control by applying performance audit and financial audits. The Utah Retirement Systems was also a target of an extensive audit which raised questions about transparency and accounting systems. 
His office also unveiled an embarrassing problem with inflated  property tax calculations across the state. The office has also been public in exposing scofflaw entities that have not filed mandated tax reports.  
These investigations and audits have resulted in changes in agencies. The Department of Alcoholic Beverage Control adopted changes to its distribution system. Counties changed their system for evaluating property taxes. The publicity of scofflaw agencies has led to them paying up on their obligations and in one case has led to another audit that showed missing funds and financial irregularities.
The Legislative Auditor General may suggest audits/investigations, but doesn’t have authority to carry them out until approved by the Legislature's Audit Subcommittee.  
The Legislative Auditor General completed 59 audits during the study period. In those audits, the OLAG recommended 113 changes in policy and practice. Of those recommendations, 98.9 percent were adopted by agencies in 2012 and 99 percent by agencies in 2013. That shows a significant effect of legislative audits correcting issues in state and local government.</t>
  </si>
  <si>
    <t>Audit reports typically draw prompt corrective action by government agencies. The Audits Division auditors regularly talk to the agencies about their findings as part of its protocols, then do an audit follow up on selected areas. 
A 2013 assessment of audit results found that 75 to 85 percent of audit recommendations are acted on. Agencies are given one to one and a half years to implement recommendations, generally. 
Some examples include the Department of Human Services' efforts to improve case management, expand partnerships and use data in its program to assist needy families in finding work faster. The Oregon Youth Authority identified overpayments to four providers of youth services following an audit of its contract practices, then took steps to recover payments and strengthen processes and controls. 
Government agencies file their response reports within to demonstrate how they are acting on audits within the audit report.</t>
  </si>
  <si>
    <t>Generally, the government does take the AG's recommendations seriously and act on the majority of findings by the Auditor General. Corrective actions will vary by agency.
A recent example of a government response to an audit includes the mayor of Scranton's decision to hand over all the city's pension funds to the Pennsylvania Municipal Retirement System. 
The decision followed a special report issued by the Auditor General detailing how the plan administrators failed to properly manage a pension modification that gave workers an opportunity to retire with double pension payments in 2002.</t>
  </si>
  <si>
    <t>State Auditor Stephen Eells says he submits compliance reports to the Legislature, and follows up for at least two years. He has a compliance rate of 80 percent the first year, and 90 percent the second year, he says. When there is non-compliance, he has seen Legislators take agency heads to task during budget hearings. And, he says, the Treasurer will get involved informally. Reporter John Reitmyer concurs. 
 State Comptroller spokesman Peter McAleer says: "All of the entities we audit must submit a corrective plan that addresses how they will comply with each of their findings. We then return to the auditee at a later date to conduct a follow-up to ensure that the corrective action plan has been completed." 
Three Comptroller investigations from 2013 – Improper Benefits to Incarcerated Individuals (5/13), Fraudulent School Lunch Program Applications Filed by Public Employees (7/13) and Chesterfield Township Committeeman’s Conflict of Interest Results in Improper Financial Gain (1/13) led to criminal indictments by the state Attorney General.
  More recently, our Jan. 2015 investigation of the Union County Alliance played a factor in the dissolution of that agency. Our Feb. 2014 investigation of the Newark Watershed Conservation and Development Corporation also played a role in the dissolution of the agency."
 The Office of Legislative Services does not perform audits of the Legislature. It merely reviews and posts Legislative disclosure forms.</t>
  </si>
  <si>
    <t>The findings and recommendations in audits conducted by the Office of Auditor General require a plan of compliance by the audited agency within 60 days. The Office of Internal Audit Services must accept or modify the submitted plan within 30 days of receiving it. 
The 60-day requirement is monitored closely by Internal Audit Services and is rarely ignored. If a compliance plan is considered weak or unworkable, Internal Audit Services will reject the remediation plan as not robust enough and work with the agency to make sure an adequate plan is submitted.
---
Peer Reviewer Comment:
Michigan auditor general reports frequently repeat recommendations from previous audits made years earlier because the recommendations have not been implemented.
In 2014, the 40 performance audits the auditor general conducted included 182 recommendations, of which 37 were repeat recommendations, according to the agency's annual report.</t>
  </si>
  <si>
    <t>Prompt corrective actions are usually taken by state government agencies when the state auditor's office finds negative practices.
In fiscal 2014, the financial and compliance audit division took exception to $139,299 in expenditures, which were returned directly to governmental entities. The investigative division recovered about $1.3 million in misspent, misappropriated or embezzled funds. It secured indictments for 14 individuals and got seven guilty pleas from those indictments. 
The performance audit division has gotten many of its recommendations implemented for increasing performance and productivity in government.</t>
  </si>
  <si>
    <t>The executive branch is slow to act on many of the findings of the State Auditor. 
 The problem has become so acute that in 2013, the Office of the Auditor instituted a new policy, mandating that each audit "finding" in its annual report be accompanied by the number of prior years the same finding had been observed. This policy had the intended effect, highlighting government inaction on the findings of the State Auditor — and often, subsequent government waste and lost funds. In 2013, for example, fully half (9 of 18) of all audit findings recorded in the Auditor's annual Management Letter, which details areas that need improvement, had been uncovered in a previous year.
 In practice, failing to act on audit findings in a timely manner costs Maine's state government tens of millions of dollars.
 In one investigation, for example, the state auditor revealed that the Department of Health and Human Services had made an estimated $29 million in overpayments to long-term care providers in 2013. The problem had first been uncovered in a previous auditor's report in 2006, but was never fixed. Today, the agency has barely gained control over the problem, and still does not have adequate computer systems or accounting procedures in place.
 Many other areas of government suffer from similar mismanagement of funds that are reported annually by the Auditor — but never acted upon. Another example of many: The lottery fund does not maintain a "subsidiary ledger of accounts receivable." In practice, that makes it difficult, if not impossible, for the government to be sure lottery agents are paying their share to the state. The problem has been reported since 2009, but never resolved. How much money has been lost? In this case, it's hard to know for sure.</t>
  </si>
  <si>
    <t>The current Legislative Post Auditor said most agencies audited by his office act upon its findings. The office performed 16 audits in fiscal 2014, issuing a total of 168 recommendations. Of those, 57 percent had been implemented by the time of the agency's annual report issued in September 2014, 15 percent had been refused, and the rest were either in the process of being implemented or not yet implemented. 
The Legislature passed five pieces of legislation recommended by the Legislative Post Auditor, according to the annual report. In June 2015, it was reported that the state had failed to address serious problems uncovered by the Legislative Post Auditor in a sexual predator treatment program nearly two years earlier. 
A statehouse reporter said the 2015 Legislature also  failed to appropriate additional money for a sex predator treatment program: "I think it's fair to say that when they do an audit of an agency, the agency tend to respond. If they make a recommendation to the Legislature, it's kind of hit or miss. If it costs additional money, most likely not."  
In September 2014, the Legislative Post Auditor released a report on economic development incentives managed by the Department of Commerce that had allowed one firm to pocket $700,000 without producing the required jobs. The case was referred to the attorney general but at that point was too old to be pursued.</t>
  </si>
  <si>
    <t>Evidence seems clear that audit reports by the State Board of Accounts are taken seriously by government and law enforcement officials, although the agency has been hampered by its lack of resources and staff in recent years. 
Paul Joyce, state examiner for the Indiana State Board of Accounts, said one of the purposes of creating the new audit subcommittee under the Legislative Council is to take broader corrective action if reoccurring issues or problems are found among agencies regarding their financial accountings. The committee, he said, can recommend legislation to address a specific issue. 
 John Ketzenberger, executive director of the Indiana Fiscal Policy Institute, said audits of the agency are routinely acted upon and followed, especially if it's an instance when a county clerk or other official short-changes a county or money is stolen. 
 The State Board of Accounts' website (www.in.gov/sboa/) lists audit reports since 2014 for 29 cases where government officials or bodies that disclosed misappropriated, diverted or unaccounted for funds by government officials or bodies. These were cases referred to the attorney general and local county prosecutors for potential criminal charges. The amount of funds in question totaled more than $2.4 million, of which nearly $152,000 was paid back in full in six cases. The other 23 cases were still being considered by law enforcement officials. 
 One such instance involved Delaware County Treasurer John Dorer, of Muncie, who was arrested in April 2014 on 47 criminal charges accusing him of repeatedly mishandling, and once stealing, county funds. In January, State Examiner Paul Joyce, asked Delaware County Prosecutor Jeffrey Arnold to take steps to prompt "the immediate removal" of Dorer as treasurer because of "continuing and repeated acts of nonfeasance." 
 In February 2015, Dorer pleaded guilty to one of the 47 criminal charges filed against him, most of them alleging he had violated state law by failure to deposit money within one business day of receipt. 
The charge he pleaded guilty to alleged he had failed to make timely deposits of county money 44 times between April 2009 and October 2014. He was convicted of a Class D felony, but under a plea agreement the charge was reduced to misdemeanor status. He was sentenced to the three days he already spent in jail. 
 Under an agreement that settled a separate lawsuit filed by the Delaware County prosecutor, Dorer agreed to quit as treasurer and to never seek or hold public office again in an office subject to audit by the State Board of Accounts.</t>
  </si>
  <si>
    <t xml:space="preserve">For the most part, the findings of the Auditor General are acted on in Florida. "When we issue an audit report, the auditee is required to submit an action plan about how they are going to comply with the recommendations. Six months later, they are required to issue a follow up report to the joint legislative auditing committee," said general council to the Auditor General, John Tenewitz. According to Tenewitz there's "a big stick for these people to comply."
Every now and then, though, some auditees will claim they don't have the money or expertise to solve the issues that the Auditor General has called to their attention. "We have found some things over the years that haven't been done," said Kurt Wenner of Tax Watch. 
Tenewitz agreed that sometimes it does happen, but "it's uncommon for them to indicate that they're simply not going to do it."  
All of the audits conducted by the AG are available online, and they include a response from the management of the entity being audited. In many cases, these responses outline how the entity will come into compliance, should there be an issue. 
In other cases, management may push back, saying that they don’t have the money or expertise to cure the problem. In example of a school district pushing back against an audit, the superintendent of the Okaloosa County School district responded to an audit from the AG saying that corrective action had begun, but that she did not agree the problems found in the audit represented a systemic issue within the school district. </t>
  </si>
  <si>
    <t>State Comptroller's management actions are generally not based on cronyism, nepotism or patronage. According to spokesman Peter McAleer: "All personnel decisions are based on merit and performance and there has never been a “documented case of nepotism, …” within the agency. 
 State Auditor Stephen Eells says the same is true for his department. Reporter John Reitmyer says he has never heard of any case to the contrary. 
 By all accounts, the non-partisan Office of Legislative Services, does not resort to cronyism, nepotism or patronage, according to Reitmyer, nor does a Google search uncover any such incidents during the study period.</t>
  </si>
  <si>
    <t xml:space="preserve">No recent documented accusations of nepotism or cronyism were found related to the Office of the Auditor General. The general sense is that the critics are vigilant, and thus everything needs to be done by the book. 
The office has funding for 480 positions and currently employs 474. Hiring is at the discretion of the Auditor General. The office currently recruits at college job fairs for accounting graduates. </t>
  </si>
  <si>
    <t>There are no documented cases of nepotism, cronyism, and patronage within the audit agency. Hirings, firings, and promotions are based on merit and fiscal skills. The Legislative Audit Bureau does not hire outside contractors.</t>
  </si>
  <si>
    <t xml:space="preserve">Audited agencies are required to report on implementing recommendations at 60 days, six months, and one year from the initial report. 
The auditor's office says about 70 percent of recommendations are implemented within one year. It is possible to track the implementations from each report. In addition, the auditor regularly reports on the implementation records of agencies.  </t>
  </si>
  <si>
    <t>In an interview, State Auditor Mary Mosiman said any promotion or salary increase is decided upon in a group. Auditors are evaluated for each audit conducted by a team of managers. In an annual review, these evaluations are reviewed and promotions or salary increases are based on that review. She said "cronyism wouldn't take place because any merit increases or promotions are done in a team atmosphere."
In 2013, Mosiman, a Republican, was appointed by Republican Gov. Terry Branstad as state auditor following the resignation of the former auditor to chair the Governmental Accounting Standards Board. 
The appointment of the auditor would suggest a level of patronage within the system. Branstad and Lt. Gov. Kim Reynolds also helped Mosiman kick off her campaign for state auditor, which she won in the 2014 elections. However, Mosiman is also a  certified public accountant with a degree in accounting from Iowa State University who served as Story County auditor from 2001 to 2010.
Although there could be cause to suggest the appointment of Mosiman as auditor was achieved through political connections, the appointment was the result of the former auditor's resignation, not a common practice. Mosiman was elected to the position a little over a year later.</t>
  </si>
  <si>
    <t>In the study period, there have been no documented cases of nepotism, cronyism and patronage within the Office of Legislative Audits in Maryland. None has been reported in the media. 
To become staff, one has to endure a very competitive process. To get a job at either the Department of Legislative Services and /or the auditing arm, observers consider the recruitment process to be rigorous and very professional. The office follows auditing compliance rules, which address standards, practices, compliance issues. 
There is also regular monitoring internally at the audit agency for any potential conflicts. Staff members must report any concerns, any connections to people in government who might be subject of audits, for example.</t>
  </si>
  <si>
    <t>Major issues with nepotism, cronyism and patronage have not been reported during the period of study. 
"Our hiring factors are based on ability," said Paul Joyce, state examiner of the Indiana Board of Accounts. "I can tell you there is no cronyism going on here. And I am not pressured into making political decisions." 
He said field examiners have to have bachelor's degree in accounting or better, and if not, they have to take an exam, so that filters out anybody who is not supposed to be here. The agency, he added, is covered under the state's anti-nepotism rule. 
Joyce said that he requested Gov. Mike Pence issue an executive order (13-26) in 2013 that orders all state agencies to recognize and support the agency's independence. The order also said the Legislative Council, consisting of House and Senate legislative leaders, had to approve of the removal of the state examiner before the governor could take that action. These safeguards were put in place until a law with similar provisions was passed in 2014 (Senate Enrolled Act 338). 
John Ketzenberger, executive director of the Indiana Fiscal Policy Institute, said he has not seen evidence of any instances of patronage, nepotism and cronyism made by the State Board of Accounts in its management decisions.</t>
  </si>
  <si>
    <t>From the assessments of the interviewed sources and an online search on the subject, there is no indication that cronyism, nepotism or patronage has played a role within the Division of Legislative Audit.</t>
  </si>
  <si>
    <t>In practice, the Arizona Auditor General's management actions are not based on cronyism, nepotism or patronage. 
Management practices are based solely on merit performance. None of the office's employees are "covered," which means an annual evaluation is required for everyone.</t>
  </si>
  <si>
    <t>Although the appointments of the two state auditors are political -- each major political party in the General Assembly chooses one -- there have been no reports of incidents of corruption (nepotism, cronyism or patronage) in management actions within the state auditors office.  
As listed on the website of the auditors office, there are three levels of employment and/or internship available: 
For a position as an Auditor I, an applicant must be a college graduate with a degree and at least 18 credits in accounting, and at least one year of working in technical accounting or auditing. "Candidates who have also completed a Master’s Degree in Accounting or related field, or who are Certified Public Accountants (CPA) will be given strong preference."
Legislative audit interns are sought for those in an accounting program in a Connecticut college or university. And there is ongoing recruitment for legislative audit trainees.</t>
  </si>
  <si>
    <t>The LAB's annual operating budget is approximately $6.3 million in general purpose revenue (GPR) and $2 million in program revenue from audit contracts with other state agencies. LAB has about 87 staff positions. While there is always audits to be taking place, there is no backlog of work. 
"As part of the legislative branch of state government, we maintain organizational independence from the entities we audit, which are primarily agencies of the executive branch. The State Auditor is appointed by the Legislature’s Joint Committee on Legislative Organization, and staff are appointed by the State Auditor from outside of the classified civil service system. All staff are required to complete annual ethics statements to identify any personal or external circumstances that could reasonably lead third parties to question their independence," said Auditor Joe Chrisman in his biennial report in December 2014.</t>
  </si>
  <si>
    <t>The Wyoming Department of Audit has very limited resources. After a staff reduction in 1992, the department had to reduce the number of audits to correlate with the shortage. 
The department receives more requests for audits than it can perform. It has not regularly audited small towns in Wyoming since the reduction, according to an April 22, 2013, article  in the Casper Star-Tribune. 
Pam Robinson, Administrator of the Department of Audit’s Public Funds Division, said the department does as much work as the state Legislature gives it staff to handle. 
“There are not a lot of internal audit functions in Wyoming,” she said. “We have qualified people and we don’t have a backlog because we do what we can do.”
The department contracts with a CPA firm to conduct financial audits.  "The state agency audits that we do relate to performance measures of what the agency has chosen to be measured on in its strategic plan," Robinson said.</t>
  </si>
  <si>
    <t>The Ohio state auditor's office has sufficient qualified staff - many of them longtime professionals who have worked under previous administrations - and resources to conduct its work. While the auditor's budget must be approved by the legislature and governor, in reality the request is almost always granted. Another major factor: The costs of audits are recovered from the public office being audited.
 A review of the Ohio Executive Budget for FYs 2016 and 2017 (Page 198) shows that the agency has been consistently funded over the past few years: from about 69 millions in FY2012 to a projected budgetary allocation of 74.7 million for FY 2016 and 74.9 for FY 2017.</t>
  </si>
  <si>
    <t>Funding and manpower of the State Auditor's office are adequate to handle the current caseload. Five full-time inspectors oversee the operations of county and municipal governments, and another six inspectors monitor expenditures made with the state’s purchasing cards. However, the state auditor believes he could do more with more resources.
 Both Statehouse Correspondent Phil Kabler and former department head Jack Rogers said the office has been funded consistently in the past few years.</t>
  </si>
  <si>
    <t>State Comptroller spokesman Peter McAleer, says his office has an annual budget of nearly $10 million and a staff of 134. Senior staff are not civil service. 
 State Auditor Eells says his office has been funded at $7.3 million for the past three years, and there is not backlog; the office has more than 90 staff. 
 "We could always use more resources and conduct more audits, but by and large, I'd say yes," says State Auditor Stephen Eels. 
 Funding and staffing for both the State Auditor and Comptroller have remained stable for the past three years. Neither office has a backlog. 
 The Office of Legislative Service (OLS) has a staff of about 600, has sufficient ability to discharge its duties. The office has a been funded consistently at $31 million for the past three years. 
 Funding for the Joint Legislative Committee on Ethical Standards has remained stable as well. 
  His office has 97 staffers, paying about $8 million in salaries. Reporter John Reitmyer generally agrees/</t>
  </si>
  <si>
    <t>The agency is able to do its job, but it is not fully staffed. It has some 30 vacancies among 170 authorized positions. Officials attribute the vacancies to the lack of people with investigative auditing skills and inability to offer enough salary to fill the positions. 
The lack of staff means that work can pile up if a flood of complaints come in at once. This may mean it takes some time to get to a matter, but it is impossible to quantify the delay as it varies according to the ebb and flow of the work load.</t>
  </si>
  <si>
    <t>The State Auditor's budget has been relatively consistent over the years, at approximately $3 million/yr for the past five years.
 Employees and observers of the auditor's office and work generally feel the budget is adequate in practice; however, the business is changing quickly, and many believe new funding, investment and resources are required to keep pace.
 Much of the State Auditor's work now deals with complex information technology systems that require specialized skills and resources to access and audit. In one investigation, reported in 2013, the state auditor discovered that an ongoing systems issue at the Department of Health and Human Services had cost the state tens of millions of dollars in overpayments to recipients of Medicaid. Such information technology and systems investigations are increasingly crucial in a data-intensive world, but require more funding and resources to be effectively executed.
 The State Auditor has recently petitioned the Legislature for additional resources to handle these issues, including the creation of an Audit Technology unit with three staff auditors.</t>
  </si>
  <si>
    <t>Funding and staffing levels for the State Board of Accounts are too low, as of early 2015, for the agency to fully complete its work, according to the agency head and Gov. Mike Pence's administration. 
In October 2014, the agency suspended auditing of financial records of Indiana libraries, conservancy districts, some public school accounts and small towns and townships. The move was made because of a lack of funding and staff to handle the workload.
 State Examiner Paul Joyce said the agency funding level is about $19 million and staff of 208 people aren't adequate. In October 2014, he testified before a subcommittee of the Legislative Council that the agency's staff has been cut back 30 percent in the past 10 years, forcing it to suspend those audits. 
But he said in early February that the new levels in the proposed 2015-17 state budget -- which was approved with those higher funding levels in April 2015 -- will be a major improvement and have bipartisan support. 
He said the state budget increases annual State Board of Accounts funding by $7 million to $8 million by raising the fees on taxing units for audits to $175 per day from $45 per day, and requiring non-taxing units to pay the full cost of $83 per hour. 
Joyce said the increase will allow the agency to hire 100 more field examiners. 
 House Enrolled Act 1104 and removes the requirement for mandated annual or biennial audits of agencies, in favor of need-based and risk-based criteria for triggering audits. Among the factors that would trigger audits are recommendations of outside entities, newly-elected officials heading agencies or the filing of a faulty report, Joyce said.</t>
  </si>
  <si>
    <t>Staffing levels and compensation are set as the State Auditor deems necessary to meet its workload and are reviewed by the State Personnel Board, the overseer of government human resources policy.  The office has approximately 175 staff; the majority are auditors and investigators.  In addition, the budget for the California State Auditor is protected from interference by the Legislature or governor.</t>
  </si>
  <si>
    <t>In Florida, the Auditor General has sufficient staff and resources to conduct its work. The agency performs quite a few mandatory required audits without any backlog of work, and has around 350 people on staff with a budget of $37,000,000. "I think that we’re pretty large audit agency" said general council John Tenewitz. "Much larger than most states." 
"Their funding is pretty consistent," agreed Kurt Wenner of Tax Watch. "They meet their statutory requirements. They have a couple hundred people. Not a small unit."
No jobs have been cut in the Auditor General's office since 2013, and news reports indicate that the Auditor General conducts aggressive and effective investigations.</t>
  </si>
  <si>
    <t xml:space="preserve">The Department of Audit generally operates with independence and is protected from political interference. The Department of Audit is the independent audit agency for the executive and legislative branch of the State of Wyoming. It is part of the executive branch. 
The director of the department is appointed to a six-year term by a majority of the governor, secretary of state and state treasurer with the advice and consent of the senate. They can be removed from office by a majority of the same officers, only for wrongdoing. 
The Judicial branch has its own internal auditor and accounting practices. 
As a side note, there is an elected State Auditor in Wyoming who acts as a state comptroller but does not audit state and municipal governments. </t>
  </si>
  <si>
    <t>The general assessment of those who come into contact with the Office of Legislative Audits is that even though it is linked to the General Assembly, it functions independently, without fear of interference from any branch of state government. However it is also not intended to - nor does it in practice - audit the legislature. 
There are many examples of legislative audits that have proven embarrassing to different government entities, and the auditor's office takes pride in the image that it does act non-partisan without political interference. 
The audit of Medicaid procurement was critical of the state health department for its contracting procedures. A state health official said the agency had complied with the law but would improve its record keeping in the future, In the meantime, before the audit was released, the state agency had suspended the contract and there was a court fight over the terms of the contract. The audit report found that the contractor had had problems with cost overruns and delays elsewhere, information that the Maryland health agency should have discovered and considered while it was mulling awarding the contract, but according to the audit, did not.</t>
  </si>
  <si>
    <t>The Legislative Audit Bureau operates independently after the targets for audit are chosen, but political considerations are a part of selecting the audits, largely because the Legislative Audit Committee, the source of many requests for audits, is partisan and dominated by the majority party. But most recently, Republican legislators, angered by at least one major audit of the Wisconsin Economic Development Corporation, are trying to orchestrate the demise of the LAB-- Reps. David Craig of Big Bend and Adam Jarchow of Balsam Lake have proposed replacing the bureau with partisan-appointed inspectors general in individual agencies.
The director of the Legislative Audit Bureau (LAB) is the State Auditor, who is appointed by the Legislature's Joint Committee on Legislative Organization. The State Auditor appoints staff members from outside of the classified civil service system. The subject of most of its audits are agencies of the Executive Branch. Though requests for audits frequently come through the Joint Legislative Audit Committee, which is partisan, state law requires the LAB to do many other audits that have nothing to do with the wishes of lawmakers. For example, Legislation enacted in 2013 and 2014 requires the LAB  to perform, no later than January 1, 2017, and biennially thereafter, a financial and performance evaluation audit of the newly established Milwaukee County Mental Health Board and of mental health functions, programs, and services in Milwaukee County (required by 2013 Wisconsin Act 203). 
The Joint Audit Committee is dominated by members of the majority party. However, the LAB does many other audits, as well, including an annual review of lottery receipts in conjunction with the state Department of Revenue. “There are a lot of audits that LAB does every year, no matter what,” says Revenue Secretary Rick Chandler.
Chandler says, in addition, that the position as state auditor does not change with the change of administration.
But the bureau does take direction from the Joint Legislative Audit Committee. That committee is dominated by members of the majority party. "The staff of the LAB is trusted as non-partisan," said Laurie McCallum, "I also believe that certain programs are targeted for partisan purposes by the Legislative Audit Committee. For example, when Dennis McGilligan, a Democrat, was re-appointed to the State Personnel Commission by Republican Governor Tommy Thompson, he went to his friend, Sen. Brian Burke, who was serving on the Legislative Audit Committee, and urged him to have the LAB conduct a performance audit of the Commission. In fact, Gilligan testified at the audit hearing."</t>
  </si>
  <si>
    <t>The office of state auditor is independent from the governor and other executive officers. During the study period, the auditor shared the same party affiliation of all major state office holders in Utah. However, observers credit the current state auditor with independence and a stepped-up agenda to perform audits in many areas of state government. 
During the study period the state auditors office has published at least 33 audits. The auditor has taken on the controversial and troubled Department of Alcoholic Beverage Control in both a performance audit and financial audit. His office also unveiled an embarrassing problem with property tax calculations across the state. He also has been bold in making public the names of delinquent government entities that have not filed mandated tax returns. An audit also found problems with the transparency and accountability of the Utah Retirement Systems.</t>
  </si>
  <si>
    <t>The Comptroller, who oversees the Division of Audit, is a political appointee. But longtime veteran reporters say the office generally appears to act independently. 
 "It's my impression that the comptroller's office generally operates and conducts audits with independence, without fear and favor," said Rick Locker, who covers politics for the Memphis Commercial Appeal. "But the office is a political one, appointed by the legislature, and it does weigh in on policy issues from a Republican perspective. The former comptroller, a Democrat, also conducted audits independently and weighed in on policy issues from a Democratic perspective."
 "I can't say I have any reason nor evidence to believe the comptroller's office makes any decisions based on fear or favor," said Andrea Zelinski, a political writer for the Nashville Scene. 
 The comptroller’s office has weighed in at times from a Republican perspective, but some audits have been highly critical of certain agencies within the administration of Gov. Bill Haslam, a fellow Republican.
 There have been scathing audits released saying the Department of Labor and Workforce Development has improperly paid out unemployment benefits, including one that found $73 million improper payments.
 One audit was highly critical of contract the Haslam administration entered into with a company that manages Tennessee properties. The audit found that the contract was overly broad and amendments created organizational conflicts where the company could profit from its own planning and leasing recommendations.
 State officials took issue with the audit, even as lawmakers raised concerns about the contract.</t>
  </si>
  <si>
    <t xml:space="preserve">The Secretary of State only takes work from the joint committee when there is something meaty the committee would like to have an auditor handle. When they do that the auditor works under SOS oversight and the results are reported back to the committee. This is the only time they have contact with the legislature.
The work of the Audit Division is totally independent. They come up with what they come up with, their output is not affected by other branches' requests. 
The Secretary of State's Audits Division operates with independence. Its audit standards require them to be objective and independent. They would not  change audit outcomes because of political interference. If a legislative body got angry at them they can cut their budget, but more typical is that the Audits Division is asked to do audits of certain programs on behalf of the Legislature, which the division has the discretion to carry out or not. </t>
  </si>
  <si>
    <t>Peter McAleer, the spokesman of State Comptroller (appointed by the Governor with the advice and consent of the Senate) says "Yes. We select all of our own projects and make all decisions regarding those projects. We do not communicate with the executive or legislative branch about projects while they are in progress." 
 State Auditor Stephen Eells (appointed by the legislature), says his office has been and remains free of political influence because it is a constitutionally mandated position. "Legislators can change a statute any time they want," says Eells, "but they can't change the Constitution." 
 Reporter John Reitmyer notes the terms are staggered; former Governor Jon Corzine wanted an elected state auditor, and the compromise that resulted was a Comptroller with staggered terms. The only vulnerability of the current system , Reitmyer says, is that the Comptroller could resign under pressure and a new governor could appoint someone. 
 The Office of Legislative Services, which is responsible for the Legislature's financial disclosure, is nonpartisan and widely considered independent in carrying out its duties. And while OLS does not perform detailed audits, it does post disclosure forms online for public inspection and further scrutiny. Because members the Joint Legislative Committee on Ethical Standards are appointed by the Senate President and Assembly Speaker, its insulation from political interference can clearly be questioned.</t>
  </si>
  <si>
    <t>As part of the legislative branch, the Legislative Auditor's office is not able to operate with complete independence. It must have its two-year audit plans approved by the Legislative Commission, a bipartisan group of legislators. Audits outside the regularly scheduled reviews of state agencies usually happen at the request of a legislative committee.
But observers say staff, most of whom are long-standing civil servants, have quite a bit of latitude to pursue its work as they see fit. 
"Very seldom do you hear of [a legislator] going to [auditors] and saying, 'This is what you ought to be doing,' " says Geoff Dornan, capitol reporter for the Nevada Appeal. "That would be heavily frowned on by [legislative] leadership."
Political observers generally view the  executive branch's Division of Internal Audits as less independent and aggressive than the Legislative Auditor's office. Because most audits produced by both entities deal with executive branch agencies, the Legislative Auditor's office possesses a greater degree of distance from the departments it oversees. However, state executives do have an interest in stamping out waste within the budget, and reporters say Division of Internal Audits reports sometimes reveal important problems and lead to media coverage.</t>
  </si>
  <si>
    <t>In an interview, Mary Mosiman, the state auditor, said maintaining independence is not only a high priority, but a requirement. She said all employees are at-will, which means they could potentially be let go, but only after due process, and she noted that it "simply doesn't happen very often."
Mosiman, a Republican, was appointed by Republican Gov. Terry Branstad in 2013 following the resignation of the previous Republican auditor. However, she was elected to the position in 2014. Although there have been some complaints that Mosiman's ties to the governor, as well as to the secretary of state's office through her previous employment there, have colored conducted audits, there does not appear to be evidence of the auditor's connections coloring reports. 
For example, a recent audit of the Office of the Secretary of State investigated whether or not employees who continued to receive salary payments from the office after their positions were eliminated actually did work. Mosiman recused herself from the audit, which ended up finding no evidence of work. 
The audit also uncovered an erroneous vacation payment Mosiman received for a week of vacation when she left to become the state's auditor. Mosiman reimbursed the state $2,500, according to Deputy Auditor Warren Jenkins, The Des Moines Register reported.
Another review of the Office of the Secretary of State resulted in the auditor's office suggesting that $150,000 spent on a voter fraud investigation could have been an inappropriate use of federal money. The letter, written by Chief Deputy State Auditor Warren Jenkins, noted that fraud investigation is not included in a lengthy list of allowable uses for the funds found in federal law and advised the secretary of state to develop a plan to repay the money if the Federal Election Commission decides the funds were misused.
There has been no evidence that political influence has altered auditor reports or actions, however, the possibility for political influence does exist, which earns the office a slightly lower score in this section.</t>
  </si>
  <si>
    <t>Legislation (House Enrolled Act 1104) passed by the Indiana General Assembly in the session that ended in April 2015 and a new 2014 law (Senate Enrolled Act 338) both are designed to provide greater protection and ensure independence of the State Board of Accounts. 
 "I do think these laws are protecting us more," said Paul Joyce, state examiner of the State Board of Accounts. 
The 2014 law, Senate Enrolled Act 338, created a state audit committee as a standing committee of the Legislative Council. The subcommittee is made up of two senators and three representatives. Joyce says the group assists him with any issue that may arise regarding his job as state examiner, recommends needed legislation, and helps ensure the independence of the Board of Accounts. The law says he will give an annual report of the Board of Account's activities to the committee. 
The law, effective March 2014, also requires that the appointment of and any removal of the state examiner must be approved by the Legislative Council, which has representatives of the four caucuses of the state legislature. It replaces the requirement that the deputy state examiners be of different political parties with a requirement that no more than two of the three members of the agency be members of the same political party. 
Under House Enrolled Act 1104, the State Board of Accounts has more leeway in deciding which financial examinations it needs to conduct, basing the decision on a risk-based audit system approved by the audit subcommittee of the Legislative Council, said Joyce. The law also provides that results of examinations by the agency are confidential until approved and released for publication by the state examiner. In addition, the law allows a public entity to have an examination conducted by a certified public accountant, instead of the State Board of Accounts, if the entity has an internal control department.</t>
  </si>
  <si>
    <t>The State Auditor is a constitutionally mandated 5-year position, appointed by the legislature, created to audit government expenditures independently and report its findings to the Legislature. Its senior staff are not civil service employees; they are appointed by the Office of Legislative Services (OLS) and the Joint Legislative Committee on Ethical Standards, for which terms of the members run from the second Tuesday in January of an even-numbered year to the second Tuesday in January of the next even-numbered year. 
 The State Comptroller is appointed by the Governor with the advice and consent of the Senate for a period of six years and may be removed by the Governor only for cause upon notice and opportunity to be heard. As for senior staff, the State Comptroller "shall have the power to appoint, employ, promote and remove such assistants, employees and personnel as the State Comptroller deems necessary for the efficient and effective administration of the office," such assistants, employees and personnel shall serve in the unclassified service of the Civil Service.</t>
  </si>
  <si>
    <t>The auditor of accounts is elected by the voters to a two-year term, meaning the position could change after every election, but giving it a large measure of independence from political interference. The elected auditor may pick senior staff as he or she chooses.</t>
  </si>
  <si>
    <t>The director of the Legislative Audit Bureau is the State Auditor, who is appointed by the Legislature's Joint Committee on Legislative Organization for an indeterminate time. The State Auditor appoints staff members from outside of the classified civil service system. The subject of most of its audits are agencies of the Executive Branch.
There is a history of long tenure in the position. For example, Dale Cattanach served 19 years in the post after it was created; he was followed by Janice Mueller, who held the appointment from 1998 until she retired from the post in 2011. The current auditor is Joe Chrisman.</t>
  </si>
  <si>
    <t>The agency's (State Board of Accounts ) chief examiner and two deputy chiefs are appointed by the governor for four years from the date of appointment (governors too are elected for 4 years). The two deputy chiefs must be of different political parties. All three must be certified public accountants with at least three consecutive years of active experience as field examiners with the State Board of Accounts. They are all subject to removal by the governor for incompetency or for misconduct of the office. 
 Under a new law effective March 2014, all three appointments have to be confirmed by the Legislative Council, consisting of legislative leaders. Each of them, if dismissed, can appeal to the Marion County court system. 
All appointments of field examiners must be made solely based on qualifications for the position and without regard to the political affiliation of the person appointing the examiner. Office staff members are protected like civil servant employees.</t>
  </si>
  <si>
    <t>The Michigan Constitution allows for three appointees to serve at the top echelon of the Office of Auditor General: the auditor general, the deputy auditor general and the No. 3-ranking position, which is currently the director of the Bureau of Audit Services. These positions are filled by the Legislature and consist of 8-year terms. The remainder of the OAG's 140 employees are civil servants protected from arbitrary dismissal or transfer.</t>
  </si>
  <si>
    <t>Utah law requires the State Auditor to review local government accounting reports and conduct additional inquiries or examinations of financial reports. The auditor is required to withhold and release funds for local government non-compliance. The auditor must supply financial reporting and budget forms, analyze and evaluate accounting, budgeting, and reporting of local governments, make information available to local governments, prepare instructional materials and provide training, establish accounting and auditing guidelines for local governments, and maintain a state legal compliance audit guide and uniform accounting manual. The State Auditor serves on the Board of Examiners, which consists of the governor, auditor and attorney general. This board "has the power to examine all claims against the state or a political subdivision, for the payment of which funds appropriated by the Legislature or derived from any other source are not available." The auditor is also able to audit the judiciary.
State law also established the Legislative Auditor General.</t>
  </si>
  <si>
    <t>The State Auditor's Office is the independent watchdog to investigate fraud and conduct agency performance reviews. In addition to state agencies, the Auditor's office also conducts reviews of local government entities with a separate fee-supported budget. It also is responsible for audits of the judicial and legislative branches. The agency does not audit private-sector companies or providers, except for specific actions in connection with an audit or investigation of a public body. The auditor's office has oversight over all branches of government.</t>
  </si>
  <si>
    <t>The Oregon Constitution of 1859 established the Secretary of State as auditor of public accounts under Article VI Section 2. ORS 297.010 to 297.545, further clarify auditing rules and also describe auditing conducted by the Joint Legislative Audit Committee, which covers audits of state-sponsored agencies, boards and commissions.
All three branches can be audited by the Secretary of State's office without limitation. The law authorizing the Joint Committee on Audits - made up of six legislators and staffed by the Legislative Fiscal Office - to audit state-sponsored boards, agencies, and commissions stems from an era in which the legislature sought to rein in the ability of the Secretary of State to perform program audits in the legislature. The law was an attempt by state legislators to claim for themselves, in a kind of legal power grab, performance audits of its own functions. In practice, the Joint Committee on Audits has not initiated audits of its own performance, while the powers of the Secretary of State's auditors have remained legally intact. The Joint Committee on Audits is generally focused on examining programs to be sure that new legislation works as intended from a fiscal standpoint. They are concerned with budgetary matters, and their only policy tool is law. The Legislature today continues to rely on the Secretary of State's Audits Division to evaluate performance and develop the kinds of management recommendations that its auditors can then help agencies implement. In practice, it is very different from law.
Similarly, the Secretary of State's Office Audits Division has the greatest powers of audit over Oregon courts and judges. The Oregon Judicial Department has an Internal Audit office, but internal auditors  don’t have the independence that the Secretary of State's auditors have. Internal auditors serve a master. In the case of the Judicial Department's internal auditors, that's the Oregon court administrator. By contrast, the Secretary of State's auditors can audit judges and courts freely and at their own discretion.</t>
  </si>
  <si>
    <t>The State Auditor, a position mandated by the state Constitution, is appointed by the Legislature, and is intended to be independent of the Executive and Judicial branches. State statute authorizes the State Auditor to conduct a performance review of any program of any accounting agency, any independent authority, or any public entity or grantee that receives state funds. The law also requires the State Auditor to conduct a follow-up review to determine compliance with our audit recommendations. In addition, at the request of the legislative leadership or the Legislative Services Commission, the State Auditor conducts studies on the operation of state and state-supported agencies with respect to their efficiency, internal management control, and compliance with applicable laws and regulations. 
 The State Comptroller, appointed by the Governor, carries out its own separate audit function, covering the Executive Branch of state government and local government. It also has the power to investigate all recipients of state funds, including, but not limited to, State departments and agencies, independent authorities, county and municipal governments, and boards of education. While the Auditor for the most part performs routine audits, the Comptroller actively seeks out misuse of government funds. 
 The Office of Legislative Services, a bi-partisan agency, reviews expenditures in the Legislature. Pursuant to NJSA 52:13D-22, the Legislature is monitored by the Joint Legislative Committee on Ethical Standards (JLCES). Also, the Joint Legislative Committee on Ethical Standards investigates complaints and reports of improprieties by members of the Legislature. 
 There also is the State Commission of Investigation, also within the Legislature, which sometimes delves into this area.</t>
  </si>
  <si>
    <t>The auditor of state is authorized to "annually, and more often if deemed necessary, audit the state and all state officers and departments receiving or expending state funds." While conducting an audit, the auditor has access to all the agency's "information, records, instrumentalities and properties" as well as "papers, books, records, and documents of any officers or employees."
If a report finds any irregularity in the collection of disbursement of public funds, a copy of the audit is to be filed with the county attorney. If any information is revealed that would be grounds for removal from office, the report is to be filed with the state attorney general.
Under Iowa Code 11.24, the auditor of the state may, "at the request of a department" review "entities receiving public moneys," either by reviewing the working papers prepared by a certified public accountant or, if the entity has not be audited by a certified public accountant, the records covering receipt and expenditure of state or federal funds provided by the department. 
Tami Kusian, deputy state auditor in the performance investigation division of the auditor's office said the office can review financial statements of non-profits that received funding primarily through government funds if an agency requests it and that the office hasn't run into many problems with non-profits. She could not recall an instance in which the office reviewed a private business.
Additionally, under Iowa Administrative Code 81 Chapter 26 "Certification of Accounting Systems," any governor or state agency awarding a grant or a purchase of services contract to a private agency that exceeds $150,000 in aggregate during a fiscal year is required to obtain a certification from the state auditor stating that the recipient has "an accounting system adequate to effect compliance with the terms and conditions of the grant or contract."
"If they are going to award a private entity funds, then they can hire us to ensure they have the controls in place to make sure they can handle the funds. If it's a large company, we usually aren't too concerned, but we will look into it if we are asked," Kusian said.</t>
  </si>
  <si>
    <t>Delaware's auditor of accounts is a constitutional office, and is authorized to audit all "state agencies" to provide "assurance that reasonable efforts have been made to collect all moneys due the State." State agency is defined in the auditor's section of Delaware code as every department, bureau, division, officer, board or commission of the State." 
The auditor also maintains authority to assure "all expenditures have been legal and proper and made only for the purposes contemplated in the funding acts or other pertinent regulations." § 2907 (a)
Private sector service providers are included in the language that gives the auditor the authority to assure "all expenditures have been legal and proper…."</t>
  </si>
  <si>
    <t>The State Board of Accounts is required under state law (Indiana Code 5-11-1-9, State Board of Accounts, financial examinations) to conduct audits of state agencies, cities and towns, counties, hospital libraries, schools, townships, universities, utilities and non-governmental entities that receive financial assistance from governmental sources. The agencies have to file annual financial reports with the board within 60 days of the close of the fiscal year and different types of audits are performed, depending in part on the amount of their revenues. The board also supplies audit support to the office of the Inspector General to assist in its investigations.
 The board may not undertake an examination of a public office, official or institution based on an allegation of a violation of law, unless the accuser makes the allegation in a written statement or the state examiner has probable cause to believe a violation has occurred.</t>
  </si>
  <si>
    <r>
      <t>In Florida, the  Auditor General is the independent audit institution that covers the state's public sector. It does not, however, cover private sector service providers who do work on behalf of the state. 
Florida Constitution,  article 3 section 2. Members; officers.—Each house shall be the sole judge of the qualifications, elections, and returns of its members, and shall biennially choose its officers, including a permanent presiding officer selected from its membership, who shall be designated in the senate as President of the Senate, and in the house as Speaker of the House of Representatives. The senate shall designate a Secretary to serve at its pleasure, and the house of representatives shall designate a Clerk to serve at its pleasure. The legislature shall appoint an auditor to serve at its pleasure who shall audit public records and perform related duties as prescribed by law or concurrent resolution.
Florida Statute 11.42</t>
    </r>
    <r>
      <rPr>
        <sz val="10"/>
        <rFont val="Palatino Linotype"/>
      </rPr>
      <t> </t>
    </r>
    <r>
      <rPr>
        <sz val="10"/>
        <rFont val="Arial"/>
      </rPr>
      <t>The Auditor General.—
(1)</t>
    </r>
    <r>
      <rPr>
        <sz val="10"/>
        <rFont val="Palatino Linotype"/>
      </rPr>
      <t> </t>
    </r>
    <r>
      <rPr>
        <sz val="10"/>
        <rFont val="Arial"/>
      </rPr>
      <t>The Auditor General appointed in this section is the auditor that is required by s. 2, Art. III of the State Constitution.
(2)</t>
    </r>
    <r>
      <rPr>
        <sz val="10"/>
        <rFont val="Palatino Linotype"/>
      </rPr>
      <t> </t>
    </r>
    <r>
      <rPr>
        <sz val="10"/>
        <rFont val="Arial"/>
      </rPr>
      <t>The Auditor General shall be appointed to office to serve at the pleasure of the Legislature, by a majority vote of the members of the Legislative Auditing Committee, subject to confirmation by both houses of the Legislature. At the time of her or his appointment, the Auditor General shall have been certified under the Public Accountancy Law in this state for a period of at least 10 years and shall have had not less than 10 years’ experience in an accounting or auditing related field. Vacancies in the office shall be filled in the same manner as the original appointment.
11.45</t>
    </r>
    <r>
      <rPr>
        <sz val="10"/>
        <rFont val="Palatino Linotype"/>
      </rPr>
      <t> </t>
    </r>
    <r>
      <rPr>
        <sz val="10"/>
        <rFont val="Arial"/>
      </rPr>
      <t>Definitions; duties; authorities; reports; rules.—
(1)</t>
    </r>
    <r>
      <rPr>
        <sz val="10"/>
        <rFont val="Palatino Linotype"/>
      </rPr>
      <t> </t>
    </r>
    <r>
      <rPr>
        <sz val="10"/>
        <rFont val="Arial"/>
      </rPr>
      <t>DEFINITIONS.—As used in ss. 11.40-11.511, the term: (a)</t>
    </r>
    <r>
      <rPr>
        <sz val="10"/>
        <rFont val="Palatino Linotype"/>
      </rPr>
      <t> </t>
    </r>
    <r>
      <rPr>
        <sz val="10"/>
        <rFont val="Arial"/>
      </rPr>
      <t>“Audit” means a financial audit, operational audit, or performance audit.
(3)</t>
    </r>
    <r>
      <rPr>
        <sz val="10"/>
        <rFont val="Palatino Linotype"/>
      </rPr>
      <t> </t>
    </r>
    <r>
      <rPr>
        <sz val="10"/>
        <rFont val="Arial"/>
      </rPr>
      <t>AUTHORITY FOR AUDITS AND OTHER ENGAGEMENTS.—The Auditor General may, pursuant to his or her own authority, or at the direction of the Legislative Auditing Committee, conduct audits or other engagements as determined appropriate by the Auditor General of:
(a)</t>
    </r>
    <r>
      <rPr>
        <sz val="10"/>
        <rFont val="Palatino Linotype"/>
      </rPr>
      <t> </t>
    </r>
    <r>
      <rPr>
        <sz val="10"/>
        <rFont val="Arial"/>
      </rPr>
      <t>The accounts and records of any governmental entity created or established by law.</t>
    </r>
  </si>
  <si>
    <t>The state’s contracts with vendors are easily available on its Web site and through the new statewide network wvOASIS in pdf format. 
“Anyone who wants to can access contracts and see who got the winning bid,” said state Purchasing Director Dave Tincher. For example, one 20-page, open-ended contract in 2014 was for the Thornhill Group to sell one-ton pickup trucks with crew cabs and short beds to the state for $34,819.10 a piece. The contract was published in its entirety and available to access from any home or office computer.</t>
  </si>
  <si>
    <t>Major procurement bids are available in different formats depending upon the agency involved in the procurement bid. For the main database hosted by the Iowa Department of Administrative Services, awarded contracts are listed in a table, with links to more information about the bid and further links to PDFs containing the master agreement, agenda and other documents related to the bid. There is no option to download all of the documents in bulk or access archived contracts.
Other agencies offer less information. For example, Iowa State University offers a bid tabulation for projects, including names and addresses of bidders and their base bids, and highlights the winning bid once it is awarded. The tabulations are available in pdf format, meeting the open data principles of: nondiscrimination, use of commonly owned standards and lack of licensing and usage costs.</t>
  </si>
  <si>
    <t xml:space="preserve">The Office of Purchasing and Contracting page of the Building and General Services Dept. website contains a "contract information" link. This link provides access to all current contracts - their vendor, product, contract number and purchasing agent. However, the data cannot be browsed and files are only available in pdf format. </t>
  </si>
  <si>
    <t xml:space="preserve">The Washington Department of Enterprise Services maintains a public list of procurement contracts on a searchable website. The free database is sortable, and identifies the state agency, the contractor's name, amount of the contract and whether it's a single-source contract, among other data. But the database does not link to actual contracts signed, and the data is submitted only yearly.
Although the website is easily accessible, users can only view the files and cannot scrape or download data. </t>
  </si>
  <si>
    <t>The results of major procurement bids are available on state government's Transparency.Mississippi.gov website. Procurement results information is made available to any business or person after bids are awarded. Results are available within a few days. For example, information about a $96,885 contract awarded June 1, 2015, by the Department of Finance and Administration to procure software consulting services was available online on or before June 17. 
The state Department of Finance and Administration's Bureau of Building, Grounds and Real Property Management lists active construction-related projects under its purview on its website.  All contracts associated with the construction process may be found on Transparency Mississippi, according to the Bureau of Building, Grounds and Real Property Management.
The state Personal Service Contract Review Board prepares an annual report to the Legislature concerning the issuance of personal service contracts during the previous year and any necessary information required from state agencies in making such reports.
Agencies upload and maintain their contract awards and executed contracts in the award/contract section on the TransparencyMississippi.gov.  website.
The state Department of Information Technology Services does have on its website a list of technology procurement contracts it has awarded.
The Legislature in 2014 passed a law requiring the Department of Finance and Administration and the Department of Information Technology Services to develop the needed procurement portal to provide single-point access to procurement information.  That was still being developed in Spring 2015.</t>
  </si>
  <si>
    <t>Most public procurements are effectively advertised in newspapers and online. Construction projects that cost more than $25,000 are advertised for three consecutive weeks in the Casper Star-Tribune or in the newspaper located nearest to the construction project. 
Construction projects under $25,000 will not be advertised unless the Agency requesting the bid requests otherwise. Bids under $25,000.00 are sent out to contractors that are on the Purchasing bidders list. 
Services for Architects, Engineers and Surveyors are advertised for four consecutive weeks in the Casper Star-Tribune or in the newspaper located nearest to the project.</t>
  </si>
  <si>
    <t xml:space="preserve">Citizens can access the results of major public procurement bids within a reasonable time online at the state's procurement website, bids.delaware.gov. Information published there includes title of the contract, contracting agency, contract number, effective date and expiration date of the contract. Links to specific contract information includes award notices, question-and-answer documents, a list of received proposals and vendor contact information. Contracts themselves are not generally available at the website, but are available upon written request. </t>
  </si>
  <si>
    <t xml:space="preserve">Yes, the results of major public procurement bids are available in the Vendor Bid System for free and within a few days of a decision.  The only issue is that a citizen must be aware of certain information to search the system, which seems a bit complicated: something called UNSPSC Commodity must be known, as well as a commodity code. </t>
  </si>
  <si>
    <t>The Department of General Services requires notice of all Commonwealth executive and independent agency contracting opportunities for supplies, services, and construction exceeding the small purchase threshold to be published electronically at the Department of General Services’ eMarketplace website. 
There are no exceptions to these requirements for competitive procurements. By policy, DGS also requires executive agency requests to utilize the sole-source and emergency purchase methods to be posted on the eMarketplace website.
Agencies may also advertise in the Pennsylvania Bulletin, a publication produced by the Legislative Reference Bureau or in a newspaper or trade publication — but they are not required to do so.</t>
  </si>
  <si>
    <t>There is a detailed process for defining publication of bids at http://vendornet.state.wi.us/vendornet/procman/proc6.pdf that is adhered to by state agencies and prospective bidders.
In addition, Section 16.75, Wisconsin Statutes allows for use of the Internet to post due notice for certain procurements. Specifically, “…due notice inviting bids shall be published as a class 2 notice, under ch. 985 or posted on the Internet at a site determined or approved by the department.”
The State of Wisconsin Bureau of Procurement policy on Legal/Public Notice, PRO-C-6, can be found at http://vendornet.state.wi.us/vendornet/procman/proc6.pdf. Procedures may be found at vendornet.state.wi.us/vendornet/doaforms/publicnotices.asp under “Public Notices”.</t>
  </si>
  <si>
    <t>New Jersey strictly adheres to the statute that requires public notice of procurements. They are posted on the Treasury website, and ads are also purchased in local newspapers.
A review of current bid opportunities on Treasury's website shows advertising posted 3 to 5 weeks before opening date.</t>
  </si>
  <si>
    <t>All procurements of more than $25,000 for supplies and services are required to be advertised. The threshold for  construction purchases is more than $200,000. 
Typically, the state agency advertises through multiple sources, such as the web, direct e-mail distribution lists, bid subscription services and legal notices; these advertisements allow sufficient time for competitors to prepare the bids. State Printing also posts all public printing opportunities on its website. During the study period, there was no instance of major public procurements not being advertised.</t>
  </si>
  <si>
    <t xml:space="preserve">All major procurements (contract opportunities valued at $10,000 or more) are published on the Oregon Procurement Information Network, or through the equivalent web site at the contracting agency, for example, the Oregon Department of Transportation web site. 
ODOT's Procurement Office website also lists a running 12-month calendar of upcoming bid opportunities. ODOT also mentions upcoming projects well in advance in public forums such as the AGC-ODOT Annual Meeting and at meetings of organizations such as Oregon Association of Minority Entrepreneurs.
State procurement opportunities are also advertised in traditional media, in Oregon generally in the Daily Journal of Commerce, as well as other newspapers. 
Due to the state's decentralized procurement process, however, there may be exceptions at some state agencies. </t>
  </si>
  <si>
    <t>The spokesman for the Department of Administration, in which the division of purchases is located, answered the question by saying the advertising of bids is set by statute. A review of several issues of the Kansas Register shows numerous requests for bids for equipment and service by various agencies and departments, as is required for purchases expected to exceed $50,000. The requests were published at least 10 days in advance of the deadline for submission, as the statute requires. Bids are also solicited on the Division of Purchases website. There were 41 bid solicitations from 15 agencies and departments on the website as of Feb. 15, 2015.  A spokesman for an association that represents government contractors said that in general, major public procurements are effectively advertised. The spokesman, who has worked for the same association in three other states, said Kansas "is like a breath of fresh air in terms of transparency and workability."
He went on to say: "Since coming here four years ago, I've been extremely impressed by the way the state of Kansas does their business. I think they get extreme value for their money."
However, the spokesman noted that his association had sought and won approval of a bill changing certain procurement procedures during the 2015 legislative session. House Bill 2267 broadened the way the state advertises construction projects involving alternatives to standard competitive bidding procedures for school districts, state agencies and public colleges. The law now requires the state to notify all active general contractor industry associations in Kansas, in addition to publishing in the Kansas Register. It also requires the Kansas Department of Administration to do a financial analysis of bids for all public entities, including local school boards and colleges.</t>
  </si>
  <si>
    <t>Companies interested in doing business with Indiana have several ways in which they can be informed or find out about opportunities, but they could miss out on small solicitations under the state's process. The two agencies -- Division of Public Works and Department of Transportation -- have their own bidding processes, so that makes it harder for companies to find out what's available.
The Department of Administration (DOA) maintains a database of all companies who complete a bidder registration and express interest in doing business with the state, said Debby Walker, deputy commissioner of procurement in the Department of Administration.
Vendors can self register on the DOA site at no cost. Those who are registered will receive email notification of upcoming solicitation opportunities, as long as the bidder identifies their area of interest by selecting purchasing categories during the registration process and provide a valid email address. Email notices, though, are issued only for solicitations exceeding $75,000. Purchases below that amount are most often solicited at the agency level, and bidders are encouraged to contact that agency directly. 
In addition, the Department of Administration advertises all invitations for bids and request for proposals in the Indianapolis Court and Commercial Record and the Indianapolis Star, said Walker. Also, state bids are listed on the department's website.
The state's Department of Transportation and the Division of Public Works maintain separate purchasing activities for certain goods and services specific to those agencies, so bidders who want to bid for that work must go through different application processes. Those two agencies do not yet use the email notification for solicitation opportunities. Bidders for Department of Administration projects have several ways to learn about work available.</t>
  </si>
  <si>
    <t xml:space="preserve">All state agency procurement postings are available on the Colorado Vendor Self Service website with the exception of the state Department of Transportation and higher educational institutions, which have different platforms that can be found on Colorado’s purchasing website. 
Advertisements generally are posted in a way that competitors have enough time to prepare their offers. 
On April 27, 2015, Morgan Community College had an open position for help improving its campus wide safety and security with building maintenance, installation, and repair services. The bidding began on March 27, 2015, and ended on April 28, 2015.
On April 27, 2015, the state Department of Revenue had an open position for someone to oversee nightly jackpot game drawings for the lottery. The position was open from April 15, 2015, to April 29, 2015. 
 </t>
  </si>
  <si>
    <t>All major public procurements are advertised through the public procurement bulletin. There are four categories for bulletins, each available online. Those categories are: higher education, transportation, general services and capital development.
Solicitations for bids, proposals or responses are published at least 14 calendar days before the opening of the bids, proposals and responses on the state Treasurer's website. 
Solicitations are also advertised in area newspapers.
Aaron Carter, executive director of the Procurement Policy Board for Illinois , said “All major public procurements are effectively advertised through the state’s public procurement bulletins.”</t>
  </si>
  <si>
    <t xml:space="preserve">All of Idaho’s public procurement regulations are posted online at the Idaho Division of Purchasing website, where there are freely accessible to anyone. This includes rules, policies, statutes, terms and conditions, and policy directives. Statutes are posted online in HTML format; administrative rules are posted in PDF format. Terms and conditions are in PDF form, as are policy directives. All are posted promptly and are kept up-to-date for public access. For example, the Idaho Purchasing website shows that on May 1, 2015, the Idaho Department of Health &amp; Welfare had a solicitation for independent living support services for Region 1, under RFP15000615.
This information complies with at least seven of the 10 Open Data Principles established by the Sunlight Foundation: Primacy, including original documents; timeliness; ease of physical and electronic access; non-discrimination; licensing (none); permanence; and usage costs (none).
 </t>
  </si>
  <si>
    <t>All the regulations are on state government websites, mostly on the Department of Buildings and General Services site, though there is also some information on the websites of the Agency of Administration and the Department of Economic Development. It is all posted in a timely manner and is available free of charge.</t>
  </si>
  <si>
    <t>NJAC 17:12 12 (b) states: "After the opening of sealed proposals, all information submitted by bidders in response to a solicitation of proposals is considered public information, notwithstanding any disclaimers to the contrary submitted by a bidder, except when an RFP contains a negotiation component or as may be exempted from public disclosure by the Open Public Records Act, N.J.S.A. 47:1A-1 et seq. (OPRA), and the common law. As a part of its proposal, each bidder may identify any data or materials it asserts are exempt from public disclosure under OPRA and/or the common law, explaining the basis for such assertion. Assertions that the entire proposal and/or prices are exempt from public disclosure under OPRA, the common law, or the U.S. Copyright Act are overbroad and will not be honored by the Division. In the event that a public request is made for materials that the bidder has identified as confidential, the Director shall have the final authority to determine whether the materials are exempt from public disclosure under OPRA and shall take action as required by applicable law. The bidder or contractor may elect to defend its assertion of exemption from the public disclosure requirements of OPRA or the common law, but in doing so, all costs and expenses associated therewith shall be the responsibility of the bidder or contractor. The State assumes no such responsibility or liability.
 (c) When the RFP permits negotiation with bidders after the submission of proposals, such proposals shall be made publicly available only after issuance of a notice of intent to award."
§ 17:12-1.2 Public information: "When the RFP permits negotiation with bidders after the submission of proposals, such proposals shall be made publicly available only after issuance of a notice of intent to award. …  After the notice of intent to award has been issued, each proposal and, if applicable, documentation relating to any negotiations will be available for public inspection in accordance with governing law.</t>
  </si>
  <si>
    <t>Indiana officials in the Department of Administration are required, under state administrative code (Indiana Administrative Code, Title 25, 1.1-1-6), to make certain information about competitive sealed proposals available for the public to inspect after the contracted is awarded. But the law does not require state officials to publish the results.
 The information the state has to provide includes: the request for proposal; all vendors who received the request; the name, address of entities making offers and the amount of each offer; a record showing the name of the successful bidder and the amount offered; the basis on which the award was made; entire contents of the contract file, except for proprietary information, such as trade secrets. 
 When contracts are finalized and signed after negotiations, they are listed on the state's transparency portal and are available to find on the Department of Administration's procurement page through a public search mechanism, said Jessica Robertson, department commissioner. To do the search, citizens can search by company name, vendor, a date range, license agreement, an amount range, contracts for procured services and other parameters.
 INDOT has their own division of their own -- separate because they involve federal funds, codes are different. Division of Public Works -- own set of code, Indiana Department of Administration, separate code. Pre-qualification requirements involving insurance, bonding on certain things. Different division.</t>
  </si>
  <si>
    <t>By law, the Secretary of Administration is required to publish the results of successful bids within five days of a contract being let. Negotiated non-competitive procurements are exempt from the requirement. However, for non-competitive procurements in excess of $100,000, the director of purchases must post online a notice of the proposed purchase at least seven days in advance to allow for protests from other potential vendors or other interested parties.</t>
  </si>
  <si>
    <t>There is no law explicitly or even generally requiring that all procurement regulation be made available. 
While this information is accessible online, the search mechanisms are complex and unwieldy. The best place to look is the Division of State Documents and the site for Maryland Regulations, which include mandatory provisions for contracts, including a contract affidavit to swear that there are no conflicts or other impediments.</t>
  </si>
  <si>
    <t>§ 17:12-1.2 Public information
 (a) The public is encouraged to obtain information concerning the State procurement program and RFPs by accessing the Division's Internet site at www.state.nj.us/treasury/purchase. If the information being sought is not available on the Division's website, the public can request information by posing questions via the Division's website, by writing to the Director of the Division of Purchase and Property, PO Box 039, Trenton, New Jersey 08625-0039, or by visiting the Division's reception area at 33 West State Street, 9th Floor."
There is no specific law about procurement documents, but procurement documents fall under the definition of a public document, as put forth in the New Jersey Open Records Act, and are thus obtainable upon request.</t>
  </si>
  <si>
    <t>This is not required by law, although the General Services Department does post public procurement regulations on its website. The New Mexico Compilation Commission is given the power to publish laws and rules, but the exact wording of the law is “may.” As in: "The New Mexico compilation commission, acting on the advice and approval of an advisory committee appointed by the New Mexico supreme court, may … provide for official, annotated compilations of the New Mexico statutes” etc.</t>
  </si>
  <si>
    <t>By law, procurement regulations are published online by the Utah Division of Administrative Services as well as in online publishing of the Utah Procurement Code. The are also available under the state's records law.</t>
  </si>
  <si>
    <t>All public procurement regulations shall be made publicly available through the Illinois Procurement Bulletin electronically and in print. 
 (30 ILCS 500/15-1) 
    Sec. 15-1. Publisher. Each chief procurement officer, in consultation with the agencies under his or her jurisdiction, possesses the rights to and is the authority responsible for publishing its volume of the Illinois Procurement Bulletin. 
    Each volume of the Illinois Procurement Bulletin shall be available electronically and may be available in print. References in this Code to the publication and distribution of the Illinois Procurement Bulletin include both its print and electronic formats. 
(Source: P.A. 97-895, eff. 8-3-12.)
    (30 ILCS 500/15-10) 
    Sec. 15-10. Contents. The Illinois Procurement Bulletin shall contain notices and other information required by this Code or by rules promulgated under this Code to be published in the Illinois Procurement Bulletin. Each volume shall include a comprehensive index of its contents. 
(Source: P.A. 90-572, eff. date - See Sec. 99-5.)
    (30 ILCS 500/15-15) 
    Sec. 15-15. Publication. All volumes of the Illinois Procurement Bulletin shall be published at least once per month. Any volume, including volumes available in print format, shall be available through subscription for a minimal fee not exceeding publication and distribution costs. The Illinois Procurement Bulletin shall be distributed free to public libraries within Illinois and electronically to any entity that has subscribed on the publishing entity's website.
(Source: P.A. 96-1444, eff. 8-20-10.)</t>
  </si>
  <si>
    <t>Some state government documents pertaining to procurement regulations are available to the public. State law explicitly requires publication of the State Contracts Register, a list of proposed contracts. Law also requires publication of bidding procedures and requirements. Extensive information about procedures and active and bids can be read at the websites of the Department of General Services.
However, the law does not explicitly require that all procurement regulations be available.</t>
  </si>
  <si>
    <t>There is no law regarding a code of conduct for state service contractors to follow, so there is nothing in effect to be followed in practice.
 David Roberson, spokesman for the Department of General Services, confirmed that no such law or practice exists regarding a code of conduct for state service contractors. 
 Nashville attorney Darwin A. Hindman III said that unlike the federal procurement system, Tennessee does not require its service contractors to have ethics training or adhere to the same code of conduct. Hindman said contractors do not adhere to the same code of conduct as government employees.
In March of 2015, Comptroller Justin Wilson issued a press release saying that three leaders of a nonprofit organization that distributes federal funds for food programs had been charged criminally following an audit that revealed more than $730,000 in overpayments. The state Department of Human Services contracted with ABC Nutrition Co. to disburse the funds for the food programs. All three employees, which included the CEO and her daughters,  were charged with theft. See: http://www.comptroller.tn.gov/repository/NR/20150318ABCNutrition.pdf
Also, the Tennessean newspaper reported in July of 2015 about the state Department of Human Services also had serious issues with additional agencies that it contracted with to run food programs. The paper reported that the food contract program cost taxpayers millions as “contractors billed for double the meals they were authorized to provide, failed to file proper paperwork, mysteriously lost paperwork when auditors arrived to inspect them, failed to ensure qualified children received meals and incorrectly calculated administrative expenses owed to them.” See: http://www.tennessean.com/story/news/investigations/2015/07/11/child-food-program-failures-cost-taxpayers-millions/30003865/
Another comptroller’s investigation found that a contract inspector for the state Department of Commerce and Insurance defrauded other contractor and the state of Tennessee. See: http://www.comptroller.tn.gov/repository/NR/20150217ElectricalInspector.pdf
In addition, the comptroller’s office announced in June of 2014 that a health care company that runs several nursing homes improperly charged nearly $2 million to the state’s Medicaid program. See: http://www.comptroller.tn.gov/repository/NR/20140630HealthCareProviderImproperlyChargedAlmost2MillionInMedicaidCosts.pdf</t>
  </si>
  <si>
    <t>Contractors are not required to adhere to the same code of conduct as government employees. While they are required to observe high standards of ethical conduct, as outlined in "Contractor Responsibility," in the Commonwealth Procurement Code, Title 62, Section 2301, 2302(b), there are recent cases where that has not been the case, most notably a grand jury investigation into contracting award practices at the Pennsylvania Turnpike Commission. Eight employees, including leadership, were charged with being part of a "pay-to-play" scheme. 
As of January 2015, contractors are also bound to a Contractor Integrity Provision inserted in all contracts with state executive agencies — but it requires that the contractors disclose possible flags (such as being indicted or convicted of a crime involving moral turpitude or business honesty or integrity in any jurisdiction) within the previous five years. Because it has been in practice for only a few months, it is too early to generalize about its affects on behavior or disclosures.</t>
  </si>
  <si>
    <t>Though there is no statute requiring the contractors to adhere to state ethics rules, it's usually standard practice in Oklahoma to require as part of the request for proposal or terms and conditions of the contract, sources said. 
Most state contracts provide a long list of grounds for termination and the right to seek damages from vendors in certain cases. Grounds for termination of  the contract include failure to post bonds, deliver goods, meet the terms of the contract; misrepresenting the ability to deliver services; financial insolvency; committing unlawful acts or getting debarred, among other grounds. 
The highest-profile cases of contractors violating codes of contract or ethical standards in Oklahoma during the period of study involved an Oklahoma business that reportedly bribed individuals to receive federal defense contracts. 
And a former official for the Choctaw nation was convicted in 2014in Oklahoma for his involvement in a "pay for play" scandal that investigators said involved contractors padding invoices, cheating tribal members of the Choctaw nation of more than $7 million.</t>
  </si>
  <si>
    <t>There are no documented cases of non-compliance during the period of study. Historically there have been problems with contractors and with state employees but they predate the study period. 
Allegations are being made by the Office of Legislative Audits , for instance, about the Maryland Transit Authority and an investigation is underway. According to a 2015 audit report from the Maryland legislative auditor, Maryland Transit Administration’s (MTA) Office of Training and Development, in tandem  with Towson State University’s Division of Economic and Community Outreach (DECO), was to provide various training and other services for MTA workers but neither entity kept proper records to explain spending $11.3 million from 2010-2013. .
Maryland has an explicit code of conduct for state employees via gubernatorial executive order to "maintain the highest standards of integrity," among other conditions.
In addition, the Procurement Article of the Md. Code prohibits state employees specifically from soliciting, securing, or offering to solicit or secure a contract between
their State agency (or unit) and another person if the State employee is to be paid a fee
contingent on the making of the contract. Additionally, the Ethics Law (§§ 5-506 and 5-507)
prohibits a State employee from using the prestige of his or her position or confidential
information for the employee’s private gain or that of another. A State employee should
never benefit from a procurement involving his or her State agency or unit and should not
misuse his or her position to benefit a vendor.
The Maryland Code also has specific prohibitions on contractor behavior, spelled out in 13-211 of the State Finance and Procurement Article
During
procurement, a competing contractor or its agent or consultant may not knowingly:
a. Make an offer or promise future employment or business opportunity to, or engage in
any discussion of future employment or business opportunity with any procurement
official (procurement official includes a procurement officer or an individual who
participates in the drafting of specifications for procurement). (Note: This is a broader
prohibition than the § 5-501 restriction barring officials and employees from
participating in any matter involving an entity with which they have applied for or are
discussing employment.)
b. Offer, give, or promise to offer or give any money, gratuity or other thing of value,
including gifts and entertainment, to any procurement official of the agency
conducting the procurement. (Note: Procurement officials may not accept gifts
prohibited by the procurement law and § 5-505 of the Public Ethics Law.)
c. Before the award of a contract, solicit or obtain from any officer or employee of an
agency conducting the procurement any proprietary or source selection information
regarding the procurement. (Note: The Ethics Law contains broad prohibitions
barring an official or employee from disclosing confidential information for his or her
own gain or that of another or otherwise using the prestige of his or her position.)
2. Mandatory Vendor Contract Clauses or Disclosure - The Procurement Law (§ 13-223(a))
requires that contracts contain a clause certifying the contractor did not employ any person or
entity, other than a bona fide employee, salesperson or commercial selling agency to solicit
or secure the agreement and that it did not pay or agree to pay any person or entity, other than
a bona fide employee, salesperson or commercial selling agency a contingent fee. The
Procurement Law also requires that bidders disclose actual or potential conflicts of interest in
consultant procurements (§ 13-212).
3. Solicitation of Contingent Fees Prohibition - The Procurement Law (§ 13-223(b)) prohibits
lobbyists and certain other persons from offering, or agreeing to solicit or secure, a
procurement contract if the fee is contingent on or results from the making of the
procurement contract.
4</t>
  </si>
  <si>
    <t>Caleb Hunter, head of marketing and communications for the Iowa Department of Administrative Services, said service contractors follow the same laws that would apply to government employees, which is included as a clause in their contract. He said the department was not aware of any violations by state service contractors, but suggested checking the  Iowa Board of Ethics and Campaign Disclosure Board. The board did not report any complaints regarding state service contractors in their meeting reports for 2013 through March 2015.</t>
  </si>
  <si>
    <t>State service contractors, say Department of Administration leaders, adhere to the same ethics code standards as other government employees. But two unusual cases involving state agencies and alleged conflicts of interests have indicated, at least to some ethics experts, some loopholes in how Indiana oversees some of its contracts and contractors.
 Debby Walker, deputy commissioner of procurement, contended, though, the department doesn't find violations. "I haven't seen any problems." She said that contractors know what they can and cannot do because the rules are clearly spelled out in the department's vendors' manual and in their contracts with the state.
 At least one case in November 2013 involving a former Indiana Department of Corrections contract worker was investigated by the inspector general and turned over to the Marion County prosecutor's office for criminal charges. The office filed 20 counts of forgery and one count of theft for receiving at least $4,524 in unearned compensation. 
 While no indication of widespread violations exists, two cases detailed in The Indianapolis Star received considerable attention and, in one case, prompted a federal probe of the Indiana Economic Development Corp., which is not under the purview of the Department of Administration. 
 In that case, the Star discovered a company run by well-connected businessman and Republican campaign donor Howard Bates, founder and chairman of Elevate Ventures -- a private nonprofit hired by the state's Indiana Economic Development Corporation to choose Hoosier startup companies worthy of taxpayer dollars -- received $500,000 in taxpayer money from an Elevate-run fund. A company run by Bates' son received $300,000 from the same fund.
 The U.S. Treasury Department launched an audit of Indiana's handling of the federal program that Elevate used to make the investments. Federal auditors found Indiana intentionally misused federal funds when one of its contractors, operating with little state oversight, funneled nearly a half million dollars into a start-up business run by the nonprofit's chairman.
 While Elevate officials said Bates recused himself and was kept in the dark about the management of investments, ethics experts said that did not remove the conflict of interest and nepotism. 
 Ultimately, a private audit review ordered by Gov. Mike Pence found in November 2013 the state should have stronger oversight of a contractor hired by the state to manage millions of dollars in state and federal funds. While it said Elevate was "substantially compliant" with its own policies, but It also said Elevate and the Indiana Economic Development Corp. should review documentation related to conflicts of interest and make a total of 25 recommendations to strengthen policies.
 In the other case, The Star found, a powerful healthcare consultant, Seema Verma, has been paid millions of dollars by the state for her advice on Medicaid policy, at the same time, she was working for one of the state's largest Medicaid technology vendors, which potentially had a lot to gain or lose from those policies.
 While state employees can’t take jobs with state contractors because of conflicts of interest and divided loyalties, individuals who provide consulting services to the state aren’t held to the same standard.</t>
  </si>
  <si>
    <t xml:space="preserve">There just one enforcement action about a state contractor from the survey period on the website of the Office of State Ethics.  In this case,  Docket No. 2014-06, an East Hartford contractor "acquired confidential information" he'd gathered by consulting for the Department of Social Services to advise nursing homes and other facilities that were to appear before the agency. OSE investigation resulted in a $10,000 fine.
In some respects, ethical considerations have become part of the state culture, to wit, at the end of 2013, the DOT told a potential subcontractor on a road-building project to check with ethics officials about whether certain previous work it had done could pose a conflict of interest if the DOT contracted with them.
There are no other OSE enforcement actions during this period, however, a separate investigation and court action by the state elections watchdog agency has just started (Spring of 2015) into the funneling of state contractors' money into the 2014 re-election campaign of Gov. Dannel Malloy. The directing of thousands of dollars in state contractors' funds into the state Democratic Party's federal fund may violate at least the intent of the state's clean elections program.  
 </t>
  </si>
  <si>
    <t>Contracting parties are required to certify that they have complied with all applicable laws and regulations governing the provision of State services, including the Conflicts of Interest Law, N.J.S.A. 52:13D-12 to -28. The state Treasury's Business Ethics Guide cites the following as its essential guidelines, which reflect the state' conflict of interest law: "You may not profit from a conflict of interest on the part of a State employee.
 You may not "wine and dine" State employees.
 You may not pay a State employee anything for the performance of his or her official duties.
 You may not make illegal political contributions.
 You may not profit, directly or indirectly, from the use of any secret or confidential knowledge or data of the State that a State employee has illicitly disclosed.
 You should report any illegal or unethical behavior or any violation of the State's ethics and business codes to the State Ethics Commission, by calling the anonymous "Hot Line" established for this purpose."</t>
  </si>
  <si>
    <t xml:space="preserve">The law does not explicitly require state service contractors to adhere to the same code of conduct as government employees. It does, however, provide some basic requirements for "Contractor Responsibility," in the Commonwealth Procurement Code, Title 62, Section 2301, 2302(b).
Contractors are also bound to a Contractor Integrity Provision inserted in all contracts with state executive agencies — but it requires that the contractors disclose possible flags (such as being indicted or convicted of a crime involving moral turpitude or business honesty or integrity in any jurisdiction) only if they occurred within the previous five years. </t>
  </si>
  <si>
    <t>Policy prescribes the contract  to be used by the state with service contractors to include many clauses governing behavior, including: requiring contractors to treat employees as employees rather than independent contractors; requiring contractors to comply with federal immigration law; requiring contractors not to violate the two-year "cooling off" period for state employees who participate in the making of contracts; requiring contractors to comply with all laws against employment discrimination and workplace safety; requiring contractors to disclose any criminal convictions of its officers or employees that indicate a lack of integrity.</t>
  </si>
  <si>
    <t>The Massachusetts conflict of interest law considers those doing work for the Commonwealth to be state employees under the ethics law.  
 Anyone performing services for a state agency or holding a state position, whether paid or unpaid, including full- and part-time state employees, elected officials, volunteers, and consultants, is a state employee under the conflict of interest law.
 An employee of a private firm can also be a state employee  if the private firm has a contract with the state and the employee is a "key employee" under the contract, meaning the state has specifically contracted for her services. The law also covers private parties who engage in impermissible dealings with state employees, such as offering bribes or illegal gifts.
The state's goods and services standard contract form also requires the use of ethical business standards, when a contractor can be debarred or criminally prosecuted, to provide notice to contractors about the state's expectation for their behavior.  
An Executive Order issued by former Gov. William F. Weld in 1992 also mandates those doing business with the state must comply with the conflict of interest statute and bars contractors from hiring state employees while they are under contract with the state..</t>
  </si>
  <si>
    <t>Illinois Compiled Statutes mandate that the state procurement code also apply to state purchasing officers. In addition, the law explicitly outlines that any person who enters into a contract with the state has to certify they remain eligible to serve the state and are free from felonies, debt, bribery and will pay taxes. 
To maintain eligibility, contractors must: 
- be free from felonies, 
- not have been convicted of bribery 
- be free from delinquent payments to the state
- not be barred 
-  have paid taxes on time 
- be free from conflicts of interest
- be free from EPA violations
- be free from lead poisoning act violations
- be free from employment with the state 
- be free from political contributions to candidates or offices that directly award the contract  (if contract is worth more than $50,000) 
(30 ILCS 500/Art. 50 heading)
ARTICLE 50
PROCUREMENT ETHICS AND DISCLOSURE
(30 ILCS 500/50-1) 
    Sec. 50-1. Purpose. It is the express duty of all chief procurement officers, State purchasing officers, and their designees to maximize the value of the expenditure of public moneys in procuring goods, services, and contracts for the State of Illinois and to act in a manner that maintains the integrity and public trust of State government. In discharging this duty, they are charged to use all available information, reasonable efforts, and reasonable actions to protect, safeguard, and maintain the procurement process of the State of Illinois. 
(Source: P.A. 90-572, eff. 2-6-98.)</t>
  </si>
  <si>
    <t>The state does maintain a list, updated quarterly, of companies that are not certified to compete because of past transgressions. According to Administration Department Communications Director Cullen Werwie, "The State does regularly act as a self-reference when a vendor is competing for a new contract. A badly performing vendor will not rate well during such a reference action. 
Additionally, a vendor/contractor can be barred from a contract for failure to comply with Sec. 16.765 Nondiscriminatory Contracts which requires contractors to take affirmative action to ensure equal employment opportunities. Further, the State will deny the award of a contract to a contractor if it has failed to collect and remit sales or use taxes. Please refer to the link below -it is updated on a quarterly basis: http://vendornet.state.wi.us/vendornet/wocc/CertList.pdf
According to the State Vendors Guide, state agencies/campuses may not contract with vendors that the Department of Revenue has identified as not collecting and remitting Wisconsin sales or use tax. 
But repeated Freedom of Information requests have not yielded any evidence that such a list exists or is in use or that anyone has been barred from competitive bidding during the study period.</t>
  </si>
  <si>
    <t xml:space="preserve">There is no blacklist that would formally prevent a company guilty of a major procurement violation from participating in a future bid. Contractors are bound to a Contractor Integrity Provision inserted in all contracts with state executive agencies — but it requires that the contractors disclose possible flags (such as being indicted or convicted of a crime involving moral turpitude or business honesty or integrity in any jurisdiction) only if they occurred within the previous five years. 
If a contractor cannot sign the provision, they are not immediately prohibited from receiving the contract. Instead, they are required to submit a written explanation for why the certification cannot be made. The head of the agency, deputy secretary or Department of General Services, as appropriate, then has the discretion to decide how to move forward.
The Contractor Integrity Provision is a recent directive, issued at the start of 2015 by a new governor. The rules were changed, in part, as a result of a grand jury investigation into contracting award practices at the Pennsylvania Turnpike Commission. Eight employees, including leadership, were charged with being part of a "pay-to-play" scheme. </t>
  </si>
  <si>
    <t>West Virginia’s Purchasing Division maintains a Web site listing vendors who have been banned from doing business with the state. As of Jan 2, 2015, three vendors were listed. The debarment dates for all listed vendors are in 2011 and 2012. There were no suspensions during the study period, and there is no evidence that violations warranting suspension occurred.
 “Vendors are held accountable to meet the requirements of their contracts, such as bonding and standards,” said state Purchasing Director Dave Tincher. “We have agencies in the field that oversee those contractors. And we have four inspectors that travel the state constantly to ensure that the state is receiving what it paid for and that the agencies are following the rules as well.”</t>
  </si>
  <si>
    <t>There is no blacklist in Kansas. The spokesman for the Department of Administration, in which the division of purchases is located, answered by the question by citing the statute above. Unlike some states, Kansas does not have a publicly available blacklist of barred contractors. During the period under review, there were no known cases of companies being convicted of procurement violations in connection with Kansas government and/or being allowed to participate in procurement bids.</t>
  </si>
  <si>
    <t>While the Code of State Regulations defines the process by which the director of procurement may suspend or bar a vendor for a procurement violation, the decision to do so is a judgment call and anyone suspended or barred from contracting with the state may appeal to reverse that status. Certain non-criminal contract violations, such as defaulting on a contract, are considered egregious enough to cause a suspension or bar a vendor.
During the study period, no vendor was suspended or barred for violation of state procurement laws or criminal violations. Eight vendors were suspended or debarred for “failure to perform per contract” or “failure to deliver per contract.”</t>
  </si>
  <si>
    <t>While Indiana law doesn't create a "blacklist" of suspended vendors, such a list does exist on the Department of Administration's procurement division website. The "suspended vendor list" now includes nine vendors suspended indefinitely, some as far back as 1994. The list, though, does not state why they were suspended.
 The Department of Administration does takes action to suspend companies under its procedures and the procurement law. 
 Jessica Robertson, department commissioner, said when potential major violations are found, such as misappropriation of funds, that information is turned over to the Inspector General's office, which decides if any formal action should be taken. Once the inspector general's office decides on whether to pursue criminal charges, then department commissioner would make a decision on suspending, based on recommendations from the legal staff and procurement team. 
 Debby Walker, the department's deputy commissioner for procurement, mentioned one incident in which one person at a company forged a signature on a contract, but the department suspended that person, not the entire company. Those type of incidents, she said, are very rare. 
 Under Indiana's procurement law, procurement officers are given the task to decide whether a company is a "non-responsible" bidder or not, in order to be given permission to submit bids for state contracts. Vendors are placed on suspension after having been determined "non-responsible" and are not permitted to conduct business with the state. Vendors placed on surveillance for performance issues are permitted to conduct business with the state, but they are closely scrutinized. 
 When deciding if a vendor is responsible or not, the procurement officer must consider if the prospective contractor has the appropriate financial, material, equipment, facilities and personnel resources and expertise to meet all contractual requirements. The bidder also must show a satisfactory record of past performance and cooperation with the state, integrity and proper legal qualifications to contract with the state. 
 If the bidder is found nonresponsible, the findings reasons for the finding must be prepared by the Department of Administration's commissioner and made part of the contract file and be sent promptly to the bidder.</t>
  </si>
  <si>
    <t>The state procurement office maintains several vendor and disbarment lists based for its agencies, including General Services, Department of Transportation, Capital Development Board, Illinois Department of Labor and Illinois Department of Human Rights. 
There have been several companies added to the list during the study period. 
Mason's Landscaping and Construction Service was banned in May from doing business with the state for 18 months retroactive to June 2014.
The company was banned because it falsified documents on a state contract. Specifically, the company was a subcontractor on a job and approved as a Disadvantaged Business Enterprise. Pursuant to state code, the company was meant to do the work directly instead of hiring a subcontractor itself. Instead, the company hired a third-party to do the work, acting to pass-through the state funds for the work. 
Three others were added to the Public Works prohibited list during the study period and banned from doing business with the state for violating the Prevailing Wage Act twice. The contractors are banned for a period of four years. 
Aaron Carter, executive director of the Illinois’ Procurement Policy Board,  that there have been other instances of other code violations, which are outlined in the Illinois Procurement Code (30 ILCS 500). 
For instance, every contractor or subcontractor is required to “maintain books and records relating to the performance of the contract or subtract.”
 Failure to do so can allow the state to recover any funds for which records are not available.
Other penalties may include suspensions, according to Carter.
“In these instances, the chief procurement officers establish debarment or suspension penalties for the accused vendors,” Carter said. “These penalties would note the length of time in which said vendors would not be allowed to participate in bidding on future state contracts.”</t>
  </si>
  <si>
    <t>In Florida, the law that prohibits companies guilty of major procurement violations from participating in future bids is fairly limited in scope. Only very specific convictions apply. 
"It’s so narrow that there are very few companies that fall in those parameters," said procurement attorney Joe Goldstein. 
The Department of Management Services keeps a list of "Florida's Convicted Vendors" which as of April 29, 2015, only includes six companies. Companies on this list rarely if ever continue to participate in procurement bidding, but they are off the list in 36 months and can continue then. Furthermore, "the same people who were convicted are not prevented from reincorporating under a  different name and being involved in future procurements," said Jack Miles, former secretary of the Florida Department of Management Services.</t>
  </si>
  <si>
    <t xml:space="preserve">California employs several techniques to bar companies convicted of procurement crimes from bidding on state jobs. The Department of Industrial Relations maintains the list that state agencies use to identify ineligible contractors.
Additionally, bidders on public works contracts are required to sign a statement that they have not been convicted of fraud, bribery, collusion, conspiracy, or any other crime connected with a public works contract within the previous three years.
The Department of Transportation has an agreement with the Contractors State Licensing Board to enforce state laws covering performance of contracts. Violators are referred to the Licensing Board for investigation and possible disqualification from future bids.
 </t>
  </si>
  <si>
    <t>Robert Scoglietti, Director of Policy and External Affairs for the Delaware Office of Management and Budget, said by email that law allows procuring agencies to blacklist companies with violations, suspensions or a criminal history. But there are no documented cases of this occurring in the study period. A search of procurement websites also turned up no instances in which a vendor was turned away because of a criminal history or because of a previous procurement violation. There is no evidence that debarments should have occurred.</t>
  </si>
  <si>
    <t>No such law exists. 
There is no state law explicitly prohibiting guilty companies from future state business.
The Division of Purchasing's Regulation 4 allows the purchasing agent to permanently bar a contractor who commits procurement violations from doing business with the state. The state can also suspend the vendor for up to 2 years, or longer if there is a pending criminal case against the company.</t>
  </si>
  <si>
    <t>Under Department of Finance and Management’s Policy Number 1 (April 1, 2007), which, according to lawyers, carries the weight of law, the state of Vermont will not make purchases over $25,000 or enter into grants or contractual agreements of any amount with vendors that have been suspended or debarred by the federal government (or) enter into contracts with employers who are listed on the Department of Buildings and General Services Office of Purchasing and Contracting Debarment list. This policy applies to all such purchases and agreements, regardless of funding source.
 In addition, the Agency of Administration “ensure(s) that the state and any of its subdivisions do not contract, directly or indirectly, with employers who are prohibited from contracting by the commissioner of labor,” and it regularly publishes a list of all Vermont companies so prohibited. In early 2015, four firms were on the list.
 These prohibitions and debarments usually are not permanent. After a period of time, companies can be removed from the list and permitted to bid.</t>
  </si>
  <si>
    <t>Pursuant to the conditions set forth in New Jersey Administrative Code N.J.A.C. 17:12-6.1, companies need not be found guilty of a crime to be debarred if there is cause of a “serious and compelling nature” to warrant debarment. 
 Pursuant to N.J.A.C. 17:12-6.3, 6.9, 6.11, the duration of the debarment is for a “reasonable, definitely stated period of time which as a general rule shall not exceed 5 years”. However, circumstances may warrant shortening or lengthening of the debarment duration, which is reviewed on a case-by-case basis. See N.J.A.C. 17:12-6.4 and -6.5.
Debarment is discretionary, as stated in 17:12-6-4:
"1. Debarment shall be made only upon approval of the Director, except as otherwise provided by law. 2. The existence of any of the causes set forth in N.J.A.C. 17:12-6.3 shall not necessarily require that a
person be debarred. In each instance, the decision to debar shall be made within the discretion of the Director, unless otherwise required by law, and shall be rendered in the best interests of the State.
3. All mitigating factors shall be considered in determining the seriousness of the offense, failure or inadequacy of performance and in deciding whether debarment is warranted:”</t>
  </si>
  <si>
    <t>The Procurement code outlines the reasons a person could be disbarred or suspended from consideration for award contracts and provides the administrative process, but does not mandate disbarment or suspension. The decision is discretionary and left to the head of a purchasing agency. 
The maximum period for which a company or individual in violation of the procurement statute's prohibitions for the first time is three years. It is five years for a second offense.</t>
  </si>
  <si>
    <t>No such law exists.
According to the Code of State Regulations (1 CSR 40-1.60), the director of procurement may suspend a vendor for cause or debar a vendor at his or her discretion. Among the reasons listed as sufficient for the suspension or debarment of a vendor are the violation of any federal, state, or local law in the performance of a contract or purchase order, providing false or misleading information in any application, bid, proposal, or correspondence, collusion to minimize competition, and giving any thing of value to any employee of the procurement division or any bid or proposal evaluator.
However, no law requires a vendor guilty of any of these actions to be debarred, and vendors who have committed these violations are not debarred permanently. Also, vendors may apply to become eligible to contract again.</t>
  </si>
  <si>
    <t>By policy and practice, any appeal from an unsuccessful bidder is reviewed by the Director of Purchasing, who determines whether the process complied with statute, the rules in Bulletin 3.5, agency protocols and the bid documents themselves.
 If not satisfied, the unsuccessful bidders can take their cases to Washington County Superior Court.</t>
  </si>
  <si>
    <t>Under Delaware procurement law, prequalification reviews for public works bids can consider any "debarment or suspension by any government agency" and "any revocation or suspension of a license. "But the prequalification process is discretionary and prequalification review documents may include suspensions and debarments "(a)t the discretion of the Office" awarding a contract. § 6962 (3) 
The prequalification process may also consider "civil judgments and/or criminal history of the proposing contractor's or subcontractor's principal." When determining whether to award material or nonprofessional services contracts, agencies may consider under procurement law "the bidder's record of performance and integrity."</t>
  </si>
  <si>
    <t>Companies may be debarred from participating in future bids for two years, either by an individual agency or by state government as a whole.  In the case of an agency debarment, this would only apply to contracts with the debarring agency.  If the debarment is done by the Department of Finance and Administration (DFA), no state agency may contract with the vendor during the debarment period.  
The state Personal Service Contract Review Board has the authority by law to bar or suspend a vendor from being considered as a prospective contractor if he's been convicted of certain crimes, has violated certain ethical standards or certain contract provisions.
As noted in the board's rules and regulations, the specific reasons for suspension include convictions of crimes of embezzlement or related to efforts to obtain contracts or performing contractual services and other offenses that indicate a lack of integrity. The bans are for two years.</t>
  </si>
  <si>
    <t>"Noncompetitive negotiation" is the process that may be used to purchase a product or service that can be obtained only from one source. The agency must demonstrate and the State Bureau of Procurement must concur that only one source exists, that the price is equitable, and/or that noncompetitive negotiation is in the best interests of the state. 
At Vendornet, the state advises potential vendors: "Sole source waivers are seldom used to purchase goods or services. However, they are available when one or more circumstances exist:  Unique or proprietary service available from only one source; Certain grant monies are involved that cannot qualify as an exemption, require subcontracts and specify the contractor; A public emergency exists where urgency does not permit competitive solicitation; The purchase is subject to substantial time pressures (not including administrative delays or processing confusion).</t>
  </si>
  <si>
    <t>No such law exists.
Unsuccessful bidders cannot initiative an official review of procurement decisions short of filing a court challenge. Under Delaware law governing state procurement, government agencies must give unsuccessful bidders notice of a failed bid, or the rejection of a bid. But law does not define an administrative appeals process.</t>
  </si>
  <si>
    <t>No such law exists, but there is a policy. This policy describes the process. 
---
Peer Reviewer: Agree
Although it is not provided for in law, the Michigan Department of Technology, Management and Budget provides for unsuccessful bidders to make an administrative appeal to the Chief Procurement Officer as a matter of policy. The details are set out at the link below.</t>
  </si>
  <si>
    <t>No such law exists. 
 Although New York has no law pertaining to reviews of procurement decisions, the Office of the State Comptroller has a process allowing unsuccessful bidders to file protests.</t>
  </si>
  <si>
    <t>Under SC Code 11-35-1560, sole source procurement is permitted if "the chief procurement officer, the head of a purchasing agency, or a designee of either officer, above the level of the procurement officer, determines in writing that there is only one source for the required supply, service, information technology, or construction item. "The law requires government agencies to seek competition in cases of reasonable doubt "Any decision by a governmental body that a procurement be restricted to one potential vendor must be accompanied by an explanation as to why no other will be suitable or acceptable to meet the need." Penalties also apply: " A violation of these regulations by a purchasing agency, upon recommendation of the designated board office with approval of the majority of the Budget and Control Board, must result in the temporary suspension, not to exceed one year, of the violating governmental body's ability to procure supplies, services, information technology, or construction items pursuant to this section."
The S.C. Code of Regulations( 19-445.2105) further specifies: "Any request by a governmental body that a procurement be restricted to one potential contractor shall be accompanied by an explanation as to why no other will be suitable or acceptable to meet the need. The determination must contain sufficient factual grounds and reasoning to provide an informed, objective explanation for the decision. The determination must be authorized prior to contract execution".</t>
  </si>
  <si>
    <t>While the Oregon Administrative Rule 125-247-0275 limits awards of sole source contracts to cases involving pilot projects and experiments, proprietary software, or in cases where there is only one vendor of a supply needed to ensure compatibility with already-owned materials, there is no law limiting sole-sourcing. 
The rules were developed by the Oregon Attorney General as model contracting rules, intended to implement the Oregon Public Contracting Code, and adopted by the state's chief procurement office, the Department of Administrative Services. Sole-source contracts require findings of fact and supporting market research and those awarded in excess of $150,000 require notice.
---
Peer Reviewer Comment: 
OAR 125-247-0275 clearly limits the extent of "sole source" contracting, thereby meriting a score of "Yes."</t>
  </si>
  <si>
    <t>Section 14 of South Dakota Codified Laws, Title 5, Chapter 18A, “Public Agency Procurement -- General Provisions,” requires that “If the purchasing agency intends to enter into a contract for any public improvement that involves the expenditure of fifty thousand dollars or more, or a contract for the purchase of supplies or services, other than professional services, that involves the expenditure of twenty-five thousand dollars or more, the purchasing agency shall advertise for bids or proposals.”
 A list of 17 procurements that are exempt from those requirements is contained in SDCL 5-18A-22.
---
Peer Reviewer Comment: Agree.
Though this is an in-law indicator, it should be noted that companies can skirt around the edges of these dollar requirements. For example, Lawrence &amp; Schiller, a Sioux Falls, SD advertising agency whose CEO has served as the chairman of the state GOP, regularly earns no-bid contracts for projects under the $50,000 limit and projects that are exempt under SDCL 5-18A-22.
Former Governor Mike Rounds was scrutinized heavily in the past for L&amp;S contract awards, but the agency remains a powerhouse in bids for state marketing contract and still earns no-bid contracts.
One contract awarded in July of 2014 shows the agency earning a contract for $49,950 to advertise for the University of South Dakota.</t>
  </si>
  <si>
    <t>Kansas law does not limit sole sourcing to clearly defined conditions. Rather it allows the director of purchasing and head of the acquiring agency to decide when "not seeking  competitive bids is in the best interests of the state."</t>
  </si>
  <si>
    <t>Oklahoma's Central Purchasing Act spells out specific conditions related to sole source contracts, including requiring the chief administrative officer to establish the necessity for the sole source vendor in a sworn affidavit under penalty of perjury charges and personal liability.  
The act also gives the state purchasing director authority to approve or deny sole source contracts for anything over $50,000.</t>
  </si>
  <si>
    <t>Kansas law lists several exceptions to the requirement for competitive bidding, including: when the director of purchasing determines that no competition exists, when the director determines that the goods or services to be purchased are needed immediately, when compatibility with existing contracts is the overriding concern, when a used item becomes available for immediate purchase, when prices are set by law, and when the director of purchasing and head of the acquiring agency decide "not seeking competitive bids is in the interest of the state." There is no dollar amount above which competitive bidding is always required. But for purchases in excess of $100,000 made without a competitive bid, the director of purchasing must give notice online and to legislators seven days in advance to allow for written protests.</t>
  </si>
  <si>
    <t xml:space="preserve">Competitive sealed bidding is required for all state agency contracts for procurement of materials or services if the contract is greater than $10,000. For construction, the threshold is $17,565. Exceptions are permitted in law in limited cases, including sole-source purchases, emergency purchases, purchases from firms employing individuals with disabilities, purchases from existing statewide contracts and the use of an intergovernmental agreement. </t>
  </si>
  <si>
    <t>Major procurements require competitive bidding under Indiana's procurement statute, but the Department of Administration may use alternative small purchasing procedures for all requisitions not exceeding $75,000.
 Under the department's vendor manual, though, the requirements are further explained and broken down in the types of bidding necessary under special circumstances and in specific monetary ranges. 
 The manual says competitive open solicitation is required for any purchase over $500 except for special/emergency purchases when unique circumstances exist that allow standard practices to be circumvented.
 When the cost range is between $500 and $2,500, the agency must contact at least three known bidders for quotations. For amounts between $2,500 and $75,000, the agency first writes specifications and then selects at least three known bidders to send quotations and chooses one of them. 
 Exceptions are made in emergency circumstances, but emergency procurements of $1,500 or more require prior approval of the commissioner. 
 Other exceptions are: In the case of services not exceeding $50,000, a contract may be awarded without formal competition when the commissioner states in writing only one source meets the agency's "reasonable requirements." 
 The same is true when compatibility of equipment, accessories or replacement parts is a "paramount" consideration. Also, no formal competition is needed in cases of high technology supplies or services when the commissioner determines only one source can meet the agency's "reasonable requirements."</t>
  </si>
  <si>
    <t>In general, major procurement requires competitive bidding. However, there are some exceptions. For state agencies, competitive bidding requirements for purchases of goods and services are listed in FS 287.057. 
Other types of goods and services, such as professional services, construction and county roads are located elsewhere (287.055 for professional services, 255.05 for construction, 336 for county roads). 
287.057 Procurement of commodities or contractual services.—
(1) The competitive solicitation processes authorized in this section shall be used for procurement of commodities or contractual services in excess of the threshold amount provided for CATEGORY TWO in s. 287.017. (2) CATEGORY TWO: $35,000.
Exceptions: 
(3) When the purchase price of commodities or contractual services exceeds the threshold amount provided in s. 287.017 for CATEGORY TWO ($35,000) , no purchase of commodities or contractual services may be made without receiving competitive sealed bids, competitive sealed proposals, or competitive sealed replies unless:
(a) The agency head determines in writing that an immediate danger to the public health, safety, or welfare or other substantial loss to the state requires emergency action. After the agency head signs such a written determination, the agency may proceed with the procurement of commodities or contractual services necessitated by the immediate danger, without receiving competitive sealed bids, competitive sealed proposals, or competitive sealed replies. However, the emergency procurement shall be made by obtaining pricing information from at least two prospective vendors, which must be retained in the contract file, unless the agency determines in writing that the time required to obtain pricing information will increase the immediate danger to the public health, safety, or welfare or other substantial loss to the state. The agency shall furnish copies of all written determinations and any other documents relating to the emergency action to the department. A copy of the written statement shall be furnished to the Chief Financial Officer with the voucher authorizing payment. The individual purchase of personal clothing, shelter, or supplies which are needed on an emergency basis to avoid institutionalization or placement in a more restrictive setting is an emergency for the purposes of this paragraph, and the filing with the department of such statement is not required in such circumstances. In the case of the emergency purchase of insurance, the period of coverage of such insurance may not exceed 30 days, and all such emergency purchases shall be reported to the department.
(b) The purchase is made by an agency from a state term contract procured, pursuant to this section, by the department or by an agency, after receiving approval from the department, from a contract procured, pursuant to subsection (1), by another agency.
(c) Commodities or contractual services available only from a single source may be excepted from the competitive-solicitation requirements. If an agency believes that commodities or contractual services are available only from a single source, the agency shall electronically post a description of the commodities or contractual services sought for at least 7 business days. The description must include a request that prospective vendors provide information regarding their ability to supply the commodities or contractual services described. If it is determined in writing by the agency, after reviewing any information received from prospective vendors that the commodities or contractual services are available only from a single source, the agency shall provide notice of its intended decision to enter a single-source purchase contract in the manner specified in s. 120.57(3).</t>
  </si>
  <si>
    <t>Delaware law does explicitly require competitive bidding for nonprofessional services above set thresholds, saying nonprofessional contracts "shall be made only through the use of competitive sealed bids." Small and large public works contracts, and professional services contracts also face bidding requirements above thresholds set by the council, under language in Delaware procurement law.
There are no thresholds prescribed in the law. The law does, however, give authority to the purchasing advisory council to set thresholds. 
Delaware procurement law does not specifically set competitive bidding thresholds, but creates a Contracting and Purchasing Advisory Council, whose responsibilities include "setting the dollar amount thresholds" that trigger competitive bidding processes. There is very little guidance in law on the limits that must be imposed. The section of the law says only that "when setting these dollar amount thresholds, the Council shall take into consideration operational issues and inflation," and provisions ensure that the limits do not impose on prevailing wage requirements. § 6913(d)(4</t>
  </si>
  <si>
    <t>Occasionally procurement officials do not recuse themselves. 
Oregon's contracting functions are decentralized, therefore, occasional lapses in procurement guidelines can be found occurring at agencies that conduct their own bidding processes in lieu of contracting for services through the state procurement office. 
Though conflicts of interest are taken seriously at the state procurement office, and those who respond to some of the state's largest requests for proposals say they have not encountered conflicts of interest during an RFP process, there are instances in which state contracts are issued without such protocols. 
One notable example includes a contract for $150,000 let by the Oregon Health Authority to the wife of one of the governor's staffers in October 2014. Though the Oregon Health Authority requested proposals, the health authority official who signed the contract shared mutual friends with the husband of the contract recipient and did not recuse. Another official associated with the contract was friends and neighbors of the couple and also did not recuse. They also announced the selection of the winning bid before competitive bidding had taken place.
Such examples highlight how decentralized contracting processes in agencies that choose not to route procurements through the state procurement office continue to blight Oregon's otherwise solid performance in this area.</t>
  </si>
  <si>
    <t>Whenever there is a request for proposals, evaluation panel members are required to sign a statement asserting that they don’t have a conflict of interest -- and that they will report it should one develop.  However, there have been a handful of court cases involving the S.C. Division of Procurement Services which claim that proper recusal did not occur.</t>
  </si>
  <si>
    <t>Government procurement officials recuse themselves from cases where they could gain a specific financial benefit for themselves or their immediate families beyond their job compensation.
State law defines immediate family members as officials' spouses, children, parents, siblings and the spouses of those relatives. For example, a state university vice president for finance and administration recused himself from any decision making associated with the procurement of campus security cameras because his brother was bidding to supply them.</t>
  </si>
  <si>
    <t>Procurement officials do generally recuse themselves, and family members are included in the equation. Reporter John Reitmyer says he hasn't heard of anything to the contrary. A Google search turns up no such incidents, except the following: 
 The Express Times of Easton stated in a 2/26/15 editorial: "David DeGerolamo, chairman of the Delaware River Joint Toll Bridge Commission, says his job with Intercounty Paving Associates LLC had nothing to do with the company getting a $6.32 million contract to repair one of the commission's bridges. You might choose to give him the benefit of his word. Or not. Certainly the commission's history as a politically connected patronage den, its overreaching toll increases and relative immunity from state regulation colors the perception of everything it does. The issue here isn't why the commission chairman has to formulate a denial, or why anyone should have to judge the truthfulness behind it. It is, instead, why anyone who handles contract compliance for a firm doing business with the bridge commission is even on the commission."</t>
  </si>
  <si>
    <t>Under state budget department rules, procurement professionals and anyone participating in a Joint Evaluation Committee on a purchase signs a conflict of interest form. If there is a conflict of interest, procurement professionals are supposed to remove themselves from the evaluation process.
The awarding of state grants and tax credits to business owners also requires recusals if officials have a conflict of interest, which is supposed to be revealed during a “due diligence” process.  
However, because of limited transparency, it's unclear how often recusals occur for the procurement of goods and services. Without mandatory disclosure of assets, the system essentially requires self-policing by procurement officers. 
In July 2013, the Ethics Board found that a Michigan Department of Transportation procurement employee had violated the State Ethics Act by informing a billboard company that it faced competition from another firm in its bid to put up a billboard on a small stretch of Michigan freeway. The board did not impose sanctions on the MDOT employee but instead instructed the department to engage in better training of workers that would educate them about not sharing confidential information with vendors.
In November 2013, the Ethics Board considered the case of two state employees with apparent conflicts of interest who allegedly tried to rig a statewide contract for legal transcription services. The board decided to dismiss the case and the procurement workers faced no punishment.                                                                     The state's definition of a conflict of interest includes potential benefits to the employee and the employee's immediate family, which is defined as a "grandparent, parent, parent-in-law, stepparent, sibling, spouse, child, or stepchild."</t>
  </si>
  <si>
    <t>The spokesman for the Department of Administration, in which the division of purchases is located, said public procurement officials recuse themselves from cases in which they may have a conflict of interest. 
During the period under review, there were no allegations of procurement officials failing to recuse themselves by the Governmental Ethics Commission or aired in the media. Kansas laws defines family in two different ways in its conflict-of-interest laws. According to the statute pertaining to asset disclosure (statements of substantial interest), an official must include the assets of his or her spouse. 
In the statute pertaining to nepotism, family is defined as a spouse, parent, child or sibling, step parent, child or sibling, great and grand children and parents, foster children, uncles, aunts, nieces and nephews, in-laws and any household resident claiming legal residency in the official's home. Because statements of financial interest filed by procurement officials are not audited, there is no way to know whether they recuse themselves in all cases where they may have a  conflict of interest, the director of the Governmental Ethics Commission said. An official with an association of government contractors in Kansas said he was unaware of any allegations that procurement officials had failed to recuse themselves when they had a conflict of interest.</t>
  </si>
  <si>
    <t>During testimony delivered to a legislative committee in 2013, the director of the Iowa Department of Administrative Services revealed that there was a conflict of interest involving a state employee who helped write a 2011 request for radio bids for the Iowa Department of Natural Resources. The request for bids included exacting specifications, such as size requirements for the push to talk buttons and distances between knobs. Only Motorola radios made the cut. Neither the identity of the employee nor the nature of the conflict was made public, although the employee was disqualified from writing further requests. The skewed request was abandoned, as was as a subsequent request. Following the incident, all state employees involved in purchasing equipment for the state were required to complete additional training.
A 2014 audit revealed a Department of Administrative Services employee benefited from at least 11 no-bid projects that were split into 54 claims to fall under a $10,000 no-bid threshold. Lois Schmitz was fired in 2013 following an internal investigation that showed she failed to provide documentation about her involvement with the company. However, Schmitz was reinstated in 2014 with more than $108,000 in back pay and benefits because there was no evidence that she was involved in dividing the larger contracts so the amounts would fall under the no-bid threshold. 
According to an article in The Des Moines Register, the department has since taken additional steps, including requiring employees to sign conflict-of-interest forms and monitoring for items that don't appear to meet program guidelines. Included in the latter are reviews of splitting project work to avoid the no-bid threshold. In an interview, Caleb Hunter, head of marketing and communications for the Iowa Department of Administrative Services, said he could not comment on the issue. 
Hunter said employees are educated about their rights and responsibilities through an employee handbook they receive upon being hired. A new edition was recently sent out, with employees advised to review any changes and required to acknowledge its receipt. He could not speak as to whether there were further issues with employees failing to recuse themselves if they have a conflict of interest.
Under Iowa law, a public employee, as part of private-sector employment, cannot sell a good or service to a state agency in excess of $2,000 unless there was a competitive bid and a form is filed with the Iowa Ethics and Campaign Disclosure Board within 20 days of the sale. Although she had not filed such forms previously, Schmitz filed reports in February and August 2014 for two projects, one worth more than $100,000 that was granted following a formal bid in which Schmitz was not involved. The Iowa Ethics and Campaign Disclosure Board stayed its own investigation until after the audit was released. Following the release of the audit, the board, during its October 2014 meeting, voted to begin its own investigation. Results of that investigation have not yet been released. 
In an interview, Danny Homan, Council 61 president for the American Federation of State, County and Municipal Employees, said his organization does not provide  training on conflict of interest or gift laws, but rather focuses on teaching employees about their rights under the collective bargaining agreement. He could not comment on whether employees generally recuse themselves.</t>
  </si>
  <si>
    <t>While public procurement officials have to disclose any conflicts of interest, there are no requirements to recuse themselves from decisions where they have a conflict of interest. 
Additionally, there are no formal ways to identify any conflicts of interest a procurement official has via their economic disclosure statements other than manually looking up each official and reviewing the disclosure statement. 
There were no documented cases of violations of disclosure during the study period. 
Aaron Carter is the executive director of Illinois’ Procurement Policy Board, the state agency created in 1998 in charge of reviewing, commenting on and managing procurement protocol. 
Carter said he cannot recall any instances of conflicts where public procurement officials would need to recuse themselves.
“Any state employee having direct influence on a procurement and even those supporting individuals with direct influence are required annually to submit statements of economic interest to the Secretary of State,” he said.
Consequences range from monetary fines up to $5,000 and disciplinary action up to and including termination, according to Carter.</t>
  </si>
  <si>
    <t>Utah law requires that the chief procurement officer provide training to procurement units and to persons who do business with procurement units.  Also a government entity may not make a small purchase after January 1, 2014, unless the person responsible for the procurement has received required training. The procurement division has a robust library of online training materials that can be accessed online anytime as well as monthly training programs and a small purchase certification program.
1.     Procurement training is held every week in the Division of Purchasing for purchasing agents, technicians, and contract analysts. 
2.    The Division of Purchasing in conjunction with the National Association of State Procurement Officers (NASPO) holds quarterly training meetings for all public procurement agents, techs and contract analysts in the state of Utah. 
3.    Division of Purchasing staff frequently attend specialized training sponsored by various organizations (NASPO, NIGP, ISM, EdPAC, etc.) throughout the year.
4.    The training of Division of Purchasing staff is continuous on a daily basis throughout the year.  Staff are instructed to spend 15 minutes per day reading and studying the Utah Procurement Code and Administrative Rules.  Staff also receive training and instruction from management on a case by case basis as questions arise on the procurements they are working on.</t>
  </si>
  <si>
    <t xml:space="preserve">No such law exists. 
While the Board of Public Works, which in Maryland oversees most procurement and which offers the assistance of a procurement advisor to various state agencies, encourages training, for now the law doesn't require procurement training per se. There is ethics training, which is provided in tandem with guidance from the state Ethics Commission. Two recent studies, one by the administration of former Gov. Martin O'Malley (D) and one by the Office of Legislative Services, have recommended that there be more training. The Board of Public Works is working on establishing a training institute and curriculum for procurement officials, but there is no firm target date yet. </t>
  </si>
  <si>
    <t>No such law exists. 
While Massachusetts does not mandate by law or departmental policy that public procurement officials undergo professional training, the state Inspector General's Office does offer training to certify public procurement officers. Certification is only good for three years, after which a procurement officer must undergo recertification. According to the Inspector General's website, training is encouraged because municipal job postings often will require Massachusetts Certified Public Purchasing Certification. Since 1997, more than 6,000 town, city and state employees, as well as members of the private sector, have attended MCPPO courses and presentations, the Inspector General's Office states. No such law exists.</t>
  </si>
  <si>
    <t xml:space="preserve">Section 2155.078 of the Texas Government Code authorizes a system of mandatory training, continuing education and certification for state agency purchasing personnel.    
Senate Bill 20, a 2015 contracting reform bill signed into law by Gov. Greg Abbott, requires ethics training to be included in training and continuing education for state procurement officers. </t>
  </si>
  <si>
    <t>The laws that enable the board that oversees state government procurement practices give it jurisdiction over executive branch agencies only -- and the board has limited authority over procurement practices of UConn, the four public state universities and community colleges.  Chapter 62 of state statutes says explicitly that the State Contracts Standards Board (SCSB) should have no jurisdiction over procurement practices of the legislative or judicial branches. 
The defining paragraph in Chap. 62 -- paragraph (28) -- say that anytime  the statute uses the term "state contracting agency," it refers to "any executive branch agency, board, commission, department, office, institution or council. 'State contracting agency' does not include the judicial branch, the legislative branch, the offices of the Secretary of the State, the State Comptroller, the Attorney General, the State Treasurer, with respect to their constitutional functions, any state agency with respect to contracts specific to the constitutional and statutory functions of the office of the State Treasurer." The rest of paragraph (28) addresses the specific circumstances under which UConn and the other public universities and colleges would fall under the SCSB's authority.
Where the statute mandates training for procurement officials, the mandate refers (Sec. 4e-4) to training "with respect to procurements by state contracting agencies." Within the sphere of state contracting agencies, the statutes (under 4e-5) are both broad and specific on what should be included in the training of their public procurement officials, although there is no requirement that the officials receive training on a regular basis.</t>
  </si>
  <si>
    <t>Administrative Bulletin Number 3.5 of the Agency of Administration sets minimum standards for soliciting products or services from private vendors. (In Vermont, Agency of Administration rules have the force of law, according to Sarah London, counsel to the governor. They cannot be altered except through a rule-making process that includes approval by a joint legislative committee - the Legislative Committee on Administrative Rules.) 
 The Bulletin states that “employees with a conflict of interest or appearance thereof are not permitted to control or influence the bidding process and/or the awarding of contracts.” But the Bulletin does not specifically require recusal. 
 In addition, the senior officials who are direct or indirect appointees of the governor are covered by the Executive Code of Ethics, which also forbids conflicts of interest or their appearance, but does not specify when and where officials should recuse themselves.
 The Vermont Department of Buildings and General Services Conflict of Interest Policy, adopted in August 2014, mentions recusal as one option in cases of conflict of interest, but does not require it in every case.</t>
  </si>
  <si>
    <t>No such law exists. 
 The director of the purchasing department and all employees of that department are specifically barred from personally profiting from state contracts and from receiving anything from people who are interested in such contracts. There is, however, no law that requires these officials to recuse themselves from a conflict of interest. 
 §5A-3-28 of the West Virginia Code stipulates that "(a) Neither the secretary, nor the director nor any employee of the Division of Purchasing, shall be financially interested, or have any beneficial personal interest, directly or indirectly, in the purchase of any commodities, services or printing, nor in any firm, partnership, corporation or association furnishing them."</t>
  </si>
  <si>
    <t>Under Section 2155.004 of the Texas Government Code, agencies are prohibited from accepting a bid or awarding a contract that includes “proposed financial participation” by someone who was paid to help prepare the specifications or request for proposals on which the bid or contract was based.
The state is also empowered to immediately terminate the contract if the vendor or business is found to be ineligible for the contract.  
Senate Bill 20, a contracting reform bill passed by the 2015 Legislature and signed into law in the aftermath of a state procurement scandal, requires agency employees involved in procurement to disclose any potential conflicts with a private vendor engaged in a contract with the agency.  
Agencies are prohibited  from entering into a contract with a vendor that has a financial interest with a member of the agency board, executive director, governing officer, general counsel, procurement director or official with family ties to the vendor.    
The new law also prohibits agency employees negotiating a contract with a vendor from taking a job with the company for two years.</t>
  </si>
  <si>
    <t>There are a number of statutes that require procurement officials to recuse themselves in the event of a conflict of interest. The following are a few of them: 
 Tenn. Code Ann. §12-4-115 says the "the central procurement office, state building commission and department of transportation shall establish policies and procedures to define and identify organizational conflicts of interest. The policies and procedures shall set forth methods, which may include avoidance, mitigation, or waiver, to deal with organizational conflicts of interest." The law also says that specific organizational "conflicts of interest be in writing." 
 12-3-304. Unauthorized contracts void - Personal liability of officers and heads of agencies.
  (a) When any state agency required by this chapter to purchase goods or services through the central procurement office, contracts for the purchase of goods or services contrary to this chapter or the rules and regulations made hereunder, such contract shall be void and of no effect.
 (c) If any state agency, including the central procurement office, purchases any goods or services contrary to this chapter or the rules and regulations made hereunder, then the chief procurement officer or head of such state agency shall be personally liable for the costs thereof, and if such goods or services are so unlawfully purchased and paid for out of state moneys, then the amount thereof may be recovered in the name of the state in an appropriate action instituted by the state. Tenn. Code Ann. § 12-3-304
 12-4-103. Bidding by state employees prohibited.
  (a) It is hereby declared unlawful for any state official or employee to bid on, sell, or offer for sale, any merchandise, equipment or material, or similar commodity, to the state of Tennessee during the tenure of such official's or employee's office or employment, or for six (6) months thereafter, or to have any interest in the selling of the same to the state.
 Tenn. Code Ann. § 12-4-103
 Tenn. Code Ann. § 12-4-104 
 Prohibition against receiving rebates, gifts, money or anything of value – Conflicts of interest.
 (b) (1) It is a conflict of interest for any person or any company with whom such person is an officer, a director, or an equity owner having an ownership interest greater than one percent (1%) to bid on any public contract for goods or services for a governmental entity if such person or the immediate family member of such person is a member of a board or commission having responsibility for letting or approving such contract.
  "Immediate family" means spouse, dependent children or stepchildren, or relatives related by blood or marriage. Tenn. Code Ann. § 12-4-106</t>
  </si>
  <si>
    <t>No public servant, excluding any legislator and any appointed member of any board or commission and any member of a governing authority of a parish with a population of  less than 10,000 or member of such a public servant's immediate family, shall bid on or enter into or participate in a transaction in any contract, subcontract or other transaction that is under the supervision or jurisdiction of the agency of such public servant.</t>
  </si>
  <si>
    <t xml:space="preserve">No such law exists. 
Oregon law prohibits public officials from having a direct financial benefit from a public contract for two years after the date the contract was authorized. Public procurement officials are also subject to all state employee ethics rules banning gifts, hospitality, etc. Additionally, architectural, engineering and land surveying services and related contracts are subject to additional rules designed to prohibit conflict. 
However there is no specific (or non-specific) recusal requirement for pubic procurement officials. </t>
  </si>
  <si>
    <t>Section 17 of South Dakota Codified Laws, Title 5, Chapter 18A, “Public Agency Procurement -- General Provisions,” says “No state officer or employee who approves, awards, or administers a contract involving the expenditure of public funds or the sale or lease of property, may have an interest in a contract that is within the scope of the officer's or employee's official duties.”
 The section further says any contract that violates the section is void, and any officer of employee who knowingly violates it is guilty of a misdemeanor.
 However, the law does  not mention officials’ families and does not define a recusal mechanism.</t>
  </si>
  <si>
    <t xml:space="preserve">In Kentucky, Kentucky Revised Statutes Chapter 45A, Section 455 of the model procurement code, sets the requirements for instances in which procurement officials and employees must recuse themselves from the process to prevent a potential conflict of interest. For instance, the statute forbids a procurement employee for handling any application or bid or to provide a ruling or determination regarding a contract or subcontract in certain conditions. Those conditions include the employee or immediate family member had a financial interest in the outcome or a business with which they have a financial stake has interest in the outcome. 
A subsequent provision, (2), in that statute makes it a violation of ethical standards for anyone to offer or give anything of value – or promise of employment – to a procurement employee "in connection with any decision, approval, disapproval, recommendation, preparation of a purchase request" or influence of a purchase request or bid. That statute's subsection (4) specifically outlaws kickbacks. 
The definitions section of the statute, KRS 45A.445 (6) defines "immediate family" as applying to "a spouse, children, grandchildren, parents, grandparents, brothers and sisters, and such other relatives as designated by the local public agency."
While the statutes mandate that procurement officials must recuse themselves from any situation that could be a conflict of interest, there is no mechanism specifically outlining particular steps of the recusal process. 
In addition, a separate statute specifically outlines anti-nepotism provisions on key selection committees in the procurement process. KRS 45A.863 bars anyone from serving on an underwriter or bond counsel selection committee if the person, spouse, parent, sibling or child works for a bond counsel or underwriter. </t>
  </si>
  <si>
    <t>Despite the lack of a strong, centralized mechanism for reporting corruption, the state auditor's office has a reputation for following up on issues flagged in regular audits as well as in reports to its fraud hotline. The recently elected auditor has also announced a new government accountability initiative and plans to focus on fraud in state government. 
For example, after a regular audit found irregularities with credit card purchases by members of the Cibola County Commission, the state auditor's office referred the issue back to the independent public accountant for further investigation, finding the cards had been used to buy a gun, sunglasses, satellite TV service and other inappropriate items.
The auditor does not impose sanctions, but refers cases to law enforcement. For example, in June 2015, after a special audit revealed likely fraud at the Alamogordo utility department, the auditor referred the case to the State Police.</t>
  </si>
  <si>
    <t>Auditors in the Secretary of State's office who monitor Oregon's Government Waste Hotline, where state workers typically report fraud and corruption, do not have the authority to impose sanctions when necessary. However, they do have the power to independently initiate an investigation, frequently do so, and state law allows them to refer findings to law enforcement. 
It is not unusual for auditors at the Government Waste Hotline to refer investigations to the Oregon State Police, to local law enforcement if a local agency has jurisdiction, or to the Oregon Department of Justice. 
Conflicts of interest uncovered during investigation are also reported the Oregon Government Ethics Commission.</t>
  </si>
  <si>
    <t>State law prohibits public procurement officials from doing business with any company in which they or their immediate family have a "substantial" interest in. It does not apply to contracts let after competitive bidding or contracts where the price is fixed by law. There is no mention of a recusal mechanism in the statute.</t>
  </si>
  <si>
    <t>State Comptroller spokesman Peter McAleer and Deputy State Auditor Mark Eels say they independently initiate investigations and impose penalties.  
CWA director Hetty Rosenstein says the auditor does as he is told, and often turns a blind eye to public corruption. 
As for the Comptroller, a 2/19/14 Star-Ledger story reported this: "While Newark was laying off police officers and begging for state bailouts, one of its most important contractors was siphoning off millions of city dollars in illegal payments, sweetheart deals, and risky stock ventures right under the noses of city leaders, according to a report released today by the state comptroller's office."   
Also, three of investigations from 2013 uncovered various degrees of corruption – Improper Benefits to Incarcerated Individuals (5/13), Fraudulent School Lunch Program Applications Filed by Public Employees (7/13) and Chesterfield Township Committeeman’s Conflict of Interest Results in Improper Financial Gain (1/13) led to criminal indictments by the state Attorney General.
More recently, a Jan. 2015 investigation of the Union County Alliance played a factor in the dissolution of that agency. A Feb. 2014 investigation of the Newark Watershed Conservation and Development Corporation also played a role in the dissolution of the agency.</t>
  </si>
  <si>
    <t>The Nevada Attorney General's office wields the power to both investigate and prosecute allegations of public corruption. Along with the state's Ethics Commission, it's the main internal line of defense against government malfeasance.
Between January 2013 and March 2015, the Attorney General's office prosecuted two cases involving state employees stealing hundreds of thousands of dollars from the University of Nevada, Las Vegas and the Department of Transportation. Attorneys with the office also charged a former prison guard with felony bribery for allegedly helping with an inmate's escape attempt. And they obtained a guilty plea in a misconduct case  investigated by the Department of Corrections Office of the Inspector General, involving another prison guard who had been having an intimate relationship with an inmate.
While these cases illustrate that the Attorney General's office pursues corruption cases against individual employees, some outside observers believe that the office has been reluctant to take on cases that are more complex and/or involve high-ranking officials. The office is also hampered by a potential conflict of interest in that, in addition to prosecuting corruption cases, it is also charged with defending state agencies and their administrators when they are accused of wrongdoing.
For example, in a pending federal court case, two Nevada Highway Patrol troopers have accused the agency and some of its officials of violating the civil rights of citizens via illegal K9 searches, then retaliating against the troopers for revealing the practice. The Attorney General's office has represented some of the defendants.</t>
  </si>
  <si>
    <t>Any state investigative body in Mississippi has the authority to take up public sector corruption cases, investigate independently and impose penalties on offenders. There is no evidence to suggest that these bodies ignore complaints, however, Ethics Commission Director Tom Hood does acknowledge that many complaints received by the commission do not allege violation of the law, in which case they are dismissed. 
Each investigative body, including the Attorney General's Office, the State Auditor and the Ethics Commission has the authority to impose penalties on offenders or enter the case into the court system.</t>
  </si>
  <si>
    <t xml:space="preserve">While there is no single internal reporting mechanism for public sector corruption cases, the Executive Branch Ethics Commission has handled the most cases because it has received the most tips from state employees. It does initiate investigations and imposes sanctions.
The commission finalized investigations and levied sanctions in seven cases in 2013, 27 in 2014 and five in January 2015. In three of the cases the civil penalties were less than $900. Most were between $2,500 and $5,000. 
But in 2014, the ethics commission fined a former Transportation Cabinet employee $35,000 for using state resources for personal gain. The commission found that Thomas Burling, a former highway superintendent, hauled scrap metal owned by the state and a state contractor to sell at a scrap yard for money as well as abused his state-issued pro-card to buy items for himself. 
The Public Corruption/Special Investigations Division of the attorney general's office also independently investigates allegations of public corruption, including from cases first investigated by entities like the Executive Branch Ethics Commission. The attorney general's office opened 12 public corruption investigations in 2012, 16 in 2013 and 14 in 2014, but some of those involve local officials and public university officials. The office does not keep track of how many investigations started because of tips from civil servants. 
The Legislative Ethics Commission conducted one hearing in 2014 based off a complaint from legislative employees. Three employees complained that a former legislator, Rep. John Arnold, sexually harassed them while Arnold was a member of the state House. The commission initially declined to pursue sanctions in April 2014 because the commission didn't have the required five votes, then reconsidered the vote at the next meeting in May when more of the nine members were present. 
The Judicial Conduct Commission does not make public the origins of complaints and is not subject to Open Records requests. </t>
  </si>
  <si>
    <t>Investigations of public sector ethics violations and corruption are initiated independently by the state's Inspector General and State Ethics Commission. However, some political watchdogs and some politicians say their power and willingness to act is not as strong as it should be. IG and Ethics Commission have ability to impose financial sanctions, but for serious, criminal allegations, they can only recommend action to the prosecutor or attorney general, which they do on occasion. 
 Inspector General Cynthia Carrasco says her office "absolutely" operates independently of any influence of politics or other sources. She points to the fact that the inspector general cannot be removed from office during his or her term, except for malfeasance or dereliction of duty. That protection gives her freedom to act without political considerations, she says. 
 Political experts say the effectiveness of the State Ethics Commission and inspector general is limited because they can't enforce non- financial sanctions.
 Ray Scheele, political science professor and co-director of the Bowen Center of Public Affairs at Ball State University, says a weakness in the system is the inspector general doesn't have the power to file charges, but has to go to the prosecuting attorney or state attorney general.</t>
  </si>
  <si>
    <t>The Office of the Chief Inspector General in Florida can initiate investigations, but usually doesn't. Furthermore, it rarely imposes penalties.
"It's up to management or executive members within the agency to make the decision regarding discipline," a whistleblower coordination at the IG's office explained. "But it depends on the jurisdiction and the complaint." 
"I've not experienced them imposing penalties," said Arthur Schofield, a Florida labor attorney.  
Inspector General's offices within other departments tend to be more proactive. The annual reports of all of these offices can be found online, and those reports include summaries of all investigations. For instance, within the Agency for Health Care Administration, a summary of each audit and investigation completed during the reporting period is included. 
From the report: 
During FY 2013-14, the IU addressed 186 complaints, a decrease of 7% from the prior fiscal year when the IU addressed 201 complaints. For the purpose of this report, the complaints were categorized as follows:
• Employee Misconduct - Allegations associated with Employee Misconduct included but were not limited to allegations associated with Conduct Unbecoming, Ethics Violations, Misuse of Agency Resources, and Unfair Employment Practices.
• Other: Regulated/Licensed Facility Violations - Regulated and Licensed Facility Violations included but were not limited to allegations associated with Substandard Care, Public Safety Concerns, Facility Licensing, and Unlicensed Activity.
• Medicaid Fraud - Medicaid Fraud violations included but were not limited to allegations associated with Medicaid Billing Fraud.
• Equal Employment Opportunity (EEO) Violations - EEO violations included but were not limited to allegations associated with Discrimination, Harassment, and Retaliation.
• HIPAA (Health Information Portability and Accountability Act) Violations - HIPAA Violations were associated with allegations of HIPAA Privacy Rule breaches.
• Medicaid Service Complaints - Medicaid Service Complaints included but were not limited to allegations associated with the Denials of Service, Denials of Eligibility, and Medicaid Provider contract violations.</t>
  </si>
  <si>
    <t xml:space="preserve">The Auditors of Public Accounts (APA), the state agency that handles whistleblower complaints, investigates complaints filed with the agency and, if necessary, refers cases to the state Attorney General's office. At the attorney general's request or on its own initiative, the APA will continue to work with the attorney general on an investigation. State law does not permit either the APA or the state attorney general to impose penalties. No investigations have been carried out during the study period. The APA only initiates investigations in response to filed complaints.
If a state employee thinks he may be the victim of retaliation after making a whistleblower complaint, he may file a complaint with the Connecticut Commission on Human Rights and Opportunities </t>
  </si>
  <si>
    <t xml:space="preserve">There is not one channel for citizens or state employees to report allegations of public sector corruption in Colorado. Instead, there is a multi-pronged constellation of public entities that can handle complaints. They include making a formal complaint with the state’s Independent Ethics Commission, which does impose sanctions, contacting the State Auditor through a fraud reporting hotline, contacting the governor’s advocate’s office, or the office of the state attorney general. Employees can also make complaints through their own departments, which some do.    
The State Auditor’s office takes note of complaints coming in to the fraud hotline and refers them to the appropriate authority if the State Auditor doesn’t have jurisdiction. The hotline has been around for about a year and gets a few calls a month. It’s generally aimed at state employees with the hopes that they’ll report internal allegations of public fraud at state agencies, where the State Auditor has jurisdiction. The State Auditor’s office has confidentiality rules so they can’t talk about specific complaints, but said generally they have not gotten too many from state employees. They are not inundated with complaints so they generally can keep up with them as they come in. If the complaint has to do with a state agency, the State Auditor’s office will assess the severity of the allegation, see if they already have an  ongoing audit of the agency in question, or see if they should look at starting a new audit of an agency based on the complaint. The State Auditor in Colorado doesn’t have a dedicated investigations unit, however.
A voice recording at the phone number for the Colorado governor’s office’s Citizens’ Advocate Office states, in part, "While we do not have a formal complaint process, we will try our best to address every concern.” 
The State Personnel Board would be the entity for civil servants who would complain if they feel they are being retaliated against because of blowing the whistle on alleged public corruption, and it is not the jurisdiction of the board to initiate investigations. </t>
  </si>
  <si>
    <t xml:space="preserve">Though there is not one specific entity tasked with receiving whistleblower complaints in Arkansas, various entities launch investigations into public corruption. The most direct internal reporting mechanism for civil servants wishing to report corruption is the office of Internal Audit with the Department of Finance and Administration, which has a 1-800 number and other mechanisms in place to receive allegations. Internal Audit launches investigations into allegations -- if malfeasance is found, a report would be made to the appropriate supervisor, who then sanctions the offenders (such as firing an employee). If criminal wrongdoing is uncovered, the information would be passed on to the appropriate prosecuting attorney. Internal Audit also audits state agencies and identifies and investigates corruption if a problem is uncovered in the course of an audit (again, with the relevant supervisor or the court system imposing sanctions if necessary). 
The Division of Legislative Audit, operating independently from the executive branch, also audits state agencies and investigates public corruption. Unlike Internal Audit, Legislative Audit doesn't have a particular mechanism in place for receiving whistleblower complaints, but the division can act on tips. Legislative Audit would not directly sanction offenders but would publicly report corruption; supervisors or executive branch officials sanction offenders and Audit passes on information regarding criminal wrongdoing to the appropriate prosecuting attorney. 
The Ethics Commission and Judicial Discipline Commission can both receive complaints from any citizen, including current civil servants, and both investigate offenses and impose sanctions on offenders. 
The governor’s office or agency heads in some cases initiate investigations into public sector corruption and sanction offenders. Sanctions in criminal matters would come via the court system, via the Attorney General or a prosecuting attorney, and offenders have been prosecuted. For example, former Treasurer Martha Shoffner, former Department of Human Services official Steven Jones were both prosecuted in federal court. Disciplinary action or firing has also been imposed by agency heads or the governor’s office if one of the audit entities uncovers corruption. That said, in some cases, the authority receiving the complaint, such as prosecuting attorneys, might be reluctant to launch an investigation. Whether whistle blowing complaints are acted upon varies dramatically depending on the complaint and which authority the whistle blower reports to.
An example of investigations and sanctions for public sector corruption during the period of study is the case of former Lt. Gov. Mark Darr in 2013. As part of its audit of his office, an investigation by the Division of Legislative Audit found that found that Lt. Gov. Mark Darr had taken state funds of $9,836 in improper travel reimbursements and used a state credit card for $2,339 in personal expenses. Darr eventually resigned and was mandated by the attorney general to pay the money back to the state. Legislative Audit turned over their report to Prosecuting Attorney Larry Jegley, who did not pursue a prosecution. Meanwhile, the Ethics Commission also investigated Darr – in addition to campaign finance violations, the Commission found that he had improperly used a state-issued credit card for more than $3,000 in personal uses and received more than $3,000 in compensation from the state for improper travel reimbursements. The Ethics Commission fined him $11,000. </t>
  </si>
  <si>
    <t>While there have not been any documented cases during the review period,  a Utah state employee advocate is still concerned about the 2012 case where a whistleblower disclosed problems with a state highway contract, was fired and then reinstated.  Denice Graham was accused of leaking confidential information about the $1.1 billion contract to rebuild the I-15 freeway through Utah County. The leak revealed a quiet $13 million settlement with a bidder and showed that a winning contractor was a large donor to the governor's previous election campaign.
An employee advocate believes that the Graham was never been entirely compensated in that case and worries it could occur again.
In general, the appeals process takes at least 30 days.</t>
  </si>
  <si>
    <t>State employees can download a public integrity complaint from  the Attorney General's website and submit it by fax or mail to one of two regional offices, or call the office's Constituent Services hotline.
While there's no statutory timeline for response, Attorney General spokesperson Patty Cafferata says the office "[tries] to process that pretty rapidly." The Las Vegas Review Journal reports that the office typically responds within two to 12 weeks.
Richard McCann, executive director of the Nevada Association of Public Safety Officers, said some of his group's members have taken their complaints to private attorneys when the Attorney General's office failed to act on them in a timely manner.</t>
  </si>
  <si>
    <t xml:space="preserve">State Comptroller spokesman Peter McAleer and Deputy State Auditor Mark Eels say they respond to complaints of civil service corruption immediately. NJ Spotlight reporter John Reitmyer says he has no way of knowing if that is so, but has heard nothing to the contrary. Nor has a Google search on the subject. </t>
  </si>
  <si>
    <t>New York's Office of the Inspector General (OIG) in most cases acts fairly quickly when investigating complaints of public corruption or other malfeasance. Although the timeframe depends on the complexity of the investigation and the office's workload at the time, investigators take reports seriously. A spokesman for OIG, William Reynolds, declined to answer questions about how long it takes to act upon complaints.
 For example, a March 2015 press release from OIG announced a guilty plea from a man accused of stealing state health insurance funds. Some of the theft occurred in 2015, the release noted, indicating the office reacted quickly.</t>
  </si>
  <si>
    <t xml:space="preserve">While there is no single internal reporting mechanism for public sector corruption cases, the Executive Branch Ethics Commission ultimately handles the majority of such cases referred by civil servants because the executive branch of Kentucky government has the most employees and agencies. And in recent years, the ethics commission has received more tips than other agencies, including the attorney general's office. 
The commission has seen a spike in complaints since January 2013, which has caused longer delays in taking action. In addition, the commission is bound by law to keep the investigations confidential until such time that a final determination is made. Often the investigations have taken more than a year, meaning the cases are not publicly acknowledged for that time span. The commission completed seven investigations that led to sanctions in 2013, 27 in 2014 and five in January 2015. Many of those investigations lasted a year or more. 
For instance, four of the five cases finalized in January 2015 began more than a year earlier. The preliminary investigation in a case regarding former Agriculture Department special assistant Stephanie Sandmann began May 14, 2012, and the ethics commission approved an initiating order in which the case was acknowledged to Sandmann in March 2013 — a span of 10 months. When it was finalized in January the case had taken 32 months. The initiating order for three other cases were approved by the commission in May 2014, which was 10 months after preliminary investigations began into two of them and six months after the preliminary investigation began into the third. 
The auditor's office also can receive tips, but auditors and leaders of the auditors have discretion about which to follow because auditors have a certain number of regular auditors to complete and special audits to undertake each year. 
The Judicial Conduct Commission follows up on tips, but the majority of them have come from private attorneys, not state employees and civil servants. 
The Legislative Ethics Commission also accepts tips to look into regarding legislator's conduct, including from civil servants. The Legislative Research Commission, which is the governing body of the legislative branch and staff members is supposed to handle internal complaints from legislative staff. However, the LRC has come under fire from a report released in 2015 from the National Conference on State Legislatures and from employees for failing to handle employees concerns. Specifically, two staff members sued the LRC in August 2013 in part because they say leaders fostered a hostile work environment and failed to follow up on complaints that a lawmaker sexually harassed staff members. </t>
  </si>
  <si>
    <t xml:space="preserve">The Chief Inspector General usually does act on complaints within 20 days in Florida. The problem is, the action is usually limited to sending the complaint back to the agency from which it originated for an internal investigation. 
"We get notified when they are referring it back," said Marie Mattox, Florida's foremost attorney on whistleblowing law. "It happens around 90 percent of the time." 
In Art Schofield's experience, the CIG does acknowledge and process complaints within a reasonable amount of time. 
"It depends on the complaint," said a whistleblower coordinator with the IG's office who asked not to be identified by name. Usually the complaints are handled within 20 days. But if it's a citizen complaining about a state agency, it can take up to 60 days. </t>
  </si>
  <si>
    <t>During the period under review, the Governmental Ethics Commission has not reported acting on any complaints of public corruption, so it is impossible to determine whether it acts within 20 or 60 days or fails to act at all. The commission only makes public those complaints for which it determines a probable cause hearing is warranted. The executive director of the Commission said it has never failed to promptly investigate a complaint.
Despite the researcher's attempt to access various sources, journalists, state legislators, interest groups, few sources including the Ethics Commission itself have been able to provide succinct and definitive information. The confidential way in which the state ethics commission handles complaints and the fact that no cases of public corruption have come to light during the period under review, speak to the fact that more publicly available information is needed.</t>
  </si>
  <si>
    <t xml:space="preserve">Corruption issues are handled by the state auditor, or, in some cases, the State Bureau of Investigation(SBI). The auditor handles cases involving the expenditure of state and federal money. Criminal cases, such as embezzlement, go to the SBI, which is the state equivalent to the FBI. 
The auditor's office is able to do its job, and there is no backlog. but it is not fully staffed, having some  30 vacancies among 170 authorized positions. Budget is consistent but has been affected along with other state agencies by the economic downturn that began in 2008. Officials cite the inability to offer enough salary to fill the positions. The SBI traditionally has consistent funding and the money and staff to do its job. </t>
  </si>
  <si>
    <t>Although numerous agencies have investigative-style units for pursuing reports of public sector corruption, the State Auditor’s Office handles much of that responsibility through its function to regularly auditing state agencies and investigating wrongdoing through its Special Investigations Unit.  The Office has a staff of just over 200, but State Rep. Trey Martinez Fischer, D-San Antonio, said he believes the office may be over-stretched. “When you look at the resources and size of the agency relative to the size state’s budget and resources and agencies, I think they often time pretty overwhelmed with a lot of work,” said Martinez Fischer, who worked closely with the auditor’s office as a member of a special legislative committee on transparency.  Martinez Fisher said he believes the agency should be given more manpower, saying that conducting audits and investigations can often be time consuming and complex.  “I don’t think the auditing agency is set up commensurate to the level of responsibility that it has</t>
  </si>
  <si>
    <t>Public employees and/or public officers are required to report cases of alleged corruption to law enforcement and the state auditor under Minnesota Statutes Chapter 609, Section 609.456. Employees or officer of the state are required to report in writing to the legislative auditor under the same statute. The Minnesota Office of the State Auditor has sufficient staff and resources to conduct its work according to State Auditor Rebecca Otto. 
 Historically, the State Auditor’s Office has been consistently funded with a budget hovering between $16 million and $20 million since 2003. The majority of their budget comes from the general fund.
 Two other entities that also provide support are the Bureau of Mediation Services and Minnesota Management &amp; Budget. John Pollard with Minnesota Management and Budget and Josh Tilsen with the Bureau of Mediation Services said  their agencies have sufficient staff to conduct their work with Tilsen stating the Bureau of Mediation Services is in a better financial situation then they have been in the past 10 to 15 years.</t>
  </si>
  <si>
    <t xml:space="preserve">State Comptroller spokesman Peter McAleer and Deputy State Auditor Mark Eels say they have sufficient staffing and resources. NJ Spotlight reporter John Reitmyer concurs.  
The State Comptroller's Office has received just under $10 million for the past three years. McAleer says that the office has no backlog; the office has about 134 staff.
Eels says his office has been funded at $1 million for the past three years, and there is not backlog; the office has more than 90 staff.  
 </t>
  </si>
  <si>
    <t>Public employees in Massachusetts have a number of options that allow them to report corruption, ranging from the state Attorney General to the Civil Service Commission to the Inspector General and Comptroller.   All are funded separately by the state Legislature and have sufficient staff, resources and power to investigate public sector corruption efficiently.
While those options exist, Attorney Galen Gilbert said few agencies actually conduct their own independent internal public corruption probes. He cited police departments with internal investigation units that rarely discipline misbehaving officers as an example, saying they give the appearance of legitimacy yet sometimes don't really operate impartially. 
“Most agencies don't like to investigate themselves,” Gilbert said. “It's embarrassing. So, they're not good at it.” That was certainly true of the Massachusetts Probation Department when in May, 2014 three former probation officials went to trial in federal court for allegedly bribing legislators to secure jobs for friends and used the department's hiring process for their own political gain. All three were found guilty.
Yet, despite a legislative legacy that has in the past leaned toward pubic sector corruption, Massachusetts remains one of the most uncorrupt states in the nation, according to a Harvard study.</t>
  </si>
  <si>
    <t>The Governmental Ethics Commission budget has been reduced since 2013 (from $696,827 to $647,713) and it is now allotted two less employees than previously. During the period under review, it has not reported investigating any allegations of public corruption, so it is impossible to say whether it has the resources to do so.  
The GEC executive director said it has sufficient staff to conduct its work. A spokesman for the Department of Administration, which includes the Division of Personnel, referred the question of whether the GEC is sufficiently funded to the GEC. The executive director of the state's public employees union said she hears of "a lot of things that are ethically questionable in state government" and doubts whether the GEC has sufficient resources to look into such matters.  "If they were sufficiently funded to do that, I suspect I would hear more about them." The union official declined to cite any specific examples of questionable behavior.</t>
  </si>
  <si>
    <t xml:space="preserve">Delaware's Public Integrity Commission, the state ethics agency, is tasked with investigating complaints of conduct law violations. There are seven commissioners, but the office is staffed by just two employees - a lawyer and an executive assistant - and has long been woefully underfunded. 
The office lacks meaningful resources to pursue investigations, robustly oversee the state's ethics laws, or independently initiate reviews of financial disclosure forms filed with the office. In a December 2013 report, former Delaware Chief Justice E. Norman Veasey noted that "the enforcement and investigative powers of PIC Counsel are severely hamstrung by inadequate resources." Veasey wrote that the agency's resources are inadequate, in our view, for the Commission to undertake any serious inquiry or investigation into potential wrongdoing." Its budget was just $188,500 in Fiscal Year 2013, Veasey said, noting that, in Rhode Island, the ethics agency's budget in the same year was $1.5 million. The Delaware commission is organized under the Delaware Department of State, a cabinet agency headed by a secretary who reports directly to the state's governor. </t>
  </si>
  <si>
    <t xml:space="preserve">No such law exists
There are, actually, two types of mechanism through which state employees can -- but are not required -- to report fraud or wrongdoing. One is a Whistleblower's Law, incorporated into the S.C. Code of Laws. The other is the fraud hotline (1-855-723-7283)  established through the S.C. Office of Inspector General. </t>
  </si>
  <si>
    <t>No such law exists. The state does not require civil servants to report corruption.
 In 2008, the legislature passed new protections for state employees who become whistle-blowers. A whistle-blower is defined as "an employee who in good faith reports alleged improper governmental action to the auditor or other public official . . . initiating an investigation by the auditor under RCW 42.40.040.”
 The Washington State Human Rights Commission enforces the Washington Law Against Discrimination, RCW 49.60. The WLAD prohibits retaliation, including unfair actions against state employees who have filed a complaint with the SAO.</t>
  </si>
  <si>
    <t>The California State Auditor has responsibility for investigating complaints of public sector corruption. To insure that the office has enough investigators, staffing levels and compensation are set as the State Auditor deems necessary and are reviewed by the State Personnel Board, the overseer of government human resources policy.  The office has approximately 175 staff, the majority are auditors and investigators.  In addition, the budget for the California State Auditor is protected from interference by the Legislature or governor.
State employees are offered several ways to report allegations of corruption, including going through their own department; sufficient staff should not be an issue.</t>
  </si>
  <si>
    <t>There is not a requirement that civil servants report alleged corruption.
Under Iowa Code 2C.11, the state ombudsman can investigate administrative actions that are alleged to have broken a rule or law or be unreasonable, unfair or oppressive. No hotline is available, but complainants can visit the office, phone, email or write a letter.
Under Iowa Code 70A.28, state employees who have a complaint about mismanagement, abuse of power or similar issues can report to a legislator, the state ombudsman's office or any other public official or law enforcement agent. However, under the code, employees covered by "merit" or collective bargaining agreements must follow the grievance process if they believe they have been retaliated against due to their whistle-blowing. Nonmerit employees not covered by collective bargaining can file a complaint with the state ombudsman's office regarding retaliation.</t>
  </si>
  <si>
    <t xml:space="preserve">No such law exists.
There is no law requiring civil servants to report corruption, but there is a mechanism for those who chose to.  There is no legal obligation to report corruption, labor lawyer James McGovern says. </t>
  </si>
  <si>
    <t>There is a requirement to report corruption, but no defined internal mechanism. If a state employees becomes aware of "a violation of any state or federal statute or any ordinance or regulation of a political subdivision that the employee's employer has authority to correct, and the employee reasonably believes that the violation is a criminal offense that is likely to cause an imminent risk of physical harm to persons or a hazard to public health or safety , a felony, or an improper solicitation for a contribution," the employee "shall" report the matter orally to a supervisor, and follow up with a written report. The same is true when an employee becomes aware of a fellow employee engaged in such an act.</t>
  </si>
  <si>
    <t>First, there is no guarantee of privacy in Wisconsin's whistleblower law. "The whistleblower law requires a complainant to identify  himself/herself in the complaint and for the information to be public," said John Dipko, communications manager for the Wisconsin Department of Workforce Development.
There have been several very public complaints of retaliation;  judicial and quasi-judicial resolutions have frequently not favored whistleblowers.
For example, in 2011, a supervisory prison guard reported the former warden of Kettle Moraine Correctional Institution for using slurs against homosexuals and hurling fruit at employees who disagreed with him, He recorded his conversations with the warden to use as proof. After filing a complaint against Warden Michael Dittman, Capt. Scot Galligan was reprimanded, suspended for five months and moved from the day shift at Kettle Moraine near his home to the overnight shift at another prison 25 miles away. The Wisconsin Employment Relations Commission (WERC) ruled that the transfer was not a demotion. In truth, the warden was given another warden's post at Redgranite Correctional Institution, was not disciplined, and did not require retraining as a result of the complaint.
An appeals court ruled in February 2015 that a Wisconsin Justice Department manager, demoted after she raised concerns about the state attorney general's use of state agents to provide personal security at the 2008 Republican National Convention, didn't qualify for whistleblower protection. The three-judge panel found that "raising concerns was not the same as revealing new information, which protects public employees from on-the-job retaliation under the whistleblower law."
In 2014, the Wisconsin Supreme Court ruled that an unpaid intern is not a protected “employee” for purposes of the Wisconsin healthcare worker whistleblower statute. The court rejected a claim by Asma Masri, a psychology doctoral student at the University of Wisconsin-Milwaukee. Masri worked as an intern at the Medical College of Wisconsin (MCW), assigned to the transplant unit.</t>
  </si>
  <si>
    <t>The discrepancy between whistle-blower protection and actual practice was on vivid display in March 2015 when a jury awarded $1 million to a state ferry system supervisor who suffered retaliation after he was suspected - incorrectly - of being a secret whistle-blower against a co-worker who was allegedly playing hooky on the state payroll. 
When the State Auditor's office initiates an investigation triggered by a whistle-blower complaint, the person's identity is kept confidential. However, if the Auditor decides not to pursue an investigation, the state employee who filed the allegation is not a whistle-blower, as defined by state law. His or her name is still exempt from public disclosure. 
In Washington State, whistle-blower retaliation is investigated by a separate agency, the Human Rights Commission. Any retaliation complaint filed with the Human Rights Commission is subject to public disclosure after the case has been closed. During the investigation, the WSHRC will only release a copy of the filed complaint. The hitch for a person filing a complaint is that if the Auditor's office decides not to pursue a case, he or she can't allege retaliation with the Human Rights Commission.
If the commission is unable to enforce a finding of retaliation against a whistle-blower, it may refer the case to the Attorney General's office to seek back pay and other compensation, as well as impose civil penalties of up to $5,000 against the retaliator.</t>
  </si>
  <si>
    <t xml:space="preserve">There is no case of recriminations during the study period. 
There is a system for protecting whistleblowers and it appears to be working since its inception in the 1980s, but there are still several weaknesses in the law. An independent group said in its Utah Accountability Index Report Card focused on whistleblower protection that Utah law earned 56 points out of a possible 100. The group gave 20 out of 33 points for the state's breadth of whistleblower coverage. Utah law only received 11 of a possible 33 points for its usability and 24 of a possible 33 points on remedies from retaliation. 
The review found no protections for disclosure to any person or organization including public media. The law does not require an investigation by a external auditor. Utah ranks fairly low, at 44th out of 50 states for its whistleblower protections. </t>
  </si>
  <si>
    <t>State and local employees can seek legal recourse under the Texas Whistleblower Act, but attorneys say recent Texas Supreme Court decisions have seriously weakened those protections through strict interpretations of the law.
The rulings have held that whistle-blowing employees must report the alleged wrongdoing to law enforcement or investigative authorities, such as the police or district attorneys or an agency inspector general, and are not protected if they report the abuses through the internal chain of command.
“Internal whistleblowing has been radically, radically, radically cut back,” says Phil Durst, an attorney with Deats, Durst &amp; Owen of Austin who teaches employment law at the University of Texas. 
In August 2014, the Supreme Court ruled against Department of Health and Human Services employee Oliver Okoli, who said he was terminated after reporting that his supervisor allegedly falsified benefits records. In a 5-3 ruling, the court said Okoli did not qualify under the Texas Whistleblower Act, which enables employees to sue for damages, back pay and reinstatement, because he reported the claim to supervisors instead of directly to the agency’s Office of Inspector General. 
The Court later cited the Okoli decision as a precedent in siding against Rosaena Resendez, an employee of the Texas Commission on Environmental Quality who said she was wrongfully terminated after attempting to alert officials to improper payments that were being made to illegal immigrants under an emissions-reduction incentive plan that pays rebates to get older high-polluting vehicles off the road.
 In overturning a lower appeals court ruling in Resendez’s favor, the Supreme Court held in November 2014 that Resendez, like Okoli, did not report the alleged wrongdoing to law enforcement authorities as the high court said she was required to do under the whistle-blower statute.  
Resendez, a 34-year employee of the environmental enforcement agency, presented the issue to TCEQ supervisors and to a state senator’s office.
The court referred to its decision in Okoli in asserting that “an internal report of wrongdoing does not trigger the Act’s protection unless it is made directly to an authority with outward-looking law enforcement power.” Resendez’s report to State Sen. Juan “Chuy” Hinojosa, D-McAllen, “does not satisfy the Act’s requirements,” the court ruled.      
 In a February 2013 decision, the state’s highest appeals court also held that Dr. Larry Gentilello, a trauma surgeon at the University of Texas Southwestern Medical Center in Dallas, also didn’t qualify for whistle-blower protection because he didn’t report his claim to an “appropriate law enforcement authority.“  Gentilello said he  was wrongfully terminated after blowing the whistle on alleged billing fraud and lax resident supervision.
“They’ve interpreted it exactly the way the legislature wrote it, which is you’re a protected whistle-blower only if and when you make your report to an outside appropriate law enforcement authority,” said Richard Carlson, professor of law at South Texas College of Law in Houston. “Which means a so-called internal whistle-blower gets no protection. The law is there but it doesn’t always protect the best whistle-blowers.”</t>
  </si>
  <si>
    <t>Whistleblowers are not completely safe, as several cases of recrimination have gone public.
In York County last year, a jailer witnessed a security camera video where a guard struck the head of an inmate who had been restrained. He mentioned it to his wife, a news researcher, who in turn reported it to a local TV station, which submitted an FOIA request for the video. The jailer was quickly fired for “leaking information.” 
In a May 2015 lawsuit, two Moncks Corner police officers say they were forced to resign for giving a complaint form to a man who may have been beaten by another officer.
State Senator Vincent Sheheen, who has worked to strengthen the S.C. Whistleblower Law, said he has seen the effect of silence in the face of government corruption. As many as three employees of the S.C. Department of Social Services have talked to him about abuses at the state agency, but didn’t want to go public for fear of retaliation. 
Also, a March whistleblowers lawsuit claimed that Thomas Elzey, former president of embattled South Carolina State University,  "encouraged retaliation and harassed the employees for speaking out against what he wanted."</t>
  </si>
  <si>
    <t xml:space="preserve">Allegations of consequences are commonly heard by state officials, and there are a few documented cases of retaliation, most recently involving corruption within the Pennsylvania Turnpike Commission. Employees, more than a dozen, challenged a culture of accepting free meals, golf outings and drinks, the Pennsylvania State Police Commissioner said during his announcement of the arrests of top officials at the agency. He said the employees who spoke up were fired, received poor evaluations and were isolated.
A new state representative is also trying to expand the state House's subpoena power in order to help further protect state employees who, he claims, are cautious about coming forward on their own.
It's also worth noting that although the state administration code theoretically protects any employee who comes forward in good faith, there is a bar to be met in order for the employee to be protected under Pennsylvania's Whistleblower law — courts have ruled that employees must provide "credible evidence" in addition to making a "good-faith report." </t>
  </si>
  <si>
    <t>Oregon's Bureau of Labor and Industries does investigate cases of recrimination against employees reporting abuse of power. Though there was a high profile case of this kind in 2009 involving state employees, there has not been one since, indicating a relatively high level of protection for workers who report cases of corruption, graft, or abuse of power. 
There was however, a recent instance in which two employees at the state's data center were placed on leave for potentially leaking thousands of emails to the press that the former Governor ordered them to destroy one day before a criminal investigation of the former Governor began. Those employees are still under investigation in a criminal probe by the Oregon State Police.
---
Peer Reviewer Comment: Disagree: Instead 75.
The Researcher comments that their sources indicate that there is "a relatively high level of protection for workers who report cases of corruption, graft, or abuse of power."  In practice, OR civil servants generally are protected from recrimination when "whistle blowing."  Such practices merit a score of 75.</t>
  </si>
  <si>
    <t xml:space="preserve">Sources said there is not a robust mechanism to protect the identity of whistleblowers under Oklahoma law, in fact, the law does not allow anyone appealing to the Merit Protection commission to remain anonymous. 
And there have been at least one high-profiled documented case of recrimination for whistleblowers in Oklahoma, in additional to other complaints that may not have prevailed in the Merit Protection System.
In one high-profile case in 2014, two former employees of the state Department of Mental Health and Substance Abuse services filed a lawsuit alleging they were fired after they objected to the agency "burying" results of an investigation into a rehab facility where several patients had died. 
The lawsuit alleges that the agency filed an inspector general and investigator over their protests that the agency was burying findings of the report, to avoid possible retribution by the Church of Scientology, which financially supported the rehab center. 
A judge later forced the state to turn over the report that recommended closing the facility to the plaintiffs' attorneys, but not the public. The employees' lawsuit is pending. </t>
  </si>
  <si>
    <t>New Mexico has the fourth-strongest whistleblower law in the country, according to a 2013 report by Public Employees for Environmental Responsibility. While the law may be robust, it has not become an effective deterrent to recrimination. 
A number of lawsuits recently filed by employees show that New Mexico's Whistleblower Protection Act at least succeeds in bringing cases of corruption and retaliation to light. For example, in 2013 an employee at the state utility regulation agency was awarded nearly $1 million in the first trial under the state's Whistleblower Protection Act; he had alleged that he was fired in retaliation for reporting patronage in agency hiring. 
In 2014, a jury agreed with another employee at the same agency who said he was fired after reporting that supervisors and other employees were looking at Internet porn on their state computers at work. 
And later that year, a supervisor at the Department of Health sued under the Whistleblower Act, saying she was demoted after complaining about a chronic shortage of staff to review hospitals and other health care facilities.</t>
  </si>
  <si>
    <t xml:space="preserve">In the time period of this study, there have been no reported cases of whistleblowers being retaliated against in Maryland, though there were reported instances just before the study period began. Two experts on Maryland's whistleblower protection law have suggested that the law is weak, and doesn't do what it is intended to do to protect state employees and contractors from retaliation if they see wrongdoing and report it. And Maryland's newly elected attorney general Brian Frosh made passage of a stiffer bill his top priority in 2015, which was successful.
The new law  allows whistleblowers with knowledge of fraud committed against state and local governments to come forward with  information and receive a reward, if the government also has recovered funds as a result of the whistleblower's information. It is patterned after the federal False Claims Act.
The new law expands the ability of private individuals to launch lawsuits on behalf of state and local government when they know of wrongdoing – like their company supplying inferior goods or not paying prevailing wage, according to a description provided by David Nitkin, Frosh's spokesman. Maryland had a *medical* false claims act, but the new law expands it for all kinds of fraud against government. The whistleblower are protected from punishment or firing by the employer because they alerted authorities to the potential fraud. </t>
  </si>
  <si>
    <t xml:space="preserve">By all accounts, protection from recrimination against employees who report cases of wrong doing  is explicit and clear in Title 11, and the law holds up well. There are also federal whistleblower protection laws. A Google search uncovered nothing to the contrary. </t>
  </si>
  <si>
    <t>The state’s whistle-blower statutes forbid retaliation. But it’s not a complete protection. There are instances in which employees who pointed out corruption, graft or abuse of power were retaliated against, observers say.
Efforts over the past few sessions to change state law and remove the requirement that employees first go to the employer to complain have failed. Existing law also allows an employer who is reported but wins a court case to seek attorney fees and court costs from the employee who reported the violation. Those efforts failed.
Legislators passed a bill, opposed by the Board of Ethics, that would require full identification of some who file an ethics complaint against public officials. The governor vetoed the measure.
Though the State Civil Service Commission, the Board of Ethics and Louisiana legislative auditor have few cases, court records show dozens of lawsuits filed.
In his wrongful termination lawsuit, for instance, James R. Hood claims he was fired one day after he telling superiors he wouldn't sign verification of inspection forms that cleared two rides in a City Park amusement area: Tilt-a-Whirl and miniature train rides.
Bruce Ellis, who worked for the Governor’s Office of Homeland Security and Emergency Preparedness, claimed in his wrongful termination lawsuit that he was fired after officials intercepted two emails documenting the alleged misuse and waste of taxpayer money
In another example, the Third Circuit Court of Appeal overruled the District Court’s summary judgment to dismiss claims that the firing of Terri Clark Hunter was not protected by whistleblower protections after reporting financial improprieties.
In Baton Rouge, the First Circuit Court of Appeal reversed a finding by the state District Court that tossed a wrongful termination lawsuit finding that the plaintiff hadn’t properly framed the whistle-blowing claims.</t>
  </si>
  <si>
    <t xml:space="preserve">In Florida, the law gives whistleblowers recourse if they do suffer recrimination. And they often do.  
"There have been hundreds and hundreds of cases [of recrimination]," said Marie Mattox, the state's foremost attorney on all things whistleblowing.
A search on Findlaw.com brought up 27 cases brought under Florida statute 112.3187, which gives whistleblowers recourse after they have suffered recrimination.  
In one prominent 2015 case that Mattox handled, whistleblowers Carolann Bracewell and Ted Jete won a $300,000+ verdict from the Department of Corrections for lost wages and benefits. 
From a recent news article: "A jury in Tallahassee has slapped the state’s beleaguered Department of Corrections with a $340,000 verdict for wrongly firing a state prison warden and his assistant warden as retaliation for being whistle-blowers, court documents show." </t>
  </si>
  <si>
    <t xml:space="preserve">State civil servants are protected from recrimination through the state's Whistleblower Protection Act, which allows for double back-pay, interest on back-pay and reinstatement if recrimination does occur. 
But they aren't always immune. 
Last year, three former state-employees allege they were fired in retaliation for providing evidence in a sexual harassment case against then-treasurer Dan Rutherford. The case remains ongoing. 
In another instance, a dean and his employee at a community college alleged he was fired for complaining about decomposing bodies in an unrefrigerated lab on his campus. The case remains ongoing. 
 </t>
  </si>
  <si>
    <t xml:space="preserve">There have been at least two allegations during the reporting period of retaliatory measures against whistleblowing state employees. In a June 1, 2013, Hartford Courant column, "Whistle Blower: My Bosses Retaliated After I Reported Katz's Storage Of Sports Car In State Garage," the woman who reported the improper long-term storage of a state commissioner's car in a state garage, said she'd been the object of retaliation.  The woman spoke of receiving a disciplinary memo from the commission chief. The whistleblower said "the memo amounted to a written reprimand and warning, which she said is a disciplinary action in itself – and [the woman] said she knows a disciplinary letter when she sees one because 26 of her 32 years as a state employee have been spent as an HR officer."
In mid-2015, a high-profile whistleblower case, and an allegation of retaliation, was reported in which a staff lawyer in the state Comptroller's Office who said  she was transferred to another state agency for reporting corruption in the state retiree pension system. (The comptroller has denied the allegations.)
In state statute (46d-57) , a person who believes he is the victim of retaliatory action files a complaint with the Human Rights and Opportunities Commission, who may assign a referee to the case, who may conduct a hearing  "If, after the hearing, the human rights referee finds a violation, the referee may award the aggrieved employee reinstatement to the employee’s former position, back pay and reestablishment of any employee benefits for which the employee would otherwise have been eligible if such violation had not occurred, reasonable attorneys’ fees, and any other damages." </t>
  </si>
  <si>
    <t>Section 22 of South Dakota Codified Laws, Title 3, Chapter 6D, is titled “Grievance for retaliation against whistleblower.” It says “An employee may file a grievance with the Civil Service Commission if the employee believes that there has been retaliation because of reporting a violation of state law through the chain of command of the employee's department or to the attorney general's office or because the employee has filed a suggestion pursuant to this section.”
---
Peer Reviewer Comment: Agree.
Law enforcement officers with the Highway Patrol and Division of Criminal Investigation are not classified as civil service employees and are not covered by this law. The heads of the DCI and Highway Patrol would have been protected against retaliation under a bill proposed in 2105, but the bill failed on the Senate floor</t>
  </si>
  <si>
    <t>Tennessee’s whistleblower act says “no employee shall be discharged or terminated solely for refusing to participate in, or for refusing to remain silent about, illegal activities.” Tenn. Code Ann. § 50-1-304(b)
 Tenn. Code Ann. § 50-3-106(7) and Tenn. Code Ann. §50-3-409 also protects employees who report health and safety violations.</t>
  </si>
  <si>
    <t>The law says that state employees are encouraged to report violations of law, fraud, misappropriation, mismanagement, abuse of authority or danger to public health and safety. State employees making such reports are to be free of intimidation or harassment,  threats , discrimination or dismissal when reporting to public bodies about such concerns, including offering testimony to appropriate legislative panels.</t>
  </si>
  <si>
    <t xml:space="preserve">ORS 659A.199 prohibits employers from discharging, demoting or otherwise retaliating against employees who report violations of state or federal laws or rules or regulations. Additional protections are detailed, such as the right to participate in criminal proceedings or testify before the legislature or in unemployment hearings, in ORS 659A.199 to ORS 659A.236. </t>
  </si>
  <si>
    <t xml:space="preserve">Pennsylvania passed a Whistleblower Act in 1986. It protects public employees from being discharged, threatened or discriminated or retaliated against for making a good faith report to the employer or appropriate authority for wrongdoing or waste. 
The state Administration Code also offers additional protection, stating that "no person may take or threaten to take action against an employee as a reprisal for making a complaint or disclosing information to the State Inspector General, unless the complaint was made or the information disclosed with the knowledge that it was false or with willful disregard for its truth or falsity." </t>
  </si>
  <si>
    <t>Under both federal law and the Massachusetts Whistleblower Statute, civil servants have broad protections for reporting fraud, waste, abuse or other problems in state government. Health care workers have additional protection. The state's financial disclosure law also protects public employees who report corruption to the Ethics Commission from reprisal by their employer.
Section 185 of the Labor and Industries Law states, 
"(b) An employer shall not take any retaliatory action against an employee because the employee does any of the following:
(1) Discloses, or threatens to disclose to a supervisor or to a public body an activity, policy or practice of the employer, or of another employer with whom the employee’s employer has a business relationship, that the employee reasonably believes is in violation of a law, or a rule or regulation promulgated pursuant to law, or which the employee reasonably believes poses a risk to public health, safety or the environment;
(...)
(3) Objects to, or refuses to participate in any activity, policy or practice which the employee reasonably believes is in violation of a law, or a rule or regulation promulgated pursuant to law, or which the employee reasonably believes poses a risk to public health, safety or the environment."
In addition, public employees have protection for reporting waste, fraud, and abuse to the Massachusetts Inspector General, as follows: 
    “Any employee who has authority to take, direct others to take, recommend, or approve any personnel action, shall not, with respect to such authority, take or threaten to take any action against any employees as a reprisal for making a complaint or disclosing information to the inspector general, unless the complaint was made or the information disclosed with the knowledge that it was false or with willful disregard for its truth or falsity.”  M.G.L. c. 12A, § 14(c).
Federal Whistleblower Protections
The American Recovery and Reinvestment Act of 2009 PDF, in Section 1553, provides additional whistleblower protection for recipients of Recovery Act (“stimulus”) funds who report fraud, waste, and abuse to federal or state authorities.  The law protects employees of state and local governments receiving Recovery funds, as well as subcontractors and grantees. 
Whistleblowers are protected from: 
    Termination;
    Demotion; and
    Discrimination as a reprisal for making a disclosure
Also, under the state's financial disclosure law, public employees who report corruption to the Ethics Commission are protected from reprisal by their employer.</t>
  </si>
  <si>
    <t>The gist of the statement of economic interest in Mississippi is for a senior state employee, in this case, to identify any businesses with which he or she is associated. The forms do not require a filer to disclose each specific source of income, only that which exceeds a set amount from a business. The documents are standard and comparable. The form does not require the filer to list all family members' assets, only those who are over the age of 21 and live in the same household as the filer during the filing period, i.e. his or her spouse. 
Mississippi law only requires senior Mississippi state employees (i.e. department heads) to file statements of economic interest. These employees aren't usually considered civil servants because they usually do not have protections under the State Personnel Board (it varies between agencies).
Section D of the statement of economic interest form asks the filer to write a "list of all  the  names and addresses of all businesses for which any of the following statements are true for the filer, filer's spouse and any person over the age of  twenty-one (21) who resided in the household during the entire preceding calendar year, including the name of any position in or relationship to the business."</t>
  </si>
  <si>
    <t>Asset disclosure records of senior civil servants are available online through the Secretary of State's office.
Economic interest statements are available in electronic PDF. The statements are available to any user, and users are not required to register before accessing this data.</t>
  </si>
  <si>
    <t>State law says a Delaware employers, including state government, "shall not discharge, threaten, or otherwise discriminate against an employee regarding the employee's compensation, terms, conditions, location, or privileges of employment" because the employee "reports or is about to report" alleged violations to a public body, or because an employee participates in an investigation. § 1703(1)(2)</t>
  </si>
  <si>
    <t>Asset disclosure records of senior civil servants are identical to those filed by other public officials. While the forms contain information on the employee’s name, dates of employment, annual salary, investments or business interests held by the filer or his or her immediate family member and other pertinent tidbits, they lack specific details about real estate holdings or business interests.  Filers only need to disclose very broad ranges such as any “securities or other investments “with a fair market value in excess of $1,000” owned by the filer or an immediate family member.  Other questions on the form have preset financial ranges that have not been updated since 1978, when the financial disclosure law was enacted. Also, the maximum value a filer can claim on his or her home is $100,000, a value far outdated in the expensive Massachusetts real estate market where the median home value is $327,000. Many homes are valued at over $1 million yet filers can only claim their value at $100,000 because of the pre-set numbers.
John Marra, general counsel with the Massachusetts Division of Human Services which administers and oversees the state's civil service system, said those records are designed to be a complete reflection of an public official's financial status but their accuracy depends on the person who is filling out the information.</t>
  </si>
  <si>
    <t>The minimal disclosure records by civil servants do not contain itemized details about stocks, bonds, outside incomes or business interests. Civil Service rules mandate disclosure of assets held by a senior employee's immediate family, defined as "an employee’s grandparent, parent, parent-in-law, stepparent, sibling, spouse, child, or stepchild." 
But the Civil Service Commission has no definition of a senior civil servant and the rules are not strongly enforced.  As a result, the public cannot determine if high-ranking civil servants are influenced by outside forces or if they have significant conflicts of interest.</t>
  </si>
  <si>
    <t xml:space="preserve">In Kentucky, managers, division directors and department leaders throughout the civil service ranks list on financial disclosure forms the amount of income and positions of fiduciary nature held by the filer and spouse, as well as the address of the business. The statements of financial disclosure are standardized forms that allow for easy comparison. 
Most of the more than 800 managers, division directors, department leaders and other members of the upper level of civil service managers, such as general counsels, completed their required financial disclosure forms during the period of study. However, during the period of study, the Executive Branch Ethics Commission found four officers in the executive branch who failed to file or completely fill out their financial disclosure forms. The commission sanctioned two officers in the Tourism, Arts and Heritage Cabinet  -- one who is no longer employed by the state -- for failing to turn in their annual forms, as well as an officer in the Department of Agriculture. In 2014, the commission sanctioned another former Agriculture Department officer for failing to disclose on his 2008 disclosure form a gift he received that was worth more than $200. 
In addition, the filer lists the name and address of businesses in which the filer or their spouse or dependent children have at least a 5 percent or $10,000 stake. The managers and division directors and department leaders also itemize all property owned and the addresses of that property, which the filer, spouse or dependent child has at least an interest of $10,000. Also, as required, they identify gifts worth more than $200 the filer, spouse or dependent child received from a person or entity other than another family member. The source of the gift also must be disclosed. And the form requires disclosing the identities of any creditors to whom the filer owes more than $10,000. 
The forms cover crucial areas of the managers' financial backgrounds and potential areas for conflicts of interest. However, the forms do not require the filer to disclose the value of their assets or liabilities or even mark a range of values for the assets and liabilities the way that congressional financial disclosure forms require. </t>
  </si>
  <si>
    <t>In practice, the asset disclosure records of senior civil servants are as complete and detailed as the law requires. The records  known as statements of substantial interests cover the assets of spouses or domestic partners in addition to the civil servant.
The reports known as statements of substantial income itemize sources of significant income, but only indicate that the income is above a certain threshold. The thresholds are: more than $5,000 or 5 percent ownership interest in an entity; $500 in gifts or honoraria; $2,000 in compensation; and $2,000 in fees and commissions. 
There were no issues or scandals involving the assets of civil servants and/or their families during the period under review.</t>
  </si>
  <si>
    <t>The statements of financial interest filed with the  Secretary of State's office itemize sources of income and investment holdings for the public servant and the spouse. For the most part, the forms are filled out completely (often handwritten, PDFs, that must be accessed one by one). In some cases, fields outside of the main asset disclosures are left blank when they should be addressed. No one checks the forms to verify that they are complete and accurate, short of someone filing a complaint with the Ethics Commission. 
The forms merely require listing income or investment holdings above $1,000 and above $12,500. Therefore, for example, a public figure might indicate that he or she had an asset or income source "more than $12,500," but it would be impossible to determine whether that was $13,000 or $1,000,000.</t>
  </si>
  <si>
    <t xml:space="preserve">Division directors in the state's executive branch appear to regularly file asset disclosures, but those disclosures lack important detail by their very nature, and do not include assets held by family members, except perhaps in cases where the public official and a family member jointly own an asset that meets the reporting threshold. 
Tracking down substantial sources of income can be especially difficult: public officials are required only to report sources of income over $1,000 and ownership interests over $5,000. Itemization of income, business interests or investments is not required, providing the public with an incomplete picture of the financial records of public officials. </t>
  </si>
  <si>
    <t xml:space="preserve">The financial disclosure forms filed by senior civil servants are filed and stored electronically, but not posted online. They must be requested, and are often provided within the same day they are requested. "Sometimes it's instantaneous,"" said Kerrie Stillman, director of communications and operations at the Commission. "If someone just calls and requests a form, it’s done within the hour."
Almost all requests for these forms are handled  within one to two business days and are available against no charge. </t>
  </si>
  <si>
    <t xml:space="preserve">Citizens can access asset disclosure records for senior civil servants, though there are very few senior civil servants who must disclose. Most senior officials are appointed rather than hired through the regular civil service hiring process.
Financial disclosure reports of any state employee required to file, civil service or not, can be easily accessed on the state Ethics Commission website at: https://www6.state.nj.us/ETH_DISC/. 
They are posted promptly upon receipt. </t>
  </si>
  <si>
    <t>The financial disclosure statements are not online. They can be viewed at the Ohio Ethics Commission's office in downtown Columbus. The commission will provide copies in a few days (and sometimes almost instantly) upon request by fax (up to 50 pages), regular mail or email. Statements for 1974-2003 must be obtained from the Ohio History Connection, which of course will take longer.</t>
  </si>
  <si>
    <t>There have been no cases during the period of study in which state civil servants took jobs that included lobbying or influencing their former government colleagues without an adequate cooling-off period.
 "State government in Virginia is a small world and everyone knows each
 other," said Ron Jordan, executive director of Virginia Governmental Employees Association. The specificity of the statute allows a former employee to deal with other parts of government, just not his former agency. Former colleagues would recognize attempts to deal with them and would initiate some type of action, he said. 
 "Like most other ethics matters in Virginia, any action would likely only be initiated upon a complaint," he said. 
 Agency supervisors maintain possession of an employee's record for five years after a departure or termination, so it would be easy to find out facts on the case.</t>
  </si>
  <si>
    <t xml:space="preserve">The law provides a 12-month cooling-off period after leaving state office for a select group of state public official, including senior civil servants. 
State legislators are not affected--they are free to take public sector employment and lobby the next day. For example, in December 2014, State Sen. Joe Leibham of Sheboygan stepped down from the Senate to become the lobbying head of a law firm affiliate, then three months later signed on to lobby for a right-to-work proposal, which eventually succeeded.
There were no instances (or any publicized major scandals) of civil servants taking on positions without observing an adequate cooling-off period. </t>
  </si>
  <si>
    <t>Most state employees would by unaffected by the law, either because they have no interest in becoming lobbyists or because they weren’t in a position to regulate sate business.
State Retirees Association of South Carolina Board Member Sam Griswold said it primarily affect people in procurement.
“Under the procurement code,” he said, “if you’re instrumental in making a decision about awarding a contract to a particular entity, you can’t go to work for that entity right away.”
Where legislators are often famous for getting around the law, by spending the one-year cooling-off period calling themselves “consultants,” Griswold is unaware of similar occurrences with state employees.
Outside of the study period, there have been reported cases of state employees going to work for the private sector that have at least raised suspicions.
A recent investigative report uncovered the fact that seventeen former Department of Transportation engineers or administrators had taken private sector jobs over the past twelve years at ten companies – all of which “have received more than $72 million from DOT since fiscal 2011” – and apparently without much of a wait around time.
Part of the problem may be rooted in the State Ethics Law, which bans former employees from taking private sector jobs for at least a year if their new position “involves a matter” in which they “directly and substantially participated” while working for state government.
“The terms `matter’ or `directly and substantially participated’ are not defined in the law,” the report states, “creating a large loophole for ex-public workers to immediately take jobs with private employers that do business with their former agencies.”</t>
  </si>
  <si>
    <t>There was no evidence of state civil servants not adhering to the cooling off period. Governor, Paul LePage, was recently re-elected and most of his higher ranking civil servants (often appointed) remained in place, so there was little opportunity to observe this phenomenon.</t>
  </si>
  <si>
    <t>In the study period, there were no examples of state civil servants failing to adhere to the law governing private sector employment, which bars them from involvement in any matter that they touched while in state government. It doesn't bar them from joining a company that may touch a matter they touched while in state government, but it does bar the former state employee of direct involvement.</t>
  </si>
  <si>
    <t>Post employment restrictions are aimed at higher level public officials, which are almost exclusively non-civil servants, CWA director Hetty Rosenstein points out. When there is a potential conflict, employees will clear it through the State Ethics Commission, labor attorney James McGovern says. A Google search found no reported violations over the study period.</t>
  </si>
  <si>
    <t>State employees have been taking advantage of what is considered by many as loophole in the state's ethics law that allows them to avoid public scrutiny when they take jobs with companies they regulated.
The law, which was revamped and passed during the 2015 General Assembly, requires state employees to take at least a year off before becoming a lobbyist or accepting jobs at firms they regulated while they were state employees. It is intended to prevent firms from dangling jobs in front of state employees to get them to ease regulations or get a bigger portion of public money.
James Kaiser, first vice president of the Indiana State Employees Association, said he sees too many instances when this cooling-off period doesn't occur because of exceptions granted under the law by the inspector general and State Ethics Commission. "I don't see that working very well. It's not covered up or anything, but they grant a lot of exceptions. The inspector general talks a good game, but I don't think they follow through."
An Indianapolis Star investigation in August 2014 found 102 state employees had been given waivers from the cooling-off period from their state agency heads since 2005. During that time, state employees, concerned about potential job prospects, sought formal, binding advisory opinions from the ethics commission 73 times during that period. 
The Star found no evidence that anyone granted a waiver then acted in the disinterest of the public, but ethics experts said the waiver exception almost certainly would be exploited at some point. 
Among the instances cited are Army Cornell, a legislative and policy staffer for the Department of Agriculture, went directly to work for the powerful Indiana Farm Bureau, in 2013. 
Closing the loophole in "cooling-off" period is part of a set of sweeping ethics reforms that passed the state legislature in May. House Bill 1002 passed the House by 97-0 on Feb. 16, 2015, and is expected to pass the Senate and be signed by Gov. Mike Pence. It is intended to increase transparency and touch rules for executive branch employees, after a trio of ethics scandals last year involving state lawmakers and government employees.</t>
  </si>
  <si>
    <t>Rules regarding conflict of interest are taken seriously by most members of the rank and file. There are strict for disclosing potential conflicts with outside vendors in any contracting scenario, and workers know that they cannot invite friends to bid on public contracts, for example. However there is no evidence of recusals as such taking place. 
However, there are occasional examples where conflicts of interest are not declared, to the harm of the state. One includes a case in which a Legislative Analyst vouched for a project at the Oregon Employment Department headed by his wife, which then lost $20 million. During a probe into the incident, state investigators found that  Employment Department staff included lots of familiar relationships in which conflicts were not regularly declared. 
Another example is Mitch Morrow, the former deputy director of the Department of Corrections, who was investigated for using his influence to get his son a job, pay increases, and other perks. Morrow resigned during the investigation and was later found responsible for two violations, for which he was fined, including failing to disclose his conflict of interest with regard to his son.</t>
  </si>
  <si>
    <t>There is no central repository where records of recusals are kept, and no law requiring the various agencies and departments to keep records of their own.
 Paul Burns of VPIRG said it would be impossible to police all the potential conflicts of all 5,000 or so state workers. But his organization has received no complaints about civil servants not recusing themselves when they should, and he knew of "no evidence" that this was a problem. 
 Allen Gilbert of Vermont's ACLU said, "it's only when the local press, who know who's married to the boss's' son, catches wind of this stuff and it's reported that light is ever shed on these practices."
 But he, too, knew of no specific allegation of improper failure to recuse.</t>
  </si>
  <si>
    <t>Nevada's ethical code for public officers and employees requires them to disclose conflicts of interest and recuse themselves if those conflicts might affect their judgment. The state's Ethics Commission conducts trainings on the code and some civil servants go out of their way to both disclose potential conflicts and recuse themselves when necessary.
For example, the public employees who make up the state's Employee-Management Committee, which hears and rules on employee grievances, will recuse themselves anytime a grievance comes before the Committee regarding the agencies in which they work. At a March 20, 2015, hearing of the state's Personnel Commission on an employee's reclassification, a commissioner took pains to disclose that one of the witnesses was a personal friend and fellow Rotary Club member.
Yet there are a few glaring instances of civil servants failing to avoid conflicts of interest. In March 2015, the Nevada Commission on Ethics reached a settlement with Gary Lambert, Vice Chairman of the state's Commission on Off-Highway Vehicles. Lambert's commission awards grants for trail projects, and Lambert simultaneously served as president of an organization seeking one of those grants, Nevada Trail Stewards. Lambert admitted that he had written a grant application for the nonprofit and submitted it to the commission on which he sits, then argued in favor of the application during a commission meeting, without fully disclosing his relationship to the group.</t>
  </si>
  <si>
    <t xml:space="preserve"> The rank and file workers generally  do comply with recusal criteria, by all accounts. A Google search finds nothing to the contrary over the study period.</t>
  </si>
  <si>
    <t>There is no indication that Mississippi's law requiring all state employees to avoid making decisions in a circumstance that presents a conflict of interest is being violated. There is also no indication this kind of situation is policed.
News Editor at the Jackson Free Press, Ryan Nave, said he has never came across a situation in which a state employee failing to recuse themselves has created any controversy.
The Mississippi Ethics Commission often issues advisory opinions helping employees and businesses identify their conflicts of interest and advising them on how best to follow the law.</t>
  </si>
  <si>
    <t>Civil servants recuse themselves form actions in which they have a conflict of interest, but there is no way of knowing how often this happens. The head of the state's public employee union said she doesn't believe the issue comes up often. However, the executive director of the Governmental Ethics Commission said she "routinely" fields calls from state employees seeking guidance in potential conflicts of interest. The Governmental Ethics Commission's annual report for FY 2014 states: "The Commission has found that the conflict statutes are not widely understood either by state officers, state employees or the public at large." 
The GEC  issued several advisory opinions during FY 2014 that deal with potential conflicts, including: 1.) "A state officer or employee accumulating points through a retailer program based upon purchases made on behalf of the state which may be redeemed for personal discounts on future purchases receives an economic opportunity or special discount because of such person's official position in violation of state governmental ethics laws." 2.) Under the facts presented, utilization of state employees' house for random remediation training of state certified radon mitigation technicians that involves installation of a radon remediation system is an economic opportunity that may not be accepted by a state employee unless a statutory exception is met or is part of an employee's total compensation. 3.) Under the facts presented, a local governmental official or employee, in such capacity, may not make or participate in making a contract with a business which either employs them or in which they have a substantial interest." 
The executive director of the GEC said she has no way of knowing how often civil servants recuse themselves but believes most would be reported to the commission, probably anonymously, if they did not.  During the period under review, the GEC did not find probable cause to hold a hearing on any complaints involving conflicts of interest involving civil servants. Complaints to the GEC are handled confidentially unless and until such a hearing is scheduled. Because statements of substantial interest filed by senior civil servants are not audited, there is no way of knowing whether a state employee has a conflict of interest unless it is brought to the ethics commission's attention, the GEC executive director said.</t>
  </si>
  <si>
    <t>Although concerns have been raised recently about public employees' conflicts of interests, and the Iowa Ethics and Campaign Disclosure Board is currently reviewing one case, there have been no proven issues.
A 2014 audit revealed that a Department of Administrative Services employee benefited from at least 11 no-bid projects that were split into 54 claims to fall under a $10,000 no-bid threshold. Lois Schmitz, a public employee, was fired in 2013 following an internal investigation that showed she failed to provide documentation about her involvement with the company in question. However, Schmitz was reinstated in 2014 with more than $108,000 in back pay and benefits because there was no evidence that she was involved in dividing the larger contracts so the amounts would fall under the no-bid threshold. 
According to an article by the Des Moines Register, the department has since taken additional steps, including requiring employees to sign conflict-of-interest forms and monitoring for items that don't appear to meet program guidelines; that would include reviews of splitting project work to avoid the no-bid threshold. In an interview, Caleb Hunter, head of marketing and communications for the Iowa Department of Administrative Services, said he could not comment on the issue. 
Hunter said employees are educated through an employee handbook they receive upon being hired of their rights and responsibilities. A new edition was recently sent out, with employees advised to review any changes and required to acknowledge receipt of the new handbook. He could not speak as to whether there were any further issues with employees failing to recuse themselves if they have a conflict of interest.
Under Iowa law, a public employee, as part of private-sector employment, cannot sell a good or service to a state agency in excess of $2,000 unless there was a competitive bid and a form is filed with the Iowa Ethics and Campaign Disclosure Board within 20 days of the sale. Although she had not filed such forms previously, Schmitz filed reports in February and August 2014 for two projects, one worth more than $100,000 that was granted following a formal bid in which Schmitz was not involved. The Iowa Ethics and Campaign Disclosure Board stayed its own investigation until after the audit was released. Following the release of the audit, the board voted at its October 2014 meeting to begin its own investigation. Results of that investigation have not yet been released. 
In an interview, Danny Homan, Council 61 president for the American Federation of State, County and Municipal Employees, said his organization does not provide any training on conflict of interest or gift laws, but rather focuses on teaching employees about their rights under the collective bargaining agreement. He could not comment on whether employees generally recuse themselves.</t>
  </si>
  <si>
    <t>The code of ethics for state employees is contained in administrative rules governed by the Office of State Employment Relations (OSER). Employees may not use or attempt to use the prestige or power of their position or state or leased property or services. But, in practice, there are several ways that the civil service system can be circumvented. For example, hiring someone in a project or limited term position  bypasses the rigorous testing mechanism of a classified job--that has been a long-standing practice, according to longtime labor leaders like Gary Mitchell.
With changes coming in the 2015-2017 budget, there has been a growing fear that the rigorous testing system, for example, will be abolished in favor of a looser, more subjective process. "Scott Walker has a long history of cronyism. Walker had so many cronies and campaign donors to take care of that he had dozens of civil service jobs changed so that he could take care of his friends and benefactors," wrote a veteran liberal blogger.</t>
  </si>
  <si>
    <t>State civil servants regularly recuse themselves from actions in cases of conflicts of interest, and violations are rare. 
In February 2014, the Fair Political Practices Commission fined the chief information officer for the State Compensation Insurance Fund $7,000 for failing to disclose gifts from a single source and for participating in a decision that he knew or should have known he had a financial interest.
In 2013, the FPPC fined two other civil servants for making decisions in which they knew or should have known they had a financial interest. In one case, an official of the Department of Parks and Recreation implemented a leave buyback program in which he was paid $28,647. He was fined $7,000. In the other, an employee of the Department of Water Resources participated in nine decisions that helped a vendor that had provided him with gifts valued at $1,050,  above the state limit. He was fined $3,000.</t>
  </si>
  <si>
    <t>Washington's civil service corps is generally regarded as professional and largely free of the taint of patronage. Yet even though there have not been any major reported cases of nepotism or patronage, that does not indicate a lack of such violations, said Bran Shannon, editorial writer for The Olympian. 
 In 2013, lawmakers tried but failed to pass a bill aimed at tightening oversight of the Office of Minority and Women Business Enterprises. That followed revelations that former director Cathy Canorro gave a $65,000 no-bid consultant’s contract to a longtime friend. 
 In 2014, the operations director of Washington State Ferries was put on paid leave while his son, a ferry ticket seller, was appealing his firing for stealing cash. A consultant hired by the state noted the official's son had previously received six verbal or written warnings. But his supervisor had never requested disciplinary action, something the consultant said was at odds with normal agency practice. He said the handling of the matter had "bits and pieces of nepotism."
 In March 2015, the Washington State Auditor's office was served a subpoena for records relating to an investigation of Auditor Troy Kelley and an agency employee who had previously worked as a "right-hand man" for Kelley's private business.</t>
  </si>
  <si>
    <t>Workers report that hiring in the vast majority of cases is generally done based on merit and performance, but there are cases in which nepotism and cronyism was documented to have occurred. Two examples were found that have occurred during the period of study: 
Examples include an incident in which a Legislative Analyst vouched for a project at the Oregon Employment Department headed by his wife, which then lost $20 million. During a probe into the incident, state investigators found that the Employment Department's second in command had secured a job for her brother-in-law. Meanwhile 10 of 16 of the department's major tech projects experienced problems. 
Another example is Mitch Morrow, the former deputy director of the Department of Corrections, who was investigated for using his influence to get his son a job. Morrow was also accused of pressuring executives "to give his son preferential treatment, including moving expenses, a pay increase, a job transfer, and a light duty assignment after a football injury," according to reports in The Oregonian. He resigned during the investigation and was later found responsible for two violations, for which he was fined.</t>
  </si>
  <si>
    <t>Hirings based on nepotism, cronyism or patronage do not happen within the Civil Service, according to the staff of the State Civil Service Commission. 
While attempts frequently are made, the staff, which reviews the process for each hire, require each hire to be based on a set of minimum requirements and training and discourage interference by policymakers and others in position of influence.</t>
  </si>
  <si>
    <t>Many unclassified state employees (senior staff) in Ohio typically change when elected officials change, especially if the new one is from the other party. For instance, like other governors before him, John Kasich brought in an entirely new team when he took over in 2011 for a governor from the other party, and most of those top staffers remained with him through his 2014 re-election. Classified workers (those at lower levels) are protected from outright political firings. But civil service officials acknowledge that they have on occasion seen jobs get creatively redefined to enable a favorite to get a job, or to get rid of a "problem" employee.</t>
  </si>
  <si>
    <t>Nepotism is illegal under Oklahoma law, and under Oklahoma's "civil service" or "classified" system of employment, applications have to pass through the Human Capital Management office, which eliminates some of the opportunities for cronyism or patronage. 
Sources said blatant examples or cronyism or patronage are rare among classified employees, but from 2013 to present, the Merit Protection Commission has heard several complaints regarding cronyism and patronage in hiring, firing and promotional practices among classified and unclassified jobs in Oklahoma. Hiring for unclassified positions is not as transparent of a process, which creates more opportunities for such cronyism and patronage hires. 
In August 2014, it was discovered that the head of Oklahoma's Department of Corrections, Robert Patton, hired a former colleague from his prior job in Arizona, Lance Hetmer, for an unclassified, newly created position at the agency. 
And in January 2015, some criticized the decision by a resigning top Oklahoma Veterans Affairs' executive to promote his longtime colleague on his way out the door.</t>
  </si>
  <si>
    <t>Hirings and firings within the state civil service—lower level employees—do not typically involve favoritism because the applications are processed through the State Personnel Board. "They can still manipulate the hiring process even though there is usually a list of eligibles provided to the agencies. It is often hard to prove, though," said Brenda Scott, Mississippi Alliance of State Employees president. "Right now I am assisting a young lady who was currently being processed into a higher position; told she had the job; only to learn later that someone else was wanted in that position.  She is almost an 11 year employee, well qualified -vs.- the preferred worker with only 1 1/2 years of service and she will have to be trained.  Some positions require applicants to appear before an interview panel, another way to allow politics and favoritism too raise their ugly heads."
However, it is somewhat of a different story for higher level "at-will" employees. It is publicly known that elected, appointed or at-will public employees typically hire managerial staff in their political party, family members of active political party members or just simply their friends. This is difficult to illustrate because it is rarely identified and documented. 
Anecdotally, Ronnie Agnew, the executive director at Mississippi Public Broadcasting fired employees in at least four positions in the last year.
In their place, he hired a colleague from his previous employment at the Clarion-Ledger and members of his church. This is just one example of suspected favoritism in state agencies, which is commonplace and mostly undocumented. Questions regarding his hiring practices were not answered. "Individual personnel decisions are private matters that are not subject to open records laws. As such, they are not discussed," said Claudia Morris, MPB Executive Assistant. The agency does publish a yearly Equal Employment Opportunity report to show how many people they interviewed for each position they hired and where the people were recruited from.
Cronyism and patronage are also hard to prove, notes Mississippi legislator Cecil Brown. But favoritism in hiring is definitely a milder issue in Mississippi when compared to favoritism within state contracting. Brown says that the people trying to rip off the state government aren't its employees.</t>
  </si>
  <si>
    <t>The database of cases handled by a hearings officer, Employment Relations Board or Civil Service Commission shows that only about 30 cases since 1970 have raised nepotism, cronyism or patronage as a main issue or a side issue. It's also important to note that the top five officials in each department are political appointees -- at-will employees -- who do not have the protection of Civil Service rules (with the force of law) regarding nepotism, cronyism or patronage. In addition, all of the employees in the Legislature, the judiciary and the Governor's Office are appointees without any protections against  questionable hirings and firings. None of the above-mentioned  nepotism/cronyism cases are from the period of study, which began on Jan. 1, 2013.</t>
  </si>
  <si>
    <t>Reports have been rampant for years that political patronage plays a big role  in obtaining jobs or promotions in  Massachusetts. The state Probation Department came under scrutiny for doing just that, leading to resignations of top officials, criminal prosecutions and guilty verdicts. 
In 2014, the head of the state's Probation Department, John O'Brien, was sentenced to 18 months in prison for using his position to hand out jobs to politically connected employees in exchange for favors. His top aide and a third department employee were also convicted on related charges.
But because the judiciary, including the Probation Department, are not subject to the state public records law, it is difficult to discern the level politics plays in employment decisions in both the courts and that agency. 
Galen Gilbert, an attorney and expert in Civil Service law, said the extent of political patronage in any department largely depends on the agency's managers and whether they take a strong stand against patronage, nepotism and cronyism. “It all depends on the quality of department managers and whether they follow the rules,” said Gilbert. 
John Marra, general counsel with state's Human Resources Division, said while Civil Service was designed to hire the best person for the job, based on exams, only a handful of agencies, like public safety departments, actually follow Civil Service directives. That leaves a majority of jobs to be filled outside of Civil Service. Those jobs are filled from a pool of applicants who applied online via the Human Resources Divisions employment website. Marra said applicants must be qualified for the position and have the skills needed in order to get the job. As in private sector hiring, applicants are interviewed and chosen based on their ability to do the job. Other  than tests offered for public safety jobs, the state has not offered a civil service exam in about 30 years, however, Gilbert said.
Marra said a lack of money to pay for the exams is the reason why most jobs in state and municipal governments are no longer under Civil Service regulations.
If a civil servant believes that an appointment was not based on basic merit principles, an individual  generally can file an appeal with the Commission.  There are also provisions in most collective bargaining contracts that allow individuals to file grievances if they don’t believe the most qualified person was promoted.</t>
  </si>
  <si>
    <t>Two Iowa Department of Transportation workers returned to work in 2014 after being unfairly fired in August 2012 when other employees lied under oath and appealed to the lieutenant governor in an effort to oust people considered "outsiders." Employees reportedly lied, stating that Steven Scott and Ken Morrow participated in or allowed workplace safety violations and failed to require work crews to live nearby. Lt. Gov. Kim Reynolds and State Rep. Joel Fry made inquiries into the case, which Scott and Morrow said added political pressure that resulted in their firing. The firings were estimated to cost the state more than $400,000 in lost pay, benefits and legal expenses. The state had not yet taken steps to penalize the employees who lied. 
Danny Homan, Council 61 president for the American Federation of State, County and Municipal Employees, noted that many employees have been switched from positions covered by a collective bargaining agreement, or "merit" status, to "at-will" positions, which allow employers to fire them without cause.
Caleb Hunter, head of marketing and communications for the Iowa Department of Administrative Services, said the switch to at-will positions has not led to issues with cronyism or patronage influencing management actions, saying "there’s no data to support the assertion that individuals are being removed for political reasons."
However, a review by the Des Moines Register found that almost 300 state jobs were moved from merit to at-will status over a 36-month period, with 198 jobs reclassified in 2013 alone. Among the jobs switched were the chief administrative law judge and top administrators in the Iowa Department of Inspections and Appeals. The changes took place in the Health Facilities Division and the Investigations Division, which inspect and license health care facilities and providers and investigate alleged fraud in public assistance programs like Medicaid. Changing the positions to at-will not only means employees can be fired for nearly any reason, but also that the positions can be filled without advertising.
Another Des Moines Register investigation found that at least 386 people were hired by Branstad's administration since 2011 without advertising the positions on the statewide public notification system.
However, the sheer number of jobs reclassified and the number of jobs filled without public notice suggest these changes within the executive branch make the system more susceptible to cronyism and patronage-motivated actions and point to an issue with political influence in the system.</t>
  </si>
  <si>
    <t>Cases of state civil management actions being based on nepotism, cronyism or patronage do not appear to be significant, or at least they aren't reported to officials. 
 Inspector General Cynthia Carrasco said she is not aware of any documented cases since 2013 that have come to her attention and she cited the state's law against nepotism. 
 "Our practice is to comply with the laws (regarding fair employment practices) and proof of our adherence is evidenced by the dearth of cases with adverse findings," said Ashley Hungate, director of communications for the State Department of Personnel. 
 Since Indiana's civil service reform was effective in 2011, State Personnel Director Dan Hackler said in an article in "Governing," a national publication covering state and local governments, that he hasn't found any data to support an increase in cronyism or any trend in employees leaving state government, either voluntarily or involuntarily. He said civil service reform in Indiana made personnel decisions more flexible and placed a greater emphasis on the knowledge, skills and ability needed to do a particular job rather than education or years of experience. 
 Despite that assertion, Carli Stevenson, director of communications for the Indiana/Kentucky Organizing Committee 962 of American Federation of State, County and Municipal Employees, says she sees evidence of cronyism and patronage going on. 
 "Where you really see cronyism and lack of transparency is probably more in the middle to upper-management," she said. Stevenson said she has seen at least one other director of communication for a state agency, who was a Republican operative in the past, and made his way up quickly to his position without what she considers are adequate skills. 
 Other than that instance, sources contacted did not specify any specific cases of promotions being based on nepotism, cronyism or favoritism.</t>
  </si>
  <si>
    <t>In practice, state civil service management actions are not based on nepotism, cronyism, or patronage. It's suspected that virtually all state employees follow the law on this point. 
Laurie Barcelona, Arizona State Personnel Board Executive Director, said she believes there have been a few isolated cases. Byron Schlomach, Goldwater Institute Center for Economic Prosperity Director, said he believes most follow the law, but that it surely happens to some degree. During the recent transition to Gov. Doug Ducey's administration, some senior civil service management were fired and replaced with political allies.
Jim Small, Arizona News Service Editor, agreed, saying, "Really, patronage is the issue."</t>
  </si>
  <si>
    <t xml:space="preserve">"The simple answer to that is no," said Steve Meck, general counsel for the Public Employee Relations Commission. "I  haven’t heard anything about that." 
No documented cases were unearthed in a search of all the penalties doled out by the Commission on Ethics. </t>
  </si>
  <si>
    <t>For the most part, there have not been documented cases of nepotism, cronyism, and patronage within the civil service hiring.
Hirings, firings and promotions are based on merit and performance.
This is, in part, due to the number of state civil service employees who are unionized. 
In the early 2000s, about 65 percent of the state civil service workforce were unionized.
Now about 90 percent of the state civil service workforce are unionized.
There are occasionally cases when violations do occur. 
One of the most recent scandals was former Governor Pat Quinn’s Department of Transportation hires.  Quinn pushed dozens of people into staff position jobs without the required hiring process. He  eventually fired 58 after news broke out but retaining just over 100. 
Also, in 2014, Michael Madigan, the Speaker of the House, was accused of involvement in a patronage scandal for Metra. However, while there was an appearance of Madigan influencing job hires, the inspector general in a secret report, found no wrongdoing.</t>
  </si>
  <si>
    <t>The hiring process is coordinated via Workplace Alaska, where information about available jobs is posted. 
In most departments there have not been recent documented struggles with nepotism, cronyism, or patronage: "I haven’t heard of any recent or obvious examples of nepotism for hiring," says Jim Duncan, who served in the Legislature for 24 years and is now president of the Alaska State Employees Association. "The political appointment process, there may very well be some appointments where someone appoints a friend, or does something for political reasons. But in the union that's not as likely to happen." 
One notable exception exists within the Alaska National Guard, which is composed of civilian contractors, state employees, and federal employees. A special investigation into the Guard ordered by Gov. Bill Walker and conducted by Patricia Collins, a retired Superior Court judge, found that cronyism and nepotism in recent years was rampant in the ranks. For example, the wife and uncle of an unnamed member of the Army National Guard Recruiting and Retention unit were hired as civilian contractors for the National Guard, and the children and spouses of senior officials were hired as contractors or Guard members. "While the friend and family affiliations of the Alaska National Guard can be a true strength, they can also result in systemic weaknesses when internal controls are not in place to insure that all members of the Alaska National Guard family are treated equally and fairly and that there is uniform accountability for misconduct," Collins wrote. This became a major problem within the Recruiting and Retention unit as the relationship between the unit's commander and the Guard's top general led to the "real or perceived perception (that) the family-like nature of the National Guard can and did create barriers to reporting misconduct."</t>
  </si>
  <si>
    <t>New York Public Officers Law Section 73 prohibits state employees from accepting gifts or hospitality of more than "nominal value" if the gift is meant to influence the employee. Employees' families are not restricted from accepting gifts, however.
 Subsection 5 states that "no statewide elected official, state officer or employee, individual whose name has been submitted by the governor to the senate for confirmation to become a state officer or employee, member of the legislature or legislative employee shall, directly or indirectly: (a) solicit, accept or receive any gift having more than a nominal value, whether in the form of money, service, loan, travel, lodging, meals, refreshments, entertainment,
 discount, forbearance or promise, or in any other form, under circumstances in
 which it could reasonably be inferred that the gift was intended to influence
 him, or could reasonably be expected to influence him, in the performance of
 his official duties or was intended as a reward for any official action on his part."</t>
  </si>
  <si>
    <t>Utah employees are subject to a law  banning personal use of state resources.  In statute,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keeping and concealing false accounts.  If the amount of funds exceeds $5,000 it is considered a felony under Utah law. Similar laws apply to other forms of government property abuse for personal gain. State employees may accept nothing valued more than $50. 
The law does not include family members.</t>
  </si>
  <si>
    <t>Under Iowa Code 68B.22, a civil servant or that person’s immediate family member, "shall not, directly or indirectly, accept or receive any gift or series of gifts from a restricted donor." A list of 19 exceptions is provided in 68B.22(4), which includes gifts on the individual's 25th or 50th wedding anniversary.
Gifts of food, beverages, travel, or lodging may be received if all of the following circumstances apply:
- The public official is officially representing an agency in a delegation whose sole purpose is to attract a specific new business to the state, encourage expansion or retention of an existing business, or develop markets for the state;
- The donor of the gift is not the business(es) being contacted. (Additionally, food or beverages provided by the business or business being contacted which are consumed during the meeting are not considered a gift).
- The public official or public employee plays a significant role in the presentation to the business or businesses on behalf of the public official’s or public employee’s agency
Under 68B.23, honoraria from restricted donors are banned, however, a public official or employee may accept some honorarium under certain circumstances, including "payment of actual expenses of a donee for registration food, beverages, travel, and lodging paid in return for participation in a panel or speaking engagement at a meeting when the expenses relate directly to the day or days on which the recipient has participation or presentation responsibilities."</t>
  </si>
  <si>
    <t>Kansas law prohibits state employees from accepting gifts, entertainment, travel and other forms of hospitality with the exception of meals that don't cost more than $25. The law does not mention family, except to say that employees cannot designate anyone to receive a gift that the employee cannot receive.</t>
  </si>
  <si>
    <t>Public officers must disclose in public reports "any gift with a value in excess of $250 received from any person, identifying also in each case the amount of each such gift," Delaware law says. § 5813(e)
Public officers under the disclosure statute include division directors, who are senior ranking members of the state civil service, and officials of equivalent rank in the executive branch, candidates for elected office, elected officeholders, cabinet officials, judges and others. But the definition does not include family members of public officials. § 5831 
Delaware code of conduct law, which applies to executive branch employees, also says "no state employee, state officer or honorary state official shall accept other employment, any compensation, gift, payment of expenses or any other thing of monetary value under circumstances in which such acceptance may result in" impairment of judgment, preferential treatment, the making of a government decision outside official channels or an adverse effect on public confidence in government.</t>
  </si>
  <si>
    <t>Under Indiana's civil service statute, a civil service employee cannot solicit or accept money, services or any "valuable" compensation that would help them obtain any advantage in a position in state classified service or connected with an appointment or promotion. (Indiana Code 4-15-2.2-47, prohibition on accepting or soliciting benefit for appointment/promotion). "Travel expenses" include transportation, lodging, and meals.
 In addition, all state employees are covered under the State Ethics Code, which says all state employees and their spouses and unemancipated children cannot solicit, accept or receive any gift, favor, service, entertainment, food, drink or travel from a person who has a business relationship with the employee's agency or is seeking to influence an action by the employee related to his/her job.</t>
  </si>
  <si>
    <t>No such law exists requiring civil servants to file an asset disclosure form.</t>
  </si>
  <si>
    <t>The Iowa Ethics and Campaign Disclosure Board is empowered to review campaign finance disclosure reports and statements filed with the board "and promptly advise each person or committee of errors found. The board may verify information contained in the reports with other parties to assure accurate disclosure." However, regular auditing of the non-campaign disclosure forms is not mentioned. Under the code, if a report filed with the board is found to have false or fraudulent information, the board is empowered to impose penalties.
Megan Tooker, executive director and legal counsel to the Iowa Ethics and Campaign Finance Board, said that although the board looks over the forms, it does not ask for tax returns or perform additional auditing. However, she said an updated electronic filing system that asks one question at a time and provides more clarification and examples has led to more comprehensive reports.</t>
  </si>
  <si>
    <t>In Maryland, anyone in state government at Grade 16 or above (about $44k) annual salary, is required to file an asset/financial disclosure form. These forms are also required of state civil service employees below Grade 16 if they have some authority that includes decision-making or other administrative powers. 
 Family members - i.e. spouse and children's assets are required to be disclosed by the state employee filing the report. 
 The reports must be made publicly available as directed by the law, but require the information seeker to make a trip to Annapolis, the state capital, to examine them in the office of the state ethics commission. The person whose report is examined is given notice of who looked at his/her report.</t>
  </si>
  <si>
    <t>Under Ohio law, financial disclosure statements for senior unclassified (top management) employees are filed with Ohio Ethics Commission.
But names of immediate family members and their financial holdings are to be disclosed only if those holdings are for the use or benefit of the filer. Names only are required of businesses run by spouses or children in the same household are required.
The asset disclosures are subject to public disclosure</t>
  </si>
  <si>
    <t>Oregon Revised Statutes 244.050 (b) requires senior members of the state civil service to file statements of economic interest annually. The statements include questions about household income and assets, thereby including family members. They are available to the public under Oregon Public Records Law (ORS 192) but are not required to be made available expressly and proactively.</t>
  </si>
  <si>
    <t>Executive staff of state agencies are required to file F-1 financial disclosure forms. Covered staff include commission directors, college trustees, hearing board members, budget assistants, communications directors and other professional staff of executive office. Executive staff members are exempt from the civil service classifications.amily members 
The forms cover immediate family members and are publicly available.</t>
  </si>
  <si>
    <t>Senior members of the state civil service are required to file asset disclosure forms. People employed by any branch of government in Illinois have to file, but, as with other asset disclosure requirements, family member assets are disclosed only if the employee has an interest in those assets. The Secretary of State is required to make all statements of economic interests "available for inspection and copying via the Secretary's website" (5 ILCS 420/4A-106). 
 (5 ILCS 420/Art. 4A heading)
 ARTICLE 4A. DISCLOSURE OF ECONOMIC INTERESTS
  (5 ILCS 420/4A-101) (from Ch. 127, par. 604A-101)
  Sec. 4A-101. Persons required to file. The following persons shall file verified written statements of economic interests, as provided in this Article: (f) Persons who are employed by any branch, agency, authority or board of the government of this State, including but not limited to, the Illinois State Toll Highway Authority, the Illinois Housing Development Authority, the Illinois Community College Board, and institutions under the jurisdiction of the Board of Trustees of the University of Illinois, Board of Trustees of Southern Illinois University, Board of Trustees of Chicago State University, Board of Trustees of Eastern Illinois University, Board of Trustees of Governor's State University, Board of Trustees of Illinois State University, Board of Trustees of Northeastern Illinois University, Board of Trustees of Northern Illinois University, Board of Trustees of Western Illinois University, or Board of Trustees of the Illinois Mathematics and Science Academy, and are compensated for services as employees and not as independent contractors and who:
  (1) are, or function as, the head of a department, commission, board, division, bureau, authority or other administrative unit within the government of this State, or who exercise similar authority within the government of this State;
  (2) have direct supervisory authority over, or direct responsibility for the formulation, negotiation, issuance or execution of contracts entered into by the State in the amount of $5,000 or more;
  (3) have authority for the issuance or promulgation of rules and regulations within areas under the authority of the State;
  (4) have authority for the approval of professional licenses;
  (5) have responsibility with respect to the financial inspection of regulated nongovernmental entities;
  (6) adjudicate, arbitrate, or decide any judicial or administrative proceeding, or review the adjudication, arbitration or decision of any judicial or administrative proceeding within the authority of the State;
  (7) have supervisory responsibility for 20 or more employees of the State
 (5 ILCS 420/4A-102) (from Ch. 127, par. 604A-102) 
  Sec. 4A-102. The statement of economic interests required by this Article shall include the economic interests of the person making the statement as provided in this Section. The interest (if constructively controlled by the person making the statement) of a spouse or any other party, shall be considered to be the same as the interest of the person making the statement. Campaign receipts shall not be included in this statement. 
  (a) The following interests shall be listed by all
 persons required to file:
  (1) The name, address and type of practice of any
 professional organization or individual professional practice in which the person making the statement was an officer, director, associate, partner or proprietor, or served in any advisory capacity, from which income in excess of $1200 was derived during the preceding calendar year;
  (2) The nature of professional services (other
 than services rendered to the unit or units of government in relation to which the person is required to file) and the nature of the entity to which they were rendered if fees exceeding $5,000 were received during the preceding calendar year from the entity for professional services rendered by the person making the statement.
  (3) The identity (including the address or legal
 description of real estate) of any capital asset from which a capital gain of $5,000 or more was realized in the preceding calendar year.
  (4) The name of any unit of government which has
 employed the person making the statement during the preceding calendar year other than the unit or units of government in relation to which the person is required to file.
  (5) The name of any entity from which a gift or
 gifts, or honorarium or honoraria, valued singly or in the aggregate in excess of $500, was received during the preceding calendar year.
  (b) The following interests shall also be listed by
 persons listed in items (a) through (f), item (l), item (n), and item (p) of Section 4A-101:
  (1) The name and instrument of ownership in any
 entity doing business in the State of Illinois, in which an ownership interest held by the person at the date of filing</t>
  </si>
  <si>
    <t>Most state agencies use their allotted "exempt" positions to bring in politically connected employees for certain top jobs, while "classified" jobs are advertised by the State Personnel Office (http://agency.governmentjobs.com/newmexico/default.cfm). 
 The number of positions and their salaries are published on the state's Sunshine Portal. (http://sunshineportalnm.com/sample/#section=Employee). 
 Overall, authorized and filled positions are publicized.</t>
  </si>
  <si>
    <t xml:space="preserve">All available state jobs are posted on the Human Capital office's website, with descriptions and salary ranges listed. The website also includes a "job family index" that lists job descriptions for defined positions in state government. 
However, lists of all authorized vs. filled positions annually have to be obtained from individual agencies in Oklahoma, since there is no published centralized list or database with that information. Details about authorized vs. filled positions would be available through the individual agency's budget, annual or possibly monthly reports to the board or senior management. 
An increase in recent years among unclassified positions in state government has also decreased the amount of transparency about job descriptions and available openings, said Sterling Zearly, executive director of the Oklahoma Public Employees' Association. 
Several state agencies have created unclassified positions that are not being posted before they are filled, he said. </t>
  </si>
  <si>
    <t>In practice, the government publishes state civil service job descriptions and the number of positions (authorized and actually filled).</t>
  </si>
  <si>
    <t xml:space="preserve">Open jobs and descriptions can be accessed directly online from the Central Management Services or various agencies. The search engine allows to search by job category, location (county) and agency.   
There is, however, not a comprehensive list of authorized and filled positions available. </t>
  </si>
  <si>
    <t xml:space="preserve">In Maryland, the state government has several ways of publishing information about job descriptions and the number of positions that are authorized and actually filled. Job descriptions are on individual agency websites in many instances, and also available through an online employment portal via the state Office of Management and Budget, which is the agency which administers personnel matters in Maryland.  
In addition, when the budget is put in final form, and in the next year when it is proposed by the governor to the General Assembly, each agency provides a detailed listing of jobs filled, and vacant. It is a standard budgeting practice as the agencies seek to justify their budget proposals both to the governor and to the General Assembly which must examine and ultimately approve a budget for the state government.
The final budget contains line items with authorized and appropriated positions per department, for example. The information is published on a yearly basis. </t>
  </si>
  <si>
    <t xml:space="preserve">The Civil Service Commission does a good job in posting available jobs and descriptions on its website. But some of the jobs do not require or contain job descriptions, CWA Director Hetty Rosenstein points out, specifically the government service reps. There is nothing on the commission's website that reflect numbers of positions, authorized and actually filled. Nor does the commission post its annual report on its website. Further, a Google search for "nj civil service commission, annual report" also comes up empty. </t>
  </si>
  <si>
    <t>During the study period, Virginia commonwealth employees did not receive any across-the-board bonuses. In 2013, they received a 2 percent base salary increase plus a $65-base increase for every year of service up to 30 if they had been employed for more than 5 years continuously. In 2015, employees again received a 2 percent base salary increase with the $65 bonus increase under the same stipulations. University and college faculty likewise received a 2.5 percent salary increase and 19 high-turnover state job classifications received an additional 2 percent salary increase plus a $1,000-per-year increase for correctional officers and correctional officers senior.
However, agencies can award monetary and non-monetary bonuses in accordance with the commonwealth's compensation and recognition policies. The policy allows for up to $2,000 per employee per year in value of total bonuses.
The Department of Human Resource Management reports bonuses quarterly and as a percentage of base pay for each fiscal year. "Consistent with our policies, one or more Virginia state employees received a bonus greater than 5 percent," said Anne Waring, spokeswoman for the Department of Human Resource Management. The average bonus was 0.9 percent of base salary in fiscal years 2013 and 2014. Bonuses were awarded to 8 percent of employees in 2013 and 10.4 percent of employees in 2014.</t>
  </si>
  <si>
    <t xml:space="preserve">In Florida, state civil service job descriptions and the number of positions authorized and filled can be viewed on the Department of Management Services website, People First. The site is updated  annually, and searches for vacancies can be conducted by region, county, occupation and keywords. A search on the site and a call to the People First service center did not result in the researcher gaining access to the number of positions authorized and filled. That information would have to be requested specifically -- it is not published.  </t>
  </si>
  <si>
    <t xml:space="preserve">Bonuses were all but non-existent in South Carolina until just this year. The S.C. General Assembly,  thanks to a $400 million budget surplus, approved a one-time, across-the-board, Christmas season bonus for state employees making under $100,000 annually. It marks the first time employees have received a bonus since 1992.
At the SC Retirement State Investment Commission, it's a different story; there, employees are used to receiving staggering bonuses every year for delivering what is widely regarded by experts as a poor financial performance. Thirteen SCRSIC staffers received bonuses that that ranged from as much as a half to a third of their six-figure and high-five-figure salaries; Deputy Chief Investment Officer Hershel Harper, Jr., pocketed $200,000 on top of his $306,000 salary; David Phillips, Director of Equity Strategies, had a bonus of $130,000 to add to his annual salary of $239,700. </t>
  </si>
  <si>
    <t>Anecdotal evidence suggests  bonuses are used and infrequently and even fewer instances where bonuses might total more than 5 percent. There are no documented instances where bonuses have totaled more than 5% of the total take-home pay during the study period.</t>
  </si>
  <si>
    <t>Bonuses typically do not constitute more than 5 percent of a workers' take-home pay in the government workforce. There are no bonuses offered of any kind offered in most jobs in the Oregon civil service. If for whatever reason, whether its a difficult recruitment or its hard to find someone to do the job in a particular region, agencies can sometimes sweeten the pot with a higher salary. But at the end of the day government workers end up with a fixed salary not subject to bonuses.
There are only two exceptions. One was the case of Cover Oregon, a failed health care exchange web site that offered state workers received substantial bonuses to complete the project. The bonuses were the equivalent of two weeks pay or more to stay and complete the job after its launch failed and several key personnel left the project. Thirty-eight of the employees received between one month to three months pay.
The other regular exception to this rule is the Oregon Treasury, which generally pays bonuses to the investment officers who make investments on behalf of the state pension fund. The Treasury chief investment officer, for example, can earn up to 30 percent bonuses on his salary for meeting performance-related goals. 
---
Peer Reviewer Comment: 
The occasional exceptions, noted by the Researcher, correctly portray that while there are occasional exceptions in Oregon, the practice is that state civil service employees' bonuses constitute a small fraction of total pay.</t>
  </si>
  <si>
    <t>There is no provision under Oklahoma law for classified state government employees to receive bonuses, sources said. Some might consider the state's format of longevity pay -- annual stipends for staying in their state government jobs, based on years of service -- a form of bonus, but those are set by state laws and not subject to agency discretion. 
For example, those with 20 years service receive an additional $2,000 in longevity pay under Oklahoma law, while those who have at least two years service earn an additional $250 per year. Agencies do have the option to give employees raises in a lump sum format, though this would not likely be more than 5-10 percent of the employee's total pay, sources said. And it hasn't occurred from 2013 to present because of the Oklahoma's budget shortfalls. 
Most classified employees in Oklahoma haven't received cost-of-living raises in recent years, let alone any form of bonus. But in 2013, Oklahoma lawmakers did attempt to pass a law awarding $1,000 bonuses to state employees based on job performance. The governor's final budget deal did not include those bonuses, saying Oklahoma couldn't afford across-the-board raises or bonuses. `</t>
  </si>
  <si>
    <t>Generally, state employees only receive minimal bonuses, which are generally merit-based pay increases according to Pollard. He added that the state does not consider those increases bonuses. 
In 2014, 14 MNSure managers received bonuses totaling $26,354 for work completed in the three months leading up to the Oct. 1 launch according to the Star Tribune. 
The lump-sum bonuses ranged from 1.5 to 2.5 percent of their annual salaries, according to state data obtained by the newspaper. The Star Tribune also reported that managers were “eligible for an additional lump-sum ‘performance increase’ of up to 10 percent, based on an assessment of specific goals for each employee.”
The MNSure health insurance exchange faced a number of challenges since launching, with Rep. Joe Hoppe (R-Chaska) stating, "After MNSure's catastrophic launch, MNSure executive staff received bonus compensation. Given the chaos that was apparent within MNSure, this is reminiscent of the worst excesses of Wall Street,” according to the Pioneer Press.</t>
  </si>
  <si>
    <t>Indiana's civil service system does not have a regular bonus pay system for all state employees, said Ashley Hungate, director of communications, State Department of Personnel.
However, employees who are at or over the maximum of their pay range will receive a one-time lump sum bonus equal to the appropriate percent increase they earned during their evaluation. This increase does not build into the base of their salaries, though. Those increases vary, but typically are small, in the range of 2 percent. 
James Kaiser, first vice president of the Indiana State Employees Association, said bonuses aren't awarded and permanent salary boosts are based on a rating system in which only a certain percentage of people can be rated as exceeding expectations. Once people get at a certain level of pay, they are given one-year bonuses, instead of permanent salary raises, he said.</t>
  </si>
  <si>
    <t xml:space="preserve">Because the Kentucky constitution forbids bonuses to state employees, no state worker can legally accept one. In 1978, the Kentucky attorney general issued an advisory opinion further clarifying that by saying that tax dollars can be used only to pay public employees for services rendered. And bonuses are not payments for services rendered. 
There have been no instances made public of rank-and-file state employees receiving benefits or bonuses in other ways. Some veteran state employees have been able to retire to draw a state pension and have been hired back by the state allowing them to "double-dip" by drawing a salary and a pension simultaneously. </t>
  </si>
  <si>
    <t>There are isolated incidents, in which state workers report feeling pressure. At the Oregon Government Ethics Commission, for example, where workers are not independent but members of the civil service, workers are always careful and deliberate because it is hard to investigate leaders throughout the state. There is inherent political pressure there. 
The Oregon Government Waste Hotline is part of a systems-wide effort to provide protection to people who may want to report undue political influence within state government. As part of the Oregon Secretary of State's effort to prioritize reporting of government waste, fraud, or political conflicts of interest, the hotline offers anonymity in reporting of waste or potentially unlawful or ethically dubious activity. The Attorney General's office, which  conducts investigations of this nature, is regarded as thorough. State workers express faith that any claim brought to the Attorney General would similarly be fairly investigated with political protection from political influence.</t>
  </si>
  <si>
    <t>It's not unheard of for state politicians, particularly those new to their positions, to try and influence the commission or state employees and their work. But staff said the division of powers wins out in the end. Employees cannot be disciplined without cause, and employees have appeal rights.</t>
  </si>
  <si>
    <t xml:space="preserve">Massachusetts whistleblower protections are among the strongest in the nation but are only effective if the whistleblower make a report to law enforcement while still on the job. 
Civil service attorney Galen Gilbert said Massachusetts has strong whistleblower protections for public employees who report government fraud, waste and abuse. Those protections prevent retaliatory firing, suspension, demotion or any other punishment relating to whistleblowing actions.
Galen Gilbert adds that employees need to be aware that the law kicks in only if the fraud and abuse is reported to a law enforcement agency. “You can't just report it to the company and you have to do it before you are fired and not after,” he said. In addition to providing protections to public employees there also are separate protections in the law for health care workers.   
In addition, public employees have protection for reporting waste, fraud, and abuse to the Massachusetts Inspector General. </t>
  </si>
  <si>
    <t>Although there is occasional tension between political appointees and career civil servants, state employees are generally insulated from political interference.</t>
  </si>
  <si>
    <t>Unclassified state employees (senior staff, generally considered "at will" employees) in Ohio typically change when elected officials change, especially if the new one is from the other party. Classified workers (those at lower levels) are protected from firings. But sometimes jobs get redefined to enable a favorite to get a job, or to get rid of a "problem" employee. For example, the Ohio Environmental Protection Agency's top water protection official, George Elmaraghy, was considered a classified employee until he quit -- under duress, he says. The state wound up settling the case, in which Elmaraghy said he was forced out for questioning how the agency catered to a major coal mine owner/political donor, out of court without an admission of wrongdoing.</t>
  </si>
  <si>
    <t>The launch of Maryland's health care exchange system to enroll residents who lack health insurance got off to a rocky start in 2013. This was also the start of the race for governor, and Lt. Gov. Anthony Brown (D), who was in a primary fight for the Democratic nomination for governor, had proudly been anointed the go-to official on health care improvements in Maryland. 
As pressure mounted, and the news reports detailed major problems at the exchange, behind the scenes pressure was placed on the program's executive director, who had been hired in 2011 to build the system. 
Had there not been a race for governor ongoing that involved the person who had claimed responsibility for health care in Maryland (the lieutenant governor) it is conceivable that the outcome would have been different for Rebecca Pearce, who resigned after critical reports appeared in the media about the program and about her unavailability while on a week-long vacation around Thanksgiving in November 2013. 
This may be the most recent example of state officials making decisions, i.e. putting pressure on Pearce via the media, and  based on fear and favor - and public criticism - regardless of whether there was merit to the claim that the exchange was not working properly. 
While there is no widespread coverage of bald incidences of political interference in the work of civil servants, there is no reason to believe, based on comments from several experts, that Annapolis, Maryland's state capital, is 100 percent immune from having politics occasionally spill into the workings of the state bureaucracy.</t>
  </si>
  <si>
    <t>Maine Governor Paul LePage is an outspoken advocate of "smaller, more efficient" government. Early in his first term, Maine's media quoted LePage saying, "Believe me, there is a lot of good and hardworking people that work for the state. They are not the problem. The problem is the middle management of the state is about as corrupt as you can be. Believe me, we’re trying every day to get them to go to work, but it’s hard.”
 Right or wrong, these comments and others set the stage for an antagonistic relationship between LePage and certain civil servants with whom he or his appointees disagree — and that attitude has persisted through 2013 and 2014. A number of incidents reflect the potential for political pressures to impact the decision-making of employees throughout the civil service.
 In 2013, a report by the Portland Press Herald revealed that Patricia Aho, a well-known industry lobbyist appointed by the LePage administration to lead the Department of Environmental Protection, had put staff at the agency under a 'gag' order, demanding they no longer initiate communications with the public or to provide technical information to legislators. Employees interviewed by the newspaper claimed they'd been bullied and harassed and "targeted for elimination."
 Later in 2013 and early 2014, federal probe conducted by the Solicitor General of the U.S. Department of Labor Office found that LePage had intervened in state unemployment hearings, acting in a way that "could be perceived as a bias toward employers." The governor had summoned hearing officers to a mandatory luncheon at the Governor's residence, and hearing officers told federal investigators he'd chided them for finding too many unemployment-benefit appeals cases in favor of workers. 
 In another widely-reported case, a whistleblower at the Maine Centers for Disease Control (CDC) office complained that she had been pressured to shred working versions of a document related to a controversial contract selection process. A Maine newspaper requested the documents via Maine's Freedom of Access Act, but by then, they had been destroyed. A subsequent investigation by the Office of Program Evaluation and Government Accountability identified a number of irregularities in management's conduct. The employee eventually sued CDC officials under the state's Whistleblower Protection Act. The state and accused CDC officials agreed to settle the case, costing taxpayers nearly $250,000.
 More recently, in 2015, LePage disagreed with the findings and procedures of an investigator for the Human Rights Commission — and subsequently, intervened and demanded the legal process be postponed. By statute, cases before the commission do not require or allow for review by the governor, and LePage's request was denied. Three days later, according to the Maine Center for Public Interest Reporting, the governor denied a routine request for funding by the Maine Human Rights Commission.</t>
  </si>
  <si>
    <t xml:space="preserve">The spokesman for the Department of Administration, which includes the Division of Personnel Services, said civil servants are protected from political interference. A limited review of Civil Service Board quarterly reports (all I could find online) revealed no complaints based on political interference, and there were no allegations of same in the media during the period under study. According to the head of the state's largest public employees union: "I would say that depends on the agency and the position. I think some are more susceptible than others. The way it mostly works in these agencies is when you get a new governor, you get new management. It usually comes down through employees who speak out. I know of one shop where folks were not terminated but because of this particular manager, everybody ended up transferring out." She said she could not identify the agency because of union confidentiality rules. </t>
  </si>
  <si>
    <t>Political interference in civil service employees' performance of their duties isn't a problem, in the eyes of the personnel department. But a state employee leader said that he doesn't think that's entirely true.
 Department of Personnel officials say they follow state law that calls for the fair treatment of applicants and employees in all aspects of personnel administration "without regard to political affiliation, race, color, national origin, gender, religious creed, age or disability," according to Ashley Hungate, director of communications for the Department of Personnel. She said civil service employees also are to be protected from "coercion for partisan political purposes" and they can't be compelled to make political contributions or participate in any form of political activity, under Indiana law. (Indiana Code 4-15-2.2-12 (5 and 6) and 44, Civil service, merit principles, equal opportunity requirements).
 While not citing those types of incidents, James Kaiser, first vice president of the Indiana State Employees Association, said the worse fear they operate under are not meeting a set of measurable goals that a supervisor or department head have devised. At times, he said one set of goals for an employee or department would conflict with goals for another department because one department's needs to meet a certain deadline to get finish a contract and look good. "They want measurable goals, but they may not be as apropos as it ought to be," he said. 
 The environment in which state employees work is not conducive to encouraging people to act independently without worrying about the political implications, says Carli Stevenson, director of communications, Indiana/Kentucky Organizing Committee 962, of the American Federation of State, County and Municipal Employees. She cited the example of Gov. Mike Pence and Republican legislative leaders move to change the state law so that the state superintendent of public instruction would not serve as chairman of the State Board of Education. The current superintendent, Glenda Ritz, a Democrat, and the Republican administration have disagreed about numerous education issues since she and Pence started serving in 2011. 
 "That sends a very powerful message to other employees -- 'you disagree with someone and that's what happens to you.' "
 The fact that state employees don't have collective bargaining rights and the power of a union and a contract behind you makes it hard for state employees to question actions by their supervisors or anyone in a position of power, Stevenson said. 
 "You're having to go up against the whole management system and the resources of the state," she said.</t>
  </si>
  <si>
    <t>There are no documented cases of civil servants being inappropriately affected by political interference in the study period. Executive branch employees are, however, working for what is essentially a political entity. As are employees in the offices of independently elected officials like the state auditor, insurance commissioner, and state treasurer. Cabinet agencies, including departments overseeing tax collections, budgeting, economic development and corporate licensing, are run by politically-appointed cabinet secretaries reporting directly to the state's Democratic governor. 
There are no documented cases in the study period that anyone in a civil service position faced that type of inappropriate political interference.
Delaware law governing state personnel administration says "no person shall be appointed or promoted to, or demoted or dismissed from, any position in the classified service, or be in any way favored or discriminated against with respect to employment in the classified service because of political or religious opinions or affiliations, sexual orientation, gender identity, sex or race."</t>
  </si>
  <si>
    <t>Civil servants in Colorado have multiple ways to deal with political interference if they perceive it, such as filing grievances with their department, appealing to the State Personnel Board, or seeking redress in district court. Certified state employees also cannot be removed without progressive discipline, which must be documented and related to job performance. 
As such, there doesn’t seem to be a pervasive fear of political influence shot through the civil service environment in Colorado.
“Any adverse action that we take has to be related to job performance, it has to be documented and there are several points along the path where an employee can either grieve or appeal those actions,” said Kim Burgess, statewide chief human resources officer for the Colorado Department of Personnel and Administration. “That’s how we protect employees from any political interference in the conduct of their duties.”
But that doesn’t mean there aren’t Good ‘Ole Boy networks in some departments, and state employees can sometimes be afraid to make certain decisions, according to one interviewee. 
“I wouldn’t say that the system is without favoritism or fear,” said Pamela Cress, the grievance coordinator for Colorado  Workers for Innovative and New Solutions, a union that represents state employees. For instance, she said, “If an employee feels like they have a pretty serious allegation against high levels of their department, if they try to call the governor’s office then they will refer them back to the department, and that doesn’t work.”</t>
  </si>
  <si>
    <t xml:space="preserve">It's not uncommon for applicants to appeal to their state representatives for help acquiring a job, but staff for the Civil Service Commission say that political interference is discouraged and can actually work against the applicant. 
Jobs posted for employment within the state Civil Service offer a transparent list of minimum experience and training needed in order to be considered for the position, and those requirements must be met. </t>
  </si>
  <si>
    <t>Washington has a statewide classification system for civil service jobs. Each job opening has a position description guide that lists necessary skills and duties. Though Washington's civil service corps is generally regarded as competent and experienced, not everyone is hired based on strict criteria. 
 The most notable exception involved a former business associate of State Auditor Troy Kelley. Kelley, who was indicted by a federal grand jury in April 2015 on tax evasion and other charges, pushed to put on his agency's payroll a man who had worked for him at a private company Kelley owned previously. 
 Records revealed by the media showed the associate was hired as a technical writer at the Auditor's office despite providing no writing samples and no compelling reason for hiring him. 
 In many other cases, however, professional criteria and compliance with transparent benchmarks are followed.</t>
  </si>
  <si>
    <t xml:space="preserve">All Oklahoma civil service jobs -- referred to as "classified" employment by state government -- are hired through the office of Human Capital Management, with only a few exceptions. 
Every classified position has a job description with minimum qualifications listed, and applicants are reviewed and ranked by Human Capital Management, and top candidates are then forwarded to the agency for consideration.  
Exceptions include some hard-to-fill positions in remote locations, such as correctional officers at rural prisons. And in those cases, the agency must request exceptions that would have to be approved by officials in the Human Capital Management office. 
Prior to 2014, all agencies were supposed to conduct at least annual and mid-year employee evaluations through a standardized system of "Performance Management Process" audits, commonly referred to as PMPs. But agencies were inconsistent in their use of the evaluation tools, and the office of Human Capital Management had "no statutory authority" over the agencies to force them to follow the rules regarding PMPs. 
And beginning in January 2015, a new state law gave the office of Human Capital Management the authority to rewrite the rules so that PMPs are no longer required. </t>
  </si>
  <si>
    <t>All positions advertised in open recruitment in Oregon begin with a full description of the job and a listing of the skills required. The process of evaluating candidates requires screening those who apply to meet these criteria. 
Even for positions that already have a job description, each job description is updated upon recruitment so that the work duties are adequately described and screened for. Once known, the position is hired based on a  prescriptive screening process that includes broadly soliciting applicants and choosing the best candidate based on best practice guidelines.</t>
  </si>
  <si>
    <t xml:space="preserve">The state stipulates certain educational, training , experience standards for jobs. The requirements are published with the job vacancy announcement. However, managers have some leeway and there have been cases of questionable hiring, such as  one case of alleged cronyism and nepotism recently reported. 
The state auditor said that  a manager of the Medicaid billing system hired in the 2013-2014 period a number of temporary workers who were friends or relatives, many of whom were not qualified for their jobs and were overpaid.
There was also a case in 2013 where Aldona Wos, the state Secretary of Health and Human Services, hired Joe Hauck, an employee of her husband's company, paying him $228,000 for an eight-month contract. That's more than any but seven other department employees were paid, and they were all doctors. Hauck and his wife gave almost $11,750 to Gov. McCrory's election campaign, according to state board of elections records. Wos's husband's company gave $25,000 to the Republican Governors Association, and company employees and members of their families gave more than $216,000 to McCrory's campaign, according to Progress North Carolina an advocacy group. </t>
  </si>
  <si>
    <t xml:space="preserve">New Jersey enjoys a longstanding reputation of having a system that is effective. But that reputation has decreased in recent years. 
For example, eyebrows were raised in 2014 when the Commission approved the hiring of the son of Gov. Chris Christie ally as the “Education Program Development Specialist 3.” Also, Johnson notes, sweeping civil service changes  being pushed by Gov. Christie and the Commission could erode the protections against political interference. It also should be noted that all Commission members were appointed by Gov. Christie. 
CWA Director Hetty Rosenstein is even more critical: "This administration is trying to eliminate the merit system." She cites as example the  Commission's recent changes in Civil Service rules, which she says "eliminate merit and fairness from the process." The Legislature has opposed these changes, but the Commission has ignored them, she says. CWA has filed a notice to sue, she adds.  She also notes the are hundreds of government service representative positions, which are posted without a job description, and are filled  with politically connected  applicants.  
Labor attorney James McGovern believes the integrity of the process holds up. </t>
  </si>
  <si>
    <t>Maryland, like many states, has a formal set of criteria and job descriptions for state civil service employees who are part of the permanent hires in state government. These criteria are elaborated under the watchful eye of the labor unions that count many state employees as members. There are no reports of abuse of that system, and the benchmarks, professional criteria and qualifications lists are transparent and available online. They were last revised in 2010. 
 However, these criteria are not generally used to hire political appointees within state government agencies, many of whom have administrative and managerial responsibilities for the duration of their appointment, which usually coincide with the term of the incumbent governor.</t>
  </si>
  <si>
    <t>A minority of state employment positions require the Missouri Merit System process for hiring. The agencies making use of the system include the departments of Corrections, Health and Senior Services, Mental Health, Natural Resources, Social Services, and the Office of Administration. However, even within these agencies there are non-director positions that are regularly filled by political appointment.
Merit agency hires are conducted by non-competitive registration process, wherein potential employees complete a relevant exam of their qualifications, are given a score that ranks them on the register, and are contacted for interviews to fill vacancies based on that rank.
Outside of merit agencies, hiring is conducted at the agency's discretion and does not involve a state-standardized testing process or hiring by statutory evaluation.</t>
  </si>
  <si>
    <t>There are two types of positions within the civil service; those filled by an open competitive process, in which positions are filled from employment registers, and direct hire positions, which are filled via traditional application, resume and interview process.
 The Bureau of Human Resources (BHR) publishes Career Opportunity Bulletins for open competitive positions. These bulletins contain detailed information about the duties and responsibilities of the job, minimum qualifications required, and the examination process for placement on the employment registers. Likewise, direct hire position ads also contain clear and detailed information regarding duties and qualifications. 
 Political interference has been documented and investigated on numerous occasions within state agencies over the course of the current governor's two-term administration, but most often at higher levels, amongst political appointees, and rarely in the hiring, firing and promotion of rank and file civil servants. 
 Despite this, in 2013, a report by the Portland Press Herald revealed that Patricia Aho, a well-known industry lobbyist appointed by the LePage administration to lead the Department of Environmental Protection, had pressured employees to that extent that some interviewed by the newspaper claimed they'd been bullied and harassed and "targeted for elimination."
 Such undercurrents suggest that a hot political climate in many agencies may impact hiring and firing, though the practice still appears uncommon.</t>
  </si>
  <si>
    <t>For the most part, it seems Indiana's state employees are hired based on their skills and qualifications and not political considerations. The civil service reform of 2011 was intended to put more focus on qualifications, versus education and seniority. 
 An employee association leader says political influence, other than at the top appointed levels, isn't a big problem. "Generally speaking, politics does not enter into it," said James Kaiser, first vice president of the Indiana State Employees Association. "Average employees' hiring is based on his or her merit. I don't know of people getting fired due to politics," said Kaiser, who recently retired as a civil engineer in the Department of Transportation. He also said the qualifications needed for a job are transparent and openly publicized. 
 Department of Personnel officials say they follow the state law's provisions that require hiring and evaluation based on professional standards, including ability, knowledge and skills" and performance on the job. 
 Under changes in Indiana's civil service code in July 2011, mostly all but a small number of state employees were categorized as "unclassified" workers. The only exceptions are state employees whose positions are mandated by federal law. They are called "classified" employees with "merit" protections, including a provision they can be fired only for just cause after a hearing process. 
 The unclassified employees are at-will workers, whose supervisors are allowed to fire for any reason, provided the basis doesn't violate anti-discrimination or other statutes or is due to a worker's compensation claim.
 Unclassified workers are recruited, selected and promoted based on "relative ability, knowledge and skills" and are assigned a service rating that takes into account factors including performance, disciplinary history and, to a small degree, seniority. Unclassified employees are required to show that actions against them by supervisors violate a law, rule or policy. They also have to follow a prescribed three-tier complaint process to prove violations. Classified employees are protected by the "just cause" standard and management has the burden of proof in any challenged suspension or dismissal action. 
 But this system doesn't apply to legislative and judicial branch employees, statewide elected officials and their staffs and political and quasi-governmental bodies, such as the Indiana State Police. 
 Previously, former Gov. Mitch Daniel's tenure began in 2005, he got rid of collective bargaining for state employees by executive order. 
 Clearly, the system isn't working for everyone, says Carli Stevenson, director of communications for the American Federation of State, County and Municipal Employees, Indiana/Kentucky Organizing Committee 962. 
 Even though employee unions no longer have bargaining rights, she said her union still gets calls from employees who have been fired or treated poorly and they want to know what the union can do to help them. "Now, you have to go up against the whole management system and resources of the state with just you."</t>
  </si>
  <si>
    <t>To be hired in the state of Florida, civil servants apply through People First, the state's self-service, secure, web-based human resource information system. The online application explains how candidates are selected in this way: 
"The first step an employing agency takes in the selection process is to review the applications which have been received to determine who
is eligible to compete further in the selection process. Job-related criteria are used to determine those applicants who will be asked to participate in additional assessment steps such as an oral interview, a work sample exercise, or a proficiency test. The job-related information gained during the selection process will assist the hiring official in making the final selection decision. Veterans’ preference and Affirmative Action goals are also considered by the agency in the decision-making process."
"People in civil service positions have to go through an application process," said Steve Meck, general council with the Public Employee Relations Commission. There are no exceptions.</t>
  </si>
  <si>
    <t xml:space="preserve">Although there used to be one agency that oversaw hiring of state civil servants, now individual departments and agencies hire employees directly. 
State civil servants are required to complete an application - available online from Central Management Services - and also take a test.  
That said, there have been cases of allegations where hiring practices were based on nepotism and not based on professional criteria. 
The Executive Ethics Commission found numerous instances of violations of the state's personnel code recently at the Illinois Department of Veteran's Affairs' Manteno Veterans' Home. The investigation showed that 19 people were temporarily hired in emergency positions and given days between appointments in such a way as to circumvent the state's hiring practice. The investigation spanned several years. </t>
  </si>
  <si>
    <t xml:space="preserve">In practice, state civil servants are hired and evaluated according to professional criteria. Employment eligibility standards are required by Arizona Administrative Code.
Former Gov. Jan Brewer did make changes in the state personnel system, offering a 5 percent pay increase to employees who would switch from "covered" employment status to the "uncovered" or "at-will" employment standards. "Uncovered" status comes with fewer protections, meaning the employees can be fired without as much oversight. Critics said the changes would lead to cronyism. </t>
  </si>
  <si>
    <t>Job descriptions are written in the Office of Personnel Management, establishing minimum qualifications, which become the official job specifications, used by agencies and officials when they advertise the job opening. They may also add preferred additional qualifications, but cannot screen against the preferred  qualifications (they cannot immediately disqualify a candidate who meets OPM minimum qualifications but not the preferred qualifications). Constitutional officers, the Department of Highway and Transportation, and the Lottery Commission are exempt from using the statewide classification system and set their own professional standards. The exempt departments vary in their approach -- the Department of Highway and Transportation has a detailed employee classification system and lists clear professional standards and minimum qualifications for all department jobs on its website. The constitutional officers generally select their staffs based on the pleasure of the officer rather than in an open, competitive process. Newly elected Treasurer Dennis Milligan this year successfully requested that the state Board of Finance cut the minimum qualifications for four top-ranking positions in the state treasurer's office so that Milligan could hire Republican politicians and political operatives who would not have met the standards.</t>
  </si>
  <si>
    <t>The state has a law that does not disqualify job candidates simply because they have a criminal record. There are exceptions to this. For example, county treasurers may choose not to hire people convicted of embezzlement. Schools may also refuse to hire people with felony convictions. 
That said, no previous Washington civil servants convicted of corruption were hired by the state and no Washington official or civil servant was convicted of corruption or felonies during the period of study. In fact, political observers go back to the "Gamscam" scandal of 1980 to find examples of state officials being investigated by federal law enforcement. One 2012 report ranked Washington behind only Oregon for least-corrupt state, based on convictions per capita.</t>
  </si>
  <si>
    <t>The Division of Personnel Policies and Procedures section on recruitment establishes criteria by which potential employees are evaluated, including minimum qualifications. 
Preference is given to underrepresented groups and veterans, Alaska residents, and sometimes to current state employees. Division of Personnel Policies and Procedures section on classification deals with how current employees are evaluated, including how and when promotions are granted. Available jobs are generally posted on Workplace Alaska, a state employment website. 
However, as Alaska State Employees Association president Jim Duncan says, "You never know for sure what all is occurring. There is a hiring process in place, so there’s a process that’s supposed to be followed, and most of the time it is," he said by phone. "But it’s pretty subjective, no hard-and-fast written criteria...When you have a few applicants that meet the criteria, it's subjective. Maybe the way they came across in the interview, or easier to get along with at a work site. Considerations like that."</t>
  </si>
  <si>
    <t>It’s not clear whether employees who are convicted of corruption would be rehired with the state. Veteran reporters who cover politics say they aren’t sure because they don’t know all of the state employees, and a spokeswoman for the Tennessee Department of Human Resources said it varies from agency to agency. One state lawmaker says he thinks they would be barred from employment, at least for a certain period of time, but he, too, said he didn't know. 
 “Actually, statute usually dictates if persons convicted of certain crimes are allowed to be hired in certain positions,” Ashley Fuqua, a spokeswoman for the Department of Human Resources, said in an email.
  “It varies agency to agency. There is no one policy regarding certain crimes. Sometimes individuals are placed on a no rehire list but again, the reasons vary.”
 A lawyer who works for an organization that represents state employees says he’s not aware of the state rehiring workers convicted of corruption. 
 "I have not seen that during my time as a staff attorney here," said Jonathan Stephens, a lawyer who has worked for the Tennessee State Employees association since 2010. The TSEA is an organization that represents state workers. 
 “I factually don’t know,” said Rep. Craig Fitzhugh, a Democrat who frequently defends state employees and advocates for them to get better pay and benefits. He said he thought that former state employees would not be allowed to work again for the government if they were convicted of a crime involving their work. “I would think that if there was some public corruption or crime involving the public trust they probably would not be rehired.”</t>
  </si>
  <si>
    <t>New Jersey's criminal code is strict, and it is followed. Star-Ledger reporter Brent Johnson and labor attorney James McGovern agree. For example, in 2014, a former New Jersey State Police troop commander based in Totowa was sentenced to two years’ probation for embezzling tens of thousands of dollars from a charitable fund that assists troopers and their families. He was barred from any future employment with the state. A Google search uncovered no other civil service employment bans over the period of study. 
It should be noted, however, that very few of the state's senior employees are civil service employees, and it is at that level where most corruption convictions take place.</t>
  </si>
  <si>
    <t>The State Ethics Commission does take the step of barring individuals from future state employment for serious violations of the state ethics code, but that action is rarely taken. Whether that is because it's not necessary or because the commission is reluctant to take such action is hard to say. But that step seems to be reserved for the most serious cases. 
 State Inspector General Cynthia Carrasco said the commission barred two employees from future state employment, effective in 2013.
 One was a former Indiana Department of Transportation technician who used his state-issued fuel credit card to make unauthorized fuel purchases. He was criminally prosecuted for theft and the commission barred him from future state employment. Another was an Indiana Office of Technology employee admitted theft of five state-owned computers and agreed to a ban from future state employment and was criminally prosecuted for theft. 
 In another case, settled in October 2014 by a Indiana Supreme Court ruling, the state's inspector general and State Ethics Commission acted in 2012 to prevent Patricia Sanchez, former director of the Indiana Commission on Hispanic/Latino Affairs in the Department of Workforce Development, from ever working for the state of Indiana again. 
 The workforce development department fired her for alleged misconduct, including ghost employment, procurement violations, insubordination and poor job performance. A criminal case against her for theft and official misconduct was dismissed due to a bad search warrant. But the ethics commission pursued the violations against her anyway and found her guilty of misuse of public funds and, after a hearing, barred her from future state executive branch employment. While a trial court overturned the decision on judicial review, the Indiana Supreme Court ruled the commission had a right to take that action, even though criminal charges were dropped.
 Under the state Personnel Department's employment policies, it's not explicitly stated that an employee convicted of corruption cannot work for the state again. Rather, it says an employee arrested and charged with a crime may be suspended, pending an administrative investigation and/or the disposition of any criminal charged filed against him. The action taken "depends on the nature and circumstances of the alleged offense" and other factors. 
 Disciplinary action, including dismissal, may be taken if the investigation or criminal case establishes "just cause," but no mention is made about future employment.</t>
  </si>
  <si>
    <t xml:space="preserve">There are no blanket prohibitions that prevent civil servants convicted of corruption from holding future state government jobs.
While this isn't the standard, it does occasionally happen.  
In one case, a Department of Human Services caseworker resigned after and prohibited from future state employee after he engaged in inappropriate behavior and sexual harassment. </t>
  </si>
  <si>
    <t>State legislation in 2011 (Act 10) substantially changed the effectiveness of the civil service redress procedure. In the past, civil servants had two ways they could appeal a disciplinary or other action: the union grievance procedure and appeal to the Wisconsin Employment Relations Commission (WERC).
Act 10 essentially disemboweled collective bargain for state employees in Wisconsin. That has meant state public employee labor unions are no longer notified when a member files a grievance. As a result, in practice that employee is not made aware of his or her appeal rights, according to Gary Mitchell, a former local union president who now serves on the AFSCME International Board. "People don't even know they had the right to appeal," he says. 
The formal non-union process, set forth in Wis. Stat. § 230.44, provides for the filing of an administrative appeal, mediation, hearing, and issuance of a decision appealable to circuit court.  This process is currently carried out by the Wisconsin Employment Relations Commission (WERC).  During the study period, the WERC had jurisdiction over the State Employment Labor Relations Act (SELRA), which begins at Sec. 111.80 of the Wisconsin Statutes and defines unfair labor practices regarding the State of Wisconsin and its employees in Sec. 111.84; a WERC complaint hearing is similar to a court trial, though somewhat less formal. 
A WERC hearing examiner conducts a hearing to establish a record of facts and then applies the applicable law to those facts in a decision concerning the rights and obligations of the parties involved in the dispute. At the hearing, each party is allowed to tell its side of the story. http://werc.wi.gov) along with a full-text searchable decisions database and other case-processing resources. 
The hearing examiner's decision is subject to review and decision by the three-member independent Wisconsin Employment Relations Commission. Any party may request a Commission review of the examiner's decision or the Commission can choose to review it on its own. A list of decisions and penalties is available at http://werc.wi.gov/DOAroot/decisions_pdf_2011_on.htm
But that will change with passage of Gov. Scott Walker's state budget in 2015--the WERC will no longer be independent but will come under the direction of the state Department of Administration. Mitchell says that is a "very dangerous" move that will erode the former independence of the civil service system.</t>
  </si>
  <si>
    <t>There is no central redress system in state government, meaning that any investigations of wrongdoing or mistreatment of employees vary from agency to agency, and are likely to be driven by grievance filings or whistleblower complaints rather than being independently initiated.  
Debbie Ratcliffe, spokeswoman for the Texas Education Agency, said, for example, that the agency’s auditor might “dig into” any suspicions of possible fraud while the human resources division would investigate alleged unfair treatment of an employee through the department’s grievance process.    
Recent cases of alleged misdeeds or questionable conduct in state government were spawned by investigative reporting by news organizations or critical state audits, Including one audit centering on alleged payroll manipulation at the University of North Texas in Denton.  
A labor attorney with much knowledge in the field didn't know of any sanctions imposed during the period of study.</t>
  </si>
  <si>
    <t>The state civil service system has the authority to conduct independent investigations. These are all included as part of the reporting mechanism for public sector corruption. An employer such as the State may dismiss a person who violates the Utah Protection of Public Employees Act. A civil fine of $500 may be imposed only by the Career Service Review Office or a court when dealing with a state government employee. 
According to the 2013-2014 Fiscal Year report of the Career Service Review Office, there were 72 civil servant grievances files. 52 of these were resolved at different levels of government. Two cases went to the Utah Court of Appeals. In 2012-2013, there were 101 grievances heard. There were resolved at various levels of government including 3 that went to the Utah Court of Appeals.
There was no "sanctions" reported in these two reports other than to say the grievances had been resolved. There is no evidence that a civil fine had been imposed in any of the cases.</t>
  </si>
  <si>
    <t>South Carolina’s State Employee Grievance Committee is primarily reactive and does not pursue independent investigations. Under the law, it exists to resolve disputes. Division of State Human Resources documents don't address independent investigations at all. 
“They’ll hold hearings in which the offended employee build their arguments,” said Sam Griswold of the State Retirees Association of South Carolina. “But beyond hearing those arguments, they don’t go out and seek areas where there might be grievances.”
“There is a grievance policy that is in effect for all classified employees, so there’s a redress for termination, suspension, or anything of the sort,” said Carlton Washington, Executive Director of the S.C. State Employees Association.
Beyond that, the committee would have to be very selective as to which issues to pursue independently.
“There are some issues that are so hot-button that you’ll see an effort to aggressively go after them,” he said, “and then there are some issues that won’t be touched.”
The Grievance Committee neither initiates investigations nor imposes penalties. The committee only considers matters that were initiated by the employee, and is focused strictly on that specific case.
The committee “does not impose penalties per se,” said Brian Gaines, Policy and Public Affairs Director at the SC Department of Administration. “What the grievance committee can do is make an employee whole, by the form of either reinstating them to their previous position if they were terminated, and/or providing them any back pay they would have missed, had they not been terminated. They can’t impose a penalty on agencies for doing anything.”</t>
  </si>
  <si>
    <t xml:space="preserve">The Oregon Employee Relations Board does not initiate investigations independently, it is instead a dispute resolution agency that handles mediation on what are usually legal complaints. Typically what happens is that a disciplinary action has occurred against a state worker and that is appealed through the Employee Relations Board. In those cases, the complaint is investigated and sanctions are imposed when necessary. On average, the Employee Relations Board handles roughly 40 complaints a year, and issues orders in every case, though the severity of the findings varies. However there are also many types of complaints that are disallowed. In that sense the redress mechanism is too limited as not all complaints are taken up. 
This is not the only venue in which a complaint by a state worker might be handled. The Bureau of Labor Industries might also handle complaints from state workers. Sometimes an employee may just report a problem to an up-line manager or to a union representative so that an issue can be arbitrated by the union. To the extent that fraud or waste is involved, the Secretary of State's Audits Division may be asked to assist. 
All this is to say that there a civil service law in Oregon, only a personnel relations law and a collective bargaining agreement that protects workers. The civil service law went away in 1969. This means that certain actions taken for employees can be appealed through the Employee Relations Board, but the board generally tends to handle complaints from non-union represented employees mostly, because the union usually successfully arbitrates disputes involving its members. </t>
  </si>
  <si>
    <t>Typically, most of the Oklahoma Merit Protection Commission's investigations are triggered by complaints about an agency or by a civil servant challenging a disciplinary or employment action. The process in Oklahoma has shifted to make the Merit Protection Commission more of a conciliatory body than a sanctioning one. The system attempts to resolve problems and respond to complaints through an alternative dispute resolution/mediation process first, to save money and avoid legal battles.
But if mediation fails, the process moves to hearings before an administrative law judge or appeals before the commission. And the commission can assign limited monetary penalties, reinstate benefits or award an employee back pay if warranted.  For example, if the commission hears the appeal of an employee who should have gotten a raise and did not decides in favor of the employee, they can award the difference in income. 
Dixie Jackson, a grievance specialist for the Oklahoma Public Employees Association, said in most cases, the burden falls on the employee to file a complaint with the commission before an investigation can occur. "It can be very intimidating to file a complaint," Jackson said. "Very few things are overturned at the commission level -- usually the agency prevails." But the Merit Protection Commission can initiate investigations into whistleblower or discrimination complaints without mediation hearings. 
Statistics for Fiscal Year 2014 show the office presided over 212 appeals, including 70 grievances, 12 discrimination complaints and five whistleblower allegations. The administrative law judge has the capacity to  reinstate lost pay or lessen a disciplinary action as was done in this 2014 case (http://www.ok.gov/okmpc/documents/14048%20S.%20Warrior%20%20v%20DOC.pdf)</t>
  </si>
  <si>
    <t>The Civil Service Commission does adhere to a grievance and appeals process, says Star-Ledger reporter Brent Johnson.  However, according Hetty Rosenstein, New Jersey director of the Communication Workers of America, the largest union representing state workers, the Commission doesn't initiate investigations: "They are a bunch of hacks appointed by the governor ... who do whatever they're told." A review of the Commission's website does not show any examples of penalties being imposed on the state level. They do assess fines and penalties, Rosenstein says.  The Civil Service Commission and the Governor's Office did not respond to numerous requests for an interview.  There is nothing on the Commission's website indicating they initiate or conduct investigations. Labor attorney James McGovern  agrees that the Civil Service Commission does not initiate investigations.</t>
  </si>
  <si>
    <t xml:space="preserve">Since the state's initial redress mechanism for employees is spread out between individual agencies and boards, it is difficult to obtain a comprehensive view of how well it functions. Each department has an internal process for employee grievances. This process requires employees report complaints their immediate supervisors. 
Employees may report waste fraud and abuse to a hotline run by the internal auditor. Those complaints may be anonymous. There were 96 complaints filed in 2013 and 76 complaints in 2014. 
The auditor does not investigate complaints but refers them to the agency involved, or local law enforcement or the Attorney General in the case of criminal complaints. These referrals only become public if a criminal charge is filed. There is no summary data on the outcomes of the complaints so it is difficult to know if sanctions are being imposed when necessary. 
State and private employees with discrimination complaints may file with the Human Rights Bureau. Their complaint may be mediated and settled. If the employee declines that fast-track option the case is investigated and it may receive a hearing if conciliation is not reached. If the employee does not settle, then he or she has the right to sue in district court. 
In 2013 and 2014 the Human Right Bureau received 351 cases involving state and local government. Of those that were closed,  51 were settled with voluntary resolution agreements, 44 were withdrawn, 117 found no reasonable cause, 11 came to successful conciliation and three led to a discrimination finding. </t>
  </si>
  <si>
    <t>Because the Massachusetts Civil Service Commission exists under the state Division of Human Resource it is not an entirely independent entity. That means Civil Service complaints can be investigated by either the Human Resources Division, which is part of the Massachusetts Executive Office of Administration and Finance, or the Civil Service Commission. The Civil Service Commission, however, only investigates complaints related to Civil Service promotions, discipline, layoffs, firings and other non-criminal issues.  The government entity where the complaint is filed determines which office – Human Resources or Civil Service – handles the investigation and subsequent penalties, according to John Marra, attorney for the state's Human Resources Division.
In 2013, the Civil Service Commission, for example, found in favor of 10 Boston Police officers who were fired from their jobs after a hair test showed they were allegedly using cocaine. The commission ruled that the hair test methodology was not reliable enough to show whether the officers ingested the cocaine or were exposed to it environmentally while on the job. The decision prompted a review by the state Superior Court, which reaffirmed the Civil Service decision in 2014.
State employees  have other options available for redressing complaints in state government, including complaints of waste, fraud, abuse, labor violations and discrimination.  They range from the Office of the Comptroller to the Massachusetts Labor Relations Board to the Judicial Conduct Commission.  All of those entities regularly issue announcements of sanctions, discipline, penalties and also investigate complaints from state employees. 
In an interview on Jan. 20, 2015, John Marra, general counsel for the Massachusetts Division of Human Resources, which oversees the state's Civil Service Commission, said currently, most state employees are not covered under Civil Service because they were not hired through Civil Service. Only public safety officials – police, firefighters, correctional officers, parole officers and environmental police officers --- fall under the Civil Service designation. Because those employees are also union members, many complaints are handled through arbitration rather than by Civil Service. 
Issues brought to the attention of either the Civil Service Commission or the Division of Human Resources are actively investigated, however, Marra states.  “By law, the Civil Service Commission has the authority to conduct an investigation.” Marra said. The same is true of  Human Resources, he noted.  Other agencies have similar authority to initiate investigations and impose sanctions.</t>
  </si>
  <si>
    <t>This is a complaint driven process in Maryland, and the civil service system hears complaints at the initiation of employees who have an issue they wish to raise. Within the civil service system, there is a system of appeals within agencies, and ultimately in court. The Maryland Commission on Civil Rights will hear complaints about civil rights issues related to employment, but is also a complaint-driven agency. In Maryland, there is no system in which a civil service type commission initiates investigations entirely on its own (without outside complaint) and imposes penalties on offenders. The Office of Administrative Hearings will also handle issues related to the civil service, among its many other duties. In addition, the Employee Labor Relations Division of the Department of Management and Budget will offer services to try to remediate employer-employee disputes. In some instances, the hearings agencies will issue penalties, sanctions or recommendations for remediation of the contested issue.</t>
  </si>
  <si>
    <t>An audit by the state auditor revealed that during a four-year period from fiscal year 2011 through 2014, there were roughly 2,679 grievances filed through established grievances processes. Of those, 1,999 were denied, closed without action, withdrawn or resolved. An additional 680 were settled, with 514 resulting in either back pay or an agreement that did not require a payment by the state, 151 were combined with other settled grievances, and 15 resulted in payments to former employees.
Of the grievances heard at the Grievance Resolution Improvement Panel (GRIP), which is the final step prior to arbitration in grievance proceedings with AFSCME-covered employees, approximately 3 percent were sustained, meaning the employee’s position was affirmed. However, approximately 40 percent of those grievances were resolved, meaning an agreement was reached that was acceptable to both the employee and management, according to data from the Department of Administrative Services that covers grievances filed during fiscal years 2010-2014.
While there’s a grievance process within each individual agency, then the appeal to the Director of the Department of Administrative Services, then the GRIP and then arbitration, there is no one entity that oversees the whole process. Cases are based on complaints or a filed grievance; they are not initiated by GRIP. Resolved grievances (resolved through GRIP or at other stages in the process) can include settlements, including back-pay if an employee was suspended without pay. Some settlements do provide additional payment, though it is not common. For example, some of the settlement agreements reviewed by the auditor’s report provided compensatory damages for emotional distress.
Danny Homan, Council 61 president for the American Federation of State, County and Municipal Employees, the union that represents state workers, said investigation does not take place within the redress mechanism for public employees covered by the collective bargaining agreement. He said he hopes employers have already investigated employees' actions before taking action against them. The union does investigate management's actions before presenting its case on behalf of the employee. Homan said decisions are supposed to be made based solely upon the information presented during the process, and he would object to attempts to conduct further investigations by a grievance panel or arbitrator. 
Homan estimated the union files roughly 1,000 grievances a year on behalf of employees, as a conservative estimate, and less than 1 percent of grievances are sustained during the process. The entire process involves first filing a complaint with the Department of Administrative Services, then potentially appealing the department's decision to the Grievance Resolution Improvement Panel, then appealing through arbitration. The whole process can take, in a good scenario, four to six months, but typically takes about a year, he said. 
He noted that he didn't believe the process was fair until employees reached arbitration, because decisions are made by people in management positions who, in his opinion, are more likely to uphold decisions by other managers rather than supporting employees. Furthermore, some grievances are denied with little explanation, he said, noting a recent two-word email: "grievance denied." Expenses for arbitration are paid by the union, which can decide whether or not to continue a complaint into arbitration.
In an interview, Caleb Hunter, head of marketing and communications and legislative liaison for the Iowa Department of Administrative Services, said that while he is sure there are scenarios in which the labor union does not agree with the decisions of management, the process in place is followed in dealing with employee complaints. He said he wasn't aware of specific complaints or difficulties employees face when filing complaints.
In one case, a decision by the director of Iowa Workforce Development was reversed when an arbitrator ruled that she had overstepped her bounds in promoting an individual who had been demoted by an administrative law judge due to complaints that the individual created a hostile work environment. There were no sanctions against the director, a political appointee who continued to receive the public support of the governor. However, she did voluntarily retire two months later.
The process includes mostly management involvement through the few steps and does not appear to involve sanctions for individuals whose actions against an employee proved to be ill-founded. Therefore, the process receives a low score. There is no independent investigation by the individuals involved in the review, rather that is done on behalf of the employee by the labor union.</t>
  </si>
  <si>
    <t>Though the Illinois Civil Service Commission can independently initiate investigations, it typically investigates based by complaint. There is no authority to impose sanctions. 
The office - due to its small staff - only investigates complaints that have been filed with the office. 
The office typically investigates appeals for demotions, suspensions or layoffs. According to its latest annual report:
"In fiscal year 2014, there were 34 discharge appeals filed and the Commission rendered decisions in 29 appeals. The Commission imposed a suspension instead of discharge in eight appeals, reinstated three employees without suspension, and denied two appeals (upheld the discharge). One appeal was dismissed for default when the employee failed to appear at scheduled hearing. Three appeals were dismissed due to no jurisdiction, and 12 appeals were withdrawn or settled. There were 17 pending discharge appeals at June 30, 2014. There were nine suspension appeals filed during fiscal year 2014 and 11 decisions rendered by
the Commission. Four appeals were dismissed for no jurisdiction, two suspension appeals were withdrawn, three suspensions were upheld, and two suspensions were reduced. At June 30, 2014, there were three pending suspension appeals.
The Commission is also responsible for hearing appeals of employees who have been demoted in their positions. Although this is not an active area, it is important that employees have a right to appeal if they believe they have been unjustly demoted in their position. There were no decisions and no pending demotion appeals at June 30, 2014."</t>
  </si>
  <si>
    <t>When an employee has an appealable complaint, Colorado’s State Personnel Board investigates and imposes penalties on offenders, relying on testimony from employees seeking redress. Employees must bring facts and litigate it like they would at court. Employees have argued they were wrongfully terminated, and the board has agreed, saying the employee should be re-hired with back pay, according to interviews. Sometimes the board might suggest management classes to supervisors involved in a case where an employee won a complaint.  
The board does not initiate investigations without complaints. According to the board's director, "That's not the jurisdiction of the board, to initiate investigations."</t>
  </si>
  <si>
    <t xml:space="preserve">No such law exists. 
 There is no law in New Hampshire barring government employees convicted of corruption-related offenses from seeking or obtaining another government job. Certain occupations, such as state police and corrections officers, require criminal background checks, but a corruption-related offense will have no defined effect on the applicant’s eligibility. In addition, state law generally prohibits state employers from requiring applicants to “answer any question concerning whether the applicant has ever been arrested or indicted for a crime. "No such law exists. </t>
  </si>
  <si>
    <t>There is no legal prohibition that would bar an employee convicted of corruption from re-entering state government, but the likelihood of negative press attention and the stigma of a past brush with the law would make such employment unlikely.    
"I think different agencies would have different latitude," said Ray Hymel, representative for the Texas Public Employees Association.  The type of job "would also make a difference," he said.  Rick Levy of the Texas AFL-CIO said a ban is  "certainly true for certain positions" but is "not a blanket situation."</t>
  </si>
  <si>
    <t>State agencies independently investigate employee misconduct and impose penalties on offenders. Agencies can ask for assistance from other state agencies in the investigations. Employees may appeal the findings to the five-member State Personnel Board. The board also investigates and adjudicates alleged violations of civil service law filed by employees, job applicants, the public.
Penalties invoked at the department level may be overturned by the Personnel Board. The Associated Press reported in May 2015 that two captains in the state's forest fire-fighting department who were demoted for misbehavior were restored to their previous rank within a month. The disciplinary reports filed against the two captains inadvertently allowed for the rapid reinstatements. The department said it would improve its training for writing disciplinary reports.</t>
  </si>
  <si>
    <t>Yes, there is a redress mechanism in the law for the state civil service.  It is contained in Wis. Stat. § 230.44.  The law allows that  "if an employee has permanent status in class, or an employee has served with the state as an assistant district attorney or an assistant state public defender for a continuous period of 12 months or more, the employee may appeal a demotion, layoff, suspension, discharge or reduction in base pay to the (Wisconsin Employment Relations Commission) as the final step in the state employee grievance procedure established under s. 230.04 (14), if the appeal alleges that the decision was not based on just cause.
---
Peer Reviewer Comment: Agree.
The research is correct in reference to the research period. However, as of recently, the civil service is undergoing substantial change in Wisconsin. The state budget enacted into law in mid-July 2015 made significant changes to Wisconsin's civil service system, making it less independent and more susceptible to patronage. Under the new budget, the independence of the redress mechanism spelled out in state law will be undermined.
The budget changes place the state Department of Administration, which is under the control of the governor, in charge of what used to be an independent process for state job recruitment, hiring, testing, promotion, and pay.
Until now, the state’s  Office of State Employment Relations, which oversees state employment, was attached to the Department of Administration (DOA) for administrative support, but it functioned independently. The budget converts it to a new Division of Personnel within DOA. The new division’s administrator will be appointed by the DOA secretary, who takes his orders from the governor.
In addition, the Division of Merit Recruitment and Selection, which administers the civil service exam, will become a bureau in DOA’s new Division of Personnel, and the bureau chief will also be appointed by the DOA secretary, rather than be selected through a competitive civil service exam.
The state budget changes eliminate a process that independently chose and retained personnel who are free from politics to oversee state hiring, in favor of allowing the governor, who is elected every four years, to replace them with political appointees.</t>
  </si>
  <si>
    <t>The Pennsylvania State Civil Service Commission is the redress mechanism for the state civil service. It is an independent board made up of three full-time members. They are appointed by the governor, "with the advice and consent of a majority of the members elected to the Senate." It administers all tests, and hears and renders decisions on appeals by any employee. It can also make investigations requested by the governor or the legislature.
At least one member must be of a different political party from the other two. Terms are six years. The Commission oversees 37 state agencies with about 57,000 public employees.</t>
  </si>
  <si>
    <t xml:space="preserve">Any career service employee may submit a grievance based upon a claim of injustice in law or administrative rules. After supervisory and department appeals, a case may be sent to the Career Service Review Office. The administrator has authority to call a hearing with qualified hearing officers to review grievances. Political appointees serve at the pleasure of the appointing authority. These employees do have the protections of applicable federal employment laws.  
There is a system for protecting whistleblowers and it appears to be working. An independent group said in its Utah Accountability Index Report Card focused on whistleblower protection said that the state received a total of 56 points out of a possible 100. The group gave 20 out of 33 points for the state's breadth of whistleblower coverage. Utah law only received 11 of a possible 33 points for its usability and 24 of a possible 33 points on remedies from retaliation. The review found no protections for disclosure to any person or organization including public media. The law does not require an investigation by a external auditor. Utah ranks 44th out of 50 states for its protections. </t>
  </si>
  <si>
    <t>New Hampshire’s Personnel Appeals Board is statutorily authorized to rule on complaints and disputes over personnel decisions within state government. The board is not controlled by any state agency. It is made up of five members who are appointed by the governor. The panel must include representatives of the two political parties, organized labor and outside professionals; at least one member must be an attorney.
 The board’s primary function is to consider public employees’ appeals of management actions, such as terminations and suspensions. The board can also consider complaints concerning non-selection for a job opening; in practice, the board rarely considers the complaints of applicants who are not already government employees.</t>
  </si>
  <si>
    <t>While there are exceptions for some 1,500 political appointments allowed by law -- policymaking positions including director of Public safety, transportation secretary, budget director, secretary of Environment and Natural Resources -- state employees are considered career employees after two years of consecutive service to the state. 
Career employees can take grievances to their superiors, or if the problem is with the supervisor, to the State Human Resources Department. The state has an Office of Administrative Hearings which operates as a court to adjudicate disputes between employees and an agency. If the employee is not satisfied by the ruling of the OAH, he or she can then take the case to the courts.</t>
  </si>
  <si>
    <t>The Code of State Regulations, title 1 division 20 chapter 4(1(D)) and the Missouri Revised Statutes chapter 36 section 390 give the Office of Administration the ability to hear appeals from dismissal, demotion, or suspension, but only if the appeal is filed within 30 days of the date of the personnel action with “reasons for claiming that [the action] was for political, religious, or racial reasons and not for the good of the service.” Applicants to merit system positions may file appeals within fifteen days of the mailing of their notice of rejection. These statutes apply only to Missouri Merit System agencies. 
The "Missouri Merit System is a personnel system established by law and designed to protect employee's from arbitrary actions, personal favoritism, and political coercion.  The Missouri Merit System provides a competitive examination process for recruitment and retention of a qualified workforce and governs the appointment, promotion, transfer, layoff, removal and discipline of employees. "There is no equivalent in state statutes for employees of non-merit-system agencies.
All state employees are protected from employment discrimination by the Missouri Human Rights Act, for protected statuses of “race, color, religion, national origin, sex, ancestry, age or disability.” Anyone who claims that he or she was discriminated against in employment by a state agency may file a complaint with the Commission on Human Rights. It also hears cases of alleged retaliation against employees who report discrimination. The commission then conducts an investigation and hearing on the complaint and may conclude the investigation with sanctions from a cease and desist order to payment of back pay, hiring, and payment of damages.
However, most state government agencies are not covered by the Office of Administration's appeals process because they do not use the Missouri Merit System. Employees of non-merit agencies do not have an equivalent appeals process, with the exception of cases that can be brought to the Commission on Human Rights, which hears cases of discrimination based on protected status.</t>
  </si>
  <si>
    <t>Maryland does not have a traditional Civil Service Commission, but employee grievances are handled by an internal mechanism with the Department of Management and Budget's Employee and Labor Relations division. Under Maryland's State Personnel and Pensions Article Title 5, Section 12-201, the three-part grievance procedure is spelled out. An ultimate appeal is to the Secretary of Management and Budget, and after that, redress is in the state courts. Maryland's state employees are in general members of labor unions, who play a role in the grievance procedure, which starts within the employment unit before heading up the chain of command to the specific agency's secretary (cabinet member). There is also the Office of Administrative Hearings, which will handle some appeals, although it has a broad portfolio that extends beyond employment and labor relations issues.</t>
  </si>
  <si>
    <t>Investigations are conducted by agency human resources or legal staff or by the state's Director of Personnel Services, who is a political appointee and who, by law, administers the Civil Service Act.  The state Civil Service Board hears appeals of management actions affecting employees. 
Note: In 2015, Gov. Sam Brownback signed legislation designed to significantly reduce the number of state jobs covered by civil service. Under the law, which takes effect July 1, new state employees won't be covered by civil service and current ones will be able to voluntarily opt out of it. More than 30 agencies will convert vacant positions into non-civil service jobs. As one Republican House leader said: "We want to move toward classifying (removing civil service protection) all employees in state government."</t>
  </si>
  <si>
    <t>Under Maine’s Administrative Procedures and Services law, a State Civil Service Appeals Board is required to "mediate the final settlement of all grievances and disputes between individual state employees, both classified and unclassified, and their respective state agencies.” 5 § 7082
 The board is required to be “impartial,” by law, and consists of “5 members with experience in personnel management or labor relations.” 5 § 7081
 No more than 3 members of the board may be of the same political party. No member may be a state employee. 5 § 7081</t>
  </si>
  <si>
    <t>Pennsylvania's Office of the Budget belongs to the executive branch and is often partisan in its conclusions although it relies on quality data. There is also, attached to the General Assembly, the nonpartisan Independent Fiscal Office, which functions similarly to the Congressional Budget Office in evaluating policies and proposals for their economic implications.
The budget office director changes essentially with every governor. Some of the same names appear in that position more than once, as few people have shown the ability to fully understand the state's budget. Its work and its priorities are politically driven and backlogs are not commonly known. It has been consistently funded the last few years at about $18.6 million.
The fiscal office was created in 2010 and continues to evolve. It is considered strong and truly nonpartisan, with a savvy and creative staff that has thus far been able to keep up with its work. Its reports go then to the partisan caucuses in each house of the General Assembly, so its use is often questionable if not clearly biased. Its funding has been consistent, with slight increases since 2012. Its 2014-2015 budget was $1,692,000, and the proposal for the 2015-2016 budget keeps it at the same level.</t>
  </si>
  <si>
    <t>The  S.C. Budget Office and the S.C. Revenue and Fiscal Affairs Office are consistently funded and do not lack for staff. The turnaround is more than adequate, but quality of analysis may be too focused on short-term costs over benefits, and  too reliant on inflated cost assessments from state agencies that are resistant to perform a particular service.</t>
  </si>
  <si>
    <t>While there is no state fiscal budget office, agencies often will provide the fiscal notes, said Sam Hickman, executive director of the state National Association of Social Workers. 
“If it’s their proposal, the numbers will generally be pretty low, but if it’s a proposal they don’t like, they can make it sound much more expensive," Hickman said.</t>
  </si>
  <si>
    <t>The Department of Legislative Services, the Comptroller's office and the Treasurer's office (treasurer elected every four years by the General Assembly) are professional operations that do a good job of assessing the state's fiscal condition. The executive Department of Budget and Management also does extensive budgeting and assessing of fiscal circumstances. The funding is consistent, and the work is up to date, most of which has to be to meet the requirements of various laws governing reporting schedules - there is no backlog of work.  However there is enough staff turnover in budgeting departments of each agency to affect institutional knowledge and occasionally cause deficiencies and delays.</t>
  </si>
  <si>
    <t xml:space="preserve">Budget office staff claim they have sufficient staff and resources to fulfill their work. Newspaper reports have not noted work backlogs at the budget office.
There are no reports of funding shortages at the budget office. The office's funding has been consistent during this study period.  
However, the office was to be too short on time to answer questions for this project during the state's biannual legislative session. </t>
  </si>
  <si>
    <t>By all accounts, the Office of Legislative Services does a very thorough report. It has a budget officer, an assistant and fiscal analyst, as well as support staff. They provide updated revenue estimates periodically, as well as fiscal notes for all bills. "They have sufficient capacity to do what's critical," Princeton University professor Richard Keevey says, "but not the capacity to do analyses of individual programs." Some states, like California, have large legislative financial staffs, which can, he adds. Its funding and staffing (200+) have remained stable over the past three years at $31 million.</t>
  </si>
  <si>
    <t>The Fiscal Division of the Legislative Services Agency has 18 positions, with one director, an administrator and 16 analysts. The analysts are assigned to budget subcommittees, as well as to the Ways and Means committees in both chambers and the Education Standing Committee, where they help organize and prepare legislators for meetings and write fiscal notes that analyze fiscal impacts of bills. 
The division also analyzes and publishes various reports, including the finalized version of the budget. The division is consistently funded. The division director, Holly Lyons, said in an interview that the division has sufficient resources to fulfill its duties to the legislature. Joel Lunde, fiscal policy principle and lead analyst with the Iowa Department of Management said the office hires qualified people and provides training as well. He said it had sufficient funding and resources to complete its workload.</t>
  </si>
  <si>
    <t>Budget analysis is undertaken by three different agencies or offices -- the Division of Budget, Department of Revenue and Legislative Research Department. All have seen their budgets and staffing levels drop since FY 2013. The Division of Budget, for instance, saw its spending drop from $1.6 million to $1.4 during that period, the Department of Revenue from $102 million to $97 million and the Legislative Research Department from $3.8 million to $3.7 million.
The state's former budget director said the question of whether the offices are sufficiently staffed is "a judgment call. I would say, right now, the capacity is too low, or it's impeded. I think their capacity is at low level. They're doing stuff, but they're understaffed." 
In 2014, the state's consensus revenue estimate overshot the mark by over $200 million during the first six months of the budget year, the new, lower estimate coming out days after the governor's race had been decided.</t>
  </si>
  <si>
    <t>While many feel the Office of Fiscal Management and Analysis does a very good job, there is some feeling that it needs more resources and staff to do its job at the highest level. Legislators, lobbyists and citizens rely on its non-partisan fiscal impact statements regarding proposed bills and its preparation of legislation.
 George Angelone, director of the Legislative Services Agency, says he believes the office provides quality fiscal analyses of legislative issues and proposed bills. The staffing levels and financial resources are large enough to allow the office to do its job. 
The Office of Fiscal Management and Analysis has 19 full-time staff members and a budget of $2.5 million annually. For all of the divisions in LSA, the budget is more than $15.1 million and the full-time staff totals 87, in addition to two part-time employees and an extra 10 hourly employees and six interns during the session. 
 Lindsay Shipps, lobbyist for the Citizens Action Coalition and a former legislative assistant in the House of Representatives, said she has noticed that a lot of the fiscal analyses have incorrect information and it simply doesn't appear the staff has enough time to vet them. 
"It's not an issue of the ability to attract capable talent, but one of resources. I don't think they have near enough staff as they should," Shipps said. 
 However, Mary Beth Schneider, former political reporter for The Indianapolis Star, said, "LSA is great and does a fantastic job of providing meaningful fiscal analysis.."</t>
  </si>
  <si>
    <t xml:space="preserve">Florida is recognized as having one of the most professional legislative staffs in the country. It has the capacity and ability to fulfill budgetary duties without a backlog of work. 
"I’m sure they might tell you they could use more people, but in my experience, we tend to have a bigger legislature and staff than a lot of states," said Kurt Wenner. "They do a pretty good job."
So although this year Florida has yet to pass its budget (largely due to an impasse over a Medicaid expansion that would help lower-income Floridians purchase private health insurance), the problem did not seem to stem from a lack of resources within the legislature.    
The Office of Economic and Demographic Research is particularly well-endowed, with 24 staff members and a healthy budget. "The legislature has added resources to my office almost every year," said Amy Baker, coordinator of the EDR and chief economist for the legislature. "When they give us a new assignment in the statute, they then are good about giving us the resources we need to make it happen." </t>
  </si>
  <si>
    <t xml:space="preserve">The state fiscal budget office provides several budget projects and reports and does so in a timely manner. 
Some critics say the state fiscal budget office does not have enough staff or people with sufficient training and experience to provide quality analysis of the state budget. This lack of resources limits their workload. Others say they appear to do a good job. 
Moreover, another agency  - the Commission on Government Forecasting and Accountability - may provide what critics say the state budget office lacks. 
The commission - made up of members from both the Senate and House and equally political - releases monthly analysis of revenues and expenditures as well as analysis of the impact of legislation on the budget and thoughtful analysis of big-ticket issues like pension funds and gaming. </t>
  </si>
  <si>
    <t>Each chamber of the Nevada Legislature has a fiscal analyst, and the two together with their staff make up the legislature's Fiscal Analysis Division, established by statute. The division's responsibilities according to NRS 218F.600 include:
"Ascertain facts and make recommendations to the Legislature concerning the budget of the State and the estimates of the expenditure requirements of the agencies of the State,"
and 
"Analyze appropriation bills, revenue bills and bills having a fiscal impact upon the operation of the Government of the State of Nevada or its political subdivisions."
The division is also charged with making revenue projections and examining state agencies with an eye towards eliminating inefficiencies.
---
Peer Reviewer comment: Agree
During the 2015 session, legislation was proposed to alter the process regarding the use of fiscal notes, but it died.</t>
  </si>
  <si>
    <t>No such law exists. 
There is no specific law assigning the responsibility for analyzing costs and benefits of bills and budget proposals to any agency. The state Legislature does have a rule in the Legislative Manual under Joint Rules Chapter 5 requiring bills expected to have a fiscal impact of $5,000 or more to have a fiscal note provided by whichever agency or department that is impacted. In the executive branch, the Office of Management and Budget oversees the budgeting and financial reporting for North Dakota state government entities.</t>
  </si>
  <si>
    <t xml:space="preserve">The Independent Fiscal Office was recently created by Act 120 of 2010. Its purpose is to provide independent analysis of "fiscal, economic and budgetary issues to assist Commonwealth residents and the General Assembly in their evaluation of policy decisions," including providing an analysis of all tax and revenue proposals submitted by the Governor or the Office of the Budget. </t>
  </si>
  <si>
    <t>Data is available on the data.iowa.gov website. Existing data sets include "State of Iowa Budget Resources by Fiscal Year and Budget Org Unit," which provides information on budgeted appropriations, receipts and other resources available for each fiscal year starting in fiscal 2010. The data can be exported, embedded and includes a tool to create visualizations. This site is easily accessible, comprehensive, and gives users the option to download files in bulk in several machine-readable formats. 
Expenditures are made available at checkbook.iowa.gov, and follow has similar features to data.iowa.gov, including the option to download raw data. The site is also easier to use, with a bar at the top that offers drop-down menus with standard search options, such as searching for "the biggest spenders," then searching within that by department, the entity receiving a payment and the category.
"Gov. Branstad is proud of the spending and budgetary transparency the State of Iowa has put in place. Iowa was recently awarded an 'A-' by the U.S. Public Interest Research Group Education Fund, making it one of the top states for government spending transparency," said Jimmy Centers, communications director for the governor.</t>
  </si>
  <si>
    <t>Most state budgets and related budget documents are available in pdf format. Although the actual enacted state budget may take as long as two weeks to be posted online, budget information and documentation is available online, if not immediately, very quickly; 
The state Office of Budget and Policy also offers a PowerPoint version of the FY 2016-17 budget. The Office of Fiscal Analysis offers a glossary of budget terminology. So does the Office of Policy and Management, but the former is better.</t>
  </si>
  <si>
    <t xml:space="preserve">Florida's budget-related documentation is found on a comprehensive database, but all files are pdf versions.
"I don’t think it’s 100 percent user-friendly," said Karen Woodall. While some documents, including bills can sometimes be downloaded as HTML files, most documents can be downloaded in pdf only and not in spreadsheets that would be easily malleable. </t>
  </si>
  <si>
    <t>Georgia's budget documents can be downloaded in bulk, as a user can download all reports for a fiscal year. However, the data are only available in pdf format.  They use common standards and do not require additional software to access. Budget documents are archived and remain available online.</t>
  </si>
  <si>
    <t>Section 403.014 of the Texas Government Code requires the Texas State Comptroller to issue a biennial report estimating the value of “each exemption, exclusion, discount, deduction, special accounting method, credit, refund, and special appraisal” to state taxes and school property taxes. The reports are  issued before the start of each biennial legislative session.    
Moreover, the comptroller's Transparency Texas offers a broad range of information on taxes, spending, contracts and other fiscal details.</t>
  </si>
  <si>
    <t>The budget and related information is available in pdf form on the website of the Office of Management and Budget.
One notable piece of budget information is absent from the public record for extended periods of time. "There's no way for reporters or the public to know who put the project into the budget. The individual legislator must put in a justification slip, but that's not available until long after the budget is passed," says Tim Bradner, who worked in the seventies and early eighties as a lobbyist and has covered the Legislature for decades as a reporter since. "Right now we have no capital budget. If revenue turns up again, we need better guidelines." 
Overall, Suzanne Armstrong, chief-of-staff to Senate President Kevin Meyer, believes the capital budget process has been open and that it has served an important role: "You think about the things that have typically been funded in capital budgets: deferred maintenance of state assets, roads and bridges, rails, ports, harbors, municipal buildings, public safety and troopers, ammunition for troopers, that's what we're funding."</t>
  </si>
  <si>
    <t>The budgetary reports issued by the state budget office and the office of the Legislative Budget Assistant do not contain data on the effect on tax revenue of tax credits, deductions or exemptions. 
 Only the Department of Revenue Administration keeps track of this information. In its annual report to the governor and legislative leaders, the office calculates the effect of local property tax exemptions, for the elderly, blind and disabled. It does not publish information concerning the monetary impact of  other tax credits and exemptions offered to defray, for example, business taxes. The report is posted in PDF format on the website of the DRA shortly after publication.</t>
  </si>
  <si>
    <t>The Division of Taxation puts out a Tax Expenditure Report, which lists all deductions and credits for each tax. The 2014 report was 209 pages in length. In the Report, they list and examine features of the New Jersey tax system. Examples of such tax features include, but are not limited to, tax law definitions, deductions, exclusions, exemptions, deferrals, credits, preferential tax rates or other special tax provisions.
 P.L. 2009, c.189, requires the publication of all state tax expenditures made in the last completed fiscal year, the current fiscal year and the fiscal year to which the budget message applies. 
 In addition to the estimates of the value of the tax expenditures, the law requires this report include the following information:
 • Citation of the enabling legislation
 • Effective date of the tax expenditure
 • Objective of the tax expenditure
 • Description of the tax expenditure
 • Effectiveness in achieving its stated purpose
 • Effect of each State tax expenditure on the fairness and equity of the distribution of the tax burden
 • Public and private costs of administering the State tax expenditures • Data source used for the estimate, and
 • A measure of the reliability of the estimate</t>
  </si>
  <si>
    <t xml:space="preserve">The State Legislative Audit has issued, for example, a fiscal policy note for the 2015 Maryland General Assembly session, showing the cost in tax credits. The legislature is also doing a pilot program evaluating the film tax credit. 
Budget documents generally show the cost of some but not all tax expenditures. 
The Department of Budget and Management is required to prepare every other year a tax expenditure report of the estimated amount by which exemptions from all types of state taxation reduce revenues. </t>
  </si>
  <si>
    <t>The Minnesota Department of Revenue issues a Minnesota Tax Expenditure Budget on February 1 of each even-numbered year as required under Minnesota Statute Section 270C.11. The document is used to evaluate the current tax system and help with future tax policy decisions. The document includes a tax expenditure summary list that details how various taxes are spent or will be spent over the next several years. 
 The Minnesota Tax Expenditure Budget is available on the Minnesota Department of Revenue’s website in PDF format for free.
---
Peer Reviewer Comment: Agree.
The significance of the tax expenditure report is that it details the cost of various tax exemptions included in state law, including such politically popular tax breaks as the sales tax exemption on clothing and the mortgage tax deduction as well as all of the tax breaks bestowed on various industries.</t>
  </si>
  <si>
    <t>Key details on oil and tax credits are not readily available. The State of Alaska's dependence on the oil industry limits the release of information that would likely be public record in a more diversified economy. With the industry responsible for 80 to 90 percent of revenue and three companies (BP, ConocoPhillips and Exxon) responsible for most of that 80-plus percent, privacy laws trump the right to public records. 
"Let's say you have a state with just one taxpayer," explains Gunnar Knapp, director of the University of Alaska Anchorage's Institute of Economic and Social Research. "You would violate a bunch of  confidentiality agreements by saying releasing information on whether a taxpayer is paying his taxes properly. His income is confidential." 
Another example of secrecy surrounding a tax credit program is the state film tax incentive program, which as Alaska Dispatch News put it, "went backward on transparency in one of those programs when it moved administration of its film tax credit program from the Department of Commerce, Community and Economic Development to the Department of Revenue and stopped releasing to the public the identities of recipients."</t>
  </si>
  <si>
    <t>The governor’s Department of Finance annually publishes a Tax Expenditure Report on its website and the report can be downloaded as a pdf file. The 54-page publication details, item by item, how specific exemptions in personal income, sales, corporate and property taxes reduce revenues. It provides a history of each item and what the Legislature intended with each provision, if that is known.</t>
  </si>
  <si>
    <t>Open Books is an online system designed to track spending in real-time that can be easily accessed by the public for free, and is operated by the Office of Management and Enterprise Services. 
Those not familiar with the Open Books system may find it tricky to navigate the site, though it does contain some useful overviews and tools to understand the budget, such as: "What are the top 10 appropriations in Oklahoma?"  Though OMES issues press releases and other publications to help illuminate the budget process for citizens, the office is still working toward publishing more of a true "citizen's budget," said spokesman John Estus. 
David Blatt, executive director of the Oklahoma Policy Institute, said the Open Books system doesn't qualify as a true "citizen budget," which is why his group publishes an online budget guide and annual budget highlight reports, to help citizens better understand the state's budget process.</t>
  </si>
  <si>
    <t xml:space="preserve">In Florida, there is no citizen budget. 
The appropriations act is available, though, and the legislature does tend to do budget summaries at the end of session, going through each area of the budget talking about the things they did. 
Most agencies have information on their websites also. Additionally, FL Tax Watch puts out a budget summary every year that shows people where the money is going, said Kurt Wenner. 
"But if you’re talking about something more citizen-friendly than the appropriations act, which does have a lot in it, I don’t think there’s anything." 
"Not really," agreed Karen Woodall. "The governor's office publishes verbiage about their budget, but it’s a political statement." </t>
  </si>
  <si>
    <t>The state does not publish a non-technical version of the enacted budget. The Office of Administration's Executive Budget includes a somewhat less technical summary of the governor's recommendations but nothing that comes close to a document understandable in lay terms.</t>
  </si>
  <si>
    <t xml:space="preserve">Treasury publishes the Citizens Guide to the Budget and the Office of Legislative Services publishes a budget summary. The citizen guide is available online and to the public right away. </t>
  </si>
  <si>
    <t>A citizen budget is available as a pie chart from the General Assembly Fiscal Research Division. Also, the governor's budget summary is written to appeal to the general public and is available for free  on the website of the office of state budget and management. These are released at the same time the governor issues his budget proposal.</t>
  </si>
  <si>
    <t>There are simplified summaries that explain what the enacted budget contains in fairly plain terms than what is presented to the Legislature, however, these lack meaningful detail. Gunnar Knapp, director of the public policy research group Institute for Social and Economic Research, described the problem: "If you want to come back to some simpler answer, like how much did we pay to highway paving companies? Is our highway department corrupt and giving away sweetheart deals to construction companies? You're not going to find that on page one. You're going to have to be a very sophisticated accountant -- and we do have good accounting." 
Accompanying the release of the governor's technical budget proposal there are also typically documents which speak to the budget in plain terms, and the same is often true of Legislature-amended budget proposals. However, such documents are inherently partisan and typically spin what the numbers mean to fit with policy goals. "It's propaganda," said Gregg Erickson, who covered the budget for decades as an economist and reporter who founded the Alaska Budget Report. Erickson said the lack of a plainspeak report is not necessarily an indicator of a grave problem: "As a reporter I sort of felt it was my job to do that, and as a business owner who established the Budget Report we always felt that was our business," he said.</t>
  </si>
  <si>
    <t>The state publishes a two-page brochure on budget facts, which includes very broad information about revenues and expenditures, broken down by pie chart. It also includes a few facts about overall budget priorities and budget process. The brochure is available for free online.  In the spring of 2015, an updated brochure was made available, covering fiscal year 2014 (which runs July 1, 2013 through June 30, 2014).</t>
  </si>
  <si>
    <t>Each agency is audited by the office of the State Auditor, which publishes the reports individually online.
The Department of Finance and Administration posts online a Comprehensive Annual Financial Report (CAFR) that is supposed to be audited by an independent entity. This happened for the first time with the fiscal year 2013 report. 
But the independent accounting firm assigned to the audit was unable to draw conclusions for several reasons, including because: "The state lacks adequate controls and processes to properly consolidate all of the financial information for each audited component of the state into the financial statements..."</t>
  </si>
  <si>
    <t xml:space="preserve">The State Auditor's office is formally part of the executive branch, but the auditor is elected, giving him/her a large measure of political independence. The office conducts  Comprehensive Annual Financial Report; the 2014 CAFR audit covered the fiscal year ending June 30, 2014. The office also conducts an audit of state agencies that spend at least $500,000 in federal financial assistance. And the auditor conducts audits of state agencies and commissions. It conducted 29 such audits in 2014, including of the Washington State Historical Society, the Office of the Attorney General and the State Lottery Commission. </t>
  </si>
  <si>
    <t xml:space="preserve">The Iowa state auditor files a comprehensive annual financial report at the end of each fiscal year, as required by the Iowa Code Chapter 11.6, Auditor of State — Audits of governmental subdivisions and related organizations — consultative services. The report covers disbursement of federal funds by state agencies as well as a review of internal controls and compliance with federal laws and regulations. The reports are made available on the auditor's website in PDF format.
The state does not publish an additional annual audit produced by an independent entity. "The governor believes the Iowa State Auditor is in a strong position to analyze the state budget and has historically been an independent watchdog for the Iowa taxpayers," said Jimmy Centers, communications director for Gov. Terry Branstad.
Adam Mason, state policy director for Iowa Citizens for Community Improvement, said that the auditor did have a history of using the office to draw attention to improper practices.
While the auditor’s office, which conducts the annual audit report, is not independent from the executive, it and its reports themselves have a very good track record in Iowa for political independence and for catching misuse of funds.
 </t>
  </si>
  <si>
    <t>The state publishes an annual report called the Comprehensive Annual Financial Report, prepared by an outside accounting firm. It is available at no charge on the Department of Administration's website. The CAFR for fiscal 2014 was 174 pages long, giving detailed analyses of state funds, capital asset and debt administration, revenues, expenses, cash flow, liabilities, financial trends, debt capacity and other items.</t>
  </si>
  <si>
    <t>The governor does not publish a year-end budget document at the end of the fiscal year, but the state auditor publishes a comprehensive annual financial report at the end of each fiscal year. 
In addition, but the Wyoming Consensus Revenue Estimating Group publishes a quarterly revenue report in July with revenues received from the prior fiscal year. These reports are all available online.</t>
  </si>
  <si>
    <t>The state does not issue an annual independent audit report covering activities undertaken by the executive branch during the fiscal year. 
The State Board of Accounts does audit state agencies, but it's under control of the executive branch, says Erik Gonzalez, fiscal analyst for the House Democrats. He also said he leadership of the Board of Accounts recognized during legislative debate that it hasn't been auditing charter schools because of a lack of resources, even though public schools, including charters, are legally required to be audited every two years. Gonzalez also said the governor's office hasn't been audited in at least four years.</t>
  </si>
  <si>
    <r>
      <t>Strictly speaking, there is no half-year report. On the other hand, there are quarterly expenditure reports, regular reports and presentations from the outside economists
 (one hired by the administration, the other by the Legislature) on revenues, and a constant stream of reports from state agencies on how actual spending corresponds to appropriations. 
 All this information is posted onl</t>
    </r>
    <r>
      <rPr>
        <sz val="10"/>
        <rFont val="Arial"/>
      </rPr>
      <t>i</t>
    </r>
    <r>
      <rPr>
        <sz val="10"/>
        <rFont val="Arial"/>
      </rPr>
      <t>ne almost immediately, where it is available for free.
---
Peer Reviewer comment: Agree
I agree that strictly speaking there is no mid-year report. However, each year the administration proposes and the Legislature passes a "budget adjustment act," which is a mid-year correction of appropriations. Sometimes the budget adjustment merely reallocate funds. However, a budget adjustment act, which again must be passed by the Legislature, can increase or decrease overall appropriations.</t>
    </r>
  </si>
  <si>
    <t>The governor publishes a mid-budget review to discuss changes in economic assumptions that would affect approved budget policies. Wyoming has a biennial budget and the governor’s supplemental budget recommendations are made in between budget sessions so they are published annually and not mid-year. 
Those are available online in PDF format when he releases his proposed budget.
Wyoming’s Consensus Revenue Estimating Group does revenue projects that would affect the budget quarterly. For example, it projected a $222 million deficit for the 2016 fiscal year due to low oil and natural gas prices.</t>
  </si>
  <si>
    <t xml:space="preserve">A comprehensive annual financial report is available free, online, on the state controller's web site.  The latest report, was issued December 2, 2014, for the fiscal year ended June 30, 2014. Reports for previous years were undated, so it is not possible to tell when they became available. </t>
  </si>
  <si>
    <t>There is no formal mid-term review of the budget year: "Many states do issue status reports. The informal practice in New Jersey is that the Governor updates the budget six months after passage through an independent auditor, but you would be hard pressed to understand what those changes are" says Princeton University professor Richard Keevey. It's more like an 8-month review, says New Jersey Spotlight reporter John Reitmyer. 
When the Governor proposes a new budget, he includes a report on adjusted appropriation, tax and revenue figures, actual and expected. In 2014, the public found out about $694 million in budget cuts only because a newspaper requested the information under the state’s public records law.
And it wasn’t until late April that year that the governor announced an $800 million shortfall: " N.J. budget bombshell: Revenue shortfall $800M … New Jersey faces a tax revenue shortfall of more than $800 million for the current fiscal year, the Christie administration announced late Monday, vowing to take "any and all actions" to make up the difference. 
That figure dwarfs the $145 million shortfall the state projected through March, leaving lawmakers scrambling for answers as the end of the fiscal year approaches June 30.</t>
  </si>
  <si>
    <t xml:space="preserve">The data are collected and made available by the Board of Revenue Estimates (part of the separately elected Comptroller's office). This information is then made available to the executive branch to provide  information about the fiscal condition of the state. The data also are relied upon by the Department of Legislative Services. It is not considered a politicized process and the information about revenues is available quarterly, online. The Department of Legislative Services provides an annual fiscal briefing.  At the end of every calendar year, the Comptroller's office submits the Comprehensive Annual Financial Report, which outlines the state's revenues and debts and expenditures.
However there is no dedicated mid-year review. </t>
  </si>
  <si>
    <t>Minnesota Management &amp; Budget which is under the executive branch prepares and releases the Budget and Economic Forecast twice a year (November and February), which is used by the legislature and governor to make budget recommendations. The November version of the report provides an initial assessment of the state’s financial health while the February version provides more in-depth detail on finances for final decision-making. 
 All budget and economic forecasts are available online and free-of-charge on the Minnesota Management &amp; Budget website. Forecast documents are available in PDF form and the Minnesota Annual Forecast Data is available in XLSX format.</t>
  </si>
  <si>
    <t>While the Office of Administration does update its revenue forecasts in December when work begins on the next year's budget, these updated revenue projections are not available in any report, including the financial summary reports. None of the budget reports include revenue projection updates, and although the monthly financial summaries include actual expenditure figures for the year to date, they do not update expected expenditures for the rest of the year.</t>
  </si>
  <si>
    <t xml:space="preserve">In Florida, a mid-year review for the first six months of the budget year does not fall under the duties of the governor, nor is one made available for review online. 
The Office of Economic and Demographic Research, does, however, collect data from the Department of Revenue on taxes collected each month. Also, the revenue estimating conference (run by the legislature’s EDR) does several forecasts. "There are provisions to keep an eye on that stuff, but it’s not a formal six month report," said Kurt Wenner. 
The EDR also forecasts and discusses assumptions and summarizes the whole budget at its economic estimating conference. "When that conference meets, we adopt a national economic forecast and a Florida economic forecast," said Amy Baker, an economist with the EDR. "We develop a long-range financial outlook, which brings together all the information from all the conferences. That information drives the appropriations process. " </t>
  </si>
  <si>
    <t>The executive does not publish a formal mid-year budget review, according to the state's former budget chief. The executive publishes what's called a consensus revenue estimate each spring and fall (before April 20 and Dec. 4). The report does not discuss economic assumptions, but the governor and Legislature use the estimate to reduce spending. In April of this year, for instance, the governor cut $72 million from the budget sent to the Legislature after receiving the revenue analysis. It is available at no charge on the Kansas Division of Budget website.</t>
  </si>
  <si>
    <t>The Oregon Office of Economic Analysis publishes quarterly revenue forecasts estimating revenues, expenditures and obligations that cover the current year and at least five future years. The reports are available for free online and are made available right after being finalized. 
The quarterly revenue forecasts cited in this indicator contain reports on revenues collected. See the most recent revenue forecast at http://www.oregon.gov/DAS/OEA/docs/economic/forecast0515.pdf. Page 28 shows general fund revenues collected. 
Reports on actual expenditures and debts are less frequent. There is a Comprehensive Annual Financial Report available from the Oregon Treasurer’s office that provides this detailed look at the state’s finances, including revenue collected, expenditures made and debts occurred. Reference: http://www.oregon.gov/treasury/Reports/Pages/Annual-Reports.aspx Additionally, there is an annual Multiple State Agency Expenditure report that looks more closely at expenditures by agency. Reference: http://www.oregon.gov/transparency/pages/expenditures.aspx#Multiple_Agency_Expenditure_Reports_from_SFMA_&amp;_Other_Systems 
All reports are available online at no cost, and can be obtained electronically within a week and for free.</t>
  </si>
  <si>
    <t>Each May, before the Legislature enters the final debate on a new budget, the governor publishes a “May Revision,” which updates changes in economic assumptions and other factors that may affect the overall spending plan of the proposed budget (revenues, expenditures, and reserve estimates). The revision is available as a PDF on the governor's eBudget site.
The Governor's January Budget Summary also lays out how changes in economic conditions affect fiscal decisions, and play into planned budget policies.</t>
  </si>
  <si>
    <t>The Department of Administrative Services publishes monthly revenue reports, tracking tax collections and other revenue streams, and providing some analysis. The reports are distributed to the media and are made available on the department’s website. The reports, however, do not track expenditures, and therefore provide only half of the budget picture. 
 Data on expenditures is separately made publicly available through the TransparentNH website, which is administered by the department. The website aims to provide a thorough accounting of all department expenditures; they are generally posted within a day of being made. Expenditures are also compiled monthly in downloadable charts (Excel format). For the month of February 2015, the chart showed data for 33,347 expenditures. 
 Updated information on debt incurred is not included in these financial reports and is not otherwise the subject of regular reports.</t>
  </si>
  <si>
    <t>The state comptroller office makes available quarterly, monthly and in-year reports online and for no cost. These are available at ledger.illinoiscomptroller.gov
The quarterly report is titled "Comptroller's Quarterly" and is available in pdf online under "find a report" at ledger.illinoiscomptroller.com
Yearly financial reports are available in pdf under "find a report" and is titled "Comprehensive Annual Financial Report".
All current revenues and expenditures can be tracked through the Comptroller's Office and available statewide or by agency. The homepage of the Comptroller's Office includes a snapshot of the state's financial condition - including revenue and expenditures. 
Debt incurred is not covered in the Comptroller's reports, however.</t>
  </si>
  <si>
    <t>Minnesota Management &amp; Budget which is under the executive branch prepares and releases the Budget and Economic Forecast twice a year (November and February) that includes information on revenue, expenditures and a fiscal forecast including debt. 
 In addition, Minnesota Management and Budget release a quarterly Revenue &amp; Economic Update in January, April, July and October of each year. The Revenue &amp; Economic Update reports on how actual revenue collections for the current year compare to the previous forecast as well as provide notes on changes in the national and state economic outlook. Quarterly reports do not include debt incurred. 
 A monthly Revenue Review is also published by Minnesota Management &amp; Budget on their website. 
 All budget and economic forecasts are available online and free-of-charge on the Minnesota Management &amp; Budget website. Forecast documents are available in PDF form and the Minnesota Annual Forecast Data is available in XLSX format.</t>
  </si>
  <si>
    <t>In Kansas, the state publishes the budget enacted by the Legislature. It's called the "Comparison Report" and is generally published near the beginning of the fiscal year it covers. The FY 2015 Comparison Report, for instance, was released on July 10, 2104. It is available online at no charge. The Comparison Reports shows the budget amounts recommended by the governor and the actual amounts approved by the Legislature. The budget detailed in the report was passed by the Legislature in May 2014 as Senate Bill  171, the Omnibus budget reconciliation bill.</t>
  </si>
  <si>
    <t>The published enacted budget is only available as the final version of the general appropriations bill, each year, which is posted on the state legislature's website for free, like all legislation in Oklahoma. 
At most, it's a list of total appropriations approved for agency, but the budget bill is unspecific and can be bewildering to average readers.</t>
  </si>
  <si>
    <t>The Oregon Legislature publishes the complete enacted budget online for free as soon as the budget is  finalized. 
The Legislative Fiscal Office's  analysis of the latest budget, from September 30, 2013, is a highly detailed document that includes “agency program descriptions, analysis of revenue sources and relationships, discussions of budget environment, and review of budget decisions made by the Legislative Assembly for the 2013-15 biennium,” ranging from the Department of Community Colleges and  Workforce Development (pg. 1) to the Emergency Board (p.429).</t>
  </si>
  <si>
    <t>The governors’ Department of Finance published monthly reports that update revenues only. The reports also include labor market, real estate information, and important indicators of how the economy is going, but do not directly address expenditures or debt. Monthly bulletins since April 2001 are available and they are downloadable as word documents. 
 In January and May, when the budget is introduced and then updated, the department projects revenues, expenditures and debt on its website.</t>
  </si>
  <si>
    <t>Idaho’s enacted budget is freely available to all online, in two forms. First, the legal documents that authorize the executive to implement the policy measures the budget contains are the individual appropriation bills themselves, which contain full detail and are posted online as soon as they’re set by the Joint Finance-Appropriations Committee during the legislative session, along with all actions taken on them, including votes in both houses and the date of signing into law by the governor. 
 Secondly, Idaho publishes a Legislative Fiscal Report, a report on the enacted budgets for all agencies, listing all final appropriations that were approved, including line-item detail. It also is available online for free, on the JFAC website; it is posted in the spring after the close of each year’s legislative session. Both the appropriation bills and the legislative fiscal report are posted online in html; each appropriation bill page links to PDFs of the full text of the bill and of the Statement of Purpose and Fiscal Note.</t>
  </si>
  <si>
    <t>The governor has the ability to veto or line-item veto the finalized legislation sent from the legislature, although the General Assembly can override the vetoes. The complete, enacted budget is available online in a free pdf format in August, published by the Legislative Services Agency Fiscal Division on the Iowa Legislature website.
Preliminary budget information is available through the end of session information published online in a free pdf format by the Legislative Services Agency Fiscal Division on the Iowa Legislature website.</t>
  </si>
  <si>
    <t>The multi-year fiscal projects are published. However, the data is not published in one document.
Revenue estimates are created based on the economic outlook approved by the Joint Advisory Board of Economists. The Governor’s Advisory Council on Revenue Estimates arrives at the revenue estimates by Thanksgiving and the estimates are published with the governor’s proposed budget in mid-December. 
The revenue estimates released with the 2014-16 proposed budget amendments run out through 2022 (or eight years of projections) for the general fund, and 2020 (or six years of projections) for the non-general fund.
Finance Secretary Ric Brown presents the revenue estimates and economic forecast to the House Appropriations and Senate Finance committees before the governor gives his budget proposal. 
Virginia's budgets cover two years and are first proposed nearly seven months before they take effect. Each year, the governor proposes amendments to adjust revenues and spending for the remainder of the budget. When a governor presents a new biennial budget, the Department of Planning and Budget publishes a six-year financial plan. The most recent one was published in January 2014, which is after the biennial budget was unveiled but during the legislative session which considered it.
Separately, the Department of Treasury releases assumptions on the commonwealth's debt levels for 10 years into the future.</t>
  </si>
  <si>
    <t>There is no central source for multi-year projections for the state.  The comptroller’s office, part of the executive branch, is the chief financial arm for the state, though it works with the governor’s budget office and the Legislative Budget Board. The revenue projection, as the name implies, focuses on revenue, but information on debt and spending is always available on the Transparency Texas Website. The Legislative Budget Board projects spending for that period.  
Fiscal notes required for every piece of legislation resulting in a public expenditure projects the cost of implementing the legislation for the subsequent five years.  The projections by the State Comptroller and the LBB are publicly available on the agencies’ website at no cost.  
The fiscal notes are available at Texas Legislature Online through a search of the appropriate bill, again at no cost to the public. The Texas Legislative Council maintains a searchable database that contains information and documents, including fiscal notes, related to bills and joint resolutions.</t>
  </si>
  <si>
    <t>The Funding Board will analyze expected revenues to the state and will do so on a multi-year basis, said Mike Dedmon, assistant director of the Division of Budget. The governor, who isn’t required to do it, will typically do it if he announces a new program. 
 In addition, the governor's budget document will do three years of costs and revenue projections for every program in state government. 
 “On individual proposed pieces of legislation—yes,” said Jim White, a Nashville attorney who is the former executive director of the Fiscal Review Committee. “The fiscal note will identify whether or not there are costs just for this year or whether it will have a cost going forward. And if the cost going forward is going to change—it will increase or decrease over time—the fiscal note will reflect that. But the budget document itself doesn’t go that far out."
 The fiscal notes are on the General Assembly's website under each bill. There is no cost to access them.</t>
  </si>
  <si>
    <t xml:space="preserve">A 2014 report by the Center for Budget and Policy Priorities gave Oklahoma the lowest score possible on its survey for its lack of multi-year forecast for revenue and expenditures, saying the state did not conduct a thorough, multiyear fiscal analysis.  
But the Oklahoma Office of Management and Enterprise Services does publish a document that examines revenues, expenditures and obligations looking seven years ahead, the agency said. The office publishes the document as a PowerPoint slideshow on the agency's website every November. 
That OMES document does contain multiyear revenue forecasts, but  "no one uses it for planning purposes," said David Blatt, executive director of the Oklahoma Policy Institute. 
The final pages of the state's annual executive budget feature several comparisons of year-by-year spending for past years, but not future projections.  </t>
  </si>
  <si>
    <t>The Governor's Executive Budget proposal, issued annually, includes estimates for the current year and an additional four years for: total revenues, available balances carried forward and expenditures for all Commonwealth funds.
It is available online immediately after it is released by the Governor's office in the early part of the year. The Independent Fiscal Office also publishes a five-year economic and budget outlook. Limited debt figures are available in the comprehensive annual financial report.</t>
  </si>
  <si>
    <t>Before the beginning of each calendar, Kansas publishes state revenue forecasts for the next two fiscal years, plus a revised estimate for the current fiscal year. It is available online at no charge on the Kansas Division of the Budget website. In January before the beginning of the next fiscal year, the governor publishes a budget report showing spending over the next two fiscal years, plus future long-term debt obligations. The state's former budget director said there's no requirement in law specifying how far in the future the state must project. "It's not well established."</t>
  </si>
  <si>
    <t>The proposed budget includes multi year projections, as do the quarterly reports from the Maryland Board of Revenue Estimates, which is part of the Comptroller's office, who is elected independently from the governor, and in 2015 is of a different party (Democrat) from the Republican governor. The information is available online, is timely and covers the current year and usually five future years, especially for the capital budget. The information can be obtained electronically within a week, for free. It includes proposed expenditures and obligations, as well as potential revenue and expected revenue.</t>
  </si>
  <si>
    <t>New Jersey does not publish multi-year fiscal projections, and "it's a big shortcoming in New Jersey," Princeton University professor Richard Keevey asserts. Treasury spokesman Joe Perone and New Jersey Spotlight reporter John Reitmyer both agree. The annual report does not provide any long-term projections, Reitmyer adds.</t>
  </si>
  <si>
    <t>The state computes and publishes multi-year fiscal projections, including estimated revenues, expenditures and obligations. These projections are available free immediately on the website of the General Assembly's Fiscal Research Division. Under Fiscal Notes, the division estimates revenue and expenditures for House and Senate bills going out five years. Information on the budget goes out two years.</t>
  </si>
  <si>
    <t>The Governor's two-year budget proposal is a complicated and centralized process. The governor begins to assemble agency budget requests in May or June, then follows that up in January of the following year with release of the budget bill before a joint session of the legislature. The capital budget authorizes borrowing for major projects as well as funding state operations for two years. This is an "all-funds" budget supported by a combination of General Purpose Revenues (tax dollars), federal funds, and user charges and fees. This is available at no cost online.
The governor also submits the Governor's Budget Book(s), which is actually referenced in the statutes as the Governor's "Biennial State Budget Report." The budget book provides a brief description of each agency, summary fiscal information, and a listing by incremental items of the Governor's recommended changes to an agency's existing (base) budget level. The Governor's Budget Book provides an item-by-item listing of all the spending changes from an agency's base budget level that are included in the Governor's recommended budget. In general, however, this listing is summary in nature. More detailed descriptions of the change items are usually contained in the agency budget requests. 
By statute (s. 16.42), agency budget requests are to be submitted to the State Budget Office no later than September 15 of each even-numbered year.
    Under 2011 Act 220, the Legislative Fiscal Bureau is required to prepare an earmark transparency report on each biennial budget bill and on each amendment to the budget. The report must contain a list of all earmarks; the cost of each earmark; the beneficiary of each earmark; and, if the report relates to an amendment, the name of the representative to the Assembly or Senator who proposed the earmark. An earmark is defined as "a provision in a bill or amendment that authorizes or requires the payment of state moneys to a specific beneficiary or beneficiaries or creates or modifies a tax deduction, credit, exclusion, or exemption that applies to a specific beneficiary or beneficiaries." Act 220 specifies that the Joint Committee on Finance may not vote to recommend passage of a biennial budget bill or an amendment to the biennial budget bill until the earmark transparency report on the budget bill is distributed to each member of the Legislature and the report is made available on the Legislature’s web site.</t>
  </si>
  <si>
    <t>The budget is posted online and citizens can view it for free, said James White, a Nashville attorney who was formerly the executive director of the Fiscal Review Committee. 
 A copy of the budget proposal can be  found online on the Tennessee state government website: http://www.tn.gov/finance/bud/documents/2016BudgetDocumentVol1.pdf
 State officials put the budget document online as soon as the governor gives his State of the State address, where he discuses budget priorities for the upcoming fiscal year. 
 Citizens can also access the signed appropriations bill through the General Assembly's website: http://state.tn.us/sos/acts/108/pub/pc0919.pdf</t>
  </si>
  <si>
    <t>Available for free on line is the Governor’s 2015 Budget Bill Vol. 1 , Vol. II Operating Detail, and Account Details which contains detailed line-item spending authorizations for each agency. It calls for continued reform of the state workers' compensation system, medical malpractice reform, and continued reductions in business and consumer taxes. It also contains a six-year financial plan for the state. The budget for FY2016, which starts July 1, 2015, was available online May 23, 2015.
 “We publish these (proposed budgets) once a year, and they’re available on the first day of the legislative session,” said Budget Director Mike McKown. Before the budget was formally presented to the 2015 Legislature, state Revenue Director Robert Kiss presented an overview of the state’s financial situation to the news media so that citizens would have a greater perspective on the administration’s budget proposal.</t>
  </si>
  <si>
    <t>In Kansas, the state executive publishes a budget proposal called The Governor's Budget Report. It is available online at no cost and is generally published in January, about six months before the state's fiscal year begins. It includes an overview summarizing major trends in the budget and a detailed breakdowns of revenue and spending, with comparisons of previous years, estimates vs. actual, broad categories of spending, agency-by-agency breakdowns, etc. The two volumes for FY 2015 ran a total of 876 pages.</t>
  </si>
  <si>
    <t>The governor presents his budget proposal on Feb. 27, the date of which is determined by the state constitution in relation to the beginning of session, which is April 13 this year. 
 Simultaneously with the beginning of the presentation to the Joint Legislative Committee on the Budget, the governor's proposal - both the general overview and the detailed, line-item document - are released in book form and online, where it can be accessed and copied free of charge to the public.</t>
  </si>
  <si>
    <t>Gov. Phil Bryant publishes his annual budget recommendations for the state Legislature to consider prior to the beginning of the legislative session. The proposals outline how much money he wants to provide each state government agency. The governor also specifies his tax proposals. The budget plan was posted in November 2014 on the governor's website in the form of a news release with a link to the governor's official report with budget details and financial data. However, the governor's budget policies and priorities are mostly obscured by the Legislature's budget plan.  Lawmakers have their own fiscal recommendations and priorities on which they base the state budget.</t>
  </si>
  <si>
    <t>The governor's budget recommendation documents were posted online at the same time as the governor's Condition of the State address. The documents, which were posted both on the Department of Management website that manages the budget and on the governor's website, include an itemized full budget, which includes an overview of appropriations, appropriations broken down by function, breakdowns of departmental budgets and budgets for capital projects. Actual budgets for fiscal 2014, actual fiscal 2015 budget estimates, fiscal 2016 and 2017 department requests and fiscal 2016 and 2017 governor's recommended budgets are shown in the full budget information. 
A brief is also available, which gives an overview of the budget. The budget in brief provides debt-level information, while the full budget reports deal more with payment of debt. The full budget and the budget in brief are both available in pdf form on the Iowa Department of Management's website and are linked, in pdf form, to the governor's press release on his Condition of the State address. They were published within a half-hour after his address.
Projections from the Revenue Estimating Conference are published in March, October and December by the Department of Management. The Revenue Estimating Conference is required to produce a revenue estimate for the fiscal year beginning the following July. The governor and legislators must use this estimate, or a subsequent estimate if that is lower, to build the budget. Spending is limited to 95 percent of the adjusted revenue estimate.</t>
  </si>
  <si>
    <t xml:space="preserve">The state executive publishes is complete budget proposal online and at no cost. 
It is available online in either PDF or xls formats at budget.illinois.gov. 
The proposed budget in its entirety is referenced as the Operating Book for FY2016 and includes a financial summary, expected revenues,  economic outlook and forecast, budget details by agency and debt management. 
There's also a declaration of priorities. Under the proposed FY2016 budget, this includes paying down Illinois' outstanding debt, resolving unfunded pensions, reducing government employee health care costs and building up a 'rainy day' fund. </t>
  </si>
  <si>
    <t>By law, the governor must present a proposed comprehensive state budget on proposed programs and proposed financing including estimated state revenues and expenditures (the proposal must be a balanced budget). The estimates and recommendations must be presented to the legislature 60 days prior to the convening of the General Assembly.  § 19-4-(201-204)
The proposed budget is immediately made available online for free on the General Assembly website, and typically on the websites of the governor and the Department of Finance and Administration as well. For example, in January of 2015, Gov. Asa Hutchinson presented his proposed balanced budget for the 2015-2017 biennium (because he was a newly elected governor, Hutchinson developed his own proposal to present in 2015 after previous Gov. Mike Beebe had presented a budget in the fall of 2014 to meet the timing requirements under the law).</t>
  </si>
  <si>
    <t>As required by the California Constitution, the governor releases his budget proposal during the first 10 days of January. It contains line-by-line information on spending, revenues and debt levels. The proposal, along with a detailed summary is released online the same day with a lengthy narrative that describes his initiatives for the coming year, broken down by subject area. It can be downloaded as in pdf format at www.ebudget.ca.gov.</t>
  </si>
  <si>
    <t xml:space="preserve">Each January, Delaware Gov. Jack Markell presents his budget proposal and funding priorities in a transparent manner. Markell publishes proposed budget legislation online with a copy of his budget presentation and a video of the presentation, which for the last several years has been live-streamed and posted online. Budget documentation is publicly available immediately, the same day it is presented to lawmakers. Markell and administration officials also host a background briefing for reporters the night before the governor publicly presents his budget. </t>
  </si>
  <si>
    <t>Budgetary assumptions actually are contained in the budget document itself presented by the governor. And while there is no pre-budget statement that comes out before the governor releases his financial plan for the upcoming fiscal year (well in advance of the budget vote), there are some ways citizens get an idea of the state's finances beforehand.
 The state Funding Board issues revenue estimates before the budget is released, and citizens can attend those meetings or watch them online. Agency budget meetings are also streamed online and archived. 
  “The state Funding Board develops revenue estimates in early to mid-December that the governor will use in putting together the proposed budget,” said Jim White, former executive director of the Fiscal Review Agency. “And the governor in getting budget requests from agencies will have an idea on what collections are going to be, and so the governor will tell agencies you either limit your increase to X percentage or you need to prepare a cut of your budget, as he did this past time of up to 7 percent. So, there are some broad parameters like that, but as far as specific programs and emphasis that the governor is going to place on spending in the budget, that doesn’t happen until the budget document is released.”</t>
  </si>
  <si>
    <t>The governor releases his budget proposal during the first 10 days of January, well before the budget vote. It contains line-by-line information on spending, revenues and debt levels. The proposal, along with a detailed summary is released online the same day along with a lengthy narrative that describes his initiatives for the coming year, broken down by subject area. It serves as a non-technical companion to the budget. 
A revised budget summary, including projections, is also released online.</t>
  </si>
  <si>
    <t>Gov. Phil Bryant publishes his annual budget recommendations for the state Legislature to consider prior to the beginning of the legislative session - about 8 months prior to the vote-taking. They contain his assumptions on expected revenue, spending needs and debt payments for the upcoming year. The proposals outline how much money he wants to provide each state government agency. The governor also specifies his tax proposals. For example, Bryant proposed a state income tax break for families in  his budget recommendation for fiscal 2016. The budget plan was posted in November on the governor's website in the form of a news release with a link to the governor's official report with budget details and financial data.   
Revenue estimates are made each year by the executive branch (Department of Finance and Administration, Department of Revenue, state economist et al.) that's used by the Legislature and governor prior to passing the final appropriations.</t>
  </si>
  <si>
    <t>There's no "pre-budget statement" in South Carolina, but the Governor does present her executive budget in the second week of January, far ahead of the budget vote. The budget will also have the broad detail of her goals. Revenue forecasting is done by the three-member Board of Economic Advisors. This board does announce how much the certified revenue is for the forthcoming year. The General Assembly has to use the same numbers throughout the budget process. The budget does not include all assumptions.</t>
  </si>
  <si>
    <t>The legislature does not investigate financial irregularities. That involves the House and Senate committees that deal with appropriations.
 If problems are suspected, they can ask for evaluation by the Legislative Evaluation &amp; Accountability Program Committee, or for specific program audits, conducted by the State Auditor's office.
 In 2013, for example, the State Auditor's office reported that Sound Transit agency had overpaid a contractor over a nearly five-year period because of poor accounting training and other reasons. Another audit by the State Auditor found accounting deficiencies at the Department of Ecology resulted in liabilities being understated by $7.3 million for fiscal 2013.</t>
  </si>
  <si>
    <t>The Joint Finance committee does hold hearings on budgets. The committee assigns questions or audits to the Legislative Audit Bureau to carry out inquiries. Both the legislature and the executive branch were ruled by the Republican party during the period of study which might explain why there is no single large scale investigation noted to have happened during the period of study. 
The Legislative Audit Bureau was created by Chapter 659, Laws of Wisconsin 1965. Prior to the creation of the Bureau, financial audits were performed by the Department of State Audit, an executive branch department created in 1947. The Legislature's Joint Audit Committee is staffed by the Legislative Audit Bureau. In  2007 Wisconsin Act 126 created a fraud, waste, and mismanagement hotline that allows the public and individuals within state government to report suspected fraud and other improper acts by state agencies, employees, and contractors. Citizens can access a list of audits in progress at http://legis.wisconsin.gov/lab/AuditsInProgress.htm</t>
  </si>
  <si>
    <t>Over the past year, there have been thorough and significant legislative investigations into gross financial irregularities at S.C. State University and gross mismanagement at the S.C. Department of Social Services.
Senate Finance and House Ways and Means can establish an ad hoc committee to study a particular issue. In the instance of wrongdoing, they could either ask the Legislative Audit Committee, or they could hold their own hearings. Investigations into wrongdoing are often collaborative with other agencies, such as the S.C. Attorney General, and in the future may involve the newly-established Legislative Oversight Committee.</t>
  </si>
  <si>
    <t>Financial irregularities may be discovered by a legislator, the Office of the Legislative Fiscal Analyst, the Legislative Auditor General, the State Auditor, and others. Depending on the magnitude of the irregularity, it may be brought before an appropriations subcommittee, the Executive Appropriations Committee, the Legislative Management Committee, or the full Legislature. 
A recent example was the reporting of the Utah Science, Technology, and Research Initiative (USTAR). Fiscal Analyst staff noted inconsistencies in the data and suggested further review by the legislative auditors. The Audit Subcommittee of the Legislative Management Committee asked legislative auditors to investigate. Legislative auditors found significant issues and reported to the Audit Subcommittee and the Executive Appropriations Committee. Additional reports and corrective actions were reviewed by the Business, Economic Development, and Labor Appropriations Subcommittee. 
Smaller irregularities are brought to a committee’s attention by staff or committee members/chairs and dealt with at that level.</t>
  </si>
  <si>
    <t>The Legislative Budget and Finance Committee has 12 members from both houses of the Pennsylvania General Assembly. It conducts performance reports but does not investigate wrongdoing. If it uncovers irregularities, the investigation would be within the purview of the auditor general. The committee has a permanent staff and appoints an executive director. It would be up to the discretion of the Legislative Budget and Finance Committee to report irregularities to the auditor general. No examples were found.
From time to time a committee in the Senate or House of Representatives will convene hearings seeking answers and using subpoena power to compel testimony on financial irregularities in relevant areas, but these are not considered investigations per se and occur only rarely.</t>
  </si>
  <si>
    <t>The General Assembly does not do much in the way of investigation.
The General Assembly "doesn't seem to be into investigating at all," says WPRI reporter Ted Nesi. In 2013, Nesi wrote a story documenting that the House Oversight Committee, created in 2010 to do "a thorough job of reviewing the organization and operation of the various public bodies that come before it," had held no hearings for 2 years. 
The next Oversight Committee chair, Rep. Karen MacBeth, has held more hearings. She also criticized House Speaker Nicholas Mattiello during the 2014 session for not allowing her to subpoena witnesses for an investigation into the demise of 38 Studios, a video-game company run by former baseball star Curt Schilling that had gone bankrupt after receiving $75 million in state-backed bonds approved by the General Assembly. (Mattiello explained that he didn't want to potentially interfere with pending litigation and a state police investigation.)
"They'll do reports and review issues with different departments, but when it comes to investigations, not really," says Nesi.</t>
  </si>
  <si>
    <t>Any joint oversight committee or subcommittee in Oklahoma does not function in an investigative capacity to uncover irregularities. Rarely do those committees get involved in tracking spending after the funds are allocated. Oversight of spending in Oklahoma is really a function of the executive branch. 
The Office of Management and Enterprise Services tracks spending, the state Treasurer certifies funds available and the State Auditor and Inspector investigates irregularities when prompted or requested by officials or citizen petitions. Most investigations involving financial irregularities would be performed by the state auditor's office in Oklahoma. The legislature does have subpoena power if it chooses to launch an investigation in Oklahoma, but this is not common.</t>
  </si>
  <si>
    <t xml:space="preserve">The Joint Ways and Means Committee of the Oregon Legislature has the authority to initiate independent investigations. More commonly, the committee requests agencies examine issues and return with feedback, or works in cooperation with the Oregon Secretary of State's office, which houses the state's independent auditing division, to examine problem areas. Neither of these efforts are aggressive or comprehensive but rather addresses financial problems as they arise.
Overall, observers state the investigations are more reactive than proactive. </t>
  </si>
  <si>
    <t>The Joint Budget Oversight Committee does not investigate financial irregularities. But the Office of Legislative Services closely monitors state spending and borrowing after a budget is passed. OLS also contains the State Auditor, a Constitutionally mandated post, which is the Legislature's watchdog for fiscal improprieties. For example, in 2013 the State Auditor released the results of its audit, one of which found millions of dollars of savings in the state Department of Children and Families. 
 Also, standing committees in both houses can investigate issues within their purview. For example, the Assembly Transportation Committee has looked into toll hikes for the New Jersey Turnpike and the Senate Judiciary Committee looked into a controversial legal settlement between the Attorney General and ExxonMobil. But none of these standing committees have subpoena power.</t>
  </si>
  <si>
    <t>Nothing like this is contained in Ohio law, thus it does not happen in practice. The state auditor would investigate most financial irregularities. The Joint Legislative Ethics Committee would handle any probe of fiscal malfeasance by individual members. In recent years all branches of Ohio government have been controlled by one party, which further decreases the chances of any sort of independent investigation of a fellow party member.</t>
  </si>
  <si>
    <t>The Legislature's Performance Evaluation and Expenditure Review Committee investigates reports of financial irregularities. That job is among several the PEER Committee and its staff are tasked with doing in reviewing the public policies and operations of government. The 14-seat committee of House and Senate members votes on what investigations to conduct and what findings to report. Investigations can be prompted in response to requests from legislators, government agencies or private citizens.
The PEER Committee's work  focuses mainly on  government performance rather than financial irregularities. In 2013, the PEER Committee issued 13 reports. One investigation found that the state Department of Health had not distributed $1.6 million in grants as it should to domestic violence shelters. In 2014, the PEER Committee published eight reports. One PEER report noted that crime victims were not being adequately compensated by inmates ordered by courts to pay restitution from income earned in a Department of Corrections work-release program.
The Legislature's Performance Evaluation and Expenditure Review Committee investigates reports of financial irregularities.  Investigations can be prompted in response to requests from legislators, other government officials and private citizens.</t>
  </si>
  <si>
    <t>The House and Senate Appropriations Subcommittees routinely investigate financial irregularities, regardless of the response from the Governor's Office or the executive branch. In fact, one criticism of this aspect of the legislative process is that the inquiries are too numerous and too often associated with partisan or political motives, according to Bob Schneider, an analyst for the nonpartisan Citizens Research Council and a former House Fiscal Agency staffer. 
These investigations rely a great deal upon the Auditor General's Office. In Michigan, the Auditor General's staff is state government's independent audit agency, though they are under the umbrella of the legislative branch. 
In addition, the Appropriations Subcommittees focus considerable attention on aid to Detroit, as the state's largest city has been plagued by corruption and mismanagement for many years, which led to municipal bankruptcy. Based on the questionable, bloated legacy costs uncovered during the bankruptcy process, the GOP-controlled House Appropriations Committee in March chopped Detroit's state revenue sharing payment. The panel’s change would redirect $5.8 million that Republican Gov. Rick Snyder budgeted for Detroit and spreads it out across 101 cities, villages and townships across the state.
---
Peer Reviewer Comment:
A recent example where legislative committees have failed to act is a controversy over the Michigan Senate's plans to sell their building and purchase new office space from a politically connected developer for what's been described as an inflated price.</t>
  </si>
  <si>
    <t xml:space="preserve">After several embarrassing missteps with the roll out of the online health care system that stemmed from Maryland's adoption of the Affordable Care Act, the General Assembly convened a joint oversight committee to look at what had gone wrong with the launch. The Office of Legislative Audits reported on 4/3/14 that it had identified problems, and that also there had been warnings of problems from a contractor. But there has been no specific set of recommendations from the joint committee, and a critical editorial in the Baltimore Sun suggested that the committee's mandate would not allow it to probe deeply.  The legislature in Maryland rarely sets up investigatory committees; the committees generally are policy committees. There is no standing oversight committee, but at times special committees are set up, per the Affordable Care Act rollout for instance, that deal with specific problems that arise. During the study period, a special committee was established to assess the rollout of the Affordable Care Act but it did not offer up much in the way of definitive conclusions about what went wrong.
The House has seven "standing" committees, and the Senate has six "standing" committees.
The Senate committees are Budget and Taxation; Education, Health and Environment; Executive Nominations; Finance: Judicial Proceedings; and Rules.
The House committees are: Appropriations; Economics Matters; Environment and Transportation; Health and Government Operations; Rules and Executive Nominations; Judiciary; and Ways and Means.
None of these committee however have a standing investigation function with a view to irregularities uncovered. If such irregularities are uncovered an ad-hoc investigatory committee is set up. </t>
  </si>
  <si>
    <t>In practice, during the period under review, the committee that has launched most or all audits involving state money has been the Legislative Post Audit Committee, which has a staff headed by the Legislative Post Auditor.  
The Legislative Post Auditor's investigations are usually in the nature of performance audit -- that is, is a program or agency working as it should, and are state resources being used as efficiently as possible. The Legislative Post Auditor conducted 16 audits in both 2013 and 2014. "We primary conduct what are called performance audits -- evaluations of agencies, programs, school districts, basically whatever our committee tells us they want to know the answers to," the Legislative Post Auditor said. "Are they complying with laws, efficient, whatever." He said his office is "primarily not looking at finance. We only have a couple people who are accountants." 
Any legislator can request an audit. The Legislative Post Auditor said he believes the committee acts in a non-partisan manner in deciding which audits should be done. In 2014, the Legislative Post Audit Committee refused to authorize an audit of a mistake made by the state's budget chief, who had supplied erroneous figures for the state budget that were used by the governor in speeches around the state. The audit had been requested by the Senate Minority Leader, a Democrat. The committee also rejected a request for an audit of the cost of carrying out the death penalty that had been requested by a Republican legislator who is an opponent of capital punishment.</t>
  </si>
  <si>
    <t>The Joint Legislative Auditing committee has the power to initiate investigations into financial irregularities, and directs the Auditor General and the Office of Program Policy Analysis &amp; Government Accountability (OPPAGA) to look into things. The Auditor General and OPPAGA are vigilant in their own right and initiate investigations into financial irregularities. 
"A lot of things aren’t looked at," said Kurt Wenner. "Once something gets in the budget, it tends to not get much scrutiny." Karen Woodall agrees that sometimes the oversight entities do investigate, but occasionally they fail to. She noted that a recent investigation into inadequate funding of the prison system were spurred by reports from the media. "They have the ability to look into stuff like that," she said. 
Kathy Dubose, a coordinator with the Joint Legislative Auditing Committee, said that during the period of study, no investigations were initiated by the committee. It's been "many, many years" since the committee launched an investigation, she said.</t>
  </si>
  <si>
    <t>The balance of power is grossly disproportionate in both the House Ways and Means Committee and the Senate Finance Committee, which until recently served as the closest thing to an oversight committee the General Assembly has.  
Of 25 members on the House Ways and Means Committee, 17 are Republican; of 23 members of the Senate Finance Committee, 14 are Republican. The numbers are, in fairness, reflective of the elective body, and the minority body has "input." But it clearly does not have influence.</t>
  </si>
  <si>
    <t>Any legislator may request an audit pertaining to financial irregularities within state government by writing a letter to the Legislative Budget and Audit Committee. If approved by a committee vote, an audit is performed. 
During the study period, all the legislator-requested audit have led to an automatic investigation by the DLA; no requests were rejected. DLA staff conduct investigations (led by Legislative Auditor Kris) and there wasn't an instance during the study period when DLA would need to cooperate with other agencies' investigations. (i.e. criminal activity hasn't been proven...)
A review of special audits performed from 2003 to present on the website of the Division of Legislative Audit shows there have been between three and eight legislator-requested audits during that time period, which is in addition to other types of audits performed regularly: the annual statewide single audit, "sunset" audits of boards and programs that are set to terminate, and information technology audits.</t>
  </si>
  <si>
    <t>In reality, the budget process in Oklahoma is highly partisan. Through various subcommittees and the general appropriation process, the ruling party typically runs the show and makes budgetary decisions in a partisan fashion. 
On the legislature's website, lists of the leadership for both senate and house committees and subcommittees tasked with budget oversight show only one Democrat in current leadership role, the vice-chairman of the house budget and appropriations subcommittee for human services. 
Though Oklahoma's law attempts to balance between the parties by requiring that the Legislative Oversight Committee on State Budget Performance "shall be composed of three members appointed by the President Pro Tempore of the Senate, three members appointed by the Speaker of the House of Representatives, two members by the minority leader of the Senate and two members appointed by the minority leader of the House of Representatives."
But sources said that committee hasn't been meeting, and several reporters who regularly cover state politics and budget issues were unfamiliar with its duties. There is not a publicly available list of members, meeting schedule or agenda on the state's website.</t>
  </si>
  <si>
    <t>The ruling party typically has a disproportionate share of the Ways and Means Committee. There are often items that both parties have consensus on. But there are times when there is a lot of political posturing. For example, a legislator who has had a bad experience with a particular department will take on its budget in this arena. Or legislators who are concerned about the political direction of an agency will raise their concerns here. The two heads of the Ways and Means Committee are both Democrats. More recently they were Republicans. 
---
Peer Reviewer Comment: Agree
In practice, this is typically the case, depending on the party line-ups and the issue at hand,</t>
  </si>
  <si>
    <t>The Legislative Finance Committee, House Appropriations and Finance Committee and Senate Finance Committee have bipartisan membership (the majority party does get slightly more members), but they are generally regarded as acting in a nonpartisan fashion.</t>
  </si>
  <si>
    <t>Membership on the finance and especially the appropriations committees in the Senate and House, is apportioned according to party makeup in the chamber. The process is clearly dominated by the majority party. 
For example, the Senate Appropriations Base Budget Committee has 15 Republican members and six Democrats. (The full Senate has 34 Republicans and 16 Democrats.) The House full Appropriations Committee has 51 Republicans and 32 Democrats and one unaffiliated. (The full House has 77 Republicans, 42 Democrats and one unaffiliated.) The House appropriations committee has one senior chairman and three chairmen, all Republicans. It has 29 vice chairmen, all Republicans except for one Democrat and one unaffiliated. Each chamber's appropriations committee has several subcommittees for different areas, transportation, education, health and human services, etc. that develop the budget for their areas. 
For example, the Senate Transportation appropriations subcommittee has eight members -- six Republicans and two Democrats. It is difficult for Democrats get their bills passed without Republican support. Passage of budget matters and bills is overwhelmingly controlled by Republicans. The situation was pretty much reversed until Republicans took over the General Assembly in 2013.</t>
  </si>
  <si>
    <t>The Joint Legislative Budget Committee has 11 Republicans and three Democrats. The Legislature's Performance Evaluation and Expenditure Review Committee has 11 Republicans and four Democrats. They come from a GOP-controlled Legislature with 98 Republicans and 76 Democrats (as of February 2015). 
With the Republican majority able to outvote the minority, Democrats' influence on the budget committee's work is diminished. Democratic legislators present their own budget recommendations as an alternative to the Republican-controlled budget committee.
The Republican-controlled budget committee recommended a $6 billion spending plan for 2015 that eventually incorporated a GOP-backed tax cut that Democrats opposed.</t>
  </si>
  <si>
    <t>Republicans and Democrats are often at odds over Montana's budget. 
Republicans are currently the dominant party in the Montana legislature. There are 12 Republicans in the House Appropriations Committee and 8 Democrats. 
Therefore, Republicans control the budget committee. For example, in March 2015, they defeated an attempt by Democratic to include state-funded preschool in the state's budget bill, HB-2. Preschool was one of Gov. Bullock's major initiatives for the session, but Republicans didn't want to add to the budget. 
House Republicans also defeated Democrats' requests for major infrastructure spending in 2015. In March 2015, the Governor's budget director called Republican cuts to the executive's budget proposal, which would affect programs like prisons and children's health, unacceptable.</t>
  </si>
  <si>
    <t>The Joint Budget Oversight Committee contains three members from each house. Two members are allotted to the majority party and one to the minority party in each house. Former New Jersey Budget Director Richard Keevey says members of the committee are relatively congenial compared to similar committees in other states. Nonetheless, minority members are usually the last to ask questions or make statements during hearings.</t>
  </si>
  <si>
    <t>Maryland's General Assembly does not have a standing oversight that has a general mandate for oversight of all aspects of government. On occasion, and in the face of public pressure or embarrassing news stories, the legislature will set up a committee on a particular topic. Such was the case with a special legislative oversight committee established in 2014 to examine the failed rollout of the Maryland Health Benefit Exchange. The committee met during a time when the state's lieutenant governor was running for governor and had been tabbed with responsibility for the problems with the program. To date, there has been no formal report from the committee. 
 The level of collegiality on the state budget can depend on the year, and the point of the four-year election cycle, i.e. the closer to re-election time sometimes the more rancorous things get. In the Senate, Senate president Thomas V. Mike Miller (D) is well-known for his ability to include - some would say co-opt - Republicans and at least make them feel that their views are being heard. That was clearly evident in 2015, when there was a new Republican governor, but most Republicans went along with the Democratic-led House and Senate on the budget, as did members of the two committees with direct responsibility - Senate Budget and Tax, and House Appropriations.. 
The Democrats in 2015 restored some funding for education that the Republican governor had proposed cutting. The governor at the end of the 2015 legislative session (April 13) decried some of the changes, and said he might not spend the money that the bipartisan legislature, with Republican and Democratic support, included in the budget. The composition of the budget committees, while not 50-50, is still largely bipartisan.
In 2015, the start of a new, four-year cycle, the legislative session started out calmly but grew more rancorous as time went on. By the waning days of the session, in early April, there was a budget stalemate between the Republican governor and the Democratic legislature.</t>
  </si>
  <si>
    <t>In practice, the House Appropriations and Senate Ways and Means Committee are dominated by members of the majority Republican party. On the Senate side, there are nine Republicans and two Democrats. On the House side, Republicans outnumber Democrats 18 to 5. 
In both cases the committees makeup is slightly more slanted toward Republicans than the overall composition of the legislative chambers. One measure of the minority members' lack of influence is the regularity with which they oppose bills which become law. According to Vote Smart, the Senate Ways and Means Committee's two Democratic members voted against "significant" bills that became law 67-9 times dating back to Jan. 1, 2013. A former Democratic legislator who served on the House Appropriations Committee said the notion that the committee acts in a non-partisan manner a "ridiculous statement. There's simply no such thing as non-partisan." Added the state's former budget director: "They're controlled by one party...they operate pretty politically." 
In March 2015, the House Appropriations Committee approved a major change in the way public schools are funded and used a legislative move that blocked full debate when it reached the Senate -- both actions coming over the objections of Democratic committee members. In June 2015, the House minority leader, a Democrat, accused the Speaker Pro Tem, a Republican, of failing to recognize him when he stood to speak on the budget. meaning it passed that chamber with no debate.</t>
  </si>
  <si>
    <t>The ruling party typically has a disproportionate share of the committee and the opposing members are occasionally unable to influence the committee's work as often as their counterparts. 
This year, however, there is a Republican Governor and a dominant Democratic General Assembly. 
The five appropriations committees in the House are made up predominately of Democrats - with the number of Democrats outweighing the number of Republicans by between three and six members. 
The two appropriations committees in the Senate are also heavily made up of Democrats with each committee having at least double the number of Democrats as Republicans.</t>
  </si>
  <si>
    <t xml:space="preserve">Cabinet-level agencies submit reports to the legislature, not specifically to the Legislative and Budget Finance Committee. These reports are submitted as part of performance audits requested by the legislature.
In recent months, information about cabinet expenses by employee have also been posted online, but these are on the governor's website. They are updated monthly and detail how each employee spends by category (includes fuel, mileage, parking, hotels, and others). </t>
  </si>
  <si>
    <t xml:space="preserve">There were six Democrats in the 20-member Senate (30%) at the beginning of the 29th Legislature, and that body's Finance Committee has seven members overall including two Democrats (28.5%). (Sen. Lyman Hoffman, D-Bethel, is one of the two minority members of Senate Finance but he caucuses with the GOP majority.) 
In the House, there were 23 Republicans, 16 Democrats, and an Independent who caucuses with Democrats at the start of 2015 (42%); House Finance had 12 members and included four Democrats (33.3%). By this measure, minority representation on the committees is roughly proportional to each respective body overall. The work performed by nonpartisan legislative staffers who work for Legislative Finance has also been as-advertised: "They're supposed to be nonpartisan, and they have been," said Rep. Les Gara, D-Anchorage. 
Gregg Erickson has covered the budget process as an economist and reporter for decades, and he agrees: "They have equal access to the professional staff resources at Legislative Finance," he said of minority members on the Finance Committee. By one final measure -- the success of amendments -- the process is perhaps more partisan. Erickson said minority amendments have been banned outright at times, and they typically fare poorly when allowed during committee or introduced ahead of a floor vote. One example is March 12, 2015, floor debate on H.B. 72, which will set the FY2016 operating budget. Minority members introduced 21 amendments. All failed. </t>
  </si>
  <si>
    <t>Agencies regularly report to legislative committees, especially the budget writing appropriations committees. Agency staff incorporate information as legislators develop and then monitor the budget. Communications is more intense when the legislature is in session, but committees meet and gather information formally and informally also when the legislature is not in session.</t>
  </si>
  <si>
    <t xml:space="preserve">The  Legislative Oversight Committee on State Budget Performance exists in law in Oklahoma, but in practice, it has not been meeting regularly. In Oklahoma, expenses are largely tracked by the Office of Management and Enterprise Services, an executive branch agency. 
Individual agencies submit annually to a host of various legislative subcommittees that also track and review expenses.  Typically, these kind of reports are submitted to subcommittee tasked with overseeing the agency, but there's no regular review of formal expense reports after the money is allocated to each agency. Most of those committees only review and approve allocations, they do not track spending throughout the year. 
Oklahoma's legislature is only in session for half of the year, so it may be difficult for the subcommittees to track spending throughout the year. State statute says the Oversight committee is also to function while the legislature is in session, but sources said that committee has not been serving in that capacity in the past year. </t>
  </si>
  <si>
    <t xml:space="preserve">There are interim legislative committees that consider reports on various budgetary issues, but the agenda of those committees are decided by legislators and may not be comprehensive. 
Government agencies testify before the Legislature when submitting their proposed budgets, but it is up to the Legislature whether they appear again, and submit reports, in the interim. Some programs are specifically asked to provide reports to the Legislature at specified intervals. Others programs, or departments, are not. </t>
  </si>
  <si>
    <t>Cabinet-level agencies regularly submit formal reports of expenses to the Joint Standing Committee on Appropriations and Financial Matters Committee of the legislature.
In practice in the study period, this took various forms and is sometimes subject to political wrangling. During budget hearings early in the budget deliberation process, Department heads historically sit in and answer questions posed by legislators. During the study period, however, this process was occasionally hampered by increasing antagonism between the legislative and executive branches. At one point in 2013, for example, the Governor refused to allow multiple executive branch department heads to testify before Appropriations, citing the inefficiency of the process and its increasing politicization. Instead, the Governor has said he prefers written communications and reports between the branches. 
 While political tensions in Maine's divided government may have changed the methods of communications between branches, information does indeed still flow in writing, albeit perhaps more slowly than previously. Governor LePage's overhaul of the state's budget in 2015-2016, for example, is well supported with reports from all of the cabinet-level agencies, which are available online at the Appropriations Committee website. In addition, cabinet-level agencies widely submit reports, as needed, to the Appropriations Committee during the year.</t>
  </si>
  <si>
    <t>The Accountability in Government Act requires state agencies to submit quarterly performance evaluation reports (Agency Performance Report Cards http://www.nmlegis.gov/lcs/lfc/lfcreportcards.aspx?Date=12%2f12%2f2014+12%3a00%3a00+AM), but each agency develops its own performance measures and the reports, which are submitted to the Legislative Finance Committee, don’t include detailed information on expenses.</t>
  </si>
  <si>
    <t>The state legislature has several committees that have oversight over government spending. One is the Fiscal Review Committee. 
 The purpose of the committee is to become knowledgeable about the fiscal affairs of the state and to use every means of imparting this knowledge to the members of the general assembly, it being the function of the committee to conduct a continuing review of such items as revenue collections, budget requests from the several spending agencies of the state, the recommended executive budget, appropriations, work programs, allotments, reserves, impoundments, the state debt, and the condition of the various state funds. Tenn. Code Ann. § 3-7-103(a)
 Other committees that provide oversight include: the House and Senate Finance, Ways and Means committees and the Government Operations committees of both the House and the Senate.</t>
  </si>
  <si>
    <t>Reports of budget expenses go to the Department of Administrative Services, whose financial administration duties include managing the centralized accounting and conducting a preaudit of claims of individual agencies or organizations.
Holly Lyons, director of the Fiscal Services Division of the Legislative Services Agency, noted that although agencies are not sending the reports directly to the legislative committee, the fiscal division is able to view the reports and can report to legislators. Reports of expenditures are also available online in a searchable database: data.iowa.gov.
However, under Iowa Code Chapter 2, all state departments and agencies are required to immediately notify the legislative fiscal committee (as well as the director of the legislative services agency) if "any state facilities within their jurisdiction have been cited for violations of any federal, state, or local laws or regulations or have been decertified or notified of the threat of decertification from compliance with any state, federal, or other nationally recognized certification or accreditation agency or organization."</t>
  </si>
  <si>
    <t>The legislature’s Fiscal Committee is authorized to “investigate and consider any matter relative to the appropriations, expenditures, finances, revenues or any of the fiscal matters of the state.” The committee consults with  the staff of the Legislative Budget Assistant during the legislative session and in “the interim” to oversee state spending. 
 The panel must also sign off on any significant nonbudgeted expenses, as well as the acceptance and use of any non-state funds greater than $100,000 that were not accounted for in the budget, such as federal grants and gifts.</t>
  </si>
  <si>
    <t>The New Jersey Constitution mandates the Legislature must approve all spending and borrowing by the executive branch, and appropriates a final spending plan annually through legislation. To fulfill that mandate, each house has its own budget/appropriations committee, which holds budget hearings every year. 
 Further to comply with Constitutional intent, it created the legislative Joint Budget Oversight Committee, which must approve any transfers, changes or new debt after the budget is passed. Throughout the course of the fiscal year, the Legislature has the authority to pass legislation that provides funding for programs and projects above and beyond those provided for in the Appropriations Act. The additional amounts of funding provided by these acts of the Legislature are referred to as “supplemental appropriations.”</t>
  </si>
  <si>
    <t>The Legislature's Joint Legislative Budget Committee (JLBC) and Performance Evaluation and Expenditure Review (PEER) Committee monitors the expenditure of state funds.
The JLBC prepares the annual budget recommendations for how much money the Legislature authorizes state government to spend. State law also requires state government agencies to submit monthly financial reports to the budget committee. 
State law empowers the PEER Committee to conduct performance evaluations, investigations and examinations of expenditures and records of any agency.</t>
  </si>
  <si>
    <t>An Interim Finance Committee established under NRS 218E.400 oversees budget matters in between biennial legislative sessions. It's made up of members from the Assembly Standing Committee on Ways and Means and the Senate Standing Committee on Finance from the previous legislative sessions. The chair alternates between the immediate past chairs of each of those committees.
The IFC has the same investigative powers as a regular committee of the legislature. It oversees a contingency fund that can provide money to state agencies that was not originally appropriated in the budget. 
A separate Audit Subcommittee made up of members of both the Interim Finance Committee and the state's Legislative Commission requests, reviews and responds to audits of state agencies undertaken by the Legislative Auditor.
---
Peer Reviewer comment:
In the 2013 session, the legislature passed Creates the Legislative Committee on Governmental Oversight and Accountability.  The bill was vetoed by the governor and the bill was not brought up for a veto override in 2015.</t>
  </si>
  <si>
    <t>There is no explicit legal provision creating such committees. However, the establishment of the budget oversight committees in the House and the Senate is spelled out in the legislative handbook, together and in conjunction with the state code where the generic responsibilities of all committees are articulated. 
The Senate Committee is Budget and Taxation; the House Committee is Appropriations, where budget matters are handled. 
According to the Maryland Manual, "The Appropriations Committee originated in 1692 as the Committee on Accounts. By the Revolutionary War era, it had become the Committee on Claims (upon the Treasury). The Claims Committee functioned from 1776 to 1968 when its responsibilities were shifted briefly to the Economic Matters Committee. In 1971, budgetary and other duties were assigned to the Appropriations Committee created in that year."
Maryland has no standing legislative oversight committee but the Legislative Policy Committee and the Joint Audit Committee fulfill some of the functions that a standing oversight committee might fulfill.
The Senate Budget and Taxation Committee and the House Appropriations Committee function in effect as standing oversight committees on spending, but their role is limited, generally, to the 90-day legislative session. The Department of Legislative Services keeps a watchful eye, and would alert lawmakers to any looming fiscal problems, whether during the session or in the off-season.</t>
  </si>
  <si>
    <t>Links to itemized budget allocations (or, in South Carolina, appropriations) can be found at the S.C. Legislature homepage; also, the House and Senate websites allow you to track changes. 
There is, also, a variety of regularly-updated budgetary information that is available online through websites for the S.C. Executive Budget Office, the S.C. Comptroller General and the S.C. Revenue and Fiscal Affairs Office. Anyone with a computer can access this information easily and at no cost. Although requests for hard copies are rare, the costs are nominal.</t>
  </si>
  <si>
    <t>Citizens can access budget allocations free and online in all cases where the general fund is concerned. But the Oregon Budget is roughly $60 billion a biennium and only $15 billion of that is general fund expenditure that is debated before the Legislature. 
The rest deals with grants and funds that are otherwise obligated by law to be distributed in a particular fashion. Sometimes citizens must rely on Oregon Public Records Law to access documents related to these other areas of the budget. The law contains more than 470 exemptions and is insufficient to guarantee access. It contains no deadlines, and fees, sometimes obstructively high fees, are normal. 
In the case of general fund documents, a complete budget and analysis are readily available online. 
However, the $45 bn portion of the budget does not have as much oversight. This part of the budget is essentially prescribed by laws and not subject to negotiations. For example, Oregon law is that all state gas tax must go to roads. Thus, a huge chunk of that 45 bn is gas tax that then goes to the Oregon Department of Transportation to budget for whatever. The details of how the money is spent are not deliberated, but copies of the ODOT budget can be obtained through public records law. Same goes for grants. Say the state gets a certain amount of funding in grants for education. Those are prescribed and are then spent by the Oregon Department of Education. You can get the Education budget through public records, but details of the budget are not deliberated.</t>
  </si>
  <si>
    <t>Itemized budget allocations are available online at no cost when the appropriation bills for each state government agency or program are on the Legislature's floor calendar for a vote and posted on its website. However, bills for each agency  are not itemized in great details beyond specifying from what source the money is coming from. The Legislative Budget Office does provide a more detailed summary of itemized allocations in annual reports prepared within a week after the Legislature gives final approval. That report is available on its website.</t>
  </si>
  <si>
    <t>Yes, the public can review Annual Appropriations Act on both the Office of Legislative Services website and the full budget on the Office of Management and Budget website. Both the Treasury spokesman Joe Perone and former budget director Richar Keevey note the budget can be examined there in line-item detail. All budget documents can also be obtained through OPRA.</t>
  </si>
  <si>
    <t>A huge amount of information is available, online at no cost, but to get down to line items takes a bit of time and even experts say it can be frustrating for someone who doesn't know where to find it.  There are numerous budget allocations, expenditure and revenue reports or other financial reports, that break down information in detail, giving expenditures and budgets for each department, but they are spread out over several departments, such as the Department of Revenue, the Office of Budget and Management, the state Controllers Office and the General Assembly's Fiscal Research Division. It is almost a case of too much information, and none of it in a central place. Even among people who follow the budget there are differing views of what is available and when. Monthly reports are issued within 10 business days after the end of the previous months. Other reports such as end of year or biennial reports take five to six months from the end of the legislative session or the fiscal year to be published.</t>
  </si>
  <si>
    <t>If citizens know exactly what they’re looking for, they can find itemized budget allocations online (within a reasonable time period and at no cost).
"There are tricks you have to know," said Karen Woodall, executive director of the Florida Center for Fiscal and Economic Policy. "Joe Q. Public, who says I’d like to see what’s happening with the budget, won’t be able to find the level of detail he's looking for." . 
To do this, one must visit the appropriations committee pages at www.myfloridahouse.gov or https://www.flsenate.gov/. Within those, users will notice broad subject headings like health and human services, criminal justice, etc. Click on those and find specific bills that are part of the budget to look at line items. "This is a challenge for somebody to decipher," Woodall concluded. 
Another way to access the entire budget is by visit the Florida Fiscal Portal, go to documents, then select, under appropriations bills, conference reports and year.</t>
  </si>
  <si>
    <t>The governor's budget recommendation documents were posted online within a half-hour following the governor's Condition of the State address. The documents, which were posted both on the website of the Department of Management, which manages the budget, and on the governor's website, include an itemized full budget, which includes an overview of appropriations, appropriations broken down by function, breakdowns of departmental budgets and budgets for capital projects. A brief is also available that gives an overview of the budget.
The finalized budget, published in August by the Legislative Services Agency Fiscal Division, includes a summary of fiscal information and enacted legislation.</t>
  </si>
  <si>
    <t>Citizens can access itemized budget allocations within a reasonable time period and at no cost online, at the website for the Joint Committee on Appropriations and Financial Affairs. Budgets documents are enormous, unwieldy and arcane — but nonetheless, they are freely available online.</t>
  </si>
  <si>
    <t>Citizens are not likely to get to testify before budget hearings, but they can submit statements individually or as a group that legislators consider. Furthermore, in a small state like West Virginia, there's a fair amount of personal interaction so citizens regularly provide input. 
 Ashton Marra, statehouse correspondent for West Virginia Public Broadcasting, said the Joint Committee on Government and Finance, regularly receives reports and testimony from department heads, but there’s little input from citizens during hearings.
  Sam Hickman, lobbyist for health care issues, said the House and Senate finance committees hold hearings on agency budgets, but that the public is generally not invited to speak unless an individual is asked to answer a legislator’s question. Citizens can request public hearings, but there are only 10 or 15 of them scheduled during a 60-day session of the Legislature. 
  “We’ve been discussing whether to request a public hearing on the budget, but it usually gets handled so late in the session so we’re not sure whether that would be a useful strategy,” Hickman said. Last session, Hickman said, the governor presented a budget that cut funding for certain children’s programs. 
“Our coalition fought to restore those funds and and Legislature agreed, but the governor line-item-vetoed those funds out,” he said. “Then during a special session, the Legislature found some excess lottery funding to pay for those programs and they passed that. The governor signed that legislation, thanking legislators for finding the funding to allow those programs to continue.”
  “My experience is that it’s usually the agency head who makes presentations,” said Phil Kabler, statehouse correspondent for the Charleston Gazette. “Then finance committee members ask question. But I don’t recall an opportunities for private citizens to comment. Interested parties or interest groups can submit documentation about their stand for or against something, but there’s usually not a public hearing.”</t>
  </si>
  <si>
    <t>Citizens regularly testify at legislative budget hearings, both on their own and through civil society organizations, and there are indications that their testimony is given weight by legislators.
 In March 2015, for example, Olivia Siglin, the state and local government chair for the Students' Association at South Dakota State University, testified to the Legislature’s Joint Appropriations Committee in favor of a tuition freeze or a reduced tuition increase. Legislators indicated there probably wouldn’t be sufficient funds but indicated a desire to find funds through an amendment later in the session.
 Jim White, a legislator on the Appropriations Committee, said people who are clients of the Department of Social Services frequently testify and often influence legislation.
 A documented example of a private citizen influencing the legislative budgeting process exists in the account of testimony from Wheat Growers CEO Dale Locken, who testified to legislative appropriators in 2014 on behalf of funding for rail improvements and helped convince them to add $6 million to a bridge funding bill.</t>
  </si>
  <si>
    <t xml:space="preserve">Oklahoma does have legislative budget hearings, and there may be occasional opportunities to provide input at the committee level -- but there is no formal process for citizens to provide input. 
Typically, only agency heads speak at budget hearings, though it's up to the discretion of committee chairmen if someone wants to speak at a hearing. On some occasions, the chairman of a committee or subcommittee will invite someone representing a group to speak at budget hearings. More often, it is representatives for various groups and trade associations ask to speak at budget subcommittee meetings, not average citizens. Though some committees may also invite comments from anyone in room at the end of meetings.  
In 2014, proponents of increased funding for education in Oklahoma took to rallying on the Capitol steps to be heard by legislators. They did not get the funding results they were hoping for and plan to rally again in 2015, according to news reports. </t>
  </si>
  <si>
    <t>The budget is vetted through a series of legislative committee hearings, and in practice, these proceedings are open to the public and individual citizens and civil society groups regularly participate and provide testimony. Historically, the Joint Rules established by the House and Senate require the committee having jurisdiction over appropriations and financial affairs to hold public hearings on each department or agency’s proposed budget with the exception of those funded by the Highway Fund. 
 In early 2015, for example, Maine Governor Paul LePage introduced a comprehensive overhaul of Maine's tax system, a proposal he rolled into the first biennial budget of his second term. Hundreds of citizens, groups and civil society budget experts from all over Maine have offered testimony, both oral and written, to the Appropriations and Taxation Committee. 
 Does all this testimony make a difference? Surely some. But three minutes of oral testimony is brief, and many observers and even legislators say very little of the written testimony submitted is in fact reviewed. More cynical observers point out all that public input at times seems a "charade" easily trumped by private, or political interests. In practice, lobbyists are often the majority of those testifying at all committee hearings.</t>
  </si>
  <si>
    <t>Citizens regularly provide input into budget hearings, though it is dominated by advocates and public interest groups, as opposed to individual citizens, as was reflected in a March 10, 2015 budget hearing. But anyone who wants to be heard only needs to sign up and show up. In 2015, five such hearings were held throughout the state. Lawmakers also often solicit public input on their own initiative. 
 Some of the input provided by special interest groups and labor unions at budget hearings carry significant influence and weight with the Legislature, though it is doubtful the average citizen sways any minds.</t>
  </si>
  <si>
    <t xml:space="preserve"> A former legislator, characterizing citizen input in the budget process, said: "Some opinions carry more weight than others." In March 2015, legislators heard from a long list of doctors, patients, health care providers and other witnesses who favored a bill that would expand Medicaid coverage in Kansas. However, the bill stalled in committee after a representative of the conservative group Americans For Prosperity testified against it, saying the group would "hold accountable" any lawmaker who favored expansion. A search of newspaper articles and other sources reveals examples of citizens testifying at state budget hearings, although testimony by representatives of state agencies appears to be more frequent. In March 2014, parents of children attending "virtual" charter schools appeared before the House Appropriations Committee. 
The same month, the president of the Kansas Policy Institute, a think tank promoting free-market policies, appeared. In February of this year, a representative of the MainStream Coalition, a group that promotes public education, appeared before the Senate Ways and Means Committee. </t>
  </si>
  <si>
    <t xml:space="preserve">The governor is required to hold at least one public hearing in which citizens can voice their opinions on the upcoming budget. This public hearing was announced on the governor's website and live-streamed, then archived on the governor's YouTube channel. 
Roughly 20 people spoke at the hearing, most of whom were members of trade groups and associations, according to media coverage. However, not everyone got a chance to speak at the hearing. O. Kay Henderson of Radio Iowa reported that about 10 people were cut off because the hearing was limited to one hour. 
According to Jimmy Centers, communications director for the governor, citizens have opportunities to speak with the governor regarding the budget throughout the year as he travels through Iowa's 99 counties. Additionally, citizens can submit written comments on the budget and what they believe should be included to the governor's office at any time.
Throughout November and December 2014, the governor held nearly 40 departmental budget hearings, which were announced in the governor's schedule and were open to the public. </t>
  </si>
  <si>
    <t>Utah has eight appropriations subcommittees in addition to the Executive Appropriations Committee (EAC). Every legislators sits on at least one subcommittee. State agency budgets are divided amongst the subcommittees and discussed in open meetings. There is no exact way to determine the author of every budget item, but the Utah Legislature usually avoids omnibus bills that might include unrelated pork barrel items. Therefore, specific programs, particularly those requiring new funding, are in a single bill with a primary sponsor and fiscal note.
Motions are made and acted upon in open meetings. Subcommittee and EAC meetings are streamed live over the Internet. Budget bills are debated on the House and Senate floor and streamed live over the Internet. 
However, some leadership meetings and caucus meetings where budgets are discussed are closed to the public, but final decisions and votes are made in public. All parties interviewed said that they feel that Utah should be highly rated in its budgetary process and financial accountability. At least one survey called it the "best-managed state," but an economist disputes Utah's No. 1 status, but says it is among the best managed states.</t>
  </si>
  <si>
    <t xml:space="preserve">Most of the budget is developed publicly, but conference committee sessions where lawmakers work out differences between the House and Senate budget proposals are behind closed doors. Sometimes items are slipped into the budget mysteriously or at the last minute. 
A common tactic is for a lawmakers to slip in an item creating a new judgeship in his/her district as  favor to a friend or supporter, a recently retired state senator said. The lawmaker will then lobby the governor for an appointment to fill the new vacancy. Lawmakers may also slip a policy decision into the budget in a ploy to avoid hearings and a separate vote on a matter. 
An example, just outside our reporting period but nonetheless illustrative, is a proposal slipped into this year's Senate budget would  remove a provision in state law requiring a person to complete a driver's education course to obtain a learner's permit. Lawmakers do not always know who slipped these items in except that they would not be there without permission from committee chairmen or chamber leaders. 
The appropriations committees in each chamber are very large, so almost every member is on one of them and knows at least his or her segment of the budget. But budget negotiations can be drawn out, as they are this year because the House and Senate do not agree on the budget that they started working on in March, just within our reporting period. 
The budget is supposed to be done by July 1, but lawmakers and reporters speculate the General Assembly will not meet this deadline and will have to operate on a contingency budget until their differences can be ironed out. As deadlines approach, or as the budget comes together and lawmakers want to adjourn, there typically may be much that not everyone has had a chance to read. </t>
  </si>
  <si>
    <t xml:space="preserve">Legislative rules require negotiating committees' budget meetings to be open to the public, but much of the haggling prior to the Legislature's final approval are done between a small cadre of leaders. While they're not required to notify the public of when they meet, legislators occasionally announce on the House and Senate floors when they're negotiating in rooms publicly posted as locations for their meeting. However, this notification is not always done. 
Aside from the floor debates and the final appropriation bills and summaries, there are no official records of the negotiations. The six-member legislative panels -- called conference committees -- that draft the final budget bills do sign their names to them.
While the House and Senate annually spend about three months writing, debating and voting on bills, the final versions are often hammered out in the last days by these committees for up-or-down votes by the Legislature. Legislative conferees in 2014 inserted "pork" road-construction projects  in their behind-the-scenes negotiations over the budget in the final days of the session. The House rejected this, forcing conferees to return to the negotiating table for a bill acceptable to the House. </t>
  </si>
  <si>
    <t>The state budget debate process goes through a series of public subcommittee and committee hearings and votes of both houses before final approval. 
However, a former legislator described the actual decision-making process as a "closely-held one" directed by the governor, speaker of the house, president of the senate, chair of the Senate Ways and Means Committee and House Appropriations Committee -- all of whom currently belong to the same conservative faction of the Republican party. 
Last year, House Speaker Ray Merrick was paraphrased as saying a budget proposal introduced by one House member "was not part of closed door negotiations between Republican leaders." Moreover, a former state budget director said news that the governor's staff used private email accounts to share his proposed budget with lobbyists and others prior to lawmakers seeing it raises concerns. "There's some stuff happening now, there's some issues with transparency. (But) it is open." 
Legislators do not authorize individual budget line items, but rather work from a proposed budget submitted by the governor.
Budget bills are first  assigned to smaller subcommittees of the latter two bodies for consideration. Official actions are taken in public meetings.  As the budget bills are amended in committee, it may become known that a certain legislator wants this or that specific budget item, but "there's never a name attached to it," the former budget director said. Occasionally, during final negotiations between House and Senate leaders on the budget, members are able to "slip something in that they want" and get it approved by the full Legislature with little notice because it's a relatively small part of a huge bill. In 2013, for instance, the chairman of the House Appropriations Committee was able to add a $12 million expenditure for a program that would be sole sourced to a company in home county. There were no hearings on the proposal; Senate leaders agreed to help end the overtime session. "I don't think it happens very often," the former budget chief said.
Prior to the introduction of the governor's budget for the current year, his proposals were shared with lobbyists and other advisors through private email accounts not subject to the state's Open Records Act. A lobbyist and state representative said the use of certain procedures has reduced the opportunity for rank-and-file lawmakers to carefully consider important aspects of the budget, instead giving them the option only of up-or-down votes on the budget. "There's not been a place where you do what the process should be doing," the lobbyist said. The representative stated: "We get one vote, usually at three o'clock in the morning. It's 'make this vote or we don't go home for another week.'" The lobbyist also complained about another legislative tactic -- the insertion of policy provisos into budget bills. In 2014, for instance, the Legislature passed an appropriations bill that shifted some authority from the state Supreme Court to local district courts, a move widely seen as retribution against the high court for certain decisions. In June of this year, as the Legislature repeatedly tried and failed to approve a budget, an Associated Press reporter discovered 27 Republican legislators meeting in private with the governor's budget chief, who was warning them of the consequences if they failed to comply with the governor's wishes regarding taxes. As an example of how anonymously funded groups can directly influence the budget process (and not just elections), a member of the House Appropriations Committee and the state's majority party said that outside interest groups derailed the state's budget-making process with the threat of sending postcards to voters that would distorting lawmakers' voting records. Instead of approving a budget that was more equitable to all citizens, this lawmaker said, some legislators withdrew from the process altogether, allowing the conservative majority to pass a sales tax increase while slashing important parts of the budget.
The fear of being "postcarded," the lawmaker said, "affects a lot of wide-ranging issues -- school finance issues, budget and taxation."</t>
  </si>
  <si>
    <t>The budget adoption process in the Indiana legislature is transparent at times, but goes behind-the-scenes at other times. 
 Indiana legislative budgetary committees have public debates on the proposed budget at least twice, in addition to public hearings when agencies present their budget proposals before the State Budget Committee, consisting of legislators and the state budget director. The budget also is debated on the House and Senate floors at least twice each, but the public cannot testify on those occasions. 
 Recorded videos of the proceedings on chamber floors and in committees are publicly accessible on the Indiana General Assembly website. Authors of individual budget items can be identified, as motions in the chambers and in committees are posted online, too.
 However, considerable budget negotiations occur behind-the-scenes, out of the public's eye, say Statehouse reporters and public interest groups. 
 "I would say there are lots of times for input. But behind the scenes, in practice, they already have the  bill written," said Niki Kelly, Statehouse reporter for The Fort Wayne Journal-Gazette. She said that given the super-majorities (large numbers of Republicans in House and Senate), decisions are made behind-the-scenes before the public votes are cast. 
 Another problem, she explained, is that House budget hearings are conducted based on the executive branch's budget proposal, while the actual House budget often isn't presented until the day before it comes to a vote on the House floor, so citizens have hard time reacting to those changes. 
 Overall, the budget adoption process is "pretty transparent," says John Ketzenberger, executive director of the Indiana Fiscal Policy Institute. He said the budget bill and fiscal impact statements are publicly available right away, and proposed amendments may take a day to be posted. 
 Documentation of changes, by and large, are available as changes are being made and budgets from previous years are readily available with which to make comparison.
 In general, Ray Scheele, co-director of the Bowen Center for Public Policy at Ball State University, agrees the budget process is transparent, although he recognizes some legislators try to slip some minor items into the budget and, at the last minute before passage, changes are often made. 
 Still, he said the governor publicly submits and talks about his budget proposal, the debates are open and sometimes heated, budget information -- including some line item details -- is available to the public.</t>
  </si>
  <si>
    <t>While state expenditures are easily accessible following an approved budget, budget negotiations themselves don't appear to be very accessible at all.  Citizens can follow expenditures through the Illinois Comptroller's Office, but beyond a look at the proposed budget and details, authors of individual line items are not listed.
The Fiscal Futures Project reported that the debate process is not conducted in a transparent manner and a chunk of the budget process is done with the majority party in closed sessions. 
Republicans in the Democrat-controlled House, complained last year that a version of the spending plan was given to them just a few hours before a vote took place.</t>
  </si>
  <si>
    <t>The official budget process is very transparent. All of the relevant committee and subcommittee meetings are open to the public. The governor makes a public recommendation in pre-session budget hearings. Because Arkansas does dozens of individual appropriations, each of them go through committee. The Revenue Stabilization Law and the General Improvement Fund Law go through committee as well. All of these bills are then voted on (in rare cases, after debate) in the full chambers of the House and Senate, both open to the public. The bills themselves are available for free to the public on the General Assembly website. It is worth noting, however, that while the meetings are open to the public, the Joint Budget Committee, through which all of the budget bills must pass, does not have a mechanism by which citizens can provide public input. 
That said, some of the hearings and committee votes are likely taking place after big-picture decisions have already been negotiated behind closed doors. Generally key legislators and the executive branch have hashed out the details by the times the votes take place and only very rarely do appropriations votes or votes on the major budget bills include debate on the floor, significant dissent, or any doubt about the outcome. 
“I would say for the most part it’s often transparent, but a lot of the big decisions around, especially the General Revenue Stabilization Act, get made behind closed doors at the governor’s mansion with a couple of handfuls of key folks,” said Rich Huddleston, executive director of the Arkansas Advocates for Children and Family, an advocacy group that follows budget matters closely. “The same thing around the GIF law. And that usually happens the last week or two of the legislative session.” 
Meanwhile, it is not typically possible to identify authors of individual line items in the budget (other than those which follow the governor's recommendation being linked to the governor). The major division and department appropriations and the Revenue Stabilization Law are sponsored by the Joint Budget Committee as a whole. It is possible to see individual authors for some of the appropriations listed in the General Improvement Fund law, which lists some appropriations sponsored by individual legislators. In the case of an amendment to an appropriation or other bill passed by JBC, the amendment typically notes an individual legislator as sponsor in addition to JBC. So by checking an amendment (available as a PDF link on the bill's page on the General Assembly website) it would be possible to ascertain the author of a change to a line item. But this would only apply to amendments and would not be readily apparent from viewing the law itself. 
It can also be difficult in practice to track how surplus funds are being spent. A report by Arkansas Advocates for Children and Families in 2014 found that the process of spending surplus funds is less transparent than the general revenue process and tended to end up going toward pet projects for legislators through the General Improvement Fund. The report also found that Arkansas has consistently made overly pessimistic revenue forecasts and that the legislature has failed to create allocations for all of the likely revenue. This has led, the report alleges, to “building an intentional surplus into the budget,” ending up in the General Improvement fund where it is “spent with relatively fewer restrictions and less public transparency.” (Arkansas tied for last in a recent review of revenue forecasting practices by the Center on Budget Policy and Priorities.) 
Another issue is the use of the Special Language Sub-Committee of the Joint Budget Committee to attach non-codified language to legislation that can have significant budgetary impacts without the same level of public scrutiny and legislative debate. For example, in 2014, Sen. Jonathan Dismang used Special Language to enact a $5 million tax break impacting frackers; in 2013, Sen. Johnny Key used Special Language to devote $15 million per year to subsidies for “virtual school” for home schoolers.</t>
  </si>
  <si>
    <t xml:space="preserve">The House and Senate have beefed up its fiscal staff in recent years. House Finance, which does the bulk of the committee work on the budget, has 9 financial analysts and a lawyer, while the Senate Finance Committee has about 6 analysts.
But WPRI reporter Ted Nesi wonders whether they have enough people to adequately monitor a $9 billion budget. Staff seems adequate for day to day handling of the budget, but not for handling problems that crop up, like a recent budget shortfall at the state Department of Children, Youth and Families. In November 2014, the Department had asked the then governor Chafee for an additional $13.8 million for the remaining eight months. </t>
  </si>
  <si>
    <t xml:space="preserve">The legislature has sufficient staff to do its own budget work. The legislature takes an active role in developing the budget. It can and usually does make changes to the governor's proposed budget. Each chamber of the General Assembly has an appropriations committee that develops the budget. This is done through subcommittees with responsibility for a specific area -- education, public safety, health and human services and the like. 
The subcommittees have staff experts in finance who work with the lawmakers to develop their segment of the budget within funding limits set by the committee chairs.  Most of the financial experts have Master's degrees in public administration and all are well qualified in finance and budget matters There are deadlines for submitting the budget proposals, so, while there may be some long hours as the deadline approaches, there is no backlog.  
The legislature also has a Fiscal Research Division staffed with qualified financial experts who analyze the Governor's proposed budget and then assist the House and Senate finance committees and appropriations subcommittees as they consider the Governor’s recommendations and make their own recommendations by way of appropriations bills or tax law changes. The  Fiscal Research Division staff also estimates the cost of proposed legislation for legislators. The division staff also monitors implementation by state agencies, tracks spending, and follows major federal policy issues that could affect the State. Staff members report findings to oversight committees. </t>
  </si>
  <si>
    <t>New York's budget process is hindered by the Legislature's lack of authority to make substantive changes to the executive budget. Legislators may strike specific appropriations from the proposal, but they can't otherwise amend the governor's budget. In order to change any appropriations, the Legislature must vote down the entire budget document and introduce a new bill.
 The Legislature did, however, force Gov. Andrew Cuomo to abandon several reforms he had sought in the 2015-16 budget, namely significant ethics reforms and college scholarships for undocumented students. 
 Although the Senate Finance and Assembly Ways and Means committees are well staffed, they are controlled tightly by the majority party, giving little power in the budget process to minority party legislators or other committees. The structure makes it difficult for some legislators to get information or provide input.</t>
  </si>
  <si>
    <t>The Legislature's Office of Fiscal and Program Review, together with a number of supporting legislative committees and their respective offices (Taxation, Revenue Forecasting, etc.), assist the Appropriations Committee in assessing proposals and in deliberations regarding the state budget. These offices are generally well-financed and capable of providing sufficient resources to legislators.
 Since the 108th Legislature, the Legislative rules have required each participating policy committee to appoint a subcommittee to serve as a liaison to the Appropriations Committee, providing information and assistance with analysis and research. These subcommittees regularly participate in the Appropriations Committee deliberations on relevant portions of the budget. After receiving input from policy committees, the Appropriations Committee votes on amendments and new proposals. The Appropriations Committee’s report on the budget proposals is submitted to the Legislature for approval in the same manner as other bills.
 It should be noted, however, that Maine has a so-called "citizen" legislature. Legislators are rarely full-time politicians; most often, they continue to work in other fields, often in the private sector, while serving in the Legislature. This unique facet, combined with term limits, create a constantly shifting crop of legislators serving on the Appropriations Committee. 
 Some believe that this constant turnover "repeatedly guts" the institutional knowledge of the Legislature each cycle. The re-education effort, in turn, is both inefficient and ineffective in promoting smart governance and budget making policy.
 This session, in 2015, for example, there are 15 new members in the 35-person Maine Senate (43 percent) and 66 new members in the 151-member House (44 percent).</t>
  </si>
  <si>
    <t>In practice, the Legislature passes line-item changes to the budget submitted by the governor, based partly on work by its staff. The staff of the Legislative Research Department includes at least two dozen analysts assigned to budget and tax matters. "They've got a significant number of staff who help with the budget process," the state's former budget director said adding: "I would say yes, legislators have the resources to be knowledgeable, not all of them avail themselves of it.
A state representative said it's difficult for legislators, especially inexperienced ones, to keep up with what's happening on the budget. "For the most part, you are as a legislator left to your own devices." There are sources of information, such as the Legislative Research Department and outside interest groups, but as part-time legislators the lawmakers find it challenging to understand the intricacies of the budget and process. "Is it easy? No."                                                                               
The head of the Legislative Research Department said it has "sufficient resources to keep legislators informed.  We attempt  to respond in a timely fashion to all inquiries, but there are times when the  information being requested is not readily available.</t>
  </si>
  <si>
    <t>The legislature is aided in its monitoring of the budget process by the Legislative Services Agency. The agency as a whole has about 100 members, including a budget staff that has 16 full-time analyst positions. Analysts on the budget staff provide support to budget subcommittees as well as the Ways and Means committees in both chambers and the Education Standing Committee. Analysts provide fiscal notes and other information to help legislators make decisions and analyze any impact of those decisions.
Legislators have a significant capacity to provide input and changes to the budget as the legislature is responsible for passing appropriations bills that allocate the money to various state departments and agencies. From mid-January until April or May, the seven joint appropriations subcommittees in the legislature listen to presentations from departments and make recommendations that then go to the Appropriations Committee, and then to the House and Senate floors for amendments and passage. The governor has the ability to veto or line-item veto the finalized legislation, although the General Assembly can override the vetoes.
Citizens and legislators can track changes in the appropriations bills as they move through the legislative process through the appropriation bill analysis and the appropriation tracker maintained by the Legislative Services Agency.</t>
  </si>
  <si>
    <t>The Indiana General Assembly is generally considered well-equipped and has enough resources available to them to handle the budget-making process. Whether they do a good job and use those resources to make  financial decisions is another issue. 
 Niki Kelly, Statehouse reporter for the Fort Wayne Journal-Gazette, said as far as she can tell the legislature does have adequate resources and good support from several fiscal policy staff members and the Legislative Services Agency. The non-partisan agency primarily writes legislation and does fiscal analysis on every bill with a fiscal impact. 
 The legislature also has some long-time members, including Republican Senators Luke Kenley and Brandt Hershman, who have handled budget appropriations for years and are considered knowledgeable of economic forecasts and financial risks, according to Statehouse watchdogs.
 John Ketzenberger, executive director of the Indiana Fiscal Policy Institute, a non-partisan organization that tracks fiscal issues in the state, said the state's revenue forecasting process is very well done here. Because of that, legislators do not argue over the amount of the available revenue, but instead focus on deciding how to best appropriate those funds. 
 Ketzenberger also said the State Budget Committee, made up of top legislators and the state budget director, allows the full legislature to have a high level of oversight and keep a hand in the process. 
 The legislature, says Ball State University political science professor Ray Scheele, "jealously guards their power over the budget." But, at the same time, he said it works well with private accounting firms and economists around the state who provide them the revenue forecasts and other data they need to make decisions.</t>
  </si>
  <si>
    <t xml:space="preserve">The legislature does have sufficient and qualified staff to fulfill its budgetary duties without a backlog of work. "The legislature only meets for 60 days, but the staff is year round. Appropriations committees and subcommittees work all year long," said Kurt Wenner, VP of Research at Tax Watch. 
Karen Woodall, executive director of the Florida Center for Fiscal and Economic Policy agreed. 
Appropriation committees and subcommittees hear presentations from state agencies and craft what will become the state's budget during the legislative session. To do this, they look at the governor's recommendations and the budget requests that agencies submit. The appropriation bills are then filed and passed by each chamber.
So although in May 2015 Florida has yet to pass its budget (largely due to an impasse over a Medicaid expansion that would help lower-income Floridians purchase private health insurance), the problem does not stem from a lack of resources within the legislature.    </t>
  </si>
  <si>
    <t>The Illinois legislature continues to face large budget problems during the study period - billions in unpaid bills, an unfunded pension and low credit rating. 
The legislature does lack the resources to fulfill its budgetary duties completely and instead has focused on Band-Aid and reactive approaches instead of tools to fix the problems long term.  Legislation that would help alleviate these problems are long debated and lawmakers struggle to pass solutions. 
According to the Fiscal Futures Project, a government watchdog group focused on state budget transparency and long term budget concerns, the legislature does not have sufficient capacity to monitor budget process and make changes. 
The Illinois budget is divided into two parts - general and special. Historically, attention focuses on what goes on in the special budget, according to its analysis. 
There is limited staff support and the budget is a complicated set of documents.</t>
  </si>
  <si>
    <t>The Legislature overall in FY2014 had a budget of $74.9 million, including $20.3 million allocated directly to the Budget and Audit Committee which contains the divisions that most directly monitor the budget process on behalf of lawmakers: Legislative Audit and Legislative Finance. 
Legislative Audit has 36 staff headed by the Legislative Auditor; the Division of Legislative Finance is staffed by 10 persons headed by the Legislative Fiscal Analyst.
Gunnar Knapp of the Institute of Social and Economic Research, a public policy research institute of the University of Alaska Anchorage, says that funding for the Legislature overall and its financially-focused subsets is not a problem. Legislative staffers may not have the ability to look retroactively at whether lawmakers' decisions were sound in hindsight, but that is where auditors come in, he said. Gregg Erickson has covered the budget process for decades as a reporter and economist and worked as research director of the Legislature: "I would say that our system in Alaska for giving legislators good, nonpartisan information is excellent," he said. "Every system is run by humans, but the Legislative Finance Division generally does a great job."</t>
  </si>
  <si>
    <t>In practice, the legislature has sufficient capacity to monitor the budget process and make changes. There has not been a case where the legislature has not had the staff or resources to fully monitor and participate in the budget process. 
This is especially true when it comes to the Joint Legislative Budget Committee, which is known for a high quality of work and for producing thorough and comprehensive analysis in a timely manner. There has not been a backlog of work in the legislature pertaining to the budget process.</t>
  </si>
  <si>
    <t>The State of Wyoming legislature votes on all budget items, therefore all significant government expenditures require approval from the legislature. 
The governor does have the authority to modify budgets in the absence of the Legislature with a B-11 process, but there are limits. The governor is allowed to transfer funds between programs within any executive branch agency but only up to 10 percent of the total appropriation for that specific agency. 
The state executive can also transfer funds between executive branch agencies up to 5 percent of the total appropriation for the agency from which the funds are transferred, according to the statute. 
For this process, the legislature is informed of the governor’s approved change.  
The governor also has a small pot of money that he can use for emergencies, Rep. Ruth Ann Petroff, R-Jackson, said. “It's just there so if something major happens we don’t have to put the whole legislature back in session,” she said.
There are no cases of abuse of this process within the study period. The Governor waited until a supplemental budget session to have lawmakers move funds around to set aside additional fire money in 2013, rather than B-11 process. Former Superintendent of Public Instruction Cindy Hill came under fire for moving around funds for her Teacher to Teacher program after the passage of the budget. Wyoming’s general fund budget is $1.6 billion.</t>
  </si>
  <si>
    <t>The Legislature approves budgets during its annual 45-day session. The most recent budget approvals occurred on May 10, 2015 in several separate budget bills.
All expenditures are controlled by the Legislature through its appropriations power. However, once the Legislature appropriates funds, it doesn’t usually oversee specific expenditures. Exceptions include intent language directing how an appropriation should be spent, and statutory provisions requiring legislative pre-approval of certain expenditures, such as settlement agreements and federal grants.
There are no documented instances during the study period when discretionary money was used by the executive to bypass the legislative appropriations process.</t>
  </si>
  <si>
    <t>Those who monitor Tennessee's budget process say the legislature has to approve all of the money that's spent. But there is a question of how much wiggle room the governor might have with the money – though it's not going to be anywhere near as much as 1% of a annual budget of more than $30 billion. 
 “All expenditures require legislative approval,” said Mike Dedmon, assistant director of the state budget office. “In fact, we can’t even transfer money in between programs without their approval. Let’s say you’re going to move money between the Parks Division and the Department of Agriculture — now there are certain instances where that might make sense if are doing the same thing — we still need their approval to do that.”
 Jim White, former executive director of the Fiscal Review Committee, agreed. 
 "All dollars have to be appropriated, whether they are significant or not. The only exception, White said, would be when federal grant money comes in after the appropriations bill has been passed. Typically that federal money has to spent within a certain amount of time. The Fiscal Review Committee, Department of Finance and Administration and the Legislative Budget Office will take a look at the federal money coming in. The chairs of both the House and Senate Finance, Ways and Means committees, he said, have to sign a form acknowledging that they have been notified of the administration's spending the federal dollars during the budget expansion process. 
 "Apart from that, all dollars, no matter how minuscule, have to be appropriated," White said. 
 However, one former state lawmaker said some bills could be so broadly written that it would allow the governor to have substantial amounts of dollars to use at his discretion. 
 "I’ve always marveled during the years that we were short of money, and yet the governor had several million dollars that he could give for grants to parks and to fire stations without legislative action," said Joe Haynes, an attorney and former state senator who retired in 2012 after serving 28 years in the General Assembly. 
 Would the governor have access to more than 1% of the budget? 
 "No, I don’t think he’d have access to that much, but he’d have access to a substantial amount of money," Haynes said.</t>
  </si>
  <si>
    <t>The Pennsylvania state budget is allocated based on a program structure — which means funds are allocated based on purpose rather than by organization. State law requires budgetary control by line item, which means expenditures cannot exceed the amounts appropriated. The governor can shift funding within major categories or put funding in reserve.
The governor has the most post-Legislature budget authority in this last category. Past governors — Robert P. Casey, for example — have used the ability to essentially impound appropriations to score political points, calling their budgets balanced until an election passed and then releasing money that unbalanced it. This is at the governor's discretion in areas that are not entitlements. For example, a governor could not withhold money designated for, say, state police salaries or pensions but could for a new anti-drug public education campaign.
The Legislature has approved the spending in these cases, but not the manner of it.</t>
  </si>
  <si>
    <t>In practice and in principle, the Oklahoma legislature approves nearly all significant government expenditures. The executive branch does not have the ability to shift such significant appropriations from one category to another after the budget is approved. 
There are a few notable exceptions, however, where public bodies in Oklahoma could spend as much as 1 percent of the total state budget without prior authorization of the legislature. In some cases, bodies such as the State Regents for Higher Education, the Oklahoma Housing Authority and the Oklahoma Turnpike Authority could bond building projects in excess of $70 million without needing the legislature's approval. 
Certain state authorities -- such as the Turnpike Authority, Grand River Dam Authority and Health Care Authority-- could make such large expenditures in terms of large capital programs, sources said. Theoretically, the Oklahoma Turnpike Authority could build a billion dollar highway through bonds without seeking approval from the state legislature. Though expenditures in excess of $70 million by those entities are rare, their ability to do so has created conflict at times in the state. 
In 2013, the state Supreme Court had to step in after some legislators objected to the State Regents for Higher Education issuing $116 million in bonds for a lease program to fund campus projects, including a new office for the state Medical Examiner on the University of Central Oklahoma. 
Critics said it could become an evasive way to fund new projects such as prisons or museums, by finding land on public university campuses and using bonds for financing. The Court ruled that "these types of bonds are not debts of the state as a matter of law because the Legislature cannot be forced to appropriate funds to repay them.”</t>
  </si>
  <si>
    <t xml:space="preserve">Budget expenditures require legislative approval. The governor can on occasion move some money from one area to another without legislative approval. This especially applies to emergency expenditures. The governor can allocate emergency money from a contingency fund the legislature sets up in every budget.  So, the cap on the governor's expenditures is what's in the contingency fund. He also reports to the General Assembly on  expenditures from the Contingency Fund. But, basically, money is spent in the way it was appropriated by the legislature. As an example, Gov. McCrory used state funds to help counties damaged by tornados in 2014. Otherwise, money must be spent in the way it was appropriated by the legislature. </t>
  </si>
  <si>
    <t>In Ohio, the State Controlling Board - a bipartisan panel of legislators headed by a gubernatorial appointee - approves expenditures of more than $50,000 ($75.000 for real estate leases, $200,000 for "public improvement projects"). The state budget is more than $30 million a year, so the threshold is well below the 1% figure. At times, an entity signs a contract or starts spending money prior to controlling board authorization.</t>
  </si>
  <si>
    <t>Just about every dollar requires state legislative approval. The governor generally is not free to act on his own, and must go to the non-legislative Board of Public Works  which is staffed by the independently elected Comptroller's for approval of large expenditures, contracts, etc. The members of the Board of Public Works are the governor, the comptroller and the treasurer. The governor and comptroller work independently  and the treasurer is elected by the General Assembly.
Separately the legislature must approve the governor's budget, although it has limited capacity, being only able to cut the budget proposal.
Outside of the legislative session (Jan-April annually) the governor can make some adjustments to the budget but cannot shift significant amounts of money in the  budget from one line item to another. In Maryland, the budget outlines are set by the governor and the legislature can only cut not add to the budget.
During the 2015 90-day legislative session in Maryland, legislators cut $200 million from Hogan's $40.5 billion budget proposal and asked him to transfer those funds to schools, state employee salaries and health care programs.
After the session ended, Hogan said he would not spend $68 million the legislature had designated for schools and instead would use that money to fund state pensions.</t>
  </si>
  <si>
    <t>In practice, all significant government expenditures required legislative approval in the study period. There is no evidence that the executive branch was able to make discretionary decisions regarding any item of the budget amounting to more than $60 million (i.e. 1% of approx $6 billion) without the legislature's explicit approval.
 The Governor has, however, threatened to withhold citizen or legislative approved funding, including voter-approved bonds for such things as land conservation, on multiple occasions in order to secure political support for budget priorities. These decisions sometimes influence more than one percent of the state's total budget.
 In early 2013, for example, Gov. Paul LePage told the legislature that he would withhold $105 million in bonds previously authorized by voters, saying he would authorize the expenditure only if the Legislature agreed to a $100 million revenue bond for a new prison and his plan to repay hundreds of millions in debt to Maine hospitals.
 More recently, in 2015, the governor is withholding $11.4 million in bonds for the Land for Maine’s Future program until the legislature agrees to his plan to boost timber harvesting on state-owned lands in order to pay for residential energy-efficiency programs.
 In addition, the governor is appropriated an “expense account” by the Legislature to which he/she alone holds the purse strings. The governor is allowed as much as $4,350,000 a year from the account, but in practice, he spent less than $400,000 in each 2013 and 2014. Gov. LePage has largely used the account for donations to charitable causes he favors.</t>
  </si>
  <si>
    <t>Legislative approval is required for all government expenditures. The practice is carefully followed, though the situation is nuanced and allows much - some say controlling - influence by the governor.
 State appropriations are set and cannot be changed for the fiscal year once approved by the Legislature in House Bill 1 and signed into law by the governor. Any changes require the approval of the Joint Legislative Committee on the Budget, which meets periodically throughout the year when the Legislature is not in session.
 Generally, the procedure is that governor issues the executive budget proposal a set number of days before the annual Legislative session begins. The Legislature works from the governor’s proposal, making modest changes, and then votes in the waning hours. 
 Observers and participants alike agree that the pattern and legalities are followed. But the governor exercises his authority over legislators during the hearings, debate and the conference committee that reconciles the final bill, which usually is little changed from the governor's original proposal. The governor can – and does – line-item veto specific spending provisions, often as a way to punish legislators.
 If the expected revenues don't come in as anticipated, which is what is happening this year, the legal mechanism is for the Revenue Estimating Conference, which was specially created during the oil price collapse of the 1980s that nearly bankrupted state government, to meet, take testimony from competing economists hired separately by the Legislature and by the governor, and then set the amount of revenues available for appropriation. The Joint Legislative Committee on the Budget then must affirm the REC's recommendation to legally adjust the amount set into law by HB1.
 Because the state requires a balanced budget, the governor then is allowed to change the spending of executive agencies, unilaterally in some cases. In six of the past seven years, the REC has been called in the middle of the fiscal year to adjust the projections for the amount of taxes, fees and royalties, thereby setting into motion the procedure that allows the governor to make cuts with minimal oversight and debate. 
 (The state constitution allows the governor to cut up to 3 percent of the budget when a deficit is declared, and the Joint Legislative Committee on the Budget can cut another 2 percent. Any more than that requires approval by a majority of both the House and Senate.)
 In December 2014, Gov. Bobby Jindal exercised his constitutional authority to unilaterally slice $153 million from the expenditure column of the state budget. But he needed approval of the committee to cut another $17.4 million in state general fund spending. The Joint Legislative Committee on the Budget voted to approve the entire change, including the governor’s part that needed no such approval.</t>
  </si>
  <si>
    <t xml:space="preserve">Because approving the appropriation of money, including taking on debt, is a constitutional authority of the General Assembly (outlined in Section 46), members of the General Assembly are protective of that power. 
Any debt taken on for the purpose of constructing a building or buying land using state general fund dollars must be approved by the General Assembly. Even bonds issued to cover public university projects paid back from money generated by fees (called agency funds) must receive legislative approval. For instance, that was the case in February 2013 when the University of Kentucky wanted to move forward with renovations to its football stadium funded by athletics proceeds. That project still required the General Assembly approving a bill giving the university permission. 
Similarly, road projects must be approved by the General Assembly before the executive branch's Transportation Cabinet can authorize spending for road construction projects and major maintenance. That hung over the 2014 General Assembly as the road plan negotiations went up nearly to the session's deadline. 
And even though public universities often can raise some or all of the money for certain construction projects through fundraising or fees, the General Assembly still must vote to approve the project. That was the case in March 2013 when the legislature granted the public universities permission to bond a total of $363 million for 11 projects. That included $110 million for the University of Kentucky to proceed with renovations of its football stadium for which some of the money will come from athletics revenue. </t>
  </si>
  <si>
    <t>In practice, the governor cannot shift significant amounts of the budget from one line item to another (although he can reduce spending to comply with the state's balanced budget law). Legislative approval is needed for expenditures. A State Finance Council that is chaired by the governor and that meets when the Legislature is not in session can approve limited expenditures and certain other transactions, but only with the approval of a majority of its members, who are primarily legislators.</t>
  </si>
  <si>
    <t>According to the Fiscal Futures Project, a government watchdog group focused on state budget transparency and long term budget concerns, there have not been significant expenditures made without legislative approval.
This is supported by the latest available auditor general's report on the Governor's office of Management and Budget of 2013 where expenditures exceeding 1 percent of the total state budget without legislative approval were not noted. 
But under Gov. Rauner's proposed budget, more than $800 million in cuts to mandated automated transfers that fund programs and services outside of the General Assembly will require changes to state laws, as these are based on formulas and not direct amounts, according to another watchdog group.</t>
  </si>
  <si>
    <t>While the governor presents budget recommendations in a proposed budget at the opening of the session, the legislature is responsible for passing appropriations bills that allocate the money to various state departments and agencies. 
From mid-January until April or May, the seven joint appropriations subcommittees in the legislature listen to presentations from departments and make recommendations that then go to the Appropriations Committee, and to the House and Senate floors for amendments and passage. The governor has the ability to veto or line-item veto the finalized legislation, although the General Assembly can override the vetoes.
---
Peer Reviewer comment:
The state budgeting process does not allow for significant spending by the governor or any other entity without legislative approval. 
While the governor can veto budget line items, he cannot authorize spending that has not been first approved by the legislature. The initial budget he proposes is entirely subject to revision by the legislature.</t>
  </si>
  <si>
    <t>There have been no budget shifts since 2013 that were greater than 1 percent of the total state budget, which at the moment would be around $7.7 million. Amy Baker, who is often referred to as  the chief economist of the legislature, said it's highly unlikely that an expense of that magnitude could slip through without approval. 
Generally speaking, all spending requires legislative approval in Florida, as the legislature does the appropriations. But there is some leeway within that, says Kurt Wenner, Vice President of Research at Tax Watch. Karen Woodall, executive director of the Florida Center for Fiscal and Economic Policy, agreed that for the most part, the legislature approves all expenditures. But there are a few exceptions, she said. 
"I know there are a lot of projects that come under the rubric of economic development from the Department of Economic Opportunity that don’t have specific legislative approval," said Woodall. "So I would say that occasionally significant expenditures are made without legislative approval." Woodall didn't think any of those expenditures would have been more than 7.7 million, which is around 1 percent of the state budget. 
No sources consulted were aware of the governor shifting significant amounts of the budget from one line item to another. Wenner said: "The governor can veto, but only the legislature can make changes to the budget."</t>
  </si>
  <si>
    <t xml:space="preserve">F-1 financial disclosure forms for state judges are available by request online at Public Disclosure Commission's website. Requests for PDF versions, which aren't user-friendly for those seeking to do analysis and sorting of data, are answered within a few days, at no charge. The data is complete information, as reported by the justices. It's easily obtained by request via the PDC's website. </t>
  </si>
  <si>
    <t xml:space="preserve">The Legislature makes appropriations for agencies, departments and units of state government. Once money is appropriated by legislators, specific expenditures do not require legislative oversight, according to a spokesman for the Office of Management and Budget, the cabinet-level budget office. Sources, and searches of available budget information, confirm that all expenditures totaling one percent or more of the state budget require a legislative appropriation. 
Even expenditures smaller than that are appropriated by joint committees of both houses of the General Assembly. That includes appropriations for state agencies and divisions, an economic development fund and money appropriated for the judiciary and the General Assembly itself. In January 2015, Delaware Attorney General Matt Denn even sought legislative approval for $36 million in financial settlement money paid to his office by Bank of America and Citigroup. The money sat in escrow awaiting legislative appropriations. </t>
  </si>
  <si>
    <t>Supreme court asset disclosures are available online through the Commissioner of Political Practices website. District court disclosures will be available there too once the bill requiring them, SB89, goes into effect.
What forms are available online are in pdf format. 
For example, Justice Mike McGrath disclosed a real estate interest in 2014, but no equities. Justice Laurie McKinon disclosed her mortgage, credit card, and IRA in 2013. Justice Beth Baker disclosed a long list of mutual funds in 2014. Jim Rice disclosed mutual funds in 2013.</t>
  </si>
  <si>
    <t>The extrajudicial compensation forms submitted to the courts and posted on the websites of the state Supreme Court, Court of Appeals and some District Courts are non-user-friendly PDFs. Statewide financial disclosure forms that are submitted to the Secretary of State's office are not online.</t>
  </si>
  <si>
    <t>Statements of financial interest are available online in a database that can be accessed for free soon after the documents are filed. The database contains a historical archive of the SFIs for the previous five years. The database contains the original source documents in pdf format and is searchable by name. The elibrary that contains the information also contains reference materials to the law and explanations for what should be entered into each field of the form. The database does not require any screening or account in order to access it.</t>
  </si>
  <si>
    <t xml:space="preserve">Judges’ asset disclosure records, which are known as financial interest statements in South Dakota, can be found online on the secretary of state’s searchable campaign-finance page.
 The records are posted online by the secretary of state quickly after they are received and there are no barriers to access. The statements are made available in PDF format. </t>
  </si>
  <si>
    <t>The records are not available online and therefore do not meet any of the open data principles. Posting the disclosures online is not currently under consideration, according to Steve Davis, the communications director for the Iowa Judicial Branch. 
Although she said it was the judges' responsibility to recuse themselves from a case which involves a conflict of interest, Maura Strassberg, professor of law at Drake University, said it could be beneficial for lawyers to have easier access to those documents. "Lawyers do have the ability to request that a judge recuse themselves and the more information you have the better," she said.
Paul Gowder, associate professor of law at the University of Iowa, praised the Iowa judicial system as an open and fair one. He said actual instances of corruption were unlikely. "But if anything that gives them even more reason to make sure that these records are available so people have the public confidence in the courts that they deserve," Gowder said.
"It seems like a fairly easy thing for the state to rectify. It seems like a fairly easy process for the state to scan the reports and put them online," he said.
He noted that by not making all the records easily accessible, which would create an unbiased base of information, the records are more likely to be accessed by people with a particular interest, such as those running negative campaigns, which creates an unnecessarily negative view of the courts.
"Certainly the judges have some privacy interest in their financial affairs, but given the strong interest that we have in the legal community in making sure that judges and the courts are free of the appearance of a conflict of interest, it would certainly be preferable to make them as publically available as possible," he said.
Iowa uses a judicial retention system, in which judges are placed on the ballot every few years and Iowa voters are asked to vote on whether they should remain on the bench.  Gowder said this makes the records additionally important.</t>
  </si>
  <si>
    <t xml:space="preserve">Only Supreme Court justices filed asset disclosures during the study period. There were no documented scandals involving the finances of judges or their families during the study period. 
Judges are not required to disclose family assets. 
Some justices disclose equities, while others either do not have them, or they are failing to disclose them.
For example, Justice Mike McGrath disclosed a real estate interest in 2014, but no equities. Justice Laurie McKinon disclosed her mortgage, credit card, and IRA in 2013. Justice Beth Baker disclosed a long list of mutual funds in 2014. Jim Rice disclosed mutal funds in 2013. </t>
  </si>
  <si>
    <t>The 2014 Disclosure Statement is reputedly detailed, in that judges must list gifts, bequests, favors and loans; extra-judicial compensation and fiduciary activities. They are very difficult to access.</t>
  </si>
  <si>
    <t>Asset disclosure forms are available at no cost on the website of the Government Transparency and Campaign Finance Commission. There is no usage cost to access the data and it is posted in a timely manner. Data as far back as from 2006 are available and statements prior to that can be accessed on the Secretary of State's website.
Users can search the database by just entering the first letter of a judge's name, but files are only available in pdf format.</t>
  </si>
  <si>
    <t>In practice, the financial disclosure records of state-level judges are filled out as required by the Code of Judicial Conduct. The forms cover judges and their spouses or domestic partners. The forms seek information about the sources of compensation, commissions and fees, gifts, liabilities and ownership above certain limits -- $500 from a single source or a total of $3,000. However, the forms do not require that actual amounts be listed. As a former longtime judicial system staffer said: "They're filled out, but they're not really valuable. There's no detail." A current judiciary staffer said any incomplete forms are sent back to judges to be completed.</t>
  </si>
  <si>
    <t>The gist of the statement of economic interest in Mississippi is for a state-level judge, in this case, to identify any businesses with which he or she is associated. The forms do not require a filer to disclose each specific source of income, only that which exceeds a set amount from a business. 
The documents are standard and comparable. The form does not require the filer to list all family members' assets, only those who are over the age of 21 and live in the same household as the filer during the filing period, i.e. his or her spouse. 
In 2014, Harrison County Justice Court Judge Albert Fountain filed his statement of economic interest, indicating that he does not acquire income from any businesses, but that he lives with a schoolteacher and a retail worker.
Section D of the statement of economic interest form asks the filer to write a "list of all the names and addresses of all businesses for which any of the following statements are true for the filer, filer's spouse and any person over the age of  twenty-one (21) who resided in the household during the entire preceding calendar year, including the name of any position in or relationship to the business." While the commission does make sure the reports are complete, they cannot account for officials lying on them.</t>
  </si>
  <si>
    <t>Judicial officials are required to file personal financial disclosures each year containing a list of businesses, outside occupations or professions and any sources of income greater than $1,000. Income earned solely by a spouse or other family members does not need to be reported. Immediate family members are not required to file disclosures.
Disclosure reports vary in detail depending upon whether the judges receive income from outside the courts and, if they do, how much information they provide about that income. A disclosure document filed in 2013 by Iowa Supreme Court Justice Edward M. Mansfield contained a list of seven securities that generate over $1,000, including major tech companies, as well as Exxon Mobil and Deere &amp; Co. The disclosure also listed three apartment properties in which the justice held shares or a limited partnership interest - one in Louisiana, one in Mississippi and one in Iowa.
A disclosure document filed by Iowa Supreme Court Justice Thomas D. Waterman shows a list of securities with eight corporations, including in the finance, tobacco and oil industries, as well as an undefined connection to a commercial real estate property for offices and warehouses from which the justice received more than $1,000. 
A disclosure document filed by Iowa Supreme Court Justice Daryl L. Hecht shows only one outside source of income, which is rather vague: "farm real estate." Disclosure documents from Iowa Supreme Court Justices David. S. Wiggins and Bruce B. Zager are either blank or have "none" written into the spaces to show that the justices did not receive outside income exceeding $1,000.
Paul Gowder, associate professor of law at the University of Iowa, praised the Iowa judicial system as an open and fair one, where actual instances of corruption were unlikely. "But if anything that gives them even more reason to make sure that these records are available so people have the public confidence in the courts that they deserve," Gowder said. 
He noted that by not making all the records easily accessible, which would create an unbiased base of information, the records are more likely to be accessed by people with a particular interest, such as those running negative campaigns, which creates an unnecessarily negative view of the courts.
"Certainly the judges have some privacy interest in their financial affairs, but given the strong interest that we have in the legal community in making sure that judges and the courts are free of the appearance of a conflict of interest, it would certainly be preferable to make them as publically available as possible," he said.
Iowa uses a judicial retention system, in which judges are placed on the ballot every few years and Iowa voters are asked to vote on whether they should remain on the bench.  Gowder said this makes the records additionally important.</t>
  </si>
  <si>
    <t xml:space="preserve">Delaware judges appear to regularly file asset disclosures, but those disclosures lack important detail by their very nature, and do not include assets held exclusively by family members. 
Tracking down substantial sources of income can be especially difficult: public officials are required only to report sources of income over $1,000 and ownership interests over $5,000. Itemization of income, business interests or investments is not required, providing the public with an incomplete picture of the financial records of judges and other public officials. </t>
  </si>
  <si>
    <t>While the financial disclosure forms filed with the Secretary of State's Office is standardized, there is no oversight or audit of the forms to see if they are complete. 
While they appear to be completed and detailed, there are no routine checks and balances to verify completeness, and family member assets are not always included. 
At the Secretary of State's Office, the forms  request information on any ownership in a business that is working with the state where ownership exceeds $5,000 or $1,200 dividends, as well as professional organizations where filer is paid $1,200 or more, professional services rendered for income greater than $5,000, capital assets more than $5,000, compensated lobbyists with whom the filer has an economic relationship, businesses contracting with the state that paid the filer more than $1,200, gifts and honoraria and other units of government.
Filings required with the Supreme Court are available by request, not online.</t>
  </si>
  <si>
    <t>Connecticut statutes require cursory financial information on the Statements of Financial Interests (SFI) filed by judges, and that's generally what judges provided. The two-page forms ask for town of residence; compensation other than salary;  gifts in excess of $250; invitations to an event without charge and their approximate value;  real property;  securities owned/held/disposed, by name, but not amount, if they exceed $5,000;  and trusts to divest control/knowledge.
Results from the disclosure statements, which were all filled in by hand, from six randomly selected judges -- 1 Supreme Court judge, 1 from the Appellate Court, and 4 Superior Court judges:  
*  In one, the town's name where the judge owned a home was listed, the rest of the questions were filled in with N/A's; 
* Two of the six reported no investments;  
* One attached a sheet of retirement investments, and reported no real estate; another listed real estate in two towns, the name of a financial planner, and nothing else;
*  Two judges listed where they taught college courses and their compensation; one of these judges provided details of retirement investments, but nothing else, the other listed no investments.
The statutes stipulate that financial information about a judge's spouse and dependent children be filed in a separate SFI. Those forms are "sealed and confidential, "only to be reviewed by the Judicial Review Council or the state Supreme Court if the judge is being investigated.</t>
  </si>
  <si>
    <t>The statements of financial interest filed by judges with the  Secretary of State's office itemize sources of income and investment holdings for the public servant and the spouse. For the most part, the forms are filled out completely (often handwritten, PDFs, that must be accessed one by one). In some cases, fields outside of the main asset disclosures are left blank when they should be addressed. No one checks the forms to verify that they are complete and accurate, short of someone filing a complaint with the Ethics Commission. 
The forms merely require listing income or investment holdings above $1,000 and above $12,500. Therefore, for example, a public figure might indicate that he or she had an asset or income source "more than $12,500," but it would be impossible to determine whether that was $13,000 or $1,000,000.</t>
  </si>
  <si>
    <t>There were no documented cases of state-level judges taking jobs in the private sector that entail directly lobbying or seeking to influence their former government colleagues without an adequate cooling off period during the research period.</t>
  </si>
  <si>
    <t>There is no law or rule for state-level judges regarding private sector employment after leaving office. Judges occasionally go into the private sector leaving office but usually retire after a long career in office. 
“We are not prohibited from working in the private sector,” said Wyoming Ninth District Circuit Court Judge Jim Radda.</t>
  </si>
  <si>
    <t>Judges file two different asset disclosure forms, one with the Illinois Supreme Court and the other with the Illinois Secretary of State.
All financial disclosure records can be accessed from the Illinois Secretary of State's website - this includes records for judges as well. 
The Illinois Supreme Court also maintains records and makes them available to the public on request. 
The Clerk’s office also notifies the judge each time his or her disclosure statement is examined.</t>
  </si>
  <si>
    <t>The extrajudicial compensation forms submitted to the courts are posted on the websites of the state Supreme Court, Court of Appeals and some but not all of the individual District Courts. 
 Statewide, financial disclosure forms that are submitted to the Secretary of State's office are available through a public information request.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t>
  </si>
  <si>
    <t xml:space="preserve">The laws addressing private sector employment after public office in Oklahoma apply specifically to those executing contracts with private contractors, and therefore largely do not address the types of conflicts that could exist when judges leave office for private sector jobs, sources said. 
As an example, former Tulsa County District Judge Deborah Shallcross retired in after her term ended in 2012, after 20 years on the bench and went to work for the Gable Gotwals firm in 2013. 
Pete Messler, a former Tulsa County special judge, retired in 2000 and went immediately to work for the Drummond law firm. In 2015, former Tulsa County District Judge William Kellough went to work in private practice for Doerner|Saunders, Daniel &amp; Anderson in Tulsa. All of these firms do a lot of business in Tulsa County before judges that were once their colleagues. 
Oklahoma judges can go straight from the bench to jobs as lawyers and lobbyists in industries they once made legal judgments on, and this is a common occurrence in the state. </t>
  </si>
  <si>
    <t xml:space="preserve">There are no restrictions on employment for judges after leaving service in the state-level courts in Oregon. The lack of control here stems from low pay for state level judges, who are paid roughly the equivalent of a first-year associate in a large Portland law firm. 
Following service, the majority of judges retire, but it is typical in Oregon to see judges who do not retire go back to practicing law. Most work as arbiters or do mediation. 
There are no documented cases of judges taking jobs in the private sector that entail directly lobbying or influencing their former government colleagues during the study period. </t>
  </si>
  <si>
    <t>There are no documented examples in recent memory of abuses. Taking advantage of a powerful former position is  "more prevalent in the General Assembly than it is in the judiciary," said attorney Sarah Leverette.</t>
  </si>
  <si>
    <t>State law doesn't prohibit a former judge from taking a position in the private sector, with or without a "cooling-off period" where such an action would specifically be banned.
Connecticut statutes' only reference to a judge's post-state employment is that a judge who has left state service may not engage in private practice if he or she continues to work in some way for the judiciary. (Many retired judges work on a per diem basis as a senior judge or trial judge referee.)</t>
  </si>
  <si>
    <t>The Michigan Constitution requires a 1-year cooling off period after a justice or judge leaves his judicial post before he can pursue a different political office. However, justices and judges face no restrictions when pursuing a private sector job after leaving office. As a consequence, the public -- and attorneys appearing in a judge's courtroom -- cannot know if the jurist is unduly influenced by future employment considerations.</t>
  </si>
  <si>
    <t>Judges do adhere to post-judicial private sector employment. Former Superior Court Judge Harvey Weissbard, Rutgers Law Professor Kathy Flicker and reporter ABC News reporter Josh Margolin all concur. None could recall a single instance. Nor did a web search uncover one for the study period.</t>
  </si>
  <si>
    <t>State-level judges generally do not recuse themselves from cases in which they have a conflict of interest. In fact, a Wisconsin Center for Investigative Journalism analysis in 2013 found that Wisconsin Supreme Court justices tended to rule in favor of clients whose attorneys contribute to the justices’ election campaigns. For example, the Center’s analysis showed that the more money Chief Justice Shirley Abrahamson received from donor attorneys, the more likely she was to vote in favor of their position. Fifty-eight percent of her rulings sided with contributors overall, while the figure was 71 percent for cases in which a lawyer donated $1,500 or more to her campaign. Joe Heim, political science professor at the University of Wisconsin-La Crosse, said the Center’s findings suggest a possible problem because “the taint of — or at least the appearance of — the influence of campaign contributions can damage the image of the courts as a neutral and unbiased branch of government.”
In March 2015, justices were asked to recuse themselves from weighing in on challenges to the John Doe investigation concerning alleged coordination between Gov. Scott Walker’s campaign and so-called outside groups during the recall elections of 2011-2012. The Wisconsin Democracy Campaign said fur of the justices now sitting on the court were aided enormously by expenditures by some of these same conservative, pro-business outside groups. Wisconsin Manufacturers &amp; Commerce, Wisconsin Club for Growth, and Citizens for a Strong America—all of which are reportedly embroiled in the John Doe--together spent more than $8 million in support of Justice Patience Roggensack, Justice Annette Ziegler, Justice Michael Gableman, and Justice David Prosser. “It boggles the mind that these justices are essentially saying that they can somehow be impartial when these parties to the case have been stuffing their pockets with huge wads of cash,” says Matt Rothschild, executive director of the Wisconsin Democracy Campaign. “This doesn’t pass the smell test.”
Outside the study period, judicial expert James Alexander said there have been a number of published conflict of interest cases, albeit not all purely financial interests.
For example, in January 2011, the group 9to5 Milwaukee filed an ethics complaint with the Wisconsin Government Accountability Board against Michael Gableman for failing to recuse himself from a case in which he had allegedly had a financial interest. The justice received free legal counsel from July 2008 to July 2010 worth tens of thousands of dollars from the Wisconsin law firm of Michael Best &amp; Friedrich. Gableman received the free services from the law firm as it defended him against a separate ethics charge. Gableman never declared the receipt of the free services in official disclosure statements. Wisconsin state law bars public officials from receiving anything of value for free because of their position. Additionally, the state's judicial ethics code prevents judges from accepting gifts from those who are likely to appear before them. "The justice has a blatant conflict of interest," wrote the New York Times. "He owes money to a firm that got his vote in this and other cases. He should have agreed not to sit on any case where the lawn firm is involved until he pays what he owes."
In February 2015, State Supreme Court justices were asked to recuse themselves in the controversial "John Doe" case--the special prosecutor in the challenge to the 'John Doe' investigation into Gov. Scott Walker's gubernatorial campaign filed a recusal motion under seal asking one or more Wisconsin Justices to step aside. Notes the he Brennan Center for Justice at NYU School of Law, which submitted an amicus brief: "Although the details of the challenge are sealed, reports indicate that three special interest groups — the Wisconsin Club for Growth, Citizens for a Strong America, and Wisconsin Manufacturers and Commerce — are under investigation for possible campaign finance violations in connection with Wisconsin Gov. Walker’s campaign during the recall election of 2011 and 2012. These same special interest groups also reportedly spent millions in support of the election campaigns of four of the state’s Supreme Court justices, who are now hearing a constitutional challenge to the John Doe investigation.</t>
  </si>
  <si>
    <t xml:space="preserve">There is one case in which a recusal, or lack of it, is in dispute. Plaintiffs contended in 2013 that Supreme Court Justice Paul Newby should  recuse himself in a redistricting case because the Republican State Leadership Committee, which had a major role in the redistricting plan, contributed more than a $1 million dollars to support Newby during the waning days of the 2012 judicial elections. The matter hasn't been settled.
No known decided cases of judges refusing to recuse when they should have.  No place tracks  recusals by judges. One would have to check the court in each of the 100 counties to get a number of recusals. In district court especially, the issue is handled locally, with judges being reassigned within the jurisdiction when another judge recuses. They don't report recusals to the state administrative office of the courts. </t>
  </si>
  <si>
    <t>Since 2013, the Mississippi Commission on Judicial Performance took action in three cases involving judge recusal in which the Mississippi Supreme Court decided a state judge did not properly disqualify themselves. 
Most recently, the state Supreme Court found that Chancery Judge Neil Harris could not preside over cases filed against Singing River Health System in 2015. SRHS filed a motion to have Harris recused, but he declined after a special master found no conflict of interest. SRHS claimed "the judge has a conflict of interest because on March 30, 2010, he filed a complaint against Jackson County and Ocean Springs in a dispute involving his East Beach property" (GulfLive). The Supreme Court found that the bias warranted recusal and ordered Harris to step down.
The same judge was reprimanded by the state Supreme Court in 2013 when he failed to recuse himself from contempt proceedings. He was fined $2,500 and costs of $200 (150).
The Commission also won in a 2013 case against Judge Eddie Bowen, in which the state Supreme Court found that his "failure to disclose a conflict to the parties in a civil trial, and upon discovery of the conflict the judge's failure to rule on counsel's motion to recuse which caused the parties to incur additional time and expense warranted a public reprimand, $500 fine, and costs of $200" (149).
The Supreme court also found in 2013 that Judge Bill Skinner "acted improperly when he recused himself from a series of cases and then reinserted himself and took further action in the cases" (147).
Mississippi Judges don't always fail to disqualify themselves when necessary. In March, 2015, U.S. District Judge Sul Ozerden recused himself in a bribery case. Although judges are supposed to report their real or perceived bias regarding a case, the Associated Press reported that the judge did not give the reasons for his disqualification.</t>
  </si>
  <si>
    <t>In an interview, former Iowa Supreme Court Justice David L. Baker noted that "if anything judges are overcautious" in recusing themselves from cases. Although judges usually self-recuse in cases, "once in a blue moon" there might be a motion to recuse, but Baker speculated that such motions are often strategic. When he served as a judge, he said he never handled any cases involving his old law firm or lawyers with whom he was familiar. He said for most judges, there are few entanglements left once they make it to the bench, as they are not allowed to have any business interests with other lawyers. He noted that he was advised to sell a condo in Colorado that he owned with another lawyer in order to avoid possible conflicts or perceived conflicts of interest.
Steve Davis, communications director for the Iowa Judicial Branch, said that if a situation of this nature arises a litigant or attorney would almost certainly file a complaint with the Judicial Qualifications Commission, which has the authority to recommend that the Iowa Supreme Court impose some type of public sanction. However, under Iowa Code Section 602.2103, records of complaints filed with the commission are confidential unless the commission files a recommendation for public discipline with the Supreme Court.   
The last published case of a judge failing to recuse himself occurred in 2000, when a judge failed to recuse himself from ruling on a temporary attorney fee application in which one party was represented by an attorney who had filed a complaint against the judge. The claim was listed in addition to a number of other complaints against the judge. The judge was publicly reprimanded.</t>
  </si>
  <si>
    <t>Whether Indiana judges recuse themselves in cases of potential conflicts of interest appears to occur in many cases, but there have been notable exceptions drawing complaints from interest groups and attorneys involved in cases coming before judges.
 John Trimble, an Indianapolis attorney and president of the Indianapolis Bar Association, said, "In practice, they recuse themselves a very high percentage of the time. They don't want to have questions about their impartiality." He said judges say it's very difficult to make decisions when people in front of them are people they know well. "They would rather not be put in that position. It's awkward," he said.
 However, a high-profile instance involving Indiana Supreme Court Justice Mark Massa led to the Sierra Club, Citizens Action Coalition and other consumer groups calling for his recusal in a 2013 case concerning the planned $2.7 billion coal gasification plant in Rockport. They contended Massa's longtime professional and personal relationship with project manager Mark Lubbers called into question his impartiality in ruling over whether a deal to build it complied with state law. The project manager is Mark Lubbers, who hired Massa to work for then-Gov. Robert Orr, and had other professional and personal ties over 27 years.
 Massa, in August 2013, denied the motion, saying that "even one unnecessary recusal impairs the functioning of the court," and a "mere friendship" with a party involved in a case should not be grounds for recusal. He also said he was not involved in negotiating the contract between the state and Indiana Gasification and was not former Gov. Mitch Daniel's counsel when that deal with struck in 2011. Daniel's administration championed the coal gasification venture. 
 In another case, attorneys Thomas Dixon of Osceola and David Wemhoff of South Bend, asked for St. Joseph Superior Court Judge Jenny Pitts Manier to recuse herself in a case involving 88 pro-life protesters arrested and charged with trespassing at President Barack Obama's commencement at Notre Dame University in 2009. (The charges were later dropped.) 
 They said she should recuse herself because of potential influence by her husband of 35 years, who is a well-known advocate for abortion rights. But she refused and complained to the Disciplinary Commission about the two attorneys, who faced disciplinary charges, for impugning the integrity of a judge. Marion County Judge Gary Miller, a hearing officer in the complaint against the two attorneys, decided in January 2013 that the motion for recusal crossed the line, impugning her integrity, when it said her erroneous rulings could be proof of her judicial bias in the Notre Dame case. Ultimately, the Supreme Court did not impose any sanctions against the two attorneys. 
 But some representatives of the legal profession said the case has a chilling effect on attorneys who want to question the impartiality of judges' appearances or rulings in their cases.
 State-level judges, said Elizabeth Osborn, spokesperson for the Supreme Court and coordinator for court history and public education programs, regularly recuse themselves from cases in which they may have a conflict of interest. The says the fact that very few cases exist in which the Supreme Court has had to reverse a decision because of a judge's potential or actual conflict demonstrates this point. The Judicial Qualifications Commission staff, Osborn added, frequently receives requests for advice about potential disqualification situations. During the period of study, no other instance of recusal were found in an online search or from sources contacted.</t>
  </si>
  <si>
    <t>In the past, the issue of nepotism, cronyism and patronage was a serious one with the state judicial system. "It's not uncommon in Pennsylvania to see a family member working in chambers," Abe Rich, who served as co-chair of the Pennsylvania Bar Association task force that made recommendations for changes to the judicial code of conduct, said in a 2014 Law360 article.
In response to widespread concerns over the practice, the State Supreme Court updated the Judicial Code of Conduct in July 2014 barring judges from nepotism in hiring, as well as banning judges from accepting paid positions on corporate boards, which offered a slippery slope toward cronyism or patronage. 
It's too early to judge the effect of the change of the law in practice. Current employees within judicial departments are grandfathered in and judges have until July 1, 2015, to choose between their corporate employment or judicial seat.</t>
  </si>
  <si>
    <t>In practice, state-level judges recuse themselves when required to do so. 
In an Arizona Supreme Court review of the Debra Milke capital murder case, Supreme Justice Ann Scott Timmer, who had been peripherally involved in the appeals case before being appointed to the Supreme Court, recused herself. 
The rules clearly require not only impartiality and fairness, but also the appearance of fairness. Spokeswoman Heather Murphy described the rules as "bright lines" in conduct code and canon.</t>
  </si>
  <si>
    <t>There are no documented cases within this study's time frame of judicial branch actions based on nepotism, cronyism or patronage, although there have been such cases in the past. 
In October 2008, the state Judicial Discipline Commission removed Clark County Family Court Judge Nicholas Del Vecchio from office after he admitted to numerous improprieties. They included having an ongoing sexual relationship with his former stepdaughter after he hired her as his judicial executive assistant.
There was an unsuccessful push within the Supreme Court several years ago to increase minimum standards for the justices' law clerks, to ensure that hiring of the clerks was based on applicants' ability and not their connections. Proponents of this plan argued it would guard against such problems and at the same time protect justices from outside pressures by friends, former law partners and others trying to get someone placed in a high court clerk position.</t>
  </si>
  <si>
    <t>Judicial branch staff members are hired based on professional qualifications, although it can be hard to find fully qualified staff in some of the more rural parts of the state.</t>
  </si>
  <si>
    <t>There were no documented allegations of nepotism, cronyism or patronage in the hiring, firing of promotion of employees of the judicial branch during the period under study. A former public information officer for the Office of Judicial Administration and a longtime state legislator also both said they knew of none in that branch of government, and the Commission of Judicial Conduct's annual report contained no such findings. 
However, two judicial appointments that Gov. Sam Brownback made of persons with significant personal connections to the governor have drawn criticism. In 2013, Brownback appointed his chief of staff, Caleb Steagall, to the state Court of Appeals, despite the fact that Steagall had been passed over by a nominating committee. An opposition lawmaker called it "a glaring example of Washington-style cronyism." 
Furthermore, in 2014, Brownback appointed to the Court of Appeals Kathryn Gardner, who he attended law school with and who is a member of the same church as the governor's appointments secretary. In 2015, a newspaper reported that the state's merit system for choosing many of its judges may be contributing to a lack of racial diversity on the bench. According to one lawyer quoted in the article, nominating commissions show favoritism toward certain candidates, although other people involved in the process blamed other factors for the lack of diversity.</t>
  </si>
  <si>
    <t>There are no documented cases of nepotism or cronyism. However, in many courthouses, the hiring of staff is often a political patronage job, but in general is also based on merit. This is true of many courthouses around the state, where relatives - siblings, children - are often found working in judge's chambers, clerk's offices, etc. There is some inside track about job openings that often occurs in these settings in Maryland</t>
  </si>
  <si>
    <t>In an interview, former Iowa Supreme Court Justice David L. Baker said he couldn't think of a single instance of nepotism in the courts. While there may be families that host a couple generations of Iowa judges, he said that the process of nominating and approving judges mostly prevents the possibility of nepotism. A Judicial Nominating Commission forwards a list of three names to the governor for selection. Members of the nominating commission are not permitted to vote for the nomination of a family member, current law partner or current business partner.
Steve Davis, communications director for the Iowa Judicial Branch, said that nepotism, cronyism and patronage are actively discouraged at all levels of the Judicial Branch, and hiring, firing and promotions are based on merit and performance.
Although there have been no published issues with cronyism, patronage or nepotism, criticism was raised after two judicial candidates were asked by members of the Judicial Nominating Commission about their covenant vows and church involvement. The candidates were seeking to become a judge on Iowa’s Court of Appeals. The questions were critiqued as being inappropriate and a breach of the separation of church and state, as well as being in violation of the commission's guidelines. However, there are no consequences in Iowa Code for members of the nominating commission who ask inappropriate questions, nor is there a follow-up procedure for judicial candidates who feel they've been wronged by the commission, according to comments by Davis to the Des Moines Register.</t>
  </si>
  <si>
    <t>The nature of personnel practices occurring within the judicial system is hard to discern, but indications are some degree of patronage, in particular, may be present in some courtrooms.
 John Trimble, president of the Indianapolis Bar Association and past member of the Commission on Judicial Qualifications, says he knows that rules prohibit judges from hiring family members. 
 He added, though, he doesn't think any effective laws exist to prevent hiring cronies or political allies. "I do think in most counties, courtroom hiring is still somewhat on a patronage side of things," he said. "I practice all over the state, and I'm not aware of any problems existing of court staffs misbehaving because of ties with judge. Citizens would complain about that, if it was happening." 
 In practice, says Kathryn Dolan, public information officer for the Supreme Court, judicial branch personnel practices are not based on nepotism, cronyism and patronage. She said, though, on the rare occasion it has been discovered, it has been the subject of discipline. Osborn cited judicial disciplinary action against then Judge David A. Moreland, judge of the Bicknell City Court, in March 2010, over nepotism (hiring his wife as city court clerk) and felony theft from seizing infraction ticket funds. He was suspended and In a negotiated agreement, he stepped down and agreed to a permanent ban on serving as a judicial officer. 
 During the period of study, no indications were found in an online search or from sources contacted that promotions and firings were specifically based on patronage.</t>
  </si>
  <si>
    <t>The prevalence of nepotism, cronyism or patronage among Illinois court system depends on the court. There are no documented cases of these practices from the period of study.
This situation will vary by locale and whether one is addressing reviewing or trial court practices,” said Robert Cummins, former board chairman. “Such influences are more prevalent in the trial court setting.”
Illinois does not have strict rules or regulations in place that restrict judicial branch hiring, firing and promotion actions. For the most part, an individual just has to have the proper requirements for the job. For instance, to serve as a judge or associate judge, an individual just needs to be a U.S. citizen, a licensed attorney and a resident of the service area.</t>
  </si>
  <si>
    <t xml:space="preserve">No cases of nepotism among Alabama justices were documented during the study period. Judges do have the power to appoint their top-level aides. Often that is someone the judge knew before the appointment, and those positions usually turn over when a new judge takes office. That could be considered patronage. But it doesn’t necessarily mean they’re unqualified. Phil Rawls, longtime government reporter for the Associated Press, said he hasn’t run across any of those aides who were slackers. Other employees in the court system are employed through the merit system. </t>
  </si>
  <si>
    <t xml:space="preserve">Direct nepotism in judicial branch actions is outlawed and does not occur (no documented cases exist during the time period of study). However, cronyism and patronage are common. 
"Nepotism is controlled," says lawyer David Bogenschutz. "Cronyism is part of every public office." To an extent, though, nepotism has crept in when judges influence their friends and political allies to hire or appoint their offspring.   
A New York Times story in 2014 specifically called out the judicial system in Broward County, Florida, for being known for "old-school nepotism and cronyism," where many judges "are the children, spouses, siblings and fraternity brothers of other judges and some of the region's most powerful people." 
Furthermore, an example of a judge conducting an inappropriate relationship with a bailiff was documented in 2014. The Florida Supreme Court ruled that Polk County Judge Susan B. Flood should be publicly reprimanded for an inappropriate personal relationship she had with her bailiff, deeming her conduct unacceptable. </t>
  </si>
  <si>
    <t>The Code of Judicial Conduct says a judge “shall not accept any gifts, loans, bequests, benefits, or other things of value, if acceptance is prohibited by law or would appear to a reasonable person to undermine the judge’s independence, integrity, or impartiality.” It applies only to gifts given to a judge, but the code says if something is given to a judge’s spouse, domestic partner or family member residing in the judge’s home, it could be construed as an attempted to evade the rule. 
 Allan Ramsaur, executive director of the Tennessee Bar Association, said he has not heard of instances where appellate court judges have received gifts over and above what is acceptable. 
 The judges are required to report gifts over $250, or if they are multiple gifts from the same source that total more than $250 in value. 
 There have been no cases where judges have been disciplined for accepting gifts above what is allowed, according to webpage for the Board of Judicial Conduct, which shows the public disciplinary cases from 2009 to 2015.
 Shelby County Criminal Court Judge Chris Craft, who is also chair of the BJC, said he had not received any complaint that judges have ever been given gifts above what is allowed.</t>
  </si>
  <si>
    <t>During the period of study, no state-level judges or their family members have been accused or found to have accepted gifts or hospitality by the Washington State Commission on Judicial Conduct, the main watchdog body for judicial ethics. 
 But lack of cases doesn't necessarily indicate lack of violations. It may be that agencies and media simply lack the resources to keep close tabs, says Brad Shannon, editorial writer for The Olympian.</t>
  </si>
  <si>
    <t>Judges do adhere to restriction on gifts and hospitality. Neither former Superior Court Judge Harvey Weissbard, Rutgers Law Professor Kathy Flicker nor reporter Josh Margolin could recall a single instance during the study period. Nor did a web search uncover one.</t>
  </si>
  <si>
    <t>The level of secrecy surrounding judicial ethics complaints makes it hard to evaluate how often this happens, but Supreme Court, Court of Appeals and District Court judges have not recently been publicly accused of violating the Gift Act. 
 The Judicial Standards Commission has not recently reported on a case involving abuse of gifts and hospitality and sources cannot recall recent allegations.</t>
  </si>
  <si>
    <t xml:space="preserve">Unlike the attention state legislators' have received for accepting gifts, which has sparked a heated debate in the most recent two sessions over instituting a gift ban, state-level judges appear to mostly play by the rules. 
Where this issue has arisen, it has been mostly in instances where judges accept complimentary conference fees and travel and lodging to those conferences. </t>
  </si>
  <si>
    <t>There have been no instances in recent memory of state judges abusing Canon 4D(5) of the Code of Judicial Conduct, although in the early 1990s there was a case of a probate judge who was disciplined for accepting an honorarium for performing a marriage ceremony. 
Most judges tend are well-aware of the restrictions regarding gifts and hospitality. There’s even a question on the Judicial Merit Selection Commission questionnaire that directly addresses it: “What standards have you set for yourself regarding the acceptance of gifts or social hospitality?“
“They talk about it all the time,” said Charleston attorney Gedney Howe, recalling the many times he's seen judges at lunch, always insisting on separate checks and never letting anyone else pick up their tab at lunch. 
“They’ve had it drilled in their heads at the judicial level,” Howe said. “No free cup of coffee.”</t>
  </si>
  <si>
    <t>In Kansas, judges are required to report gifts of $200 or more and they do. There were no documented cases of state-level judges and/or family members accepting improper gifts or hospitality during the period under study, and a longtime former judicial system staffer said he had no knowledge of such behavior. "I think they're pretty careful," a longtime Wichita attorney said of the judge's compliance with the judicial conduct code. The Commission of Judicial Conduct makes no mention of any cases involving judges accepting improper gifts of hospitality.</t>
  </si>
  <si>
    <t>There are no documented cases in Maryland re state-level judges and/or family members accepting gifts beyond the nominal gifts allowed, which are food, and drink. A variety of knowledgeable sources consulted for this study was unable to recall any such instances during the period of study. 
In general, Maryland law bars gifts of value of more than $20, any gifts that might cause the appearance of a conflict of interest. The Code of Judicial Conduct requires reporting on the asset disclosure form of gifts $250 and above.</t>
  </si>
  <si>
    <t xml:space="preserve">The judicial standards commission did not censure anyone based on any complaints of gift and hospitality violations during the study period. The commission does not comment on dismissed cases because they are confidential. Private admonishment letters are also confidential. 
---
Peer Reviewer comment: Agree.
Although I can't disagree with the score, the confidentiality of admonishment letters makes it impossible to monitor ethical violations by elected judges who admit to offenses. The only punishments made public are those involving judges who chose to  contest such allegations. While that acts as an incentive for judges to admit improprieties, voters rarely see the cause or results of such investigations. </t>
  </si>
  <si>
    <t>State-level judges generally adhere to the  law governing gifts and hospitality, and there have not been clear, publicly reported violations documented during the period of study. 
David Sachar, executive director of the Commission, said that judges typically are careful about following ethics rules. That said, he said, “Arkansas is still a Southern state. We still have a lot of ‘use my football tickets’ and they don’t even think of it as a gift. Do I think there’s some bleed over in the usual ‘hey go use my hunting lodge, no big deal’? Probably there’s more that should be reported that isn’t; on the other hand it’s probably what most Southerners would consider de minimis.” 
Former Circuit Court Judge Mike Maggio, forced off the bench due to ethics violations in 2014, recently pled guilty in a federal bribery case, but that involved campaign contributions rather than gifts per se.</t>
  </si>
  <si>
    <t xml:space="preserve">In the study period, there are no documented cases of judges accepting gifts or hospitality above what is legally allowed. The disclosure forms, however, are not independently audited, or readily available on the web, making it less likely such issues would be found and addressed. There is a $250 reporting threshold on gifts, and only a couple dozen gifts are reported each year. </t>
  </si>
  <si>
    <t>Judges – more often than not – adhere to the laws governing gifts and hospitality because there are harsh consequences. 
Those consequences were especially on display in “Operation Greylord,” a joint investigation into Cook County judiciary corruption that took place in the 1980s and into the 1990s and that resulted in the county forming the Special Commission on the Administration of Justice in Cook County. More than a dozen judges were indicted for bribery, fraud and other crimes.
The operation was conducted by the Federal Bureau of Investigation, the U.S. Postal Inspection Service, the Chicago Police Internal Affairs Division, the Illinois State Police and the IRS Criminal Investigation Division.</t>
  </si>
  <si>
    <t>Asset disclosure statements are not regularly independently audited, as required by law, but are rather reviewed for completeness and then audited only when complaints arise. This is a matter of available resources. 
Reviews for completeness are carried out in a most rudimentary way. That is, when the disclosure forms are filed, the person receiving them looks at them to make sure that the minimum requirements are in the form, such as the filer has remembered to list their public position and sources of income. They do not verify whether the answers provided are correct, only that the questions are answered. The burden to fill the form out correctly is on the individual to do so.
If there are complaints or notifications that a filer has not filled the forms out correctly, or failed to disclose certain sources of income or other pertinent information, the Ethics Commission will investigate the form then to see whether a violation has occurred. If so, there can be sanctions, but this is the only time that the disclosure forms are audited.</t>
  </si>
  <si>
    <t>There have not been any problems with state-level judges accepting illicit gifts or hospitality, according to multiple sources within the judicial system, including: retired Supreme Court Chief Justice Walter Carpeneti, retired Superior Court Judge Michael Jeffery, former Alaska Judicial Council executive director Larry Cohn, and Alaska Court System counsel Mara Rabinowitz. 
"The reporting requirement forces state court judges to maintain awareness of the financial activities that they and their family members are involved in," says Rabinowitz. Carpeneti says the rules are followed closely: "I know of no instances where judges accepted gifts forbidden by law," Carpeneti says. "I twice had to return unsolicited gifts, both times in conjunction with performing weddings, at some embarrassment on both sides."</t>
  </si>
  <si>
    <t>Statements of Economic Interest in Mississippi are not independently audited. According to Tom Hood, "The Statement of Economic Interest contains required fields which must be completed. The online filing system also warns filers when non-required fields are left blank and provides two opportunities to recheck those fields before the filing is complete."</t>
  </si>
  <si>
    <t>The Board of Professional Conduct reviews statements to ensure (1) each judge files a statement and (2) the statements are complete. The board does not randomly audit the statements; however, the Office of Disciplinary Counsel may review a judge's statement in connection with allegations that a judge failed to disclose income, gifts, property ownership, or other matters that are required to be included on the statement. The instructions to judicial filers says only: "A judicial officer who fails to comply with financial disclosure requirements may be disciplined for a violation of the Ohio Code of Judicial Conduct and Ohio Rules of Professional Conduct." Last year a Supreme Court justice was forced to correct his statement when a reporter spotted an apparent discrepancy.</t>
  </si>
  <si>
    <t xml:space="preserve">There is no law requiring any of these forms to be audited in Oklahoma. There is only a requirement to be filed. Once they are filed, there is no evidence that anyone at the Ethics Commission reviews them for compliance or audits to verify accuracy. In fact, the Ethics Commission very clearly stated during multiple interviews for this project that they do not review them unless there is a specific complaint alleged. 
If a complaint is filed or an irregularity discovered, the Commission has the power to investigate and subpoena records, but this never occurred during the period of study. </t>
  </si>
  <si>
    <t>Under Canon 2 (E) of the Supreme Court's Canons of Judicial Ethics, judges must recuse themselves if their impartiality might "reasonably be questioned" -- either because of a personal family or business relationship, or a strong personal bias. A judge needs to disclose the information relevant to his conflict of interest on the record to the parties and lawyers.</t>
  </si>
  <si>
    <t>The South Dakota Code of Judicial Conduct, which exists as an  appendix to South Dakota Codified Laws in Title 16, Chapter 2, “The Unified Judicial System,” says “Section 3E requires a judge to disqualify himself or herself in any proceeding in which the judge has an economic interest” and further defines such conflicts.
The code includes a recusal mechanism that, among other things, directs judges to “disclose on the record information that the judge believes the parties or their lawyers might consider relevant to the question of disqualification, even if the judge believes there is no real basis for disqualification.”</t>
  </si>
  <si>
    <t>The Statements of Economic Interests that judges, prosecuting attorneys and judicial candidates have to file annually by February 1 are not independently audited by a third party. They are filed with the Commission for Judicial Qualifications, but no agency, other than the commission verifies whether the forms are filed and completed. 
 John Trimble, past member of the Commission for Judicial Qualifications, said he does not know of any type of independent auditing of these statements. 
 Kelly Lucas, editor and publisher, Indiana Lawyer and TheIndianaLawyer.com, which cover the legal profession, says she's not aware of any independent audit of these statement.</t>
  </si>
  <si>
    <t>Financial disclosure forms of state-level judges are not independently audited. They are given a desk review upon submission to the Office of Judicial Administration and returned to judges if obvious errors or omission are found, but they are not audited.</t>
  </si>
  <si>
    <t>Canon 3-E of the Judicial Code of Conduct governs the requirements of judges to recuse themselves in cases of conflicting interest. It states, "Judges should disqualify themselves in proceedings in which their impartiality might be questioned by a reasonable person knowing all the circumstances" (3-E-1). 
The judge also must disclose all information that might present the appearance of bias relevant to disqualification, even if the judge does not believe it is grounds for recusal. Disqualification is mandatory, where recusal is discretionary subject to review by the appellate courts. 
There is an exception of necessity: "By decisional law, the rule of necessity may override the rule of disqualification. For example, a judge might be required to participate in judicial review of a judicial salary statute, or might be the only judge available in a matter requiring immediate judicial action, such as a hearing on probable cause or a temporary restraining order.  In the latter case, the judge must disclose on the record the basis for possible disqualification and use reasonable efforts to transfer the matter to another judge as soon as practicable" (Commentary, 3-E-1).
The code also explains which people involved in a case may constitute a conflict of interest warranting recusal. "The judge or the judge's spouse, or a person within the third degree of relationship to either of them, or the spouse of such a person: 
(i) is a party to the proceeding, or an officer, director, or trustee of a party; 
(ii) is acting as a lawyer in the proceeding; 
(iii) is known by the judge to have an interest that could be substantially affected by the outcome of the proceeding; 
(iv) is to the judge's knowledge likely to be a material witness in the proceeding" (3-E-1-d).</t>
  </si>
  <si>
    <t>The Michigan Court Rules, which carry the force of law, require that a judge should be disqualified from hearing a case related to family or business relationships, financial interests or bias against any party.  There is no reference to, or definition of, immediate family.  In a court with two or more judges, a motion for disqualification is decided by the chief judge. In a single-judge court -- or if the chief judge is the jurist being asked to step aside the State Court Administrator's Office will assign the motion to a judge for a decision.</t>
  </si>
  <si>
    <t>The  Idaho Code of Judicial Conduct, Canon 3E, states in part, "A judge shall disqualify himself or herself in a proceeding in which the judge’s impartiality might reasonably be questioned." That's defined as including cases of personal bias regarding a party or lawyer, personal knowledge of disputed facts in the case, past involvement in the matter, economic interest, or economic interest by a member of the judge's family. 
 The Idaho Code of Judicial Conduct is specifically cited in state law, in Section 1-2404, which states that Court of Appeals judges “shall be governed by the code of judicial conduct as promulgated by the Idaho supreme court, and shall be subject to removal, discipline, or retirement pursuant to section 1-2103, Idaho Code.” Also, in Idaho Code 1-2103, the Judicial Council is empowered with the supervision, discipline and removal of judges, and required to “by rule provide for procedures under this section, including the exercise of requisite process,” which empowers the Idaho Code of Judicial Conduct, which is comprised of Idaho’s Canons of Judicial Conduct.
 Additionally, Idaho's criminal and civil rules lay out procedures for disqualification of judges, either by a party or by the judge, for reasons including bias, prejudice, interest in the outcome, the judge is related to a party, or past representation of a party.</t>
  </si>
  <si>
    <t>Under the state Code of Judicial Conduct, judges must recuse themselves from cases in which they  and/or their immediate families have more than an insignificant financial interest.</t>
  </si>
  <si>
    <t xml:space="preserve">No such law exists.
Judges who resign or retire from the Supreme Court are prohibited from practicing before the Supreme Court for two years after leaving that post, according to chapter 477 section 130 of the Missouri Revised Statutes, but they are not prohibited from taking jobs in the private sector, neither do other state-level judges. </t>
  </si>
  <si>
    <t>There is no law regarding post-judicial employment, nor is there any requirement for a cooling off period before joining the private sector. But there are 10 explicit guidelines in Directive 5-08 from the  Administrative Office of the Courts, approved by The Supreme Court which have the force of law. For example: 
 1. "A retired judge may be associated in the practice of law with other attorneys. A retired judge’s name may appear on the letterhead, on the office door, but not in the firm name. A retired judge may not sign any papers filed in court, including pleadings. In any cases tried by the firm before a jury, the retired judge’s name should not be referred to in the presence of the jury." 2. A retired judge may not serve as an attorney in any contested matter in any court of the State of New Jersey. This prohibition includes participating in the actual conduct of any proceeding before the court, appearing at counsel table during the course of a court proceeding, and serving therein either as associate counsel or counsel of record. 4. A retired judge may not serve as attorney in any contested or uncontested matters before either State or local administrative agencies, boards, or tribunals exercising a discretionary or quasi-judicial function."</t>
  </si>
  <si>
    <t>Maryland's state personnel laws prohibit the use of political influence and use of one's office by a state employee or officer, including the direct supervision of a family members. The same anti-nepotism law as applicable to the executive branch applies to the court because employees are state employees, covered under state personnel laws. 
However, many county courthouses, which are technically legal creatures of the state, are filled with people who got their jobs through patronage.</t>
  </si>
  <si>
    <t>Canon 7 A addresses nepotism in the judiciary: "All personnel transactions, including but not limited to selection, appointment, promotion, transfer, and assignment of judiciary employees, shall be based on bona fide work-related factors and shall not be based on personal relationships or on any form of favoritism."</t>
  </si>
  <si>
    <t xml:space="preserve">The South Dakota Code of Judicial Conduct, which exists as an  appendix to South Dakota Codified Laws in Title 16, Chapter 2, “The Unified Judicial System,” says a judge “shall not make unnecessary appointments. A judge shall exercise the power of appointment impartially and on the basis of merit. A judge shall avoid nepotism and favoritism. A judge shall not approve compensation of appointees beyond the fair value of services rendered.” No provisions specifically mentioning dismissal, promotion or demotion could be found.
 </t>
  </si>
  <si>
    <t xml:space="preserve">No such law exists.
Judges are specifically exempt from a two-year cooling off period that prohibits state employees, officers and honorary officials from taking a private sector job in an area in which they directly worked for the state. There are no other provisions in law limiting the ability of judges from entering the private sector after government service. </t>
  </si>
  <si>
    <t>The Code of Judicial Conduct provides that a judge shall avoid nepotism and favoritism when making decisions about employment and appointments. Specifically, the code says when hiring court employees and making administrative appointments, a judge "shall exercise the power of appointment impartially and on the basis of merit, and shall avoid nepotism, favoritism, and unnecessary appointments." (Indiana Code of Judicial Conduct, Canon 2, Rule 2.13). 
 The code does not expressly forbid it, but an advisory opinion issued by the Commission on Judicial Qualifications concerning that provision speaks strongly against the practice. It says the "prospective employee's merit and concerns for the proper administration of justice must be paramount in the decision." If not, the opinion says, the judge would violate another ethical canon, which precludes judges from using the office to advance the private interests of others. 
 The opinion further said a judiciary free of nepotism and favoritism is "critical to the public's trust in the fairness and integrity of the legal system." (Advisory opinion of the Indiana Commission on Judicial Qualifications, Canon 3C(4).) Judges considering hiring a relative or friend or anyone referred to the judge by a relative or friend must first consider the "degree, extent or depth of the relationship of the prospective employee to the judge." Hiring or appointing a spouse "likely will never be appropriate," but the commission has, from time to time, approved the hiring of a more distant relative, after considering other factors, predominantly merit, but also whether the position is lucrative, full- or part-time, and the degree of contact the judge would have with the employee.</t>
  </si>
  <si>
    <t xml:space="preserve">The Canons of Judicial Conduct regulate gifts for judges, stating that "a judge shall not accept, and shall urge members of the judge's family residing in the judge's household not to accept, a gift, favor or loan from anyone..." The official commentary to the canon section states that "because a gift, favor or loan to a member of the judge's family residing in the judge's household might be viewed as intended to influence the judge, a judge must inform those family members of the relevant ethical constraints upon the judge in this regard and discourage those family members from violating them." 
The canons define family as a spouse, grandchild, grandparent, or other relative or person with whom the judge maintain a close familial relationship. While violation of Canons do not result in criminal or civil liability, the rules are intended to be applied consistent with constitutional requirements, statutes, and other court rules and decisional law. Canons are intended to  govern the conduct of judges and be binding upon them. Violation of the Canons generally results in disciplinary action. </t>
  </si>
  <si>
    <t>The Utah Judicial Conduct Code regulates the kinds of gifts and benefits judges may receive. Judges cannot accept gifts or hospitality that would undermine their independence.
The Code of Judicial Conduct (3.13 (B)(8) )specifically reads: "gifts, awards, or benefits associated with the business, profession, or other separate activity of a spouse, a domestic partner, or other family member of a judge residing in the judge’s household, but that incidentally benefit the judge." That goes beyond the state statute for other state employees and officers, which does not include provisions connected to family members.
Judges are also subject to the same abuse of property laws to which other public employees are subject. Utah employees are subject to a law  banning personal use of state resources.  In statute,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keeping and concealing false accounts.  If the amount of funds exceeds $5,000 it is considered a felony under Utah law. Similar laws apply to other forms of government property abuse for personal gain. They can accept no gift larger than $50.</t>
  </si>
  <si>
    <t>Under Canon 4D (4) in the Code of Judicial Conduct, Judges and their immediate family are prohibited from accepting a “gift, bequest, favor, or loan” except a gift as part of a public testimonial, books or resource materials given by a publisher for official use or an invitation to the judge and spouse to attend a bar-related function devoted “to the improvement of the law, the legal system, or the administration of justice.” 
Judges and immediate family members are also permitted to receive gifts for social occasions, such as a wedding or birthday,  or from those who are “not a party or person whose interests have come or are likely to come before the judge.”
Seana Willing, executive director of the State Commission on Judicial Conduct, said abuse of policies dealing with gifts, honoraria and nepotism are also addressed independently in statutes and the state penal code and may be investigated separately by the ethics commission or local district attorneys.</t>
  </si>
  <si>
    <t>The Oregon Code of Judicial Conduct, Section 4.10, limits gifts and hospitality to both judges and judges' families and defines some clear rules. 
The provision has the force of law, as it  authorized by the Oregon Constitution Article VII (amended), Section 8.</t>
  </si>
  <si>
    <t>The South Dakota Code of Judicial Conduct, which exists as an  appendix to South Dakota Codified Laws in Title 16, Chapter 2, “The Unified Judicial System,” includes an extensive section regulating gifts and hospitality.
 Among the many provisions, which are too numerous to comprehensively list here, is a prohibition on judges accepting gifts, favors, bequests or loans from lawyers or their firms if they have come or are likely to come before the judge. 
 Family is included in the provisions, including language stating "A judge shall not accept, and shall urge members of the judge's family residing in the judge's household not to accept a gift, bequest, favor or loan" except under certain circumstances.
 According to Jesse Weins, dean of the College of Leadership and Public Service at Dakota Wesleyan University in Mitchell, the gifts and favor the statute is inclusive of hospitality offered to judges.</t>
  </si>
  <si>
    <t>A provision of the Judicial Ethics Code, which is Supreme Court Rules 4.300, forbids judges from accepting gifts, favors or loans with certain exceptions. That provision, Canon 4 (D)(5), also says the judge should discourage family members — but does not outright ban family members — from accepting gifts. Specifically, it says: "A judge shall not accept, and shall urge members of the judge's family residing in the judge's household, not to accept, a gift, bequest, favor or loan from anyone" with certain exceptions. 
Those exceptions include (paraphrased unless otherwise marked with quotes): 
(a) books, tapes and other resources supplied by publishers for official use or an invitation to a bar-related or administration of justice related function
(b) a gift, award or benefit related to the business or profession of a spouse or other immediate family member of the judge
(c) "ordinary social hospitality or customary expressions of sympathy"
(d) a gift from a relative or friend for special occasions
(e) a gift, bequest, favor or loan from a relative or "close personal friend" whose appearance in a case would require recusal anyway
(f) a loan from a lending institution that would be afforded to any citizen
(g) a scholarship or fellowship
(h) any gift, bequest, favor or loan "only if the donor is not a party or other person who has come or is likely to come or whose interests have come or are likely to come before the judge."
The commentary in the canon after subsection (D)(5)(h) says specifically that judges cannot accept "gifts, favors, bequests or loans from lawyers or their firms if they have come or are likely to come before the judge; it also prohibits gifts, favors, bequests or loans from clients of lawyers or their firms when the clients' interests have come or are likely to come before the judge."</t>
  </si>
  <si>
    <t>Kansas' Code of Judicial Conduct prohibits judges from accepting gifts and other things of value if prohibited by law or if their acceptance "would appear to a reasonable person" to undermine the judge's impartiality. Judges are required to report gifts, hospitality and other things of value above $200 if they come from a party whose interests have come or are likely to come before them. The rule does not apply to judge's families, but a comment accompanying the rule urges judges to remind their families of the restrictions imposed on judges and to act accordingly.</t>
  </si>
  <si>
    <t>Under the Iowa Court Rules, "employees of the judicial branch or a member of that person’s immediate family shall not, directly or indirectly, accept, receive or solicit any gift or series of gifts." Gifts are defined to include "anything of value in return for which legal consideration of equal or greater value is not given or received." Additionally, the "actual expenses of a donee for food, beverages, travel, and lodging, which is given in return for participation at a meeting as a speaker, panel member or facilitator, when the expenses relate directly to the day or days on which the donee participates at the meeting, including necessary travel time," are excluded from restricted gifts. 
Judicial officials fall under the Iowa Code of Judicial Conduct, which states that "a judge, a judge’s spouse, a judge’s domestic partner, or a judge’s minor child shall not accept or solicit any gift, loan, bequest, benefit, or other thing of value, if acceptance is prohibited by law or would appear to a reasonable person to undermine the judge’s independence, integrity, or impartiality." 
Acceptable gifts are outlined by the code. "Ordinary social hospitality," is permitted under the code. As are invitations for the judge and a guest or family member to attend, free-of-charge, a bar-related event or "other activity relating to the law, the legal system, the provision of legal services, or the administration of justice; or an event associated with any of the judge's educational, religious, charitable, fraternal or civic activities" if the same invitation is offered to non-judges who are similarly engaged in the organization.
Under the Iowa Court Rules, neither officials nor employees are permitted to seek or accept honoraria.</t>
  </si>
  <si>
    <t>Judges are not supposed to accept any gifts or other benefits that would appear to influence their opinions, but the judicial rule is written somewhat loosely and allows gifts under $150 from one source in one year to not even be reported if they are not deemed to be intended to influence them. Gifts and other things of value, which judges don't believe are intended to influence them and that amount to $150 from one source in one year, have to be reported. 
 Under the Code of Judicial Conduct, judges must not accept "any gifts, loans, bequests, benefits or other things of value, if acceptance if prohibited by law or would appear to a reasonable person to undermine the judge's independence, integrity or impartiality." Indiana Code of Judicial Conduct, Canon 3, Rule 3.13 and 3.15
 However, the rule states judges may accept, without publicly reporting gifts incident to a public testimonial and gifts or benefits from persons, including lawyers, whose appearance in pending before them would require disqualification of the judge. 
 The rules regarding acceptance of gifts and other items of value only apply to judges. But accompanying comments in the canon's rule says that gifts or other benefits to a judge's spouse or family member living with him/her may be viewed as an attempt to evade the rule and influence the judge indirectly. It cautions the judge to remind family members of the restrictions imposed upon judges and to take them into account when accepting gifts or benefits.</t>
  </si>
  <si>
    <t>According to the “Financial Activities” section of Canon 5 of the Illinois Supreme Court Rules and articles, “neither a judge nor a member of the judge’s family residing in the judge’s household should accept a gift, bequest, favor, or loan from anyone,” except under certain circumstances. Those circumstances include books supplied by publishers on a complimentary basis, invitation to bar-related functions and gifts related to public testimonials.
A judge and his or her family may accept “ordinary social hospitality,” along with wedding gifts from relatives and loans from relatives.
When gifts are received, the judge should report the name of the donor. Gifts of transportation, food, lodging or entertainment valued more than $250 must all be reported. All other gifts valued at more than $100 must also be reported.
“Gifts between the judge and the judge’s spouse, children, or parents shall not be reported,” according to the rules.
Note that the definitions of family are implied, and vary depending on the rule. For economic disclosure statements, "family" refers to a spouse and minor children living in the judge's residence. Elsewhere, it reads "a member of the judge's family residing in the judge's household."</t>
  </si>
  <si>
    <t>There is no formal auditing required of the financial disclosure forms filed by Kentucky judges with the Kentucky Registry of Election Finance.  
However, Kentucky Revised Statutes Chapter 61, Section 760, Subsection (2)(d) does grant the registry the authority to review whether a judge has "failed to file a report or filed a defective report. It also has the power under KRS 61.760(2)(e) to "hold hearings, investigate any violations in reporting and issue subpoenas for the production of documents and attendance of witnesses."</t>
  </si>
  <si>
    <t>There is no explicit mandate to either audit disclosures or audit disclosures if financial irregularities are suspected. However, there is a legal mandate for compliance review under the law, mandating in 5-205 5 (i) that the Ethics Commission review each statement and report filed in accordance with Subtitle 6 or Subtitle 7 of this title; and (ii) notify officials and employees submitting documents
under Subtitle 6 of this title of any omissions or deficiencies</t>
  </si>
  <si>
    <t>No such law exists. 
 However, the law allows the Office of Disciplinary Counsel to review a judge's financial disclosure statement in connection with allegations that a judge failed to disclose income, gifts, property ownership, or other matters that are required to be included on the statement.</t>
  </si>
  <si>
    <t xml:space="preserve">The Ethics Commission has the ability to audit, subpoena and investigate if a complaint is filed or financial irregularities are discovered, but there is no law requiring regular, independent audits of the asset disclosure forms. </t>
  </si>
  <si>
    <t>Judges and candidates for state-level judge positions must file annual financial disclosure forms with the Kentucky Registry of Election Finance, according to Kentucky Revised Statutes Chapter 61, Section 760. 
 The legal requirements for disclosure, outlined in KRS 61.470, require the judge or judicial candidate to describe (1)(a) "each financial interest, direct or indirect, of a value of $1,000 or greater of himself, his spouse and his dependents, and his principal employer." It also calls for disclosing any "office, directorship or employment held by the subject in any entity regardless of the income received or equity held" except for political, religious or charitable groups if compensation is less than $1,000. 
 The asset disclosures are public records and can be released to members of the public upon request, but the law does not require them to be made electronically available or widely published. The only other way that information might be made available in the public record is if it comes out during a public motion to recuse brought by one of the parties before the judge. 
 Canon 4 (I) of the Judicial Ethics Code under Supreme Court Rules 4.300 says that "disclosure of a judge's income, debts, investments or other assets is required to the extent" that it might be relevant to the question of disqualification in a case. However, the "commentary" to that subsection of the canon adds that "a judge has the rights of any other citizen, including the right to privacy of the judge's financial affairs, except to the extent that limitations established by law are required to safeguard the proper performance of the judge's duty."</t>
  </si>
  <si>
    <t>Under  S.C. Code 8-13-1110 (2) and (3)(1991), judges must disclose a statement of economic interest with the S.C. Ethics Commission, but only when they are up for re-election. Families are exempt unless they are employed by the state. (See S.C. Code 8-13-100.)</t>
  </si>
  <si>
    <t>Judicial officials are required to file personal financial disclosures each year containing a list of businesses, outside occupations or professions and any sources of income greater than $1,000. Income earned solely by a spouse does not need to be reported. Immediate family members are not required to file disclosures.
The rule requires that the report be filed with the clerk of the Iowa Supreme Court and that they be kept on file for two years. Although it does not specifically state in that section that the forms are public record, under Iowa’s open records law a record is assumed to be public unless explicitly excluded. A public record is defined as “all records, documents, tape, or other information, stored or preserved in any medium, of or belonging to this state or any county, city, township, school corporation, political subdivision, nonprofit corporation other than a fair conducting a fair event..., whose facilities or indebtedness are supported in whole or in part with property tax revenue and which is licensed to conduct pari-mutuel wagering pursuant to chapter 99D, or tax-supported district in this state, or any branch, department, board bureau, commission, council, or committee of any of the foregoing.” There is a list of confidential records in section 22.7, because financial disclosures by judicial officials are not included in that list, they are public.</t>
  </si>
  <si>
    <t>The Kansas Code of Judicial Conduct requires state-level judges to file an asset disclosure form each year. The judge's report for the preceding year must by filed as a public document with the Clerk of the Appellate Court by April 15. The judge must disclose compensation, fees and commissions, gifts and reimbursements of expenses above certain amounts for himself and his spouse and/or domestic partner. The judge must disclose ownership interests and liabilities above certain amounts for himself, his spouse and any dependent children.</t>
  </si>
  <si>
    <t>State-level judges, along with elected prosecuting attorneys and judicial officers such as magistrates and commissioners, have to file annual Statements of Economic Interest with the Indiana Commission on Judicial Qualifications no longer than February 1 of every year. Judicial candidates also have to file part of the form prior to filing a declaration of candidacy or application for nomination. Indiana Code of Judicial Conduct, Canon 3, Rule 3.15.
Judges' annual Statements of Financial Interests are required to be public documents filed with the Indiana Commission for Judicial Qualifications, according the Indiana Code of Judicial Conduct (Canon 3, Rule 3.15). They can be accessed by the public at the Division of State Court Administration website.
For sitting judges/prosecuting attorneys and candidates for those positions, the statement has to include the amount of compensation received for extrajudicial activities, such as writing, speaking, teaching and royalties, whether or not permitted under the rule governing those activities. Judges also have to report gifts and other things of value costing more than $100 from the same source in the same calendar year and reimbursement of expenses and waiver of fees from the same source in the same calendar year amounting to more than $100. When public reporting is required, judges have to reveal date, place and nature of the activity for which they are being compensated and a description of gifts or other benefits, as well as the source of the reimbursement of expenses. 
Judges and prosecuting attorneys also have to provide the name and nature of any business where they or their spouses were employed, or businesses either one operated or owned during the reporting year (not including the judicial positions). They also have to report any general or limited partnership of which either one was a member or trustee and any corporation or other business of which they were an officer or director or in which they owned stock with a value more than $10,000, during the reporting year. 
Spouses and other close family members do not have to fill out this financial disclosure forms, but the forms filled by judges/prosecuting attorneys and candidates ask for information about spouses' businesses and financial interests and the gifts they received valued at more than $150 from one source during a calendar year. 
Disclosure of economic interests is also required under state law relating to causes in which judges and prosecuting attorneys are involved. They must "promptly and fully" disclose any economic interest or other personal stake they or members of their families have in a cause or matter in which the judge or prosecuting attorney is participating.</t>
  </si>
  <si>
    <t>Judges in Alabama must file two separate asset disclosure forms, one with the state Ethics Commission and one with the clerk of the Supreme Court.
 Judges each year must file a disclosure statement of financial interests with the clerk in a sealed envelope. The disclosure statement must contain a list of proprietorships, companies, corporations and partnerships in which the judge owns a financial interest and a list of the names of creditors to whom he owes money. A lawyer or party who wants to know whether a judge has a conflict of interest in a case in which they are involved may contact the clerk, who will examine the judge’s disclosure statement in private and then reseal it. The clerk then informs the person who raised the question whether a conflict was found. If there is a conflict, the clerk also brings it to the attention of the judge, who should recuse himself from the case. 
 Judges also must file the same statements of economic interests that other public officials and employees must file each year, covering financial information about themselves, their spouses and their dependent children. Names of parents and adult children also must be listed on the disclosures, but details about their financial interests are not required. 
 The statements must include the total combined household income for the judges, along with the name of each business they were involved with and the amount made from those businesses. The forms have to include businesses for which the judges, their spouses and dependents owned 5 percent of more of the stock or served as officers, if they received $1,000 or more from the business during the year. The statements also must include any occupations in which the judges and their spouses spent one-third or more of their working time during the year. 
 If the judges or their spouses are is involved in professional services or consulting businesses, the judges must include on their disclosure forms the number of clients and amount of money made from clients that fell into a broad range of categories, including utilities, banking, retail, insurance, manufacturing and real estate. 
 The disclosure forms also include the value of any investment real estate held by the judges,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public officials, including judges,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 
 Also, any spouse of a judge or candidate who is employed or has a contract with the state or federal government or who works for a company that receives half or more of its revenue from the state must file a financial disclosure reporting the job to the Ethics Commission.</t>
  </si>
  <si>
    <t xml:space="preserve">Court of Appeals and Supreme Court opinions are available online and run back through 1995. They are in pdf format and must be searched by case number.  
The vast majority of court records are available only at courthouses. Although lawyers have access to an online database, the subscription cost is prohibitive for the public and news organizations. For example, Henrico County requires $150 for the first person from an organization with $50 for each additional person and only allows attorneys and those in attorneys' offices.
Circuit Court and General District Court case information, including hearing date and outcome are available for most districts and circuits through the state Courts Case Information page. However, the records are not complete as they do not include any filings or paperwork, only court appearance dates and times, charges and outcomes. Also, they cannot be downloaded. </t>
  </si>
  <si>
    <t>Not all court decisions and opinions are accessible in an open data format at this time, but Oregon is working toward that goal and is on target to complete it by the end of 2016.
Currently, opinions issued by the Oregon Supreme Court, Oregon Court of Appeals, and Oregon Tax Court are all available online and in pdf format. 
Oregon's circuit courts, run by the state, publish easily accessible data in counties where the courts have converted to a new document retrieval system called eCourt, save that eCourt access from remote locations requires a subscription fee, though public terminals are available. 
In other counties, however, that system will not be available until the end of 2016. In those courts, a tracking system identifies court action through by tracking number, but accessing and reading the records is currently done on paper.</t>
  </si>
  <si>
    <t xml:space="preserve">Court decisions, dockets and other court-related records are available to the public. There may be a charge to download some specific court filings or to request copies of them from the court clerk's office. Downloading a single page has a charge of $2.50. Court clerks charge 25 cents a copy to duplicate records in court files housed at the courthouse. 
The data is quickly made available online, but is not readily accessible for the public. </t>
  </si>
  <si>
    <t xml:space="preserve">Court decisions and opinions are available online, but the information is in pdf format. Furthermore, the Secretary of State requires users to create an account to view certain criminal and family division cases. </t>
  </si>
  <si>
    <t xml:space="preserve">State high court decisions - Court of Special Appeals, which is the intermediary appellate court, and Court of Appeals, which is the state's highest court, are available online for no fee and easily accessible, but only found in pdf format. 
Depending on what court opinion is being sought, the seeker may need to visit a courthouse to obtain the information. "Copies of unreported opinions can be obtained from the clerk's office where the unreported opinion was filed. To request a copy, write the Clerk of the Court in the Court of Appeals or the Court of Special Appeals, citing the parties, docket/term, date filed and include a check for $10.00 for each copy, made payable to the Clerk of the Court," says the court system website. </t>
  </si>
  <si>
    <t>Decisions and opinions are available online for the state Supreme Court, state appeals court and district courts in larger counties, in pdf format. Viewers must search the database by case number or keyword. However, such access isn't available in smaller counties in outlying areas of the state.</t>
  </si>
  <si>
    <t xml:space="preserve">Decisions and opinions of the State Supreme Court and Appellate Division, published and unpublished, are posted on the judiciary's website promptly and are easily accessible. However, files are in pdf format. </t>
  </si>
  <si>
    <t>Only supreme court decisions and opinions are online and can be downloaded in WordPerfect. However, the files cannot be downloaded in bulk. State district court decisions and other documents are not available online to the public.</t>
  </si>
  <si>
    <t xml:space="preserve">Delaware's state-level courts provide court opinions and other decisions almost immediately, and the opinions are available online at no cost. Opinions are posted at courts.delaware.gov, and sorted by state courts. Decisions available online date, in at least one case, to 1989, providing permanence to state judicial records. The records are available without special access, and are searchable in PDF form.
To demonstrate the timeliness of the  records, in Jackson v. Dizdar, a Supreme Court decision was handed down on March 11, 2015, and the order was posted the same day. Delaware courts appear to consistently post opinions in a timely manner, with permanence, at no cost, and with no discriminatory special access required, providing citizens fair access to decisions of their courts. The same applies to lower courts as well. In State of Delaware v. Middletown Development, a Superior Court judge rendered a decision on March 10, 2015, and the decision was posted online the same day. </t>
  </si>
  <si>
    <t xml:space="preserve">Up to date, complete court documents will be coming online this year in counties across Florida. They are already accessible in Manatee County, which is serving as a model for other counties. However, none of the data is provided in any type of malleable format, the data is pdf files scanned.
One must create a username and profile to access the website and records. </t>
  </si>
  <si>
    <t>Oklahoma was in the process of building a statewide, free open data court records system, but the project was shelved in 2014 due to budget concerns. 
Currently, the state's 77 counties operate on two different electronic court records system - about a dozen operate on the state-run OSCN system, and the rest on the ODCR system operated by a private contractor, KellPro.  
Different citizens in each county have different levels of access due to this dual system. In Oklahoma and Tulsa Counties, copies of most court records are scanned and imaged digitally and can be downloaded instantly for free (there are exceptions for records involving minors). 
In other counties on the OSCN system, documents are not yet available online beyond basic docket reports and minute entries. And in the ODCR-served counties, none of the imaged documents can be viewed online unless you are a state Bar Association member who pays for premium access.  Some court clerks in smaller counties will not fax or email documents. 
So in a vast majority of Oklahoma counties, detailed court records are only available in person at the court house for the cost of photocopies.</t>
  </si>
  <si>
    <t>Utah's appellate and Supreme court opinions are available online for no cost at this web site: www.utcourts.gov/opinions/. Court decisions at the district court level are available through the state's online Xchange system for 25 cents a page at the courthouse or $2.50 online per decision or document downloaded.</t>
  </si>
  <si>
    <t xml:space="preserve">Court decisions and opinions are accessible to the public for free. Members of the public are able to sign up for notifications of decisions and opinions being published.
The judicial archives can be searched and browsed easily, but records are only available in pdf format. </t>
  </si>
  <si>
    <t>In Mississippi, each court is different as to how accessible their records are. All appellate decisions are accessible online at no cost on the State of Mississippi Judiciary website. On the other hand, some counties now have online databases to access records but the majority of counties do not.  Therefore, citizens would have to contact the clerk's office and request copies of whatever they want and pay some nominal fee for copying.  For old cases, there may be some retrieval fees if the files are in archives. 
Among the state's 82 counties, 26 trial courts in 15 counties participate in Mississippi Electronic Courts, the e-filing system where records are available at a cost of $0.20 cents per page. Decisions are available with no significant delay in court clerks’ offices in the remaining counties. Copy fees are charged.
While Harrison County Chancery Court opinions are not available online, secretary Coleen Guardanapo said requests for court decisions are usually answered same-day by fax or postage. Copies of documents are officially $0.50 per page, but Guardanapo said the documents are usually relatively short and she will fax files at no cost. There is also an official $10 search fee, but it is typically only used when accessing older archives is required.
There are no recent cases highlighting problems with Open Records Act compliance within the court system.</t>
  </si>
  <si>
    <t>Decisions and opinions of the State Supreme Court and Appellate Division are posted immediately, usually within a day after delivery, according to former Superior Court Judge Harvey Weissbard. Rutgers Law Professor Kathy Flicker and ABC reporter Josh Margolin agree: Criminal and civil cases, opinions and verdicts, calendars and criminal conviction information are among the many things posted on the Judiciary's website in a timely manner. A review of the judiciary's website corroborates. Superior Court decisions can be viewed on Rutgers Law School's website.</t>
  </si>
  <si>
    <t>Opinions and orders from the Minnesota Supreme Court and the Minnesota Court of Appeals are available free-of-charge on the Minnesota Judicial Branch’s website as soon as they are made public.
 Court of Appeals slips opinions are released every Monday at 10:00 a.m. and slip opinions for the Supreme Court are released every Wednesday at 10:00 a.m.
 In addition, all public district court records can be accessed free-of-charge at electronic terminals at every courthouse in the state. 
 Paper copies are available for a fee, according to the Minnesota Statute, Chapter 357, Section 357.021, Subd. 2. Berentson said this is currently $10 for an uncertified document, which includes the $8.00 fee for an uncertified document and a temporary $2.00 fee for the court technology fund.</t>
  </si>
  <si>
    <t xml:space="preserve">Kentucky's Supreme Court and Court of Appeals make available their rulings and decisions online for greater public accessibility. While the state law library often takes several months to post summaries of Supreme Court rulings and decisions online, the Supreme Court releases its minutes containing the announcement of the rulings and decisions when the court meets almost instantaneously. 
For circuit and district courts, however, rulings and decisions are available for the price of photocopying at the courthouses. Occasionally clerks will fax (or if available, scan) copies of rulings or decisions free of charge. 
However, the Administrative Office of the Courts in 2015 is in the process of rolling out its new computer application, CourtNet 2.0, that will allow citizens "real-time, online access to Kentucky civil and criminal cases," according to the Administrative Office of the Courts public information officer. The test phase and rollout began in March 2013 and by February 2015, members of the Kentucky Bar Association and Kentucky justices, judges, circuit court clerks and some government employees had access to the system. It will be available to law enforcement, the public and media by the end of 2015, according to the Administrative Office of the Courts. </t>
  </si>
  <si>
    <t>Most court records in Florida are about to become available online and will be accessible electronically, at no cost. In fact, Florida is leading the nation in making electronic state court records available to the public online, newspapers have reported. All five appellate courts, which each have an online docket updated every day at around 4:30 p.m. Opinions are posted on each appellate court's website the day they are released.
The Supreme Court has been placing the vast majority of its records online after we created our first website in 1994 – one of the first courts in the world to do so. The district courts manage their own websites under the direction of their chief judges." Indeed, all opinions and decisions of the state court system are available here: http://www.floridasupremecourt.org/decisions/index.shtml. The documents are available within a reasonable time period (within a few days of their creation), at no cost. A release of recent opinions comes out weekly in PDF format. Here's one example: http://www.floridasupremecourt.org/decisions/2015/sc12-1386.pdf
Of the 20 judicial circuits (which include the trial courts) there are 67 different clerks that all have different websites and different ways of providing access to orders, decisions and other court documents. Every site has an area where you could enter in a name or case number and gain access to the documents.
In Manatee county -- which is being used as a model for other counties -- citizens have access to  
most civil- and criminal-court records, anonymously and without charge. Searches for all different kinds of records can all be conducted from the same portal. 
To look up probate and family cases in Manatee County, though, a user must complete an application and sign an agreement not to share their user name or password, reported the Associated Press. "The application requires the user's name, address, phone number, email address and purpose for using the online-records system. The users are then given a log-in and password."
In a few counties, applicants will also have to pay a subscription fee. And in other counties, like Manatee, applicants will have to provide information about themselves to access certain kinds of court records. 
"The subscriber can see everything but expunged and sealed records," Lori Tolsdorf, director of courts for the Manatee County Clerk's Office, told the Associated Press. She added that "the only applications that have been rejected were ones in which users provided misinformation."</t>
  </si>
  <si>
    <t>Administrative records are considered court records in Maryland, and are subject to disclosure and thus available to the public. Court records include any document, information, exhibit, or other item that is collected, received, or maintained by a court in connection with a court case and any information in a case management system created or prepared by the court that is related to a court case.
 Examples of court records are: an administrative record (e.g., records maintained by a court or other Judicial Branch agency, mostly  involving personnel, budgetary, and operations management), a business license record (includes the application and a copy of the license), a case record (those records that come into the court’s possession as the result of their having been filed by litigants in judicial actions); a notice record (e.g., land records, including deeds, mortgages, financing statements, and tax and other liens)
The records are not made public automatically but are subject to disclosure under the Maryland Public Information Act.</t>
  </si>
  <si>
    <t>The Utah Judiciary has a rule that has the force of law that mandates access to court administrative records. The administrative rule draws its authority from the Utah's Government Records Access and Management Act (GRAMA).</t>
  </si>
  <si>
    <t xml:space="preserve">Wyoming law mandates all public records need to be open for inspection by any person at reasonable times. Public records, defined by statute, include “any written communication or other information, whether in paper, electronic, or other physical form, received by the state or any agency.” 
That would include almost all court administrative records; the only court administrative records a citizen cannot access are those for juveniles. Records and reports for juveniles are sealed, according to statute. . 
 </t>
  </si>
  <si>
    <t>The administrative records, that is the financial records of the courts, are public record under several Louisiana laws. The statute that creates the judicial districts specifically requires that each district shall be subject to the public contracts law, public records law, Open Meetings Law, Code of Governmental Ethics, and the bond validation procedures law.
The judicial appropriations bill, which is decided by the Legislature and signed into the law by the governor, also must follow the public records laws set for the legislative and executive branches, meaning they must be available publicly. The reports must include line-item amount of funds requested for each component of the judiciary.
And the judiciary is required to draft a performance report annually, which lists data such as the  number of cases heard and decided, is required to be reported the Legislature with a suitable number of copies to be distributed publicly. (In practice, the Legislature posts the report online.)
Additionally, the spending and revenues of each court across the state is audited by the Louisiana Legislative Auditor. Each of those reports, once complete, is made public.</t>
  </si>
  <si>
    <t>Maine law does not explicitly grant citizens access to court administrative records. Furthermore, Maine's Freedom of Access Law (FOAA) does not apply to the judicial branch, as confirmed in the recent decision of Shawn Asselin v. Superior Court.</t>
  </si>
  <si>
    <t xml:space="preserve">No such law exists.
Delaware law does not provide access to courts' administrative records, and the judicial branch is exempted from the state's primary open records law, the Freedom of Information Act. The courts have adopted policies on the release of records. </t>
  </si>
  <si>
    <t>No such law exists.
 Administrative records, like organizational and financial documents of the judiciary, are not made available by law. 
 Only court records, like judgments and rulings are available to the public.</t>
  </si>
  <si>
    <t>Under the Kansas open records law, records maintained by public entities, including the courts, are open to the public unless specifically exempted. There is no exemption for administrative, organizational and/or financial documents of the judiciary, therefore the records the open. Note: Under (1) of K.S.A. 45-221 (KORA), the Kansas Supreme Court can exempt information from KORA. However, it has not done so for the records in questions. The exemptions it cites are detailed in Administrative Order No. 156.</t>
  </si>
  <si>
    <t xml:space="preserve">Oregon does not conduct performance evaluations for state-level judges. The issue has been explored periodically but it's been tabled due to the complexity of effectively evaluating. The Oregon State Bar provides information to enhance public access to information about the professional histories of judicial candidates, but there is no formal evaluation process conducted by the bar association either. The Oregon Criminal Defense Lawyers Association is working on a format for judicial evaluations from lawyers. It's not clear whether these will be published or only accessible to the organization's membership.  </t>
  </si>
  <si>
    <t xml:space="preserve">There are no performance evaluations created by law in Pennsylvania. Details behind the judicial ratings compiled by the Pennsylvania Bar Association, a private organization, are not released publicly; only the standardized ratings, which include "highly recommended," "recommended," or "not recommended" and a questionnaire filled out by the candidates. </t>
  </si>
  <si>
    <t>The Supreme Court rules call for a performance evaluation committee, but all of its records are considered confidential.
Retired District Court Judge Stephen Erickson recalls that when he was on the bench, former Chief Justice Frank Williams had a program where he would send anonymous observers into judges' courtrooms, and then those observers would provide those judges with reports offering feedback on their performance. But the program was an informal one, and the results were not made public.</t>
  </si>
  <si>
    <t>According to observers of the system, including practicing attorneys Jeff Hunt and Ben Whisenant and court administrator Brent Johnson, the judicial evaluations are comprehensive and accurate. They include surveys of court staff, attorneys and evaluations of hired observers. A majority of judges who have  scored poor marks have withdrawn before going up for retention election, according to Joann Slotnik, Utah Judicial Performance Evaluation Commission director.
Evaluations are available to the public.</t>
  </si>
  <si>
    <t>Judicial evaluations are not publicly available, so there is no way of knowing how detailed the evaluations are. Per rule 135A-3: All records and information obtained and maintained by the Committee concerning judicial performance shall be confidential and shall not be disclosed except in accordance with this Rule. 
But former Superior Court Judge Harvey Weissbard says, from experience, the attorney surveys and evaluations are detailed. In essence, he said: They are broken down in detail into three categories: Legal ability/competence, Judicial management skills and Comportment. An evaluating retired judge then meets at length with the judge being evaluated to discuss and weaknesses and implement an action plan to improve. 
 The National Center for State Courts reports this of New Jersey's evaluation process: "The New Jersey Judicial Performance Program was adopted in 1986 and implemented in 1987. The goals are to improve judicial performance on an individual and institutional basis; to enrich judicial education; to efficiently assign and utilize judges within the New Jersey Judiciary; and to enhance the reappointment process. According to the program description, "[a]nonymous questionnaires are sent to attorneys who participate in actual cases before judges in the Program. 
Attorneys are asked to evaluate judges on over 30 performance standards in areas of legal ability, judicial management skills, and comportment." Appellate judges receive anonymous questionnaires to evaluate trial court judges if and when their rulings are appealed. Results of the questionnaires are shared with individual judges, assignment judges, the state supreme court, the governor, state senate judiciary committee, and the judicial evaluation commission."</t>
  </si>
  <si>
    <t>No law provides for citizen access to evaluations of judges' performance.</t>
  </si>
  <si>
    <t>Because performance evaluation of judges is part of the retention process, which is a function of the Legislature, there is no standard written form that citizens can examine. But under the  Public Records Law and House and Senate rules, meetings and hearings of the Joint Committee on Judicial Retention are open, as are all documents presented to it.
 The records of the Joint Committees on Judicial Retention are public documents, though they are not available online.</t>
  </si>
  <si>
    <t>Under § 17.1-100(C), all evaluations provided to the General Assembly are public records that are open for inspection. Up to that point, they are confidential.</t>
  </si>
  <si>
    <t>Maine law does not mandate any formal process to evaluate the performance of judges who are up for retention or reelection, and the Maine Court system has no role in the reappointment process.
 In practice, however, the Maine State Bar Association (MSBA) conducts evaluations of District and Superior Court judges, addressing qualities such as legal ability, impartiality, integrity, judicial temperament, diligence and special skills, such as fairness in sentencing. In their 2nd year, the MSBA conducts an evaluation of judges and shares it with judge, as well as the Chief Justice of the Supreme Court. In the 6th year (of a 7-year appointment), the MSBA conducts another survey of all of its members. This survey is used to determine whether the MSBA will issue a letter recommending the judge for reappointment. The surveys, however, are not available to the public.
 These recommendations are forwarded to the Legislature's Judiciary Committee, which in turn refers reappointments to a vote of the State Senate.
 Superior Court judges are evaluated, but Supreme Court judges are not .</t>
  </si>
  <si>
    <t>Maryland does not evaluate judges up for retention or reelection. 
However, through the Maryland Code of Judicial Conduct, there are numerous standards that judges must adhere to, including ethical standards. If a complaint is brought against a judge, and the Commission on Judicial Disabilities evaluates the complaint, then that is a de facto performance evaluation of a particular judge. But there is no uniform, across the board, evaluation system in regular use.</t>
  </si>
  <si>
    <t>No such law exists.
 There is no performance evaluation process for judges in Minnesota.</t>
  </si>
  <si>
    <t xml:space="preserve">No such law exists. 
---
Peer Reviewer Comment: Agree.
Although there is no formal evaluation process, all judges in the state system are popularly elected, which serves as a evaluation of sorts. An incumbent judge's performance is often campaign fodder in contested elections. </t>
  </si>
  <si>
    <t>Under S.C. Code 2-19-25, the Judicial Merit Selection Commission" is authorized to investigate and obtain information relative to any candidate for an administrative law judgeship or a family court, circuit court, court of appeals, or Supreme Court judgeship from any state agency or other group including, but not limited to, court administration and any law enforcement agency, to the extent permitted by law."  
Under the law, the JMSC chairman notifies the president of the South Carolina Bar of judicial candidates. The way this process has operated for the past few years is that an anonymous ballot goes out to every member of the bench and bar by way of an electronic filing system known as BallotBox Online, with a drop-down box for comments. The results are shared with the Judicial Qualifications Committee of the S.C. Bar.</t>
  </si>
  <si>
    <t>Not only is information related to a judge's performance evaluation available before voting, a voter pamphlet available at the polls provides the information as well.</t>
  </si>
  <si>
    <t>No such law exists.
Delaware doesn't mandate judicial evaluations so there are no forms for citizens to access.</t>
  </si>
  <si>
    <t>Pursuant to Article VI, Section 7 of the State Constitution, the Supreme Court has promulgated rules having the force and effect of law. 
 Justices and judges of the Supreme Court, Intermediate Appellate Court and Circuit Courts serve for 10 years. At least six months prior to the expiration of a justice's or judge's term of office, every justice and judge must petition the Judicial Selection Commission to be retained in office or inform the commission of an intention to retire. The justices and judges are evaluated by a special committee appointed by the chief justice of thirteen members - three non-lawyers, the administrative director of the judiciary, six members of the bar and three judges.
 Under Rule 19.4 the judges are evaluated based on a) legal ability; b) judicial management skills; c) comportment; and d) any other criteria established by the committee and approved by the supreme court.</t>
  </si>
  <si>
    <t xml:space="preserve">No such law exists.
The Legislature created the Kansas Commission on Judicial Performance in 2006 but it was allowed to "sunset" in 2013, after not being funded the previous two years. The law is no longer on the books.
---
Peer Reviewer comment: Agree.
The survey of judges performed by the Kansas Commission on Judicial Performance never recommended that a sitting judge not be retained by voters. In addition, a disgruntled Legislature denied the commission funding in 2011 and 2012 before allowing the law to expire in 2013. In the 2010 election cycle, the commission's website received 43,000 visits and 254,000 page views -- suggesting the evaluations were being used by potential voters. </t>
  </si>
  <si>
    <t>The current disciplinary process is two-tiered: The Commission reviews and investigates allegations. If it finds probable cause of judicial misconduct or disability, it initiates and prosecutes an action in the Supreme Court against the judge or court commissioner. The Commission itself does not adjudicate the matter. It does not hold formal hearings and cannot impose discipline on judges or court commissioners. This second tier of imposing sanctions is the responsibility of the Supreme Court.
The commission shall issue an annual report on or before April 1 of each year which provides information on the number and nature of complaints received and their disposition, and the nature of actions it has taken privately concerning the conduct of judges or court commissioners. Information contained in the annual report shall be presented in a manner consistent with the confidentiality requirements under s. 757.93. In addition, the commission publishes on line the disposition of disciplinary cases. 
In 2013, for example, In 2013, the Judicial Commission received 396 initial inquiries from which it evaluated 43 new Request for Investigation files. The Commission authorized 10 new investigations in 2013. "While the number of initial inquiries and requests for investigation received by the Commission has remained relatively constant over the past five years, the Commission has noted an increase in the number of complex and serious allegations," the commission reported. "This has resulted in investigations that take considerable time and expense to complete."  There was one formal disciplinary hearing reported: In re the Honorable David T. Prosser, Jr., who is a member of the Wisconsin Supreme Court.
Compared to other states' judicial commissions, Wisconsin's commission runs on a very small budget with a very small staff, especially given the number of judicial officers it oversees and the number of inquiries - both written and telephonic - to which the staff and board respond.</t>
  </si>
  <si>
    <t xml:space="preserve">The Judicial Inquiry and Review Commission independently initiates investigations and imposes sanctions when necessary. Commission members sometimes initiate investigations based on press reports. For example, one investigation was launched after a newspaper revealed that a judge in Portsmouth had been arrested. The commission took action based on the press report rather than waiting for a formal complaint. 
The Judicial Inquiry and Review Commission received 762 written inquiries in 2014, of which 44 were considered complaints needing investigation. Of these, 37 were dismissed, two were the subject of informal meetings, one led to formal charges, one led to a formal hearing, one represented the breaching of judicial canon and in one, the General Assembly received a report of findings. One judge was under supervision and six others had their cases pending. The results are only available from the Supreme Court of Virginia once a case has been decided by the court. There were no decisions available online from the research period. </t>
  </si>
  <si>
    <t xml:space="preserve">The Oregon Commission on Judicial Fitness does not have the authority to sanction offenders and does not initiate investigations independently. The commission investigates complaints and develops the prosecution and the sanctions by responding to complaints, and deposing the parties and holding a full panel trial of the evidence where everyone is under oath and there is testimony and witnesses and transcripts. Any finding that the commission generates from this - conclusions of law and recommendations - goes to the Supreme Court, which then has a briefing and oral arguments and makes a final decision. 
Unlike the Oregon State Bar, the Oregon Judicial Commission conducts all of its inquiries in secret. Complaints to the commission are not public record unless there is ultimately a sanction in the case. </t>
  </si>
  <si>
    <t>The Office of Disciplinary Counsel responds to written  complaints issued by either a litigant, lawyer, or judge. "We don’t go out and find complaints,” said Disciplinary Counsel Lee Coggiola. "We can’t sanction."  In practice, complaints are investigated.
It goes to Office of Judiciary Counsel, they evaluate what needs to be done, then they send a recommendation to the Supreme Court, which issues the discipline. “The only thing we can do here is dismiss one or send a warning letter," Coggiola said. "The court issues sanctions. We just do the ground work."</t>
  </si>
  <si>
    <t>The Advisory Committee on Judicial Conduct may, and does, initiate investigations, whether by complaint or on its own volition. It submits its findings to the state Supreme Court, which then determines action, including sanctions ranging from reprimand to termination. 
 Over the period of study, the Supreme Court took action on five investigations conducted by the Advisory Committee on Judicial Conduct. One judge was suspended for a month, another was admonished, two were dismissed and one is ongoing.</t>
  </si>
  <si>
    <t>The Judicial Standards Commission does initiate investigations, but under a law enacted in 2013 has limited power to discipline judges.  It can advise them about the code of conduct and can issue private disciplinary measures. Otherwise, it sends cases to the state Supreme Court, which is the only body that can publicly discipline judges. A case doesn't  become public unless the Supreme Court decides to take disciplinary action. If the court majority votes against disciplinary action the public will never know about it. Under the law, the Supreme Court must discipline itself. The law removed discipline of Supreme Court justices from a panel of Court of Appeals judges. 
Since reprimand authority was shifted from the Judicial Standards Commission to the supreme court in 2013, the court has issued one reprimand, to a district judge in 2015. The public rebuke of the judge was for failing to adequately inquire into the rights of an overseas military serviceman, imprudently relying on the opposing lawyer, and allowing that lawyer to advise the judge without counsel being appointed for the serviceman.</t>
  </si>
  <si>
    <t>The Judicial Standards Commission (JSC) recommends disciplinary actions to the to State Supreme Court, then the court takes those actions. The commission usually investigates complaints that others have filed, but it may initiate its own complaints if it chooses.
It takes a code of ethics violation or a criminal action for a justice to be disciplined. Those are severe violations and fairly rare. Violations are especially rare in the  state Supreme Court, compared to district court.
It is difficult to assess if the commission imposes penalties when necessary because the Judicial Standards Commission has confidentiality obligations in dealing with complaints. The complaints become public once the commission has filed a formal complaint against a judge. Before that only the commission and commission staff may access the records. Once a complaint is dismissed, the complainant is advised that the matter is no longer confidential.
According to the commission's Jan. 2015 report to the legislature 70 complaints were filed against judicial officers in 2013. 52 complaints were dismissed, eight resulted in public admonition, one resulted in voluntary resignation, and one resulted in an admonition letter. There were 7 complaints pending at the end of the year.
In 2014, 60 complaints were filed, 57 were dismissed, and one was dismissed because the judge's term ended. There were two complaints pending at the end of 2014.
According to the commission chairman, most dismissals occur because the complaints do not involve a violation of judicial ethics or the complaint is not within the jurisdiction of the commission. For example, the JSC is not an appellate court so it cannot review legal issues and it cannot review the correctness of legal decisions. It only may review judicial conduct.
The most notable action the Judicial Standards has take recently was against Yellowstone County District Court Judge G. Todd Baugh. During the sentencing hearing of a teacher that had sexual intercourse with a 14-year-old student Baugh said that the student was "a youth that was probably as much in control of the situation as (the teacher), one that was seemingly, though troubled, older than her chronological age." The Judicial Standards Commission received hundreds of phone and email complaints. Judge Baugh was suspended for a month before his term ended.</t>
  </si>
  <si>
    <t>Due to a limited staff, the Judicial Tenure Commission rarely initiates investigations. It responds to requests from the state Supreme Court for a JTC investigation and, mostly, to complaints filed by judges, attorneys and the public. Until recently, the JTC rarely issued sanctions against judges of major significance. 
In 2014, Washtenaw County Circuit Court judges faced criticism for incompetence, bias and misconduct but no complaint was filed with the JTC and so the commission took no action. According to The Ann, an Ann Arbor-based online magazine, numerous attorneys complained privately about two of the judges but they feared professional retaliation if they filed a complaint with the JTC.
The most significant JTC ruling in recent memory came in March of this year when the commission, after concluding that 36th District Judge Brenda Sanders was incompetent and mentally ill, recommended to the Supreme Court that they remove the Detroit jurist from office and ban her from becoming a candidate for a judicial office until a medical professional declares that her illness will no longer prevent her from carrying out the duties of the court. The Supreme Court carried out the recommendation.
---
Peer Reviewer Comment:
Though the Michigan Judicial Tenure Commission rarely initiates investigation, its actions against offenders have stepped up, particularly during the study period.
In 2013, only five judges were removed from the bench nationwide, and  17 resigned or retired in lieu of removal. Michigan, in jus three years, has removed four judges and forced three to retire.
The annual report of the Michigan Judicial Tenure Commission documents a body that is taking its job seriously.</t>
  </si>
  <si>
    <t>The state Commission on Judicial Conduct (CJC) acts mainly on complaints from litigants, according to its most recent annual report.   According to an October 2014 summary report of CJC activities, the CJC acted on 84 complaints and initiated one between July and September, 2013.  
The 2013 annual report shows that litigants filed 74 percent of all complaints filed that year, while the CJC initiated three.
Veteran lawyers with experience serving on the CJC and practicing before it over the past several decades said they have never felt political pressure not to pursue a judge for wrongdoing. 
“I have never run into political pressure. I have encountered pressure created by publicity,” said Michael E. Mone Sr. “I have never seen anyone try to kill an investigation.”
Joseph D. Steinfield, a Boston lawyer who just finished a five-year term as CJC, said the most common complaint is a party to a case or the party’s relative who is aggrieved at a judge’s conduct.   The CJC initiates investigations if supplied with credible information alleging a judge is engaged in misconduct, Steinfield said.
“The power of the commission to impose penalties itself is somewhat limited,” Steinfield added.   The Supreme Judicial Court retains the exclusive power to officially sanction a judge, though the CJC can make “informal adjustments” to help the judge being investigated address particular challenges. These informal adjustments are rarely made public.   They can involve mentoring, monitoring, medical assistance or some other remedy, Steinfield said.</t>
  </si>
  <si>
    <t>Anyone can bring a complaint to the Commission on Judicial Disabilities, that could be - theoretically investigators for the commission itself, though much of its work is as a matter of practice complaint driven. Nothing precludes the commission from undertaking an investigation of its own. 
However and because the commission does not publicize its findings, until it has reached a conclusion, it is not possibly to fully determine if there are independent investigations that hit dead ends, and thus are not made public because they are inconclusive. The agency rarely initiates investigations without some type of probable cause - a complaint, a news story, or some other way the matter is brought to their attention. Sanctions, usually some type of embarrassing monetary or other penalty, are at times, imposed. More serious matters are taken up by the Maryland Court of Appeals, the state's supreme court.</t>
  </si>
  <si>
    <t xml:space="preserve">The Kentucky Judicial Conduct Commission is an adjudicatory body, not an investigative body. Therefore, it does not initiate its own investigations. It fields complaints about judges, then investigates the nature of the complaints to determine whether a judge should be sanctioned. Often the commission hires outside counsel to conduct the investigations into the complaints of potential wrongdoing on the bench. 
In the last fiscal year for which the commission issued an annual report (July 1, 2013 - June 30, 2014), the commission received 193 complaints in addition to 28 complaints carried over from the previous fiscal year. The commission concluded its investigations into 192 of them and imposed only five sanctions, meaning just 2.6 percent of complaints resulted in sanctions. Records are not available to determine whether the commission failed to impose proper sanctions on some of those judges because the Judicial Conduct Commission is not subject to open records requests and the investigations conducted without public sanctions remain secret.  
The most serious sanction was a 30-day suspension for Judge Rebecca S. Ward for inappropriate conduct, including ex-parte communications, conflict of interest in a case and threatening a sheriff with contempt in order to influence assignment of bailiffs. Two judges were issued public reprimands, and two other sanctions came in the form of private reprimands, one for soliciting donations for a charitable organization and one from making a "gender biased" statement from the bench. 
For those judges who are privately reprimanded, the names remain confidential raising questions about what the public benefit is other than to serve as a general warning to other judges.  </t>
  </si>
  <si>
    <t>In 2013, the Commission on Judicial Qualifications received 183 complaints about judges. It found that 30 of them merited investigation or "docketing" (another 11 cases meriting investigation were pending from previous year(s)). The commission dismissed 21 docketed complaints. It issued 3 private cease-and-desist orders, 3 cautions, 1 stipulation and 5 informal advisories. Eight cases were undecided at the end of the year. 
In 2014, the commission recommended that the Supreme Court publicly censure  a district judge who had been accused of sexual harassment and other violations of the judicial code. It was the least serious of three possible penalties. An attorney appointed by the commission to investigate the case had recommended that the judge be removed, and several Supreme Court justices questioned whether a public censure was sufficient during their hearing of the matter. In February 2015, the Supreme Court suspended the judge without pay for 90 days. A longtime former judicial system staffer said the commission acts independently, sometimes initiating complaints on its own.</t>
  </si>
  <si>
    <t>Judicial disciplinary cases, most typically are initiated by receiving a written complaint from the public, according to a statement on the Supreme Court's website. Complaints against judges raising only issues for appeal, legal error and complaints that are unfounded or frivolous are dismissed summarily by the commission. The commission also initiates investigations of misconduct on its own initiative. 
 Under the Indiana Constitution and the Supreme Court's Admission and Discipline Rule 25, the Commission on Judicial Qualifications, though, the commission's function is primarily to investigate complaints concerning Indiana judges and to determine whether a particular complaint has merit and if it charges of misconduct should be filed with the Supreme Court.
 It's the Supreme Court that imposes punishment in serious cases. The commission, though, may issue confidential warnings in less serious cases. Commission statistics show, though, that public discipline is taken against judges in a very small number of cases, compared to the number of allegations. 
 Three recent cases illustrate times when the Commission on Judicial Qualifications did take some action, once in response to a complaint and another time after its own investigation.
 In December 2014, the commission filed disciplinary charges against Muncie City Court Judge Dianna L. Bennington, alleging 13 counts of misconduct, including abuse of judicial power, repeated violations of statutes and court rules and injudicious public conduct. Among her violations were sentencing a defendant to jail without any indication of when he would be released; repeatedly not complying with contempt procedures and a lack of sufficient due process; injudicious public conduct relating to a dispute with the family of her children. The Indiana Supreme Court and Bennington came to an agreement in January 2015 calling for a "permanent ban from judicial office" but she is permitted to retain her license to practice law. 
 One recent case in which the commission responded to a media investigation and then issued sanctions was in November 2014 against former Center Township Small Claims Court Judge Michelle Scott. The commission and Scott reached an agreement that forbid her from ever seeking judicial office again, including as a private or temporary judge. The case came to light because a local TV channel found public employees handing out business cards for Scott's wedding services and those government workers were directing people to her private office. In exchange for Scott agreeing not to serve as a judge, the commission agreed to close its investigation into alleged ethical misconduct.
 In another case, the commission charged Marion Superior Court Judge Kimberly Brown with 47 counts of misconduct in August 2013. The commission said she delayed the release of at least nine defendants from jail, failed to train or supervise court employees, created a hostile environment for staff and attorneys and failed to cooperate with the commission's investigation.
 A three-judge "masters" panel suspended her and called for her permanent removal from the bench during a trial in November 2013. Then the Supreme Court ousted her from the bench permanently -- only the third time an Indiana judge has been removed for misconduct in the past 20 years. 
 The commission, said John Trimble, president of the Indianapolis Bar Association and past commission member, said it does initiate independent investigations at times based on information it hears. But he said most investigations are based upon complaints from a third party or self-reported by judges, who are obligated to notify the commission if they are arrested or charged with a crime. While the Supreme Court makes the final decision on sanctions, he said, the commission acts as the prosecutor by filing charges with the court, prosecuting the case in front of a hearing judge and recommending sanctions.
 Kathryn Dolan, public information officer for the Supreme Court, estimated the commission has initiated investigations "a number of times." She also said that on a number of occasions the commission has started an investigation due to a citizen complaint, but that discovered other ethical improprieties and its own and pursued those, too.</t>
  </si>
  <si>
    <t>Section 15 (c) of Article VI of the Constitution of the State of Illinois gives the Judicial Inquiry Board the power to “conduct investigations (independent of complaints received), receive or initiative complaints concerning a Judge or Associate Judge, and file complaints with the Courts Commission.” 
The board can file a complaint if five board members believe the complaint has merit. The complaint is filed to the Illinois Courts Commission, who has the authority to determine penalties. 
The most recent reports provided by the board show that it handled 456 complaints in fiscal year 2011 and 526 complaints in 2012. In 2012, 25 complaints were against supreme and appellate court judges, 309 complaints against circuit court judges and 191 against associates of circuit court judges. 
The board voted to pursue a fraction of these complaints - according to its annual report - and investigated 77 of the 456 complaints in fiscal year 2011 and 88 of the 526 complaints in fiscal year 2012.  The board may close a complaint because it did not constitute incapacity or misconduct.
“The [Judicial Inquiry Board] is an effective constitutional agency,” said Robert Cummins, former chairman of the Judicial Inquiry Board. “However, the performance and effectiveness of the JIB would be enhanced by increased funding.”
Publically available Illinois budget records show that the Judicial Inquiry Board receives about $700,000 dollars annually. Those funds are used to manage hundreds of complaints.</t>
  </si>
  <si>
    <t>Georgia's Judicial Qualifications Commission investigates citizen complaints of judges and possible misconduct by judges independently. Those complaints must be based on the seven Canons of the Code of  Judicial Conduct. 
 The Commission independently imposes sanctions based on severity of the offense. They are Admonition, Private Reprimand, Public Reprimand, Censure, Suspension, Removal and Forced Retirement in cases where a disability may interfere with the judge's ability to perform. 
 During the research period, several county and state level judges resigned after the commission started to investigate, according to Ronnie Joe Lane, director of the Judicial Qualifications Commission. Those cases never went public, because the resignations came before formal charges were filed, according to Lane. 
 There was one reported public case of a judge resignation where the judge herself made the investigation public, not the commission. Superior Court Judge Cynthia Becker revealed that a Judicial Qualifications investigation was ongoing about her handling of a DeKalb corruption case. The commission brought ethics changes against her even after her resignation. 
 No investigations were initiated during the study period on Supreme and Appeal court judges, as there were no relevant complaints.</t>
  </si>
  <si>
    <t xml:space="preserve">The JQC has the power to initiate investigations at will. Investigations are often based on what members read in the newspaper, according to one former judge who works as an advisor to the JQC panel. "They can simply say, hey, this judge challenged a lawyer to have a fist fight in the courtroom, and the members get together and say, 'we need to take a look at this guy' and they decide to file charges." This is actually an example of an active case. 
David Bogenschutz, an attorney who represents many judges before the JQC, agreed that the members are pretty active and on top of initiating investigations when necessary. "They can and sometimes do," he said. 
Public Defender Howard Finkelstein also noted that investigations he's been part of have been initiated by something the Commission read about in the newspaper.  
All that said, the Commission does not have the power to impose sanctions. It can merely make suggestions to the Supreme Court, which has the final say in whether and how a judge is disciplined. In practice, the commission regularly makes such recommendations to the Supreme Court. 
 </t>
  </si>
  <si>
    <t>The Judicial Review Council (JRC) will initiate investigations and impose a penalty if it finds a judge or magistrate guilty, but since it was established, in 1978, it has done so infrequently.
The index of its public hearings on its website shows that since its first public hearing, in 1989, in the 26 years since, it has had fewer than 20 hearings, involving complaints against 13 judges. 
The one publicized example of an investigation of a  judge during the reporting period (January 2013 through June 2015) was that of a juvenile court judge who'd taken so long to act on four cases involving 10 foster children that their adoptions or permanent placements were delayed long past the legal deadlines. On June 19, 2013, the JRC imposed a 30-day unpaid suspension on the judge, who had also been suspended for 240 business days in 2008 after a drunken-driving incident. She did not seek reappointment in 2014.
It's difficult to know if there were other incidents of the council's investigating a judge or magistrate because, as its Information Handbook says, "All proceedings of the Council, except a public hearing, are confidential and not open to the complainant, public, or press." A public hearing occurs only if the council determine that there is probable cause of a judge's misconduct.
On Jan. 28, 2015, the chief attorney of the state Office of Legislative Research, one of several nonpartisan offices that supports the work of the legislature, gave members of the Executive and Legislative Nominations Committee a list of suggested questions to ask those nominated to serve on the council. Question 11 of the 11 submitted was:
"Other concerns are based on the infrequency with which the council conducts probable cause hearings and the fact that it exonerates virtually all respondents. For example, the council's annual report for fiscal year 2014 shows that it dismissed complaints against all 171 of the judicial officials whose conduct had been the source  of a complaint. What might explain the high dismissal rate?"</t>
  </si>
  <si>
    <t>The Judicial Discipline Commission conducts independent investigations, both in response to complaints and initiated by the Commission. Recent investigations include a probe into Circuit Judge Mike Maggio. The Commission unanimously found multiple violations of the Judicial Code of Conduct and Maggio in a settlement agreed to a suspension, removal from office at the end of the year, and never to run as a judge again.  
---
Peer Reviewer Comment: Agree.
There is a caveat. The members of the commission are chosen by the Supreme Court justices by a process in which it designates one of the justices to be the liaison with the commission and who often nominates them to the full court for appointment. This puts the commissioners and the staff in the position, potentially, of disciplining or recommending discipline of their bosses, the people who appointed them. Recent complaints against sitting justices have resulted in findings that no part of the Canon of Ethics had been violated. A current complaint against justices in the same-sex marriage case will be a test of the commission's and staff's independence.</t>
  </si>
  <si>
    <r>
      <t>The Commission on Judicial Performance acts on complaints from the public and investigates cases that it learns about in other ways, including news reports. In 2013-14, the commission imposed 16 private admonishments, 50 advisory letters, 4 public admonishments and 3 censures. Its jurisdiction includes all levels of courts.
 In one 2013 case, a former judge in Alameda County pleaded guilty to felony perjury and elder abuse for his handling of the finances of elderly neighbors. 
 In a case in Contra Costa County, a judge was censured for using his influence to try to help his son who had been accused of an infract</t>
    </r>
    <r>
      <rPr>
        <sz val="10"/>
        <rFont val="Arial"/>
      </rPr>
      <t>ion</t>
    </r>
    <r>
      <rPr>
        <sz val="10"/>
        <rFont val="Arial"/>
      </rPr>
      <t>.</t>
    </r>
  </si>
  <si>
    <t>The judicial commission shall hire an executive director, and may hire one staff member, in the unclassified service.  The executive director shall be a member of the State Bar of Wisconsin and shall provide staff services to the judicial commission. The leadership of the entity does not change after every state election, but the positions are not civil service positions--they serve at the pleasure of the commission. 
The commission has nine members serving three-year terms: five non-lawyers nominated by the governor and appointed with the advice and consent of the senate; one trial judge of a court of record and one court of appeals judge appointed by the supreme court; and 2 members of the State Bar of Wisconsin, who are not judges or court commissioners, appointed by the supreme court.  
While the law is not clear on the executive position, in practice James Alexander served as executive director from 1990 to 2013, more than 20 years.</t>
  </si>
  <si>
    <t>The Judicial Conduct Commission is charged with investigating and disciplining judges and attorneys. It is independent from all branches of government, but does have appointees from the state's three branches. The commission has a partisan balance not present in Utah politics.
Four commission members are appointed by leaders of the Utah House of Representatives and Senate, two by the Utah Supreme Court and three by the governor.
According to Brent Johnson, lead attorney for the Utah State Courts, any report, including a media report, can result in an investigation of judicial behavior. It is heard by the Judicial Conduct Commission. If the complaint is confirmed or wrongdoing is found, the case is referred to the Utah Supreme Court. It is at that point that the process becomes public and a formal case is filed and brought before the Supreme Court. There have been instances when judges have left the judiciary before the process has become pubic. The Supreme Court determines if discipline is warranted and can issue a public reprimand, a censure or dismiss the judge.
Senior support staff for the commission are civil servants.</t>
  </si>
  <si>
    <t>The Commission on Judicial Conduct is selected to serve four-year terms, with no more than two terms allowed. The commission has 11 members. One member is selected by Court of Appeals judges; one member is selected by Superior Court judges; one member is selected by limited jurisdiction court judges; two members are selected by the state bar association; the majority of members, six - non-attorneys - are selected by the governor. Staff are classified as civil servants.</t>
  </si>
  <si>
    <t>The disciplinary system is established by the Supreme Court pursuant to its plenary and constitutional authority to regulate the practice of law. The system is funded entirely from attorney registration fees. There is no executive or legislative branch involvement in establishing the procedures or funding the system. Of course, the court itself has the power to change disciplinary counsels and top staff. But all judges are to "avoid engaging in political conduct that is inconsistent with judicial independence, integrity, or impartiality."
The Board of Professional Conduct (formerly known as the Board of Commissioners on Grievances &amp; Discipline) is a 28-member quasi-judicial body appointed by the Supreme Court consisting of 17 lawyers, seven active or retired judges and four non-lawyers. The person serving as Disciplinary Counsel is appointed by the Board of Professional Conduct with the approval of the Ohio Supreme Court.
The board’s annual report in 2013 detailed the process entailed in selecting the first new counsel in 16 years:
“Board Chairman David Tschantz appointed a seven-member search committee, lead by board Vice-Chairman Paul De Marco, to prepare a position description, solicit and review applications, interview candidates, and recommend a candidate to the board.
The search process produced 36 applicants, 21 of whom satisfied the core experience requirements set forth in the position posting. The search committee selected nine applicants for initial interviews that were conducted in late June, and two of the nine 
applicants were invited to participate in more extensive interviews in mid-July. 
At its August meeting, the full board considered the search committee report and voted to appoint Scott J. Drexel of California to the position of Disciplinary Counsel. The Supreme Court approved Mr. Drexel’s appointment in late August, and he commenced his duties on October 27 pending admission (to the bar) in Ohio.
The Board's support staff are at will employees.</t>
  </si>
  <si>
    <t>The Judicial Discipline Commission is structured in a manner that protects the commission from political interference. The seven members include two judges appointed by the state Supreme court, two attorneys appointed by the State Bar of Nevada, and three lay persons appointed by the governor. 
In addition, members and staff have immunity under state law from lawsuits. However, staffers are nonclassified employees, without protections from dismissal that are provided to classified government employees.</t>
  </si>
  <si>
    <t xml:space="preserve">There is no law protecting the leadership of the Mississippi Commission on Judicial Performance from being arbitrarily dismissed. "The commission may appoint and remove an executive director and such administrative staff as may be required. This staff shall report each charge filed to the commission" (9-19-7). The Commission has four staff. These positions are listed under the Mississippi Personnel Board, therefore they do qualify as civil servants and are protected from arbitrary dismissal.
Mississippi Code Section 9-19-1 states that "the Commission on Judicial Performance shall consist of the following members:
(a) One (1) circuit court judge to be appointed by the Chief Justice of the Supreme Court of Mississippi upon the recommendation of the Governor;
(b) One (1) chancellor to be appointed by the Chief Justice of the Supreme Court of Mississippi upon the recommendation of the Lieutenant Governor;
(c) One (1) county court judge to be appointed by the Chief Justice of the Supreme Court of Mississippi upon the recommendation of the Speaker of the House;
(d) One (1) justice court judge to be appointed by the Chief Justice of the Supreme Court of Mississippi;
(e) One (1) practicing attorney to be appointed by the Chief Justice upon the recommendation of the Governing Board of The Mississippi Bar; and
(f) Two (2) lay persons who shall not be residents of the same Supreme Court District to be appointed by the Chief Justice of the Supreme Court of Mississippi.
An alternate for each member shall be selected at the time and in the manner prescribed for initial appointments in each representative class to replace those members who might be disqualified or absent."
Section 9-19-3 goes into greater detail about the terms of office. </t>
  </si>
  <si>
    <t>The Minnesota Board on Judicial Standards consists of one judge of the Court of Appeals, three trial court judges, two lawyers who have practiced law in the state for at least ten years, and four citizens who are not judges, retired judges, or lawyers.
 All members must be appointed by the governor with the advice and consent of the senate. Senate confirmation is not required for judicial members. 
 Members of the board are appointed for a maximum of two full four year terms. Further to the law governing Minnesota administrative boards and agencies (Section 15.0575), a member of the Board on Judicial Standards "may be removed by the appointing authority at any time (1) for cause, after notice and hearing, or (2) after missing three consecutive meetings. The chair of the board shall inform the appointing authority of a member missing the three consecutive meetings. After the second consecutive missed meeting and before the next meeting, the secretary of the board shall notify the member in writing that the member may be removed for missing the next meeting."
The Board's support staff consists of an executive secretary, an executive assistant, and a part-time staff attorney, but it's unclear whether they are considered exempt or non-exempt employees.</t>
  </si>
  <si>
    <t>There is a structure in place with rules to protect from political interference. Members of the Judiciary Inquiry Board are appointed for a mandate of four years and cannot serve for more than eight years. Also, no more than two lawyers and two non-lawyers appointed by the Governor can be members of the same political party. 
SECTION 15. RETIREMENT - DISCIPLINE 
    (b) A Judicial Inquiry Board is created. The Supreme Court shall select two Circuit Judges as members and the Governor shall appoint four persons who are not lawyers and three lawyers as members of the Board. No more than two of 
the lawyers and two of the non-lawyers appointed by the Governor shall be members of the same political party. The terms of Board members shall be four years. A vacancy on the Board shall be filled for a full term in the manner the 
original appointment was made. No member may serve on the Board more than eight years. 
Support staff, however, are at-will employees, and are not protected by the state personnel code.</t>
  </si>
  <si>
    <t>The Wisconsin Judicial Commission, created in 1977. has nine members:  five non-lawyers nominated by the governor and appointed with the advice and consent of the senate; one trial judge of a court of record and one court of appeals judge appointed by the supreme court; and 2 members of the State Bar of Wisconsin, who are not judges or court commissioners, appointed by the supreme court.  The commission shall elect one of its members as chairperson.
757.85 spells out that: (1) (a) The commission shall investigate any possible misconduct or permanent disability of a judge or circuit or supplemental court commissioner.  Misconduct constitutes cause under article VII, section 11, of the constitution.  Except as provided in par. (b), judges, circuit or supplemental court commissioners, clerks, court reporters, court employees and attorneys shall comply with requests by the commission for information, documents and other materials relating to an investigation under this section.
(b) The judge or circuit or supplemental court commissioner who is under investigation is not subject to the request procedure under par. (a) but is subject to the subpoena procedure under sub. (2).</t>
  </si>
  <si>
    <t>West Virginia Code 51-1-4a authorizes the Supreme Court of Appeals to prescribe a professional code of ethics for attorneys, including judges, and to set up a mechanism for disciplining, suspending and disbarring attorneys. The Supreme Court has created a Code of Judicial Conduct and a Judicial Investigation Commission to enforce it. 
 The same section of the law also created the West Virginia State Bar, which requires all attorneys who represent clients in the state to disclose whether there have been any judgments against the attorney for acts, errors and omissions, including any acts of dishonesty, fraud and willful misconduct; that disclosure report is a public record, according to Article 3A-2 of the state Constitution. And the State Bar has created a Committee on Unlawful Practice with the power to investigate complaints against attorneys or to launch an investigation on its own initiative. 
 Furthermore, the Code of Judicial Conduct requires judges to report wrongdoing and incapacity or impairment on the part of other judges and attorneys to the appropriate authorities.</t>
  </si>
  <si>
    <t>The Commission on Judicial Qualifications serves as a disciplinary agency for the judicial system in Kansas. It was created by rule 602 adopted the state Supreme Court in 1974 under powers granted to it by Article 3 Section 15 of the state Constitution, and by that court's inherent powers. The commission consists of six judges, four attorneys and four "lay" members. 
The commission is divided into two panels, one of which meets each month. Anyone can make a complaint to the commission, and the commission can also initiate its own investigations. The commission can admonish judges, issue cease-and-desist orders, or recommend to the Supreme Court that a judge be disciplined through public censure, suspension or removal.</t>
  </si>
  <si>
    <t>The Office of Disciplinary Counsel is charged with investigating allegations of judicial misconduct and prosecuting formal misconduct complaints. The Board of Professional Conduct of the Supreme Court is responsible for adjudicating these complaints and making reports and recommendations to the Supreme Court.</t>
  </si>
  <si>
    <t xml:space="preserve">Under the Illinois Constitution, there is a Judicial Inquiry Board that is responsible for conducting investigations, receiving complaints or initiating complaints concerning a judge or associate judge. The board is then responsible for filing complaints with the Courts Commission.
SECTION 15. RETIREMENT - DISCIPLINE 
    (b) A Judicial Inquiry Board is created. The Supreme Court shall select two Circuit Judges as members and the Governor shall appoint four persons who are not lawyers and three lawyers as members of the Board. No more than two of the lawyers and two of the non-lawyers appointed by the Governor shall be members of the same political party. The terms of Board members shall be four years. A vacancy on the Board shall be filled for a full term in the manner the original appointment was made. No member may serve on the Board more than eight years. 
    (c) The Board shall be convened permanently, with authority to conduct investigations, receive or initiate complaints concerning a Judge or Associate Judge, and file complaints with the Courts Commission. The Board shall not 
file a complaint unless five members believe that a reasonable basis exists (1) to charge the Judge or Associate Judge with willful misconduct in office, persistent failure to perform his duties, or other conduct that is prejudicial to the administration of justice or that brings the judicial office into disrepute, or (2) to charge that the Judge or Associate Judge is physically or mentally unable to perform his duties. All proceedings of the Board shall be confidential except the filing of a complaint with the Courts Commission. The Board shall prosecute the complaint. 
    (d) The Board shall adopt rules governing its procedures. It shall have subpoena power and authority to appoint and direct its staff. Members of the Board who are not Judges shall receive per diem compensation and necessary expenses; members who are Judges shall receive necessary expenses only. The General Assembly by law shall appropriate funds for the operation of the Board. 
    (e) An independent Courts Commission is created consisting of one Supreme Court Judge selected by that Court as a member and one as an alternate, two Appellate Court Judges selected by that Court as members and three as 
alternates, two Circuit Judges selected by the Supreme Court as members and three as alternates, and two citizens selected by the Governor as members and two as alternates. (...)
    The Commission shall be convened permanently to hear 
complaints filed by the Judicial Inquiry Board. The Commission shall have authority after notice and public hearing, (1) to remove from office, suspend without pay, censure or reprimand a Judge or Associate Judge for willful 
misconduct in office, persistent failure to perform his or her duties, or other conduct that is prejudicial to the administration of justice or that brings the judicial office into disrepute, or (2) to suspend, with or without pay, or 
retire a Judge or Associate Judge who is physically or mentally unable to perform his or her duties. 
   </t>
  </si>
  <si>
    <t>The Judicial Review Council (JRC), created in 1977, is one of the nine state oversight agencies under the Office of Governmental Accountability and, as such, is under the aegis of the Executive rather than Judicial Branch.
The 12 members on the council, and its 13 alternates, are all appointed by the governor and require General  Assembly approval. 
C.G.S. Sec. 51-51l states that, "(a) Except as provided in subsection (d), the Judicial Review Council shall investigate every written complaint brought before it alleging conduct under section 51-51i, and may initiate an investigation of any judge, compensation commissioner or family support magistrate if (1) the council has reason to believe conduct under section 51-51i has occurred or (2) previous complaints indicate a pattern of behavior which would lead to a reasonable belief that conduct under section 51-51i has occurred."
Sec. 51-51i outlines the grounds for removal, suspension and censure as follows: "(a) In addition to removal by impeachment and removal by the Governor on the address of two-thirds of each house of the General Assembly as provided in the Connecticut Constitution, a judge shall be subject, in the manner and under the procedures provided in this chapter to censure, suspension or removal from office for (1) conduct prejudicial to the impartial and effective administration of justice which brings the judicial office in disrepute, (2) willful violation of section 51-39a or any canon of judicial ethics, (3) willful and persistent failure to perform the duty of a judge, (4) neglectful or incompetent performance of the duties of a judge, (5) final conviction of a felony or of a misdemeanor involving moral turpitude, (6) disbarment or suspension as an attorney-at-law, (7) willful failure to file a financial statement or the filing of a fraudulent financial statement required under section 51-46a, or (8) temperament which adversely affects the orderly carriage of justice."</t>
  </si>
  <si>
    <t>In practice, state-level judges give reasons for their decisions at the State Supreme Court and Appeals Court level, but there are exceptions among judges in the state's circuit court or lower-court system. "I have seen instances of judges simply writing the word denied or granted on written motions or saying one or the other without explanation," said James Alexander, former director of the Wisconsin Judicial Commission. "It may be warranted in some cases such as frivolous motions."
---
Peer Reviewer comment: Agree.
Wisconsin law says that when judges determine they should recuse themselves they "shall file in writing the reasons," but the statutes do not require written explanation by judges who conclude their disqualification from a case is not warranted. Wisconsin has seen a number of high-profile instances where judges who appeared to have serious conflicts of interest chose to rule on cases without providing any explanation why recusal was not warranted, most recently when four members of the state Supreme Court halted a criminal probe despite having had millions of dollars spent on their elections by groups under investigation in the case. No explanation or justification for the decision to participate in the case was provided by any of the four justices.</t>
  </si>
  <si>
    <t>All Supreme Court and Court of Appeals rulings are outlined in writing, without exception, and are available for free online. The courts' database provides several search mechanisms.
In Michigan, circuit courts act semi-autonomously in each county or -- in rural, northern parts of the state -- as a group of counties within a single circuit. As a result, the written rulings of circuit judges are made available separately for the public by each of the 57 circuits.
---
Peer Reviewer Comment:
There is at least one recent example of a judge failing to give reasons for his decisions. In 2014, the Michigan Supreme Court imposed a 60-day unpaid suspension on Wayne County Circuit Judge Bruce Morrow for transgressions that included failing to make proper records and refusing to give written orders.</t>
  </si>
  <si>
    <t>Since the law does not require every ruling to be explained for the state-level courts, they do not always publish opinions for every ruling. The Supreme Court publishes opinions for every case regardless of whether the petition is denied. The appellate courts will sometimes issue orders without an accompanying opinion when the previous judgment is affirmed, and sometimes the court will publish an opinion with the affirmation.</t>
  </si>
  <si>
    <t>State district judges generally give reasons for rulings so that they can be reviewed by the state Supreme Court on appeal, sources said. A reason is always given in contested-civil and family cases, mostly not in criminal cases, which are often decided by juries, and never in routine civil cases.
The Supreme Court always gives reasons for its rulings unless it summarily affirms a ruling by a lower court because it agrees fully with the district court's reasoning.</t>
  </si>
  <si>
    <r>
      <t xml:space="preserve">Written, detailed explanations of a judge’s decision in Massachusetts depends on the level of the court. In criminal court, judges frequently make brief notations of decisions on documents in the case, such as a motion to dismiss, and there is often no further written explanation in criminal cases.  
“Generally speaking, the Superior Court judges on the civil side explain their reasons in writing,” said Boston lawyer Michael C. Mone Sr., who has practiced for over 40 years in state and federal courts in Massachusetts. Supreme Court Justices regularly provide their reasoning in writing.
Massachusetts Appellate Court judges and Probate judges deciding abuse or domestic violence matters involving child custody issues must, by law, explain their decision in writing. 
District court judges frequently issue verbal orders and note their decision on the docket sheet.  This is especially true in high-volume criminal cases.  
The Supreme Judicial Court in 2013 offered guidance to judges on the subject of detailed, written explanations of their rulings, acknowledging the challenges presented in busy criminal courts.
“In some instances, such as decisions regarding bail, where the volume of matters may make it difficult always to articulate detailed findings, judges should set forth their reasons on forms prepared for this purpose,” the SJC wrote in a 2013 advisory to judges.   
Judges sometimes make verbal rulings with a promise a written explanation of their decision will be forthcoming.  This occurred in the high-profile murder case of former New England Patriot’s player Aaron Hernandez, accused of slaying two people.   The trial judge verbally rejected from the bench a defense motion to move the case because of pre-trial publicity, saying the juror selection process could get underway.  
A </t>
    </r>
    <r>
      <rPr>
        <sz val="10"/>
        <rFont val="Arial"/>
      </rPr>
      <t>F</t>
    </r>
    <r>
      <rPr>
        <sz val="10"/>
        <rFont val="Arial"/>
      </rPr>
      <t>ox</t>
    </r>
    <r>
      <rPr>
        <sz val="10"/>
        <rFont val="Arial"/>
      </rPr>
      <t xml:space="preserve"> S</t>
    </r>
    <r>
      <rPr>
        <sz val="10"/>
        <rFont val="Arial"/>
      </rPr>
      <t>ports article noted, “Garsh agreed, issuing a short verbal ruling that she said she would supplement with a thorough written ruling at a later date. She said it was critical that she rule immediately so process of notifying prospective jurors can begin.” In the same case, the judge did issue a ruling in writing regarding a decision to allow the use of certain evidence in the trial proceedings.
---
Peer Reviewer comment: Agree.
Attorney Jeanne Kempthorne, who does criminal appellate work and was a former prosecutor and former member of the state Ethics Commission believes that there is widespread failure to explain rulings in writing.
According to Jeanne: the SJC always issues a written opinion in practice and that opinion is always published. The Single Justice session is different; so-called gatekeeper decisions are sometimes very, very summary with little or no explanation. For many years, the Appeals Court has indulged in a horrible practice of burying difficult decisions in so-called 1:28 memorandums which are "unpublished" but available. It is difficult to search for them. They are often very poorly reasoned (e.g., "for the reasons stated in the Commonwealth's brief") and the common belief is that they are often used to hide the misconduct of a bad judge or bad lawyer or a bad, unprincipled decision.  I think it is important to note that the Appeals Court's practice has come under very widespread criticism.
In criminal cases, even in Superior Court, many decisions are ruled on from the bench without written decisions. Many decisions are expressed in handwritten marginalia on the first page of the motion. They are very brief and not reasoned. It is not useful to point to an extraordinarily unrepresentative case like the Hernandez trial to illustrate general practice. Not much about that case is illustrative of anything but how different "justice" is for the rich than the poor. Most civil cases are given far more careful attention. (After all, money is at stake and not mere liberty).
It is important to distinguish between a written decision and a reasoned, written decision. "Denied" written in the margin is a written decision, but it is not reasoned. That practice is quite common even in Superior Court and very, very common in district court.
An enormous amount of time and money have been spent and continue to be  spent developing rules to deal with the review of unreasoned, unexplained decisions both on state court appeal and on habeas review in federal court.  This is a very serious problem for the administration of justice and confidence in the court system.</t>
    </r>
  </si>
  <si>
    <t xml:space="preserve">Generally, judges in Kentucky do outline their reasoning for decisions in their written orders and rulings. For rare instances in which a judge offers little reasoning, that becomes an issue for a party's appeal, in which a higher court will examine that reasoning. In Kentucky, a party has the right to appeal at any level. 
Occasionally a lack of reasoning or sound legal analysis is cited in evaluations by the few local Kentucky bar associations that conduct performance surveys about judicial performance. For instance in Kentucky's largest county, of the 17 district court judges evaluated, only one judge had more respondents disagree than agree with the statement that the judge "renders decisions that reflect sound legal analysis."
While failing to provide reasoning for a decision could be considered grounds for disciplinary action under Supreme Court Rules Canon 3(B)(2) — failure to be faithful to the law — no such instance has come before Kentucky's Judicial Conduct Commission. 
In the higher levels, Supreme Court and Appellate decisions are made available online with the reasoning of the majority opinion, as well as any dissenting opinions. However, written orders and rulings from lower courts are often available only by request or review as part of the court file. </t>
  </si>
  <si>
    <t xml:space="preserve">In practice, state-level judges give reasons for their decisions. A decision can be memorialized in a full decision, plea agreement, last minute entry (whose purpose is to move cases forward according to the rules and prepare cases for trial) or judgment order. Even if there's a dismissal, the judge can give reasons. 
According to Heather Murphy, spokeswoman for the Arizona Supreme Court, there are no cases in recent memory that did not contain some kind of reason to accompany a decision. As a general rule all decisions made by state judges are written. </t>
  </si>
  <si>
    <t xml:space="preserve">Delaware's state-level judges publicly provide ample reasoning for their determinations across state courts. Opinions are posted online at courts.delaware.gov, and sorted by state courts. Opinions from the Supreme Court, the state's highest court, are included. 
A spokesman for Delaware courts said that case law requires judges to give reasons for their determinations, and failure to provide a reasoning constitutes an abuse. A search of the "opinions" section of the Delaware courts website turns up opinions that spell out reasons behind judicial decisions dating, in at least one case, to 1989. </t>
  </si>
  <si>
    <t>A review of rulings by the Supreme Court and Court of Appeals shows that each was accompanied by lengthy, detailed explanations. The former public information officer for the Office of Judicial Administration corroborated that impression, as did analysts who track legal decisions for independent contractors. The latter noted that, in a 2014 case, the Supreme Court "set forth 20 factors that Kansas considers when making a determination of independent contractor status... The Court then examined all 20 factors in depth." 
A Wichita attorney and a court official said the amount or reasoning offered by district court judges varies from judge to judge and case to case, ranging from simply signing a judgment to offering more detailed explanation.</t>
  </si>
  <si>
    <t>Professional criteria are followed in selecting state-level judges in Wyoming. Judges in Wyoming are chosen through a merit system. 
They do not have to have former judge experience to get appointed but often have law degrees and have practiced law before they get nominated for the position by the state’s judicial nominating committee. The committee picks three experienced lawyers for the Governor to consider for the appointment.
Jim Radda, Wyoming Ninth District Circuit Court Judge, was a county prosecutor before he was appointed to preside over the circuit court.
A recent Circuit Court judge for the First Judicial District served as Deputy County and Prosecuting Attorney in Sheridan County and as a Chief Deputy District Attorney.</t>
  </si>
  <si>
    <t>Under law, the opinions of the Supreme Court "shall in all cases as soon as practicable be reduced to writing, and filed in the cause to which it relates, and a copy thereof be returned with the mandate to the court below." 
There is no conclusive language in the law explicitly requiring appellate and district court judges to state the reasons for their decisions. 
K.S.A. 60-252 requires district judges to state, either orally or in writing, findings of fact and the judge's conclusions of law in cases without a jury.
Additionally, the Kansas Supreme Court has adopted several rules that districts courts must follow relating to opinions:
Rule No. 134 requires the district court to serve notice of any ruling to any affected party who has appeared before the court (but is not present).
Rule No. 141 requires a district court to state its findings of fact and conclusions of law when granting (or denying) a motion for summary judgment.
Rule No. 165 requires a court to state its findings of fact and conclusion of law in contested matters without a jury.</t>
  </si>
  <si>
    <t>Professional criteria are not followed in selecting state-level judges. To qualify for a judgeship in Wisconsin a person must be:  Licensed to practice law in Wisconsin for a minimum of five years and under the age of 70. That means it is up to the public to weigh the judicial candidate largely based on his or her skill as a politician, the size of the war chest, and the sophistication of the candidates' campaign machine.
"Not so long ago, elections for the Wisconsin Supreme Court were relatively quiet, and candidates prided themselves on gaining bipartisan support," wrote New York Times reporter Mitch Smith in April 2015. "But following a national trend that has been exacerbated by years of bitter legislative fights over Wisconsin’s political identity, the state’s judicial races have taken on some of the partisan trappings of elections for Congress or the governor’s office."
But there is another issue. In Wisconsin, the governor appoints Supreme Court justices when there is a vacancy created by a death or retirement. Critics argue that this system circumvents a system that was designed to elect justices--at least one Wisconsin State Journal editorial criticized the Wisconsin Supreme Court for being mostly composed of appointed justices, even though the state constitution calls for an the election of Wisconsin justices.</t>
  </si>
  <si>
    <t>All judges in NJ are lawyers, but according to many, including Rutgers Law professor Kathy Flicker, "Many if not most of our judges have never been a courtroom previously." ABC news reporter Josh Margolin agrees. 
 The state constitution requires only that Superior Court judges and Supreme Court judges must have been admitted to the state bar for at least 10 years on their nomination. Though holding no power, New Jersey State Bar Association has historically reviewed judicial nominations and rated the candidates.</t>
  </si>
  <si>
    <t>With one loophole, most state-level judges take office after being appointed by the governor; occasionally, though, judges beat an appointed judge in an election. Generally, judges are selected by the Judicial Nominating Commission (made up of judges, attorneys and citizens and chaired by the Dean of the UNM School of Law), which makes a list of candidates, interviews and vets them, then sends the list to the governor, who appoints a candidate from the list. That process is deemed highly effective. 
 However, after appointment, judges must go through one competitive election. Although all candidates for state-level judgeships must meet the same criteria, in that election it is possible that judges may be elected based on political factors. (After that one election judges are subject only to retention elections.)</t>
  </si>
  <si>
    <t>The Maryland Bar Association evaluates every prospective nominee for a judicial vacancy across the state: For every judicial vacancy statewide, the Bar Association (Association of lawyers licensed to practice in Maryland ) establishes a designated reviewer who contacts references; assigns the application to a member of the review committee to prepare an assessment of the candidate and present it to fellow committee members. This includes a summary and presentation to the review committee which then conducts an in-person interview of each applicant; and votes on the applicant's qualifications. 
The bar association then submits the confidential findings to the state's Judicial Nominating Commission (JNC) and the Governor for consideration. The Bar Association's committee gives each Judicial Nominating Commission its evaluation of each applicant's qualifications, which becomes the Bar Association's formal position with about the applicant and is good for 18 months. These are confidential findings, not available to the public. In general, state-level judges have formal legal training, and an already established legal career, either as a judge, or a practicing attorney.
All nominees within the study period met the legal qualifications set out in law.</t>
  </si>
  <si>
    <t>There are no documented cases of a Mississippi judge being under-qualified for his or her seat since 2013. 
In 2014, however, a judge whom the Commission on Judicial Performance recommended be removed from office and who the Mississippi Supreme Court found had acted with "willful misconduct in office," ran in an election for Circuit Judge, bringing to question the vetting process for judicial candidates. Additionally, a blogger in Tunica County questioned the legitimacy of a Justice Court candidate on the ballot in her county because the candidate may not have satisfied the residency requirement.</t>
  </si>
  <si>
    <t>In practice, a Judicial Selection Committee, appointed by the Governor, assists in ensuring the professional competency and qualifications of state-level courts' (the Supreme and Superior Courts) judicial appointments. 
 The Committee first reviews nominations and nominations for re-appointment — a rigorous process which involves review of professional qualifications, a multi-page questionnaire and vetting of income tax filings, before making recommendations to the Governor.
 Re-appointments are further evaluated by the Maine State Bar Association, which surveys all its members in year six of each judge's term regarding the judge's qualification for re-appointment. Those results are shared with both the Governor and the Judiciary Committee.
 Once the committee has vetted appointments of any kind, these are subject to final approval by the governor, then must be confirmed independently by legislative committee and the Maine Senate.
 In practice, this rigorous, multi-step process has resulted in a state-level bench that is generally held in very high regard. Because Maine is a relatively small state of modest means, the judiciary compensation is relatively low and thus these positions compete for talent with the much higher-paying private sector. 
 Nonetheless, the Maine bench receives high reviews.</t>
  </si>
  <si>
    <t>In Kentucky, a candidate for judge must be a licensed attorney for at least two years to be considered either by the voters or by the Judicial Nominating Committee in the event of a vacancy. 
Therefore, there have been no instances of an individual being elected or appointed to the bench with meeting minimum qualifications of having a law degree and being a resident of the judicial district or circuit for which they are seeking to serve. 
For nominees to vacant judgeships, that information is collected on questionnaires that includes questions about education, admission to the bar, professional associations, the nature of candidate's legal practice and legal specialties, as well as trial experience. The nature of the election process is that it allows for voters to weigh in on the merit of each candidate.
Because of the lack of judicial evaluations and the relatively limited powers of the Judicial Conduct Commission, the question of whether a Kentucky judge is "qualified" or “not qualified” is not explicitly stated or measured in any tangible way. Therefore, it is completely subjective.
---
Peer Reviewer Comment: 
"Judges in Kentucky are elected, and the criteria are minimal (be a practicing attorney). The American Bar Association has been advocating for merit appointment of judges, with more demanding criteria including on such matters as judicial temperament. Direct election of judges, with minimal requirements, fall short of this higher standard, and do not warrant a 100 score."</t>
  </si>
  <si>
    <t>Based on the available evidence, most judges appointed to the state Supreme Court and Court of Appeals bring relevant professional experience to those courts. A former judicial system staffer who sat in on many nominating commission meetings said committee members "really are nonpartisan, they really try to get the best person." 
A 2014 survey of attorneys across the state found strong majorities in favor of keeping all the judges on those two courts whose retention of office would be decided by voters in an upcoming election. Gov. Sam Brownback came under criticism in 2013 for appointing his chief counsel, Caleb Stegall, to the Court of Appeals. The appointment came shortly after the law was changed to eliminate a requirement that the governor make his appointment from among recommendations by an independent nominating commission. 
Stegall had previously been passed over by that committee. Brownback has refused to release the list of people who applied for the Court of Appeals, citing privacy concerns. The League of Women voters filed an open records request for Brownback's calendar seeking to determine who he interviewed for the judgeship. However, there is a  exemption in state open records law for "individually identifiable records pertaining to employees or applicants for employment" from mandatory disclosure.                               
As for district judges, voters seem to agree with the appointments made by Brownback from nominations made by local committees. Sixty-two district judges stood for retention elections in 2014. All were retained, by percentages ranges from 62 to 89 percent.</t>
  </si>
  <si>
    <t>As background, the Iowa Constitution, through Amendment 21, states that vacancies in the state's Supreme and District courts should be filled by appointment by the governor, selected from a list of nominees submitted by the state or district Judicial Nominating Commission. The state commission includes a chair, the senior justice of the court, seven lawyers elected by members of the bar in each congressional district and seven commissioners appointed by the governor and confirmed by the Iowa Senate.  
The list of nominees should, according to Iowa Code, be chosen "upon the basis of their qualifications and without regard to political affiliation. Nominees shall be members of the bar of Iowa, shall be residents of the state or district of the court to which they are nominated, and shall be of such age that they will be able to serve an initial and one regular term of office to which they are nominated before reaching the age of seventy-two years." 
Steve Davis, communications officer for the Iowa judicial branch, noted that "when there is a judicial opening in the Iowa Supreme Court or the Iowa Court of Appeals, the State Judicial Nominating Commission releases completed questionnaires and writing samples submitted by the persons seeking nomination. The interviews of the applicants by the State Judicial Nominating Commission are streamed live and archived on the Judicial Branch website. The District Court Nominating Commission interviews are also open to the public." 
In 2013, when a judgeship was open on the Iowa Court of Appeals, there were 22 applicants. The nominees went through a public interview and the courts posted application information online, including a summary resume, questionnaire and writing samples. However, criticism was raised following questions asked of two of the judicial candidates by members of the Judicial Nominating Commission about their covenant vows and church involvement. The questions were critiqued as being inappropriate and a breach of the separation of church and state, as well as in violation of the commission's guidelines. However, there are no consequences in Iowa Code for members of the nominating commission who ask inappropriate questions, nor is there a procedure for judicial candidates who feel they've been wronged by the commission, according to comments by Davis to The Des Moines Register.</t>
  </si>
  <si>
    <t>While the selection of top judges in Indiana is influenced ultimately by the political party in charge of the governor's office, the selection procedure to get to that point involves evaluating candidates based on their merits and qualifications to become judges.
 John Trimble, an attorney and president of the Indianapolis Bar Association and past member of the Indiana Commission on Judicial Qualifications, said the  selection process is "relatively free of political influence," except that the governor appoints three members of the Indiana Judicial Nominating Commission. The same members serves both commissions at the same time.
 The applications and interviewing process are open to the public, but the nominating commission meets privately to choose the three finalists. 
 He said he feels "quite certain" governors appoint judges from their own political parties. But he also said he believes commission members do not put politics first, rather they consider the nominees' professional qualifications for the positions. 
 Kathryn Dolan, spokesperson for the Indiana Supreme Court, explained the appellate judges' qualifications process is "vigorous." She said letters submitted to the governor detail the candidates' qualifications and she confirmed the applications are available publicly during the selection process on the court's website. 
 The selection of the chief justice of the Indiana Supreme Court is left in the hands of the Judicial Nominating Commission, which goes through an interviewing process before making its selection.</t>
  </si>
  <si>
    <t>Only lawyers who have been admitted to the Bar Association for at least seven years are allowed to run for office. Ronnie Joe Lane with the Georgia Judicial Qualifications Commission says this criteria is “100 percent true” for the 1800 judges his commission oversees. 
 Superior Court and State Court Judges are elected in Georgia in non-partisan elections to a four-year term. Supreme Court and Appeals Court judges are elected to a six year term. It is only when a judge retires in the middle of a term that the Judicial Nominating Committee will review applicants based on qualifications and present a list of candidates to the Governor. 
 Most state judges in Georgia, including those on the Supreme Court and the Court of Appeals, were first appointed to the post by the Governor and then re-elected to the position in subsequent elections. That's because most judges vacate their position mid-term, according to AJC Court journalist Bill Rankin. 
 The appointment of judges can have political overtones. For example journalists covering the courts generally know through their sources who the Governor will appoint from the list provided by the Nominating Commission. Those who serve on the nominating commission are appointed by the governor. 
 When the governor appointed the first Hispanic Superior Court Judge in Georgia, the GOP's minority engagement director issued a statement saying it's a message to minority communities that they are welcome in state government.</t>
  </si>
  <si>
    <t>Here's how the JNC's process works: Upon notification of a vacancy, the governor requests the chair of the JNC to convene the JNC for the purpose of selecting and submitting names of qualified individuals to the Governor for appointment to the bench. The JNC investigates each applicant to confirm eligibility. Eligible applicants then interview with the JNC, which looks at the following criteria:
Personal attributes
(1) Personal integrity
(2) Standing in community
(3) Sobriety
(4) Moral conduct
(5) Ethics
(6) Commitment to equal justice under law
Competency and experience
(1) General health, mental and physical
(2) Intelligence
(3) Knowledge of the law
(4) Professional Reputation
(5) Knowledge of and experience in the court involved
Judicial capabilities
(1) Patience
(2) Decisiveness
(3) Impartiality
(4) Courtesy
(5) Civility
(6) Industry and promptness
(7) Administrative ability
(8) Possible reaction to judicial power
(9) Temperament
(10) Independence
By majority vote, the commission chooses no fewer than three and no
more than six nominees from the list of applicants who meet the requirements of the
Florida Constitution and all other legal requirements for the judicial office. And although the commission purports to recommend the most qualified and experienced applicants, it occasionally recommends people with prominent family members or political connections instead. 
There are several recent examples of judges appointed with little experience (and prominent family members): Stacey Ross -- daughter of Broward Chief Judge Dale Ross -- became a country judge with little experience at age 35 and has continued moving up the ladder. Elizabeth A. Scherer -- daughter of Bill Scherer, a prominent attorney, landowner, and power broker -- was appointed to the Seventeenth Judicial Circuit Court at an inexperienced 36. 
"If you know somebody who raised a lot of money for the governor, it becomes the most important credential," said Broward County Public Defender Howard Finkelstein. "Thirty-five-year-old people should not be judges. They don’t know enough about life."</t>
  </si>
  <si>
    <t>Professional criteria are important in the first phase of the judicial selection process, when the Judicial Selection Commission (JSC) evaluates first-time candidates to the bench or approves judges seeking renomination to the same court or to move up to a higher court. However, once the JRC recommends a candidate to the governor, and the candidate joins the pool of potential judges, the process is politicized. 
In 2014, Democratic Gov. Dannel Malloy nominated two 66-year-old lawyers to the Superior Court bench, one of whom had served on the Democratic National Committee for 20 years. No questions were raised about either candidate's qualifications -- one was a former state senator and former co-chairman of the Judiciary Committee, the other a partner in a top state law firm. But their ages became a flashpoint. Connecticut has a mandatory retirement age of 70 for judges, and the law allows a full pension (of more than $100,000) for any judge who retires, regardless of length of judicial service.
Both nominees told the committee that they expected to serve more than three years -- retired judges in Connecticut have a postretirement option, as explained in a Courant article: "While collecting their $100,000-plus pensions, retired judges are allowed to double-dip, as some call the practice, by working for $232 a day as senior judges and trial judge referees. Some 100 retired judges were paid about $2.8 million in each of the past two fiscal years by working at the "per diem" rate while collecting pensions."
The bipartisan Judiciary Committee, as required by statute,
conducted a public hearing to interview all of the judicial nominees. Most panel members' questioning of the candidates began with a congratulations, some reminisced  about shared experiences. Minority Republicans, while also friendly, asked a few substantive questions. Throughout, it was clear that the nominees would be approved.</t>
  </si>
  <si>
    <t>Colorado has a merit-selection process with fundamental, essential qualifications, where judges go through a commission interview process and then a nomination process where three names are  recommended to the governor. “The Supreme Court Nominating Commission recommends candidates to serve as judges for the Supreme Court and the Court of Appeals,” according to Colorado’s judicial branch website. 
 “I'd say it's superb in regard to qualifications,” said former Colorado Court of Appeals Judge Russell Carparelli who is a board member of the Colorado Judicial Institute and the past director of the American Judicature Society, and has gone through the selection process as a judge in Colorado. 
 Professional criteria are “absolutely” followed in selecting state-level judges in Colorado, according to Former Colorado Supreme Court justice Rebecca Kourlis who runs the Institute for the Advancement of the American Legal System at the University of Denver. Kourlis, who sat as ex-officio chair of several nominating commissions around the state, said it is her personal experience that nominating commissioners take their jobs “very seriously” and their “complete focus is on professional qualifications to sit on the bench.” 
 It should be noted that while three names go to the governor, that doesn’t always mean the three are the most qualified of the judges who were screened because it  is still a subjective selection process. All state-level justices in Colorado, however, are bound by the Colorado constitution to have been licensed to practice law in the state for five years.</t>
  </si>
  <si>
    <t>The governor rarely appoints a person whom the Commission on Judicial Nominees Evaluation (JNE) has found to be unqualified to serve as a judicial officer. There have not been any appointments of unqualified candidates during the study period. 
 Before the governor can appoint a state-level judge, the person must be investigated and evaluated by the Commission on Judicial Nominees Evaluation, which solicits confidential input from the legal community and public regarding the candidate's professional ability, legal experience, judicial temperament, professional reputation, work ethic, and lack of bias. The JNE Commission then rates candidates for judicial appointment as "exceptionally well qualified," "well qualified," "qualified" or "not qualified." Its confidential findings forwarded to the governor. If the governor appoints a person found not qualified, the commission may make its findings public.
 There is no confirmation process for trial court judges, but nominees to the state Supreme Court or Court of Appeal must be confirmed by the three-member Commission on Judicial Appointments, which holds a public hearing and applies professional criteria in deciding whether to confirm the nomination. Prior to the hearing, the attorney general's office conducts a separate investigation of the nominee. At the hearing, a JNE Commission representative testifies regarding its evaluation and rating of the nominee. Members of the public may submit views in writing or testify at the Commission on Judicial Appointments hearing.</t>
  </si>
  <si>
    <t>State-level judges in Arkansas are elected. Amendment 80 of the Arkansas Constitution established professional criteria that judges must meet: justices of the Supreme Court and judges of the Court of Appeals must have been licensed attorneys of the state of Arkansas for at least eight years immediately preceding the date of assuming office; circuit judges must have been licensed attorneys of the state for at least six years preceding the date of assuming office; district judges must have been licensed attorneys of the state for at least four years preceding the date of assuming office. 
In practice, state-level judges elected during the study period have met the criteria mandated by the Constitution. In 2014, a series of lawsuits challenged whether judicial candidates met the professional criteria because their law licenses had at some point been suspended for non-payment of bar dues. This would have impacted a number of sitting judges, including two justices of the Supreme Court (all of the justices had had suspensions for late payment in the past but only two in the eight-year window prior to their election to the Court which would question their eligibility). In the end, the Supreme Court ruled that an administrative suspension did not count as a loss of law license which would disqualify a judge based on the constitutional criteria.</t>
  </si>
  <si>
    <t>All judges, except judges for Utah's lowest courts know as Justice Courts, are vetted through a judicial nominating commission that sends qualified names of candidates to the Governor.  The Governor then nominates candidates who are then confirmed by the Utah Senate. This includes selecting judges for juvenile courts, district courts, and appellate courts including the Utah Court of Appeals and Utah Supreme Court.
The relevant statute does not describe the professional qualifications judges must have, but grants rulemaking authority to the Utah Courts to create criteria and selection processes. Criteria outlined in rule include: integrity, legal knowledge and ability, professional experience, judicial temperament, work ethic, financial responsibility, public service, ability to perform the work of a judge, and impartiality. Documentation to be included in applications also requires educational history, work history and agreements from candidates to waive privacy restrictions and allows the nominating commission to request a credit report and criminal background information.
The judicial nominating commissions (plural) are independent and created for different jurisdictions and levels of judges i.e. Justice Court, District Court, Court of Appeals, and Supreme Court.  For example, the lowest level Justice Court nominating commission members will include a county executive or elected commission, a representative of municipalities, county bar association representative and other officials the jurisdiction. Members of the commission are not eligible to apply for judicial vacancies within the appointing county during their term and may not be closely related to an applicant. Commissioners are not paid for their work, but they may receive reimbursement for any necessary expenses incurred in the performance of their duties.</t>
  </si>
  <si>
    <t>Judges are chosen by voters, unless the governor appoints a replacement to fill a vacancy.  Whether professional criteria are used is highly debatable since average voters typically know little about judicial candidates and therefore are often unaware of their qualifications.   
The Texas Constitution requires all  appeals court justices and judges, including those on the Texas Supreme Court, to be at least 35 years old, a citizen of the United States and of Texas and to be a practicing lawyer or judge for at least 10 years.  
District court judges must be at least 25 years old, a citizen of the United States and of Texas, and a practicing judge or attorney for at least four years.  
There is no mechanism for confirming that judges meet the qualifications, according to officials at the State Commission on Judicial Conduct and the Office of Court Administration, but the issue could come up in the political process if an opposing candidate challenges an adversary’s qualifications.</t>
  </si>
  <si>
    <t>New Jersey's state-level judges are appointed. The state constitution of 1844 deliberately mirrored the judicial appointment process for federal judges. Nominees must go through a confirmation hearing and be confirmed by the Senate Judiciary Committee. Like U.S. senators, New Jersey's senators have veto-like powers over judicial appointees from their home districts. As a professional courtesy, other senators will not proceed with confirmation of a judicial candidate unless the senators from the home district have signed off. Although the New Jersey State Bar Association does not have an explicit role in the process, the bar has historically reviewed judicial nominations and let the governor or Senate Judiciary Committee know how it rates the candidate. They have to be lawyers, according to the law. 
Municipal judges do not go through this process.</t>
  </si>
  <si>
    <t>The state Constitution dictates that the state-level judicial nominees originate with the Judicial Nominating Commission — a panel composed of New Mexico Judges, attorneys and citizens, chaired by the Dean of the UNM School of Law. The Commission solicits applications, then interviews candidates and recommends one or more to the governor.
The state constitution spells out basic qualifications for judges. For example, Supreme Court Justices must be at least 35 years old, practicing law for at least 10 years and have lived in the state for at least three years. Appeals court judges have the same qualifications. District court judges have the same requirements but must have practiced law for six years and they have to live in their district.</t>
  </si>
  <si>
    <t>These are legally codified requirement but there is no  such confirmation process.</t>
  </si>
  <si>
    <t>The merit selection system is used for the selection and retention of Nebraska judges. When a judge resigns, retires, dies or is removed from office, the vacant position falls under the discretion of a judicial nominating commission.
Each judicial nominating commission is made up of four lawyers selected by the Nebraska State Bar Association, four non-lawyers who are appointed by the governor, and a nonvoting Supreme Court justice ­acting as chairperson. A judicial nominating commission holds a public hearing to interview candidates who have submitted their names for the open position. The judicial nominating commission submits the names of at least two qualified attorneys to the governor. Generally, the governor decides who will become the new judge. However, if the Governor elects not to make an appointment within 60 days after receiving the list of nominees from the judicial nominating commission, the Chief Justice of the Supreme Court makes the appointment from the list of nominees.
Supreme Court judges must be at least 30 years of age and a citizen of the United States, have had five years of practice of law in the State of Nebraska which may include prior service as a judge, be admitted to practice before the Nebraska Supreme Court, and be a resident and elector of the district he or she is to represent.
District and county judges must be at least 30, have practiced law in Nebraska for five years and be a resident of the district to be served.</t>
  </si>
  <si>
    <t>Maryland's constitution spells out the conditions for judicial appointments. Judges are  appointed by the governor and, except for circuit court judges, must be confirmed by the senate. Since 1970, Maryland governors have adopted executive orders creating judicial nominating commissions to recommend candidates for appointment. Appellate judges keep their seats through retention elections, but circuit court judges run in contested, nonpartisan elections.
The most recent executive order states that the judicial nominating commissions for each Maryland county will strive to recommend  the candidates "legally and most fully professionally qualified to fill the vacancy."
The executive order 01.01.2008.04 does not specify that the commission is independent, but does encourage the commission to seek "diversity" in candidates. The chairman of each commission is appointed by the governor.
According to the Constitution, 
"The legal qualifications for appointed judges are:
U.S. and Maryland citizenship.
Registration to vote in State elections at the time of appointment.
Residence in the State for at least five years.
Residence, for at least six months next preceding appointment, in the geographic area where the vacancy exists.
Age of at least 30 at the time of appointment.
Membership in the Maryland Bar."</t>
  </si>
  <si>
    <t xml:space="preserve">According to Section 122 of the Kentucky Constitution, all district judges – whether elected or appointed to fill a vacancy – must be a licensed attorney in Kentucky for at least two years. Supreme Court justices, Court of Appeals judges and Circuit Court judges must be licensed attorneys in Kentucky for at least eight years. Those are the only criteria for being a judge in Kentucky.
In Kentucky, all Supreme Court justices and judges for the Court of Appeals and Circuit and District courts run as nonpartisan candidates and are elected to eight-year terms by the voters, as established in Kentucky Constitution Section 117. 
In the event of a vacancy, Constitution Section 118 (2) created one judicial nominating committee for the Supreme Court, one for the Court of Appeals and one for each judicial circuit and each judicial district, although circuits and districts that have the same boundaries share one nominating committee. That committee includes seven members, including the chief justice of the Supreme Court. Two members are elected by members of the bar and the other four are appointed by the governor and must include members of both major political parties, according to the constitution. All members of the nominating committee must be residents of the district in which they are serving. 
Section 6 of the Supreme Court Rules outline the process in more detail, which includes SCR 6.020 that sets the parameters for the questionnaire to help the commission vet the qualifications and experience of applicants. 
The nominating committee must forward the name of three nominees to the governor, who selects a judge to fill the vacancy until the next election for that office, according to Section 118 (1) of the Kentucky Constitution.  </t>
  </si>
  <si>
    <t>There is an independent review of candidates for the state Supreme Court by the Supreme Court Nominating Commission. Four of the commission's members are appointed by the governor and five are elected by attorneys around the state. The commission sends the names of three qualified candidates to the governor, who makes the appointment. 
Judges must be at least 30 years old and authorized to practice law in Kansas.
Until July 1, 2013, appointments to the Court of Appeals followed the same process. The law now allows the governor to make appointments to that court with confirmation of the majority of the state Senate. A proposal before the 2015 Legislature could have made the Supreme Court nominating process follow that of the Court of Appeals. The measure passed the House but stalled in a Senate committee.
District court judges must be lawyers and are chosen in one of two ways: either by partisan election, or else by the governor acting on recommendation of a local nominating committee made up of lawyers and non-lawyers; judges chosen by the latter method stand for a retention vote every four years. Voters in judicial districts choose which method they want to use to elect judges. Currently judges in 52 counties are chosen through merit selection and those in 53 counties are chosen through partisan elections.
---
Peer Reviewer comment: Agree.
Reforming the selection process for the Kansas Supreme Court requires passage of an amendment to the Kansas Constitution. Modifying the procedure for filling vacancies on the Kansas Court of Appeals was achieved through passage of a statute.</t>
  </si>
  <si>
    <t>The Iowa Constitution, through Amendment 21, states that vacancies in the state's Supreme and District courts should be filled by appointment by the governor, selected from a list of nominees submitted by the state or district Judicial Nominating Commission. The state commission includes a chair, the senior justice of the court, seven lawyers elected by members of the bar in each congressional district and seven commissioners appointed by the governor and confirmed by the Iowa Senate.  
The list of nominees should, according to Iowa Code, be chosen "upon the basis of their qualifications and without regard to political affiliation. Nominees shall be members of the bar of Iowa, shall be residents of the state or district of the court to which they are nominated, and shall be of such age that they will be able to serve an initial and one regular term of office to which they are nominated before reaching the age of seventy-two years."</t>
  </si>
  <si>
    <t>California has an independent confirmation process for Supreme Court and Court of Appeal justices. Prior to nomination by the governor, a candidate's qualifications are reviewed by the State Bar of California's Commission on Judicial Nominees Evaluation. 
 Nominees to the state Supreme Court and Courts of Appeal must be confirmed by a three-member Commission on Judicial Appointments, comprising the attorney general, chief justice of the Supreme Court and the senior presiding justice of the Court of Appeal. 
 A gubernatorial appointee to the Superior Court (the trial court) also must have been reviewed and rated by the JNE Commission using the same criteria, but there is no separate confirmation process for those judges. 
 To be eligible to serve as any judicial officer, a person must be a member of the State Bar or must have served as a judge for at least 10 years.</t>
  </si>
  <si>
    <t>The judges are elected by petition or they are nominated at primary elections according to the Constitution of the State of Illinois, Article VI, The Judiciary. 
SECTION 12. ELECTION AND RETENTION
    (a)  Supreme, Appellate and Circuit Judges shall be
nominated at primary elections or by petition. Judges shall
be elected at general or judicial elections as the General
Assembly shall provide by law. A person eligible for the
office of Judge may cause his name to appear on the ballot as
a candidate for Judge at the primary and at the general or
judicial elections by submitting petitions. The General
Assembly shall prescribe by law the requirements for
petitions.
SECTION 11. ELIGIBILITY FOR OFFICE
    No person shall be eligible to be a Judge or Associate
Judge unless he is a United States citizen, a licensed
attorney-at-law of this State, and a resident of the unit
which selects him. No change in the boundaries of a unit
shall affect the tenure in office of a Judge or Associate
Judge incumbent at the time of such change.
(Source: Illinois Constitution.) 
No independent body vets nominees or candidates.</t>
  </si>
  <si>
    <t>Judges using state resources for personal purposes does not appear to be a problem in Indiana, according to sources. 
 John Trimble, an attorney, president of the Indianapolis Bar Association and past chairman member of the Indiana Judicial Qualifications Commission, said, "I am not aware of any problem whatsoever from that perspective."
 Kathryn Dolan, spokesperson for the Indiana Supreme Court, said judges are not inclined to use state resources for personal purposes because they would be subject to ethical discipline. However, she said the commission has investigated and disciplined some for such conduct in the past. She would not further address those incidents.
 Kelly Lucas, editor and publisher of Indiana Lawyer and TheIndianaLawyer.com, said she has not heard of any judge getting into trouble for using state resources for personal purposes since 2013. 
 An online search of this issue revealed one instance in which a judge was sanctioned for using her position to benefit her private business.
In October 2014, the Commission on Judicial Qualifications publicly released an agreement with former Center Township Small Claims Judge Michelle Smith Scott. The commission had been investigating allegations Scott had been using her judicial position to promote her private wedding business. Under the agreement, Scott agreed to resign in October 2014 and neither seek nor accept future judicial positions and the commission agreed to stop its investigation without further proceedings. Agreement can be found at www.in.gov/judiciary/3705.htm).</t>
  </si>
  <si>
    <t xml:space="preserve">There is no specific prohibition in the judicial code of conduct that bars state-level judges from using state resources for personal use. However, the State Code of Ethics applies to judges, and states in Subchapter III, Chapter 19, Wisconsin Statutes:
No state public official may use his or her public position or office to obtain financial gain or anything of substantial value for the private benefit of himself or herself  or his or her immediate family, or for an organization with which he or she is associated....
Further, the judicial code of conduct, SCR CHAPTER 60  CODE OF JUDICIAL CONDUCT, does say: "The Code of Judicial Conduct is not intended as an exhaustive guide for the conduct of judges.  They should also be governed in their judicial and personal conduct by general ethical standards.  The Code is intended, however, to state basic standards which should govern the conduct of all judges and to provide guidance to assist judges in establishing and maintaining high standards of judicial and personal conduct."
The Wisconsin Supreme Court developed a code of judicial ethics in 1967, which exists as SCR CHAPTER 60  CODE OF JUDICIAL CONDUCT. They were amended on June 28, 1974; December 23, 1977, March 16, 1978; March 28, 1978; and November 20, 1979. The Code gives guidance, provides structure for disciplinary agencies, governs conduct, and is binding on judicial officers. The supreme court has supervisory duties over Wisconsin's independently elected and appointed judicial officers; it performs those duties by conditioning each judge's continued exercise of office on the judge's compliance with the Code's standards regarding misconduct or unacceptable conduct due to a medical disability.
The commission's duties and responsibilities extend to more than 850 members of Wisconsin's judicial branch - the approximately 500 members who serve on the supreme court, the court of appeals, circuit courts, or municipal courts or who sit as reserve and temporary judges, and the approximately 350 members who serve as full-time or part-time court commissioners.
The code says, among other things, that:
"A judge may not allow family, social, political or other relationships to influence the judge's judicial conduct or judgment.  A judge may not lend the prestige of judicial office to advance the private interests of the judge or of others or convey or permit others to convey the impression that they are in a special position to influence the judge. A judge may not testify voluntarily as a character witness. " </t>
  </si>
  <si>
    <t>Under Utah Code 76-8-1judges are "public servants", meaning "officer or employee of the state or any political subdivision of the state, including judges, legislators, consultants, and persons otherwise performing a governmental function." 
Utah Judges are subject to Utah Code banning personal use of state resources, It is also part of the in Utah's Code of Judicial Conduct. Judges sign a contract that binds them from Inappropriate use of state resources.  In statute,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keeping and concealing false accounts.  If the amount of funds exceeds $5,000 it is considered a felony under Utah law. Similar laws apply to other forms of government property abuse for personal gain.</t>
  </si>
  <si>
    <t>The Virginia Fraud Against Taxpayers Act bars use of state funds by any person under false claims, such as a false or fraudulent claim for payment or approval, making a false record or statement for a false claim, having state property or money and delivering less than the full amount or making a false record or statement about an obligation of payment to the Commonwealth. The penalty is between $5,500 and $11,000 plus three times the amount of damages and attorney fees. Public officials are exempt if the Commonwealth already knew about the evidence or information.
In Virginia criminal law, personal use of government property by full-time employees and officials that totals more than $1,000 in a year is also punishable as a Class 4 felony.
The Canons of Judicial Conduct prohibit using judicial letterhead for personal business in 2B.</t>
  </si>
  <si>
    <t>The judiciary is subject to the Judicial Code of Conduct, Canon 2C. And though it doesn't address the use of state resources specifically, the rule is broadly interpreted: "Public confidence in the judiciary is eroded by irresponsible or improper conduct by judges. A judge must avoid all impropriety and appearance of impropriety and must expect to be the subject of constant public scrutiny. A judge must therefore accept restrictions on personal conduct that might be viewed as burdensome by the ordinary citizen and should do so freely and willingly." 
 Further, Canon 3 states: "Use or attempt to use the official position or the prestige of judicial affiliation to secure special privileges or exemptions for the employee or for others. For example, an employee shall not use official letterhead for private business correspondence, write letters of recommendation on official letterhead (other than when requested to give a reference on current or former co-workers or subordinates seeking new employment), nor carry a judiciary business card unless authorized by the appointing authority."</t>
  </si>
  <si>
    <t xml:space="preserve">Kentucky features a unified judicial system, in which the courts on all levels — Supreme Court, Court of Appeals, trial and civil courts on the Circuit Court level and District Court — operate with the same rules under a consolidated system, as laid out in Section 109 of the Kentucky Constitution. The Kentucky Supreme Court sets the rules for the judiciary.
The Kentucky Code of Judicial Conduct is found in the Rules of the Supreme Court, 4.300. Specifically, Canon 2 contains a catch-all subsection (A) declaring that "a judge shall respect and comply with the law and shall act at times in a manner that promotes public confidence in the integrity and impartiality of the judiciary." The "commentary" below that subsection goes on to say that the "appearance of impropriety applies to both the professional and personal conduct of a judge. Because it is not practicable to list all prohibited acts, the proscription is necessarily cast in general terms that extend to conduct by judges that is harmful although not specifically mentioned in the Code ... The test for appearance of impropriety is whether the conduct would create in reasonable minds a perception that the judge's ability to carry out judicial responsibilities with integrity, impartiality and competence is impaired."
Furthermore, Canon 2(D) states that a judge "shall not lend the prestige of judicial office to advance the private interests of the judge or others; nor shall a judge convey or permit others to convey the impression that they are in a special position to influence the judge." 
 </t>
  </si>
  <si>
    <t>Idaho Code Section 18-1359, section 1a, bans any public officer, including judges, from using state resources for personal purposes. In addition, the Idaho Code of Judicial Conduct, in Canons, 1 and 2, specifically bans this for judges.
 Canon 1 says, “A judge should participate in establishing, maintaining and enforcing high standards of conduct, and shall personally observe those standards so that the integrity and independence of the judiciary will be preserved.” Canon 2 says, “Judges should respect and comply with the law and should conduct themselves at all times in a manner that does not detract from public confidence in the integrity and impartiality of the judiciary." Also, the Idaho Judicial Branch Employee Policy Manual strictly forbids using state resources for personal purposes. Section 5.2.5(g), Use of Public Resources, states, “Employees may use government property only for official business.”</t>
  </si>
  <si>
    <t>Judges' conduct in Indiana is overseen by the Indiana Code of Judicial Conduct, which includes rules governing the judicial and personal conduct of judges.
 One of those rules says a judge "shall not abuse the prestige of judicial office to advance the personal or economic interests of the judge or others, or allow others to do so." Indiana Code of Judicial Conduct, Canon 1, Rule 1.3
 The code does not specifically mention use of state resources for personal use, but this rule does seem to apply to that situation.
 Under the code, they are also prohibited from using staff and court resources for political campaigns and making financial use of information they are privy to from court cases that's not publicly released. 
 Under Indiana law, they also cannot receive any compensation through confidential information they are aware of through their work.</t>
  </si>
  <si>
    <t>Citizens provide testimony during public hearings on issues of widespread interest, but can only do so upon invitation. 
  Jack Rogers, former attorney for the state, said people can easily find out what the Legislature is considering, but they may not be able to offer suggestions. “That’s a matter of a personal connection, knowing a legislator or being able to persuade someone to call a public hearing at which you can speak,” he said. “There are some restrictions, but I’d argue we’re doing pretty well.”
  Phil Kabler, statehouse correspondent for the Charleston Gazette, noted that all committee meetings are open, and all floor sessions stream audio. “If a group or individual is interested in an issue, any legislator can schedule a hearing to give interested parties an opportunity to address the Legislature.” He said. “That happens pretty frequently. Any number of bills generate sufficient public interest to require public hearings.”
  “The public is generally not invited to speak at committee meetings unless they are specially invited to address the committee,” said Sam Hickman. “It’s an open meeting but you’re there to observe unless you’ve been invited to present or called upon to answer a question. Public hearings may be called on any piece of legislation. There were two or three last week. Through the course of a 60-day legislative session, they may have 10 or 15 public hearings.”
  One such legislative hearing on charter schools generated a lively debate, according to the Charleston Gazette. However, a provision to allow charter schools to refuse to serve LGBT (lesbian, gay, bisexual or transgender) clientele was killed by legislative leaders. 
  Legislative hearings are becoming more and more transparent, especially with the advent of audio and video streaming, said Ashton Marra, statehouse correspondent for West Virginia Public Broadcasting. “There have been more public hearings this session, and legislators on both sides of the aisle are readily available to their constituents.”</t>
  </si>
  <si>
    <t xml:space="preserve">Thousands of citizens testify at the Texas Legislature when it meets every two years, often packing hearings that have gone as long as 20 hours on volatile issues.   Citizens groups banded together behind particular causes - ranging from motorcycle alliances to Mothers Against Drunk Driving and parents and teachers lobbying for school improvement - also show strength in numbers at key hearings and often designate a particular day to make the rounds of legislative offices.   
It is difficult to gauge their impact, but  groups that bolster their appearance at the capitol with phone call and email blasts - and threats of political retaliation on Election Day - can make their presence felt.  More than 2,000 people, for instance, signed up to testify on an abortion restriction bill in 2013.   
A 2015 hearing on legislation to repeal in-state tuition for immigrant students in the country illegally drew scores of young people, including some wearing caps and gowns.  </t>
  </si>
  <si>
    <t>Utah has a very good online legislative website where it is easy for citizens to track bills and attend meetings to give input. Most committee hearings are well attended and tracked by different interest groups. Most bills get two public hearings, one in a House and one in a Senate committee or during the "interim," a period between legislative sessions. Agendas are posted online and in the Capitol at least 24 hours in advance of meetings. The Legislature also uses Twitter and other Social Media channels to provide transparency for the legislative process. Most committee meetings are broadcast in audio on the web in real time and a recording of a committee hearing is generally available to listen to within 30 minutes of the meeting during the legislative session.</t>
  </si>
  <si>
    <t>Oregon citizens generally have access to committee meetings and the ability to provide input into those meetings, however, that access is at the discretion of the committee chair. There are occasional instances of citizens traveling to the Legislature to testify before committees and being turned away. Such happenings are infrequent. Mostly, citizen input is considered and cataloged in OLIS.</t>
  </si>
  <si>
    <t xml:space="preserve"> The way the legislature operates poses obstacles to the average citizen testifying at a committee hearing. There is no firm schedule of when a particular bill will be heard, so a citizen might have to wait for hours, and not be able to afford to. 
Reporter Ted Nesi of WPRI says that it's hit or miss. On some issues, a committee will schedule a hearing on, say, abortion bills so all of those interested can show up and testify. Other times, timing is less certain, which tilts the advantage to lobbyists who are paid to be there and know the system and the committee chairs. "It's opaque by design and by habit, so it's not easy for citizens to engage," says Nesi.</t>
  </si>
  <si>
    <t>Citizen input can definitely be a factor, but it depends on the issue.
“They do it at the subcommittee level, primarily," said State Sen. Larry Martin. “[That’s where] legislation is hashed out, testimony is taken, amendments are offered and suggestions are made by the public even on the proposed amendments. If you did that on the full committee level, you’d never really get very far. It would be hard to get things done. The subcommittee is where that is done. The public is very intimately involved in it.”
Sen. Vincent Sheheen points out that there are a lot of committee and subcommittee meetings, and people do attend. Depending on the issue -- such as whether it involves the limits on fishing, guns, or issues of morality – it can have a huge impact. All information regarding committee meetings is posted ahead of time online, and citizens can be notified in advance by email regarding the next meeting on a particular issue.</t>
  </si>
  <si>
    <t>Citizens do participate in the committee hearings and closed-door hearings are rare. Assemblyman John Wisniewsk, former Sen. William Schluter and reporter Matt Friedman all agree. But, Wisniewski adds, committee hearings are held during the day, which in large precludes input from working people. But whomever can attend are welcome to participate. Participation is often dominated by special interest groups and non-profits.
 The Office of Legislative Services (OLS) does not produce an informational brochure for citizens interested in providing inputs, but will sometimes have factsheets available at hearings. 
 It is hard to tell that public input is being considered as there is no evidence of any legislative capitulation as a result of an impassioned plea from public.</t>
  </si>
  <si>
    <t xml:space="preserve">Citizens can sign up to testify before legislative committees and often appear. They can grease the process if they are a constituent of a committee member. Also, groups such as the Sierra Club , Common Cause often testify.  
Often there will be time limits on speakers. Committee chairmen have great leeway in how many speakers appear and how much time they have. 
Lawmakers do consider what people say, but as with any legislative body, they give greater weight to those with whom they agree. For example, Republican lawmakers, who control the General Assembly now, do not pay much attention to pro-choice advocates on the abortion issue and do pay attention to anti-abortion people.
--
Peer Reviewer Comment
Most citizens do not comment even when they have the opportunity. Legislative committees regularly limit testimony of interest contrary to the majority, and when they do testify, they are largely ignored.  Women's groups, teachers, university system personnel, and Moral Monday protestors have generally been ignored. </t>
  </si>
  <si>
    <t>At the committee level, where most of the legislative work is accomplished, lawmakers hear from representatives of corporations, labor unions, associations that represent certain sectors of the economy, lawyers, doctors, academics and other types of experts.
But the process is also open to citizens with very few limits. Citizens can show up on the day of a committee hearing and provide testimony without any advance notice to the committee chair or members. Comments in writing also are always accepted. In addition, citizens can use the Legislature's website to be put on a notification list that will alert them when action is scheduled on a particular bill of interest to them. 
On May 26, 2015, in the House Judiciary Committee, testimony was heard regarding substantial revisions to the state's aggressive drug forfeiture laws -- changes that are opposed by many legislators and a significant segment of the law enforcement community. Two witnesses from the public, medical marijuana patients, came forward to testify about their experiences with police raiding their homes and seizing and holding their assets, though drug charges against them were quickly dropped. The hearing made national news, with Forbes.com, citing the testimony in detail.
---
Peer Reviewer Comment:
Particularly during "lame duck" sessions of the Legislature, held between November elections and the end of the year, lawmakers frequently pass bills the public has never seen, let alone had the opportunity to testify about at a committee hearing.
The Legislature gets around rules that dictate the speed with which legislation can move through the process, by "substituting" new or substantially altered bills for bills that have already been through the committee process.
Though is it outside the scope of the study, the 2012 right-to-work legislation is an example of a highly significant piece of legislation that never went through the committee process.
More recently, lawmakers in 2013 passed marijuana legislation before it had been posted online for the public to read, and in 2014 the Senate Majority Leader arranged for lending legislation to go directly to the Senate without a committee hearing.
Citizen groups have complained it is hard for them to participate in the lame duck legislation because deals are being cut in back rooms.</t>
  </si>
  <si>
    <t>Citizens can provide input by either appearing in person at a legislative committee hearing or mailing in their testimony, according to longtime observers of Beacon Hill like Deidre Cummings, legislative director for the government accountability organization, MassPIRG.   
Every bill does get a hearing, and there is always a formal process for consideration of the bill.
The Massachusetts Constitution also guarantees a citizen the right to file a bill through a mechanism known as the “right of petition,” which is then sponsored by their local legislature. A list of bills and hearing dates, plus a full State House calendar, is available online at no cost. Citizens offered testimony on an array of issues during the reporting period, from the rights of beekeepers to the protection of domestic workers to high school dropouts.  
However, the process has some drawbacks.   Notice can be given that a committee is holding a hearing or the hearing is held in the middle of the workday, making it difficult for working professionals to attend – especially if it is a last minute trip to downtown Boston.  
A lot of the real decision making goes on behind closed doors in small group meetings with the Legislative leadership. There are no transcripts of those sessions or recording. So, what a citizen’s input actually means in Massachusetts is somewhat up for grabs, said Pam Wilmot, executive director of Common Cause, Massachusetts, an open government non-profit.   
“How that enters into the actual decision making isn’t clear,” Wilmot said. “It is dispositive no. It is taken into consideration, yes.”</t>
  </si>
  <si>
    <t>All bills are vetted in legislative committee hearings, and in practice, these proceedings are open to the public and individual citizens and civil society groups regularly participate and provide testimony.
 In early 2015, for example, Maine Governor Paul LePage introduced a comprehensive overhaul of Maine's tax system, a proposal he rolled into the first biennial budget of his second term. Hundreds of citizens and groups from all over Maine have offered testimony, both oral and written, to the Appropriations and Taxation Committees. 
 These meetings have been orderly, well-attended and each citizen or group is afforded three minutes to testify before the committee, in addition to a written statement and materials of any length. The Legislature encourages this kind of participation, providing clear guidelines online, overflow rooms and easy-to-access schedules online. All testimony is scanned and provided in PDF form on easy-to-access webpages for each committees and specific bills, affording the public the opportunity to review public input.
 Does all this testimony and openness make a difference? Surely some. But three minutes of oral testimony is brief, and many observers and even legislators say very little of the written testimony submitted is in fact reviewed. More cynical observers point out all that public input at times seems a "charade" easily trumped by private, or political interests. In 2014, for example, the public turned out in droves to testify against new mining regulations more favorable to industry. The bill was rejected in 2014, but has come back in identical form, this time ostensibly facing a more favorable political environment in the legislature. But what of the hundreds of comments already on file that clearly and overwhelmingly said 'no', just one year before?</t>
  </si>
  <si>
    <t>Legislative rules require that all committee meetings at which a vote is taken to be open to the public. Citizens can testify at committee hearings, along with lobbyists and others representing the public or organizations, although committee chairs on occasion will control the amount of time that can be taken. Some legislators hold open so-called town hall meetings in their districts to allow their constituents to speak.
 Contentious issues, like requiring vaccinations for school children, attract hundreds of people to the Capitol to express their views to lawmakers. Their views are taken into consideration. Parents opposing the bill testified against it for nearly two hours during a Senate Education Committee in 2015.</t>
  </si>
  <si>
    <t>At the committee level, there are open meetings in which citizens can sign in and testify. Sometimes they don't have very long to speak -- around a minute. But they are definitely able to speak and in theory their input is considered during the decision-making process. 
A recent Tampa Bay Times story described the gamut of "citizen lobbyists" who demand a voice in State government, which ranged from a 9-year-old with vision challenges to a woman named Sarah Figgers from Quincy who brought a handmade sign that said, "Halt human trafficking, House Bill 369, Senate Bill 534."</t>
  </si>
  <si>
    <t>Public testimony is accepted during all types of legislative committee hearings when all types of bills and issues are being weighed by the Legislature. Typically a couple to five minutes is provided to anyone who wants to testify. 
Upcoming opportunities to testify are typically published on the website of the Alaska Legislature. This is apparent by reviewing the archives of Gavel to Gavel -- the state's public broadcasting system which televises legislative proceedings -- from Feb. 1, 2015 to Feb. 15, 2015. House Resources held public testimony on timber sales, House Judiciary on marijuana regulations, Legislative Budget and Audit on energy projects, House Health and Social Services on adoption and foster care, Senate Resources on board appointments, and so on. Additionally letters are regularly accepted and included in the public record, appearing online alongside bills as they are work their way through the Legislature. 
However, Joyce Anderson of the Select Committee on Legislative Ethics said there were complaints from time to time that committees would open up a hearing to public testimony without advertising that in advance. And there is a possibility that the public will not get a chance to weigh in on the final version of a bill that's been massively rewritten since it was opened up for public testimony. 
"It's a little weird that the public gets to testify on a bill that isn't the version of a bill that gets voted on;" says Rep. Les Gara, D-Anchorage. That testimony is not allowed on amendments becomes controversial from time to time, typically at least once each legislative session. The thinking is that it would unnecessarily slow the process -- pushing bills with only technical or other minor modifications back to committee for public hearings. The tradeoff is that  there are sometimes substantive amendments to the operating budget bill and other key legislation which received prior public testimony -- meaning the public weighed in on a vastly different proposal. Rep. Mike Hawker, R-Anchorage, said whether that happens largely depends upon who is in a committee leadership role: "The answer depends upon who the committee chair is. Some committees provide extraordinary opportunities for public input throughout, and others don't," he said.</t>
  </si>
  <si>
    <t xml:space="preserve">The website of the Virginia General Assembly has detailed records of all proposed legislation, including drafts of legislation as it is changed during committee hearings and floor amendments. The information reaches back to 1994.
Legislation is available in both PDF and HTML formats. The information is available without usage cost, and is easily accessed electronically. </t>
  </si>
  <si>
    <t>TVW, Washington's public-service station, is widely considered part of the official legislative record because it records and archives every hearing and floor action. The public can search for specific terms to be taken to the video for free viewing online. Archived videos are available on same-day basis. Most records can be downloaded as pdf files.
 Published records are harder to obtain. For instance, to get a daily update on the status of pending bills, you must order an email subscription, which costs $133 for a long legislative session.</t>
  </si>
  <si>
    <t xml:space="preserve">Legislative records are readily available online for free on the website of the Legislature. Official proceedings can also be followed via the audio webcast available both under the House and the Senate sections. Anyone can access the records on the website at no cost without having to register or identify oneself.
For both the Senate and the House, available records include Bill Histories, Topical Indices, Committee Schedules, Journals, etc. In case of the Senate, one also has access to Bills to be introduced.  
The database is very comprehensive and easy to use. However, most records can only be viewed on the website, while some are available in pdf form. </t>
  </si>
  <si>
    <t xml:space="preserve">Legislative records are almost exclusively available as PDFs, which aren't user-friendly. The bill finder feature allows users to browse all records without having to search by Session or bill number. </t>
  </si>
  <si>
    <t xml:space="preserve">All bills can be accessed, along with a log of procedural events and dates from 2007 onward, meeting the principle of completeness, together with all public testimony, and voting history. All are available in a timely fashion - they are uploaded very quickly after production and they are accessible to citizens or journalists for free and are not found in a walled garden. 
However, citizens are not able to use bulk downloads and need to navigate a specific interface. The text of reports and bills is only available in pdf rather than csv or at least spreadsheet format. </t>
  </si>
  <si>
    <t xml:space="preserve">All sessions of the S.C. General Assembly are streamed live over the Internet, and audiotapes (of subcommittee meetings) are available the public. Some subcommittee meetings are also streamed live, but that depends on the topicality of the issue. All the videotapes are archived and available for viewing. 
The database requires a search condition such as bill title or legislative summary, and the files can only be downloaded as pdf files. </t>
  </si>
  <si>
    <t>Utah has a very comprehensive online legislative website where it is easy for citizens to track bills. Most bills get two public hearings, one in a House and one in a Senate committee. Agendas are posted online and in the Capitol at least 24 hours in advance of meetings. The Legislature also uses Twitter and other Social Media channels to provide transparency for the legislative process. The records are easily searchable and are provided in text, html and mp3 formats. 
While the data is available through browser oriented technologies, there is also an option to download bulk data sets from the web site. Files can be downloaded into common format, txt, mp3 csv or comma separated value, and can be read with free spreadsheet software.</t>
  </si>
  <si>
    <t>The California Legislature's records are available through Legislative Information website. Records can only be downloaded as pdf files. 
 The information is complete, original, timely and permanent. It is collected from source documents and updated daily. It is free, no registration or licensing is required.
 It is possible to track every version of every piece of legislation by author, bill number, key words, house of origin and chapter number.</t>
  </si>
  <si>
    <t xml:space="preserve">Records are available in a timely way, with updates as soon as lawmakers vote. There is permanence to Delaware legislative records. An online archive dates back two decades. There is no cost to accessing the information and information is available to Delaware citizens, and members of the public generally, without special access. 
The data are easily accessible, with some available for download to Microsoft Word and others to PDF. </t>
  </si>
  <si>
    <t xml:space="preserve">The Legislature’s bills, fiscal notes, amendments, votes, etc., as well as supporting reports and the data from other agencies available on the website, are posted online within a few hours of submission. The instruments also are available without charge to download into a word document. The complete documents and reports from previous years are available and can be used without restriction. They cannot be downloaded in bulk, however, as the user has to download each bill individually. </t>
  </si>
  <si>
    <t>Legislative records are free online and easily accessible, through a variety of search methods. The state provides an extremely accessible and comprehensive database, with guides and visual aids. However, the legislative records can only be viewed as html or downloaded as pdf. There is no registration requirement or usage costs for the website. 
There are no burdens of purchasing a particular software and no terms of service serving as a barrier to data access.</t>
  </si>
  <si>
    <t xml:space="preserve">There is a plethora of information promptly available on the Rhode Island General Assembly web site, including committee reports, daily journals, text of bills and committee and floor schedules.
Rhode Island Public Radio political reporter Scott MacKay says that access to legislative records has improved in recent years as more information is put on the General Assembly web site, where it is possible to read and track bills and votes and even to watch key committee hearings. 
Reporter Ted Nesi of WPRI television says that access has improved due to upgrades of the legislature's web site, which now posts such information as videos of committee hearings, as well as bills, amendments and votes. </t>
  </si>
  <si>
    <t>Utah has a very good online legislative website where it is easy for citizens to track bills and the legislative process. Most bills are scheduled for two public hearings, one in a House and one in a Senate committee. Agendas are posted online and in the Capitol at least 24 hours in advance of meetings. The Legislature also uses Twitter and other Social Media channels to provide transparency for the legislative process. The records are easily searchable and are provided in text and html formats. Audio or video of hearings is often available within 30 minutes of the close of a committee meeting. Legislative Web Site: le.utah.gov</t>
  </si>
  <si>
    <t>The State does not make public a vast amount of legislative records. 
 But, the state’s legislative information system, Alison, gives the public access to bills being debated by the Legislature and action on those bills, including votes in committee and on the floor. The information is free online to anyone without the need to register or approve a licensing agreement. However, copies of bills are downloadable in pdf format, while some information such as the record of votes on a bill are not in a downloadable format.</t>
  </si>
  <si>
    <t>Ohio's record is mixed in this area.
 The best part is that legislation itself, both current and historical, is available online from a searchable site shortly after a bill is filed. Usually the site with the legislation eventually will include an analysis and often a fiscal note, as well as a scorecard showing the status of the bill in the legislative process. Legislative committee schedules are accessible online, although sometimes there are last-minute changes. The worst has been that the calendar for bills to be considered during a legislative session of the House or Senate are online, but frequently not until just before the session begins. However, this has begun to change in the House under new leadership in 2015; the calendar is usually made public the day before. Sometimes even the Senate calendar has become available the day before as well. Whether this will continue to improve or whether the legislature will revert to old habits will be one of the more interesting things to watch in the session that ends in December 2016. 
 The legislative sessions are streamed live online and preserved in a video archive, which is indexed. The House Finance Committee, which gives first consideration to the state's two-year budget, are now streamed online, with copies of written testimony and other materials available online as well. The Senate is beginning to explore putting some of its Finance Committee hearings online as well. Obtaining testimony before other committees, as well as a committee vote, is more problematic. No transcripts are taken of committee meetings. Legislators' work product in theory is available, but it must be specifically requested. Getting records of correspondence with legislators is sometimes easy, but other times runs into claims that the request is "overly broad" and therefore doesn't have to be granted. Information from the Legislative Service Commission, including who requested a bill or an amendment or whether a bill is based on language provided by a non-legislator or special interest group, is closed by law to the public. Much of the substantive discussion and consideration of legislation is conducted behind closed doors in lawmakers' caucuses, which they exempted from the state's open meetings law. When a comprehensive rewrite of a bill is introduced, the source(s) of amendments are not disclosed. A legislative leader in 2014 suggested one controversial amendment materialized out of "thin air."</t>
  </si>
  <si>
    <t>Kansas' Legislative website is designed to allow citizens to track the status and content of bills, read reports and publications, and find out what is happening in the chambers of committees in real time or close to it. There is a live audio broadcast of the House and Senate chambers allows the public to listen to debate on bills and issues. 
However, there have been complaints about content and glitches in its operation from many users, including citizens trying to track legislative processes and lawmakers themselves. "Even to this session, we're still having problems with it," a state representative said last year, three years after the system was implemented. A former state legislator said the online records of legislative committee meetings "are not very detailed at all. They're not going to tell you that (a certain legislator) voted no." Committee votes are recorded as passing or failing, with no breakdown of who individual votes, unless legislators ask that their "aye" or "nay" vote be recorded. A lobbyist said there are even fewer records of joint conference committees, "which is where more and more of the work of the Legislature is happening. I think it's indecipherable."
---
Peer Reviewer Comment: Agree.
As bills are debated on the House and Senate floor, the Kansas Legislative Research Department prepares memos that attempt to explain contents and intent of bills. Citizens can obtain copies of that material, likely for free. After the session, the research department produces an annual summary of legislation adopted by the House and Senate and signed into law by the governor. Copies of those reports are available for free in the Capitol and posted online.</t>
  </si>
  <si>
    <t xml:space="preserve">Records of legislative happenings are available, sometimes instantly, online, at no cost. The website of the Connecticut General Assembly (CGA) presents a lot of information, much of which is clear and straightforward, even to a civilian. (Look at the homepage for a link to the glossary of legislative terms, from "Acceptance and Passage" to "Yield.")
The Bulletin, published by Senate and House clerks and also offered prominently on the CGA site, offers information on what's happening daily, as well as background information -- names, phone numbers, committee assignments, etc. Alongside the Bulletin, the section "CGA Daily Records" groups bills passed, file copies and public acts. At the end of the legislative session, the "Session Lists" entry relates almost everything that happened on each day of the recent session.
While the legislature is in session, action in both houses can be streamed onto viewers' computers or other devices.  If you miss a public hearing, you can read a transcript of it -- the state has a contract with a transcription company -- within seven business days. </t>
  </si>
  <si>
    <t xml:space="preserve">The Illinois General Assembly makes available all records online, including committee reports and transcripts. Citizens have easy access to such records through the 'Transcripts', 'Journals', 'Legislative Reports' and 'Special Reports' tabs. Sessions can also be followed through video and audio recordings. 
The records are free and can be obtained immediately via the online system. 
Citizens can also file a Freedom of Information Act request to obtain these records, which may take more than the allotted five days given to fulfill a FOIA request. </t>
  </si>
  <si>
    <t xml:space="preserve">Wyoming law mandates all public records need to be open for inspection by any person at reasonable times. 
Draft legislation and communication with staff and constituents about a proposed law before it is filed are exempt from the law, however.
Public records are defined by statute as “any information in a physical form created, accepted, or obtained by the state or any agency, institution or political subdivision of the state in furtherance of its official function and transaction of public business which is not privileged or confidential by law.”
It does not specify access to records of state legislative proceedings and voting but those are available online. The public does have access to audio files of debates and hearings and records of amendments, which are all online at the Legislature's website. Draft legislation is exempt from the public records act. </t>
  </si>
  <si>
    <t>Legislative debates and hearings are accessible in a number of ways. Video of many committee hearings and other proceedings is broadcast on Gavel to Gavel -- a component of Alaska's publicly-funded media -- and audio and written minutes are also recorded and published online. Typically material is available the same day of a hearing. Additionally, documents presented to lawmakers during committee hearings are posted online in a .PDF format, attached to whatever bill is being considered. Letters submitted by public as testimony on a bill or subject being weighed are similarly posted online alongside variations of bills.</t>
  </si>
  <si>
    <t>West Virginia’s Constitution requires that laws, legislative journals be printed, as well as other documents ordered by the Legislature. And state law requires printing acts, resolutions, an index to both, and other matters required by the Legislature. All are required to be accessible to the public.
 §4-1-13 of the WV Code states that, "As soon as possible after the close of each session, he [the clerk of the House of Delegates] shall prepare a well-arranged index to the acts and joint resolutions passed at such session, and shall furnish to the printer who has the contract for such printing the manuscript of such acts, resolutions and index and all matter directed by law to be printed therewith, properly prepared and arranged for publication, and shall superintend the printing thereof."
 However, no transcripts of legislative sessions or committee meetings must, in law, be made available.</t>
  </si>
  <si>
    <t>No specific law exists. 
However legislative documents in Wisconsin have the presumption of openness. They are covered by the Open Records Law of the state. They are available permanently in  state-run databases. That said, there is no way of knowing whether the records are complete, no way of determining whether meeting records, for example, have been omitted.</t>
  </si>
  <si>
    <t xml:space="preserve">Pennsylvania's Right-to-Know law states that legislative records are presumed to be public — and defines "legislative record" explicitly as certain types of records held by agencies, standing committees, subcommittees or conference committees. Those records listed in the definition of a legislative record include:
(1) A financial record.
(2) A bill or resolution that has been introduced and amendments offered thereto in committee or in legislative session, including resolutions to adopt or amend the rules of a chamber.
(3) Fiscal notes.
(4) A cosponsorship memorandum.
(5) The journal of a chamber.
(6) The minutes of, record of attendance of members at a public hearing or a public committee meeting and all recorded votes taken in a public committee meeting.
(7) The transcript of a public hearing when available.
(8) Executive nomination calendars.
(9) The rules of a chamber.
(10) A record of all recorded votes taken in a legislative session.
(11) Any administrative staff manuals or written policies.
(12) An audit report prepared pursuant to the act of June 30, 1970 (P.L.442, No.151) entitled, “An act implementing the provisions of Article VIII, section 10 of the Constitution of Pennsylvania, by designating the Commonwealth officers who shall be charged with the function of auditing the financial transactions after the occurrence thereof of the Legislative and Judicial branches of the government of the Commonwealth, establishing a Legislative Audit Advisory Commission, and imposing certain powers and duties on such commission.”
(13) Final or annual reports required by law to be submitted to the General Assembly.
(14) Legislative Budget and Finance Committee reports.
(15) Daily Legislative Session Calendars and marked calendars.
(16) A record communicating to an agency the official appointment of a legislative appointee.
(17) A record communicating to the appointing authority the resignation of a legislative appointee.
(18) Proposed regulations, final-form regulations and final-omitted regulations submitted to a legislative agency.
(19) The results of public opinion surveys, polls, focus groups, marketing research or similar efforts designed to measure public opinion funded by a legislative agency
All that said, the Right-to-Know law allows 30 types of exemptions, any of which could be interpreted to prevent a document listed above from being released (and often is). Records may also be withheld from disclosure in order to protect a privilege (attorney-work product or conversation, doctor-patient privilege, the speech and debate privilege, etc.). 
Notable records that should be expected to fall within these exemptions include drafts of legislation or amendments and correspondence, and notes and other documents that could disclose the strategy for adoption or discussions of priorities. The question here (for scoring of the indicator) is whether that still can mean "all records of public proceedings." 
In addition to the RTKL, each house of the Pennsylvania General Assembly has its own policy statement declaring how the Senate or the House is to respond to requests for information and how to appeal a denial. Both houses also maintain websites that make easily searchable proposed bills, their paths through the General Assembly and votes at each step of the process. Bills, administrative rules and changes to state agencies' regulations are also published regularly in the Pennsylvania Bulletin, which serves as official notice of the change until the full Pennsylvania Code can be updated and republished. </t>
  </si>
  <si>
    <t xml:space="preserve">Though the state's Open Records Act specifically excludes the Legislature, a separate statute requires "whenever any provision of law directs that a report, administrative rule, budget work program, budget request, or any other document be filed with the Governor, President Pro Tempore of the Senate or the Speaker of the House of Representatives, such documents shall be filed electronically, except as otherwise provided in this section.  The Governor, President Pro Tempore of the Senate and Speaker of the House of Representatives shall each create or cause to be created on the official websites for the Governor, Senate and House of Representatives, respectively, a mechanism for such filings to be made, with an electronic return receipt provided to the person making the filing."  
Therefore, reports, laws, budgets, bills and documents filed with the legislature are available to the public on its website. Legislators' votes on specific bills are easily accessible to the public online. 
That statute refers to electronic recording of certain actions by the state. The regulation that governs public availability of these records in Oklahoma is best addressed by the House and Senate rules for Oklahoma. 
“The Secretary of 33 the Senate shall ensure all official records of the proceedings of the Senate and its committees shall 34 be open for public inspection during regular office hours.” The House rules specify “All records required by Rule Seven shall be made available on the House website at least for the duration of the Session.” </t>
  </si>
  <si>
    <t>"It is the policy of this State that the people may obtain copies of their public records and public information free or at minimal cost unless otherwise specifically provided by law.  "Minimal cost"  means the actual cost of reproducing the public record or public information. " "Each official meeting of a public body shall be open to the public, and any person is entitled to attend such a meeting." 
Each governmental office must have a custodian of documents whose job is to respond to requests for information. No state government unit is exempt from the public documents law, though there are exceptions for certain personnel and real estate matters and for law enforcement investigations. 
The law defines open meetings as those where a majority of the entity is present, with exceptions for events deemed purely social. The law requires each state agency to appoint a custodian of records who handles release of information. Citizens must go to that person with a request for documents, records, etc. 
The overall public documents law governs the General Assembly publication of voting records proceedings and the like. In addition a separate law requires open legislative meetings (with some exception) and requires documentation of those meetings and that it be available to the public.</t>
  </si>
  <si>
    <t>In general, records of legislative processes are covered by Ohio's public records law. The legislature has exempted its caucuses from the state's open meetings law - even if that caucus makes up a majority of that branch of the legislature - but no explicit exemptions are listed for legislative records.</t>
  </si>
  <si>
    <t>There no specific law that addresses legislative processes and documents per se, but the Gen Assembly is subject to the Maryland Public Information act. While in practice such documents are mostly online, and legislative hearings are often live streamed on the internet, there is no law requiring proactive publication. 
The legislative website is pretty complete but far from perfect (committee votes are difficult to interpret, for instance and don't reflect abstentions that are then changed, or other changed votes). The committee votes are not often live streamed and the written record does not reflect changed votes, which can occur frequently, but only final votes.</t>
  </si>
  <si>
    <t>Citizens can access records of legislative processes and documents through the Open Public Records Act and the Office of Legislative Services website, with one significant exemption: communications between legislators and constituents. Among the records available are all bills (with drafts and amendments), voting records, transcripts (and often audio recordings) of all public hearings, correspondence (except with constituents), asset disclosure forms and research analysis papers supplied by the Office of Legislative Services, audit reports and legislative calendars.</t>
  </si>
  <si>
    <t>A citizen has the right to access government information according to (5 ILCS 140/1) Sec. 1 of the Freedom of Information Act, which states "Pursuant to the fundamental philosophy of the American constitutional form of government, it is declared to be the public policy of the State of Illinois that all persons are entitled to full and complete information regarding the affairs of government and the official acts and policies of those who represent them as public officials and public employees consistent with the terms of this Act." 
There is no explicit provision specifying that all relevant legislative records are available, however. The law does state that all records in possession of a public body are subjected to inspection and copying by the public.  The state's judicial branch is exempt from this act, although court proceedings and court records, with some exceptions, are open for public inspection. 
These records include reports, forms, recordings and "recorded information and all other documentary materials pertaining to the transaction of public business," among other materials. 
 (a) "Public body" means all legislative, executive, administrative, or advisory bodies of the State, state universities and colleges, counties, townships, cities, villages, incorporated towns, school districts and all other municipal corporations, boards, bureaus, committees, or commissions of this State, any subsidiary bodies of any of the foregoing including but not limited to committees and subcommittees thereof, and a School Finance Authority created under Article 1E of the School Code. "Public body" does not include a child death review team or the Illinois Child Death Review Teams Executive Council established under the Child Death Review Team Act, or a regional youth advisory board or the Statewide Youth Advisory Board established under the Department of Children and Family Services Statewide Youth Advisory Board Act. 
The Open Meetings Act in Illinois allows citizens access to government meetings, although the act has 32 exceptions including, "Conciliation of complaints of discrimination in the sale or rental of housing, when closed meetings are authorized by the law or ordinance prescribing fair housing practices and creating a commission or administrative agency for their enforcement," and, "The sale or purchase of securities, investments, or investment contracts."</t>
  </si>
  <si>
    <t>There are no assets disclosure required by Utah law so the conflict of interest forms are what comes close to assets disclosure. 
Conflict of interest forms are available online. While they do not meet the requirements for asset disclosure reporting, conflict of interest records, which do contain some useful related information, are only available in no-searchable PDF documents. Some are handwritten.</t>
  </si>
  <si>
    <t>Legislative records fall under  the Colorado Open Records Act (CORA),which offers members of the public a general right to access, with some exemptions such as work product. Legislative records are specifically made available.
Work Product is defined as "including but not limited to all documents relating to the drafting of bills or amendments to bills or certain research projects prepared by staff agencies" (2.c).</t>
  </si>
  <si>
    <t>The economic disclosure statements of the 100 members of the House of Representatives are available online. They are posted quickly, within a few weeks of the January filing deadline; they are easily accessible on the Indiana General Assembly's website under the House page; no cost is charged; statements are posted dated back to 1997. However, the files are all pdf scans of the original documents. 
The statements for the 50 Senate members were not posted online, under practices followed before the passage of House Enrolled Act 1002, the new state ethics laws, effective July 1, 2015. Under those practices, anyone could request a complete statement of a senator by contacting the Senate secretary's office in person or by email and copies of the complete documents would be sent by email or mail or given in person in a timely fashion at no charge. 
Under the revised ethics law, financial disclosure statements of the House and Senate members must be posted on the Indiana General Assembly's website, and available for public inspection and copies must be provided for a "reasonable fee." (House Enrolled Act 1002, Indiana Code 2-2.2, section 7).</t>
  </si>
  <si>
    <t xml:space="preserve">The asset-disclosure records are available online through the Ethics Commission. The viewer must directly search the first or last name, entity, or title. All files are in pdf format only. </t>
  </si>
  <si>
    <t xml:space="preserve">Legislators’ asset disclosure records, called financial interest statements in South Dakota, are posted online by the secretary of state quickly after they are received. These records can be exported from the database in pdf format only. </t>
  </si>
  <si>
    <t xml:space="preserve">The Disclosure of Statement of Interests forms filed by state legislators are online on the Tennessee Ethics Commission website. They are uploaded almost immediately after they are turned in by lawmakers. Despite the accessibility and comprehensive nature of the site, the records can only be viewed, not downloaded. </t>
  </si>
  <si>
    <t>Ohio's financial disclosure statements for legislators and top staffers contain only general information. For example, while lawmakers are required to identify all sources of income, the exact amounts are not required. Instead, they must list each source by an income range - with the highest range anything above $100,000. 
Similarly, investments merely have to be listed if they exceed $1,000 - disclosing how much beyond $1,000 is not require. Legislators are required to list the names of family members' businesses (spouse residing in the same household or dependent children), but nothing more. 
Ohio law does require more-detailed filings from legislative candidates and officeholders than from those seeking or holding statewide office. In recent years, officeholders' failure to disclose questionable gifts and favors from lobbyists and others has become the bottom-line offense to which several have admitted violating in court, often after more serious charges are dropped or never filed.</t>
  </si>
  <si>
    <t>Statements of Financial Interests (SFI) from about 2,600 state employees and officials, including legislators, are not available online, in part because state statutes don't require it. 
 For access to a legislator's SFI, citizens must email or call the Office of State Ethics. A staff member will send it electronically or by mail, whichever is requested.</t>
  </si>
  <si>
    <t xml:space="preserve">Asset disclosures for members of the state Legislature are online and available to the public at no cost. Disclosures are generally posted to the Hawaii State Ethics Commission website within 10 days of filing.
 The data, however, is often pdf scans of handwritten forms. </t>
  </si>
  <si>
    <t>Asset disclosure records of state legislators are complete, but by no means detailed. "Flat out no," says reporter Matt Friedman. "They are vague at best, almost useless." Schluter agrees. 
 In 2010, Gov. Chris Christie proposed a stronger ethics law, which would, among many other things, hold the Legislature to the same disclosure criteria as the Executive Branch, as explained in a 2011 Politifact story: " For each source of income, legislators must show the range of their earnings according to four categories, with the highest level listed as $50,000 or more.... But the financial disclosure statements submitted by Christie and other designated state officials provide greater detail of income earnings. Those forms outline seven categories with the highest level identified as greater than $500,000." 
 The proposal never gained legislative action. Assemblyman John Wisniewski says the reporting requirements are sufficient for a part-time Legislature.</t>
  </si>
  <si>
    <r>
      <t>The asset disclosure forms require listing of sources of income and properties owned worth $10,000 or more for the covered person and immediate family, but exclude holdings in such items as mutual funds (where the shareholder has no control over investments) and do not list amounts of investments or income.  
They are useful for determ</t>
    </r>
    <r>
      <rPr>
        <sz val="10"/>
        <rFont val="Arial"/>
      </rPr>
      <t>in</t>
    </r>
    <r>
      <rPr>
        <sz val="10"/>
        <rFont val="Arial"/>
      </rPr>
      <t>ing whether a person might have a conflict of interest but not a good gauge as to total personal wealth. The forms are a standard form for everyone required to fill them out. They are not detailed. Immediate family is defined as spouse, minor children and any member of the extended family living with the covered person.</t>
    </r>
  </si>
  <si>
    <t>State legislators file annual asset-disclosure forms with the Mississippi Ethics Commission. These statements of economic interest include the occupations, sources of income and business interests of the public officials, their spouses and other household members.
The reports also contain the names and addresses of businesses in which the officials or household family members over age 21 hold a position, receives more than $2,500 a year in income or owns more than 10 percent or $5,000 of the business' value.  The reports do not include money legislators receive as campaign contributions.
Random reviews of the forms confirm that they actually provide the required information.</t>
  </si>
  <si>
    <t>The asset disclosure forms filed by state legislators are complete according to the standards of the Missouri Ethics Commission.
All legislators, and anyone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
---
Peer Reviewer Comment: Agree..
The financial disclosure forms lack important details. If a lawmakers or family member makes more than $1,000 from an entity, they are obliged to disclose it. But there is no detail about how much money they made or what the entity does (or what the lawmaker did to earn the money).</t>
  </si>
  <si>
    <t>Family members' assets are not included unless they are jointly held. Income from spouses and other family members is also not included, according to instructions listed on the form. Instructions on the forms only require general descriptions for disclosure of assets and income, such as: "State the general nature of real estate interests that generate more than $1,000 of gross income annually, e.g., residential leasehold interest or farm leasehold interest. The size or location of the property interest is not required to be listed" and "state the types of institutions in which you hold financial instruments, such as certificates of deposit, savings accounts, etc., that produce annual gross income in excess of $1,000, e.g., banks, savings and loans, or credit unions."
Scott Raecker, executive director of Character Counts in Iowa and a former state representative who served on the ethics committee, said he believed the asset disclosures "seem to work well in Iowa," especially since they are published online and open to the public.
Adam Mason, state policy director for Iowa Citizens for Community Improvement, said the organization feels there should be further auditing of the personal financial disclosures. "All too often we see people over simplifying their responses because they don't think anyone is looking. Even though the reports are accessible, they don't tell us a whole lot," he said.</t>
  </si>
  <si>
    <t xml:space="preserve">Records. which are on paper and not online, are available in a standard format. However, since they are not online, it's an open question as to whether they are really comparable. There is no way, for instance, to create, other than by hand and by photocopying, something like an excel spreadsheet. Family member assets, which includes spouse, are required to be disclosed.  Minor children's' assets are not disclosed, which is in accordance with the law. </t>
  </si>
  <si>
    <t>A review of the economic disclosure statements for legislators shows that members, to a great extent, fill out the documents with the information requested, under the state's ethics law (Indiana Code 2-2.1-3). The information covers the basic areas of potential conflict of interest and financial disclosure, but watchdog groups and others have said more details should be requested to better understand a legislator’s financial interests and holdings and how those interests may impact a legislator’s vote or opinion on issues coming before the General Assembly. A good number of those concerns were addressed in the new ethics law passed in the 2015 General Assembly, effective July 1, 2015. (Indiana Code 2-2.2)
 The legislative economic disclosure statements, under previous and new laws, ask for employers of the legislator and spouse; names of sole proprietorships and professional practices operated by the legislator and spouse and nature of the businesses; partnerships and limited liability companies of which the legislator and spouse are a member and nature of business; corporations of which the legislator and spouse are an officer/director and the nature of the business; and any corporations the legislator, spouse or unemancipated child own stock or options with a fair market value of more than $10,000. It also asks for names of lobbyists associated with the legislator’s employer or companies in which he/she has an interest and the legislative matters in which the lobbyist is interested. Any family members who are lobbyists in Indiana are required to be listed, too. 
 A recent scandal involving a high-ranking Republican state representative, Eric Turner, who resigned from office after he was re-elected in November (2014), illustrates a problem or loophole in the type of information sought on the economic disclosure statements, as well as other related conflict of interest problems. Turner and family members have a significant financial interest in companies that build nursing homes. While he disclosed his connection to nursing home builders to fellow lawmakers, he was not required to list his interest in Mainstreet Property Group and related companies because he had shifted his ownership to another company, Mainstreet Capital Partners, which then held a 76.8 percent stake in Mainstreet Property Group. The issue came to light because a bill was being considered that would have temporarily halted construction of nursing homes in the state and Turner lobbied fellow lawmakers to vote against the bill behind closed doors in Republican caucus meetings. He didn’t vote on the issue when it came to the floor and, ultimately, passed. Some lawmakers were surprised when it turned out he had a major stake in Mainstreet Property Group that earned him more than $1 million on each nursing home sale. 
 John Krull , chairman of the journalism department, Franklin College, Franklin, and executive editor of The StatehouseFile, a Statehouse student reporting program, said the full extent of Turner’s financial interests weren't discovered until the nursing home sales went through and his payday was revealed. “He knew where the lines were and decided how he could walk along the lines,” said Krull, before the new law was passed. But he added that no penalty exists now for obscuring that or deliberately minimizing it. Krull doesn’t believe Turner is the exception to the rule because of the weaknesses in the disclosure forms and because a lack of mainstream media who follow such issues. 
 Under the new law, legislators have to separately list any business in which they own a stake of $500,000 or more. Previously, they didn't have to reveal the size of their business interests. Turner's major investments in the nursing home construction business would have been revealed under the new law.</t>
  </si>
  <si>
    <t>These disclosure records vary from case to case, said Jacob Huebert, of the Liberty Justice Center, noting that he had not reviewed disclosure records specifically. 
A random review of these economic interest statements show a variety of answers - from "not applicable" answers filled out in entirety on the form to very detailed information. 
A review of the 2015 disclosure  statement from state representative Kelly Burke, for example, shows "not applicable" listed on all questions; but the 2014 disclosure statement shows she received more than $5,000 for professional services as an attorney. 
Gov. Rauner is now pushing for an expanded economic interest statement - requiring more information such as nonpaid positions on the forms.</t>
  </si>
  <si>
    <t>The disclosures are available through the Secretary of the Commonwealth's office by request by email for free within a few days. Depending on the volume of requests, a disclosure request can typically be returned in a day or two.
However, the disclosures of all General Assembly members, candidates and statewide candidates are available on a website maintained by the Virginia Public Access Project, a nonprofit. The Secretary of the Commonwealth transmits the gift disclosures and lobbyist disclosure forms to VPAP weekly as they are submitted.
In 2016, the Conflict of Interest and Ethics Advisory Council will put state official and employee statements of financial interest on its website in a searchable database. The 2015 ethics law amendment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t>
  </si>
  <si>
    <t>The statements of financial interest filed with the  Secretary of State's office itemize sources of income and investment holdings for the public servant and the spouse (but not the public servant's children). For the most part, the forms are filled out completely (often handwritten, PDFs, that must be accessed one by one). In some cases, fields outside of the main asset disclosures are left blank when they should be addressed. No one checks the forms to verify that they are complete and accurate, short of someone filing a complaint with the Ethics Commission. 
The forms merely require listing income or investment holdings above $1,000 and above $12,500. Therefore, for example, a public figure might indicate that he or she had an asset or income source "more than $12,500," but it would be impossible to determine whether that was $13,000 or $1,000,000.</t>
  </si>
  <si>
    <t>Asset disclosure forms are available quickly and typically at no cost. They are available through the Oregon Government Ethics Commission, which will typically deliver these on the spot if you are only requesting one, or within a few hours if a person does not request more than a few records at once. Sometimes it can take a few days or even a week if you are requesting more than a dozen or so, but that is generally not the case</t>
  </si>
  <si>
    <t xml:space="preserve">Several years ago, anyone who wanted asset disclosure reports for legislators and other public officials had to write or go to the Texas Ethics Commission office on the state capitol grounds. 
The commission has made access easier by enabling citizens to call or write the commission to get an emailed copy but, as of early 2015, the forms were still not available online.  
The commission charges 10 cents a page and can tack on labor charges if the request exceeds 50 pages. 
A bill requiring online posting of financial disclosure statements died in the 2015 Legislature. </t>
  </si>
  <si>
    <t>Both House Rule 49 and Senate Rule 43 require legislators to recuse themselves from voting on any matter in which they have a personal interest, and such recusals happen fairly frequently. Many state their conflicts of interest, but some of those conflicts are not deemed sufficient grounds for recusal.
 Ashton Marra, statehouse correspondent for West Virginia Public Broadcasting, said she remembered two or three legislative recusals during the last legislative sessions. “Several legislators were married to school teachers, and they asked to be excused from voting on a bill to raise salaries for school teachers,” she said. 
 Toward the end of the 2015 legislative session, two legislative leaders recused themselves from matters in which they had a personal interest. Senate President Bill Cole recused himself from voting on a bill requiring contracts and agreements between auto manufacturers and car dealers because he owns an auto dealership, And Tim Armstead, speaker of the House of Delegates, stepped aside from voting on a bill providing funding for the state Attorney General's office following newspaper reports that his daughter had been hired by the AG. 
 “It’s fairly commonplace for legislators to move to be excused from voting for personal reasons,” said Phil Kabler, statehouse correspondent for the Charleston Gazette. “But nine times out of ten, they are required to be a member of the legislative class and are required to vote anyway. It is the prerogative of the speaker or president, and it’s fairly uncommon to be excused from voting.”
 Jack Rogers, retired attorney for the state, said legislators step aside if they would benefit personally, but not necessarily if their industry would benefit. “I guess it comes down to the class differentiation principle,” he said. “If something benefits a class of bankers, then it’s OK, but if it only benefits one banker, then it’s not OK. Overall, I think it’s a good thing that someone’s watching because that changes behavior.”
  Sam Hickman, who lobbies for social causes, said legislators are sensitive to conflicts of interest. “Legislators frequently ask to be excused from voting because they feel there’s a conflict,” he said. “But generally, the chair says, ‘No, you’re a member of a class rather than an individual, so you’ll be required to vote.”</t>
  </si>
  <si>
    <t>Under Utah law and practice disclosure of a conflict of interest is considered to be sufficient. The logic goes that a citizen Legislature which is drawn from many different walks of life will inevitably be filled with conflicts. Many of these potential conflicts are considered "expertise" to be drawn upon during the legislative process. For example, Rep. Scott D. Sandall lists a family farm and ranch as well as a board director on the Utah Farm Bureau Federation as potential conflicts of interest. He was sponsor of a bill in the 2015 legislature that would allow farmers and ranchers to have a husbandry sticker for off-road vehicles so they can take care of crops and livestock. While some may argue Sandall has a conflict of interest on the bill, others would say his experience in farming and ranching helped to bring the issue to the Legislature's attention is a benefit to his service.</t>
  </si>
  <si>
    <t>Examples of state lawmakers recusing themselves from actions in which they may have a conflict of interest are rare, according to sources and original research undertaken by searching the house and senate journals for both sessions during the period of study. It’s not unusual for lawmakers, who are part-time legislators with full-time jobs, to vote on issues of interest to their employers. For example, a lawmaker who works for a state university might vote on the appropriations bill for that university. However, there is also no evidence of wrong-doing. 
There may be two reasons for this.
First, the threshold for what constitutes a conflict is relatively high, according to one lawmaker. Attorney General’s Opinion 95-F-06 has established that, according to state law, a conflict occurs only when there is a vote that could bring direct and substantial monetary benefit to the lawmaker. The opinion, which has been widely cited in other attorney general’s opinions, explicitly allows the employee of a state university to vote on issues of interest to the university. On the other hand, Joint Rules Section 1001, which covers legislative ethics, reminds lawmakers to err on the side of caution: “If public confidence in the Legislative Assembly is to be maintained and enhanced, it is not enough that members avoid acts of misconduct. They also must avoid acts that may create an appearance of misconduct.”
Second, Senate Rules Section 322 and House Rules Section 322 allows a lawmaker to declare a potential conflict and ask to be excused from voting. Fellow lawmakers must vote to allow the lawmaker to be excused and sometimes they do not allow it. One state senator said a colleague who worked as a consultant on a construction project with a university department was told to vote on a matter pertaining to that department.
Still, there is a sense among some sources that there is at least an appearance of a conflict. A liberal activist referenced a case of a lawmaker wanting a change in state law that would benefit a certain group of people simply because a family member was a part of that group. 
A conservative activist and a state representative referenced a case in which a lawmaker who works for a group representing several local government entities is known to vote on laws that benefit such entities.</t>
  </si>
  <si>
    <t>There are a number of recusals every session when legislators face potential financial conflicts, and respondents say the rule is followed. For example, 2013-2014 in the House there were 40 requests to be excused from voting  and 20 of those gave a reason, though the reason may be just say "conflict" without specifying its nature.  In 2015 (as of 6/24/15) there have been 10 requests by House members to be excused and 9 of those gave a reason. In the Senate so far in 2015 there have been 16 recusals. A search turns up no cases of failure to recuse when needed.  
Examples of recusals:  In May 2014, Rep. Jim Fulghum recused himself from voting on a bill dealing with hydraulic fracking because he owned land in the Carbonton shale area. In June 2014 Rep. Thom Tillis recused on  voting on an amendment to clarify provisions of election law on grounds he was a candidate for federal office (U.S. Senate.) Lawmakers don't always state their reasons for a recusal and they are not required to. Because asset disclosure forms are not regularly carefully audited, it is possible that a lawmaker could vote on a matter in which he or she has a conflict of interest and citizens and fellow lawmakers would not know of the conflict. General Assembly Clerks do not keep a tally of recusals and would have to check each vote to compile such a list. Recusals are listed in the daily journal of each chamber.
--
Peer Reviewer Comment:
I agree with the score, but keep in mind that we do not know how many cases that could/should have been recusals but no one suggested this should take place.</t>
  </si>
  <si>
    <t>Recusals are rare but legislators are expected not to challenge their colleagues when an abstention from voting is called for but not declared. Because lawmakers are not required to disclose their assets, failure to properly recuse one's self carries little risk. What's more, a recusal from voting suggests that a legislator has problems with conflicts of interest. 
House and Senate rules address abstentions but those rules are largely ignored. State Sen. Steve Bieda, who has served in the House and Senate for the past 10 years, said that he has never witnessed more than one or two abstentions per year. Bieda said one senator raised eyebrows on the Senate floor two years ago when he cast votes on bills that would affect agricultural operations much like the farm he owns. Following the Legislature's hands-off approach on such matters, none of his colleagues challenged the senator's ability to vote on the legislation.</t>
  </si>
  <si>
    <t xml:space="preserve"> It’s not possible, given the current law in Massachusetts on legislative openness, to determine whether recusal by lawmakers is adhered to with regularity.  Under the state conflict-of-interest statute, all public employees, including lawmakers, must disclose any potential conflict of interest but that decision is made by the legislator. Recusal is not automatic.   
State lawmakers have recused themselves from matters in which a conflict of interest presents itself - even if it is only the appearance of a conflict.  In calendar year 2013, there were 46 disclosures made by employees of the House of Representatives and 66 by the Senate.  
In April, 2013, Rep. Jeffrey Sanchez  and Rep. Steven Walsh, both Democrats, disclosed they were applicants for a job with the Blue Cross Blue Shield Foundation in written disclosures to the Ethics Commission. Walsh led efforts in the House to create a streamlined health care payment system that could save the state up to $200 billion over the next 15 years.  
"Until an applicant is chosen as said President, I will not participate in any matters in which either Blue Cross Blue Shield Foundation or its affiliate organization Blue Cross Blue Shield of Massachusetts has an interest," Walsh wrote in the filing obtained by the State House News Service.  
 .
Sanchez did not go as far as Walsh did in vowing to recuse himself from any matters that related to Blue Cross, but promised to act fairly and objectively if such issues arose, his filing showed.   Sanchez was at the time the co-chair of the Joint Committee on Public Health.    
Lawmaking in the Commonwealth is divided into both general and special legislation.   General legislative matters, such as amendments to the tax code, don’t give rise to a conflict for a lawmaker because it affects every citizen, and he or she are permitted to vote.   A lawmaker must   recuse themselves from voting on special legislation, such as a land taking or creating a sick leave bank for a public employee, if they know the individual or the legislation confers a special benefit on the lawmaker.  Due to the part-time nature of the Massachusetts Legislature, many lawmakers hold other jobs, including practicing law.   
One reason why determining recusal is difficult is because in Massachusetts, lawmakers do plenty of business behind closed doors in small committee meetings or party caucuses.   The decisions are heavily influenced by the committee chairs and House and Senate leadership.   Those meetings are not public.   Massachusetts law allows such legislative meetings be closed with a majority vote of committee membership.  Members of the House of Representatives are permitted to secretly discuss issues in “executive conference,” which is vaguely defined in the House Rules as    “any meeting or part of a meeting of a committee which is closed to certain persons for deliberation on certain matters.”  Beacon Hill security staff are not always familiar with the rules.  In February, two State House News reporters were cursed at and manhandled by court officers when they tried to attend a House Democratic Caucus on Beacon Hill, where the subject of legislative term limits was on the agenda.      
The Massachusetts Open Meetings law, which requires minutes must be kept at any meeting of a public body, does not apply to the Legislature.   Not all legislative committees report roll call votes, something open government advocates are trying to change.   There is lack of uniformity in the legislative rules for each branch about how information is memorialized in a closed-door session.   Under the House rules, minutes are supposed to be kept in closed-door committee meetings.  The Senate rules are absent any specific mention of minutes being kept in closed-door committee meetings or party caucus meetings. The Joint Rules also don't allow for the recording of an executive session committee meeting.
</t>
  </si>
  <si>
    <r>
      <t xml:space="preserve">Recusal is uncommon in the Maryland legislator, and the reasons for recusal are narrow, according to legislative ethics guidelines. The ethics committee of the legislature will review a request from a lawmaker who believes he/she may have a conflict and will make a recommendation. This does not occur often.
The legislative ethics manual suggests the following guidelines, but the initiative is the lawmaker's: "When a legislator has a presumed or apparent conflict of interest, the disqualification from voting or otherwise influencing legislation may be suspended if the legislator files a disclaimer of conflict form with the Ethics Committee, asserting that the legislator is able to vote on the matter fairly, objectively, and in the public interest. Generally, the filing is made on Form D, which is found in the compilation of </t>
    </r>
    <r>
      <rPr>
        <sz val="10"/>
        <rFont val="Arial"/>
      </rPr>
      <t>f</t>
    </r>
    <r>
      <rPr>
        <sz val="10"/>
        <rFont val="Arial"/>
      </rPr>
      <t xml:space="preserve">orms at the back of this Ethics Guide and is also available to legislators on their General Assembly laptops. A disclaimer may apply to a single bill (identified on the form by bill number and title, if known) or generally as to all bills that fall within a specifically-described subject area. The form requires a short statement of the circumstances that give rise to the presumed or apparent conflict. A general disclaimer continues in effect unless it is revoked, and it should not be filed again unless the
circumstances change. At a public meeting, the Ethics Committee reviews each disclaimer of a presumed or apparent conflict. If the Committee determines that recusal would a more appropriate course of action, that information will be conveyed to the legislator in a letter that cites the reasons for the determination."
In 2013, the Maryland House reprimanded Del. William McConkey (R) after its legislative ethics committee found he had pushed a real estate bill that he stood to benefit from.
In 2014, questions were raised in the media about the issue of recusal. One example given was the case of Del. Ben Barnes (D) who advocated for legislation that expanded the eligibility of certain employees for workers compensation cases. He works for a law firm that handles millions of dollar annually in workers compensation claims. He said that his work on the legislation did not violate state ethics rules. The case, said Jennifer Bevan-Dangel, executive director of Maryland Common Cause, points up the challenges of a part-time citizen legislator. 
"It's a serious concern," Bevan-Dangel told the Baltimore Sun.  "It's one we can't really rectify as long as we have a part-time legislature. It's hard to avoid these conflicts when your legislators have to get a second job."
House Judiciary Committee Chairman Joseph Vallario (D), a criminal defense lawyer, also was cited for potential conflicts in news stories pointing out that his law firm often benefitted from legislation that enhanced his law practice. But there was no finding of wrongdoing by the legislative ethics committee. 
In 2011, not the period covered, State Sen. Ulysses Currie (D) was acquitted of corruption charges, but was then censured by the state Senate. The allegations stemmed from his work on behalf of grocery chain Shoppers Food Warehouse. The claim was that Currie and two company executives  used a community-relations consulting contract to conceal a bribery scheme in which Currie accepted payment in exchange for legislative favors. In 2012,Currie was censured for failing to disclose de consulting payments from the grocery chain. Three years later in 2015, he was honored by his colleagues: Maryland Senate honors members it once censured.
Many legislators, however, do recuse themselves and/or announce potential conflicts of interest. On the General Assembly website, under the legislators' tab, you can find disclosures of matter such as spousal income, that might lead to a  presumed conflicts. You need an account to sign in, but anyone can create an account. It is here that legislators offer disclosure of potential conflicts......and there are many and they are numerous. 
--- 
Peer Reviewer Comment: Agree
Maryland law defines a conflict so narrowly that legislators are rarely required to recuse, even when there is a general benefit to them or their employers from the legislation they work on. </t>
    </r>
  </si>
  <si>
    <t>Though members of the state legislature do voluntarily recuse themselves on occasion, Louisiana lawmakers rarely, if ever, have challenged legislators who do not.
 Robert Travis Scott, head of the 50-year-old, membership-financed policy advocacy group called Louisiana Public Research Council, better known as PAR, says legislators follow the law voluntarily. The mechanism to challenge a legislator requires calling him or her out on the floor. PAR recommends strengthening the law that allows appointed and elected officials to recuse themselves from votes where conflicts of interest may arise. The officials should be required to make statements about the reason for the recusal from voting and participation on a particular matter that would be filed in the record, PAR says.
 Kevin Morgan, whose Louisiana News Bureau tracks legislation and legislative activities for lobbyists, says recusals are rare and he cannot recall a lawmaker ever calling out another. There are cases in which the issue of conflict of interest comes up, but generally it is aimed at the primary advocates of the proposal and their lobbyists rather than individual legislators. For instance, the successful effort to curtail the state attorney general from engaging in class lawsuits was pushed primarily by pharmaceutical companies that had been sued.
 Outside the legislature in the state government, there is a general atmosphere that allows government officials to influence legislation and contracts. State Sen. Dan Claitor, R-Baton Rouge, says that prevailing feeling must certainly circulate among legislators, but there are few instances when a lawmaker voluntarily recuses himself because of a perceived or real conflict of interest. There are plenty of instances, however, in which government officials are able to influence the legislative process for personal benefit. 
 For instance, a special rider was attached in the waning moments of 2014 General Session of the Louisiana Legislature that allowed Louisiana State Police Superintendent Michael Edmonson to change the application of retirement rule that would enrich his pension plan. When uncovered, Edmonson renounced the raise in benefits. 
 Only one legislative recusal issue was raised that was not voluntary. 
 During debate in the spring 2014 about legislation that would end a lawsuit, legally filed, against oil and gas companies for environmental damage, state Sen. Eric LaFleur, D-Ville Platte, recused himself because his law firm represented some of the corporations. But, in the same debate, Lt. Gen. Russel Honoré, the retired U.S. Army commander who led troops into New Orleans after Hurricane Katrina and became spokesman of an environmental group opposed to the legislation, complained that state Sen. Robert Adley, R-Benton, who was leading the effort, had owned a natural gas brokerage firm and had numerous other associations with the industry.
 "For nine months of the year, he is the chief executive officer of a gas company,” Honoré said. “For three months (during the legislative session), he represents the industry he is in.” Adley responded  that to recuse himself was outrageous. “Is it wrong to have someone dealing with legislation they know?” he said. The Senate took no action and made no mention of the general's accusations while in session.</t>
  </si>
  <si>
    <t>Legislators rarely recuse themselves from voting on bills, according to current and  former state representatives and the past president of the Kansas League of Women Voters, herself a former state legislator. "It has happened, but I can count them on one hand," said a state representative who's served since 2002. 
During the period under study, there have been no documented cases of legislators voting on a bill that would financially benefit them or their family. Because the statements of substantial interest filed by legislators are not audited, there is no way of knowing whether their actions represent a conflict of interest. The executive director of the Governmental Ethics Commission characterized it as a moot point, noting that state law does not require legislators to recuse themselves.</t>
  </si>
  <si>
    <t>Carmine Boal, chief clerk in the Iowa House, said the requirements under which legislators must recuse themselves are limited to instances in which there would be a "substantial threat" to the individual's independent judgment or their participation would effect public confidence. Generally, instances requiring a recusal involve a direct financial benefit to themselves or an immediate member of their family. 
For example, legislators who also work as teachers, or whose wife or husband works as a teacher, wouldn't be required to recuse themselves for a vote on school funding because they are not the only teachers to benefit from increased funding. She said sometimes recusals are judgment calls because it isn't clear whether the legislator would directly benefit, but she said she always advises legislators to err on the side of caution. She said she hasn't seen any legislators who failed to recuse themselves.
Scott Raecker, a former Iowa state representative who chaired the Ethics Committee, said he never faced a situation in which the committee had to ask someone to recuse himself. He said he could recall about three accusations during his time on the committee, but they never found evidence of an actual violation. Raecker credited "a culture of open honest and clean government in Iowa" for the lack of violations. State Sen. Wally Horn, D-Cedar Rapids, current chair of the Senate Ethics Committee, said he wasn't aware of any issues over the past few years with legislators failing to recuse themselves.
During the 2014 elections, Jack Hatch, a former Iowa senator, ran against Gov. Terry Branstad in the gubernatorial election. Questions arose during that time about conflicts of interest Hatch, a real estate developer, faced affecting government programs he used in his personal business. A review by The Des Moines Register showed Hatch voted in favor of legislation substantially affecting programs his development company used on at least four occasions. However, on one occasion he voted to cut funding to such a program. When legislation conflicted with a project under development, records showed Hatch either voted "present" or avoided both debating and voting. The Register review found "no clear conflict of interest."</t>
  </si>
  <si>
    <t>State legislators rarely recuse themselves, except occasionally on pro forma votes on large appropriations (for example, during the study period, Rep. Ann Clemmer abstained on voting on the major appropriation bill--HB 1316--for the University of Arkansas at Little Rock (UALR), where she worked, though she did not abstain from all bills involving funding for UALR). It is not uncommon for lawmakers to vote on, speak for or against, or even sponsor legislation on which they have some sort of financial interest. One area in which this pops up most clearly are legislators who are attorneys acting on legislation with a direct bearing on their clients. For example, then Sen. Michael Lamoureux and Sen. Jeremy Hutchinson both pushed legislation during the 2013 session that benefited people or companies they had represented as private clients.
“In practice, legislators dive in to the swimming pool of conflict of interest – it’s bad,” said Dan Greenberg, a former legislator who is now the president of Advance Arkansas Institute, conservative think tank and former state legislator. “There’s a rule that you have to disclose, but some legislators have completely ignored that and there seem to be no consequences.” 
Even in a case in which a legislator files disclosure on a conflict, there is nothing in the law demanding recusal. Recusals on individual bills directly impacting policy on which legislators may have a conflict of interest are so rare that many close observers of the Capitol did not recall any at all during the period of study – until, toward the end of the 2015 session, Sen. Jason Rapert disclosed a conflict of interest chose not to participate in any discussion or votes related to a bill to change the state fire code regarding door-locking devices (Rapert, along with other politically active Republicans, is an investor in a company that sells the devices).</t>
  </si>
  <si>
    <t>Debate over how to appropriately deal with conflicts of interest in a state with a small population has been ongoing for decades. In the past, members of the Legislature were allowed to recuse themselves from any vote where they felt they had a conflict of interest. This created a recurring problem: “People would stand up and say they have a conflict and don't want to vote to get out of a tough issue, whether it's a tax on fish, a tax on resources or a funding bill,” said Senate President Kevin Meyer, R-Anchorage. Longtime Anchorage Republican Rep. Mike Hawker, who favors the system, described the approach like this: "My view is that the State of Alaska has the best possible term limits system in the country: every two years we have elections," he said.
A change was made under former House Speaker Mike Bradner in the seventies when the current system was enacted. Now lawmakers must declare a conflict of interest if they believe one exists, but another member of the body may overrule and force them to vote anyway. The thinking is that requiring a vote on tough issues will force legislators to vote with the will of their constituents in mind, and voters will get the final say over whether the vote was right on Election Day. This system attracts a good deal of controversy, maybe never more than a narrow 11-9 Senate vote on S.B. 21 in 2013 that rewrote Alaska’s oil tax structure, a bill that was publicly favored by the oil industry. As part-time legislators, Meyer and Sen. Peter Micciche, R-Soldotna, are both employed full-time outside of the 90-day legislative session by ConocoPhillips. Because neither stood to gain direct financial benefits by the passage or failure of the bill, they did not violate Alaska’s conflict of interest laws when they voted in support after colleagues required they cast the deciding votes. "There is another recourse for abstaining from a vote," the Alaska Dispatch News noted not long after the controversial S.B. 21 vote. "One that neither Micciche nor Meyer took: Walking out." 
Separately, there is one documented example from 2013 when a legislator was found by the Select Committee on Legislative Ethics to have concealed a conflict of interest: Rep. Bob Herron, R-Bethel, failed to disclose his financial interest in a publicly-funded private school bus company he operates via a $930,000 per year state contract, the committee found. 
Even with a significant violation and continuing perceptions that current rules do too little to prevent conflicts, it is important to note the inherent struggle of operating a part-time Legislature as well as avoiding conflicts in a massive yet scarcely-populated state.</t>
  </si>
  <si>
    <t>Wisconsin places no time restriction or "cooling-off period" on legislators transitioning to the public sector. In fact, three former Assembly speakers became lobbyists for school choice interests, and, most recently, former State Sen. Joe Leibham, R-Sheboygan, resigned his Senate seat Dec. 1 2014 after losing a bid for Congress. 
Two days later, he was hired by the state's largest law firm, Foley and Lardner, as its head lobbyist. Barely two months later, Leibham was the point man in passage of a controversial right-to-work law. "In Wisconsin, where politicians can make the transition from public servant to private gun in literally a day, the potential for wrong-doing is far too great," the Wisconsin State Journal editorialized March 1, 2015.</t>
  </si>
  <si>
    <t>The one-year moratorium on lobbying from the private sector after leaving government is adhered to fairly regularly. But in part that's because the moratorium is a porous one.
The Pennsylvania Supreme Court held in 2002 that any prohibition on the work of attorneys engaged in the practice of law cannot be subject to state ethics law. The sole arbiter of what is or is not appropriate is the Pennsylvania Supreme Court and its Disciplinary Board. In that case, the Supreme Court was evenly divided, which allowed a Commonwealth Court ruling to stand.
The one-year moratorium also applies only to lobbying the specific branch of government an official left. For example, a departing state representative could not lobby in the House for a year, but could lobby the Senate or the executive.</t>
  </si>
  <si>
    <t xml:space="preserve">There are no revolving-door laws or policies governing legislators, and more than a few wind up as lobbyists after leaving the Legislature.  Texans for Public Justice’s Lobby Watch reported in April 2013 that 12 defeated or retired lawmakers had taken job as lobbyists.  
The list included former Rep. Vicki Truitt, former chairwoman of the House Pensions, Investments and Financial Services Committee, who became a lobbyist for the payday loan industry regulated by her committee, and former House Public Education Chairman Rob Eissler, who became a lobbyist representing several clients with education interests.   
A Senate-passed version of an omnibus ethics bill in the 2015 Legislature called for a two-year "cooling off' period before lawmakers could become lobbyists, but the measure died.  </t>
  </si>
  <si>
    <t>No known cases of legislators violating the cooling off period before becoming lobbyists. This may be because the cooling off period is only six months. In a number of cases, lawmakers resign their legislative positions a few months before the end of their term so they may legally register as lobbyists right away when the next legislature convenes. 
One example is former Rep. Tom Goolsby of Wilmington. In any case, the number of former legislators lobbying the General Assembly is large, and the NC Center for Public Policy Research last year (2014) ranked 11 former legislators as among the most influential lobbyists in the General Assembly. The former legislators cite their relationships with active lawmakers and their ability to get to the point and save legislators' time.
Legislators are free to take any other job in the private sector, conflict of interest or not. In fact, the NC legislature is a part-time legislature and most members have never really left the private sector --i.e. lawyer, teacher, banker. Some, of course, are retired from the private sector.</t>
  </si>
  <si>
    <t xml:space="preserve">There are no rules governing private sector employment of state legislator other than the  prohibition to lobby after leaving office - which is restricted for one year. The revolving door with private industry can be problematic, as it was in the case of Rick Metsger, who was elected to the state legislature with support from credit unions, then worked as a consultant for a regional industry lobbying group shortly after leaving office. This instance is the exception rather than the norm.  </t>
  </si>
  <si>
    <t xml:space="preserve">In Florida, there have been no documented cases of legislators taking jobs in the private sector that entail directly lobbying or seeking to influence their former government colleagues within the required, two-year cooling off period. (If there had been examples, this researcher could have found them in the penalties document provided by the Commission on Ethics, but did not).
Tampa Bay Times Tallahassee Bureau Chief Steve Bousquet and political scientist Carol Weissert said they were not aware of any legislators violating the law. There are no news reporting such behavior to have occurred over the past two and a half years. </t>
  </si>
  <si>
    <t>Legislators are supposed to wait two years before taking a job lobbying their former colleagues in the chamber where they served. Often, as was the case of former Senate Finance Chairman Mike Michot, R-Lafayette, they take a job as a “strategist” for a lobbying firm during the  two-year period.
What happens more often is that the former legislator gets a job in the administration, in which a two-year cooling off is unnecessary: Former state Sen. Noble Ellington, R-Winnsboro, was named second in command at the Louisiana State Department of Insurance at $150,000 per year; ex-state Rep. Jane Smith, R-Bossier City was appointed Deputy Secretary of the Department of Revenue at $107,500, though she admitted she knew nothing about taxes or revenue; state Sen. Troy Hebert, R-Jeanerette, was named commissioner of the Louisiana Alcohol and Tobacco Control Board, which paid $107,500; state Rep. Kay Katz, R-Monroe, was named to the Louisiana Tax Commission and paid $56,000.</t>
  </si>
  <si>
    <t>State law does not prohibit former legislators from lobbying the state Legislature immediately after they vacate their seats. Former state lawmakers who do lobby the Legislature include Sid Albritton and Sid Bondurant, who vacated their seats in 2012 and began lobbying that year. Lobbyists Crowell Armstrong and Tom Wallace were legislators several years prior to 2012.</t>
  </si>
  <si>
    <t>In general, legislators follow the letter of the law regarding private sector employment; that said, the restrictions on lobbying have tended to push people to take jobs as political consultants or in “government relations” positions that are not technically lobbyist positions but involve activity that many would consider lobbying in practice. 
For example, former Rep. John Burris took a job in 2014 as a consultant focused on health care issues, the same issue he was best known for as a legislator. 
Former Sen. Johnny Key, who previously served on and chaired legislative committees with oversight over higher education left the legislature in 2014 to become associate vice president for university relations for the University of Arkansas System. There is nothing illegal about this practice and Burris cannot legally spend more than $400 on lobbying in a quarter as registered lobbyists can (someone like Key who takes a role as a public servant is specifically exempted in the law from having to register as a lobbyist for their official duties as a public servant; public servants who do not register as lobbyists also cannot legally spend more than $400 in a quarter for lobbying, but get exceptions for the cost of informational material and personal travel, lodging, meals, and dues). But there is no one directly regulating people who never register (and no prohibition on someone in this role spending time at the Capitol while simultaneously being paid a salary as a non-lobbyist). This leads to former lawmakers taking jobs that amount to what many would consider lobbying in practice, without waiting for the two-year “cooling off” period and without registering as such. 
(Key will be making a move to the governor's cabinet this year after being appointed to head the Department of Education -- after the legislature changed the posts' qualifications so that Key would qualify.)</t>
  </si>
  <si>
    <t>It would appear that most of the allegations of nepotism in Wisconsin state government  revolve around the Executive Branch of government, but there have been instances of alleged cronyism that cross the lines between the Executive and Legislative branch.
For example, in June 2013, there were allegations that bonuses and promotions were being given to relatives of managers at a Department of Health Services food stamp office in Milwaukee. The state Department of Health Services said it recently implemented a discretionary merit compensation policy created by Republican legislators and the Walker administration.
But expert Michael Wittenwyler says these examples of nepotism  seem a stretch when compared to such incidents in other states.
However, other incidents in the past corroborate suspicions that not all actions are always based on merit and performance. In 2001, Republican Gov. Scott Walker hired Stephen Fitzgerald,  to head the Wisconsin State Patrol. Fitzgerald, 68, is the father of two key Republican legislators--Assembly Speaker Jeff Fitzgerald (R-Horicon) and Senate Majority Leader Scott Fitzgerald (R-Juneau)-- who took over the top positions in their respective houses after Republican victories in November's 2010 elections. The lawmakers' father, a former county sheriff, was selected over five other candidates with State Patrol experience.</t>
  </si>
  <si>
    <t>There is not a recent documented case of a legislator violating the law governing private sector employment, and five-term Sen. Hollis French, D-Anchorage, also said he recalls none: "I am not aware of any recent cases that involve violations of the rules." Senate President Kevin Meyer, R-Anchorage, has been in office since 2000 and said he could not think of such a violation, and neither could Joyce Anderson, a former administrator of the Select Committee on Legislative Ethics.</t>
  </si>
  <si>
    <t>There we no documented cases of nepotism, cronyism or patronage during the period of study. However, some longtime political observers think there is some patronage and cronyism to some degree. 
 “I don’t think there’s much based on nepotism,” said Rick Locker, a political reporter at the Memphis Commercial appeal. “Patronage or cronyism? I think there is some of that, but I don’t think it’s widespread." He said the legislature has its own office of Legislative Administration which does the hiring, but he also thinks that a lawmaker might be able to recommend a particular person and that would ultimately influence the hiring decision.
 "Not to a noticeable degree, I’ll put it that way," former state Sen. Douglas Henry, who was longest-serving state lawmaker, said of hiring practices at the Capitol. "I’ve never known any examples of giving somebody a job who can’t do the work."</t>
  </si>
  <si>
    <t>Consensus among those interviewed shows that the legislative branch adheres to state law and policy in regards to nepotism. There is no state law regarding cronyism and patronage. There are no documented cases during the review period.</t>
  </si>
  <si>
    <t>No one denies that friend and family ties with legislators have lead to employment. 
Arguably, there was even a case of it last February when the General Assembly, in a joint session, ousted 16-year veteran S.C. Administrative Law Judge Carolyn C. Matthews in favor of Harold W. “Bill” Funderburk.
Both candidates were experienced jurists and were found qualified by the Judicial Merit Selection Commission. The difference is that the challenger is married to S.C. Rep. Laurie Funderburk.
Gov. Haley was so livid that she made a personal appeal on her Facebook page, urging the troops to contact their legislators: “It is a major conflict of interest when a legislator’s spouse is allowed to run. If Funderburk is elected a judge next week, it will be one more example of cronyism in the Statehouse.”
The Governor may have only assured Funderburk’s victory, as the General Assembly voted 87-50 in Funderburk’s favor.
Sen. Vincent Sheheen said nepotism isn't the problem it once was, "but I would still say there [are] examples of it. Say, for example, we tend to elect family members to college boards, family members to judicial positions, so I think you couldn’t say … it doesn’t go on because it does go on."
In May of 2013, the General Assembly in one session elected 48 people to college and university  boards. Nine were found to have legislative connections.
“It’s not prohibited that your spouse or children can’t work for state government,"  said Senator Brad Hutto, "but you aren’t supposed to call up and demand they hire your child over somebody else.”</t>
  </si>
  <si>
    <t>New Mexico's part-time legislature has just over 100 full-time staff members; hundreds more are hired for the 30- or 60-day sessions. But all of those employees are exempt from the New Mexico Personnel Act and serve at the pleasure of the Legislature. The full-time staff are hired by the Legislative Council Service; part-time staff are hired by the House and Senate chief clerks, who are themselves hired by the majority parties.
 Many of the lawmakers' secretaries, committee secretaries, bill analysts and other part-time employees are friends with or related to them; however, there is not widespread belief that those employees are unqualified.</t>
  </si>
  <si>
    <t>There were no documented cases of nepotism, cronyism or patronage within the legislative branch in the study period.</t>
  </si>
  <si>
    <t>There were no documented cases of nepotism or other illegal favorable treatment in the Montana legislature during the study period.
Complaints would be filed with the Commissioner of Political Practices. It's not clear if this is due to lack of awareness of ethics laws and underreporting, or due to a lack of violations to report. 
Sources do think Montana's citizen legislators are generally ethical.</t>
  </si>
  <si>
    <t>Nepotism is banned, and there are no recent documented cases of violations of the law.
 Hiring based on cronyism, which is not illegal, is a fairly standard practice in the Legislature. Especially since term limits were approved by voters, and even in the nonpartisan Unicameral, legislative aides often are hired because of their party affiliation and, as senators leave office because of term limits, they are recommended for hiring to new lawmakers of the same party.</t>
  </si>
  <si>
    <t>The Office of Legislative Services has a strong reputation for being free of political interference in its actions, but absolutely not so for legislative staff offices, which have been and still are, rife with patronage. It's been going on for years and shows no sign of stopping. Campaign staffers and volunteers historically been rewarded with paid legislative positions. Assemblyman John Wisniewski, former chair of the State Democratic Party, agrees that legislators hire friends and political allies, but wonders why a part-time legislature should be held to higher standard than the private sector. 
 A bill (A 175) was proposed in 2014 to strengthen nepotism restrictions in all levels of government, but it has yet to come to a vote.</t>
  </si>
  <si>
    <t>No one has been disciplined by the Commission on Ethics for hiring, firing, or promoting somebody based on nepotism, cronyism or patronage. 
Nepotism is outlawed and doesn't usually happen outright, and there are no examples of anyone being hired, fired or promoted based on nepotism, cronyism, or patronage during the period of study. But legislators are well-known for engaging in patronage and rewarding their supporters in other ways. "Patronage goes on at all levels of government," said journalist Steve Bousquet. 
A news article in TheLedger.com points out specific examples in the Florida Legislature of supporters being rewarded with "all the plum positions." The focus is on Speaker of the House Steve Crisafulli and Senate President Andy Gardiner, who "each have their own priorities and, no doubt, have put trusted allies in place to usher them through" when it comes to structuring committees and assigning members to them. 
Here are two specific examples: "Gardiner chose well-respected attorney and state Sen. David Simmons, one of his earliest and most ardent supporters, to serve as Rules Committee chair ... Crisafulli chose Rep. Ritch Workman to serve as Rules Committee chair. Presumably they have developed a good relationship from working together to serve their neighboring districts."</t>
  </si>
  <si>
    <t>Since Jan. 1, 2013, there have not been any public allegations  of nepotism, cronyism or patronage connected with the legislative branch. Employees of the legislative branch are "unclassified," meaning they work at the will of lawmakers and are not protected by civil service law, nor subject to the same competitive hiring process. A former legislator said patronage is practiced. "I'm not sure I can give you specific examples of individuals who were dismissed because of their political activities, (but) I'm certain there's a conscious effort to fill as many jobs as possible through partisanship. Elections have consequences."</t>
  </si>
  <si>
    <t>The issue of nepotism has rarely been an issue in the Legislature, but a major case erupted in the state Senate in September 2014. The longtime director of Human Resources for the state Senate resigned after it was reported that over the years at least five of her family members and three members of her softball team were working in the Senate. Her son, a sergeant at arms in the Senate, was involved in a gun battle outside his residence in which one man was killed. The sergeant at arms tested positive for cocaine and marijuana.
 In addition, there is a long tradition of legislative employees routinely donating their vacation time for political campaigns. At the time of the 2014 general election, 770 employees of the Assembly were on vacation, compared with a weekly average of 287 employees on vacation.</t>
  </si>
  <si>
    <t>Legislative abuses have decreased significantly following passage of a bill requiring lobbyists to report the amount they spend on each legislator. However, the Ethics Commission investigated 144 complaints in 2014 and imposed eight sanctions, according to Rebecca Stepto, executive director of the Ethics Commission. One sanction involved a lavish retirement dinner in 2013, she said, and another was for excessive gifts that same year. 
  “That’s known as the first-dollar reporting provision, and it has had a chilling effect on giving of gifts and hospitality toward legislators, said Phil Kabler, statehouse correspondent for the Charleston Gazette. 
  “That’s way down,” said Jack Rogers, retired attorney for the state. “You still see a few big banquets and dinners, but it’s a lot less than it used to be. No one wants to be throwing too much money around because that’s just going to look bad. The ethics rules do limit that sort of thing, and they have to be reported. So public scrutiny has been effective.”
  Ashton Marra, statehouse correspondent for West Virginia Public Broadcasting, said gifts and hospitality haven’t been a problem for legislators recently. “I know of a couple of legislators who asked the Ethics Commission whether their occupations could prove a conflict of interest, but no cases of gifts or hospitality.</t>
  </si>
  <si>
    <t>The Virginia Public Access Project compiles gift disclosure forms from legislators. The nonprofit found that for the 120 legislators who served throughout 2013 and 2014, there were 938 gifts reported in 2013 and 690 gifts reported in 2014, a 26 percent drop. While seven reported no meals, trips or gifts valued at more than $50 in 2013, that number rose to 16 in 2014. All of these gifts were allowed under Virginia law.
Sen. Bill Carrico, R-Grayson County, reported the highest monetary value, $9,080, including the Virginia Automobile Dealers Association's annual convention in Myrtle Beach, S.C., a $5,000 conference with the Alliance Defending Freedom, and a flight from Abingdon to Lexington "to view project for district." Del. Mark Keam, D-Fairfax County, reported the largest amount among delegates, $7,043, including a $1,200 solar energy conference trip from the Council on State Governments, a $1,000 trail ride with family from the Virginia Horse Council and $1,100 from the Korean American Medical Association for its annual convention, where he was a speaker. Sen. Louise Lucas, D-Portsmouth, listed a $3,677 trip paid by Parx Casino; she has proposed legislation repeatedly to allow casino gambling in the commonwealth. Two delegates, Glenn Davis, R-Virginia Beach, and Will Morefield, R-Tazewell, apparently went to the Masters golf tournament on Dominion Resources' dime. And two others, Kathy Byron, R-Campbell County, and Terry Kilgore, R-Scott County, reported trips to Poland. 
In 2013, gifts could be unlimited as long as they were disclosed. In 2014, the General Assembly put in place a $250 gift limit, but did not include "intangible" gifts, such as travel and meals. In 2015, this limit was tightened to $100 and includes intangible gifts. Trips can be approved through the Conflict of Interest and Ethics Advisory Council.
In the past, legislators have based their disclosure reports on itemizations sent them by lobbyists because the threshold for lobbyists to report a meal or gift has been $25, while legislators have a higher threshold -- $50. But lobbyists are also dividing the cost of dinners by the number of different interests they represent in order to avoid reporting. This means that legislators would not disclose those meals, either.</t>
  </si>
  <si>
    <t>Legislators do adhere to laws governing gifts and hospitality. Assemblyman John Wisniewsk agrees. But that is just s far as we know, says Star-Ledger reporter Matt Friedman. There have been exceptions over the years, but a Google search shows nothing to the contrary during this project's study period.</t>
  </si>
  <si>
    <t>It is worth noting that in Oklahoma the duty to report any such gifts falls on the lobbyist, not the legislator. And on occasion, that has led to a few problems.
In March 2014, the association supporting secondary school athletics in Oklahoma got in trouble after it was discovered the group was providing free tickets to football and basketball playoff games to legislators each year upon request.
Lobbyists for this type of group are supposed to report every six months any “thing of value” given to a state official costing more than $10. The tickets were worth more than that amount and were not being reported to the Ethics Commission by the group. 
"It's almost all self-reported, and who's going to complain?" said veteran Tulsa World political reporter Randy Krehbiel. 
Recently, the law was amended to allow lawmakers to accept meals up to $500 per calendar paid for by lobbyists or legislative liaisons.
But some Oklahoma lawmakers carefully abide by the laws and even take it a step further to avoid the appearance of impropriety, refusing any gifts of value.</t>
  </si>
  <si>
    <t>In 2013 and 2014, the Maine Ethics Commissions, which oversees legislative ethics, did not document or receive complaints of any cases in which state legislators and/or family members accepting gifts or hospitality above what is legally allowed.
 Occasionally, however, the media uncovers incidents that raise questions about the efficacy of the law. In 2015, the Maine Center for Public Interest Reporting revealed that Time Warner, the state's leading cable provider, had invited a group of Maine House and Senate members to a conference at a luxury Cape Elizabeth resort to lobby against laws that would encourage municipalities to build their own high-speed broadband networks. Meals (a steak dinner) and lodging (rooms range from $197-$553) were included. 
 The law, however, does not consider free meals offered with informational presentations to be gifts — even those had at upscale restaurants. Likewise, the upscale lodging provided by Time Warner would have had to exceed $300 to constitute a gift (in law) and thus require disclosure. Some of those rooms could ostensibly have qualified — but because lawmakers aren't required to file disclosures of such gifts until the year after they occur (February 2016), it will be impossible to know for sure until after the legislation that Time Warner was lobbying against has already been considered.</t>
  </si>
  <si>
    <t xml:space="preserve">Generally, lawmakers seem to adhere to the prohibitions in law of receiving gifts and hospitality. There have been no recently documented cases of failure to adhere in the time period of the study, although discovery of those occurrences by the press and the legislative ethics offices can often occur by happenstance, and not through any formal mechanism. None of the sources contacted for this research was aware of any cases during the period of study.  
While there were reported cases from 2000 to 2012, nothing appears to have occurred or been reported during 2013 - 2015. </t>
  </si>
  <si>
    <t>Major individual violations of the state law restricting gifts to legislators haven't occurred recently in Indiana. To many, though, that's more of a reflection of a weak law that allows lobbyists to easily get around restrictions than it is an indication gifts aren't a significant part of the political scene at the Statehouse. The cozy relationship between Indiana legislators and special interest lobbyists who curry their favor with meals, tickets and other gifts has long been written about by media. 
 In 2010, the state legislature did overhaul Indiana’s lobbying laws to include new provisions for reporting gifts and expenditures, as well as assigning higher dollar limits to non-compliance fines.
 Lobbyists don't have to report meals unless they are above $50 a day, but they do have to report total meals and drinks above $250 a year. However, they can give more than those limits if they just ask legislators first -- an obvious loophole for those who want to peddle influence. 
 John Krull, journalism department chairman of Franklin College, Franklin, said the gifts limits are too low, lobbyists are savvy about circumventing those limits and it's incumbent on them, not lawmakers, to report expenditures. "We do not place with lobbyists a public trust. We place it with the public officials," said Krull. "It should be their responsibility to say no." 
 One long-time tradition is the Indianapolis Motor Speedway (IMS) providing legislators tickets to races. In 2014, all 150 legislators got a pair of complimentary tickets to the Indianapolis and to three other races the IMS hosted during the year, according to an Indianapolis Star column. What made the offer, as well as the IMS' $52,000 in campaign contributions in 2013-14, stand out is that they came after the passage in 2013 of a bill providing the track with $100 million in state loans for renovations. 
 Those who complain about the loose rules say that the free tickets, dinners with lobbyists and campaign contributions ultimately provide special interest organizations with valuable face-to-face time with lawmakers that average citizens and grassroots groups just doesn't have.≠</t>
  </si>
  <si>
    <t>There are no documented cases of members of the state legislature or their family members accepting gifts above what is legally allowed. This conclusion is based on a review of all the penalties doled out by the Commission on Ethics in the time period of study as well as sourcing knowledge from sources such as Steve Bousquet and Carol Weissert, who likewise drew blanks on cases documented or undocumented.  
"There’s been such a focus on it," said political scientist Susan Macmanus. "The press has really learned how to cover it. But no recent examples come to mind." 
That said, there is documentation of what could be evasion of the law through use of political action committees. Several legislators have set up PACs that accept donations from lobbyists and others; those PACs then pay for activities by the legislators, including meals, travel and entertainment, which ostensibly serve the political purposes of the PAC but could accrue to the benefit of the legislator.</t>
  </si>
  <si>
    <t>Legislators generally adhere to the letter of the law governing gifts and hospitality. The newly enacted Amendment 94, which bans all gifts and hospitality from lobbyists to legislators, has a major loophole in practice: lobbyists can still offer up free meals and drinks as long as it is a “planned activity to which a specific governmental body is invited.” In practice this has meant a ban on the sorts of one-on-one meals that lobbyists could buy for legislators in the past, but events that have a larger invite list have continued (lobbyists simply invite the entire House, Senate, General Assembly, or entire committees or sub-committees). 
Every day at the Capitol there are multiple buffets and cocktail events fully paid for by lobbyists for various legislators. In one case, nursing home lobbyists have been doing free lunches in the small apartment in the building where many legislators stay during the session. There are also meals and drinks at restaurants around town for legislative committees, again fully paid for by lobbyists. There is no clear definition of “planned activity” – in some cases, dinners or lunches at high-end Little Rock restaurants for entire committees have not been included on the public calendars on legislative websites (though they were public information available via Freedom of Information request to the Bureau of Legislative Research). A lobbyist could potentially wait to announce such a meal the day before, when they know targeted legislators are available. This loophole also potentially represents a way around the technical $100 limit on gifts that existed before Amendment 94. (That old limit was often circumvented by either stacking multiple gifts among lobbyists—so that, for example, a dinner which cost hundreds of dollars could be covered by multiple lobbyists working together—or simply incomplete or inadequate reporting.)
Backers of the ethics bill which eventually became Amendment 94 argued that it would end the practice of “breakfast, lunch, and dinner” for legislators on lobbyists’ tab. In practice, free meals and drinks have continued, frustrating many reformers. The Arkansas Times has done a series in which they list all the scheduled freebies daily, making it clear that legislators can continue to live off of the largesse of lobbyists. All of that said, many legislators, lobbyists, and insiders believe that Amendment 94 has represented a significant culture shift away from the constant targeted meals for individual lawmakers or officials. Backers of the change argue that a buffet line open to more or less anyone does not represent influence peddling in the way that wining and dining an individual lawmaker did under the old regime, and note that a number of lobbyists and legislators have grumbled about the shift. They also argue that the simple fact that all of these planned events are public information which can be reported in real time is an improvement over the old system, in which lobbyists would take lawmakers out and it was very hard to track.      
There are also gray areas regarding what constitutes a gift. Dozens of legislators bought season tickets to Arkansas Razorback football games without paying the required contribution to the Razorback Foundation for priority seats that the general public would have to make (the University of Arkansas policy was to waive the required contribution for state constitutional officers, legislators, members of the state Higher Education Coordinating Board and members of the University of Arkansas faculty and staff). The contributions required by the general public to get the same priority tickets that the legislators had waived amounted to thousands of dollars. 
Another gray area: there is nothing in practice stopping legislators who are attorneys from taking compensation as attorneys that in practice amounts to pushing their clients’ agendas as legislators. This would be an illegal form of extra compensation; cases of attorney-legislators voting for or sponsoring legislation that benefits a client is not  uncommon (for example, then Sen. Michael Lamoureux and Sen. Jeremy Hutchinson both pushed legislation during the 2013 session that benefited people or companies they had represented as private clients), but it’s next to impossible to definitively prove a link in terms of their private compensation. After reporting on Lamoureux's private representation of rural phone companies which would benefit from broadband legislation he had pushed through, Max Brantley of the Arkansas Times wrote: "[I]t's an age-old legislative concern, up to and including [then Gov. Mike Beebe], who got rich in private law practice while a senator. The suspicion has always been that corporate political players can put legislators on retainers or otherwise funnel lucrative work in ways not readily apparent to the public at large, but immensely influential in other ways."</t>
  </si>
  <si>
    <t>Essentially, there are no real asset disclosures, and no annual audit, by third party or by anyone.
“That would be true for legislative and executive,” said State Senator Vincent Sheheen. 
“We don’t have an asset disclosure requirement that’s very specific or anything,” said State Senator Larry Marton. “You have to list anything that involves a conflict of interest or anything. I’ve always maintained there needs to be a better audit process of that. Unless there’s a complaint raised, there is no checking of that, that I’m aware of. So I certainly think some routine audits of both our campaign accounts and anything else that we disclose – I think it’s a very appropriate thing.”
There have been discussions during the ethics bill debate to have House and Senate  disclosures independently audited at least on a random basis. 
Right now, the legislature is mainly just going through the motions.
"The Senate committee has a staffer who does review them [for] obvious defects," said Sheheen, "but they’re not going to dig through them to see if what you disclose matches your local bank account, unless there is something contradictory.”
Incidentally, that kind of scrutiny is what brought about the downfall of State Senator Robert Ford.
“They were reviewing his disclosure, it didn’t add up, they asked for more detail, and then when they got it, they realized he wasn’t reporting the appropriate things,” Sheheen said.
---
Peer Reviewer comment: Agree.
There is very little oversight/auditing of disclosure forms, as revealed in a June 22, 2013, report by Adam Beam " The State: Consider the case of state Rep. B.R. Skelton."                
 "For five years, the Pickens Republican did not report any income on his statement of economic interests – not even his taxpayer-funded salary, as state law requires.... After being questioned by a reporter, Skelton filed amended reports disclosing his state salary for the past five years."
 "No one seemed to notice that Skelton had not disclosed his salary. As a state lawmaker, Skelton is outside the jurisdiction of the State Ethics Commission. Instead, he falls under the oversight of the House Ethics Committee, which until this year had five members, all lawmakers. (It now has 10 lawmaker-members, five from each party.)"
"The committee’s job is to monitor the hundreds of ethics reports filed by the House’s 124 members. ... "
"But the House Ethics Committee only has two part-time staffers to monitor these reports. And those staffers have other committee responsibilities. For example, the Ethics Committee’s attorney also is assigned to the House Judiciary Committee, one of the busiest committees in the Legislature."</t>
  </si>
  <si>
    <t>Asset disclosure forms are reviewed for completeness but the burden of accuracy falls to the person that fills these out. The forms are not regularly audited. 
Reviews for completeness are carried out in a most rudimentary way. That is, when the disclosure forms are filed, the person receiving them looks at them to make sure that the minimum requirements are in the form, such as the filer has remembered to list their public position and sources of income. They do not verify whether the answers provided are correct, only that the questions are answered. The burden to fill the form out correctly is on the individual to do so.
If there are complaints or notifications that a filer has not filled the forms out correctly, or failed to disclose certain sources of income or other pertinent information, the Ethics Commission will investigate the form then to see whether a violation has occurred. If so, there can be sanctions, but this is the only time that the disclosure forms are audited.</t>
  </si>
  <si>
    <t>The Joint Legislative Ethics Committee's staff performs audits, even though there is no legal requirement to do so. The legislature appoints the legislative inspector general through the bipartisan Joint Legislative Ethics Committee, so from that perspective the office is not truly independent. However, the office also has successfully prosecuted several legislators and lobbyists in recent years, establishing its independence in practice if not entirely in law. Among these legislators are State Rep. Sandra Williams who was investigated and found guilty of using campaign money on Ohio State University football tickets and selling them and pocketing the money for personal benefit; also state Rep. Dale Mallory, was investigated and sentenced in a failure to disclose gifts from lobbyists.</t>
  </si>
  <si>
    <t xml:space="preserve">There is no law requiring the forms to be audited, and the Ethics Commission does not conduct regular audits of the forms. 
If a complaint is filed or an irregularity discovered, the Commission has the power to investigate and subpoena records, but this is not a common occurrence, executive director Lee Slater said. 
But unless there is a complaint, the financial disclosure forms aren't reviewed for potential problems by an independent third party.  
The forms can be requested by citizens in the Ethics Commission office, but they are not available online. </t>
  </si>
  <si>
    <t>The asset disclosures of legislators are not independently audited on a yearly or random basis. According to GEC executive director Carol Williams, her staff tries to make sure that the forms are filled out and filed on time, but does not assess their contents. During the period under study, there is no known instance of an audit being conducted when financial irregularities were discovered or suspected. The last GEC hearing regarding an audit took place in 2012, prior to the period under study.</t>
  </si>
  <si>
    <t xml:space="preserve">Legislators asset disclosures are not independently audited, unless someone brings a matter to public attention, according to Assemblyman John Wisniewski, former Sen. William Schluter and reporter Matt Friedman. 
The Office of Legislative Services reviews, maintains and posts them online for public inspection. Besides this initial compliance review, there was no investigation taking place during the period of study. </t>
  </si>
  <si>
    <t>The Secretary of State repeatedly refused to answer questions about whether or not asset disclosure forms are audited. The forms are filled out perfunctorily and there is little evidence — no reports of violations or sanctions — to indicate they are audited.
 Even when irregularities are discovered — such as in the case of a state senator who failed to disclose a major financial interest in a government real estate deal — the Secretary of State's Office is reluctant to get involved.</t>
  </si>
  <si>
    <t>Public officials — including those in the legislative branch — are prohibited from engaging in conduct that would be a conflict of interest, according to the Public Official and Employee Ethics Act, Section 1103. The law defines "conflict of interest" as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It does, however, exempt conflicts that have a "de minimis" economic impact or those which affect to the same degree a class consisting of the general public or a subclass consisting of an industry, occupation or other group which includes the public official or public employee, a member of his immediate family or a business with which he or a member of his immediate family is associated." 
The recusal method, detailed in section 1103(j) of the Ethics Act, includes abstaining from the vote in cases of conflicts of interest, and publicly announcing and disclosing the nature of the conflict before doing so.</t>
  </si>
  <si>
    <t>S. C. Code 8-13-700 requires that public officials disclose any potential conflict of interest, financial or otherwise. In the event of a conflict, In the event of a conflict of interest, the public official must make a written statement, deliver it to the  presiding officer of the appropriate body, House or Senate, who then publishes it in the appropriate journal. The public official is then excused from deliberating or voting on the issue.</t>
  </si>
  <si>
    <t>No such law exists. 
Wisconsin places no time restriction or "cooling-off period" on legislators transitioning to the public sector. While there is a requirement in the law for other public officials, legislators are exempt. 
In fact, three former Assembly speakers became lobbyists for school choice interests, and, most recently, former State Sen. Joe Leibham, R-Sheboygan, resigned his Senate seat Dec. 1 after losing a bid for Congress. Two days later, he was hired by the state's largest law firm as its head lobbyist. Barely two months later, Leibham was the point man in passage of a controversial right-to-work law. "In Wisconsin, where politicians can make the transition from public servant to private gun in literally a day, the potential for wrong-doing is far too great," the Wisconsin State Journal editorialized March 1, 2015.</t>
  </si>
  <si>
    <t>Delaware's Constitution and conflicts of interest laws require that members of the Delaware General Assembly shall not participate in votes on matters where they have a personal or private interest. Delaware code says "a legislator who has a personal or private interest in any measure or bill pending in the General Assembly shall disclose the fact to the House of which he or she is a member and shall not participate in the debate nor vote thereon." Section 20 of Article II of the Delaware Constitution of 1897 includes identical language.</t>
  </si>
  <si>
    <t>Under Amendment 94 to the Arkansas Constitution, legislators are subject to a two-year “cooling off period” prohibiting them from registering as lobbyists for two years after leaving office. Upon leaving office, they are also barred for one year from acting as principal or agent for anyone other than the state in connection with 1) a judicial, administrative, or other proceedings; 2) applications, request for a ruling, or other determinations; 3) contracts; 4) claims; or 5) controversies in matters within the former state employee’s official responsibilities. They are barred permanently from doing so if they were involved in the matter in their official capacity such that they “participated personally and substantially through decision, approval, disapproval, recommendation, rendering of advice, investigation, or otherwise.” § 19-11-(701, 709)</t>
  </si>
  <si>
    <t>Colorado’s constitution prohibits state lawmakers from being paid to personally represent people or entities “before any other statewide elected officeholder or member of the general assembly, for a period of two years following vacation of office.” Furthermore, there are two state statutes that also govern the private sector activities of lawmakers once they leave office. There is a cooling off period for any public officer in Colorado that says they should wait six months after they leave office before they can go work in a capacity in which they “will take direct advantage, unavailable to others,” of matters with which they were “directly involved” during their term. Lawmakers in Colorado also “shall not be interested in any contract made by them in their official capacity or by any body, agency, or board of which they are members or employees. A former employee may not, within six months following the termination of his employment, contract or be employed by an employer who contracts with a state agency or any local government involving matters with which he was directly involved during his employment,” according to state law.  </t>
  </si>
  <si>
    <t>S.C. Code 8-13-700 prohibits use of state office using to benefit family and friends.
“No public official, public member, or public employee may knowingly use his official office, membership, or employment to obtain an economic interest for himself, a family member, an individual with whom he is associated, or a business with which he is associated.”
S.C. Code 8-13-750 deals specifically with nepotism, prohibiting public official or employee from using their position to help a family member get a job, appointment, promotion, transfer, or advancement.</t>
  </si>
  <si>
    <t>State law is ambiguous about whether a lawmaker can hire a family member but does prohibit favorable treatment of family members.
 The Ethics in Public Service law says: "Except as required to perform duties within the scope of employment, no state officer or state employee may use his or her position to secure special privileges or exemptions for himself or herself, or his or her spouse, child, parents, or other persons."
 The law also prohibits generally financial conflicts, including accepting any "reward" from a person for whom the state employee is involved in a contract, sale, lease, purchase or grant: "No state officer or state employee, except as provided in subsection (2) of this section, may be beneficially interested, directly or indirectly, in a contract, sale, lease, purchase, or grant that may be made by, through, or is under the supervision of the officer or employee, in whole or in part, or accept, directly or indirectly, any compensation, gratuity, or reward from any other person beneficially interested in the contract, sale, lease, purchase, or grant."</t>
  </si>
  <si>
    <r>
      <t>Appointment or employment of any relative to the fourth degree of relation by a public officer or employee to public office</t>
    </r>
    <r>
      <rPr>
        <sz val="10"/>
        <rFont val="Arial"/>
      </rPr>
      <t>r</t>
    </r>
    <r>
      <rPr>
        <sz val="10"/>
        <rFont val="Arial"/>
      </rPr>
      <t xml:space="preserve"> explicitly penalized with forfeit of office or employment by article VII section 6 of the Missouri Constitution.
Chapter 105 section 452 of the Missouri Revised Statutes prohibits elected and appointed officials and employees from offering or advocating for a political appointment “in exchange for anything of value.” Cronyism is not mentioned.
The same section prohibits officials from “favorably act[ing] on any matter that is so specifically designed so as to provide a special monetary benefit to such official or his spouse or dependent children.” The law provides no specific protections against arbitrary dismissal from legislative staff employment.</t>
    </r>
  </si>
  <si>
    <t>The state ethics law prohibits nepotism if an official directly hires, promotes or supervises a family member. But there are only implicit restrictions on cronyism and patronage.
§ 36-14-5 (d) stipulates that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
The law further states that "(i) No person shall give or offer to any person covered by this code of ethics, or to any candidate for public office, or to any person within his or her family or business associate of any person, or to any business by which the person is employed or which the person represents, any gift, loan, political contribution, reward, or promise of future employment based on any understanding or expectation that the vote, official action, or judgment of the person would be influenced thereby."</t>
  </si>
  <si>
    <t>There are some general rules for ethics in (5 ILCS 430/) State Officials and Employee Ethics Act for all state-level officials, but the rules do not have specifics on nepotism, cronyism or patronage.
Ch. 5 ILCS 420/3-202 only states "When a legislator must take official action on a legislative matter as to which he has a conflict situation created by a personal, family, or client legislative interest, he should consider the possibility of eliminating the interest creating the conflict situation."
 (5 ILCS 430/5-15) 
    Sec. 5-15. Prohibited political activities. 
    (a) State employees shall not intentionally perform any prohibited political activity during any compensated time (other than vacation, personal, or compensatory time off). State employees shall not intentionally misappropriate any State property or resources by engaging in any prohibited political activity for the benefit of any campaign for elective office or any political organization. 
    (b) At no time shall any executive or legislative branch constitutional officer or any official, director, supervisor, or State employee intentionally misappropriate the services of any State employee by requiring that State employee to perform any prohibited political activity (i) as part of that employee's State duties, (ii) as a condition of State employment, or (iii) during any time off that is compensated by the State (such as vacation, personal, or compensatory time off). 
    (c) A State employee shall not be required at any time to participate in any prohibited political activity in consideration for that State employee being awarded any additional compensation or employee benefit, in the form of a salary adjustment, bonus, compensatory time off, continued employment, or otherwise.
While the Rutan decision does apply to legislative staff, in reality there are many exempt positions created.</t>
  </si>
  <si>
    <t>The law only regulates gifts of more than $250 made to legislators and not their family members. 
According to the statute, no lawmaker is allowed to use his office or position for private benefit, which “means the receipt … of a gift which resulted from his holding that office.”
Statute defines what is considered a “gift,” as “anything of value to the extent that consideration of equal or greater value is not received.”
“Anything of value” is defined in the law as almost anything that is “pecuniary or compensatory in value to a person,” including art, money, stocks, vehicles and real estate, among others.
Exceptions to the definition of a gift include printed information, a gift that is not used and returned in 30 days, something donated to charity as long as the lawmaker does not claim a tax deduction, a gift or inheritance from the legislator’s family, friends or private acquaintance, and gifts of nominal value given for a special occasion or achievement.  
Food and beverage, compensation for services, and travel expenses for official business as a legislator are also excluded. 
The Wyoming Constitution prohibits lawmakers from soliciting bribes. The statute further elucidates bribery as the exchange of a vote for anything of "pecuniary" benefit, excluding food or drink, political contributions and property valued at less than $20.</t>
  </si>
  <si>
    <t>No such law exists. 
There is no law that specifically prohibits nepotism, cronyism or patronage in Colorado. The law, however, states that appointments and promotions shall be “based on a fair and open comparative analysis of candidates based on objective criteria.” That means selections “shall be made without regard to race, color, creed, religion, national origin, ancestry, age, sexual orientation, marital status, or political affiliation and without regard to sex or disability except as otherwise provided by law.”</t>
  </si>
  <si>
    <t>In Missouri, there are no laws regulating gifts or hospitality accepted from any source by officials, elected or appointed--there are only reporting requirements. Legislators may receive any gift regardless of giver, dollar value, or circumstances of the gift. While lobbyists are required to report their gifts and hospitality provided to state officials, legislators are required to report only gifts valued at $200 or above and hospitality given out-of-state to themselves, their spouses, or their dependent children on their financial asset disclosures.</t>
  </si>
  <si>
    <t>S.C. Code 2-17-80 (B) stipulates that any “statewide constitutional officer [and] any public official of any state agency” and their employees, cannot receive lodging, transportation, entertainment, food, meals, beverages, money, “or any other thing of value” from a lobbyist. Also,  S.C. Code 8-13-705 prohibits the public from giving, or public officials from accepting, anything that might influence their judgment. Families are exempt under both rules.</t>
  </si>
  <si>
    <t>Gift solicitation is prohibited, but meals and drinks are generally exempt in the section of the Maryland Code that governs gift giving to avoid the appearance of impropriety. Food and beverage are generally exempt from the prohibition for the executive and legislative branches if they are of minor value. Anything of major value will again count as a  gift. In Maryland, gifts of any large amount are generally banned for the official in the legislative branch as well as immediate family, which is defined as spouse and children. 
Legislators (and other state officials) are not allowed to knowingly accept a gift, directly or indirectly, from an entity that
the official or employee knows or has reason to know:
(i) does or seeks to do any business of any kind, regardless of
amount, with the official’s or employee’s governmental unit;
(ii) engages in an activity that is regulated or controlled by the
official’s or employee’s governmental unit;
(iii) has a financial interest that may be affected substantially and
materially, in a manner distinguishable from the public generally, by the performance
or nonperformance of the official’s or employee’s official duties; or
(iv) is a regulated lobbyist with respect to matters within the
jurisdiction of the official or employee.
(c) (1) Notwithstanding subsection (b) of this section, an official or employee
may accept a gift listed in paragraph (2) of this subsection unless:
(i) the gift would tend to impair the impartiality and independent
judgment of the official or employee; or
(ii) as to a gift of significant value:
1. the gift would give the appearance of impairing the
impartiality and independent judgment of the official or employee; or
2. the official or employee believes or has reason to believe that
the gift is designed to impair the impartiality and independent judgment of the official</t>
  </si>
  <si>
    <t>Under Iowa Code Chapter 68B.22  Government Ethics and Lobbying — Gifts accepted or received, "a public official, public employee, or candidate, or that person’s immediate family member shall not, directly or indirectly, accept or receive any gift or series of gifts from a restricted donor."
Gifts of food, beverages, travel, or lodging may be received if all of the following circumstances apply:
- The public official is officially representing an agency in a delegation whose sole purpose is to attract a specific new business to the state, encourage expansion or retention of an existing business, or develop markets for the state;
- The donor of the gift is not the business(es) being contacted. (Additionally, food or beverages provided by the business or business being contacted which are consumed during the meeting are not considered a gift).
- The public official or public employee plays a significant role in the presentation to the business or businesses on behalf of the public official’s or public employee’s agency.
Under 68B.23, honoraria from restricted donors are banned, however, a public official or employee may accept some honorarium under certain circumstances, including "payment of actual expenses of a donee for registration food, beverages, travel, and lodging paid in return for participation in a panel or speaking engagement at a meeting when the expenses relate directly to the day or days on which the recipient has participation or presentation responsibilities."</t>
  </si>
  <si>
    <t>Under Indiana law (Indiana Code 2-7-1-4 ), legislators are restricted from accepting gifts above a specific value, varying by the type of gift. They may not receive any honorariums for appearances or speeches made in their capacity as legislators. The law also restricts lobbyists from giving legislators gifts valued at $50 or more in one day or spending for entertainment, including meals and drinks, gifts that together total more than $250 during the reporting year, if those expenditures and gifts are made by the lobbyist to benefit a specific legislator. However, a caveat to the $50 limit allows the lobbyist to make a gift valued more than $50, if the lobbyist receives consent of the legislator before the gift is made. Lobbyists cannot pay for a legislator's travel expenses outside of Indiana, with some exceptions. 
Lobbyists also must file written reports of gifts over the limits no later than 15 business days after making the gift with the Indiana Lobbying Commission, as well as to the principal clerk of the House or secretary of the Senate. Lobbyists also must report their purchases from legislative members or candidates valued at more than $100 to the Indiana Lobbying Commission, as well as to the House or Senate.
The restrictions on gifts do apply to legislators' immediately family, including spouses and unemancipated children.</t>
  </si>
  <si>
    <t>The Ethics Code says no one shall give to a public official a gift (defined at length) or anything of value based on an understanding that it is given in exchange for an official action. This mandate also applies to the official's  "immediate family," which means his or her "spouse, children or dependent relatives who reside in the individual’s household." Nor may a public official solicit or accept anything of value, with the same provisions.
The section specifically prohibits fees or honorariums for an article or speech given by a public official, and gives detailed instructions -- in 1-84(k) -- on how gifts of hospitality must be declared to the Office of State Ethics. The statute, in part, says,
"If a public official, Governor’s spouse or state employee receives such a payment or reimbursement for lodging or out-of-state travel, or both, [he or she] shall, not later than thirty days thereafter, file a report of the payment or reimbursement with the Office of State Ethics, unless the payment or reimbursement is provided by the federal government or another state government. If a public official ... does not file such report within such period, either intentionally or due to gross negligence on the public official’s ... part," he must return the payment or reimbursement.</t>
  </si>
  <si>
    <t>Asset disclosure filings are required by New Jersey's Legislative Code of Ethics, adopted March 17, 2008, which states: "No later than May 15 of each year, each member of the Senate and General Assembly shall file with the Joint Legislative Committee on Ethical Standards or any successor thereto a financial disclosure statement, on a form to be prescribed by the Joint Legislative Committee on Ethical Standards was amended in 2004 to increase disclosure. Minimal threshold amounts were eliminated. "
Per state law, under Title 52, citizens can access disclosure records of the executive branch:  "Financial disclosure statements required to be submitted to the commission by law, regulation or executive order shall be made available to the public, promptly after receipt, on the Internet site of the commission, commencing with submissions for 2005."</t>
  </si>
  <si>
    <t>The law requires members of the General Assembly to file asset disclosure forms, which include information about all immediate family members. Immediate family members are defined as 1) a spouse and 2) any child who resides in the same household as the officer or employee and who is a dependent of the officer or employee. 
 Under the ethics bill passed in 2015, the definition of immediate family was expanded to any dependent living in the legislator's house.
 The disclosure statements are a public record, available for five years.</t>
  </si>
  <si>
    <t>No law exists that requires the  General Assembly asset disclosure forms be audited.</t>
  </si>
  <si>
    <t>Under the Florida Constitution, article II section 8, legislators are required to file asset disclosure forms, but immediate family are not. In Florida law, ""immediate family" is defined as "any parent, spouse, child, or sibling."
 Article II, Section 8, Ethics in government: 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(1) Full and public disclosure of financial interests shall mean filing with the custodian of state records by July 1 of each year a sworn statement showing net worth and identifying each asset and liability in excess of $1,000 and its value together with one of the following:
 a. A copy of the person’s most recent federal income tax return; or
 b. A sworn statement which identifies each separate source and amount of income which exceeds $1,000. The forms for such source disclosure and the rules under which they are to be filed shall be prescribed by the independent commission established in subsection (f), and such rules shall include disclosure of secondary sources of income.
 Florida Statute 112.3144 also addresses this indicator: Full and public disclosure of financial interests.— (1) An officer who is required by s. 8, Art. II of the State Constitution to file a full and public disclosure of his or her financial interests for any calendar or fiscal year shall file that disclosure with the Florida Commission on Ethics."</t>
  </si>
  <si>
    <t>The judiciary does review laws and voids illegal or unconstitutional actions. It does not depend on the legislature to initiate a legal review. But the Wisconsin Supreme Court can no longer be considered non-partisan in its activities. For example, Republican Gov. Scott Walker moved to require the Supreme Court to elect a chief justice rather than follow the rules of seniority. Supreme Court Chief Justice Shirley Abrahamson is a vocal liberal. In January, 2015, the GOP-controlled legislature rushed though the legislature and onto the ballot a constitutional amendment that would strip Abrahamson of her seniority. The referendum passed, and the high court quickly moved to replace Abrahamson with conservative justice Patience Roggensack. She is now re-setting the court's agenda. Abrahamson has filed a federal lawsuit challenging Roggensack's election as chief by the conservative majority of the court.
For 126 years, the Wisconsin's Constitution has provided that the title of "Chief" be given to the longest serving member, but under the GOP's proposed system, it would be decided by a vote among the justices, who now hold a conservative majority. The resolution passed both houses and now will be placed on the ballot for election
Walker's move came as the court prepares to take up three cases challenging the “John Doe” criminal investigation of potential illegal campaign coordination between the campaign of Wisconsin Governor Scott Walker and “independent” expenditure groups like Wisconsin Club for Growth. 
More recently, conservative State Supreme Court Justice Michael Gableman took the unusual step of asking his colleagues to reconsider a decision not to review the misconduct-in-office conviction of a former aide to Republican Gov. Scott Walker. The high court declined in March to take the case of Kelly Rindfleisch, who served as Walker's deputy chief of staff when he was Milwaukee County executive. She was convicted in 2012 of doing political work at her taxpayer-funded job, and a state appeals court upheld her conviction 2-1 in November. In June 2015, Gableman asked that the high court revisit the issue when it next meets in private. He did not explain why he wants to take the issue up , but such a partisan move is highly unusual.</t>
  </si>
  <si>
    <t>Legislators can ask the attorney general for an opinion, and the judiciary will review any law that is challenged in court. When necessary, the judiciary will void illegal or unconstitutional actions. It does not depend on the legislature to initiate a legal review, but does depend on a lawsuit, and the court regularly demonstrates that it is non-partisan.
The Opportunity Educational Institution was a state-level organization created by the General Assembly and former Gov. Bob McDonnell to take over failing schools with broad authority to change the way they operated. Norfolk public schools challenged its constitutionality and won.
Members of the General Assembly can seek the attorney general’s opinion on the constitutionality of pending legislation. For example, former Gov. Bob McDonnell amended legislation it passed on transportation funding and expanding Medicaid through the Medicaid Innovation and Reform Commission after former Attorney General Ken Cuccinelli said the proposed law was unconstitutional in parts.</t>
  </si>
  <si>
    <t>Judicial challenges to legislative actions are not common in Washington. The justices are reluctant to get into what they determine to be legislative questions.
 It took forever to get them to review Washington's two-thirds majority tax initiative. But in 2014, the justices made big news by holding the state legislature in contempt for not sufficiently funding K-12 education.</t>
  </si>
  <si>
    <t>The judiciary does not hesitate to review laws when questions are raised regarding their constitutionality. The court is currently reviewing the constitutionality of a high-profile law that was passed in 2011 to overhaul the state pension system and trim benefits for state workers and retirees to save money. 
---
Peer Reviewer Comment: Agree.
The pension-reform case reached a court-approved settlement in June 2015.</t>
  </si>
  <si>
    <t>There is a long history of the Utah Judiciary reviewing law created by the Legislature. The judiciary has demonstrated a non-partisan review. Judicial review is often prompted by challenges from citizens, political parties and other interests. Citizens and other groups often appeal legislative decisions through Utah Courts. Plaintiffs may include the legislative branch (both state and federal), political parties or from aggrieved citizens.
 There is a record of such cases. For example, the Utah Republican Party has challenged the Legislature and governor on SB54, a measure that allows candidates two ways to be placed on primary election ballots. The bill added the ability of candidates to gather enough signatures to appear on a ballot to the current neighborhood caucus and party convention system. The Utah Republican Party lost its bid seeking a preliminary court injunction against the law which takes effect for the 2016 election.
 During the review period, the most high-profile case was Kitchen v. Herbert, where a same-sex couple challenged the state policy on banning same-sex marriages in the federal court system. The U.S. Supreme Court eventually denied a petition for certiorari.</t>
  </si>
  <si>
    <t>The judiciary does not review new laws automatically. It only reviews laws when someone files a lawsuit regarding a specific provision. In general, the agency administering the law would usually have to defend it. 
Recent executive orders have been mostly uncontroversial, and dominated by disaster declarations and task force creation. The governor's 2014 task force for sage grouse conservation was not universally approved, but it was not challenged in court either. 
Sources could think of no examples of recent judicial reviews of controversial bills. Wildlife advocates opposed a 2013 law to expand wolf hunting in Montana, but it was not challenged. Many controversial bills either don't make it past the Republican-dominated legislature, or they are vetoed by the Democratic governor. This was the case with a school choice bill in 2013 and a 2015 bill to study federal land management with an eye toward transferring those lands to the state. Governor Bullock vetoed both. 
Montana's 2015 Medicaid expansion law was very controversial, but at the time of writing it's too soon to know if it will be challenged.  
 When the legislative services division writes bills in-house lawyers review the constitutionality of the bills. 
---
Peer Reviewer comment: Agree.
As the reporter noted, Montana's judiciary can only weigh in when citizens file suits challenging the constitutionality of laws passed by the legislature. In the 43 years since Montanans passed their 1972 state constitution, the courts have reviewed and ruled on a number of such challenges, on matters ranging from the constitution's guarantees of a clean and healthful environment and equal access to a quality education to laws outlawing same-sex marriage and allowing public access to recreational lands, the final example coming in 2014.
The courts have been willing to review the constitutional challenges to laws, when necessary, and they have voided illegal or unconstitutional actions. But the process is deliberate, not routine or automatic, and such challenges are rare. They depend on the willingness of citizens to file those challenges. Another factor limiting challenges may be the legislature's routine practice of submitting legislation to its legal staff for an assessment of its constitutionality, thus flagging some flagrant violations.
So the process is slow, but as the history of Montana's anti-sodomy law shows, the judiciary's rulings are generally effective and reflect no undue political influence. Although Montana's Supreme Court had declared the anti-sodomy law unconstitutional in 1997, it took the legislature until 2013 to remove the law from its books. Even so, the court's decision effectively prevented the law from being enforced, rendering the legislature eventual repeal, while politically symbolic, entirely moot.</t>
  </si>
  <si>
    <t xml:space="preserve">There is no formal mechanism for judicial review of legislative action in Maryland. If someone with standing sues and claims that legislative action is unconstitutional or in some other way illegal, the courts will examine the case, usually in Circuit Court first -- if it is a challenge to a new law or another action of the General Assembly. During the period of study, there have been no published reports of laws  passed by the legislature that were voided by state court. There is no evident of partisan behavior in examination of state laws by state courts, in the study period or in the recent past.
An example that is not quite to the point but involves challenging a Maryland law in federal court is the below:
In 2014, a coalition of groups who were largely outside of Maryland, mounted a federal court challenge to Maryland's gun law, restrictions passed in 2013 after the slaying of 20 children and six adults at an elementary school in Newtown, Conn. It was one of the most stringent passed in the country, and banned 45 types of assault weapons. Initially a federal judge upheld the ban, and it was appealed. </t>
  </si>
  <si>
    <t>The judiciary  only review laws when they are challenged in court and when there is a dispute and one party claims the action causes harm by another party.
"The judiciary generally cannot review actions of specific legislators in their capacity as legislators - except criminal activity - such as votes on legislation," said Jacob Huebert, an attorney with Illinois Policy Institute.
An example of this is a case against Speaker of the House Michael Madigan, filed by Scott Reeder and the Illinois Policy Institute. Madigan claims their decisions to selectively grant journalists media credentials are immune from judicial review. The case is pending before the U.S. Court of Appeals.
Another ongoing example is a challenged filed by state employees against a 2013 law that cut pension benefits to help reduce a $111 billion deficit. 
The court ruled the law was unconstitutional and violated a pension protection clause in the 1970 Illinois Constitution.</t>
  </si>
  <si>
    <t>Maine's Judiciary has a long history of reviewing, and when necessary, voiding illegal or unconstitutional actions by the legislature. The State's legislature keeps an exhaustive list of all judicial reviews of legislative action — updated as recently as January 27, 2015.
 However, during our study period of 2013-2014, no laws passed by the legislature were deemed illegal or unconstitutional.</t>
  </si>
  <si>
    <t>Courts in California have original jurisdiction in all cases and routinely review both statutes enacted by the Legislature and ballot initiatives. Cases decided by the courts cover all subjects, both civil and criminal. Cases routinely start in Superior Court and, if appealed, are heard in District Courts of Appeal and, finally, by the seven-member California Supreme Court, whose members are appointed by the governor. The high court has two members appointed by former Gov. Arnold Schwarzenegger, two by former Gov. Pete Wilson, both Republicans, and three by the current governor, Edmund G. Brown Jr., a Democrat.
 The state Supreme Court rules on dozens of cases each year, in addition to reviewing every death penalty conviction. Among the cases decided: Local government digital mapping files must be released to the public; how to determine when a married couple is actually separated; and declaring that sexual assault of someone who is drunk and unconscious is two crimes, not one.
 In addition, the court routinely reviews the constitutionality of laws and ballot initiatives.</t>
  </si>
  <si>
    <t xml:space="preserve">The judiciary reviews the actions of the legislature only in response to a lawsuit. In the case of a suit, the appropriate court will review laws passed by the legislature, with the Supreme Court often weighing in on disputed laws. For example, Supreme Court overturned the 2013 Voter ID law, finding that it violated the state’s constitution.  
Judges in Arkansas are elected, so some have expressed concerns that their actions may be motivated by political, ideological, or partisan considerations (as well as raising concerns about lawmakers actively communicating with judges who might eventually have to weigh in on a law). Attorneys for the plaintiffs in a case challenging the state’s same-sex marriage ban objected to the Court delaying a decision on the case because of a change in the makeup of the court after the elections (the newly elected attorney general has asked that the case be re-argued entirely). Some have raised questions about whether the delay is being pushed in order to influence the outcome of the case via which judges will hear it. 
In fact, two sitting justices on the Supreme Court raised these concerns publicly in April 2015. Supreme Court Justice Chief Justice Jim Hannah and Justice Paul Danielson recused themselves from a new case, ordered by the Court in early April, regarding which justices should hear the appeal on the same-sex marriage case (an issue on which the Court had already been briefed). Danielson’s recusal letter stated that the Court’s handling of the issue—in effect delaying a ruling and potentially changing the makeup of justices making that ruling—amounted to “manufactur[ing] a case where no case or controversy exists.” Danielson went on to state, “I cannot be complicit in machinations which have the effect of depriving justice to any party before this court.” Hannah in his letter stated, “I believe that a majority of this court has created out of whole cloth an issue to delay the disposition.” (To be clear, the judges were recusing from a newly ordered case that they believed was an unethical delay tactic, not from the underlying same-sex marriage case.) 
The Arkansas Times has reported that multiple sources confirm that the case was already decided, with an opinion written, in late 2014. The machinations by the majority of the Court have now delayed a ruling for months, with no clear date for disposition in sight, and potentially set up a scenario in which a different ruling emerges because of an effort to argue the case before a new set of judges. A complaint was filed with the Judicial Discipline Commission regarding the actions of the majority of justices on this case; the complaint is now being reviewed and investigated by the commission. 
The same-sex marriage case also brought up specific concerns about legislative interference in judicial independence. A formal complaint was made to the Judicial Discipline Commission in 2014 regarding a legislator, Sen. Jason Rapert, communicating with Supreme Court justices or candidates regarding the same-sex marriage case (the sitting justice named in the complaint recused himself although did not specify the reason why). The Legislative Council also passed a resolution drafted by Rapert which stated that "the power to regulate marriage is a power reserved to the people that lies within the domain of state legislatures and not with the courts" and threatened "legislative remedies" if the Court upheld a Circuit Court judge's ruling that the same-sex marriage ban was unconstitutional. In a highly unusual step, the resolution was hand-delivered to the Supreme Court. The implied threat of political retribution, such as recall elections, led attorneys for the plaintiffs to unsuccessfully argue for additional recusals. 
In 2014, then Attorney General Dustin McDaniel stated: ““The Arkansas Supreme Court has the reputation of being a results-oriented court. They get whatever result they want when they craft the law to match what they want done.” His statement was made after the Court overturned a judgment in a Medicaid fraud case, but was widely interpreted as a sweeping assessment of the Court. 
---
Peer Reviewer Comment: Agree.
The Arkansas Supreme Court has had a record of reviewing legislative enactments fearlessly, but since the elections of 2010 forward that appearance of detachment and independence has altered dramatically, as the account of the same-sex marriage case shows. </t>
  </si>
  <si>
    <t>"Reports of such behavior are not abundant, but there have been instances that were reported during the study period. For example, State Rep. Michael Schraa, R-Oskkosh, was accused in March 2015 of using his position as a legislator to put resources belonging to the state of Wisconsin up for sale to benefit a political party committee. Jacob Hajdu, the Democratic Party of Wisconsin's executive director, based his complaint on a March 11 Facebook post in which Schraa offered a ""VIP Capitol Tour package"" as an auction prize for the  Winnebago County Republican Party's annual Lincoln Day Dinner on March 20. The package includes a limo ride to Madison, a ""VIP Tour of the Governor's Office and several other 'off limits' areas of the Capitol.""  Democratic Party spokeswoman Melissa Baldauff said the tour was being promoted as something that's exclusive, VIP and not available to the public. ""He's using the resources that belong to the state of Wisconsin to benefit his party,  and that, I think, is very clearly against the law.""
The Government Accountability Board has not published for the public an annual listing of violations for eight years either. However, there have been instances where a legislator has been accused of an ethics violation: for example, Democratic State Rep. Janis Ringhand was accused of violating ethics regulations in October 2014 when she appeared to use resources from her official legislative office to promote her candidacy for state Senate. She won. 
In an earlier incident in April 2012 , Rep. Don Pridemore was caught using his official telephone number in the state capitol as a point of contact for a press release he issued endorsing GOP presidential candidate Mitt Romney. 
But the State Ethics Board last reported on such violations before it was merged with the State Elections Board to create the Government Accountability Board. 
Prior to that, there were several penalties for legislative misuse of public funds. For example, Representative Johnnie Morris-Tatum billed personal expenses to taxpayers, the Board investigated to determine if the Representative violated the Ethics Code by billing personal telephone calls to the state. As a result of the investigation, Representative Morris-Tatum reimbursed the state $1,800 and paid a civil forfeiture of $1,000 in 2002."</t>
  </si>
  <si>
    <r>
      <t xml:space="preserve">There have been instances of the use of state resources for personal purposes: The recent case of Del. Tiffany Alston (D) for instance, who was removed from the House of Delegates at the end of 2012 following a trial and conviction for theft and misconduct in office. She was originally charged with stealing $800 from the General Assembly to pay an employee of her law firm. She denied the allegation. Alston's record was expunged following a plea deal and completion of a sentence that involved restitution and community service. During 2014, Alston emerged to be running again for her old seat. 
Other instances, that several observers believe occur, include </t>
    </r>
    <r>
      <rPr>
        <sz val="10"/>
        <rFont val="Arial"/>
      </rPr>
      <t>intentional</t>
    </r>
    <r>
      <rPr>
        <sz val="10"/>
        <rFont val="Arial"/>
      </rPr>
      <t xml:space="preserve"> or inadvertent use of state email for campaign purposes. But as far an anyone knows, for the most part it is not widely abused. </t>
    </r>
  </si>
  <si>
    <t xml:space="preserve">There are no examples of legislators using state funds for personal purposes during the period of study.
However, it should be noted that a couple of cases of legislators misusing campaign funds were reported in the last two years. In one case, a  Republican state senator stands accused of using $100,000 in campaign funds to pay off personal credit card debt. His case is pending before state and federal prosecutors. In another case, a Democratic state representative has been accused of possibly using campaign funds for personal spending for gasoline. That case is unresolved. Still, consensus is this practice is not widespread. </t>
  </si>
  <si>
    <r>
      <t>During the period under review, there were no documented cases of legislators using public funds for personal purposes, according to the executive director of the Governmental Ethics Commission. 
"I would say that is pretty well respected," one former legislator said, echoing the same opinion given by a lobbyist and the former president of the League of Women Voters (Kansas chapter). The former state legislator said state-owned computers fall into a gray area. In an advisory opinion issued in Feb</t>
    </r>
    <r>
      <rPr>
        <sz val="10"/>
        <rFont val="Arial"/>
      </rPr>
      <t>r</t>
    </r>
    <r>
      <rPr>
        <sz val="10"/>
        <rFont val="Arial"/>
      </rPr>
      <t>ua</t>
    </r>
    <r>
      <rPr>
        <sz val="10"/>
        <rFont val="Arial"/>
      </rPr>
      <t>r</t>
    </r>
    <r>
      <rPr>
        <sz val="10"/>
        <rFont val="Arial"/>
      </rPr>
      <t>y 2015, the GEC said legislators and their staffs could use state-owned computers to access cloud and web based services that might also be used for campaign purposes "so long as the use does not expressly advocate for the election or defeat of a clearly identified candidate or solicit or accept campaign donations during legislative session." 
A current state representative said, "I'm sure people check their personal email (on state-issued computers) but I don't think of that as abuse. There are not a lot of state resources that lend themselves to abuse, either." A lobbyist said that the leeway granted to candidates/elected officials with regard to campaign contributions makes it unnecessary to violate the restrictions that do exist.</t>
    </r>
  </si>
  <si>
    <t>Utah lawmakers are subject to Utah Code banning personal use of state resources. In statute,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keeping and concealing false accounts. If the amount of funds exceeds $5,000 it is considered a felony under Utah law. Similar laws apply to other forms of government property abuse for personal gain.</t>
  </si>
  <si>
    <t>The Virginia Fraud Against Taxpayers Act bars use of state funds by any person under false claims, such as a false or fraudulent claim for payment or approval, making a false record or statement for a false claim, having state property or money and delivering less than the full amount or making a false record or statement about an obligation of payment to the Commonwealth. The penalty is between $5,500 and $11,000 plus three times the amount of damages and attorney fees. Public officials are exempt if the Commonwealth already knew about the evidence or information.</t>
  </si>
  <si>
    <t>During the review period two former attorneys general were charged with "pay for play" allegation and evidence was also found they accepted gifts. Their cases are now in the judicial process. 
 Prosecutors charged former Attorney General John Swallow and his predecessor, Mark Shurtleff, in  July 2014 with multiple criminal counts. If convicted, each man could face f up to 30 years in prison. The charges came after nearly two years of investigations by county, state and federal authorities, state lawmakers and the lieutenant governor's office.
Prosecutors allege the two former officials accepted campaign contributions and gifts that created a pay-to-play culture in state's highest law enforcement office. Swallow resigned from office in November 2013. Both were arrested in July 2014. There have been no formal triasl or court sentencings in both of these cases.</t>
  </si>
  <si>
    <t>The oath which members of the general assembly must take before entering the duties of their offices includes the statement, “I will not knowingly receive, directly or indirectly, any money or other valuable thing for the performance or nonperformance of any act or duty pertaining to my office, other than the compensation allowed by law.”
A similar prohibition of performing duties of the office for compensation other than official compensation appears in chapter 105 section 458 of the Missouri Revised Statutes.</t>
  </si>
  <si>
    <t>Under SC Code 8-13-700, no public official, member, or employee "may knowingly use his official office, membership, or employment to obtain an economic interest for himself, a family member, an individual with whom he is associated, or a business with which he is associated." 
The law further states a public official cannot "make, participate in making, or in any way attempt to use his office, membership, or employment to influence a governmental decision in which he, a family member, an individual with whom he is associated, or a business with which he is associated has an economic interest."</t>
  </si>
  <si>
    <t>The Eye on Financial Relationships web site provides a listing of every official required to file such an assets statement, whether or not the individual has filed his or her statement, and an index of officials' financial relationships. 
 There is a charge of 25 cents per page or PDF file. But they are not available on line--every time a citizen makes a request, the public official is told who has asked for it. In law, anyone can find information in law about requesting SEIs in law here: http://gab.wi.gov/ethics/economic-interests. 
 The records are not available in open data, but nonprofit watchdogs groups like the Wisconsin Democracy Campaign does regularly request a batch of the records, which are then available on the WDC website. However, such data is only available in pdf and for a limited number of officials. Furthermore the mirroring of such data is restricted to the years 2014 and 2015. 
 For example, on June 12, 2015, the WDC published links to statements of economic interests filed with the state's Government Accountability Board by Wisconsin Supreme Court justices and legislative and constitutional officeholders as of April 2015."</t>
  </si>
  <si>
    <t>Asset disclosure reports filed with the Texas Ethics Commission are available in hard copy at the commission office or by email. The Legislature approved a bill requiring public officials to file the reports electronically - instead of by hand or through the mail, as in the past - but legislation requiring the reports to be posted online in a searchable format died before lawmakers adjourned the 2015 regular session. 
 Rep. Chris Turner, a Grand Prairie Democrat who introduced the bill, said online posting would have enabled interested parties to easily search and sort the data to conduct detailed reviews of the financial activities of public officials, including the 150 state House members and 31 members of the Senate. 
 “If you wanted to see how many legislators have an interest in the X,Y and Z Corporation, you should be able to search X, Y and Z instead of going through 181 reports,” Turner said. “We’ll get there next time.”</t>
  </si>
  <si>
    <t xml:space="preserve">F-1 financial disclosure forms for state executives are available by request online at Public Disclosure Commission's website. Requests for PDF versions are answered within a few days and at no charge, but the information is not readily available online. </t>
  </si>
  <si>
    <t xml:space="preserve">Disclosure records for the governor are available in the Financial Disclosure section of the state’s electronic Ethics Web page. They list all major sources of income, business and charitable affiliations, and whether money is owed to whom. The website can be searched by first or last name, county, or office. All files found in the database can only be downloaded using pdf. </t>
  </si>
  <si>
    <t xml:space="preserve">The asset disclosure forms for the governor and other state elected officials are not detailed. They do not include family members’ assets and also do not include how much money the lawmakers receive. 
The forms simply have blanks for the elected officials to fill out their sources of income, but not amounts. In general, the non-detailed forms are completed by the governor and state cabinet-level officials, Lori Klassen of the secretary of state's office said. </t>
  </si>
  <si>
    <t>Asset disclosure forms for public officials can be viewed on the Minnesota Campaign Finance and Public Disclosure Board’s website. However, the files can be viewed only, and are not available for download through the database. Asset disclosure forms can be located by searching the agency that the individual works for or by their last name.  Links to the asset disclosure forms are challenging to find for users who are unfamiliar with the Board’s website. 
Anyone can view the asset disclosure forms , there are no requirements for attribution or restrictions on dissemination and the files are provided to the public free of cost .</t>
  </si>
  <si>
    <t xml:space="preserve">The State Ethics Commission produces an easily searchable database on its website. Original documents are posted promptly, are easy to access and search, and are free and unrestricted to all. Nevertheless, the files cannot be quickly searched or manipulated because they are in pdf form. </t>
  </si>
  <si>
    <t xml:space="preserve">Family members' asset disclosures are not required by law. 
The Commissioner of Political Practices does sanction officials that fail to turn in disclosures. However, the disclosures are thin on details. 
For example, the form D-1 requires investment disclosures. Either some Montana officials have no stocks or bonds over $1,000, or they fail to list them. When Governor Steve Bullock last campaigned in 2012 he filed a form D-1 that listed real estate investments, but no stocks or bonds. 
Attorney General Tim Fox's 2014 form D-1 listed two property management companies but no stocks or bonds in the form's "business interest" section. The Director of the Montana Public Employee Retirement Association Dore Schwinden does not have  any stocks or bonds disclosed on his  Secretary of State Linda McCulloch did disclose equities in her 2014 D-1. </t>
  </si>
  <si>
    <t>Asset disclosure forms in Oklahoma --referred to by the Ethics Commission as "financial disclosures" -- contain some useful information, but are self-reported and not incredibly detailed. 
Copies of Gov. Mary Fallin's most recent asset disclosure forms obtained through an Open Records Act request report only that she receives a salary as governor, that her spouse earns income from his job as a lawyer at a firm and that they own a rental property. 
It contains no dollar amounts for those incomes, nor does it report any securities or fiduciary relationships. 
The forms have been revised for parties filing in 2015 and require slightly more information.</t>
  </si>
  <si>
    <t>The Governor does often seem to talk a better game about transparency than she plays, but she did release her income taxes to the media. Also, on her "Statement of Economic Interest" at the State Ethics Commission website, she itemize all the gifts she has received. Otherwise, it's about as black as most other forms, and doesn't say any more than is absolutely necessary.</t>
  </si>
  <si>
    <t>The gist of the statement of economic interest in Mississippi is for the governor, in this case, to identify any businesses with which he or she is associated. The forms do not require a filer to disclose each specific source of income, only that which exceeds a set amount from a business. The documents are standard and comparable. The form does not require the filer to list all family members' assets, only those who are over the age of 21 and live in the same household as the filer during the filing period, i.e. his or her spouse. 
The Governor has filed the necessary information, which includes that his wife works at Community Bank and that he is not affiliated with any other businesses, nor does he receive more than $2,500 in income from any other source.
Section D of the statement of economic interest form asks the filer to write a "list of all the names and addresses of all businesses for which any of the following statements are true for the filer, filer's spouse and any person over the age of  twenty-one (21) who resided in the household during the entire preceding calendar year, including the name of any position in or relationship to the business."
While the commission does make sure the reports are complete, they cannot account for officials lying on them.</t>
  </si>
  <si>
    <t>The asset disclosure records of the governor and state cabinet-level officials appear to be completed and detailed; however there appear to be no routine checks and balances to verify completeness. 
The forms do request information on any ownership in a business that is working with the state where ownership exceeds $5,000 or $1,200 dividends, as well as professional organizations where filer is paid $1,200 or more, professional services rendered for income greater than $5,000, capital assets more than $5,000, compensated lobbyists with whom the filer has an economic relationship, businesses contracting with the state that paid the filer more than $1,200, gifts and honoraria and other units of government 
An analysis of former Governor Pat Quinn's disclosure records show no disclosures, except for a list of gifts received.  
One analysis noted that Quinn's 2014 disclosure statement failed to mention a lobbyist with whom he has been known to have a close relationship with, although the economic interest form requires disclosure of "economic" relationships.
A random sampling of disclosure forms filed in 2014 from employees in the governor's office showed no assets or interests to be disclosed. 
These disclosure records vary from case to case, said Jacob Huebert, of the Liberty Justice Center, noting that he had not reviewed disclosure records specifically.</t>
  </si>
  <si>
    <t>In practice, the asset disclosure records of the governor and state cabinet-level officers are as complete and detailed as the law requires. They cover the spouses or domestic partner of the state officer. The reports, known as statements of substantial income, itemize sources of significant income, but only indicate that the income is above a certain threshold. There were no scandals involving the assets of the governor or cabinet-level officials during the period under review.</t>
  </si>
  <si>
    <t>The governor and lieutenant governor and cabinet-level officials are among those required to file asset disclosure forms annually on March 15 with the Alaska Public Offices Commission, along with anyone who is hired or appointed in a department in the executive branch as the head or deputy director of a division. Special assistants to the head of the department and departmental legislative liaisons also must file.
All high-level asset disclosure forms are available on APOC's website, and others are made available upon request submitted in writing to the Commission. The turnaround is typically three days or less.</t>
  </si>
  <si>
    <t>Statements of Economic Interest are available by calling the Oregon Ethics Commission. These records are generally made available quickly (within a week) by email and for free, unless multiple disclosure forms are requested, in which case there may be a small delay.</t>
  </si>
  <si>
    <t>The Statements of Economic Interest of the Governor and Cabinet are easily accessible online at the S.C. Ethics Commission website. The Governor has made a point also of releasing her tax returns which, however, are not online.</t>
  </si>
  <si>
    <t>F-1 financial disclosure forms for the governor and other executive employees can be requested online at pdc.wa.gov. A request for Gov. Inslee's F-1 was delivered in one business day in PDF format at no charge.</t>
  </si>
  <si>
    <t>The asset disclosure records of the governor and elected state agency heads are available and include information on assets of family members. Disclosure reports also provide detailed information on sources and amount of income. 
 Disclosure of appointed department heads are not available, as they no longer have to file an asset disclosure, but instead file an annual affidavit swearing they did not take any official action from which they derived a personal gain.</t>
  </si>
  <si>
    <t>There are no restrictions in Texas that would bar a governor and other members of his executive branch team from a position in the private sector.  Two weeks after leaving office on Jan. 20, 2015,  former Gov. Rick Perry took a position as a board member with a Texas mega-pipeline company whose billionaire CEO was a hefty supporter of Perry’s unsuccessful presidential bid in 2012, according to news reports.
Perry joined Energy Transfer Partners, effective Feb. 3, as a member of the board of directors, announcing through a spokeswoman that he would be using his “his executive, managerial and leadership experience in the private sector.” The Texas Tribune reported that chairman and CEO Kelcy Warren, who helped build Energy Transfer into one of the nation’s largest pipeline companies, had contributed $250,000 to Perry’s 2012 presidential super PAC, “Make Us Great Again,” as well as least $20,000 to Perry’s last re-election race in 2010. 
The revolving door that shuttled aides from the governor’s office into lucrative lobbying jobs, and sometimes back again, was a continual target of scrutiny by the press and public interest advocates during Perry’s tenure. The Huffington Post, in a 2011 analysis of lobby disclosure data, reported that 40 of Perry’s aides either registered as lobbyists after leaving the administration or rejoined the governor’s team after lobbying. 
According to Texans for Public Justice, Mike Toomey was a lobbyist both before and after serving as Perry’s chief of staff from 2002 to 2004, with 42 of his 105 lobbying clients give more than $5.5 million to Perry’s gubernatorial campaigns from 2001 to 2011.
The pattern continued in late 2014 as some aides began moving into private careers in the months before Perry’s departure as governor, according to a report in the Houston Chronicle.   One of Perry’s budget and planning advisers, who was formerly with the Texas Transportation Commission, went to work as a lobbyist specializing in transportation and toll road matters.  A former deputy legislative liaison signed on to represent Tesla, the electric car maker, the Chronicle reported.</t>
  </si>
  <si>
    <t>There were no documented cases of violations of the revolving door law.
Generally, political reporter Ted Nesi believes that Rhode Island executives and cabinet officials "try hard to follow the letter of the law."
Recently, in 2013, the Ethics Commission was asked for formal opinions on whether or not a top-level staffer in the executive and the legislature could accept another government position. While in all six cases, the Commission responded positively, Ethics Commission's lawyer Jason Gramitt explained to the Providence Journal  in most cases where the chances of receiving a green light is slimmer, people instead request informal guidance. The commission routinely says no on the phone to cases that conflict with the revolving door law.</t>
  </si>
  <si>
    <t>Under state law, the governor and his cabinet have to wait a year after leaving office before they can become lobbyists. Political observers say it's state lawmakers who are more inclined to become lobbyists after leaving, rather than executive branch officials. 
 "We haven't had many people leaving the executive branch for lobbying," said Tom Humphrey, a writer for the Knoxville News Sentinel. He named a few have left previous administrations to lobby, but said they did not break any laws.
 Nashville Scene reporter Andrea Zelinski and Memphis Commercial Appeal reporter Rick Locker agree with Humphrey that they haven't seen former members of the Bill Haslam administration lobbying after leaving office.</t>
  </si>
  <si>
    <t>Generally, the governor and cabinet members adhere to laws governing private sector employment, that is, "at least as far as the public knows," says to ABC news reporter Josh Margolin. There is one, glaring exception. 
After stepping down as state Community Affairs commissioner (a cabinet-level position), Lori Grifa returned to the law firm of Wolf &amp; Samson where she lobbied for a real estate deal for a development project in Hoboken, who had retained the law firm. A 1/18/04 nj.com report said this: "In an explosive interview on MSNBC today, Hoboken Mayor Dawn Zimmer said Grifa pressured her to back a waterfront development project in the Hudson County city that the governor wanted. The developer, the Rockefeller Group, was represented by Wolff &amp; Samson, the law firm founded by Port Authority of New York and New Jersey Chairman David Samson, who is also the focus of multiple investigations into the George Washington Bridge lane closures.
Zimmer said Grifa helped Hoboken apply for a $75,000 grant through the Port Authority to pay for a study on development. Zimmer, however, did not support those development plans. Grifa kept the pressure on, setting up a conference call with the city’s planning attorney and Samson to push for the development, according to Zimmer, who cited email messages. Grifa, in a statement issued through the firm, denied ever meeting with Zimmer about the project." 
A report by WNYC Radio said this: "The deal was negotiated by Lori Grifa, a Wolff &amp; Samson Attorney who had just come off a stint as a high-level Christie appointee.  Her efforts on behalf of the developer, The Rockefeller Group, were so assiduous that Hoboken's planning attorney, Joseph Maraziti, Jr., wrote to a Hoboken official that he was getting "the full court press on this. I have a voice mail from last night from Lori asking that I join a call this am with Lori and David Samson (Chair of PA.)"   The U.S. Attorney's Office is investigating Zimmer's claims. Grifa's name later surfaced in another development project involved with the state of NJ. 
A 7/2/14 article in The Nation said this: "Conveniently, when Lori Grifa, the Wolff &amp; Samson attorney and former Christie appointee at the Department of Community affairs, left the DCA at the end of 2011 to return to Wolff &amp; Samson, she brought Triple Five, the builder of the American Dream complex, with her as a client. Triple Five clearly expected the firm to get them the funding they needed to make the project a reality—and, so far, they haven’t been disappointed. "</t>
  </si>
  <si>
    <t>It was widely publicized when former Mississippi Governor Haley Barbour left office in 2011 only to become a lobbyist, but there have been no major examples of this in the current executive office or governor-appointed departments. Again, because policing measures are limited, many government employees recognize that "you would just have to know about it" in regards to officials violating laws governing private sector employment after leaving office.
Mississippi Ethics Commission Tom Hood said he hasn't identified a case in which this ethics law has been violated in the past few years, however, the law is relatively lax: it does not prohibit state officials from being employed by a company that contracts with the employees former state agency, it only prohibits that former official from working for pay directly on the matter that he or she was involved with while in office.</t>
  </si>
  <si>
    <t>There are no documented cases during the study period of staff from the governor's office or his cabinet members taking employment within a year of leaving the office with the purpose of influencing the agency or office of which they were previously part.</t>
  </si>
  <si>
    <t>Only one governor, Kathleen Blanco, has fallen under the law that limits post-office employment and she has not worked since leaving office. Scott Angelle, secretary of the Department of Natural Resources, was chosen to serve temporarily as lieutenant governor until a new person was chosen for that office when a vacancy occurred. Before returning to his cabinet post, Angelle held fundraisers to raise $300,000 in campaign funds, much of it from the oil companies his agency regulates; he would have been forbidden from doing so as the head of agency. He subsequently left the agency and ran successfully for the Public Service Commission.
 Rodney Alexander left the U.S. Congress and was appointed to head the Louisiana Department of Veterans’ Affairs. He served as secretary for about a year, then left and joined a lobbying firm. He was forbidden from lobbying the executive branch and issues involving veterans. Alexander left the lobbying firm and joined a firm lobbying Congress.
 The Board of Ethics received nearly 1,000 requests for advisory opinions on how the law applies to certain situations.</t>
  </si>
  <si>
    <t>Gov. LePage was re-elected to a second term in 2014; most of his cabinet remained in place, and as such, there were no documented cases of cabinet-level officials taking jobs in the private sector that directly entail lobbying or seeking to influence their former government colleagues. 
 Furthermore, in Maine, there exists no oversight board or commission to advise, monitor and receive complaints regarding the ethical practices of executive branch employees, so such incidents are unlikely to be documented, other than by the press.
 A 2013 review of Maine's "revolving door" laws by the legislative Office of Program Evaluation and Government Accountability found perceived conflicts of interest amongst Maine's Public Utilities Commission but that the state's regulations were confusing, weak and typically narrowly interpreted by the courts.</t>
  </si>
  <si>
    <t xml:space="preserve">No cooling off period exists for high-level officials leaving government to enter private sector employment, except for the prohibition against participating in a contract they helped make for a period of two years. 
In 2014, several news organizations reported that the FBI was looking into a lobbying firm set up by former aides of Gov. Sam Brownback the previous year. The lobbying firm was founded by three former Brownback employees, including the governor's former chief of staff and campaign manager, and was working on behalf of three for-profit insurance companies involved in the privatization of the state's Medicaid system. 
According to the articles, the governor's chief of staff left his state job two months before contracts were signed between the state and the insurance companies, which then employed a partner in the former chief of staff's lobbying firm as well as a former deputy secretary of the governor's cabinet. The firm also garnered a number of other clients, sometimes replacing or supplanting their previous lobbyists. In all, former gubernatorial aides working as lobbyists disclosed that they were representing three dozen groups with interests before state lawmakers and regulators. 
The incoming president of the Kansas League of Women Voter said "it's pretty obvious" that several members of the governor's inner circle have become powerful lobbyists in the state. An opposition lawmaker said gubernatorial aides-turned-lobbyists "are trading on their access to the Administration, and this Administration has exhibited control over the legislative body." He went on to put it this way: "I'm a chief of staff of the governor's office on Friday. On Monday I've got a lobbying badge. You have to wonder if it's a pay-to-play type of thing." </t>
  </si>
  <si>
    <t>There are no documented cases of officials taking private-sector positions in which they directly lobby former government colleagues, however, this adheres to a strict definition of lobbying as detailed within the Iowa Code. Individuals have taken jobs in which their influence could be felt over former government colleagues, but in which they are not, by definition, lobbying.
Sue Dinsdale, executive director of the Iowa Citizens Action Network, said that although the regulations on lobbying are generally abided by, individuals are likely able to work around them.
One advisory opinion written by the Iowa Ethics and Campaign Disclosure Board, which oversees ethics regulations within the executive branch, was made in response to questions regarding lobbying activities by the governor's former chief of staff Jeffrey Boeyink, who served from January 2011 until September 2013. Following his departure from the governor's office, Boeyink joined a lobbying and PR firm with significant political connections in Iowa. The advisory opinion noted that while Boeyink could not lobby the governor's office or state agencies, officials or employees "with whom he had substantial and regular contact as part of his Chief of Staff duties" for two years, he could do the following: 
• Directly communicate with the governor's office, state agency, official or employee with whom he had substantial and regular contact about a specific piece of legislation, administrative rule or executive order provided he does not "'encourage' a particular course of action." For example, setting up a meetings between a lobbyist colleague and a member of the governor's office and refraining from making any "persuasive statements" himself would be considered permissible.
• Directly encourage that a specific course of action be taken by the governor's office regarding a governmental matter that is not a piece of legislation, administrative rule or executive order. For example, encouraging the consideration of a certain individual for a political appointment. The same goes for directly encouraging a specific course of action be taken by a state agency, official or employee with whom he had substantial and regular contact. For example, advocating on behalf of a private-sector client while assisting that client in crafting a bid for a contract with a state agency with which he previously had substantial and regular contact.
The board stated that Boeyink could directly lobby any state agency, official or employee with whom he had only "intermittent, brief, occasional, or insubstantial contact," or with whom he had substantial and/or regular contact but that contact stemmed from circumstances other than his duties as chief of staff. For example, he could directly lobby government officials with whom he had contact due to being a member of a nonprofit board of directors.
The board determined that additional permitted activities included:
Representing clients "who have matters before the state government that do not involve a case, proceeding or application", as well as representing clients "who have cases, proceedings, or applications before the state government where he did not have previous involvement." Additionally, he could represent clients who have cases, proceedings or application that he was involved in during his tenure as chief of staff, provided he confines himself to "matters separate and apart from those particular cases, proceedings, or applications that he was involved in." If he accepts no financial compensation for services, there are no limits on his abilities to represent a client.</t>
  </si>
  <si>
    <t xml:space="preserve">There are no documented cases in the study period of high-level executive branch employees blatantly breaking the law by not observing a two-year cooling-off period. But the cooling-off period requirement in law is narrow, requiring employees only to turn down jobs that require them to work in areas where they "gave an opinion, conducted an investigation or otherwise was directly and materially responsible for such matter in the course of official duties as a state employee, officer or official." The law is also interpreted narrowly by the state, allowing, for example, the former head of the state's lucrative unclaimed property program to accept a position with a state contractor. 
Consider the 2014 case of a Transportation Department manager who planned to work as a consultant for the department almost immediately upon retirement. The employee was given anonymity by the Public Integrity Commission. But the commission reviewed the case, offering this policy in a 2014 opinion: "Generally, the Commission has been of the opinion that a former DelDOT employee could work on DelDOT-related projects in the private sector as long as they did not work on the same projects they were involved with while employed by the State." The transportation department manager indicated that within 30 days of his retirement, any projects in which he gave an opinion, conducted an investigation, or was materially responsible for, would be complete. Therefore, it was very unlikely he would have any involvement in those projects after he transitioned to the private sector," the opinion reads.
Likewise in 2013, the former top official in Delaware's lucrative unclaimed property program, Mark Udinski, went to work for the state's top contractor in the area, Massachusetts-based Kelmar Associates. State officials contend Udinski did nothing that would violate the law because he is not directly working on cases that he oversaw as a state employee. It's not clear whether the case was reviewed by the Public Integrity Commission. Nevertheless, the Delaware General Assembly in January 2015 approved a new law imposing a stricter post-employment cooling-off period for employees working on the unclaimed property program. </t>
  </si>
  <si>
    <t>There have been no cases of governor or cabinet-level officials violating the six-months cooling off period. 
 Former Democratic Gov. Bill Ritter (2007-2011) went on to become the director of the Center for the New Energy Economy at Colorado State University. Former Republican Gov. Bill Owens (1999-2007) went on to become the managing director of Renew Strategies, a firm that works on water supplies in Colorado. Former Democratic Gov. Roy Romer (1987-1999) went on to become the superintendent of the Los Angeles Unified School District. 
 Democratic Gov. John Hickenlooper’s chief of staff, Roxane White, left his administration in 2014 for the private sector to become president and CEO of a nonprofit called Nurse-Family Partnership.</t>
  </si>
  <si>
    <t>There have been no documented cases of violation of these laws in the executive branch during the review period .However, a few cases of nepotism and cronyism have been alleged. For example, Salt Lake City Mayor Ralph Becker has been challenged for the hiring of his son to run the city's bike service as well as appointing a former campaign manager to Salt Lake City's planning commission. Also, Mayor Becker was faulted for hiring a brother to help plan for a new performing arts center downtown.
Executive officers and employees must adhere to rules that say they not employ, appoint, or vote for or recommend the appointment of a relative in or to any position or employment, when the salary, wages, pay, or compensation of the appointee will be paid from public funds and the appointee will be directly supervised by a relative. There are seven exemptions to this law. 
1. "The relative was appointed or employed before the public officer assumed his position."
2. The appointed is eligible as a "result of his compliance with civil service laws or regulations, or merit system laws or regulations."
3. "The appointee will be compensated from funds designated for vocational training."
4. "The appointee will be employed for a period of 12 weeks or less."
5.  The employee is a "volunteer."
6. "The appointee is the only person available, qualified, or eligible for the position."
7. "The chief administrative officer determines that the public officer is the only person available or best qualified to perform supervisory functions for the appointee."
Cronyism and patronage are not regulated by law.</t>
  </si>
  <si>
    <t>As Governor Nikki Haley has long opposed nepotism, it made for a certain irony when the story broke that she had secured a job for her 14-year-old  daughter in the S.C. State House gift shop. The news was small potatoes, though, beside the fact hat she had appointed politically-connected friends in high places, such as Eleanor Kitzman at the S.C. Department of Health and Environmental Control, an appointment that quickly backfired.
Gov. Haley's attempted to hire her friend, former Texas Insurance Commissioner  Eleanor Kitzman, as the head of S.C Department of Health and Environmental Control. Where DHEC's previous head, Catherine Templeton, had been hired following an exhaustive four-month search that drew 300 applications, Kitzman was hired with no search at all, and it didn't take much digging for reporters to suss out the reasons behind the Haley-Kitzman relationship. 
Barely in her job as insurance commissioner for three months, Kitzman had held a 2011 fundraiser for Gov. Haley by tapping the very people (Texas insurance executives) she was supposed to regulate. They netted Haley some $35,000 for her 2012 campaign. All or most of this managed to come out in Kitzman's embarrassing confirmation hearing before the S.C. Senate, which also revealed that Kitzman had a few transparency issues back home in Texas and with her own S.C. disclosure form, which she seemed to never stop rewriting, and which ultimately resulted in her taking her name from nomination.</t>
  </si>
  <si>
    <t>There have been no documented cases of blatant nepotism, cronyism or patronage in the executive branch in recent years.
Political reporter Ted Nesi notes that while all executive hirings aren't based "purely on merit," there have been no egregious cases of blatant nepotism, cronyism or patronage in senior-level positions for the last two governors, Lincoln Chafee and Gina Raimondo. There is a tendency for executive officials to hire people who have worked on their campaigns; for instance, Governor Raimondo's communications director served in a similar capacity on her campaign staff. But hirings tend to be based on merit and performance and do not disregard professional criteria. Neither have there been any documented cases of nepotism, cronyism or patronage on lower level positions. 
Governor Chafee did hire an influential legislator, Steven Costantino, as secretary of Health and Human Services, and a former Democratic lieutenant governor, Charles Fogarty, to head the state Department of Labor and Training. Despite their lack of experience running those departments, there were no documented controversies questioning their competence. Costantino was recently hired by Vermont Governor Peter Shumlin as commissioner of the Vermont state Department of Health Access.</t>
  </si>
  <si>
    <t>While it is too soon to evaluate Gov. Larry Hogan (R) who took office in Jan. 2015, many senior level appointees in the executive branch are in their jobs as the result of patronage, i.e. they worked on the campaigns of officeholders. But those in the jobs and those who appointed them would argue that merit is also a key factor in their appointments. Cronyism, says Michael Dresser, a veteran Baltimore Sun statehouse reporter, "depends on where you sit. If you like the governor and his allies, it's merit; if you don't like the governor and his allies, it is cronyism." 
Appointment procedures based on cronyism is generally true for the position of agency heads, and the first tier of assistants to agency heads.
---
Peer Reviewer Comment: Agree
Partisan removals from office have begun for the Hogan administration.</t>
  </si>
  <si>
    <t>The governor's office is overwhelmingly viewed as a place of sanction for those close to and supportive of the governor, and a political hotbed for those who question or oppose him. The governor has shown a willingness to break conflict of interest laws and release staff who are either inconvenient or will well serve as scapegoats for his executive failures. 
The governor's communications director left the office abruptly. It is unclear whether she was fired or quit, but she later said in a column that she was viewed as disloyal because she had voiced concerns about the behavior of the first lady, the overlap of campaign and state advisers, and the ways in which both interacted with state business.</t>
  </si>
  <si>
    <t>In Maine, there exists no oversight board or commission to advise, monitor and receive complaints regarding the ethical practices of executive branch employees. Oversight, in practice, is minimal, and as such, only an egregious violation would likely come to light. Two examples do, however, stand out.
 Until late 2013, Maine Governor Paul LePage employed his daughter, Lauren LePage, as Assistant to the Chief of Staff. 
 Some considered this a brazen act of nepotism, and her appointment was well-reported in the media. Lauren LePage left her post to join LePage's campaign for reelection during the latter half of the study period.
 Documented cases of cronyism and/or patronage are also apparent in some executive-level decision-making — including the hiring of consultants by the executive branch. In one particularly egregious case in 2014, LePage and his Department of Health and Human Services chief Mary Mayhew saw fit to hire Gary Alexander, a well-known Republican political operative who shares LePage's perspectives on the need for welfare reform — on a no-bid, $1 million contract.
 Eventually, the media revealed that parts of Alexander's recommendations and analysis had been plagiarized directly from an unrelated Center on Budget and Policy Priorities report issued in 2011 and the contract was cancelled. Only a portion of the taxpayer money spent on the contract was successfully recouped from Alexander; the rest was lost.</t>
  </si>
  <si>
    <t>In general, executive branch actions are not based on nepotism, as far as government offices going to family members, say close observers and participants. Most of the opinions of the ethics board involve hiring for specific jobs in smaller towns and parishes and for teachers whose spouses or parents or in-laws become a principal, administrator or school board member. 
 Gov. Bobby Jindal, himself, availed to an exception because his mother was/is a longtime supervisory employee of the state Department of Workforce Development.
 In September 2014, the ethics board allowed the new daughter-in-law of state transportation chief Sherri LeBas to keep working in her agency. LaBas' daughter-in-law, the former Melissa Arrigo, had been working as an engineer intern at the transportation agency for four years. She married LaBas' son on July 12. State law allows the continued employment because Arrigo had worked for the agency for more than a year prior to LaBas becoming secretary, the ethics board said. However, LaBas cannot participate in financial transactions involving her.
 On the other hand, the Ethics Board in April 2015 refused to permit the husband of state health chief Kathy Kliebert to be promoted to chief financial officer of a hospital that contracts with the state to treat Medicaid patients. Additionally, the ethics board found in March that a brother-in-law failed to disclose his relationship with Kliebert when his employer contracted with the state.</t>
  </si>
  <si>
    <t>There are several documented cases of patronage at the senior level of the executive branch during the period under review. Mark Dugan served as the lieutenant governor's chief of staff and assistant secretary of the Kansas Department of Health and Environment before leaving those jobs to run Republican Gov. Sam Brownback's 2014 re-election campaign. 
"I think the governor's office has" practiced patronage and cronyism, an opposition lawmaker said. "The governor came from Washington. He brought that kind of mentality to Kansas."
John MIlburn, former spokesman for that campaign, is now in the same role with the Kansas Department of Administration. Kim Borchers, the state's director of appointments, is a former Brownback campaign official. Former Brownback campaign official Sherriene Jones-Sontag served as the governor's communications director before becoming deputy of the state Lottery in June 2013. 
In 2014, the Department of Revenue hired as its legislative liaison retiring Rep. Richard Carlson, who had helped push tax cuts favored by Brownback through the Legislature. In 2013, Brownback used his executive power to appoint his former staff attorney to the Court of Appeals. The next year, he appointed him to the Supreme Court, giving him the opportunity to fill another position on the Court of Appeals, which he did in 2015 by appointing by Kathryn Gardner, his former law school classmate and member of the same Topeka church as his director of appointments. In 2013, the executive branch awarded a $48.2 million contract to a Mississippi law firm to handle child support enforcement across much of the state. The owner of the firm is a Brownback campaign donor and, prior to the awarding of the contract, one of its employees was hired to head the state's child support enforcement division. The firm hired as its lobbyist in Kansas a former lobbying partner of Brownback's chief of staff at the time. A Democratic legislator called the contract a "pay-to-play kind of thing."</t>
  </si>
  <si>
    <t>The executive branch has come under fire in recent years for actions involving nepotism, cronyism and patronage. In 2013, Gov. Terry Branstad appointed his son as an unpaid member of the Iowa Natural Resource Commission, which sets policy, approving administrative rules, approves state land acquisition or disposal and hears appeals in contested cases related to fish, wildlife, conservation law enforcement, park and forestry programs. Members serve six-year terms and are confirmed by the Senate. In another instance, Branstad appointed his top donor, Bruce Rastetter, to the Iowa Board of Regents. Rastetter donated over $160,000 to Branstad's campaign. Rastetter became president of the Board of Regents in June 2013 and was re-elected in 2014.
Additionally, a review by the Des Moines Register found almost 300 state jobs were moved from merit to at-will over a 36-month period, with 198 jobs reclassified in 2013 alone. The reclassification came after the Department of Administrative Services amended an administrative rule to permit such reclassification.
Changing the positions to "at-will" not only means employees can be fired for nearly any reason, but also that the positions can be filled without advertising. Another Des Moines Register investigation found at least 386 people were hired by Branstad's administration since 2011 without advertising the positions on the statewide public notification system.
Danny Homan, Council 61 president for the American Federation of State, County and Municipal Employees, said the union was concerned about the reclassifications and cited fears that the new system presents a great risk for politically based motivations behind hirings and firings.
Caleb Hunter, head of marketing and communications for the Iowa Department of Administrative Services, said the switch to at-will positions has not led to issues with cronyism or patronage influencing management actions, saying "there’s no data to support the assertion that individuals are being removed for political reasons." However, the sheer number of jobs reclassified and the number of jobs filled without public notice suggest these changes within the executive branch make the system more susceptible to cronyism and patronage-motivated actions.</t>
  </si>
  <si>
    <t>Illinois has documented cases of nepotism, cronyism and patronage which appear with occasional frequency. 
For example, former Governor Pat Quinn appointed a former campaign manager head of Illinois' sport facilities agency shortly before he left- at a nearly $180,000 annual salary.  The appointment was approved but was widely criticized. 
Governor Bruce Rauner is now under attack for hiring the sister of his aide to  a $70,000+ year a job with the Illinois Environmental Protection Agency. 
There was also an employment scandal at the Illinois Department of Transportation, where 100 jobs were filled by friends and relatives of top state leaders. The resulting investigation took more than three years and a report was released this year.</t>
  </si>
  <si>
    <t>There are several documented cases of patronage and cronyism in hiring and promotions by the executive branch. 
 Governor Deal increased the salaries of  some of his aides by more than 10 percent in 2014, while other state employees only received a one percent raise after years of no raises. The governor's spokesman said the increases were necessary to keep senior staff from seeking other jobs. 
 In January of 2015, Governor Deal promoted three members of his security detail to state positions that doubled the salaries of two of them. The other member received a 75 percent raise. 
 In 2013, Governor Nathan Deal helped arranged a $150,000 dollar job for Republican State Senator Chip Rogers at the State licensed broadcasting network, Georgia Public Broadcasting. An employee at the organization, who held the same title as the senator but earned a third of his salary, resigned in protest. A year later in April 2014, the former State Senator had to depart public broadcasting after the Governor's office discovered that he held another position as lobbyist for the Asian American Hotel Owners Association.
 The governor has also benefited from his daughter in-laws political fundraising business, which has grown since he became governor. Denise Deal has received roughly $791,000 in payments from 27 state and federal candidates since Deal became governor. About half of the money, according to financial reports, comes from the governor’s campaign or a political action committee with ties to him. 
 Those who were appointed to powerful boards in Georgia by Governor Deal continued to support him financially in his re-election campaign. An investigation by the Atlanta Journal Constitution of campaign contributions from members of the Board of Regents, Board of Natural Resources and the Ports Authority found that combined, its members gave 1.3 million dollars to his campaign. Nearly all who gave money were appointed or re-appointed by Deal.</t>
  </si>
  <si>
    <t xml:space="preserve">While government in Delaware, a small state where connections abound, has a long reputation for nepotism, there appear to be no documented instances where hiring decisions at the senior level of the executive branch during the study period were based on nepotism, cronyism, or political patronage. 
In the governor's office, there were at least two instances in the study period of family members working side-by-side in senior-level positions. Lindsay O'Mara, the governor's education adviser since 2013, is the wife of former Natural Resources Secretary Colin O'Mara, who left the regulatory job in the summer of 2014.  Gov. Jack Markell's former communications director, Cathy Rossi, who left the job in January 2014, served in the governor's office alongside her husband, a member of the governor's security detail. The two traveled together to Israel on a state-sponsored economic development trip. Nevertheless, no cases of nepotism, cronyism, or political patronage appear to have been investigated and judged to be improper by the state's Public Integrity Commission, Delaware's ethics office, during the study period. </t>
  </si>
  <si>
    <t>Connecticut governors often appoint legislators, loyal party members and others to state cabinet-level positions or other plum jobs.  
On March 20, 2015, Democratic Gov. Dannel Malloy appointed the daughter-in-law of a longtime Democratic fundraiser as commissioner of the Insurance Department. The appointee, a former lobbyist, had been vice president of public policy, government affairs and U.S. compliance for Cigna.
After his re-election in 2014, Malloy gave the job of commissioner of aging (salary, $125,000) to a Democratic House member who’d recently lost her seat when she ran for the Senate. Two other commissionerships have been filled with former Democratic legislators. The governor’s former general counsel is now an associate justice of the state Supreme Court.
In 2013, a Hartford lawmaker called for a jobs lottery after criticizing reports of nepotism in summer jobs at state agencies. He noted that few young people in cities have the connections that could net them a lucrative summer position and pointed out "the hiring of the children of many government officials for summer jobs" in state agencies.</t>
  </si>
  <si>
    <t>In practice, the governor’s appointments and hiring within various executive departments is often influenced by rewarding friends, political allies, and campaign supporters. “I don’t think it’s an absolute pay to play kind of thing but, you know, it’s friendly folks that are gonna get appointments,” said Hendrix politics professor Jay Barth. “A lot of that friendliness is through political activity.”
“When you’re talking about board and commission appointments, people that have been long-time friends and supporters of any governor are often appointed,” said Matt DeCample, who served as Gov. Mike Beebe’s spokesperson. 
After the 2014 election, there was widespread turnover in various departments of long-standing civil servants after a number of offices changed partisan hands from Democrat to Republican (not unexpected, and there was similar turnover in past scenarios in which the partisan flip was reversed). In one particularly stark example, newly elected attorney general Leslie Rutledge immediately fired more than 30 employees, many with years of experience, ranging from attorneys to couriers. 
Generally speaking, some degree of cronyism has been commonplace in terms of executive appointments. “It’s a political spoils system and it’s true for both parties,” said reporter Max Brantley. Appointments often go to long-time political operatives, failed candidates, political supporters, and their friends and families. Newly elected governor Asa Hutchinson’s appointments include Arkansas Republican Party Chairman Doyle Webb's wife, Barbara, to head Workers Compensation, and his sister-in-law, Becky Keogh to head the Department of Environmental Quality. Bud Roberts was appointed the new Alcoholic Beverage Control director (Roberts is the brother of Michael Roberts, who heads a law and consulting firm where Hutchinson’s son is part of the “government relations” team). Tracy Steele, one of the only prominent Democrats to endorse Hutchinson during the campaign, was rewarded with a job heading the Arkansas Health Services Permit Agency. Numerous appointments went to former Republican lawmakers or candidates with relatively limited experience or credentials in the departments they were hired to head.
Direct nepotism is banned for constitutional officers. The Treasurer’s office recently illegally hired Sam Swayze, first cousin of newly elected Treasurer Dennis Milligan. The error was discovered and Swayze resigned after having been employed for one month. Thus far, though violation of the nepotism statute is a misdemeanor, no criminal action has been taken. While such clear violations are rare, mutual back-scratching is common, with governors and other constitutional officers of both parties appointing or hiring people related to other lawmakers, state officials, campaign funders, candidates, or political operatives (such as the example of Webb’s relatives). Jim Harris, Milligan’s chief of staff who was responsible for the illegal hiring of Swayze, is former Gov. Mike Huckabee’s brother in law. Hutchinson recently hired Phyllis Bell, the wife of Rep. Nate Bell, to be Hutchinson’s legislative liaison (hiring legislator’s spouses demands the approval of the Joint Budget Committee by law, which Hutchinson received). 
---
Peer Reviewer Comment: Agree.
Cronyism is almost a rule in executive branch appointments, but nepotism far less than it once was. Until the past decade or so, the elected minor constitutional officers (secretary of state, auditor, treasurer, land commissioner) were expected to put their wives on the payroll in a top-paying job, even though they sometimes never showed up for work, because the elected office paid so little. Constitutional amendments the past 20 years have raised the salaries substantially, so nepotism is now frowned upon.</t>
  </si>
  <si>
    <t xml:space="preserve">Unless a gift was explicitly given quid pro quo, there were no restrictions on the executive branch with regard to gift giving until January 2015. Members of the executive branch routinely accepted items of value during that time, including sporting and entertainment event tickets and dinners. 
Gov. Tom Wolf's first executive order after he was sworn into office in January 2015 was to ban state workers from accepting gifts of any value. (Family members do not fall under this order.) Until this recent rule, only the Public Official and Employee Ethics Act restricted members of the executive branch from accepting "anything of monetary value, including a gift ...". That restriction applied only if the gift was "based on the offeror's or donor's understanding that the vote, official action or judgment of the public official ... would be influenced thereby." The law, as written, allows gifts to be rationalized as permissible as long as there is not an obvious quid pro quo, a concept that can be difficult to prove.
The governor's rule is still relatively new, but so far the new cabinet appears to be adhering to it, returning gifts — even those of small value — or reimbursing the person who provided the gift. Wolf has also called upon the state's independent commissions to enact policies banning gifts. 
Of the 23 targeted, The Pennsylvania Turnpike Commission and the Pennsylvania Liquor Control Board (both of which have had recent notable ethics lapses) have done so. </t>
  </si>
  <si>
    <t>In the period of the study, there have been no startling reports about members of the Maryland state executive branch failing to adhere to law governing gifts and hospitality. There are gubernatorial suites at Ravens and Redskins football games, and there is a list available, upon request, of those whom the governor and lieutenant governor have entertained in those boxes. They tend to invite, friends, allies, people they are courting for political gain. But they are the gift giver (and the taxpayer is), not the recipient of the gift.</t>
  </si>
  <si>
    <t>There is no documented case of a member of the executive branch or a family member accepting gifts or hospitality above what is legally allowed. Currently, the receipt of gifts and honoraria is difficult to track as public officials and employees are not required to report gifts that fall under the legal exceptions to the gift law. A piece of legislation was introduced in 2013 that would have required officials and public employees to report any gifts or honoraria or a series of gifts or honoraria from one donor that exceeds $100 in a year. The legislation passed the Iowa Senate, but never reached the floor in the House.
In an interview with The (Cedar Rapids) Gazette, Megan Tooker, executive director of the Iowa Ethics and Campaign Disclosure Board, said the board proposed the bill not because of suspected violations of the gift laws, but because the lack of reporting requirements means that the board can't fully grasp how much individuals are receiving for speaking engagements and other functions at which state officials and employees are allowed to have restricted donors cover travel, lodging and meal expenses. The bill would cover the executive branch and state boards and commissions.
Sue Dinsdale, executive director of the Iowa Citizens Action Network, voiced concerns about the influence individuals can gain through both campaign donations and gifts, although she said Iowa adequately regulates gifts. Within her own organization, she said individuals are cautious about their actions to ensure they are not going outside the rules. She said any increased transparency, such as the requirement to report gifts and hospitality amounting to more than $100, would be beneficial.</t>
  </si>
  <si>
    <t xml:space="preserve">Based on a review of all the penalties doled out by the Commission on Ethics in the time period of study, there are no documented cases of members of the executive branch or their family members accepting gifs above what is legally allowed. 
"There’s been such a focus on it," said politician scientist Susan Macmanus. "The press has really learned how to cover it. But no recent examples come to mind." Steve Bousquet and Carol Weissert furthermore agreed there were no such cases during the period of study. </t>
  </si>
  <si>
    <t>While members of the executive branch have not always adhered to the laws governing gifts and hospitality, the press does a good job of keeping these actions in the spotlight. 
That said, there have been few documented cases where members of the state's executive branch has violated the law governing gifts and hospitality within the 2013-2015 study period. 
In one example, a former Du Quoin State Fair manager - who is appointed by the Governor's Office - resigned over violations.
 John Rednour Jr., resigned following an investigation by the Executive Inspector General for improperly accepting $4,000 to $8,000 in free beer tickets from a vendor. He was later fined $5,000.</t>
  </si>
  <si>
    <t xml:space="preserve">Asset disclosure statements are not regularly independently audited, as required by law, but are rather reviewed for completeness and then audited only when complaints arise. This is a matter of available resources. 
Reviews for completeness are carried out in a most rudimentary way. That is, when the disclosure forms are filed, the person receiving them looks at them to make sure that the minimum requirements are in the form, such as the filer has remembered to list their public position and sources of income. They do not verify whether the answers provided are correct, only that the questions are answered. The burden to fill the form out correctly is on the individual to do so.
If there are complaints or notifications that a filer has not filled the forms out correctly, or failed to disclose certain sources of income or other pertinent information, the Ethics Commission will investigate the form then to see whether a violation has occurred. If so, there can be sanctions, but this is the only time that the disclosure forms are audited.
There were no such instances recorded for the period of study. </t>
  </si>
  <si>
    <t xml:space="preserve">In the study period, there are no documented cases of executive branch employees accepting gifts or hospitality above what is legally allowed. Financial disclosure forms, however, are not independently audited, or readily available on the web, making it less likely such issues would be found and addressed. There is a $250 reporting threshold on gifts. 
A special prosecutor investigating incidents of political corruption did not report on any incidents involving gifts to executive branch employees during the study period. E. Norman Veasey, a former Delaware Chief Justice, did note in his December 2013 report that the resources of the state's ethics agency, the Public Integrity Commission, were "severely hamstrung" by inadequate resources, making it less likely any significant problems within the executive branch would come to light. </t>
  </si>
  <si>
    <r>
      <t xml:space="preserve">The State Ethics Commission reviews disclosure forms, but does not audit them.  
State Ethics Commission Deputy Director Mark Holmes says this: " Pursuant to Executive Order 24 (Christie), all financial disclosure statements filed pursuant to the order must be reviewed by the Commission to determine their conformity with the order and other applicable law.  In practice, the financial disclosure statements filed by the Commission members are reviewed by members of the staff.  The financial disclosure statements filed by the Commission’s Executive Director and Deputy Director are each reviewed by the other manager as well as by an additional staff member."
Holmes considers his office independent and impartial, but </t>
    </r>
    <r>
      <rPr>
        <sz val="10"/>
        <rFont val="Arial"/>
      </rPr>
      <t>fo</t>
    </r>
    <r>
      <rPr>
        <sz val="10"/>
        <rFont val="Arial"/>
      </rPr>
      <t>rmer Sen. William Schluter  strongly disagrees that the Commission is a fully independent third party.  The Christie administration has been the subject of heavy criticism for imposing its influence. A 2014 NJ Spotlight story said: "Former members of the state Ethics Commission are taking issue with the way Christie injected the governor's office into the hiring of its past two executive directors. Indeed, one former chairman of the commission, Paula Franzese, a Seton Hall law professor, said it may even be time to rethink the concept of having members of the Ethics Commission appointed by the governor."</t>
    </r>
  </si>
  <si>
    <t xml:space="preserve">There is no regular auditing of executive asset disclosure forms by an impartial third party in Oklahoma. 
The Ethics Commission can investigate if financial irregularities are discovered or a complaint is made, and has subpoena power for its investigations. 
Under that authority, the Ethics Commission could then audit the asset disclosure forms of executive branch officials. But auditing of these forms is not regularly occurring in Oklahoma. 
But sources said there have been no investigations regarding asset disclosure forms during the period of study. </t>
  </si>
  <si>
    <t xml:space="preserve">Executive branch statements of financial interest are not regularly audited by an independent third party. However, Executive branch officials have been sanctioned by the State Ethics Commission since January, 2013 for failing to adhere to financial disclosure laws. 
In 2013, the former head of the Executive Office of Labor and Workforce Development admitting violating the statute by filing his statement of financial interests 246 days late; Michael Byrnes agreed to pay a fine of $625.
Also in 2013, a top official in the Executive Office of Health and Human Services admitted to violating the conflict of interest law by contacting a technology firm for a potential job while soliciting the company to work on a state project.   Philip Poley also acknowledged working directly on that project after leaving state employment to work for the technology firm, Accenture.   Poley admitted to the violations and agreed to pay a $25,000 penalty.   
And in December, 2013, the former head of the state’s ITD Director of Hosting Services paid a $30,000 civil penalty for violating the conflict of interest laws.   Delwin Dickinson approved $454,00 in state payments to Advizex, a hardware and software reseller, while also discussing a new job with the firm.  
---
Peer Reviewer comment: Agree.
In addition to this basic compliance audit, the Commission has commenced a full investigatory audit for any filer that is the subject of a preliminary inquiry into ethics violations, regardless of the nature of the violation, according to Karen Nober, current executive director of the State Ethics Commission.  This process was started in January of 2015. </t>
  </si>
  <si>
    <t>The financial disclosure forms are not independently audited. A review of the forms suggests that they are not closely examined by an outside party as they generally contain little financial information beyond the  official’s employment with the state.</t>
  </si>
  <si>
    <t>The asset disclosures of members and staff of the executive branch are not independently audited on a yearly or random basis. According to GEC executive director Carol Williams, her staff tries to make sure that the forms are filled out and filed on time, but does not assess their contents. During the period under study, there is no known instance of an audit being conducted when financial irregularities were discovered or suspected. The last GEC hearing regarding an audit took place in 2012, prior to the period under study, and that audit took place in response to an outside complaint. The GEC's review of statements occasionally results in their return to an official for clarification, but those actions have not led to any audits during the period under review.</t>
  </si>
  <si>
    <t xml:space="preserve">There is no independent audit of executive branch asset disclosures other than review for completeness by the staff of the Ethics Commission. If forms are incomplete, the filer is asked to add missing information. There is no sanctioning ordinarily, except when the asset disclosures are not filed. This is however largely applicable to lobbyists only. </t>
  </si>
  <si>
    <t>Personal financial disclosure statements are reviewed and updated daily, according to the audit status report available on the Iowa Ethics and Campaign Disclosure Board's website. However, Megan Tooker, executive director and legal counsel for the board, said that while the board does review the records for compliance, it does not request documentation such as tax returns or otherwise conduct audits of the records.
Adam Mason, state policy director for Iowa Citizens for Community Improvement, said the organization feels there should be further auditing of the personal financial disclosures. "All too often we see people over simplifying their responses because they don't think anyone is looking. Even though the reports are accessible, they don't tell us a whole lot," he said. He cited one instance of Bruce Rastetter, a top donor to Gov. Terry Branstad, who was nominated by Branstad to the Iowa Board of Regents. In Rastetter's disclosure report, Mason said he cited his profession as farming and self-employed. He listed "investment income" in response to the question about income sources greater than $1,000. He filed an amended disclosure form after Iowa Citizens for Community Improvement filed a complaint with the Iowa Ethics and Campaign Finance Board. The complaint was later dismissed. Rastetter is the CEO of Summit Group, an umbrella organization for a variety of agribusiness interests. 
In the board's report on the complaint, it noted that, "Mr. Rastetter's initial statement, while true, did not adequately identify all of his businesses. Nevertheless, the statement has been amended to provide additional information. Moreover, Mr. Rastetter's business activities are well known and well publicized, including on the Board of Regents' website. Because Mr. Rastetter's initial personal financial disclosure report, while incomplete, did not contain false or fraudulent information and because the Ethics Board is satisfied with Mr. Rastetter's amended statement."</t>
  </si>
  <si>
    <t>The restrictions are in the Executive Code of Ethics (2011), an Executive order, which states that "For one year after leaving office, a former appointee shall not, for pecuniary gain, be an advocate for any private entity before any public body or before the state legislature or its committees, regarding any particular matter ... in which the appointee had participated personally and substantively while in state employ."
 The Code covers all appointees of the Governor, and appointees of the Governor's appointees, essentially, all state employees not covered by the collective bargaining agreement with the Vermont State employees Association. All, that is, except the Governor. The code does not apply to the Governor, whose office enforces the code, according to the Governor's Counsel, Sarah London.</t>
  </si>
  <si>
    <t>Asset disclosures of the executive branch are subjected to compliance reviews by the Ethics Commission. Audits occur only when complaints are filed.
A corruption risk report by Integrity Florida, a nonprofit, nonpartisan research institute, found that one of the big differences between Louisiana, which ranked No. 1. for legislative financial disclosure, and Florida (which ranked No. 26) in their study, was that Louisiana routinely reviews filings for accuracy and completeness - both through a formal audit process, and Florida does not. To this day, Florida does not conduct even random audits, which leads Ben Wilcox to conclude that the report is still relevant and accurate in its findings today. 
Kerrie Stillman said 38,000 forms are filed each year and the task would be enormous. To audit the forms, an entire staff of auditors would need to be brought on board, she said. However there are instances when the ethics commission is auditing particular disclosures if and when warranted.</t>
  </si>
  <si>
    <t>Maryland does not have a 'cooling off' period as such for executive branch officials leaving government. (There is one for legislators preventing them to take an applicable job within one year). 
However, the law requires an indefinite ban (as opposed to a cooling off period) when  someone leaves state service - they  are prohibited forever from participating in a matter in which they participated in for their state job. The employee could still work for someone who does business with the state. 
The ban does not preclude them from making use of their expertise, but if one had worked on a bridge contract, one could not then go and work on the bridge contract at the contractor's business. Here is the relevant portion of the ethics statute: 
Former official or employee. — (1) Except for a former member of the General Assembly, who shall be subject to the restrictions provided under paragraph (2) of this subsection, a former official or employee may not assist or represent a party, other than the State, in a case, a contract, or any other specific matter for compensation if: (i) the matter involves State government; and (ii) the former official or employee participated significantly in the matter as an official or employee.</t>
  </si>
  <si>
    <t xml:space="preserve">State law is ambiguous about whether state officials can hire a family member but does prohibit favorable treatment of family members. The Ethics in Public Service law says, "Except as required to perform duties within the scope of employment, no state officer or state employee may use his or her position to secure special privileges or exemptions for himself or herself, or his or her spouse, child, parents, or other persons." 
The law also prohibits generally financial conflicts, including accepting any "reward" from a person for whom the state employee is involved in a contract, sale, lease, purchase or grant: "No state officer or state employee, except as provided in subsection (2) of this section, may be beneficially interested, directly or indirectly, in a contract, sale, lease, purchase, or grant that may be made by, through, or is under the supervision of the officer or employee, in whole or in part, or accept, directly or indirectly, any compensation, gratuity, or reward from any other person beneficially interested in the contract, sale, lease, purchase, or grant."
The law does not use terms like cronyism or patronage. It does not explicitly ban officials from hiring family and friends, but it does bar officials from securing "special privileges or exemptions" on behalf of family and friends. </t>
  </si>
  <si>
    <t>State law forbids former agency heads or elected officials for a period of two years following the termination of their public service from assisting another person for compensation in a transaction, or in an appearance in connection with a transaction, involving his former agency. 
 Also, no former agency head or elected official shall render any service on a contractual basis to or for his former agency for two years following the termination of his public service.</t>
  </si>
  <si>
    <t>S.C. Code 8-13-700 prohibits use of state office using to benefit family and friends.
“No public official, public member, or public employee may knowingly use his official office, membership, or employment to obtain an economic interest for himself, a family member, an individual with whom he is associated, or a business with which he is associated.”
S.C. Code 8-13-750 deals specifically with nepotism, prohibiting public official or employee from using their position to help a family member get a job, appointment, promotion, transfer, or advancement. 
However, cronyism and patronage are not specifically mentioned in law.</t>
  </si>
  <si>
    <t>No public officer or employee may employ, appoint, or vote for or recommend the appointment of a relative in or to any position or employment, when the salary, wages, pay, or compensation of the appointee will be paid from public funds and the appointee will be directly supervised by a relative. There are seven exemptions to this law. 
1. "The relative was appointed or employed before the public officer assumed his position."
2. The appointed is eligible as a "result of his compliance with civil service laws or regulations, or merit system laws or regulations."
3. "The appointee will be compensated from funds designated for vocational training."
4. "The appointee will be employed for a period of 12 weeks or less."
5.  The employee is a "volunteer."
6. "The appointee is the only person available, qualified, or eligible for the position."
7. "The chief administrative officer determines that the public officer is the only person available or best qualified to perform supervisory functions for the appointee."
Cronyism and patronage are not regulated by law.</t>
  </si>
  <si>
    <t>Maine law does not explicitly address executive branch nepotism, cronyism or patronage by name or definition , however the concepts are covered under existing law. It does broadly “prohibit an executive employee from participating in a proceeding if certain individuals or organizations related to the employee have a direct and substantial financial interest in the proceeding.” 5 § 18
These individuals may include, “himself, his spouse or his dependent children; His partners; A person or organization with whom he is negotiating or has agreed to an arrangement concerning prospective employment; an organization in which he has a direct and substantial financial interest; or any person with whom the executive employee has been associated as a partner or a fellow shareholder in a professional service corporation… during the preceding year.” 5 § 18
The term ‘proceeding’ is defined broadly to include "an application, request, ruling, determination, award, contract, claim, controversy, charge, accusation, arrest or other matter relating to governmental action or inaction.” 5 § 18
In addition, across all government agencies, Maine Administrative Services and Procedures law broadly intends that “all qualified Maine citizens have fair and equal opportunity to enter the service of State Government on the basis of merit and to work free from the forces of favoritism, nepotism and political patronage.” 5 § 7031
It also prohibits the hiring or promotion of an individual “by a person related to the job candidate by consanguinity or affinity within the 4th degree.” 5 § 7051 This stipulation applies to all members of both the classified and unclassified service, which, by definition, includes executive branch appointees. 5 § 931</t>
  </si>
  <si>
    <t>Under state law (Indiana Code 4-2-6-16), an individual employed in a state agency may not hire a relative. Also, a person can't be employed in the same state agency in which the person's relative is the appointing authority. The only exception to that rule is if the individual has been employed in the same agency for at least 12 consecutive months immediately before the date that the relative becomes the appointing authority. Except under in that case, an individual may not be placed in a relative's director line of supervision. A person employed in an agency also may not contract with or supervise the work of a business of which a relative is a partner, executive officer or sole proprietor. 
 There is no state law that explicitly prohibits cronyism or patronage in the executive branch.</t>
  </si>
  <si>
    <t>The executive branch is covered by rules governing gifts and hospitality in an executive order, Utah employees ethics law and governor's executive order addressing ethics. 
Gifts to the value of $50 are allowed including food, gifts and other items of "minimal" or "nominal" value.   Utah executive officers are subject to a law banning personal use of state resources.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or keeping and concealing false accounts. If the amount of funds involves exceeds $5,000 it is considered a felony under Utah law. Similar laws apply to other forms of government property abuse for personal gain. 
Family are not covered.</t>
  </si>
  <si>
    <t>No such law exists. 
 There is no law that specifically prohibits nepotism, cronyism or patronage in Colorado. The law, however, states that appointments and promotions shall be “based on a fair and open comparative analysis of candidates based on objective criteria.” That means selections “shall be made without regard to race, color, creed, religion, national origin, ancestry, age, sexual orientation, marital status, or political affiliation and without regard to sex or disability except as otherwise provided by law.”</t>
  </si>
  <si>
    <t>No such law exists. 
Although there have been patronage and nepotism scandals in Illinois, (most recently former Governor Pat Quinn appointed over 100 people in a patronage scandal which he then tried to pin on the Department of Transportation), there are no specific laws in Illinois that cover patronage, nepotism or cronyism.</t>
  </si>
  <si>
    <t>Gov. Tom Wolf's first executive order after he was sworn into office in January 2015 was to ban all state workers from accepting gifts of any value. (Family members do not fall under this order.) 
Until this recent rule, only the Public Official and Employee Ethics Act restricted members of the executive branch from accepting "anything of monetary value, including a gift ...". That restriction applied only if  the gift was "based on the offeror's or donor's understanding that the vote, official action or judgment of the public official ... would be influenced thereby." Therefore, as long as there was not an obvious quid pro quo, there were no restrictions on giving gifts.
Gifts that were given outside of that explicit quid pro quo were required to be disclosed on public officials' Statements of Financial Interest when the gift was valued at more than $250 (including cash, which was also permitted). Hospitality and lodging gifts had a greater threshold for disclosure at $650. 
Because the rule banning executive branch employees from accepting gifts was issued from the Governor's Office, a change in leadership in that office may affect whether or not the rule stands for the long term.</t>
  </si>
  <si>
    <t>Public Officers Law 73 regulates gifts to state officials, including members of the executive branch, but not their relatives. Specifically, the law prohibits the accepting of gifts of more than "nominal value" when that gift can be inferred as an attempt to influence the official. Hospitality also is banned by the same law.
The law states in subsection 5 that no state official shall "(a) solicit, accept or receive any gift having more than a nominal value, whether in the form of money, service, loan, travel, lodging, meals, refreshments, entertainment, discount, forbearance or promise, or in any other form, under circumstances in which it could reasonably be inferred that the gift was intended to influence him, or could reasonably be expected to influence him, in the performance of his official duties or was intended as a reward for any official action on his part.</t>
  </si>
  <si>
    <t xml:space="preserve">In Maryland, gifts of any large amount of generally banned for the official in the executive branch as well as immediate family, which is defined as spouse and children. 
According to the Maryland ethics law, an official or employee may not knowingly accept a gift, directly or indirectly, from an entity that the official or employee knows or has reason to know: (i) does or seeks to do any business of any kind, regardless of amount, with the official’s or employee’s governmental unit; (ii) engages in an activity that is regulated or controlled by the official’s or employee’s governmental unit; (iii) has a financial interest that may be affected substantially and materially, in a manner distinguishable from the public generally, by the performance or nonperformance of the official’s or employee’s official duties; or (iv) is a regulated lobbyist with respect to matters within the jurisdiction of the official or employee. 
But there are exceptions: An official or employee may accept a gift listed in paragraph (2) of this subsection unless: (i) the gift would tend to impair the impartiality and independent judgment of the official or employee; or (ii) as to a gift of significant value which is generally defined as anything valued at more than $20. Food and beverage are generally exempt from the prohibition for the executive and legislative branches if they are of minor value. Anything of major value will again count as a  gift. </t>
  </si>
  <si>
    <t>In Mississippi, there is no law requiring gifts and hospitality offered to members of the executive branch be regulated. In Mississippi, elected officials, their appointed staff, department heads and higher level staff are considered at-will state employees, not civil servants; therefore, they are exempt from and not protected under the Mississippi State Personnel Board.</t>
  </si>
  <si>
    <t>Under Iowa Code Chapter 68B.22  Government Ethics and Lobbying — Gifts accepted or received, "a public official, public employee, or candidate, or that person’s immediate family member shall not, directly or indirectly, accept or receive any gift or series of gifts from a restricted donor." Members of the executive branch are considered public officials.
Gifts of food, beverages, travel, or lodging may be received if all of the following circumstances apply:
- The public official is officially representing an agency in a delegation whose sole purpose is to attract a specific new business to the state, encourage expansion or retention of an existing business, or develop markets for the state;
- The donor of the gift is not the business(es) being contacted. (Additionally, food or beverages provided by the business or business being contacted which are consumed during the meeting are not considered a gift).
- The public official or public employee plays a significant role in the presentation to the business or businesses on behalf of the public official’s or public employee’s agency
Under 68B.23, honoraria from restricted donors are banned, however, a public official or employee may accept some honorarium under certain circumstances, including "payment of actual expenses of a donee for registration food, beverages, travel, and lodging paid in return for participation in a panel or speaking engagement at a meeting when the expenses relate directly to the day or days on which the recipient has participation or presentation responsibilities."</t>
  </si>
  <si>
    <t>No such law exists requiring the regularly auditing of executive branch asset disclosure forms.</t>
  </si>
  <si>
    <t>No such law exists.
There is no law requiring regular audits of financial disclosure forms.
Financial disclosure forms are filed with the Rhode Island Ethics Commission. The commission does not independently audit these forms.
However, if there is a complaint filed, either by an outside party or by a commission investigator, the commission will conduct an audit as part of its investigation, if necessary.</t>
  </si>
  <si>
    <t>Public officers must disclose in public reports "any gift with a value in excess of $250 received from any person, identifying also in each case the amount of each such gift," Delaware law says. § 5813 Public officers under the disclosure statute include candidates for elected office, elected officeholders, cabinet officials, judges and others. But the definition does not include family members of public officials. 
Delaware code of conduct law, which applies to executive branch employees, also says "no state employee, state officer or honorary state official shall accept other employment, any compensation, gift, payment of expenses or any other thing of monetary value under circumstances in which such acceptance may result in" impairment of judgment, preferential treatment, the making of a government decision outside official channels or an adverse effect on public confidence in government. § 5806 On the other side of the transaction, lobbyists must report gifts and hospitality spending on members of state agencies. In quarterly reports, lobbyists must include the recipient of the spending when spending exceeds $50 per person.</t>
  </si>
  <si>
    <t>No such law exists.
 Indiana law does not have a provision for regular audit of the asset disclosure forms filed by members of the executive branch by an independent audit institution. The state inspector general, though, is charged with inspecting the disclosure forms and notifying persons who fail to file forms and to develop and use an indexing system to maintain the disclosure forms.</t>
  </si>
  <si>
    <t>The Iowa Ethics and Campaign Disclosure Board is empowered to review "campaign finance disclosure reports and statements filed with the board and promptly advise each person or committee of errors found. The board may verify information contained in the reports with other parties to assure accurate disclosure." However, regular auditing of the non-campaign disclosure forms is not mentioned. If a disclosure form is found to have false or fraudulent information, the board is empowered to impose penalties.</t>
  </si>
  <si>
    <t>In Mississippi, there is no law requiring executive branch asset disclosure forms to be regularly audited.</t>
  </si>
  <si>
    <t>The financial asset disclosures of the governor and his cabinet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
Subsection 14-1 states that among the commission's duties are receiving complaints alleging violations of ethics laws and conducting investigations resulting from those complaints. The limitation of the MEC's abilities to only responding to complaints is also an interpretation accepted when the general assembly considered and did not enact a bill expanding the commission's powers (in December 2012) to initiate investigations without a complaint.</t>
  </si>
  <si>
    <t>State statute (Section: 52:13D-23) requires each state agency to adopt a Code of Ethics. As a result the State Ethics Commission adopted a Uniform Code of Ethics, which includes financial disclosure for certain state employees. The Financial Disclosure Statement instructs: "List all assets, both tangible and intangible, in which you, your spouse/civil union partner, your domestic partner or your dependent children hold an interest …"
Per state law, under Title 52, citizens can access disclosure records of the executive branch:  "Financial disclosure statements required to be submitted to the commission by law, regulation or executive order shall be made available to the public, promptly after receipt, on the Internet site of the commission, commencing with submissions for 2005."</t>
  </si>
  <si>
    <t>Under S.C. Code 8-13-1110 (2) and (3) require statement of economic interest from "a salaried member of a state board, commission, or agency" and "the chief administrative official or employee and the deputy or assistant administrative official or employee or director of a division, institution, or facility of any agency or department of state government." Families are exempt.</t>
  </si>
  <si>
    <t>AS 15.13.030 provides for the Alaska Public Offices Commission to "examine, investigate and compare all reports, statements, and actions required by [...] AS39.50 (Public Official Financial Disclosure).
The Alaska Public Offices Commission in a 2013 component described a goal of auditing 80 percent of all filings submitted to the Commission. That goal was exceeded in 2013, including executive branch asset disclosure forms which were audited 99 percent of the time.</t>
  </si>
  <si>
    <t>The governor is among many high ranking elected and unelected officials in Maryland who are required to file financial disclosure or asset disclosure reports annually. Family members are not required to file, but some of their assets, if comingled in some way with the official who is filing, may become evident. Information about family member employment, and assets that in some way may cause a conflict, are listed. Family member is defined as spouse and children. Officials who are at Grade 16 (about $44k annual income) or who have substantial decision making authority at a lower grade, along with all elected officials, are required to file asset/financial disclosure form.
 Specifically: Officials and employees are specifically required by law to disclose the following information:
 1. Interests held in real property.
 2. Interests in corporations, partnerships, LLP or LLC.
 3. Interests in non-corporate business entities such as partnerships or sole proprietorships that do business with the State.
 4. Gifts over $20 in value or series totaling more than $100.00 received from a person doing business with the State, regulated by the State, or registered as a lobbyist.
 5. Offices, directorships, salaried employment or partnerships or similar interests in business entities that do business with the State, held by the official or employee or his or her immediate family (spouse and dependent children).
 6. Debts (excluding retail credit accounts) of the filer or a member of his or her immediate family owed to persons doing business with the State.
 7. Names and positions of members of the official or employee’s immediate family (spouse or dependent children) who were employed by the State.
 8. The name of each place of salaried employment of the official, employee or member of his immediate family, and the identification of any business entity in which the official,
 employee or member of his immediate family was the sole or partial owner and from
 which income was earned.
 The forms must include information about real estate, investments, holdings in companies that do business with the state. The goal is to try to ferret out conflicts of interest, if any.
 Section 5-606 mandates these filings to be public.</t>
  </si>
  <si>
    <t>The governor and state-level cabinet officials as required by (5 ILCS 420/Art. 4a heading) to disclose economic interests, but there is no mention of whether their family needs to file. They are only required to disclose family assets if they control the asset. 
 (5 ILCS 420/4A-102) (from Ch. 127, par. 604A-102) 
  Sec. 4A-102. The statement of economic interests required by this Article shall include the economic interests of the person making the statement as provided in this Section. The interest (if constructively controlled by the person making the statement) of a spouse or any other party, shall be considered to be the same as the interest of the person making the statement. Campaign receipts shall not be included in this statement. 
 (5 ILCS 420/Art. 4A heading)
 ARTICLE 4A. DISCLOSURE OF ECONOMIC INTERESTS
  (5 ILCS 420/4A-101) (from Ch. 127, par. 604A-101)
  Sec. 4A-101. Persons required to file. The following persons shall file verified written statements of economic interests, as provided in this Article: 
  (a) Members of the General Assembly and candidates for nomination or election to the General Assembly.
  (b) Persons holding an elected office in the Executive Branch of this State, and candidates for nomination or election to these offices.
  (c) Members of a Commission or Board created by the Illinois Constitution, and candidates for nomination or election to such Commission or Board.
  (d) Persons whose appointment to office is subject to confirmation by the Senate and persons appointed by the Governor to any other position on a board or commission described in subsection (a) of Section 15 of the Gubernatorial Boards and Commissions Act.
 These are to be made public as required by law: 
 All statements of economic interests filed under this Section shall be available for examination and copying by the public at all reasonable times. Not later than 12 months after the effective date of this amendatory Act of the 93rd General Assembly, beginning with statements filed in calendar year 2004, the Secretary of State shall make statements of economic interests filed with the Secretary available for inspection and copying via the Secretary's website. 
 (Source: P.A. 96-6, eff. 4-3-09; 96-1336, eff. 1-1-11; 97-754, eff. 7-6-12.)
 The information required to be disclosed include the following: 
  (5 ILCS 420/4A-104) (from Ch. 127, par. 604A-104) 
  Sec. 4A-104. The statement of economic interests required by this Article to be filed with the county clerk shall be filled in by typewriting or hand printing, shall be verified, dated, and signed by the person making the statement and shall contain substantially the following:
 STATEMENT OF ECONOMIC INTERESTS
 (TYPE OR HAND PRINT)
 ..............................................................
 (Name)
 ..............................................................
 (each office or position of employment for which this statement is filed) . 
 (full mailing address) 
 GENERAL DIRECTIONS: 
  The interest (if constructively controlled by the person making the statement) of a spouse or any other party, shall be considered to be the same as the interest of the person making the statement. 
  Campaign receipts shall not be included in this statement.
  If additional space is needed, please attach supplemental listing. 
  1. List the name and instrument of ownership in any entity doing business with a unit of local government in relation to which the person is required to file, in which the ownership interest held by the person at the date of filing is in excess of $5,000 fair market value or from which dividends in excess of $1,200 were received during the preceding calendar year. (In the case of real estate, location thereof shall be listed by street address, or if none, then by legal description.) No time or demand deposit in a financial institution, nor any debt instrument shall be listed.
 Business Instrument of Position of
 Entity Ownership Management
 ............. ............. ..............
 ............. ............. ..............
 ............. ............. ..............
  2. List the name, address and type of practice of any professional organization in which the person making the statement was an officer, director, associate, partner or proprietor, or served in any advisory capacity, from which income in excess of $1,200 was derived during the preceding calendar year.
 Name Address Type of Practice
 ............. ............. ..............
 ............. ............. ..............
 ............. ............. ..............
  3. List the nature of professional services rendered (other than to the unit or units of local government in relation to which the person is required to file) to each entity from which income exceeding $5,000 was received for professional services rendered during the preceding calendar year by the person making the statement. 
 ..............................................................
 ..............................................................
  4. List the identity (including the address or legal description of real estate) of any capital asset from which a capital gain of $5,000 or more was realized during the preceding calendar year. 
 ..............................................................
 ..............................................................
 ..............................................................
  5. List the name of any entity and the nature of the governmental action requested by any entity which has applied to a unit of local government in relation to which the person must file for any license, franchise or permit for annexation, zoning or rezoning of real estate during the preceding calendar year if the ownership interest of the person filing is in excess of $5,000 fair market value at the time of filing or if income or dividends in excess of $1200 were received by the person filing from the entity during the preceding calendar year. 
 ..............................................................
 ..............................................................
 ..............................................................
  6. List the name of any entity doing business with a unit of local government in relation to which the person is required to file from which income in excess of $1,200 was derived du</t>
  </si>
  <si>
    <t xml:space="preserve">In Virginia, the governor may only be elected for one term. And the party of the governor has alternated the last during the last three terms. During the research period, there was no documented accounts of government resources used for party activities. Former Republican Gov. Bob McDonnell did not do much campaigning for Republican candidates during the 2013 elections because he was mired in a gift- and loan-taking scandal, which eventually led to his conviction on federal corruption charges. The Republican candidate for governor, Ken Cuccinelli, did not include McDonnell in his campaign activities regularly.
Gov. Terry McAuliffe was criticized when his newly-formed PAC, Common Good Virginia PAC, sent a fundraising letter that promised personal access to the governor and other high-ranking officials in return for gifts of certain amounts. But McAuliffe said he did not approve the letter and would not follow what it suggested. McAuliffe picked Richmond Mayor Dwight Jones in May 2014 to lead the Democratic Party of Virginia after Delegate Charniele Herring stepped down. </t>
  </si>
  <si>
    <t>Texas has been a solidly Republican state for two decades, with the governor’s office and both chambers of the Legislature in the hands of the GOP. It has also become more conservative in recent years through the election of a growing number of Tea Party-backed lawmakers.  
While there is no official party apparatus embedded into government, and no documented cases of government resources used for party activities, analysts Jim Henson and Cal Jillson said the dominance of the Republican majority has clearly been evident in the enactment of conservative policies on education, health care and other aspects of daily life in Texas.  
“I do think partisan ideology does drive what Texas does in policymaking and governing,”  said Cal Jillson, a political science professor at Southern Methodist University  in Dallas, saying the party’s advocacy of “small government and low taxes” is reflected in the “the major functions” of government.
That pattern has also been evident in the hundreds of appointments made by a Republican governor to boards and commissions that run the state agencies, said Henson.  “The priorities are set at the top and those priorities seep into funding and program planning,” he said. 
But Mark Jones, a political science professor at Rice University in Houston, said that while Republican conservatism shapes policy, there is no party command structure in government.  “I would say it’s still separate. There is no centralized Republican Party making the decisions,” he said, noting that Republicans aren’t always united on every issue.</t>
  </si>
  <si>
    <t>Gov. Bill Haslam is a Republican who is at times at odds with members of his own party who are politically more conservative. Those who spend time covering him see a distinct separation between the functions of the Republican Party and the executive branch. And while reporters who cover the governor's office don't see Haslam using state resources for party activities – there have been no documented cases during the period of study – there are some questions. 
 In November 2014, Haslam was picked to chair the Republican Governors Association.
 There have been some questions about what Haslam does with his time. In April 2014, members of the Capital Hill Press Corps wrote the governor saying they had noticed that he had attended several speaking events that weren't included on his public schedule. The letter asked that the governor notify them whenever he was making a speech. 
 One of the speeches was to the Tennessee Municipal League. The governor also was on a panel discussion for the Tennessee Federation of Republican Women in the House of Representatives. Other remarks were made to various groups, including an event sponsored by the American Heart Association and Tennessee 4-H Congress.
 The governor's office responded to the letter by saying that Haslam had been available to the media on 32 business days out of 68 business days so far that year.
 "I don't know that I have any reason to believe that he's mixing the two functions of the party and his position, partly because his party has a lot of different factions within and he kind of sits on one spectrum of it," Andrea Zelinski, a reporter for the Nashville Scene, said of Haslam. "However, there's not enough accountability to be able to say that for sure."</t>
  </si>
  <si>
    <t>Though some sources insist that government functions are not always kept separate from the functions of the ruling political party, online search and public library database turned no documented cases of government resources being used for party activities. Sources cannot provide any specific cases of such practices either.</t>
  </si>
  <si>
    <t>Civil service employees themselves and the process by which they're hired are generally fully separate from party bureaucracy. The state's Civil Service Commission, however, which manages that process, comprises political appointees.
Career employees are more likely to fall into the existing culture of an agency and look out for themselves, knowing that their politically appointed leadership is transient. The hiring and promotions processes are designed to be merit-based and usually are. Few if any complaints to the Ethics Commission have had to do with violations of those processes.
More common are violations of conflict rules by Civil Service Commission members and administrators as opposed to civil service employees. In November 2014, the turnpike commission's former CEO and former COO pleaded guilty to felony conflict-of-interest charges, the terms of those deals keeping them out of prison. The two accepted "hospitality" from engineering firms in exchange for preference in state contracts, including from one firm that had donated heavily to former Pennsylvania Gov. Ed Rendell, who appointed the CEO.
A week earlier, the commission's former chairman pleaded guilty to a felony bribery charge.
The turnpike commission has since instituted a gift ban.</t>
  </si>
  <si>
    <t>The Governor specifies in her code of conduct the desire to keep politics and government separate, but in the practical, day to day world of her administration is deeply political. There’s little question by now that she has a deep-seated drive to succeed in national politics, and it has colored her administration -- both in her various appointments and in her pronouncements.
However, there are no concrete examples of such practices from within the study period.</t>
  </si>
  <si>
    <t>For the 2014 election, Gov. Mary Fallin's executive branch spokesman, Alex Weintz, also served as her campaign manager for re-election. Weintz maintained that he kept his campaign work separate from his official state duties, using annual leave when appearing at campaign stops. Fallin's staff said that she keeps party activities separate from government functions by scheduling campaign trips separately from state events. 
However, emails that were withheld from media outlets under claims of executive privilege (and later released in 2014) showed Fallin and other executive branch officials using state email to engage in discussions/partisan political analysis of legislative races. 
And while civil service in Oklahoma is kept separate from party bureaucracy, according to Wayne Greene, a former senior political writer for Tulsa World,  executive branch officials "certainly do use, on occasions, cars and drivers, for things that have political overtones."
A 2015 report by Oklahoma Watch documented how historically Oklahoma lieutenant governors of both political parties, including Lamb, have used the office to travel the state, give speeches and "shake hands extensively like a political candidate," while on the state payroll.
Lamb recently finished his fifth tour as lieutenant governor of all 77 counties in the state. This one of several examples in Oklahoma where elected officials may be using state resources for appearances that are considered part of their job, but also occur while they're campaigning for office.</t>
  </si>
  <si>
    <t>Ohio has seen few recent documented cases of government resources being used for party activities. Classified (lower-level) state employees are protected by civil service from taking part in improper political activity. But sometimes the line between official and political activities can be subjective, such as when the governor goes on the road to "sell" one of his proposals. Unclassified employees frequently ping-pong back and forth between the state and campaign payrolls; no one independently monitors to make sure their accounting is proper. 
 Ohio's state treasurer spent $125,000 in taxpayer money on electronic town halls leading up to his 2014 re-election campaign - a move approved by the state attorney general, a member of the same party - which critics charged were little more than campaign events, since they seldom dealt with the official functions of the treasurer's office. The amounts spent by the treasurer were divided so that they fell just short of the $50,000 threshold that would require approval by the bipartisan State Controlling Board. 
 Two top Ohio Senate staffers are under investigation for allegedly performing campaign work on state time. The No. 2 Senate leader then suggested legislation eliminating the time cards used to ferret out the suspected wrongdoing of the two staffers. Key assistants of statewide officeholders typically take leave during campaign season to work for the official's re-election, getting paid from the campaign.</t>
  </si>
  <si>
    <t xml:space="preserve">Politics and government operations have long been intertwined in New Jersey.  Star-Ledger editorial board editor Tom Moran notes even more so under Gov. Chris Christie: "His recent trip to England is just the latest example of this. He's been in office for six years, and now that he's about to run for president, he's taking trips to England, Israel and Jordan." Moran says the lines between politics and governance have always blurred in New Jersey, but Christie is "more shameless." 
According to a June 2015 news article by The Record, the Governor's three latest foreign trips (to Mexico, Canada and the UK) these trips cost $124,000 to taxpayers including $114,275.25 for the security detail, and while the trips "meant to promote the state and encourage businesses to operate in New Jersey," the Governor "also used the trips to meet with — and to be photographed alongside — top elected officials including Mexican President Enrique Peña Nieto, Canadian Prime Minister Stephen Harper and British Prime Minister David Cameron, as he considered entering the 2016 GOP presidential primary race."
Gov. Christie's Office was examined by a legislative committee, and is currently under investigation by the U.S. Attorney's Office for, among other things, selectively distributing Hurricane Sandy relief funds to punish mayors who would not endorse his reelection campaign and rewarding those who did.  Moran notes that within and hour of learning Jersey City Mayor Steve Fulop was not endorsing him for reelection, several scheduled meetings between the mayor and Christie cabinet members were cancelled. 
ABC News reporter Margolin agrees with Moran's assessment, adding that the Office of the Inspector General at the U.S. Department of Housing and Urban Development (HUD) opened a federal investigation into whether New Jersey Gov. Chris Christie (R) improperly used Hurricane Sandy relief funds to produce commercials starring himself and his family ahead of his re-election campaign. </t>
  </si>
  <si>
    <t>For the most part, the functions of the executive branch are officially kept separate from that of the ruling political party. That is, there are no documented cases of the governor's cabinet or civil servants in the executive branch using state funds for political purposes since 2013.
Small instances of government resources being used for political party business occasionally slip through. In Jan, 2015, Gov. Phil Bryant sent a campaign notice to Rankin County School District employees, which may give the appearance of the governor using office and state resources for campaign purposes. RCSD employees received the same kind of emails in 2013 from the Mississippi Republican Party, asking the receiver to take the "MSGOP survey," as well.
Still, like the Secretary of State, the Governor is pressured to toe the party line. In 2013, Mississippi Insurance Commissioner Mike Chaney criticized the governor for making policy decisions solely based on politics and not on the facts. “He’s full of crap,” Cheney said in January 2013. “He doesn’t understand what’s going on, and if he would sit and listen to us, he would understand. He probably listens to a lot of staffers who are young and just listen to the far right like the Mississippi Center for Public Policy and tea party groups" (Clarion Ledger).</t>
  </si>
  <si>
    <t>A spokesman for the governor said state employees, funds and equipment are not used for party activities. The spokesman cited one exception in the law, 25-4169a, which allows the governor's personal staff to work on his campaign:  "The provisions of this section prohibiting the use of time of any officer or employee for such purposes shall not apply to an incumbent officer campaigning for nomination or reelection to a succeeding term to such office or to members of the personal staff of any elected officer" 
The personal staff are unclassified employees not subject to Civil Service law. A veteran statehouse reporter said there "is very little separation in Kansas between the political functions and government functions of elected offices. As a result, staff people who work for elected officials of both parties often do both governmental work and political/electoral work from their state offices. This is especially true of communications staff and office secretaries in the governor's office and legislative offices." In March 2015, the state plane was used to fly a Republican legislator back to Topeka to cast what could have been the deciding vote on a school finance plan pushed by the governor, at a reported cost of $205 each way. Democratic legislators who were absent from Topeka were not offered the same transportation.</t>
  </si>
  <si>
    <t>Elected officials in Hawaii generally keep official actions and political and party functions separate, and there have been no documented cases of politicians running afoul of these laws during the study period. State-level politicians have been careful to keep the office and the campaign separate, even going so far as to not speak with reporters near polling places.
 Officials do not use government resources such as government property, office facilities or workers for partisan or election purposes, and the state Ethics Commission regularly sends out training information and reminders to help elected officials keep the roles separate. 
 Government resources such as government buildings are allowed to be used for political purposes, provided all major candidates have equal opportunity to participate, such as in a community political forum.
 The state Ethics Commission sent out two email notices during the 2014 campaign cycle to remind public employees and officials about how election laws affect their roles in government.
 ---
 Peer Reviewer Comment: Agreed.</t>
  </si>
  <si>
    <t>There are isolated examples of official government functions and functions of the ruling party mixing, which fall outside the study period and have been addressed as they occurred by fines and other punishments levied by the Alaska Public Offices Commission. Rep. Les Gara, D-Anchorage, and David Boyle of the right-leaning Alaska Policy Forum, and longtime political reporter Tim Bradner all said this has not been a significant problem recently. 
One substantial example in the past dates to 2004, when Randy Ruedrich was found admitted violating state ethics laws while working simultaneously as a member of the Alaska Oil and Gas Conservation Commission and the Alaska Republican Party. The violation was misuse of official position by engaging in partisan political activity in his state office. He was fined $12,000.
---
Peer Reviewer comment: Agree.
Given that Gov. Bill Walker is not affiliated with any political party, there should be no opportunity -- by definition -- for the functions of governor and ruling party to mix.</t>
  </si>
  <si>
    <t>Wyoming’s governor and state cabinet officials have never been prosecuted for alleged crimes. 
There was allegation against a cabinet member during the period of study in connection with the misuse of federal grant funds. Former Superintendent of Public Instruction Cindy Hill was investigated by the state, but no criminal charges came out of it.
Legislators said the probe revealed weaknesses in the state's ability to investigate and prosecute its top officials.
Chris Rothfuss, D-Laramie, said the state needs an independent office to handle investigations of this nature among the five elected officials and state officials in all walks of government.
"We lack any sophisticated statutes to provide for that authority, and as a result, we had some difficulties in this instance," Rothfuss said. "Perhaps that is a lesson learned, but I don’t know that we will take that sort of action.”
---
Peer Reviewer: Agree
A legislative investigation of former Schools Supt. Cindy Hill led to an official rebuke of Hill.</t>
  </si>
  <si>
    <t>This is a particularly interesting question in Wisconsin where a secret John Doe investigation that may affect Gov. Scott Walker is going forward after several attempts to block it in the courts. Taxpayers have spent more than $1 million to cover legal costs in the investigation into whether Walker's campaign illegally worked with conservative groups in recall elections in 2011 and 2012. The Wisconsin Supreme Court is expected to rule in summer 2015 whether the investigation may continue.
Investigators focused on whether Walker's campaign illegally coordinated its activities with the Wisconsin Club for Growth and other conservative groups. Those groups and Walker say they did nothing wrong. The probe was halted more than a year ago by the reserve judge overseeing it when he found the activities in question were not illegal. Now,  the state Supreme Court is considering three pieces of litigation that are expected to determine in summer 2015 whether the probe can be revived or must be abandoned for good.
Several Walker political appointees were convicted earlier for campaign violations after a secret John Doe investigation. For example, in 2012, Darlene Wink, a former Milwaukee County worker, pleaded guilty to two misdemeanor counts of intentional political solicitation by a public employee as Walker’s constituent services coordinator when he was Milwaukee County Executive. Wink received a year of probation for fundraising activity for Walker’s gubernatorial campaign while in a county building, using County equipment.  Wink was one of six people who faced criminal charges stemming from a secret investigation into activity by Walker's former aides and associates after Walker, a Republican, became the county executive in May 2010, six months before he was elected governor.
There is some history of executive office prosecutions in Wisconsin before the study period. For example, former Republican Gov. Tommy Thompson was fined $3,000 by the Wisconsin Ethics Board in 2001 for failing to report on his Statement of Economic Interest stock of Riverwood 2000 Corporation.</t>
  </si>
  <si>
    <t>Some crimes alleged to have been purported by the governor's office are being investigated, such as the current FBI investigation of the First Lady. However, others are not investigated and - most importantly - alleged crimes are not investigated or pursued by state authorities but by the federal level.
Congressman Walden requested a federal investigation of the failed Cover Oregon web site because there was no willingness on the part of the state to clarify whether taxpayer dollars had been wasted in the $300 million effort.
Evidence has since surfaced showing that some decisions regarding Cover Oregon were made by Kitzhaber's campaign manager, rather than state staff, to minimize political damage to his 2015 re-election campaign. The matter is still being investigated by the FBI, but was not investigated by the Oregon Attorney General in a timely manner or by the Oregon Government Ethics Commission, which set its inquiry aside.
The FBI has presently pre-empted the AG’s investigation, however, there was a long period of time in which the AG did not investigate and had not been asked to stand down by the FBI. Also, the Oregon Government Ethics Commission did not investigate at all and there was no rule or law that prevented it from doing so, though it clearly should have been. When the federal government is called in, it appears that state safeguards are not working.
---
Peer Reviewer: Disagree: Instead 100
Investigations of criminal allegations against former Governor Kitzhaber and his fiance, Cylvia Hayes, are ongoing.  Currently, the FBI investigation has pre-empted and postponed the investigation undertaken by the OR State AG.  The Researcher's score does not accurately reflect the state practice of investigating alleged criminal activity in Oregon</t>
  </si>
  <si>
    <t>No New Jersey governor has ever been indicted, though there are cases of investigating governors. 
Gov. Christie's office is currently under investigation by the U.S. Attorney's Office. Christie and his administration were being investigated by federal authorities involving a number of accusations and reports that arose after the Governor's aides improperly closed traffic lanes on the George Washington Bridge in 2014, allegedly as political retribution. When Christie was U.S. Attorney, his office investigated then-Gov. Jim McGreevey's  office. No charges were ever filed.  
In recent administrations, the state Attorney General, appointed by the Governor, rarely investigates the Governor and cabinet officials,  Margolin says, though Attorney General Zulima Farber did resign after a 2006 special state investigation found she violated ethics rules. Former state and federal prosecutor Ed Stier says, the Department of Law and Public safety used to be very aggressive in investigating and prosecuting top level state officials, going back to the Cahill and Byrne administrations. "Since then, it has not," he said, particularly since the term of Gov. Christie Whitman.</t>
  </si>
  <si>
    <t>There have been no recent cases of the governor or cabinet officials being charged with crimes. 
 Although there is skepticism that cabinet officials or the governor could be prosecuted without political interference, Democratic officials, including former Public Regulation Commissioner Jerome Block Jr., Secretary of State Rebecca Vigil Giron and former state Treasurer Robert Vigil, were prosecuted under Democratic attorney generals and governors. 
 Provided there is strong evidence, there's no reason why an official would not face prosecution, says Santa Fe New Mexican reporter Steve Terrell.</t>
  </si>
  <si>
    <t>In Michigan, the governor and Cabinet members have immunity from tort liability claims, not criminal actions. The executive branch does not determine if a criminal case proceeds. No governor or Cabinet member has been charged with a crime in recent Michigan history.                                                                                                                            
However, questions have been raised by the media and legislators regarding the behavior of one Cabinet member, former state treasurer Andy Dillon. Dillon was accused of assaulting his ex-wife in August 2013 but prosecutors decided there was insufficient evidence to charge him.        
The treasurer resigned in November 2013 after his campaign finance reports from a 2010 run for governor suggested that $100,000 was unaccounted for. The Secretary of State's Office, also part of the executive branch, investigated the case but allowed Dillon's campaign treasurer more than four years to resolve the matter. Dillon's finances also came under scrutiny in January 2014 when it was reported that he continued to collect his $175,000 state salary two months after his resignation. Dillon never faced any criminal charges.</t>
  </si>
  <si>
    <t>While there is not a defined "cabinet" in Mississippi, one former Governor-appointed official, Department of Corrections Commissioner Christopher Epps plead guilty in February, 2015 to charges involving bribery in state prison contracts. "Gov. Phil Bryant said in a statement that Mr. Epps’s downfall 'serves as an example that there are consequences for public corruption,'" according to a New York Times article following the plea.
The Governor also responded to the allegations of corruption in November, 2014 by creating a task force to oversee DOC contracts review. There have been no allegations of corruption on the part of the Governor or his staff.
There is no law preventing the executive branch from being prosecuted for crimes.</t>
  </si>
  <si>
    <t xml:space="preserve">There is substantial history of governors being investigated and prosecuted in Maryland but none that fall within the time frame of this study. There were no allegations during the period of study. 
Previously and this dates back to the 1970s, Maryland former governors Marvin Mandel and Spiro Agnew (for work as vice president of the United States) were prosecuted for corruption. Mandel was prosecuted for providing special treatment to owners of a racetrack in Prince George's County and accepting gifts. His conviction in 1977 was overturned on appeal. He served 19 months of a four year sentence, which was commuted. This was a federal prosecution. Former Maryland Gov. Spiro Agnew resigned as vice president of the United States in 1973 in a plea bargain following his indictment on charges of bribery, extortion and income tax evasion. </t>
  </si>
  <si>
    <t xml:space="preserve">Neither the governor nor any state cabinet officials were formally prosecuted with any crime in 2013 and 2014, nor were any formal criminal allegations filed against them.
However, there were instances in which media reports raised serious questions about the ethical behavior of executive branch officials — but investigations were either perfunctory, or left issues unresolved. Three examples: 
1. In a well-publicized whistleblower case, high-level Maine CDC officials were accused of harassment in the workplace. Investigations did take place. Maine's Office of Program Evaluation and Government Accountability reviewed the case. It also went to court — and a settlement (to be paid by the state taxpayers) was reached. However, details of the settlement remain confidential and no once was charged/prosecuted, despite very strong allegations.
2. In another well-publicized series of press reports, the commissioner of Maine's Department of Environmental Protection was found to be advocating on issues for which she may have had serious conflicts of interest. The scandal immediately became political; the issue was never put to a public investigation and she remains in her position.
3.  In 2014, Gov. LePage and his Department of Health and Human Services chief Mary Mayhew hired Gary Alexander, a well-known Republican political operative who shares LePage's perspectives on the need for welfare reform — on a no-bid, $1 million contract. Eventually, the media revealed that parts of Alexander's recommendations and analysis had been plagiarized directly from an unrelated Center on Budget and Policy Priorities report issued in 2011 and the contract was cancelled. Only a portion of the taxpayer money spent on the contract was successfully recouped from Alexander; the rest was lost. While there is no evidence that the conveyance of the no-bid contract was improper, no investigation was conducted despite the loss of taxpayer dollars. </t>
  </si>
  <si>
    <t xml:space="preserve">In January 2015, it was reported that a federal grand jury was looking into loans made to Gov. Sam Brownback's successful re-election campaign the previous year. The investigation focused on three loans totaling $1.5 million made to Brownback's campaign by his running mate, Lt. Gov. Jeff Colyer; each loan was repaid within days. In June 2015, federal prosecutors said they had completed their investigation and no charges would be filed. In October 2014, it was reported that the FBI was investigating lobbying activities by Brownback's former chief of staff. 
The executive director of the state Governmental Ethics Commission was subpoenaed to appear before the grand jury reportedly looking into the loans. But she declined to comment on whether that agency is looking into either matter itself; neither the attorney general  nor any local prosecutors have stated that they are investigating the loans or lobbying activities -- not unusual in cases where another entity has launched an investigation.
During the period under study, neither the governor nor any cabinet officials have been charged or prosecuted for crimes. Nor have there been any public allegations that the governor and/or cabinet officials broke the law. State law does not give the governor the power to lift immunity. The executive director of the Governmental Ethics Commission declined comment on whether that agency has investigated </t>
  </si>
  <si>
    <t>Evidence of top executive branch officials being prosecuted for crimes they have committed since 2013 is divided, in the few cases that have emerged publicly recently. 
In one highly-publicized case, former Secretary of State Charlie White was convicted of six Class D felonies, including voter fraud, perjury and theft, all of which stemmed from issues over his residency and voting while he served on the Fishers Town Council. 
Prosecutors said White voted and took pay as a council member of a district in which he no longer resided, but White claimed he was living with his ex-wife, which was within the council district. Evidence during trial indicated he  had been living in a new town home outside the district. But in December 2014, the Indiana Court of Appeals threw out three of the six felony convictions, citing double jeopardy, in some of the voter fraud and perjury charges.
In another equally high-profile case, an elected statewide official escaped with a fine; Tony Bennett, a Republican and former state superintendent of public instruction.
An investigation by state Inspector General David Thomas, completed in February 2014, found evidence of federal wire fraud charges committed by Bennett or his employees during his 2012 re-election campaign. Bennett allegedly kept multiple campaign databases on Department of Education servers, his calendar listed more than 100 instances of “campaign calls” during regular working hours, and he and his employees allegedly misused his state-issued SUV 56 times.
Thomas’ investigator believed grounds existed for charges against Bennett, and the information was turned over to Marion County Prosecutor Terry Curry, a Democrat, responsible for investigating public corruption at the Statehouse. But he said evidence provided by the state and their own investigation was “minimal” and not sufficient to pursue charges. 
John Krull, chairman of the journalism department at Franklin College, Franklin, and executive editor of The StatehouseFile, a Statehouse student reporting program, said of this instance: “State government dominated by Bennett’s (Republican) party did not aggressively pursue the allegations. That much is clear.”
The executive branch cannot control whether immunity can be lifted if the governor or state cabinet officials commit crimes. "Generally, a call like that would be for a prosecutor to make," said Cynthia Carrusco, Indiana inspector general.</t>
  </si>
  <si>
    <t>Public officials in Georgia, including the governor and Cabinet officials can be sued in their individual capacity, but politics can play into whether investigations into possible wrong doing are initiated. 
 During the research period, ongoing struggles with Georgia's Ethics Commission included $20 thousand dollars in sanctions against the Attorney General and the former executive of the State Ethics commission, because a memo detailing text messages involving two members of the Governor's staff and the former ethics chief were not turned over as part of a whistleblower lawsuit.
 In August of 2014, a group called Georgia Watchdogs asked the Georgia Inspector General to investigate whether the two staffers, Ryan Teague and Chris Riley, tried to influence an ethics investigation into the governor's 2010 campaign. The governor's office said Georgia Watchdogs claim had no basis and was politically motivated. 
 The state has sovereign immunity from lawsuits that seek injunctive relief or declaratory judgments. Only the legislature can lift sovereign immunity. In their 2015 legislative session state lawmakers tried to lift sovereign immunity with HB 59, but it failed.</t>
  </si>
  <si>
    <t>Historically, Illinois has prosecuted governor and state cabinet officials for crimes they have committed. 
The most recent case was when former Gov. Rod Blagojevich was convicted of trying to "sell" a senate seat in 2009, soliciting campaign contributions from prospective appointees to President Obama's former senate seat.
According to data from a report from the Department of Justice, Illinois has had more than 500 convictions for federal public corruption charges between 2004 and 2013.</t>
  </si>
  <si>
    <t>The governor and state cabinet officials are subject to prosecution for crimes they commit. There have not been any criminal allegations filed against the governor or state cabinet officials during the period of study. However, executive branch officials have been investigated, charged and prosecuted during the period of study. 
Former State Treasurer Martha Shoffner (an elected official, not a member of the cabinet) was arrested by federal authorities in 2013 and resigned three days later; she was prosecuted and convicted in 2014 on bribery charges. Former deputy director of the Department of Human Services Steven B. Jones pled guilty in 2014 on a federal bribery charge for malfeasance while he was in office (the prosecution occurred after he had resigned in 2013).</t>
  </si>
  <si>
    <t>There were no criminal allegations against the governor or state cabinet officials that have been reported on during the period of study. "I’m not aware of anyone committing any crimes," said Tampa Bay Times Tallahassee bureau chief Steve Bousquet. "No one has been prosecuted in 34 years." 
The executive branch, that is the governor and the cabinet, handles cases of clemency, pardons and restoration of civil rights, but does not control whether immunity from criminal prosecution can be lifted. The governor and cabinet do not enjoy immunity, and would in theory be prosecuted by a local state attorney's office if criminal allegations proved legitimate. 
However, the state attorney in Tallahassee failed to investigate the firing Gerald Bailey, the head of the Florida Department of Law Enforcement. The state attorney, Willie Meggs, is known for prosecuting misconduct by lower-level government officials but took no action in this case, as documented in numerous news stories.</t>
  </si>
  <si>
    <t>Allegations of ethics violations made against the governor, lieutenant governor, and members of the Department of Law (Attorney general's office) are immediately handed over to the Personnel Board which appoints a special prosecutor if needed, according to state executive ethics attorney Jonathan Woodman. 
Cori Mills, Alaska Department of Law communications director, said no one in the office could remember a recent example of a governor or state cabinet official legitimately being accused of a crime. (Legislators seriously considered impeachment of Gov. Bill Sheffield In 1985; this is the only apparent relevant case in recent Alaska history.) 
The only tangential recent case relates to allegations of misconduct within the Alaska National Guard under the command of Gov. Sean Parnell. While Parnell declined to appoint a special prosecutor from outside the Department of Law to look into claims of financial fraud, sexual assault and other forms of misconduct, his successor Gov. Bill Walker opted to appoint a special prosecutor. What to take away from this is not objectively clear, as the governor is not accused of a crime and the adjutant general of the Guard has already been removed; remaining allegations primarily center around mid-level employees.</t>
  </si>
  <si>
    <t>While there have been no recent cases of the governor or state cabinet officials being prosecuted for crimes, two of the past seven Arizona governors have faced criminal prosecution. 
Evan Mecham, Arizona's 17th governor, who held office only a little more than one year, faced an impeachment, recall and felony indictments for misuse of public funds. 
Fife Symington, the 19th governor, faced 21 federal counts of extortion, making false financial statements and bank fraud. He was later pardoned by President Bill Clinton, who Symington rescued during a boating accident in Hyannis Port, Massachusetts in either 1964 or 1965.</t>
  </si>
  <si>
    <t>Observers say executive orders in Utah are used very seldom. In a super-majority state the governor usually can get his/her agenda through the legislature. Between January 2013 and March 31, 2015, Gov. Gary Herbert had signed 38 executive orders.  Most of these were perfunctory actions such as to call the Legislature into session. Others ranged from emergency declarations about Wildland Fire Management or a "liquid petroleum emergency."  In relation to integrity, he issued an order in June 2014 creating an ethics policy for state agencies and employees.</t>
  </si>
  <si>
    <t>Gov. Scott Walker has issued more executive orders than other governors before him, but they are not of unusual significance, and with a few exceptions, do not make substantive policy changes. For example, Walker issued about 150 executive orders during his first term as governor. That compares to about 100 for the late Gov. Lee Sherman Dreyfus during a similar time period and 119 for former Gov. Anthony Earl during his one term in office. Most executive orders by Walker during the study period relate to events like flying the flag at half staff or calling special elections. For example, order 118 called for a special election be held on December 17, 2013, to fill the vacancy in the Eighty-Second Assembly District. Others declare an energy or weather-related emergency. Due to the number of executive orders in comparison to other governors before him, the highest score is not awarded. 
However, in December 2011 prior to the period of study - Walker issued an executive order that required most college  or university professors,  administrators,  coaches, or other  college  or  university staff  members to report cases of child abuse or neglect, expanding an existing statutory reporting requirements for other types of employees.</t>
  </si>
  <si>
    <t>Executive orders are occasionally used by the governor to act when the governor feels the legislature won't. The most recent example is Executive Order 2015-05, which created an advisory group for home health care workers and called for an elected representative of direct-care workers to meet regularly with Gov. Tom Wolf. 
The order's critics have called it an attempt to unionize the workers. Legislators have called it an "unconstitutional encroachment" and have challenged the order in the Commonwealth Court. 
Between 2010-2014, 25 executive orders were signed.</t>
  </si>
  <si>
    <t>Circumvention of the legislature through executive orders is seldom done and no such case has occurred during the study period. Since taking office in January 2015, Governor Gina Raimondo issued 8 executive order, all narrow in scope or tailored to a specific situation or emergency, like a declaration of disaster emergency related to a snowstorm. 
The only time it has happened in recent years  that an executive order was issued to circumvent legislature involved a significant issue -- the implementation of Obamacare in Rhode Island. In September 2011, then-Governor Lincoln Chafee issued an executive order establishing the Health Benefits Exchange ahead of a Sept. 30 federal deadline. The legislature had failed to pass a law creating the exchange earlier that year, during its January-June session, after the issue became entangled in a debate over coverage for abortion. Lt. Gov. Elizabeth Roberts, who chaired the state's healthcare reform commission, said that the legislature could pass enabling legislation in the future, but "right now, we can’t wait.”
Political reporter Ted Nesi notes that the legislature tacitly endorsed Chafee's move by failing to block funding in subsequent sessions.</t>
  </si>
  <si>
    <t>During the time frame for this study, Gov. Sandoval has not used executive orders to circumvent the Legislature, and his use of executive orders in general has not been excessive.
  For example, in 2014, Sandoval issued 23 executive orders, including nine ordering flags on state buildings to be flown at half-staff to honor military personnel, firefighters, police and others who had died in the line of duty. Eight other executive orders dealt with studies and programs to help military veterans. 
 Other orders established an employment task force, a medical education task force and a council on "food security." Another authorized the state adjutant general to order members of the state's national guard into active duty to help the Nevada Division of Forestry. None of these orders was controversial.
 Sandoval's -predecessor, Jim Gibbons issued a total of 64 executive orders during his four years in office, ranging from a low of 12 in 2010 to a high of 23 in 2008.
---
Peer Reviewer comment: Agree
The governor pretty much gets whatever he wants from the legislature.</t>
  </si>
  <si>
    <t>The current governor, McCrory, has issued 72 executive orders since taking office in January 2013. Consensus is this is a similar rate as his recent predecessors. Most have to do with public safety, such as declarations of emergency. Some are repeals of previous executive orders. The executive orders are limited in scope and there is not much controversy about them.
--
Peer Reviewer Comment: 
Agreed, but with two caveats: 1. The number of executive orders is up to 74.  2. The score of 100 is reasonable, but this may be more of a function of the current partisan alignment between the governor and legislature.</t>
  </si>
  <si>
    <t>Since 2013, Gov. Phil Bryant has issued 32 executive orders in Mississippi, according to his website. However, many of them do not establish new regulations and policies. Most of his executive orders involve honoring an individual who has passed or creating a task force with the purpose of researching an issue. Sometimes, an executive order is made for what appears to be a political statement, such as when Gov. Bryant signed an order "affirming Mississippi's right to define its own public school curricula," amidst a climate of national fear from the Republican Party about the federal standards, Common Core. 
Still, Common Cause Mississippi President Lynn Evans said Gov. Bryant "practices restraint of executive power compared to (former Gov.) Barbour, who broadened the power of the office while he was in it."
One presumptuous executive order Gov. Bryant attempted to make was one "that would have compelled Blue Cross of Mississippi to continue to offer 'in-network' status to several Mississippi hospitals with whom Blue Cross had terminated its relationship as a result of contract disputes" (Monaq). Bryant rescinded the order shortly after making it once Blue Cross claimed the order violated the constitution.</t>
  </si>
  <si>
    <t>During the administration of former Gov. Martin O'Malley (D), (2007-2015)  there was no incentive or need to circumvent the Democrat-controlled legislature in O'Malley's eight year tenure because there was a democratic majority in each house and the Governor by-and-large received approval for anything he needed.
New Gov. Larry Hogan (R) will face political turmoil if he tries to do an end run around the still Democratic General Assembly and in fact did at the end of the 2015 legislative session, when he first agreed on a budget, and then changed his mind. 
Hogan did put out an executive order urging compliance with ethics rules and laws, a reminder to his new administration that this is serious business and he's concerned about it. Most of what he noted was already required by law, but the optics are good for a new governor to come out strongly in favor of ethics.
Thus far there has been no controversy about Governor Hogan trying to end run the General Assembly through executive orders, but it is early in his tenure. Near the end of the 2015 legislative session, the governor put out an executive order allowing the legislature to extend its session to try to press for his budget priorities but it was ignored and the legislature ended its session on time at midnight April 13, 2015.</t>
  </si>
  <si>
    <t>Maine Gov. Paul LePage has issued 11 executive orders during the study period. Generally speaking, they were clearly defined, narrow in scope, and few in number.
In 2013 and 2014, for example, the governor ordered:
  • The creation of Governor's task force to assess the impact of invasive green crabs;
  • The Department of Transportation to review the safety of freight rail transportation in Maine;
  • Special regulations created governing law enforcement use of drones;
  • The creation of a 'court order' enforcement task force;
  • Clarification that any employee who views pornography at work be dismissed
Though most executive orders were issued in timely response to specific issues or events, at least one had a broader, policy-making reach. In "An Order Regarding Administrative Rulemaking," LePage required agencies to present executive branch Commissioners with written justifications, including analysis of the costs of any new rule to implement legislation, prior to its submission for publication with the Secretary of State. The order also calls on agencies to determine "whether the proposed rule protects against a direct and immediate threat to the public health, safety, or welfare."
Prior to the study period, LePage had issued similar, policy-influencing executive orders, including one that allowed state agencies to question people about their immigration status before granting services or benefits. While many of these orders still stand, newly-issued orders in 2013 and 2014 have, with few exceptions, been much narrower in their policy-making effect.</t>
  </si>
  <si>
    <t xml:space="preserve"> Gov. Sam Brownback has issued 14 executive orders since the beginning of 2013. That's one-fourth as many as he issued during 2011, the year he was first sworn in as governor. The majority of these dozen executive orders drew little notice or reaction, with one major exception. 
Of the non-controversial orders, five were devoted to weather-related crises, two offered rewards for information on criminals, one created a task force to reduce poverty, one concerned a mobile communications device policy for state agencies, and one directed the state to make employment outreach efforts to veterans. 
The executive order which drew national attention and condemnation from certain groups was actually a repeal of nine executive orders issued by his two immediate predecessors, who were both of the opposite (Democrat) party. One of the orders had prohibited discrimination against state employees based on their sexual orientation. Other orders had set up task forces related to child care, alternative energy, education, food security and the Internet. Brownback said the original order related to sexual orientation circumvented the Legislature, and that the task forces created by the other orders had become inactive. Groups representing gay and transgender residents expressed outrage at Brownback's actions. A state representative and the incoming co-president of the League of Women Voters said Brownback has issued more executive orders than his predecessors. "The governor decided to no longer protect persons based on sexual preference," she said. "It appears he has the right to."
Brownback issued another controversial executive order in July 2015, following the U.S. Supreme Court ruling upholding same-sex marriage. The executive order prohibits the state from taking action against any clergy or religious organization that deny services to couples based on religious beliefs -- meaning religious organizations that provide adoption services under contract with the state do not have to place children with gay couples.
</t>
  </si>
  <si>
    <t>Since the beginning of 2013, Gov. Terry Branstad, a Republican, has issued five executive orders, including one that created an advisory council to expand volunteer opportunities and one that expanded a pre-existing advisory council to improve science, technology, engineering and mathematics education and career opportunities. 
Additional orders include:
1.) mandating trauma-informed care training for staff at the Iowa Juvenile Home following reports of abuse;
2.) requiring the Iowa Department of Education to develop a review cycle for the Iowa Core, including public comment, and declaring that the state, not the federal government, will determine what assessments students will take, although school districts will be able to require additional assessments;
3.) declaring that no state agency may enter into a personnel settlement agreements without review by the state attorney general. 
Since returning to office in 2011, Branstad's use of executive orders has decreased each year, with seven issued in 2011, five in 2012, three in 2013, and two in 2014, for a total of 17. The previous governor, Chet Culver, issued 27 orders in his four years as governor.
Sue Dinsdale, executive director of the Iowa Citizens Action Network, said that she doesn't believe Branstad has used the executive orders to circumvent the  legislature. However, she noted that if both the House and Senate were controlled by Democrats, rather than the current division, he might be more likely to use the power of executive order. As it is House Republicans are able to put forward and vet legislation, she said.</t>
  </si>
  <si>
    <t>In general, Arkansas governors have made fairly limited use of executive orders to establish new regulations, policies, or government practices, and have not used executive orders to circumvent the legislature. Many are symbolic or related to action during a disaster. The executive order that got the most attention under Gov. Mike Beebe was related to curtailing the use of state vehicles for personal purposes in 2010, prior to the period of study.  New Gov. Asa Hutchinson has shown some early indications of an inclination to use executive orders more often. He signed two on his first day in office in January: one which called for a state hiring freeze (with some built-in flexibility and a number of exemptions) and the other which called for the governor to review new agency rules and regulations. These could represent substantive shifts in policy and government practice, but many observers have argued that they will be largely symbolic. He also recently made an executive order to establish a 16-person council led by the lieutenant governor to make recommendations to the governor on the future of Common Core in the state. 
In April 2015, Hutchinson floated the idea of an executive order potentially banning discrimination against LGBT people in state hiring. Hutchinson put forward this possibility during the debate over a bill which offered protections for "religious freedom" that critics argued would enable discrimination against LGBT people. Had he issued such an executive order, it would have been a more aggressive use of the tool than the state has seen in recent years, since it would have codified protection from discrimination for LGBT people, something the legislature was unwilling to do. However, in the end, Hutchinson chose not to take that action.  
---
Peer Reviewer Comment: Agree.
Executive orders are nearly always window dressing. For example, as cited, to show their conservative bona fides new governors usually issue an executive order to freeze state hiring while his office reviews the need for each one. They issue executive orders to create study groups to advise them troublesome issues.</t>
  </si>
  <si>
    <t>No examples could be found of the judiciary reviewing executive actions during the study period, or of any challenges brought against executive actions. Interviewed sources couldn't remember anyone even being bothered by an executive action, let alone filing a formal challenge to one. 
There just haven't been any examples of the executive branch ending up in state court for anything. On the other hand, there was no evidence of the judiciary being accused of being partisan; to the contrary there some evidence of the judiciary recognizing and rejecting attempts to use the courts for political purposes. 
Also, judicial elections in South Dakota are nonpartisan. But of course the political affiliations of people who become judges are sometimes known. Current Republican Gov. Dennis Daugaard has appointed at least two Democrats to circuit judge positions, which could be taken as a sign of judicial nonpartisanship, or at least bipartisanship.</t>
  </si>
  <si>
    <t>The judiciary reviews actions of the executive branch whenever someone files a lawsuit challenging the legality or constitutionality of an action. Judges are elected in partisan elections, but uphold the law in a nonpartisan manner.
 There is no regular review by the courts, however it has in-house legal counsel to review proposed legislation.
 In the first challenge to West Virginia's anti-terrorism law on Jan. 14, 2014, the Supreme Court ruled against the defendant, James Scott Yocum, saying "the threatened actions were not directed at intimidating or coercing the conduct of a branch or level of government."</t>
  </si>
  <si>
    <t>Maine's courts can, and often do, review the actions of the executive branch — and in doing so, have demonstrated their non-partisan independence.
In 2013 and 2014, two cases in particular exemplified the judiciaries' independence in the face of clearly sensitive political issues:
Just days prior to the hotly-contended 2014 gubernatorial election, a District Court judge in rural northern Maine made national headlines when he ruled officials at Maine's Department of Health and Human Services had failed to prove that limiting Ebola nurse Kaci Hickox's movements was necessary to protect others from the danger of infection. Gov. LePage, who was running for re-election, respected the ruling despite the heated political tensions and his previous chiding of Hickox in the press.
In another case, in 2013, a Superior Court justice nullified a decision regarding wind farm regulation issued by a high-profile, political appointee of the LePage administration. The judge over-turned as unlawful a decision by Patricia Aho, commissioner of the Department of Environmental Protection, involving noise complaints on a windfarm in coastal Maine. Aho, a former lobbyist and high-profile member of LePage's cabinet, had previously come under fire when a Portland Press Herald investigation revealed she had worked to over-turn many of the laws she had once lobbied against as an employee of a prominent Maine law firm prior to taking office.</t>
  </si>
  <si>
    <t>The judiciary reviews the actions of the executive when presented with a petition for review, and only if administrative remedies have been exhausted, or are not available, according to a 1988 decision by the Iowa Supreme Court in Tindal v. Norman. 
In a case filed in January 2014 with the Iowa District Court for Polk County, the court reviewed executive actions that attempted to close a juvenile home funded by legislation that had been signed by Gov. Terry Branstad. In February 2014, the court ordered the home immediately reopened, arguing that the executive had overstepped its authority, but that decision was overruled by the Iowa Supreme Court, which has agreed to hear the case and set a hearing date.
In another case, the Branstad administration attempted to ban pins distributed by the public employees labor union from being worn by on-duty workers in the Iowa Department of Corrections. The pins, distributed in December 2011, displayed a red diagonal slash over a picture of the governor and the words "Nothing has changed." 
An administrative law judge overruled the ban in March 2014, although he noted that if evidence were presented to show that the materials interfered with a public image or the ability to maintain discipline, a ban could be upheld. The state appealed the judge's ruling, and in October 2014 the Iowa Public Employment Relations Board, which is appointed by the governor, upheld the ban. The board argued pins derogatory of the governor could interfere with prison decorum and presented a public safety risk when worn by state prison employees. In a dissenting opinion, one member of the board argued the previous ruling should be upheld because the state did not provide proof of a public safety risk, only that there was a possibility of disruption.
Cases submitted for judicial review can take time to move through the courts, especially if administrative remedies must first be exhausted to take a grievance to the courts. Additionally, it seems problematic for a board appointed by the governor to overturn decisions made by an administrative law judge.</t>
  </si>
  <si>
    <t>Executive actions in Georgia only get judicial review if they are part of a lawsuit. 
 For example, when the Georgia's Environmental Protection Division, which is part of the state's executive branch, tried to implement a policy to loosen restrictions of construction buffers around coastal marshland in 2014, the agency was sued by an environmental law firm and lost. 
 However, it has gotten harder to sue the state. 
 In July of 2014, the State Supreme Court gave the state sovereign immunity. In essence the Supreme Court overturned long standing state law and made the entire state immune from lawsuits against the state that seek injunctive relief or declaratory judgment. During the 2015 legislative session Representative Wendell Willard tried to reverse the Supreme Court action with HB 59, but it failed.</t>
  </si>
  <si>
    <t xml:space="preserve">The judiciary independently reviews executive actions or voids illegal or unconstitutional acts. 
It can review executive actions when the executive actions are challenged in court and when there is a dispute and one party claims the action causes harm by another party.
One of the most recent challenges to an executive order was filed March 5, 2015, by more than two dozen unions against Governor Bruce Rauner's move to eliminate the requirement that state workers pay union dues, even if they don't belong to a union.
The unions - which represent 40,000 state workers - claim the move is illegal. As the case is recently filed, there have yet been no reviews by the judiciary of this executive action. </t>
  </si>
  <si>
    <t>The judiciary reviews executive action independently and without bias or partisan leaning. This is confirmed by retired Superior Court Judge Michael Jeffery, who served in Barrow for decades.
Larry Cohn, former executive director of the Alaska Judicial Council -- a state entity which vets judicial candidates and recommends to voters whether or not judges should be retained -- agrees that judiciary reviews occur as needed. "One of the strengths of our system is that when the Judicial Council evaluates applicants, one thing we grade on is whether a candidate can put their personal biases aside and make decisions solely on the law," Cohn said of judicial consideration of actions of the other branches. "We want them to have the courage to issue decisions that aren't popular." 
An example of a judicial review of an executive action is the 2014 case Mattox v. State, when the Alaska Supreme Court considered whether Department of Corrections negligently failed to protect an inmate who reported being threatened and was subsequently attacked. "We conclude that the inmate presented evidence that, taken as a whole, raised a genuine issue of fact as to the foreseeability of the attack he suffered," the court wrote.</t>
  </si>
  <si>
    <t>Tennessee Gov. Bill Haslam is generally seen by reporters as someone who will give reasons for his decisions and is widely available to the media. His cabinet, however, is another matter.
 “I think the governor does justify his actions,” said Rick Locker, a veteran statehouse reporter who writes for the Memphis Commercial Appeal and the Knoxville News Sentinel. “We have a lot less interaction with his cabinet members now. We used to have a lot more contact with them than we do now, so I don’t think we get much explanation for what commissioners do.” 
 Nashville Scene Reporter Andrea Zelinski agreed that Haslam will generally give reasons for his decisions, but she noted that he gives more explanation for some policies than others. One case she noted was with Haslam's opposition to the United Auto Workers attempts to gain representation at a Volkswagen plant in Chattanooga. Haslam, she said, wasn't quite as forthcoming about his position regarding UAW and the German automaker that he has been with some of his other decisions, most notably Insure Tennessee, the governor's proposed health care plan. 
 One case where Haslam didn’t explain his reasoning concerned a $300 million incentives package to Volkswagen. The governor has been a vocal critic of the United Auto Workers’ attempts to gain representation at VW's Chattanooga plant. The Associated Press reported that the $300 million incentive package was subject to labor talks "being concluded to the satisfaction" of the state. The AP story said “Haslam declined to specify which scenarios would have satisfied the state.”</t>
  </si>
  <si>
    <t>Not all of the governor's policy positions are clear. For example, he did not fully explain the problems with the Cover Oregon website to the public, or make clear why many of the key decisions about what to do with the website - a $300 million technological debacle - were made. Key decisions include the decision to route Oregonians to a subdomain of the federal insurance exchange rather than launch Cover Oregon. He did not have a regular press conference format, and had a poor attitude/relationships with many members of the press, including blaming the press for his own downfall in his resignation speech.
---
Peer Reviewer Comment: Agree
The behavior of recently resigned Governor, John Kitzhaber, is different from the general, typical practice of Oregon Governors, which is to give reasons for their policy positions.</t>
  </si>
  <si>
    <t>The governor's spokespersons take the lead on dealing with the press. The governor himself on occasion takes a few questions during a "gaggle" after a public event, but there is no formal process. Extended question-and-answer sessions with the news media are unusual. One exception is when the governor introduces his two-year budget. 
 Early in his term the governor created the nonprofit JobsOhio as the state's official economic development arm and advocated/signed legislation exempting it from most public disclosure, auditing and ethics laws; in 2014 he off-handedly disclosed during an editorial board meeting that he also had created a "super board" to oversee the JobsOhio board. 
 During his 2014 re-election campaign, he frequently took questions but they came from people gathered for his campaign events, generally supporters and often contributors. Challenging questions were few and far between although occasionally they materialized. And occasionally the governor would take a few questions from reporters covering his campaign events. The governor's campaign staff tried to remove reporters from an outdoors store (and a major gun seller) during business hours when the governor visited and gave a short speech from the middle of the store. The governor refused to take part in any debates with his opponent, the first time Ohio voters didn't see a gubernatorial debate since 1978. The governor refused to even mention the name of his opponent, and during their sole joint appearance, before an editorial board, the governor ignored his challenger and refused to acknowledge a single question he asked.
  When he sought the office in 2010, the governor, who is a former Lehman Brothers managing partner refused to divulge his income tax returns for all but the most recent year; that decision was repeated in the 2014 campaign. In early 2015, the governor's staff tried to deny a Montana reporter access to a meeting the governor was having with officials in that state to advocate passage of a U.S. constitutional amendment to require a balanced budget. In January 2015 the governor did allow the public to attend his official swearing in (at midnight); four years earlier he had planned a private ceremony but relented under pressure from the press. In contrast, some cabinet members, such as the directors of Health Transformation and Medicaid, and very accessible and willing to explain these often-dense topics. 
 In the early months of 2015, as the governor has traveled to New Hampshire, South Carolina and Washington D.C. while exploring a possible presidential campaign, he has more extensively responded to questions from attendees and the media, including appearances on NBC's Meet the Press, CBS' Face the Nation, CNN's State of the Union, and has granted access to reporters from National Journal, Bloomberg News, Atlantic magazine etc. special access for interviews.</t>
  </si>
  <si>
    <t>Governor Martinez, who campaigned on transparency, frequently gave press conferences and granted interviews after she was first elected in 2010. But those appearances and her responsiveness to press inquiries have decreased significantly since then. 
 In 2013, the Santa Fe Reporter sued the governor alleging she violated the New Mexico Constitution's guarantee of press freedom because she refused to answer any questions from the paper about many different issues over a seven-month period. 
 Other reporters have complained that her press staff will simply refuse to respond to inquiries from news organizations they don't like. Like previous governors, when Martinez vetoes a bill she provides an explanation for that action; but she does not provide explanation for bills that are "pocket vetoed" or simply allowed to expire.</t>
  </si>
  <si>
    <t xml:space="preserve">Gov. Christie has gained a national reputation for his white-knuckled, unvarnished public discourse. He speaks when he feels like it, there is no set schedule. He regularly explains his positions, via press releases, press conferences, TV and radio appearances and town hall meetings, according to Josh Margolin, ABC News reporter. But his forums are tightly controlled, and there is little tolerance for critical questions, he adds. "He loves giving. It's the taking that's the problem," says Margolin. "His press conferences are highly restricted. ... He has become legendary in insulting his detractors, and in some cases, having them removed."   
Gov. Christie has refused interviews with the Star-Ledger editorial board  for over five years, ever since Editorial Board editor Tom Moran, wrote a critical column about him. Further, his office refuses to speak to Moran, and his office has cancelled scheduled editorial board meetings with cabinet officials, Moran says. "I'm in the Christie penalty box", Moran says. "Others visit, but I live there."  
He has also been mostly silent on how his office has handled relief efforts and funds for Hurricane Sandy. In Jan. 2014, the state quietly terminated its $68 million contract with a politically connected firm, hired to administer $1 billion in Sandy relief funds. A 1/24/14 NJ.com story said this: "Adam Gordon, a staff attorney at Fair Share Housing Center, said while dismissing HGI was a "good step," the lack of disclosure raised serious questions. ... "Of all the crazy things around transparency and how this process has worked, this is the craziest. How do you do this? How do you fire your biggest contractor that is running the biggest program and not tell anyone about it? Is anyone running it now?" he said. </t>
  </si>
  <si>
    <t>The governor does not hold regularly scheduled formal news conferences. A spokeswoman for the governor said his office does not keep count of how many news conferences the governor holds. "He has a reputation for walking around (the Capitol) and getting caught by reporters," the spokesperson said. The governor occasionally visits the Capitol press room and takes questions, the spokesman said. "We make him available that way." 
The governor also takes questions at some events where he appears, although not always, as when he refused to answer questions while introducing his nominee for the Kansas Court of Appeals in 2015. The governor also frequently makes speeches outlining his conservative political philosophy and his office makes news releases quoting the governor about the reasons for policy changes. 
A statehouse reporter said the governor "is pretty available to the media, maybe not as regular as the media would like." The reporter said the governor's office usually responds in a timely fashion to his questions about the governor. In April, as the regular legislative session was closing, Brownback held what was described in various media reports as a "rare" news conference and possibly the only one of the session.</t>
  </si>
  <si>
    <t>Governor Rick Scott does generally give explanations of his policy positions and takes critical questions regularly, but he has a reputation for dodging the questions, which has made him the butt of jokes in national news. "Everyone knows that he tends to answer what he wants to answer," said political scientist Susan Macmanus. 
A Tampa Bay Times story said in 2014: "Scott made CNN's 'RidicuList,' as Anderson Cooper said Scott's evasiveness 'insults everybody's intelligence.' MSNBC awarded him a place in its 'Canned Response Repetition Hall of Fame'."
Furthermore, there is no formalized process such as regular press meetings. The only time Scott seems to answer questions is when he's doing an event and he does a drive-by press conference of sorts, answering very few questions and offering very little substance. 
---
Peer Reviewer comment: Agree.
The researcher's conclusions concerning Gov. Scott's refusal to answer questions from the press are accurate. The governor very rarely gives direct answers to questions. But in addition, the governor and Cabinet have a history of evading scrutiny of decisions.
One recent example was the firing of the Florida Department of Law Enforcement Chief, Gerald Bailey, which led to a successful lawsuit against the state by media organizations seeking to force the state Cabinet to make its decision-making process more open. (The Cabinet consists of all four elected statewide officeholders in Florida government -- the governor, attorney general, agriculture commissioner and chief financial officer.} The story has been heavily documented.</t>
  </si>
  <si>
    <t>No governor or state cabinet official has been charged recently with misusing state resources for personal purposes.
 However, there are allegations made against former Agriculture Secretary Gus Douglass. In an article on MetroNews from January 2014, House Speaker Tom Miley said that an audit had turned up fake expense vouchers and that the matter had been turned over to the U.S. Attorney’s office, which was investigating the matter. 
  Phil Kabler, statehouse correspondent for the Charleston Gazette, said: “The issue that comes up most frequently is whether state officials are using their vehicles for private purposes. But the state travel office allows a certain amount of leeway for an official coming home from a trip to stop at a grocery store.”
  Jack Rogers, retired state department head, knew of no problems. “Occasionally you run into someone picking up the laundry in a state car, but not at the cabinet level,” he said.
  The governor’s office also said it believed the regulations have been effective.</t>
  </si>
  <si>
    <t>Gov. Dannel Malloy generally explains his policy decisions and takes regular questions from the media at the State Capitol and elsewhere in the state. During his first four-year term (2010-2014), in fact, Malloy was a monthly guest on a daily WNPR public affairs show, taking hard questions from the host and listeners. 
The monthly radio shows tapered off during his re-election campaign. The host of "Where We Live," said Malloy's appearances "started to slow down over time, but not because of any one decision. Then, late in the term, we requested less frequent visits as he ran for reelection."
In February 2015 at Yale, Malloy, typically, created a media event, announcing that he would seek to make the state's drug laws less punitive for nonviolent offenders. After the announcement, he took questions from the corps of surrounding reporters.</t>
  </si>
  <si>
    <t>The only documented case of these officials using state resources for personal purposes during the study period is former Gov. Bob McDonnell. McDonnell, a Republican whose term ended in January 2014, was tried on federal corruption charges. The investigation and trial showed several specific examples of the governor using state resources for personal purposes. 
For example, McDonnell allowed the Governor's Mansion to be used to launch a product that was being launched by a wealthy businessman who was trying to buy power and influence. He asked that Cabinet officials meet with the businessman, who was showering the McDonnell family with gifts and loans worth more than $177,000. Although the governor's lawyers and supporters say that he was not acting for personal gain, a unanimous jury disagreed. Other smaller allegations from the case include family members taking food, drinks and supplies from the Executive Mansion to their homes and apartments and sending staff members on personal errands.</t>
  </si>
  <si>
    <t>There are no recent documented instances of executive branch officials using state resources for personal purposes. There are also no serious allegations of officials using state resources for personal purposes. 
Such complaints would be filed with the Commissioner of Political Practices. Eight ethics complaint of any kind were filed in 2014 and the Commissioner rejected all but one. The others were not under the CPP's jurisdiction. While the final decisions are made available to the public, pending decisions are kept confidential to protect individual privacy. There is currently one ethics complaint pending in Montana, and it involves an agency, not the executive branch. 
To prevent employees using state resources for personal purposes, and other ethics violations, Montana employees are required to read state ethics policy, which says that "state  employees may not use public  time, facilities, equipment, supplies, personnel,  or funds for  the employee’s private business purposes."
Executive branch appointees are also given an appointee handbook that states, "A member may not use public time, facilities, equipment, supplies, personnel, or funds for private business purpose."</t>
  </si>
  <si>
    <t>Documented cases of the governor and commissioners (agency leaders) using state resources for personal purposes are not common. In general, lawmakers and the public in New Hampshire take a critical view of such actions. 
 One of the few perks commissioners enjoyed, the personal use of state vehicles, was curtailed after a  legislative review in 2011 found that the mileage reimbursement received from the officials didn't always justify the state’s expense. The review resulted in several commissioners having their state vehicles taken away.
 A web submission form was created on the state government website through which the public can report the misuse of a state vehicle. “Any and all use of State owned vehicles is restricted to official business use only,” the website states.</t>
  </si>
  <si>
    <t>Gov. Phil Bryant has been governor of Mississippi throughout the period of this study. His predecessor, Haley Barbour, made national headlines for his personal use of a state-owned jet. Gov. Bryant has made efforts to distance himself from Barbour's transgressions, even selling the state jet shortly after entering office. “I am pleased that we have turned what was a non-essential expense into much-needed funding that can be directed to a priority area such as the Mississippi Highway Patrol,” said Gov. Bryant.
Bryant has been known as being careful with state resources and there have been no serious documented cases regarding his or his cabinet's use of state funds during his time in office.
Bryant does, however, have access to private resources like the planes owned and operated by Yates &amp; Sons Construction Company, which is the largest construction company in the state and has been part of the Executive Committee of Gov. Bryant's Mississippi Works project. "The company and family are large donors to Republican causes, giving $145,000 to state GOP candidates in 2010 and 2011, according to the National Institute for Money in State Politics" (Jackson Free Press).</t>
  </si>
  <si>
    <t>Maine law only loosely regulates the use of state resources for personal purposes by the governor and state level cabinet officials, and as such, oversight is minimal and evidence of perceived 'wrong-doing' is largely anecdotal and unproven.
 During the 2014 governor's race, for example, Maine's incumbent Governor Paul LePage was formally accused by the campaign of his Democratic opponent, Mike Michaud, of using state-owned vehicles and equipment (email systems, phones and computers), as well as employees in the office of the Governor, to promote his re-election.
 The Maine Ethics Commission, which receives complaints related to election practices, made no determination of whether or not state resources were used inappropriately (or illegally) nor was the matter deferred to the State Attorney General Office, leaving the question open.
 No other serious transgressions were documented or reported during the study period.</t>
  </si>
  <si>
    <t>Louisiana doesn't expressly forbid high-ranking officials from using state resources for personal use. In general, these officials get the use of state-owned vehicles. The governor receives housing and food. Several of the statewide elected officials - the commissioner of agriculture, for example - have a plane at their disposal.
 Gov. Bobby Jindal traveled out of state 165 days in 2014 to support Republican candidates and for other political reasons. He took a team of state troopers as security, paid by taxpayers, and drove around in rental SUVs, also paid by taxpayers.
 The inspector general and the legislative auditor rely on criminal law, and the level of proof tends to be what the purpose was and did they go too far.
 Jindal, who announced in June that he is running for president, routinely uses the Office of the Governor to release political statements on national issues. He argues that the people of Louisiana care what he thinks on these issues, therefore it is legal and appropriate. However, in attacking U.S. Sen. Rand Paul in May 2015, Jindal may have violated the state Constitution that generally bans sitting governors from comments on candidates that could be construed as a recommendation for or against. 
 The Inspector General, who was appointed by Jindal, issued a statement saying that it might have been inappropriate to use state resources (the press release was issued by employees of the governor’s office, using the governor’s publicly funded and maintained website) in attacking Paul, but then surmised that the U.S. senator, though an announced candidate, had not yet qualified so did not fit neatly under the constitutional ban.</t>
  </si>
  <si>
    <t>During the period under review, there were no documented cases of the governor or cabinet-level officials using state-level resources for personal purposes that came to public light. Several people with long experience in the Capitol said they were unaware of any instances of such behavior. 
There is no routine training of executive branch members by the Governmental Ethics Commission, although certain offices, including the Attorney General's office, avail themselves of that training on a yearly basis.</t>
  </si>
  <si>
    <t xml:space="preserve">There are no documented cases of the governor or state cabinet officials using state resources for personal purposes during the time period in question. The researcher obtained a copy of all disciplinary measures taken by the Florida Commission on Ethics during the time period of study, and none of the cases involved a misuse of state resources by the governor or state cabinet-level officials.
There are a couple of older cases involving the use of state planes that became an issue in 2010 and then again in 2014, despite the fact that the Commission on Ethics cleared all three politicians accused of wrongdoing (including then-CFO Alex Sink).  </t>
  </si>
  <si>
    <t xml:space="preserve">The Office of Executive Inspector General has cited several cases where state employees have misused state resources. 
But there has yet to be a case documented against the governor and state cabinet-level officials on the misuse of state resources for personal purposes during the study period.
Although outside the study period, former Gov. Rod Blagojevich was sentenced to 14 years in prison in 2011 on 18 counts of federal corruption charges that include trying to sell now President Barack Obama's U.S. senate seat. Obama vacated the Illinois seat after winning the presidential election in 2008. He was found guilty of trying to exchange an appointment to the seat for $1.5 million in campaign contributions or other personal benefits. 
According to a release by the Federal Bureau of Investigation, "Blagojevich was also sentenced for shaking down the chief executive of a children’s hospital for $25,000 in campaign contributions in exchange for implementing an increase to pediatric reimbursement rates; holding up the signing of a bill to benefit the Illinois horse racing industry in an attempt to illegally obtain $100,000 in campaign contributions; and lying to the FBI in 2005." </t>
  </si>
  <si>
    <t>Jonathan Woodman, state executive branch ethics attorney, says this has not happened during his first couple years on the job. A review of complaints filed with the Alaska Public Offices Commission from Jan. 1, 2009 to March 2, 2015 reveals that there have been no allegations of the governor or cabinet-level officials using state resources for personal purposes. 
The most recent significant case of a top government executive using personal resources dates to 2004, when Randy Ruedrich was found admitted violating state ethics laws while working simultaneously as a member of the Alaska Oil and Gas Conservation Commission and the Alaska Republican Party. He was fined $12,000.
Dr. James Muller, a longtime political scientist for the University of Alaska Anchorage, said this has not been identified as an issue for a while. However, it did play a prominent role in Alaska politics historically: "Obviously, the people being questioned denied wrongdoing, but Sarah Palin made a name for herself statewide on the basis of that claim, on calling people for some abuse of their position."</t>
  </si>
  <si>
    <t>There were no documented cases in the study period of the governor or cabinet-level appointees using state resources for personal purposes. No serious transgressions appear to have been reported to the state's Public Integrity Commission, Delaware's ethics office. And there are appear to be no references in media reports, during the study period, of cabinet officials state resources for personal purposes. 
In July 2014, Delaware's Chief Medical Examiner, Richard Callery, lost his job after an investigation revealed he "regularly misused" state resources to perform private consulting work. Callery was an appointee of the governor, but not a top cabinet official. In June 2015, Callery pleaded no contest to two counts of misconduct and agreed to pay $100,000 in restitution.</t>
  </si>
  <si>
    <t>Utah Code 67-17-5 categorizes governor and state level cabinet members as public officers, meaning " elected or appointed officers of the state or any of its political subdivisions who occupy policymaking posts". 
Utah executive officers are subject to a law banning personal use of state resources.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or keeping and concealing false accounts.  If the amount of funds involves exceeds $5,000 it is considered a felony under Utah law. Similar laws apply to other forms of government property abuse for personal gain.</t>
  </si>
  <si>
    <t>The Virginia Fraud Against Taxpayers Act bars use of state funds by any person under false claims, such as a false or fraudulent claim for payment or approval, making a false record or statement for a false claim, having state property or money and delivering less than the full amount or making a false record or statement about an obligation of payment to the Commonwealth. The penalty is between $5,500 and $11,000 plus three times the amount of damages and attorney fees. Public officials are exempt if the Commonwealth already knew about the evidence or information.
In Virginia criminal law, personal use of government property by full-time employees and officials that totals more than $1,000 in a year is also punishable as a Class 4 felony.</t>
  </si>
  <si>
    <t>Tennessee’s official misconduct law bars public servants from taking advantage of their position to “obtain a benefit or to harm another, intentionally or knowingly.” The law also bans public officials from receiving “any benefit not authorized by the law.” Tenn. Code Ann. § 39-16-402
 The statute includes a ban on using inside information to purchase real estate that can be turned around and sold to the government. It also prohibits the use of inside information to acquire or liquidate personal property with the intent to make a profit. 
 The law makes clear that the governor and his or her cabinet are considered public officials. Public servant is defined as a “person elected, selected, appointed, employed, or otherwise designated as (1) of the following even if the public servant has not qualified for office or assumed duties.” The offices include: any officer, employee or agent of the government, a candidate for nomination or election to public office, and an attorney performing a governmental function. Tenn. Code Ann. § 39-16-401
 In addition, Gov. Bill Haslam issued an executive order that says members of the executive branch must avoid any action which might result in or create the appearance of using public office for private gain. Executive Order 20.
 The order applies to the “governor, members of the governor’s staff, members of the governor’s cabinet and all other executive branch employees.”
 That same executive order says that no employee shall “make use of the facilities, equipment, personnel or supplies of the state or its agencies for private use or gain” except if the use is “incidental” or lawfully available to the public. 
 The state also has policies in place to prevent the misuse of its property and computer network system. In addition, various state government agencies have policies in place on the misuse of government vehicles. 
 “Employees shall conserve and protect state property and equipment and not use it for unauthorized purposes. Employees shall comply with the State’s Acceptable Use Policy governing use of computers, email and network resources.” State of State of Tennessee - Code of Conduct (9)</t>
  </si>
  <si>
    <t>The Governor and staff are defined in the S.C. Ethics Act as pubic employees.
Under SC Code 8-13-700, no public official, member, or employee "may knowingly use his official office, membership, or employment to obtain an economic interest for himself, a family member, an individual with whom he is associated, or a business with which he is associated." The law further states a public official cannot "make, participate in making, or in any way attempt to use his office, membership, or employment to influence a governmental decision in which he, a family member, an individual with whom he is associated, or a business with which he is associated has an economic interest."</t>
  </si>
  <si>
    <t>Wyoming’s information is all provided to the Election Administration and Voting Survey. The state submitted complete information on all the core survey items requested in the Election Administration and Voting Survey. Wyoming reported its new registrations and valid registrations received, total registered voters, provisional ballots submitted and rejected, total ballots cast in the election, in person and in early voting, ballots cast absentee, and civilian absentee ballots transmitted, returned and counted. The state also reports its UOCAVA ballots transmitted, returned and counted.</t>
  </si>
  <si>
    <t>Under Iowa Code, it is considered a serious misdemeanor for "any public officer or employee" to "[use] or [permit] any other person to use the property owned by the state or any subdivision or agency of the state for any private purpose and for personal gain, to the detriment of the state or any subdivision thereof." It is also classified as a serious misdemeanor if a public officer or employee makes a contract for an expenditure in excess of the law or fails to report expenditures of public money. To make or give any false entry, return, certificate, or receipt is considered a class "D" felony. 
Under Iowa Code 68B, an "official" is defined as "all statewide elected officials," which includes all members of the executive council. A "public officer" is defined as "officials, local officials and members of the general assembly."</t>
  </si>
  <si>
    <t>Several provisions of Kansas law prohibit the governor and cabinet-level officials from using state resources for personal purposes, including statutes against bribery, tampering with evidence, submitting false claims for reimbursement, using a state vehicle for personal use, misuse of public funds and unlawful use of postage.</t>
  </si>
  <si>
    <t>The elections office complies by providing all required data to the U.S. Election Assistance Commission for the Election Administration and Voting Survey. Similar data is available online through the state elections website, elections.utah.gov. The specific Utah reports given to the U.S. Election Assistance Commission's Election Administration and Voting Survey is not available online.</t>
  </si>
  <si>
    <t>This is a work in progress. The Elections Division has "sent (the Commission) all the data for their questionnaire," (meaning, as Vermont officials see it, all 15 pieces of required information) and is now in the process of "back-and-forth referencing" with the Commission staff, according to Will Senning, head of the Elections Division of the Secretary of State's Office.
 The Commission said it will have its 2014 report done by the end of June. It did note that in 2012, "every State submitted with their data a certification page signed by its Chief State Election Official,” perhaps hinting that it expects similar compliance for 2014.</t>
  </si>
  <si>
    <t>The Government Accountability Board met the   U.S. Election Assistance Commission March 2, 2015, deadline. It covered a wide range of election-related statistics related to voter registration, military and overseas voters, absentee voting, provisional ballots,  and the like. EAC will publish the report later this year.
In April 2009, the GAB instituted a new online reporting system for election data, called the Wisconsin Election Data Collection System. WEDCS was tested and used for the first time with real data after the November 2008 general election when the Elections Division entered municipal data--collected at the ward level for the first time across Wisconsin--into the new system.</t>
  </si>
  <si>
    <t>The secretary of state’s office submitted its biennial election administration and voting survey for 2014 to the U.S. Election Assistance Commission in March. A review of the survey shows all key questions answered except for five. An official with the secretary of state’s office said those could not be answered because they did not apply given state election laws.
1. New registrations received: North Dakota is one of the few states that do not require voter registration. Voters need only show a valid ID at the polling station to get a ballot.
2. New valid registrations received: See above.
3. Total registered voters: See above.
4. Provisional ballots submitted: The state only issues provisional ballots if a voter casts a ballot after regular poll hours as a result of a court order.
5. Provisional ballots rejected: See above.
6. Total ballots cast in election: There were 249,128 ballots cast. This is further divided by county.
7. Ballots cast in person: There were 152,490 ballots cast in person. This is further divided by county.
8. Ballots cast in early voting centers: There were 29,642 ballots cast in early voting centers. This is further divided by county. Only seven counties offered early voting.
9. Ballots cast absentee: There were 66,997 ballots cast absentee, including military and overseas. This is further divided by county.
10. Civilian absentee ballots transmitted to voters: There were 71,718 civilian absentee ballots transmitted to voters. This is further divided by county.
11. Civilian absentee ballots returned for counting: There were 67,309 civilian absentee ballots returned for counting. This is further divided by county.
12. Civilian absentee ballots accepted for counting: There were 66,420 civilian absentee ballots accepted for counting. This is further divided by county.
13. UOCAVA ballots transmitted to voters: There were 347 UOCAVA ballots transmitted to voters. This is further divided by county.
14. UOCAVA ballots returned for counting: There were 277 UOCAVA ballots returned for counting. This is further divided by county.
15. UOCAVA ballots counted: There were 274 UOCAVA ballots counted. This is further divided by county.
These numbers are from the state’s submission to the election commission and are not the final numbers the commission will publish later in 2015.
---
Peer Reviewer Comment: Agree
North Dakota does not have any voter registration and did not have an provisional ballot system under HAVA. Qualified voters (those over 18 residing in a precinct for 30 days who are not incarcerated or convicted felon) (NDCC §§ 16.1-01-04 and 12.1-33-01) are permitted to vote. Prior to the 2014 election, voters could sign an affidavit that attested to their qualified status.  In 2014, the an affidavit was no longer acceptable as proof of residence  (see NDCC § 54-01-26)</t>
  </si>
  <si>
    <t>The relationship between New Jersey and the U.S. Election Assistance Commission  "is a really complicated issue," says Rutgers Law professor Frank Askin, who is one of the litigants in a pending suit filed against Lieutenant Governor Kim Guadagno, as well as the state's Department of Human Services, claiming the state is not in compliance with the requirements of the National Voter Registration Act. "While the requirement that states report numbers in compliance with the National Voter Registration Act could be a useful tool," says Askin, "there are no written guidelines, no oversight and no quality control. Each state reports what it feels like. New Jersey reported nothing in 2008. The 2010 report listed 409 registrations, a ridiculously low number. The 2012 report was 18,300, which was still very low for a state the size of NJ. So there is no way to have any confidence in the numbers reported to  the EAC." 
Attorney Rajiv Parikh agrees, saying, "No one knows what  New jersey's criteria is for reporting."</t>
  </si>
  <si>
    <t>The latest information Colorado provided, for the 2014 U.S. Election Assistance Commission’s Election Administration &amp; Voting Survey was complete, said Hilary Rudy, deputy director for elections at the Colorado Secretary of State's office. “We answer every question,” she said. Because of new voting laws, Colorado is a state where all registered voters are mailed ballots, and when they vote they can do so my mailing them back in, voting in person, or registering in person to vote on Election Day. So one thing that might look out of place in the 2014 survey when it comes to Colorado is the ballots mailed or absentee ballots questions. 
In the 2012 U.S. Election Assistance Commission’s Election Administration &amp; Voting Survey, Colorado shows up 33 times. “All of the information we have is contained within the EAVS reports that we post every two years,” said Bryan Whitener, spokesman for the Election Assistance Commission.</t>
  </si>
  <si>
    <t xml:space="preserve">The Kentucky Board of Elections submitted a completed survey in all categories for the U.S. Election Assistance Commission's Election Administration and Voting Survey following the 2012 election and the most recent 2014 election.  
The 2014 report, according to the certified report turned in to the U.S. Election Assistance Commission 2 March 2015, include all 15 areas: new registrations received, new valid registrations received,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 </t>
  </si>
  <si>
    <t>Statewide election data is available to the public online. Furthermore the data can be downloaded in spreadsheet format and is thus machine readable.
 In May 2008 the Elections Division of GAB received a $2 million grant from the U.S. Election Assistance Commission to improve Wisconsin's collection of election data at the ward/precinct level. In April 2009, the GAB instituted a new online reporting system for election data, called the Wisconsin Election Data Collection System. WEDCS was tested and used for the first time with real data after the November 2008 general election when the Elections Division entered municipal data--collected at the ward level for the first time across Wisconsin--into the new system.
 On April 25, 2014, the G.A.B. launched a new web portal making it easier to request publicly available voter data, and to significantly reduce staff time required to process these requests. This new website allows candidates, political parties, and the public to request SVRS voter data online, including voter participation based on jurisdiction or district, participation in a particular election or elections, or absentee voter information. Data request customers can submit their requests, make payments online through US Bank, and download the completed file from this new website.</t>
  </si>
  <si>
    <t>Election results are available as they are submitted by county auditors to the Secretary of State, though there is sometimes a lag when ballot counting is slow in a precinct or county. Early-voting data, such as who requested an absentee ballot, is also available daily. One party official who requested data on who voted on election day said it took months in some cases, but that may be because county auditors were slow to turn the information around.
Election results are readily available  for bulk download in Excel spreadsheet.</t>
  </si>
  <si>
    <t>Statewide election data is available on the Board of Elections website and the available data includes all voting returns, including absentee ballots, broken down by town and precinct. The files can be bulk downloaded in Excel spreadsheets. The data is accessible by anyone and there is no need to identify oneself. Available data includes all voting returns, including absentee ballots, broken down by town and precinct.</t>
  </si>
  <si>
    <t xml:space="preserve">Statewide election data is available online and updated quickly as results come in. The site is the go-to information point for news organizations that churn out Election Night results on races from president, U.S. senator and governor to local judges and district attorneys. Other data include historical results on elections from 1992 to the present, voter registration, and turnout. Information is only available in pdf format. </t>
  </si>
  <si>
    <t>Secretary of State provides a database for election data. The results can be broken down to county and district level, but data can only be downloaded as pdf.</t>
  </si>
  <si>
    <t>Of the many government agencies in Maryland, the state Board of Elections arguably has done the best to comply with modern age - real time online posting - of campaign finance information and election results. 
The data is available in its original format through downlodable Excel files and detailed data exists on the precinct-level.
The results in both instances are timely: Election results are posted almost in real time on election night by midnight usually of election night all results that were from early voting and election day voting have been tabulated and are on the statewide website, and the online access is free and simple without any requirement to register. 
The data is complete in that it lists all data sets from 1983 to 2014 (latest year applicable). 
To obtain physical results, i.e. to see the results as they are being posted on an election night, the public can appear at their local board of elections. But the online system is generally quicker to access.</t>
  </si>
  <si>
    <t xml:space="preserve">The Division of Elections posts candidate registrations and results promptly.
However, they publish county by county results in a pdf format. Plus, according to Rutgers Law professor Frank Askin, they have been derelict in publishing usable data for voter registration effort data, he says, and he is currently litigating to make them comply. Attorney Rajiv Parikh notes detailed election information can be obtained upon request to county elections officials through the state's Open Public Records Act, in a format that complies with open data principles. </t>
  </si>
  <si>
    <t>The Government Accountability Board (GAB) has not published ethics enforcement actions since 2006, and GAB PIO Reid Magney says there is no law that requires GAB to report annually. Ethics enforcement actions from 1985 to 2006 are displayed at http://gab.wi.gov/ethics/enforcement. But the GAB has not published annual summaries of election investigations and audit results since then.</t>
  </si>
  <si>
    <t>Statewide election data is available on the Colorado Secretary of State’s website. Timely election results with primary data, including turnout, are available online and for download, however data are only in pdf format.  
Furthermore, precinct-level data is not accessible on the website and citizens seeking it must pay a $50 processing fee and will get the information on a disk.</t>
  </si>
  <si>
    <t>Delaware's elections commissioner's office makes election data available in a timely fashion. No special access is required to view election data and the data is stored with some permanence, with an online archive dating to 1940, though many of the older reports, even from the 1990s, are only available in scanned PDF format. 
Delaware elections data appears to be more user friendly since the 2014 elections. Election results by office, election district, counties and Wilmington, the state's largest city, are available on the website or by download into a .txt file, making the data simpler to analyze. Data appears to be downloadable since at least 2008, but some of the links were not functioning when accessed in July 2015. Overall, however, data is presented in an open way on the state elections commissioner's website. Other elections-related data includes downloadable campaign finance reports, and monthly reports of voter registration totals.   
Information is broken down by precinct (election district) level. Files available online do not track the issuance and return of absentee ballots, but votes by absentee ballot are reported.</t>
  </si>
  <si>
    <t>A formal mechanism or schedule for publishing the results of investigations by the Election Commission does not exist. However, the minutes of Election Commission’s meetings are transcribed and published on its webpage after the minutes are approved, at its next meeting. The Election Commission meeting times vary, depending on when the chair of the commission calls a meeting. The minutes are posted clearly online and are available for anyone to read and to see the what penalties are imposed. It does take some time to go through the minutes, but all of their actions are delineated and their deliberations are published word-for-word. 
 The results of investigations, including the fines against certain political action committees or candidates or the waiving of those fines, are not delineated in a list, but the public has to wade through the minutes to find the names of committees or candidates, their fines or waivers, and the results of the commission's votes. The minutes do not include the amount of the fines, but just information on the percent of the total potential fine they have to pay, including 25, 50 or 75 percent. 
 A check of the Election Commission's website in late February shows that the most recent meeting minutes available were from the Sept. 3, 2014 meeting. The minutes from the Dec. 16, 2014, were published yet, despite the fact they should have been approved at the Feb. 2, 2015 meeting. This represents a significant lag time.</t>
  </si>
  <si>
    <t>Investigations and audits of the Governmental Ethics Commission only become public if, while meeting in closed executive sessions, the commission decides there is probable cause to hold a public hearing over whether a violation has occurred. The commission's annual report summarizes its activity in a way that maintains the anonymity of people it has audited, investigated and sanctioned.</t>
  </si>
  <si>
    <t>At the conclusion of an investigation that results in a prosecution or conviction, the Secretary of State has issued public statements. 
After an investigation that does not result in a prosecution or conviction, the Secretary of State neither confirms nor denies the investigation. In sum, some investigation reports are made publicly available, but not all.</t>
  </si>
  <si>
    <t xml:space="preserve">Very few audits and/or investigative materials appear to be available online at either  the website of Delaware's election commissioner or at the county departments of election websites. Very few reports on state election actions are available, though this is in part because few such actions are undertaken. A report published in June 2013 by the New Castle County Department of Elections notes several issues with votes in a school district referendum, including two cases of a voter casting multiple votes, the superintendent discussing a referendum inside a polling place, and a paper jam. 
State Elections Commissioner Elaine Manlove posted investigative findings regarding a complaint filed about a candidate's standing in an election of the Town of Frankford.  There is no information available on when it was posted, but the conclusion of the investigation and the notification of the parties took place in January 30, 2014. </t>
  </si>
  <si>
    <t>At the senior level of the State Board of Elections, all the appointees are there because of their political affiliation. Two are members of the governor's party while one is from the opposition party. The members are suggested by the party apparatus.
But staff members of the Department of Elections are civil servants. If improper practices were to occur, they could appeal to the Office of State Inspector General. "The OSIG (Office of the State Inspector General) has not had any substantiated complaints of political influence or ties to families in employment decisions," said June Jennings, State Inspector General.
The culture of Virginia’s civil service is generally one that does not permit nepotism, cronyism and favoritism in human resource managements decisions, said Ron Jordan, the executive director of the Virginia Governmental Employees Association, who also worked for the state in the executive and legislative branches and as part of the cabinet. The diversity in government operations, demographics and culture with widely dispersed state facilities discourages those situations, he said.
Observers said they knew of no cases of management actions besides for merit.</t>
  </si>
  <si>
    <t>There have been no complaints or findings of nepotism, cronyism or patronage in the Secretary of State's office during the period of study. Reports of nepotism or cronyism in the Secretary of State's office or any state agency are a hit-and-miss proposition.
 The absence of public cases does not indicate an absence of violations, said Brad Shannon, editorial writer for The Olympian and veteran statehouse reporter. Still, the most recent official ethics case involving the Secretary of State dates back to 2000, per the Washington State Executive Ethics Board.</t>
  </si>
  <si>
    <t xml:space="preserve">The Oregon secretary of state is an elected official affiliated with a political party. The office has been controlled by the Democrats for more than a decade. While staff report that political affiliation does not influence hiring practices, observers question whether the office can be completely impartial while it is headed by an elected official who is affiliated with a political party. While top staff in practice do not change, experienced staffers know how to interpret and read the politics of the day. 
While the Secretary of State's office does base its hiring and promotion policies on merit, there is an element of staff catering to the political decisions made at the top. While the Secretary of State has fined republicans, for example, democrats appear to have been given a pass, as was the case with the governors, and the rigging of an election in favor of a democrat running for Labor Commissioner. </t>
  </si>
  <si>
    <t>Given the secretary of state’s status as a partisan elected official, there are routinely suspicions and accusations of cronyism and patronage, and concerns about the influence of those actions on the secretary of state's role in overseeing state elections.
 Former secretary of state Jason Gant, who left office in January 2014, was frequently accused of being politically influenced in both his actions and his hirings.
 New Secretary of State Shantel Krebs, who took office in January 2014, ran on a platform of returning the office to independence and respectability but quickly filled her staff with people who, like her, have extensive histories in Republican politics. Those include a veteran Republican campaign worker (who worked for the U.S. Senate campaign of Republican Mike Rounds, as did Secretary Krebs’ husband) as her public information officer, and a Republican former legislator as her deputy in charge of business services.</t>
  </si>
  <si>
    <t>When a new secretary of state assumes office, especially one from the opposite party, the senior staff sees almost a complete turnover, while those in lower-ranking positions usually retain their jobs. However, those lower-ranking jobs include career employees who are experts in campaign finance and other specialties. 
While many senior staff are replaced, it depends on the new officeholder coming in. During the study period the incumbent was re-elected so there were essentially no changes…but that is not the usual practice when the officeholder changes. Department heads usually are safe. For example, the person in charge of monitoring campaign finances has been there for many years, through Democratic and Republican administrations.
At the county level, boards of elections are filled with party patronage positions; the local party chairs often occupy the seats on the four-member county board of elections. A secretary of state's directive from 2007 specifically prohibits close relatives of county elections board members or its director/deputy director from being hired (except to work at the polls). This has proven effective in part because representatives of both parties work side by side in administering elections and there are few secrets in those offices.</t>
  </si>
  <si>
    <t>The state Board of Elections staff are reportedly professional and employment decisions are not made based on nepotism or cronyism. 
The effort to save the job of the top civil service official during the previous Republican governorship (2002-6) arguably could be described as a decision based on patronage, but it doesn't fall into this time period.
Depending on the particular position an applicant is seeking, the board staff generally will be looking to hire experienced lawyers, analysts and others who have some amount of expertise in running elections, evaluating campaign finance or in other ways working on issues related to government accountability.</t>
  </si>
  <si>
    <t xml:space="preserve">There are no documented cases of nepotism, cronyism or patronage within the Secretary of State's Office during the research period.
There is also no evidence to suggest favoritism is occurring in the elections system. 
Hirings in the Several of Secretary of State's elections office appear to be based on merit. Several employees are longstanding civil servants. They have backgrounds in elections administration, and government records. Others are new hires with degrees in political science and history.
If a member of the public had an ethics complaint about the election system they could report it to the Commissioner of Political Practices. No such complaints have been filed and found warranted (dismissed complaints remain anonymous). 
However, since the Commissioner's time is overwhelmed by campaign finance complaints he has little time to promote Montana's ethics laws. So it's possible that citizens are not as aware of them as they could be. </t>
  </si>
  <si>
    <t>The Illinois State Board of Elections appears to operate with independence,
There is no evidence that the board's management actions are based on nepotism, cronyism or patronage. 
The governor appoints four of the board's eight members, with the remaining four appointed from the opposing political party. 
State Board of Election staff report that the agency follows the "Rutan" rules, which means that all hiring is apolitical. 
All potential employees are given the same pool of questions and scored. Typically, the highest-scoring person is chosen for the job, although sometimes its the top second or third finisher. 
Over the past decade, most hires and promotions have been within the agency.</t>
  </si>
  <si>
    <t>Employees of the Secretary of State and Governmental Ethics Commission are unclassified, meaning they are political appointees not protected by state civil service law. Senior officials in the Secretary of State's office and Governmental Ethics Commission said employee management actions are not based on nepotism, cronyism or patronage. 
The officials said both offices have employees with decades of experience who have worked under administrations of both major parties. "I've been there 37 years," said Carol Williams, GEC executive director. "I have had other staff people here 32 years. There is a continuity to the staff." Added Bryan Caskey, assistant state elections director in the Secretary of State's Office: "Although we are political appointees, I personally have worked for four secretary of states. My predecessor also worked for four secretary of states. I think we have a longstanding history." 
According to the secretary of state's website, Secretary Kris Kobach retained all employees when he took office in 2011; three deputy assistant secretaries had worked in the office since the 1980s. There have been no allegations in the media of nepotism, cronyism or patronage in the agencies during the period under study.</t>
  </si>
  <si>
    <t>There are no documented cases of nepotism, cronyism, or patronage at the senior level that have been reported or identified as scandals. The Department of State has a departmental Anti-Nepotism Policy to which the Division of Elections adheres, and it prohibits the hiring of relatives within the department. "No hiring, firing, and promotions within the Division are based on nepotism, cronyism, or patronage," said Division of Elections director of communication Meredith Beatrice. 
Director-level people are also hired based on preference rather than through a merit-based process. The Secretary of State and Commissioner of Education have become appointed offices (as well as their respective agencies) as they became the Governor's responsibility in 2003. 
However, “Hiring at the Division of Elections is based on a candidate meeting the qualifications of a particular job. The most qualified person for the job is generally chosen,” confirms Sheronda Jackson, an employee in the HR department at the Division of Elections who was interviewed by phone for this study.
That said, there is no formal process in place for the selection of either the Secretary of State or the Director of the Division of Elections. "Generally, it's just whoever the Secretary of State decides to hire," said Stacey Small, an executive assistant to the Division of Elections. "There's no written criteria or anything like that." Same goes for when the Governor appoints the Secretary of State, Small explained. "There is no criteria he has to go by," she said. 
Secretary of State Ken Detzner was appointed by Governor Rick Scott in 2012. He appears to have considerable experience for the job, having served previously as Chief of Staff for Secretary of State Jim Smith from 2002 to 2003. He was also appointed by Governor Jeb Bush to serve as Secretary of State during the Department of State’s transition from an independent agency operating under an elected officer of the Florida Cabinet to a Governor’s agency. 
Maria Matthews, current director of the Division of Elections, was formerly an attorney in the General Counsel's office in the Department of State.</t>
  </si>
  <si>
    <t>The Secretary of State’s Office oversees state’s election laws and procedures, but investigations and enforcement of election wrongdoing is the responsibility of the attorney general’s office.  Local district attorneys also investigate election misconduct, either independently or in tandem with the attorney general’s office.  
 “We don’t do investigations,” said Alicia Pierce, communications director for the Secretary of State.  “We’re not an enforcement or investigative agency.”
Nevertheless, the Secretary of State does have responsibility over election misconduct under Section 31.005 of the Texas Election Code, which empowers the office “to take appropriate action to protect the voting rights of the citizens of this state from abuse by the authorities administering the state's electoral processes.”
If the secretary of state learns of electoral misconduct “that impedes the free exercise of a citizen’s voting rights,” he or she can conduct an inquiry and seek a court order through the attorney general to halt the misconduct.  The secretary of state’s office also operates a toll-free hotline to receive complaints of election wrong doing and is authorized to “promptly” refer complaints of alleged criminal conduct, along with “all pertinent documents, to the attorney general.  
Referrals to the attorney general’s office since 2002 have included a diverse array of allegations, including offering to sell official ballots, unlawfully influencing or coercing voters, divulging election results prior to the polls closing, voter impersonation, ballot forgery and misuse of state and federal election funds.  
Two cases prosecuted and resolved in 2015, according to attorney general’s records, included a 10-year probated sentence for illegal voting in the 2012 election and a year of community service for unlawful assistance of a voter, also stemming from the 2012 election.
---
Peer Reviewer comment: Agree
The one thing that I would add is that occasionally, the SOS will use his/her informal powers to fight for voting rights.  The students at Prairie View A&amp;M have been requesting a poling place on campus for 20 years.  They finally convinced the SOS to step in and negotiate issues with the county.</t>
  </si>
  <si>
    <t xml:space="preserve">The Oregon Secretary of State does regularly initiate investigations and impose penalties. Even in cases where matters were not handled directly by the Secretary of State's office, the violations were referred to the Attorney General, such as the case of Erin Fischer, accused of forging signatures on a Keizer City Council candidate petition for candidate Brandon Smith. Another example includes the investigation of House Rep. Mike Nearman for a mailer sent on behalf of his campaign. </t>
  </si>
  <si>
    <t>The SOS serves as a central repository for election law violation complaints and provides a website for the public to enter potential election law violations. The Secretary of State (SOS) does not initiate investigations. The office's legal department reviews each complaint and forwards it to CPP or to the county attorney or local law enforcement, or U.S. Attorney if warranted.
The Secretary of State has had very few complaints to refer to county attorneys and/or local law enforcement, or to the U.S. District Attorney since they created the Fair Elections online complaint service in 2012. 
Most of the referred complaints are about campaigning and electioneering or signature gathering and not about voter registration or voting law violations. No referrals have been prosecuted by local officials to the best of the knowledge of the Secretary of State's staff.
Electioneering complaints go to the Commissioner of Political Practices.
Voting system audits are conducted after each federal primary and general election, and results are available to the public online.</t>
  </si>
  <si>
    <t>While the Attorney General will investigate complaints brought to him (her), they rarely initiate their own investigations, according to Rutgers law professor Frank Askin. Attorney Rajiv Parikh agrees with Rutgers Law professor Frank Askin, but adds when the AG hears about something, the office will investigate. The AG cannot impose sanctions; only the courts can. NJ Election Law Enforcement Commission is the only executive branch agency allowed to impose sanctions regarding elections, and that is only for campaign finance violations, Parikhand Askin say.</t>
  </si>
  <si>
    <t>Because of a lack of manpower, the state Bureau of Elections responds to complaints but rarely initiates investigations of election law violations. According to state Sen. Steve Bieda, the state Legislature's leading advocate for greater government transparency, the bureau's enforcement role is often minimal. The Bureau of Elections concentrates mostly on candidates meeting reporting deadlines and ensuring all the numbers are correctly reported.
The Secretary of State's Office, which oversees the election process, routinely relies upon complaints filed rather than initiating actions to enforce the state Campaign Finance Act. Once a complaint is determined to be legitimate, the SOS Bureau of Elections puts one of its two attorneys on the case to investigate. Typically, those probes lead to several exchanges of correspondence with the accused. In some cases, the person facing sanctions will request and receive an administrative hearing overseen by the bureau. However, a major weakness in the system is that the Bureau of Elections has no subpoena powers to compel cooperation from the accused or others who may have pertinent information to offer. The state Attorney General's Office plays a role in enforcement of election laws when the violation is labeled a criminal matter, but in an average year only about two election law cases typically reach that level, according to John Pirich, a former assistant attorney general.</t>
  </si>
  <si>
    <t>Iowa Secretary of State Matt Schultz initiated a two-year investigation, from mid-2012 through February 2014, into voter fraud in Iowa. The investigation, which was carried out by the Iowa Division of Criminal Investigation, turned up evidence on 117 illegally cast votes and 27 charges against voters suspected of fraud. However, it was up to county attorneys to press charge, and only six of the charges resulted in criminal convictions.
However, in an interview with Carol Olson, deputy secretary of state for elections, she said Secretary of State Paul Pate, who entered the office in 2015, does not anticipate having an internal investigation during his term. Olson said the Office of the Secretary of State can initiate investigations into the data that it holds, generally meaning elections for state-level offices. Following an initial investigation, the office would turn over the information to the county auditor for the county in which the issue allegedly occurred. From there, the information would be turned over to the county attorney to prosecute. She said the office works continuously to verify and update the voter registration list, running names against lists of felons and cross-checking with other states to ensure voters haven't placed ballots in multiple precincts. 
Most investigations by county auditors, who function as the county commissioner of elections, focus on follow-up on all Election Day registrations by sending non-forwardable registration cards to listed addresses. If that card bounces back, they send a forwardable card. If that card bounces back, they work with the county sheriff's office to find out if the voter has moved since the election or if the voter listed the wrong address, which could count as voter fraud. 
Eric Van Lancker, Clinton County auditor and former president of the Iowa State Association of County Auditors, said that other than one voter who listed the wrong address and one who voted in both Indiana and Iowa in the 2012 general election and a felon who voted in the 2008 general election, his office hasn't seen many instances of fraud. In addition to checking on voter registration, Van Lancker said his office trains precinct officials to keep an eye out for anything unusual and report it to the office or include it in a response form filled out at the end of the day. Any evidence of fraud or violations of election laws is turned over to the county attorney, who can pursue charges, he said.
Adam Mason, state policy director for Iowa Citizens for Community Improvement, said he thinks investigations launched by the secretary of state have been largely independent of the executive or legislative branches, although he noted that investigations under Schultz seemed to be motivated by partisan issues, such as voter ID laws and investigations into voter fraud.</t>
  </si>
  <si>
    <t>The Indiana Secretary of State oversees the Indiana Election Division and its staff members. The Indiana Election Commission, also under the Secretary of State's jurisdiction, operate as a  body of administrative law judges who take action on election code and campaign finance law violations. Members are chosen by the governor, upon recommendation of major political party state chairmen. 
 The Indiana Election Commission does, to a certain degree, initiate investigations and imposes fines, but they're most often for late filings of campaign finance reports. Ultimately, it's up to the state attorney general to collect the fines or pursue more serious sanctions. No significant cases of action taken by the Election Commission, however, is apparent since 2013.
 Still, the Secretary of State and Election Commission, says Valerie Kroeger, spokesperson for the Secretary of State's office, said "evaluate reports of problems or violations and then take appropriate action, if the allegations are found to have any merit or be within the copes of the offices legal authority." 
 Trent Deckard, co-director of the Indiana Election Division, said the commission is generally the enforcement body and makes decisions on the penalties imposed. But the commission gives the persons fined at least a year to pay before forwarding the cases to the attorney general's office for collection. Deckard said a greater percentage of fines is being paid, but there are still cases that linger for years, including one that has been uncollected for 10 years. 
 The Election Commission does have "significant oversight" authority and initiates investigations involving election irregularities, said Ray Scheele, political science professor and co-director of the Bowen Center for Public Affairs at Ball State University. He only recalled one from 10 years ago against vendors using uncertified equipment that resulted in a $500,000 fine, but no recent cases. 
 One case, resolved in 2013, involved ballot petition fraud in the Democratic presidential primary race in 2008. It indicates that sometimes outside sources initiate investigations, rather than the Election Commission.
 The plot, carried out by the St. Joseph County Democratic Chairman Butch Morgan and three other election officials, successfully faked names and signatures on both the Barack Obama and Hilary Clinton presidential petitions that were used to place candidates on the ballot. Morgan was sentenced to prison and the others received community corrections sentences and/or probation for various petition fraud and felony forgery counts. 
 But the election fraud was first uncovered by a Yale University student , who wrote about the scheme for the independent political newsletter Howey Politics Indiana and the South Bend Tribune.</t>
  </si>
  <si>
    <t>The State Board of Election Commissioners conducts investigations in response to complaints (the board does have the authority to initiate investigations on its own but that almost never happens). There has been a recent uptick in the number of complaints investigated because the current makeup of the commissioners has taken a more aggressive posture. The board has had 61 files opened related to the 2014 election (in past election cycles, there were typically around a dozen files opened). 
The commission staff then reviews the complaint to determine if there is an actual election law violation. If not, the staff creates a report about the complaint and recommends dismissal (immediate dismissals are relatively rare). If there is a potential violation, the staff recommends to the board that it initiate further investigation. Typically, most complaints are resolved as training issues; other times letters of warning are sent out as part of a settlement. If necessary, the board would make a final disposition in a disputed case, but this is rare. Sanctions come in the form of letters of reprimand or fines (a fine has not been imposed in years, suggesting reluctance to impose heavy penalties).  
For example, Jefferson County Clerk Patricia Royal Johnson agreed in a settlement to accept a public letter of warning after an investigation by the state board found that she had violated state election laws during the 2014 May primary election, including failure to do proper accounting of absentee ballots, failure to require candidates to file party certificates, and failure to certify lists of candidates to the county election commission.</t>
  </si>
  <si>
    <t xml:space="preserve">The Secretary of State and his office is the entity mandated to run state elections. The Secretary, as one of Wyoming’s five statewide elected officials. Current Secretary of State Ed Murray is a Republican. 
The staff who oversee state elections in the Secretary of State’s Office as a policy do not involve themselves in politics because they are the ones collating election results, state elections director Peggy Nighswonger said.  They also operate independently and are free from political influence.
There was no evidence of political interference of decisions made based on fear or favor during the period of the study. </t>
  </si>
  <si>
    <t>The Division of Elections does not independently initiate investigations or conduct audits of voting systems, according to DOE director Gail Fenumiai. It does not sanction violations. 
However, among the tasks undertaken by the Alaska Public Offices Commission is to follow up on complaints of violations of election laws. In the past, APOC staff has only independently initiated investigations dealing with campaign finance irregularities identified by staff members, with other investigations (i.e. lack of "paid for by" graphic on ads, etc.) commencing when a complaint is filed by the member of the public.
In August 2012 the commission weighed whether the name of a ballot group was appropriate and whether an Anchorage Assembly candidate was campaigning before filing as a candidate.</t>
  </si>
  <si>
    <t>The Government Accountability Board is considered an independent agency, but that independence is not absolute, and the future of the GAB is questionable. The GAB operates in a political atmosphere and responds to criticism from both Republican legislators and the public. For example, the GAB approved a schedule of penalties in March 2015 in response to an audit that criticized the lack of one. Some Republican legislators have now proposed that the 2015-2017 state budget eliminate the current GAB.
GAB PIO Reid Magney, says. "The executive, legislative and judicial branches of government all play a statutory role with the Board, but no one branch controls the Board. The G.A.B. is accountable to the Governor, who appoints the six members of the Board from nominations submitted by a committee of current Court of Appeals judges.  Five of the six current members were appointed by Governor Walker.  Board members are accountable to the Senate, which has the power to confirm or reject the Governor’s appointments. "
The Board is also accountable to the Joint Committee on Legislative Organization under Section 5.05 (5f), which says that the committee “shall be advisory to the board on all matters relating to operation of the board.”  Every two years the G.A.B. is accountable to the Governor and Legislature through the Biennial Budget.  The Legislature has the power of the purse, and the power to approve positions.  The Board is accountable to the Statutes which govern its responsibilities and authority, and many of the Board’s actions can be reviewed by the courts.  Any administrative rules promulgated by the Board must go through the same process used by any other state agency.
Most GAB staff are civil service, Magney says. "Kevin Kennedy serves at the pleasure of the six Government Accountability Board members.  The two division administrators are hired (or fired) by Kevin Kennedy with the consent of the Board."
Ohio State University law professor Daniel Tokaji said Wisconsin is the only state with a truly nonpartisan board structure. " It is unique," he said, "among the states in requiring supermajority confirmation of new commissioners, so as to insulate board members from partisan pressures. This does not guarantee decision-making that is blind to partisan effects, but it provides a greater level of protection against partisan decision-making than the structure of any other state. "In the last two-three years, Republican lawmakers have increased their criticism of the GAB and legal counsel Kevin Kennedy specifically. Republican Assembly Speaker Robin Vos called the GAB “dysfunctional” and called Kennedy, an “embarrassment.” There have been several calls for changes in the make-up of the board and the staff.
Jay Heck, executive director of Common Cause in Wisconsin, thinks lawmakers are irked that the GAB backed a John Doe probe into alleged illegal activity involving Republicans and want to end its ability to launch investigations without legislative approval. Fitzgerald, the Senate majority leader, has  proposed having the GAB be governed by partisan political appointees.
All these dependencies and the overall political atmosphere in which the board operates make its decisions susceptible to taking into account the interests (and at times pressures) exerted by lawmakers and the governor. Even though there may not be direct political interference, looming budget cuts, elimination of the agency, or additional staff to be acquired can nudge the board to prioritize differently than they had otherwise. 
---
Peer Reviewer comment: Agree.
Wisconsin's Government Accountability was set up to be politically independent and the law establishing the agency has built-in safeguards designed to keep the GAB as insulated from political pressure and influence as possible. But legislative leaders and the governor have increased the intensity of their attacks on the agency, and have repeatedly stated their hope that the makeup of the agency can be changed in ways that would make it less insulated and less able to be politically independent. These efforts may or may not lead to a legislative overhaul of the agency, but they nevertheless amount to political interference that could have a chilling effect on how board members and agency staff carry out their duties.</t>
  </si>
  <si>
    <r>
      <t>The Oregon secretary of state is an elected official affiliated with a political party. The office is typically controlled by the Democrats. Many senior level employees - the deputy secretary, chief of staff, other front office staff, and division directors - serve at will but do not typically change when a new secretary of state is elected.
The Oregon secretary of state has a history of politicizing election affairs, but is not afraid to initiate investigations, and issue fines, in cases that may target members of her party. 
For example, minority party observers note the office interferes with third party politics to a degree that influences the outcome of elections. The office also rescheduled the 2012 election for labor commissioner from May to November without informing the candidates—a move that favored fellow Democrat Brad Avakian because of higher turnout in the general election. Avakian's opponent, Republican State Sen. Bruce Starr, protested and was vindicated by a legal opinion from the Office of the Legislative Counsel. However, the office also fined the chief petitioner for a marijuana legalization measure and the superintendent of Portland Public Schools, along with key union representatives, for breaking election rules by promoting a bond.
There is some evidence that other branc</t>
    </r>
    <r>
      <rPr>
        <sz val="10"/>
        <rFont val="Arial"/>
      </rPr>
      <t>h</t>
    </r>
    <r>
      <rPr>
        <sz val="10"/>
        <rFont val="Arial"/>
      </rPr>
      <t>es of government have worked to influence the Secretary of State's Office, but it does appear that the Secretary of State becomes involved in party politics by choice and because of her own political affiliations and not because of undue pressure from other offices.</t>
    </r>
  </si>
  <si>
    <t>There is no evidence of political pressure from other state officials playing a significant role in the activities of the secretary of state's office. The main exception comes in the legislative redistricting process every 10 years, in which the secretary virtually always votes with his or her party's plan to redraw boundaries to suit their political interests. However, the current secretary of state was a strong advocate of changing the system that resulted in gerrymandered districts, which finally occurred in December 2014. The current secretary also favors online voter registration and opposes requiring a photo ID to vote, both in contrast to many members of his own party. But the secretary also favored moves by his fellow party members in the legislature to decrease the time for early voting before an election, a dispute that went all the way to the U.S. Supreme Court - although many of the same recommendations were made by the bipartisan Ohio Association of Elections Officials. The secretary of state also favored a measure pushed by his fellow party members in the legislature that in effect would have reduced the number of college-age voters in Ohio, thus hurting the other party. The measure was vetoed by the governor. Another example of political "interference" would be rulings by judges (state and federal) in court challenges involving the secretary of state.</t>
  </si>
  <si>
    <t>Political issues are a regular feature of electoral oversight in New Mexico because that oversight is headquartered in the office of an elected official - the secretary of state - and the director of the Bureau of Elections is a political hire, meaning the job has historically been filled with someone politically connected and ultimately loyal to the secretary.
 In 2012, Secretary of State Dianna Duran hired the pugnacious strategist who had managed her campaign to supervise election oversight, a move decried by Democrats. Rod Adair stepped down in 2013 to manage Duran's re-election campaign but came back to the office in 2014 as a spokesman for her office, resigning again after she was re-elected. 
 The previous secretary, a Democrat, had offered the job to a son-in-law of a Democratic U.S. congressman; that candidate was forced by political pressure to resign before taking office. 
 During the Gov. Bill Richardson administration, a former elections director accused the Democratic Secretary of State of forcing political hires within the office to collect signatures for her re-election. 
 Her Republican successor was accused of using the office to advance Gov. Susana Martinez's political agenda when, in response to a lawsuit from the state Republican Party, she cross-referenced the voter rolls with a database of driver's licenses and suggested she had found widespread evidence (since disproved) of voting by those in the country illegally.</t>
  </si>
  <si>
    <t xml:space="preserve">The Attorney General and the Secretary are each appointed by the governor, and are considered politicized positions. There is no motivation to investigate infractions that would discredit the Governor or his party, says Ed Stier, former state and federal prosecutor. Since the 1980s, Attorneys General (with rare exceptions) have become increasingly political and less independent, according to Ed Stier, former state and federal prosecutor. For example, Gov. Chris Christie nominated Kevin O'Dowd, his chief of staff, to become Attorney General. When O'Dowd became intertwined in the George Washington Bridge scandal, his nomination was withdrawn and O'Dowd resigned. 
Rajiv Parikh, counsel at Genova Burns, who specializes in Election law, says there have been a variety of instances over the last decade that at the very least gives the public reason for suspicion. The most blatant of which, he says, was when Gov. Chris Christie unilaterally decided to hold a special election to replace Senator Frank Launtenberg, costing  $25 million. The accusations that followed were that it was purely politically motivated. </t>
  </si>
  <si>
    <t>The office of the Secretary of State is generally regarded as independent and conscientious in overseeing state elections, which some observers say has contributed to the long tenure of William Gardner even as control of the legislature has shifted in recent years between Democrats and Republicans. 
 Some have faulted the secretary for prioritizing electoral oversight, in particular concerns about voter fraud — a Republican priority, over rules governing campaign finance, a Democratic priority. The former legal counsel for the House of Representatives when it was most recently in Democratic hands, 2012-2014, suggested that while Gardner is a Democrat, during most of his time in office the legislature was controlled by Republicans, and therefore he has been more mindful of their priorities. 
 The office of the attorney general is generally regarded as impartial in enforcing election laws. The nonpartisan nature of the office was illustrated in October 2014, when, in response to a complaint for the state Republican party, Attorney General Joseph Foster ordered the campaign of Democratic Governor Maggie Hassan — who appointed him — to return $24,000 in contributions from a union political action committee because they look place the day after she officially filed for election and therefore violated the $1,000 contribution limit.</t>
  </si>
  <si>
    <t>Nevada's secretary of state is an independent office within the executive branch of state government. This official must deal with the state Legislature for budget approval and for approval of new or increased levels of authority. 
 The governor is involved as well, with the power to approve or veto legislation sought by the secretary of state. That process can at times result in what would be viewed by some as political interference, but is in reality the normal give-and-take between separate branches of government and separate independent elective offices.
 Within the time frame for this study, there are no documented cases of political interference affecting the secretary of state's election duties.</t>
  </si>
  <si>
    <t>Maine law does not designate a specific entity to "monitor" state elections. In practice, the Bureau of Corporations, Elections and Commissions, which is a division of the Department of the Secretary of State, oversees elections and often deals administratively with any issues that may arise. The Secretary of State is appointed by vote of the legislature, and the Bureau of Elections is led by an appointee of the Secretary. 
 The current secretary is a Democrat; the current Governor, a Republican. When a question of alleged voter fraud occurred in the 2014 election, Maine's media was quick to point out this discrepancy. Though the issue turned out to be a 'false alarm' and no fraud took place, it nonetheless served as a reminder of the political nature of electoral oversight in Maine.
 Despite this, however, the Deputy Secretary of State who oversees the Bureau, Julie Flynn, has held her position for 20 years under both Democratic and Republican Secretaries, indicating the position itself has remained protected from political interference despite a lack of statutory independence.</t>
  </si>
  <si>
    <t>Because the Bureau of Elections consists of civil servants protected by Civil Service rules and they are not affected by electoral changes in the position of Secretary of State, political interference is not an issue. The independence of the bureau remains intact as the Michigan Constitution and the Civil Service rules require that all appointments, promotions, reassignments and dismissals from classified positions be based on merit, efficiency and fitness. The bureau chief, Chris Thomas, has held his position for three decades though numerous changes in secretaries of state, governors and legislative leaders.</t>
  </si>
  <si>
    <t xml:space="preserve">In 2013, the Governmental Ethics Commission was criticized by some Republican legislators who claimed the commission targeted conservatives. The Republican chairman of the House Elections Committee said that perception of bias "taints everything" the commission does. The commission's largest-ever fine, $45,000, was levied in 2007 against a Republican accused of converting campaign funds to private use, and the commission also tried to force an anti-abortion group to disclose details of its spending.  
In 2011 it fined Secretary of Kris Kobach, a conservative Republican, $5,000. Since the beginning of the period under study, the commission has not levied a fine in excess of $500 since that time. The commission's director said the criticism has not affected the commission's work. 
Since 2013, Secretary of State Chris Kobach has been accused of partisanship on a number of fronts, including his championing at the state and national levels of the requirement that voters show proof of citizenship. 
At Kobach's urging, legislators passed a law requiring citizens to show proof of citizenship when using state forms to register to vote. Residents who use federal forms (which do not require such proof) may vote in federal elections, but not local or state ones. Kansas and Arizona are the only two states with such a system in place.
In 2014, Kobach, a Republican, refused to allow a Democratic candidate for U.S. Senate to withdraw from the race, a decision that was seen as benefiting the Republican incumbent, who was locked in a close race with an independent candidate; Kobach was overruled by the state Supreme Court. Kobach has also drawn criticism for his efforts to obtain the power to prosecute cases of election fraud, with opponents noting his establishment of a political action committee that contributes to candidates he favors.
Criticism of the two offices that monitor elections in Kansas has come from both the right and left sides of the political spectrum, but there is no indication of a clear 'fear or favor' element influencing decisions. </t>
  </si>
  <si>
    <t>Although the Office of the Secretary of State is set up as an independent entity, the secretary is decided through elections, making the secretary more attuned to public criticism or praise. Additionally, some of the top staffers in the office's elections division are political appointees, including the deputy secretary of state for elections and the elections director.
The secretary of state is empowered to impose sanctions following findings of Title III violations in federal elections. The secretary can also investigate voter registrations and remove individuals from the list if cases of voter fraud are found, however, sanctions must go through the county attorney.
While there has been no evidence of political interference in investigations, hearings between then-Secretary of State Matt Schultz and members of the Iowa State Senate suggested his investigation into instances of voter fraud could discourage some from voting and was a wasteful use of funds. Criticism also emerged due to Schultz's use of HAVA (Help America Vote Act) funds, which are intended to fund voter education and voter participation efforts, to finance the investigation. The key questions in the hearing regarded the use of HAVA funds, not the secretary's power to conduct investigations.
Adam Mason, state policy director with Iowa Citizens for Community Improvement, said while the previous secretary, who was voted out in 2014, had, in his view, a partisan agenda that influenced his actions — including promoting voter IDs and investigation voter fraud — prior secretaries seemed to promote a more neutral policies. He said the current secretary, "in his initial attempts in supporting online voter registration has show a good faith effort at making voting more accessible to more people."</t>
  </si>
  <si>
    <t>Since all of Indiana's election officials owe their jobs to political elections or appointments, the oversight of elections and election campaign finances is steeped in politics but officials involved say the office conducts investigations fairly. 
 "The parties essentially control the process," said Ed Feigenbaum, attorney who owns INGroup, a Noblesville, Ind.-based firm that provides resources and information about federal and state government and politics. He said the top positions in the Election Division are patronage positions and it's clear to those individuals that their job is to protect their parties. "This prevents a lot of action from being taken. But it ensures the majority party can't run roughshod over the minority party." 
 The Secretary of State and Election Commission, says Valerie Kroeger, spokesperson for the Secretary of State, “evaluate reports of problems or violations and then take appropriate action if the allegations are found to have any merit or be within the scope of the offices legal authority." 
 Andy Downs, executive director of the Mike Downs Center for Indiana Politics at Indiana University-Purdue University Fort Wayne, said that as a matter of design, the Election Commission has four members, two from each political party, so "you can end up with a lot of tie votes." He added, "The participants start with their partisan hats on and become honest brokers only after it's so obvious that you're not being honest." 
 An examination of Indiana Election Commission decisions through reading of the body's minutes in 2014 shows members take action against both Democratic and Republican politician groups and candidates who submit late or erroneous campaign finance reports or violate campaign rules. The fines are routinely figured on a certain percentage of the amount of money disputed, based on the number of previous violations. The commission also regularly waives fines if the political action committee or campaign representatives offers any valid reason for being late or misunderstanding the rules. 
Instances of the commission acting out of "fear or favor" could not be found in media reports during the period of study, however the partisan appointments do counteract that decisions are not scrutinized against partisan outcome.</t>
  </si>
  <si>
    <t>The Illinois State Board of Elections operates with independence and protected from political interference. 
There is no evidence that the board's independence has been restricted or that it makes decisions based on fear. 
The governor appoints four of the board's eight members, with the remaining four appointed from the opposing political party. 
One politically-charged issue during the study period - January 1, 2013 to date was a proposed amendment to depoliticize map redistricting. 
The State Board of Elections found that only 46 percent of the signatures submitted on the petition to put the amendment on the ballot were valid. 
In another decision, the State Board of Elections did validate a petition submitted by now Gov. Bruce Rauner to amend  Illinois law to impose term limits on legislators to eight years in office. That amendment was later deemed unconstitutional by several courts and taken off the November 2014 ballot. 
Although the State Board of Elections was under immense political pressure to vote in opposite directions, its members remained independent and made decisions that reflects its own laws.</t>
  </si>
  <si>
    <t>The election commissioners are partisan political appointees on the state level or elected by party committees on the county level, so structurally, commissioners are not insulated from political interference (the score for this indicator is based solely on the State Board). That said, on the state level, there have not been major accusations of political interference or partisan bias. On the county level, there have long been fears of commissioners acting for political reasons, but nothing that has risen to the level of a clear, adjudicated case in recent years. “In reality, this is based on my experience working with county boards across the state, when those three [county commissioners] come together, they do put their partisanship aside,” said Susan Inman, Executive Director for the Arkansas County Election Commissions Association.
The most common problems at the country level tend to be connected to lack of resources or training or errors by individual poll workers rather than systematic political bias among the election commissioners. 
Third parties, however, are systemically excluded from the process  (both the state and county boards) which guarantees representation from the minority party but nothing from third parties. Third party candidates have complained that this exclusion has led to attempts to disadvantage them in the political process. 
---
Peer Reviewer Comment: Agree.
The most common election-day problem is with poorly informed precinct workers and in rare occasions partisan county election commissioners (in 2012 and 2014, in at least one county a commissioner went to polling places and told voters in line that if they didn't have an official photo ID they would have to go home and get one or not vote, although no valid law required a photo ID at the time of the election).</t>
  </si>
  <si>
    <t>There are only four staff members in the Wyoming Secretary of State’s elections division, the entity that monitors state elections. The secretary of state, who is elected, is the chief elections officer in Wyoming. 
The Equality State has the smallest election office in the United States, state election director Peg Nighswonger said, and has limited resources and staff, which can overwhelm the office causing a backlog at times.
“We don’t have an overabundance of staff and we don’t have an overabundance of resources,” she said.</t>
  </si>
  <si>
    <r>
      <t>The Arizona Secretary of State is an elected position, and the office is organized to promote independence and shield from political interference. Giving broad authority to the Election Director position is one safeguard.
The office also typically investigates possible violations of election laws in response to complaints, further distancing decision-making about investigations from any individual within the office. However, in 2014 the Secretary of State initiated an investigation without a complaint.
The staff has been, for at least the past 15 years, comp</t>
    </r>
    <r>
      <rPr>
        <sz val="10"/>
        <rFont val="Arial"/>
      </rPr>
      <t>o</t>
    </r>
    <r>
      <rPr>
        <sz val="10"/>
        <rFont val="Arial"/>
      </rPr>
      <t>sed of individuals from both main political parties, as well as nonparty-affiliated individuals.</t>
    </r>
  </si>
  <si>
    <t>The Government Accountability Board is under attack, partially for failure to complete certain statutory duties in a timely matter. The GAB oversees both the campaign finance and elections duties and the ethics compliance duties.
In helping local election officials to administer elections, GAB staff fulfilled many statutorily required duties. For example, they provided a variety of opportunities for municipal clerks to fulfill statutorily required training requirements in recent years. In addition, they worked to improve the accessibility of polling places, in part by completing unannounced accessibility audits of polling places on Election Day and providing the results to the relevant clerks and municipal officials. 
But the staff did not complete certain statutorily required duties in a timely manner. For example, statutes require GAB to conduct post-election reviews to determine if individuals with ongoing felony sentences may have voted and notify the relevant district attorneys if such individuals are identified. 
Not until May 2014, when staff informed GAB that they had completed the review for the November 2012 election, did staff inform GAB in an open meeting that they had not conducted reviews for 16 elections held from February 2010 through April 2014. Staff indicated that they had not conducted the reviews, in part, because of concerns about the reliability of the information that identifies individuals with ongoing felony sentences. In July 2014, staff indicated that they had completed the 16 reviews. 
After each General Election, GAB is statutorily required to audit the performance of each type of electronic voting equipment and determine its error rate in counting valid ballots. Not until October 2013 did staff complete the audits of electronic voting equipment used in the November 2008, November 2010, and November 2012 General Elections. The audits were not consistently conducted according to the staff's procedures. 
Going forward, Gov. Scott Walker has included  22 permanent positions requested by the agency in his 2015-2017 budget. But Democratic lawmakers complain that the Republican governor has repeatedly turned down requests for additional staff, and more than a quarter of its state funds were cut since 2011 even while the workload increased. The budget process has been continuing through May 2015, but there have been no final budget decisions yet.</t>
  </si>
  <si>
    <t>Virginia Department of Elections has adequate resources to fulfill oversight duties outlined in code without a backlog of work and is consistently funded.
 The Department of Elections has about $250,000 to enforce campaign finance rules, the commissioner told the Daily Press.
 The State Board of Elections was authorized $12.5 million in the 2014 fiscal year budget, down from $13.1 million in 2013. But in 2015, the legislature increased spending for the Department of Elections from an originally-planned $13 million to  $14.2 million and $16.1 million in 2016. Some of that is to help replace voting machines that caused issues during the 2014 general election. Throughout the research period, the number of staff authorized has remained static at 37.</t>
  </si>
  <si>
    <t>There are multiple entities that oversee elections in Tennessee. And the majority of election officials come from the party that has the majority of seats in the legislature. Since the Republican Party is now in the majority, members of the GOP hold the most seats on the state and county election commissions.
 The Division of Elections is under the Secretary of State, who is elected by the General Assembly. The Secretary of State appoints the Coordinator of Elections, who has oversight, along with the seven-member state Election Commission, over statewide elections and the county election commissions in all 95 Tennessee counties. 
 The State Election Commission has seven members — four from the majority party and three from the minority party in the state legislature. Each county election commission has five members — three from the majority party in the General Assembly and two from the minority party. 
 The state attorney general’s office or a county district attorney might become involved if there is voter fraud or some other criminal wrongdoing. In addition, the state comptroller can also perform audits if there are questions about financial irregularities. 
 “Basically, the lines of authority in election oversight are so confused and overlapping that it’s hard to say whether there’s adequate staffing, resources, etc.,” Tom Humphrey, a political reporter for the Knoxville News Sentinel, said in an email. “Each piece of the oversight pie is probably adequately funded for its overall functions," he said. "But it's an open question whether adequate resources are devoted by the State Election Commission, district attorneys general and others to the specific matter of election oversight."
 Nashville attorney Tricia Herzfeld has had to work with state election officials on multiple occasions, first as a lawyer for the American Civil Liberties Union, which monitors elections, and then as a commissioner on the Davidson County Election Commission.
 “I have no idea what their funding is, but I’ve always gotten a response immediately whenever I’ve had an issue,” Herzfeld said of the people who work for the state Division of Elections. 
  “I think for our limited role that we have, we’re adequately funded and have the correct staff,” said Mark Goins, the Coordinator of Elections.</t>
  </si>
  <si>
    <t>Because the state works in conjunction with the county elections apparatus, one can argue there is sufficient resources, according to Frank Askin, professor at Rutgers Law School, who specializes in Election Law. The Attorney General routinely places deputies in polling places in each county on election day. Last year, the AG dispatched 170 deputies around the state. The AG is required to produce a finding for any complaint within 90 days. This opinion is shared by Rajiv Parikh, counsel at Genova Burns. 
As a constitutionally mandated office, the AG is well-funded and does have sufficient resources, but they are not independent or autonomous.</t>
  </si>
  <si>
    <t>Oklahoma has faced a consistently tight budget for the past few years, and this has affected Election Board funding as well. 
There have not been any documented complaints about the state's budget situation impacting the agency's ability to fulfill its duties at the state level. 
Its website and reports are consistently updated. 
Even with budget constraints and 77 counties to monitor, the board still meets its deadlines, said Oklahoma Election Board spokesman Bryan Dean.</t>
  </si>
  <si>
    <t>The Secretary of State’s Office had to lay off 24 full-time personnel because the budget needed to be adjusted mid-fiscal Year 2015 (in December 2014, fiscal year goes from July 1 to June 30). The layoffs were limited to museums and none impacted the elections division. 
 Additional cuts proposed for fiscal Year 2016, beginning July 1, however, would require the Secretary of State to close its voter outreach program, which is designed to promote participation in minority 
 and lower income communities. Additionally, there will be no money, after December 2015, to pay for elections, including a presidential preference primary.
 The Secretary of State’s budget has been reduced every year, but one, since 2008.</t>
  </si>
  <si>
    <t>Generally the Board of Elections is assessed to have enough staff to oversee the county boards and the actual elections themselves. 
But in 2012 there were long waits at the polls. In 2014 the voting went better, but turnout was down. Maryland also is going to begin to transition to new voting machines and there is some concern in the non-profit community that tries to monitor the state Board of Elections that staffing will not be sufficient. 
Funding is considered to be consistent - there are no dramatic defunding efforts for this agency - and while the staffs are often swamped at and around election times, they are viewed as competent and able to get the work done.</t>
  </si>
  <si>
    <t xml:space="preserve">Senior officials in the Secretary of State's office and Governmental Ethics Commission say they have sufficient staff and resources to oversee elections, based on their experience of doing just that for more than a decade. 
However, the commission's executive director also said her agency could conduct more audits of campaign finance reports if it had more staff. The Secretary of State's budget has decreased since 2013, with cuts coming from two areas of spending -- elections/legislative matters, and the Help America Vote Act. The ethics commission's budget and staff have also been reduced since 2013. 
The executive director of the GEC said her staff currently cannot conduct any audits during an election year because of the time it takes to keep up with desk reviews of campaign finance filings; the audits are done after the election. However, she added, if the commission receives a complaint, it will investigate or conduct an audit no matter what. The GEC is conducted fewer audits than in previous years because of staff cuts, but the director would not give an exact percentage or figure. The author of a widely read legislative news services in Kansas, asked if the Ethics Commission has sufficient staff, said: "Probably not. They wind up with a lot of complaints during election cycles. They get to them as quick as they can , but I'm sure if they had more people they could get to them quicker."
A former president of the Kansas League of Women Voters agreed, but could not offer no specific examples of the Ethics Commission failing to get its work done on a timely basis. The former league president said, perhaps sarcastically, that "there must be enough money" in the Secretary of State's office because the secretary had sought and won additional powers of prosecuting cases of alleged voter fraud during the 2015 legislative session. </t>
  </si>
  <si>
    <t>The State Board of Elections is a state agency funded by the General Assembly. 
According to a 2013 audit, the State Board of Elections has an average of 71 employees to oversee 110 voting jurisdictions. 
Its appropriations topped $10 million  as well for the year ending 2013.
Critics say the office is understaffed, limiting investigations to complaint only versus independent investigations.
Staff, however, say that the there is enough staff to handle its duties and work. Any backlog or delay in investigations stem from the process - which requires a closed hearing to see if the complaint is justified, then any subpoenas must be filed, then a public hearing and then board orders. 
These are considered on a monthly basis. 
The 2013 audit - released in 2014 - found that the office did not comply with electronic unit-by-unit vote total reporting. Auditors also cited the office for not complying with its own rules overseeing audits of political committees.</t>
  </si>
  <si>
    <t xml:space="preserve">North Dakota Century Code Sections 16.1-01-08, 16.1-01-10, 16.1-01-12 and 16.1-01-16 gives the secretary of state the power to investigate those violating election laws.
If a violation is of a criminal nature, prosecution is in the hands of county-level and state-level prosecutors.
The secretary of state does have the power to provide "an appropriate remedy" if there is a violation of Title III of the Help America Vote Act of 2002, according to Century Code Section 16.1-01-16. Title III set national standards for election technology and administration.
However the office cannot impose sanctions. </t>
  </si>
  <si>
    <t>The government accountability board has the responsibility for the administration of chapters 5 to 12, other laws relating to elections and election campaigns, subchapters III of chapter 13, and subchapter III of chapter 19. The law specifically says the board must audit the statements and make official note in the file of a principal of any error or other discrepancy which the board discovers. The board shall inform the person submitting the report of the error. 
The law also says the board may subpoena and bring before it any person in the state and require the production of any papers, books or other records relevant to an investigation. The board has the ability to mandate penalties, but the board has struggled with uniformly punishing late-filers, for example.</t>
  </si>
  <si>
    <t xml:space="preserve">No such entity exists.
The Department of Law and Public Safety  (as well as county prosecutors) may investigate investigations and prosecute, or direct a county prosecutor to do so. Title 19 (61-6) codifies the manner in which complaints can be made to the Division of Elections, and handled by the Attorney General. Sanctions are levied through the courts. The Attorney General, a position protected by the state Constitution, also has broad powers to investigate improper behavior throughout New Jersey. The U.S. Attorneys Office too can investigate violations of the Voters Rights Act.  (NJ Election Law Enforcement Commission is empowered by statute to initiate investigations in matters involving campaign finance and lobbying.) The secretary of state's main function is to certify candidates and election results. </t>
  </si>
  <si>
    <t>The State Board of Elections may consider protests that were not filed in compliance with G.S. 163-182.9, may initiate and consider complaints on its own motion, may intervene and take jurisdiction over protests pending before a county board, and may take any other action necessary to assure that an election is determined without taint of fraud or corruption and without irregularities that may have changed the result of an election. The board can fine candidates and has subpoena power. But in cases of potential criminality, the Board must refer a case to the appropriate U.S., state or district attorney.</t>
  </si>
  <si>
    <t>The Attorney General, as part of the State Board of Election Commissioners, can independently initiate investigations and sanction offenders of Mississippi's election law. Typically, the Secretary of State—the state's chief election officer—will notify the Attorney General of any delinquency.
The Attorney General can then bring suit against the offender using the procedures set forth in the Mississippi Code Section 23-15-813. But investigations mostly begin on the county level: Mississippi Code Section 23-15-903 states that anyone with a complaint about an election violation should file that complaint within the county the alleged violation took place.
"In addition to any other procedure provided by law, any person who has reason to believe that any election law has been violated may file a written complaint with the commissioners of election of the county in which the alleged violation occurred. The commissioners of election shall conduct a hearing on any such complaint. The district attorney shall have notice of such hearing and the district attorney or his legal assistant may attend such hearing. If the election commissioners find that there is probable cause to believe that a violation has occurred, they shall refer the complaint to the district attorney and the district attorney shall present the matter to the grand jury at its next term" (23-15-903).
The Secretary of State's office does not have the legal authority to undertake an investigation into any alleged violation of law. Prosecutions are left up to the state attorney general or district attorneys.</t>
  </si>
  <si>
    <t>There are two entities to investigate (and possibly prosecute) wrong-doing in state elections. 
The state Board of Elections in Maryland can independently initiate investigations and sanction offenders with civil fines. The state prosecutor has the ability to investigate separately and impose civil fines and criminal penalties. There is no injunctive relief, however, and sanctions would occur after the fact, if they are imposed. 
The state prosecutor  is nominated by the State Prosecutor Selection and Disabilities Commission and appointed by the Governor for a term of six years and until his successor is appointed and qualifies. He may be removed only for misconduct in office, persistent failure to perform the duties of the office, or conduct prejudicial to the proper administration of justice."</t>
  </si>
  <si>
    <t>A variety laws and administrative codes enable the Secretary of State to initiate investigations into voter registration and, if complaints are filed, into alleged violations of Title III in federal elections. While the Secretary of State can sanction offenders in Title III violations, sanctions for improper voter registration are handled by county attorneys. 
Under Iowa Administrative Code 721 211.25(50), the elections commissioner can request an administrative recount within three days after the canvass of votes if he or she suspects that a malfunctioning voting machine or programming errors may have affected the outcome of the election. The request must be made in writing to the board of supervisors. Under Iowa Administrative Code 721 Chapter 25, which sets the administrative complaint procedures, the commissioner of elections, or his or her designee, is empowered to preside over complaints alleging violations of Title III in a federal election and may conduct an informal settlement or a formal hearing. If the state commissioner of elections is a respondent in a proceeding, a panel of the members of the state voter registration commission will preside. 
Parties may also request that an administrative law judge with the Iowa Department of Inspections preside, although such a request can be denied by the state commissioner. The presiding officer has the power to subpoena witnesses or demand evidence. Decisions, including sanctions made by the state commissioner of elections are final. Although parties may apply for a rehearing or a judicial review. 
The state registrar as well as county registrars have the ability to search for duplicate or multiple voter registration records under Iowa Administrative Code 721 28.3(1). County registrars are required to do so every quarter and resolve duplicates, and the state registrar is required to periodically check interstate records and lists of foreign nationals as well as compare the voter registration records with the lists of convicted felons and convicted felons whose rights have been restored under Iowa Administrative Code 712 28.4. County registrars must verify voter registrations in the case of duplications or possible matches with the convicted felons or foreign nationals lists. The registrars are empowered to remove such voters from the lists after verification, but further legal action or sanctions must be done by county attorneys.
For example, Republican Iowa Secretary of State Matt Schultz initiated a two-year investigation, from mid-2012 through February 2014, into voter fraud in Iowa. The investigation, which was carried out by the Iowa Division of Criminal Investigation, turned up evidence of 117 illegally cast votes and 27 charges against voters suspected of fraud, mostly felons whose voting rights had not been restored. However, it was up to county attorneys to press charge, and only six of the charges resulted in criminal convictions.
In an interview, Carol Olson, deputy secretary of state for elections, said the Office of the Secretary of State can initiate investigations into the data that it holds, generally meaning elections for state-level offices. Following an initial investigation, the office would turn over the information to the auditor for the county in which the issue allegedly occurred. From there, the information would be turned over to the county attorney to prosecute. She said the office works continuously to verify and update the voter registration list, running names against lists of felons and cross-checking with other states to ensure voters haven't placed ballots in multiple precincts. 
Eric Van Lancker, Clinton County auditor and former president of the Iowa State Association of County Auditors, said most investigations by county auditors, who function as the county commissioner of elections, focus on follow-up on all Election Day registrations by sending non-forwardable registration cards to listed addresses. If that card bounces back, they send a forwardable card. If the second card bounces back, they work with the county sheriff's office to find out if the voter has moved since the election or if the voter listed the wrong address, which could count as voter fraud. 
In addition to checking on voter registration, Van Lancker said his office trains precinct officials to keep an eye out for anything unusual and report it to the office or include it in a response form filled out at the end of the day. Any evidence of fraud or violations of election laws is turned over to the county attorney, who can pursue charges, he said.</t>
  </si>
  <si>
    <t>The law insulates both the board of elections and the elections staff from political interference. The three members of the State Board of Elections are appointed by the governor one year after he takes office. The governor appoints two from his own party and one from the second-highest vote getter. Each party submits at least three names for the governor's consideration. Each board member can serve two consecutive four-year terms. The governor can serve only one term. The board members are confirmed by the legislator. Board members must not be elected officials, party officials or volunteer for the party or candidates.
 The Department of Elections is also run by an agency head appointed by the governor. Longstanding civil servants who work in the department are protected from arbitrary dismissal or transfer. They are hired by the commissioner, which protects them from political interference. They are also not allowed to be involved in political parties or volunteer for the party or candidates.
 The civil servants are covered by the Virginia Personnel Act, which says “all appointments and promotions to and tenure in positions in the service of the Commonwealth shall be based upon merit and fitness, to be ascertained, as far as possible, by the competitive rating of qualifications by the respective appointing authorities.”</t>
  </si>
  <si>
    <t>All employees at the Bureau of Elections within the Secretary of State's Office are civil servants and their jobs are not affected by changes in election results for Secretary of State. Civil servants are hired and evaluated in a universal process that is outlined in the Michigan Constitution and in Civil Service rules, which carry the force of law. However, as in many states, the Secretary of State post is filled every four years through an election and the secretary is the state's chief elections official.</t>
  </si>
  <si>
    <t>The Secretary of the Commonwealth position, which heads Pennsylvania's Bureau of Commissions, Elections and Legislation, is appointed by the governor and has hiring and firing power over staff. No special protections are offered to those hired by a previous secretary.
It is also worth noting that the state has a decentralized voting system, meaning its counties are charged individually with monitoring and overseeing the electoral process.</t>
  </si>
  <si>
    <t>No such law exists.
There is no such provision banning political interference in law. The employees in the office are at-will employees as political appointees and the Lt. Governor runs on the same ticket with the Governor and is of the majority party. There is concern about the independence of the office and potential partisan conflicts, although office workers say they have not felt undue partisan pressure. Some argue that since the office head is elected on the same ticket as the governor, it does force elected official accountability. These office holders are on the hook to conduct clean elections, some argue. Those who believe that the office's connection to politics does serve as a check and balance say civil service employees might be shielded from such accountability.</t>
  </si>
  <si>
    <t>No such law exists. 
Members of the Maryland Board of Elections are political appointees as stipulated in §2-101. According to law, the board is made up of five members who are appointed to four-year terms by the governor in a staggered fashion, thus ensuring not all members are appointed at the same time. They are then confirmed by the State Senate. Each member must belong to a principal political party with neither party having more than three or less than two members.  The names of prospective members of the two main political parties - i.e. Democrats and Republicans, are forwarded to the governor by the state Democratic Central Committee and the State Republican Central Committee respectively, and in effect, unless the governor chooses not to go forward with those recommended nominees, the parties, de facto, are guiding the selection process. 
While the appointment process guarantees that members are not all selected at the same time and appointed by the same governor or party committee, the selection process is still very much political and there is no independence through the selection process. While state board staff is made up of non-political appointees who are members of the Maryland civil service in practice, there is no law requiring them to be of the civil service. 
A sample job solicitation reads as follows: Job Title        Work Locations        Agency        Salary        Filing Deadline        Check Status
ELECTION DATA APPLICATION SPECIALIST II 
15-001486-0002        Howard
SBE General Administration        $30,472.00 - $47,710.00/ year        Thursday,
June 11, 2015 11:59 PM        Status</t>
  </si>
  <si>
    <t>The Illinois State Board of Elections term for board members lasts for 4 years, beginning July 1 of staggered odd numbered years and lasts until a successor is appointed. The Governor must send a letter of appointment to the Senate by April 1.  (10 ILCS 5/1A-9) (from Ch. 46, par. 1A-9) 
    Sec. 1A-9. The State Board of Elections shall appoint an executive director and an assistant executive director. The annual compensation of the executive director and assistant executive director shall be determined by the Board. 
    The executive director and assistant executive director may be removed from office at any time by a vote of at least 5 members of the Board. Upon any such removal a vacancy is created which shall be filled as provided for the initial appointments. 
    The Board, upon the affirmative vote of a majority of its members, may from time to time contract with technical consultants to assist it in the performance of its duties. Such technical consultants shall be compensated only under contracts which specify the duties to be performed and the compensation therefor. Except as otherwise provided in this Section, contracts with technical consultants, other than hearing officers and attorneys representing the Board in litigation, shall terminate no more than 60 days after the commencement of the specified duties and may be extended once for a period of no more than 30 days upon the affirmative vote of a majority of the Board. The time limitations imposed by this Section on contracts with technical consultants shall not apply to a contract with a technical consultant for the provision of electronic data processing services in connection with the Board's performance of the duties assigned to it pursuant to paragraph (11) of Section 1A-8 or in connection with the Board's performance of the duties assigned to it pursuant to Sections 4-8, 5-7 and 6-35 concerning the furnishing of electronic data or compilations containing voter registration information to state political committees registered pursuant to the Illinois Campaign Finance Act or the Federal Election Campaign Act. No technical consultant, other than a hearing officer or an attorney engaged to represent the Board in litigation, may be compensated under more than one contract in any fiscal year. 
(Source: P.A. 93-1091, eff. 3-29-05.)
10 ILCS 5/1A-12) (from Ch. 46, par. 1A-12) 
    Sec. 1A-12. The State Board of Elections may employ, promote or discharge such additional persons as are necessary for the proper performance of its duties under this Code, including investigators, examiners and hearing officers. However, persons employed by the State Board of Elections prior to January 1, 1978 and previously certified under a merit plan adopted by the Board shall not be subject to any probationary period nor required to qualify by examination under "The Personnel Code" to continue in their positions. No employee or consultant may appear before the Board in any representative capacity within 6 months after termination of his employment or contractual relationship with the Board. 
(Source: P.A. 93-1091, eff. 3-29-05.)
    (10 ILCS 5/1A-13) (from Ch. 46, par. 1A-13) 
    Sec. 1A-13. No employee of the State Board of Elections including its executive director and assistant executive director shall engage in any partisan political activity whatsoever, except to vote at elections, nor shall such person contribute, either financially or in services or goods or any other way, to any political party, candidate or organization engaged in political activity. No employee of the Board shall become a candidate for nomination for, or election to, or accept appointment to any public office. Whoever violates any provision of this Section shall be deemed to have vacated his position and shall be discharged. No such person shall be thereafter rehired unless the State Civil Service Commission, upon appeal, finds that this Section has not been violated by such person. 
(Source: P.A. 83-941.)</t>
  </si>
  <si>
    <t>No such law exists.
Delaware law calls on the governor to appoint a state elections commissioner to a 4-year-term, so with each gubernatorial election could come a new elections commissioner. The commissioner has authority over the state Department of Elections, county directors and deputy directors, as well as other staff, subject to the directives of the State Board of Elections. The commissioner also has the authority to cast tie-breaking votes at the county and state boards of elections, whose membership must be evenly split between Republicans and Democrats. Under Delaware law that becomes effective on July 1, 2015, each county board of election must appoint a director of the same party as the elections commissioner, and a deputy director of the opposite party. Politics infiltrates every level of the process under Delaware law. Department staff, however, are merit  employees, meaning they are  protected from  arbitrary dismissal under rules covering  state employees who are not political appointees</t>
  </si>
  <si>
    <t xml:space="preserve">A.S. 15.10.105 establishes the lieutenant governor as the director of the Division of Elections. The director of the division serves "at the pleasure" of the Lieutenant Governor (an elected official who is running jointly with the governor on the same ballot), according to that statute. A.S. 15.10.110 requires the director to appoint election supervisors Anchorage, Fairbanks, Juneau and Nome, leaving one layer of separation between political appointees and those who directly administer elections.
In order to maintain the non-partisan nature of the Division, the law provides for its director, supervisors and staff not to engage in partisan political activities and not hold or campaign for elective office and are protected by the law: full-time employees of the division of elections, except for the director of elections and the elections supervisors appointed under AS 15.10.110 , are subject to the personnel rules adopted under the authority of AS 39.25.150 which classifies them as civil service. </t>
  </si>
  <si>
    <t xml:space="preserve">No such law exists.
There is no independent entity in New Jersey to monitor elections. Under Title 52, Electoral  oversight was transferred from the Department of Law and Public Safety (Office of attorney general) to the Department of State in 1988.  
Under the law, the County Superintendent and the County Boards of Elections are directly responsible for the administration and conduct of elections in their respective county.  If there are any potential criminal violations, the case gets referred to the County Prosecutor’s Office, and on occasion the Division of Criminal Justice. The  Attorney general (AG) represents all county boards and superintendents of election regarding election laws. Deputies of the AG go in the field on election days to provide legal counsel. 
The Secretary of State has specific regulatory authority regarding various areas, such as: voter registration, mail-in ballots, polling place accessibility, election districts. The Secretary also is the Chief Election Official to assure enforcement of these federal election law: National Voter Registration Act and Help America Vote Act.
The Attorney General's Office holds the right to monitor elections when it deems it necessary, as does the U.S. Attorney's Office. The AG did monitor two New Jersey elections in 2014. Both  the AG and Secretary of State are gubernatorial appointees. </t>
  </si>
  <si>
    <t>The State Board of Elections is the state entity mandated to monitor state elections. Recently, the board created a new Department of Elections and delegated some of its authority to oversee day-to-day operations. In addition to that, each locality in Virginia has its own board of elections with its own general registrar. Members of the State Board of Elections are appointed by the Governor, subject to confirmation by the Legislature.</t>
  </si>
  <si>
    <t>In Mississippi, the Secretary of State's office is required to monitor state elections. Section 23-15-211.1 of the Mississippi code designates the Secretary of State as the chief election officer. "As the chief election officer of the State of Mississippi, the Secretary of State shall have the power and duty to gather sufficient information concerning voting in elections in this state. The Secretary of State shall gather information on voter participation and submit an annual report to the Legislature, the Governor, the Attorney General and the public" (23-15-211.1(2)). The Secretary of State is also tasked with tallying the final vote in state-wide elections.
Additionally, Section 23-15-211 establishes the State Board of Election Commissioners, which consists of the Governor, Secretary of State and the Attorney General. These entities work in conjunction to monitor elections, investigate and sanction offenders.</t>
  </si>
  <si>
    <t>The Massachusetts Constitution establishes that the supervisory power over state and municipal elections is held by the Secretary of the Commonwealth.   The state statute establishing the Secretary of the Commonwealth tasks the office with supervising elections.   The law also makes clear the Secretary is charged with overseeing ballot law issues and voting equipment.   
The Secretary is independently elected every four years.  
From Article V, Section IV of the Constitution: The secretary of the commonwealth shall cause to be printed and sent to each registered voter in the commonwealth the full text of every measure to be submitted to the people, together with a copy of the legislative committee's majority and minority reports, if there be such, with the names of the majority and minority members thereon, a statement of the votes of the general court on the measure, and a description of the measure as such description will appear on the ballot; and shall, in such manner as may be provided by law, cause to be prepared and sent to the voters other information and arguments for and against the measure.] [Subheadings III and IV superseded by section 4 of Amendments, Art. LXXIV.][Subheading IV superseded by Amendments, Art. CVIII.]</t>
  </si>
  <si>
    <t xml:space="preserve">The State Board of Elections in Maryland has oversight of elections across the state, and also oversees local boards of elections which actually do the nuts and bolts of holding elections, counting ballots and reporting results to the state board. The state board was created in 1969 as the State Administrative Board of Election Laws (Chapter 555, Acts of 1969). It is the successor agency to an office that had been part of the office of the Secretary of State.  
The Board was renamed the State Board of Elections on January 1, 1999 (Chapter 585, Acts of 1998)," says the Maryland Manual. 
According to law and Maryland Manual, the board is made up of five members who are appointed to four-year terms by the governor in a staggered fashion, thus ensuring not all members are appointed at the same time. They are then confirmed by the State Senate. Each member must belong to a principal political party with neither party having more than three or less than two members.  The names of prospective members of the two main political parties - i.e. Democrats and Republicans, are forwarded to the governor by the state Democratic Central Committee and the State Republican Central Committee respectively, and in effect, unless the governor chooses not to go forward with those recommended nominees, the parties, de facto, are guiding the selection process. </t>
  </si>
  <si>
    <t>In Arizona, there are two entities that monitor state elections. The long-standing Secretary of State primarily administers and monitors elections and enforces election laws. It is an elected, partisan position. 
In 1998, Arizona voters passed the Arizona Citizens Clean Elections Act, which established a public campaign financing system and a commission that oversees certain aspects of candidates who choose to participate in the public financing system, as well as some of the aspects of candidates who do not. The Citizens Clean Elections Commission's five positions are appointed and terms are limited.</t>
  </si>
  <si>
    <t>The State Board of Election Commissioners (and the County Boards of Elections Commissioners) are mandated by law to monitor state elections. 
By law (§ 7-4-101), one commissioner of the State Board of Elections Commission is designated by the chair of the state Democratic Party, one is designated by the chair of the state Republican party, one is chosen by the President Pro Tempore of the Senate, one is chosen by the Speaker of the House of Representatives, and two are chosen by the governor. The seventh member is the Secretary of State. (The county boards are elected by the county committees of each party, two members elected by the majority party and one commissioner elected by the  minority party).</t>
  </si>
  <si>
    <t xml:space="preserve">The Illinois State Board of Elections makes available all the campaign financial disclosure filings on the day they are filed, if electronic. If a candidate or political party files a paper report, the election board scans it and makes it available immediately.
 The website is easily accessible. Campaign financial disclosure data can be downloaded in bulk in common formats such as text delimited files or XML files.
 </t>
  </si>
  <si>
    <t>New Jersey Election Law Enforcement Commission's consistently posts scans of original documents on-line as soon as they are reviewed, usually within a day or two of receipt. They are organized in a searchable database that anyone can easily access. However, the records are in pdf format and cannot be manipulated.</t>
  </si>
  <si>
    <t>The Rhode Island Board of Elections files reports on political contributions and spending. The different types of filings and records are easily accessible through the website of the Board of Elections and can be accessed by anyone. However, records are in the form of hand-written pdf scans that are often incomplete.</t>
  </si>
  <si>
    <t xml:space="preserve">Political finance information is available on line from the Secretary of State’s office. In the 2014 election cycle, it details $8,869,609.06 in contributions, for example. The available information is accessible for free to anyone without the need to register. The data is available in pdf and are scanned versions of forms filled out by hand. </t>
  </si>
  <si>
    <t xml:space="preserve">A.S. 15.10.105 and A.S. 15.10.110 establish the Division of Elections as responsible for maintaining " the nonpartisan nature, integrity, credibility, and impartiality of the administration of elections." 
However the Division of Elections is under the Lieutenant Governor, an office elected together with the office of the Governor - thereby rendering the head of the agency political and an important part of the executive branch. Nonetheless there are strong legal provisions attempting to shield the actions of the agency and make it independent. </t>
  </si>
  <si>
    <t>The Secretary of State uploads all campaign contribution and expenditure forms, as well as forms for PACs and lobbyists promptly after receiving them on an easily accessible site. However, the only way to access the records is one by one, via searching for the individual candidate or group. The data is in non-machine-readable format, in PDFs.
That said, many of the forms are handwritten. Fields may be missing or filled in incorrectly or incompletely. Occasionally, some of these handwritten forms for independent expenditure committees or PACs never get uploaded to the website -- some journalists and attorneys recounted occasions on which hand-written forms for a group had not been scanned in (the Secretary of State's office then scanned and uploaded upon request). The search functions on the site can be difficult -- many of groups have oddly spelled names or uses spaces, lack of spaces, etc. Anything but a perfect search will come up blank. There's also no way to cross-reference: if an individual is the co-founder and funder of ten groups, the only way to identify information is to know the name of each group.</t>
  </si>
  <si>
    <t xml:space="preserve">Campaign finance records are available in multiple formats on Delaware's campaign finance database. The records are produced in a timely manner, uploaded directly to the online database by political committees. The archived reports provide historical information on political finances dating to 1988. Committee registration and other information is also easily accessible online. The information can also be downloaded in PDF format, or into a .csv file to open in Microsoft Excel for additional analysis. </t>
  </si>
  <si>
    <t>Ballot measure committees disclose their information to the Board of Elections, which posts the reports on its web site. The information is immediately accessible at no cost. The latest ballot question advocacy filings available are from the Charlestown Citizens Alliance (from January and April 2015) and the City of Pawtucket (from January 2015). Their forms contain information on the names and addresses of endorsing or member organizations that have authorized the advocates to use their names in support of the advocacy efforts, as well as the question whose approval or rejection filer intends to advocate. 
However, ballot committees do not reliably report their contributors. For instance, of the list of ballot groups below found on the Board of Elections web site for the most recent filings, only Planned Parenthood Votes! Rhode Island listed its individual contributors. In fairness, some groups, like Wind Energy Development, did report that it contributed to fund the ballot initiative.</t>
  </si>
  <si>
    <t xml:space="preserve">Ballot measure committees are treated as political action committees in Wyoming. They have to report their contributions and expenditures, and they do. These reports are available online at no cost. </t>
  </si>
  <si>
    <t>In Arizona, campaign finance information is available online. The information comes only in .PDF format, and requires heavy manipulation in order to be able to analyze the data.
 Campaign finance data that achieves more open data standards is available from the Arizona Secretary of State, but requires a request.</t>
  </si>
  <si>
    <t>In practice, contributions and expenses for all categories of ballot question committees -- pro and con -- are made available free to the public online by the Secretary of State's Office. In the case of a special election, independent expenditures by a ballot question committee are reported to the Secretary of State within 48 hours once the election is within 45 days.
 Michigan recently experienced one of its most intense ballot proposal campaigns ever, leading up to a May 5 special election on a sales tax increase, and no complaints about failure to disclose contributor information arose on either side.</t>
  </si>
  <si>
    <t>All groups involved with ballot questions are subject to full disclosure. Here's a snapshot of ballot spending in 2013: 
Ballot questions and inaugural committees are kept together: http://www.elec.state.nj.us/ELECReport/SearchContributorsAdvanced.aspx. Here’s and example: http://www.elec.state.nj.us/ELECReport/SearchContributorDetails.aspx?ID=1213787
Estimated independent spending by special interest in 2013 state campaigns through November 25, 2013. 
STATEWIDE BALLOT QUESTIONS
Coalition to Preserve Jobs and Our Constitution Inc.: $ 1,022,579
Fund for Jobs, Growth and Security: $ 686,006
Working America(2): $ 614,581
Working Families United for NJ: $ 558,169
NJ Workers’ Voices: $ 137,163
Realtors for Private Property Rights: $ 98,516
NJ Keep It Green: $ 45,176
Total-Ballot Questions: $ 3,162,190</t>
  </si>
  <si>
    <t>The Louisiana Board of Ethics requires disclosure of expenditures and contributions, which are posted online within a few days of receipt. However, many, if not most, of ballot measure committees don't have to report such information and very often don't have to report to Louisiana authorities. 
 Kirstan B. Alvanitakis, a Louisiana Democratic Party operative who reviews campaign finance disclosures, says often the groups are organized under PACs for special-interest trade associations. In those cases, the trade association has filed the appropriate disclosures with the Board of Ethics, and the contributors are easy to determine. Expenditures are listed but not necessarily tied to the ad hoc group opposing a proposition.
 Other organizations, for instance the Koch Brothers’ Americans for Prosperity, open local offices and participate in campaigns, but because they are based nationally do not have to report their contributors at all, and the spending is reported generally in the context of national expenditures. It is difficult to find the spending that went on in Louisiana, she said.
 Roy Fletcher, a political campaign manager primarily for GOP candidates, says that more and more often third-party spending on specific propositions is organized and coordinated out of state, even if Louisiana participants are involved.
 The Louisiana Board of Ethics has ruled in the past that individuals can purchase advertising supporting or opposing a proposition without having to report their expenditure. But if the individual is a member of a board or group that holds a position on the proposition, then such reporting is required.</t>
  </si>
  <si>
    <t>The Elections Division maintains a disclosure database on the financial activities of political committees in support or opposition of ballot questions in Florida.
All the information can be obtained immediately and at no cost. The information is searchable in a number of ways, including by committee expenditures. 
No documented examples of ballot measure committees failing to disclose themselves or their contributor information surfaced in the time period of study.</t>
  </si>
  <si>
    <t xml:space="preserve">The Fair Political Practices Commission has a top contributor list of each primarily formed ballot measure committee raising at least $1,000,000 to support or oppose ballot measures. The lists are being integrated into California’s online Voter Information Guide and are readily available at no cost on the commission's website. Full records of contributors to ballot measure committees are also publicly available on the Secretary of State’s website. 
The FPPC has aggressively sought to make public the names of contributors who try to remain anonymous.  In 2013, the FPPC settled a case against two Arizona-based non-profits that funneled $15 million to two campaign committees involved in 2012 ballot initiatives. The FPPC charged that the committees failed to disclose the true source of the donations. The commission fined the donor groups $1 million and forced the return of the contributions.
Ballot measure committees, by law, must disclose their contributor information to the public. Ballot measure campaigns are not subject to contribution limits. In November 2014, about $170 million was spent on ballot campaigns. </t>
  </si>
  <si>
    <t>As with candidate and party filings, information about financial backers or opponents of a state referendum is available within a day or so online through eCRIS, the electronic search mechanism created by the State Elections Enforcement Commission (SEEC).  
Much of the information accessed through eCRIS is fairly easy to obtain, but a viewer may have to contact the SEEC for help to get to referenda information.</t>
  </si>
  <si>
    <t>Many groups that campaign for and against ballot measures do file financial disclosures that list contributions and expenditures, and when they do those records are available to the public immediately and without cost through the Secretary of State’s website.
But not all groups are required to file disclosure forms if they are campaigning for or against an issue, and do not run ads aimed at individual candidates. 
The issue came to a head in Alabama in spring 2014. The Stop Common Core PAC, campaigning against adoption of the Common Core curriculum in Alabama schools, did disclose its donors, but its main contributor was the Foundation for Limited Government. The Foundation for Limited Government does not disclose its backers. The same former legislator who runs both groups, John Rice, said his foundation was not required to release information and pointed to another group run by an adversary, Senate President Pro Tem Del Marsh.
Marsh said his Foundation for Accountability in Education ran ads critical of the Alabama Education Association the previous fall, but did not run ads targeting candidates and so did not have to disclose donors.
Marsh had contended Rice’s foundation should have been subject to disclosure requirements because in early 2014 it ran ads that criticized Marsh and House Speaker Mike Hubbard. Since then, Stop Common Core has donated money to opponents for Marsh and Hubbard’s seats and to other candidates. The Foundation for Limited Government has not disclosed its donors.   However, disclosures filed by a DC-based group, the Gibraltar Foundation, showed it had made a $200,000 donation to the Foundation for Limited Government, and the Gibraltar Foundation had received money from the Alabama Education Association. Rice during the controversy had denied having any AEA backing and said after the Gibraltar donation was made public that he did not know Gibraltar had received money from AEA. 
---
Peer Reviewer Comment: Agree
A confounding matter pertains to the use of public funds for campaigns for ballot issues, as routinely occurs in property tax renewals for cities, counties, and schools.  The State Auditor has called for making that practice illegal. While apparently legal, the practice does not appear to be subject to the same kind of disclosure as private funds, though most of the related records would be subject to disclosure in financial records.  As noted, groups are not required to file disclosure forms if they are campaigning for or against an issue, not aimed at candidates.  Nevertheless, there is no statute requiring detailed financial disclosure for expenditures on campaigns by the public entities on ballot issues.  Moreover, it would not be common practice for the financial reports to clearly identify such expenditures.</t>
  </si>
  <si>
    <t>Political Action Committees in Pennsylvania are required to disclose their donors in reporting, but other groups who may buy ads for candidate advocacy include nonprofits classified as "social welfare" nonprofits. Those nonprofits are not required to disclose their donors, and contributions from those groups effectively conceal the funders. 
A recent example of such a nonprofit is the Pennsylvanians For Accountability (PFA), which filed for nonprofit status in September 2013 with the Pennsylvania State Department and then immediately began running advertisements attacking former Gov. Tom Corbett and his policies on taxes and education. 
An investigation by Public Source found that the address listed for Pennsylvania for Accountability was the same address used as the state office of America Votes and the contact listed for return documents was the campaign director of America Votes. 
Two incorporators of the group were found to be retired teachers who were active in the Pennsylvania State Education Association. When questioned by Public Source about the PFA's activities in March 2013, Ron Ruman, spokesman for the Department of State, said the nonprofit was not required to disclose much — including the names of their officers or directors. 
That information may be released after the PFA receives federal tax-exempt status. But its list of donors will still be private.</t>
  </si>
  <si>
    <t>Groups which make political ad buys do not publically disclose all contributor information. A check of reports at the state's campaign finance disclosure website verifies that reports do not contain contributor information, only amounts reported about the threshold of $1,000.</t>
  </si>
  <si>
    <t>When they meet the reporting thresholds groups are disclosing their contributors on standard forms filed with the Board of Elections that disclose itemized contributor information and identify the original donation source.  
The ad buyer reports contributors who gave more than $100 if the ad cost at least $100. If the ad is coordinated with the candidate, then contributors who give more than $50 are reported by name in the candidate’s campaign finance reports. If the ad is independent ad and is just a “feel good” or “feel bad” ad, without expressly urging a vote for or against contributors’ names are reported only when they give more than $1000 and the advertisement costs at least $5000. 
No reports of violations here. Here is an example of a filing for an independent expenditure for a mailing on behalf of Gov. McCrory.
 http://app.ncsbe.gov/webapps/cf_rpt_search_org/cf_report_image.aspx?DID=185869</t>
  </si>
  <si>
    <t>Political Action Committees are generally the groups that make political ad buys, called independent expenditures in Mississippi. These groups are required to disclose their contributor information, but state reporters have questioned if these groups are following the law.
For example, in June during the Republican U.S. Senate Primary between State Sen. Chris McDaniel and U.S. Sen. Thad Cochran, a new super PAC, All Citizens for Mississippi, made a splash with their racially charged advertising. The group failed to report media buys through the American Media &amp; Advocacy Group, a media-buying firm, because, the group claimed that AMAG bought the advertisements "on credit." (Jackson Free Press). The group also failed to report its contribution information correctly, creating discrepancies in their report. The missing information was only brought to light by reporters and was not investigated, but it calls to question the completeness of campaign finance reports. Again, with little oversight and auditing into these reports, its hard to tell when these requirements have been violated. 
Several PACs do disclose the required information, which is available on the Secretary of State website. There are 312 pages of campaign finance reports for political committees, suggesting that many file the required documents.</t>
  </si>
  <si>
    <t>New Jersey has no electioneering law. Independent groups do not have to disclose donors. New Jersey Election Law Enforcement Commission Deputy Director Donohue says ELEC has been trying for years to convince the Legislature to address this. Friedman agrees, and offers as an example a 501 c called the Committee for Our Children's Future, which spent $8 million in ads supporting Gov. Christie during his reelection campaign. "To this day, we don't know who funded that group," he says</t>
  </si>
  <si>
    <t>In 2014, due to a loophole in the state donor disclosure law for super PACs, Gov. Deval Patrick signed into law more stringent requirements for donor transparency. Now, any group making independent expenditures – such as buying a political ad to support or denounce a candidate – must disclose donors within seven days or, if there is less than ten days to an election, within 24 hours of the contribution.
Experts in state campaign finance law said the new disclosure requirements are an improvement over past years, when a Super PAC only had to divulge its expenditures in that time frame. Campaign finance experts said the law has helped unveil previously secret information about who is behind political ads in the intense weeks and days before an election. In Massachusetts, most political ad buys were from super PACs, which are required to disclose donors, according to Office of Campaign and Political Finance spokesman Jason Tait. In practice, outside groups purchasing ad buys did adhere to the disclosure requirements under the law.</t>
  </si>
  <si>
    <t>In general - in the run-up to an election information about contributors to groups that make political ad buys during the election campaign and/or advocate on behalf of a candidate (electioneering) are disclosed.
Unions are a clear example of contributors constantly filing their expenditures and disclosing their ad buys prior and also during the election campaign.
The information is available online on the Maryland Board of Elections website. Political entities are required to file their contributions and expense forms (the same form) electronically and they are available for public access within a day or two usually of the filing deadline. Itemized contributions and expenses, with details and names of contributors and vendors are on these forms and they are very searchable.
For any effort to get an issue on the ballot however, there is no explicit requirement in Maryland, and no practice, to disclose the contributors for efforts to get issues on the ballot until the proposition is accepted. Once the issue is on the ballot, contributors are required to be disclosed and generally are.</t>
  </si>
  <si>
    <t xml:space="preserve"> In Kansas, "issue" ads don't fall under state regulation as long as they don't explicitly urge a vote for or against a candidate. The sources of the ads do not have to file campaign finance reports with the state, so there no way to know who is contributing to them. In 2014, the Kansas governor's race saw an unprecedented amount of political advertising that, under state law, was unregulated.</t>
  </si>
  <si>
    <t>Maine’s Election Law does not explicitly require that all groups that make political ad buys publicly disclose their contributors.
 In practice, however, the vast majority of groups who fund political advertising in Maine are PACs, ballot question committees and party committees that are registered with the state. Each of these groups must report all contributions and itemized expenditures specific to influencing Maine elections (including ad buys and electioneering communications) on a regular basis throughout the campaign. 
 There are, however, exceptions.
 National labor unions, governors' associations and many large, U.S.-wide advocacy groups raise money through dues (i.e. labor unions) or general treasury funds (donations not specific to Maine, as with the Republican or Democratic National Governor's Associations) and can spend large sums of money on ad buys in Maine without disclosing donors to the Maine Ethics Commissions — circumventing the spirit of the law.</t>
  </si>
  <si>
    <t>Under the Campaign Finance Law, a political organization that creates or disseminates issues ads, defined as any print, radio, televised, telephonic or electronic communication that clearly identifies a candidate, is required to disclose both expenditures exceeding $500 and contributors who contributed over $200, however that can be avoided if the political ad qualifies as an independent expenditure. Under Iowa Code Chapter 68A on campaign finance, entities other than a candidate or a political committee making independent expenditures on political ad buys are not required to disclose their contributor information unless a donation or source of funding was provided expressly to further the independent expenditure.
 Independent expenditure reports are required to be filed within 48 hours of purchasing or disseminating independent expenditures in excess of $750 and must include identification of the individuals or people filing the statement and a description of the position advocated and the candidate or ballot issue benefited. Iowa's statues do not regulate electioneering communication aired within a specific time period before an election.
 In an investigation that was ongoing during the period of this study, the Iowa Ethics and Campaign Disclosure Board looked into expenditures by the National Organization for Marriage, following allegations that it violated this independent expenditure law by not revealing donors in its 2010 and 2012 efforts to oust Iowa judges involved in the Iowa Supreme Court's 2009 gay marriage decision. The complaint against the organization alleges that donors were solicited for the specific purpose of furthering the group's independent expenditures. Should the board find that the organization failed to follow Iowa law, sanctions could range from a public reprimand to fines of up to $2,000 per violation.
Adam Mason, public policy director of Iowa Citizens for Community Improvement, said he believes more information should be disclosed. He also expressed concerns about the ability of the board to serve in a watchdog function to ensure all the  required information is disclosed due to its small staff size. "I wonder if they have the staffing capacity to do that. If no other watchdog organization is out there to raise up electioneering communications being done by an outside group, is it going to be caught?" he said.
However, outside of this instance, groups and candidates are generally good about following the campaign finance law and disclosing their contributors when required.
--- 
Peer Reviewer: Agree
Iowa Ethics and Campaign Disclosure Board Executive Director Megan Tooker said in an interview that the vast majority of political ad buys made in Iowa are by PACs, candidates and entities that do publicly disclose their contributor information. The ongoing National Organization for Marriage case represents an aberration, not a typical practice for Iowa campaign spending. 
Tooker said that Independent Expenditures totaled $169,000 in 2014 -- compared to $25.3 million in contributions to statewide and legislative candidates and another $30.4 million in expenditures by PACs and parties. "$169K is a relative drop in the bucket in terms of overall political spending," Tooker said.</t>
  </si>
  <si>
    <t>Most groups that make political ad buys do register as political committees and disclose their contributor information publicly, as required to by law. This information is available on the website of the Division of Elections, where a user can search expenditures of political committees by the name of the committee. If somebody wanted, for example, to see all of the political ad buys on behalf of Governor Rick Scott's Let's Get to Work committee, and all the contributors, that would be no problem. 
But there is at least one group that routinely does not file their contribution and expenditure reports, despite the fact that they are doing direct mail pieces, says lawyer Mark Herron. 
"When complaints are filed about it they are rejected because they are not based on personal knowledge," Herron said, referencing a law that says complaints about campaign finance violations must be based on personal knowledge. There's no way to know whether the ads in question cost more than $5,000 (which is the amount that triggers a requirement that the ad buyer register as a political committee and disclose all its info), so it's possible that the group that bought the ad hasn't broken the law. Therefore, the complaint is  thrown out.
Ben Wilcox added that although he hasn't heard of committees failing to register or skirting the law, he did say that sometimes the committees don't report exactly how the money was spent or who they were advocating for.</t>
  </si>
  <si>
    <t xml:space="preserve">In practice, the regulations on groups making political ad buys disclosing their contributor information are largely meaningless. There is essentially one rule: if a group uses one of the "magic words" of express advocacy (such as "vote for" or "vote against"), it must disclose its contributors, and this does happen (for example, occasionally an independent expenditure committee will use express advocacy and file reports including contributions). 
However, in practice, it's rare for these sorts of advocacy groups to bother with this kind of express advocacy. Instead, groups including PACs, non-profits, corporations, advocacy groups, independent expenditure committees, and various other groups arranged to be "dark money" entities, artfully avoid using "express advocacy" while making political ad buys that the average citizen would consider campaign ads. Americans for Prosperity Arkansas, for example, a non-profit which includes a 501(c)(3) entity and a 501(c)(4) entity under its umbrella, spent millions of dollars in the last two election cycles on mailers and other advertisements across the state that avoided express advocacy under the law but that otherwise looked and sounded like any other campaign ad. 
As long as the groups avoid the magic words, their activities are completely unregulated free speech in Arkansas. There is no prohibition whatsoever on coordination with candidates. For example, in 2014 attorney general candidate Leslie Rutledge appeared in an advertisement that she coordinated with the Republican Attorney General's Association. She was featured in the advertisement talking about campaign issues. The Ethics Commission confirmed this year that this was completely acceptable under the law. 
Even groups that do use express advocacy may make their contributions hard to track via PAC-to-PAC transfers and donations from multiple companies or LLCs. And while groups using express advocacy are barred from coordination with candidates, many observers say that it does happen in practice, with candidates meeting leaders of advocacy groups in private meetings and rallies or campaign events partly sponsored by the group or its members. In one case, a candidate faxed his campaign finance forms from the law office of the co-founder of groups putting tens of thousands of dollars in ostensibly independent spending in his race. 
Even in the unlikely case of a group using express advocacy without listing contributors, any sanction would likely come after the election was over. </t>
  </si>
  <si>
    <t>Generally, political parties and candidates file their reports according to what is needed in Wyoming law.
Political parties must file fully itemized receipt and expenditure reports within 10 days after elections. “The report must include all receipts and expenditures relating to campaign expenses, including all normal operating expenses from the time the report was filed for the previous general election to the filing deadline for the current general election,” the Secretary of State’s 2014 Campaign Guide says. 
Candidates have to file all receipts and “in kind” donations and itemize ones of more than $25 with the donor’s name, the date, the date it was received and the donor’s city and state. 
They are also required to itemize expenditures of all amounts and its purpose. 
The information is available through the state's Campaign Finance Information System, a searchable database that delivers data in a Active Server Page Extended Files, which are not user-friendly for sorting data.</t>
  </si>
  <si>
    <t>Some groups that make political ad buys publicly disclose their contributor information, but not all. PACs and "Super-PACs" disclose their contributors.
Nonprofit LLCs and trade unions can spend unlimited money, advocating election or defeat of candidates. Such groups are not required to disclose the source of their income. There has been considerable media attention and public dialogue over these "dark money" groups and their influence.</t>
  </si>
  <si>
    <t>The campaign financial records of both candidates and political parties are available online at no cost, can be obtained electronically within a week for free, or in paper for no more than the cost of photocopies. 
For example, a search for 2014 campaign finance reports for Scott Walker, re-elected to a second term as governor in November 2014, revealed six financial reports, including a Fall pre-primary and pre-election report, a July continuing report, and two January 2015 continuing reports for the last months of 2014. The January 2015 report revealed $29,673,716.22 spent or transferred to other committees in 2014. The Walker report with all the schedules is 2036 pages long—the website advises  to “click on the "(Download)" link in the search results grid, save it to a computer, unzip it and view it using Adobe Acrobat Reader.” The reports are not always detailed, however. 
The Wisconsin Campaign Finance Information System provides a portal for searching the database in various ways, including by individual candidate name and committee.</t>
  </si>
  <si>
    <t xml:space="preserve">Delaware campaign finance disclosures can lack important details necessary to provide complete transparency into political donations. Contributors do not have to report their employer and occupation, concealing the true amount that workers in certain industries, like Delaware's powerful legal sector, contribute to Delaware political candidates. The Democratic-controlled General Assembly failed to act on a recommendation to require employer and occupation disclosure in 2014. 
Delaware also allows LLC donations without requiring public disclosure of ownership. Developers have long used corporate entities to direct money to Delaware political candidates, without revealing the true source of those funds. A simple search of Delaware's campaign finance database shows scores of anonymous LLC contributions, including $600 from "Home Farm LLC" to the campaign of Rep. John Atkins in September 2014 and a $1,200 check from "United Distributors of Delaware, LLC" to Attorney General Matt Denn's campaign. The public has no way of knowing the true source of those contributions without public disclosure of corporate entity ownership.
All contributors over the reportable limit are disclosed. There were no documented instances in the study period showing donations above the threshold not being reported. </t>
  </si>
  <si>
    <t xml:space="preserve">In Nevada, candidates must itemize sources of contributions above $100, and these reports are available in standardized, comparable formats. 
 However, some important details are lacking, such as an accounting of available cash on hand. For political party finances, contributions above $1,000 must be reported. Again, the reports fail to disclose available cash on hand. 
 An attempt to add that element of disclosure, brought by then-Secretary of State Ross Miller, was rejected by lawmakers in 2013.
---
Peer Reviewer comment: Agree
I agree with this rank, but here is a recent example of questions not about donors but about personnel financial disclosures.  </t>
  </si>
  <si>
    <t>New York posts all campaign finance reports on the Board of Elections website. Although the database can be a bit frustrating to use, it does include complete and timely finance records. All reports are available for free immediately upon filing.
 Alternatively, the state's Open New York data website lists all campaign filings since 1999 in a spreadsheet format, although that site is not updated as frequently as the Board of Elections website. The data also is available for bulk downloads.</t>
  </si>
  <si>
    <t>Financial reports for political committees can be obtained for free online from the Washington State Public Disclosure Commission, typically within a day or a few days.
 C4 reports list full receipts and expenditures, and C3 reports list monetary contributions.
 For candidates, financial F1 forms can be obtained at no cost electronically by making a public records request via the Public Disclosure Commission web page "Electronic Submission of Public Records Request."</t>
  </si>
  <si>
    <t>The campaign financial records of both candidates and political parties are available online at no cost, can be obtained electronically within a week for free, or in paper for no more than the cost of photocopies. For example, a search for campaign finance reports for Scott Walker, who was elected to a second term in November 2014, yields both pre-primary and pre-election reports, a January continuing report for the three months after the election, and an on-going July report. Information on the January continuing report reveals the committee spent or gave to other candidate committees $29,673,716.22. Other categories in the January 2015 report include cash on hand, amount contributed by individuals, and outstanding loans.</t>
  </si>
  <si>
    <t xml:space="preserve">​Delaware citizens have access to financial reports through a robust campaign finance database maintained by Delaware's elections commissioner. Reports are filed annually, as well as 30 days and 8 days, before any primary and general election. Elections Commissioner Elaine Manlove works with candidates to properly file campaign finance documents. 
Delaware news coverage has also focused extensively on campaign finance issues, extensively drawing from publicly available records. There is no cost to accessing the records and the campaign finance database appears to be updated on time, with reports publicly available through simple searches. </t>
  </si>
  <si>
    <t>In Florida, campaign finance records are available online at no cost. They can be found on this website: http://election.dos.state.fl.us/campaign-finance/contrib.asp. The information can be searched by contributors, committees or by contributions made to candidates. 
"You can get the party stuff in a big list," said Mark Herron, Florida's foremost expert on elections. "You can download it, aggregate, it manipulate it. Most elections, you can do it online."</t>
  </si>
  <si>
    <t>Political finance reports of candidates and committees are available on the Mississippi Secretary of State's website. There is a search option that allows a user to search by candidate or committee name and type of file.
The Secretary of State makes political finance reports available within 48 hours of receiving them. The reports are kept on file for 3 years.
Associated Press reporter Jeff Amy said the SOS is good about making the reports available, usually 24 hours after the office receives them, although sometimes they are only accessible on paper.</t>
  </si>
  <si>
    <t xml:space="preserve">Citizens can access financial records of candidates, as New Jersey Election Law Enforcement Commission posts several comprehensive, searchable database on its website. Press and public can also visit the ELEC office for on-site inspection, Star-Ledger reporter Matt Friedman says. </t>
  </si>
  <si>
    <t>In 2014, there were four pre-election reports due, two post-election reports required, and an annual report will be due in April 2015. All reports were filed by for both primary and general election by candidates and political parties and are available on the Secretary of State's Web site. The total contributions for the 2014 cycle were $8,875,444.06 and the total expenditures amounted to $9,248,172.27. The reports are available online.
  “Overall, I think it’s pretty good,” said Julie Archer, who lobbies for the Citizens Action Group.
  The last two reporting periods are about a month after the primary and general elections, said Phil Kabler, statehouse correspondent for the Charleston Gazette. “I guess they want to give the campaigns time to get all their expenditures in line, but it makes a big gap before you can see that big surge of spending just before the election.”</t>
  </si>
  <si>
    <t>All financial records of candidates and political parties are published on the website of the Alaska Public Offices Commission as received, or within a week after filing deadlines. All documents are available free of charge and downloadable in various formats. This include Campaign Registration Reports and Campaign Disclosure Reports.
This has been the official practice since 2012 when electronic systems were improved, according to APOC executive director Paul Dauphinais. 
Additionally, Alaska Statute requires the Alaska Public Offices Commission to establish an office in each Senate district which holds copies of reports filed by candidates for statewide office and for any legislative office in that district; filings by candidates for municipal office are also made available for public inspection in the appropriate municipality.</t>
  </si>
  <si>
    <t>Candidates must disclose quarterly between elections. During election cycles, they must also report 29 days and 11 days before an election, and 20 days after. During the final 13 days before an election, disclosures are filed daily. Candidates generally comply, says NJ Election Law Enforcement Commission Deputy Director Joe Donohue. Star-Ledger reporter Matt Friedman agrees.
Candidates and political party committees must disclose quarterly between elections. During election cycles, candidates must also report 29 days and 11 days before an election, and 20 days after. During the final 13 days before an election, disclosures for both candidates and political party committees are filed daily. Candidates and political parties generally comply, says NJ Election Law Enforcement Commission Deputy Director Joe Donohue. Star-Ledger reporter Matt Friedman agrees.</t>
  </si>
  <si>
    <t>New York candidates and parties are required to disclose contribution and expenditure information at least three times during each campaign. For general elections, the deadlines for these reports are 32 days before the election, 11 days before the election and 27 days after the election. In addition, political committees must submit similar reports in January and July. Candidates and parties regularly meet these deadlines and disclose contributions, both before and after primary and general elections.
 All reports are publicly available immediately upon filing on the Board of Elections website.</t>
  </si>
  <si>
    <t>The frequency of campaign reports in Indiana is adequate, but not considered optimal to provide enough timely information for the public and opposing candidates, especially for statewide candidates. In Indiana, all political action committees and political party committees and all candidates, except statewide candidates, have to submit annual reports, pre-primary reports, and pre-election reports, as well as primary election 48-hour reports after large contributions of $1,000 or more are made. Statewide candidates, including the governor, lieutenant governor and others, only have to file annual and semi-annual reports.
 Andy Downs, director of the Mike Downs Center for Indiana Politics at Indiana University-Purdue University Fort Wayne, said by the time those pre-primary and pre-election reports come in, it's often too late for opposing candidates or the media to publicize or do anything in response to them. Theoretically, some people  argue this information should be available in a data base 48 hours after they are made. 
 Joseph Losco, director of Ball State University's Bowen Center for Indiana Politics, said he believes that the frequency is adequate for the reports and information that is actually disclosed. But he added the bigger issue is all of the money that isn't disclosed, such as funds spent by independent political actions committees not connected to candidates. 
If it were up Ed Feigenbaum, attorney and campaign finance expert, political parties would have more frequent and separate reporting deadlines.</t>
  </si>
  <si>
    <t>In Georgia, campaign disclosure reports by candidates and political parties are filed at least quarterly during an election year for primary, runoff and  general elections. Reports are filed bi-monthly during an election year and twice yearly during non state-wide elections. They are posted online on the website of the Government Transparency and Campaign Finance Commission and have been reported on widely during the campaign as journalists have easy access to the data.</t>
  </si>
  <si>
    <t xml:space="preserve">No such law exists.
There is no law specific to ad buys, according to NJ Election Law Enforcement Commission Deputy Director Joe Donohue. PACs must disclose contributors, though independent groups are required only to report expenditures. There is no provision in the statute for electioneering disclosure, he says. Start-Ledger reporter Matt Friedman agrees. </t>
  </si>
  <si>
    <t>Different rules apply for different types of ads. For an independent expenditure “express advocacy” ad, which occurs when the voter is urged to support or oppose a candidate, the buyer would have to report contributors who gave more than $100 if the ad cost at least $100. 
If the ad is coordinated with the candidate, then contributors who give more than $50 must be reported by name in the candidate’s campaign finance reports. If the ad is independent ad and is just a “feel good” or “feel bad” ad, without expressly urging a vote for or against. Contributors’ names must be reported only when they give more than $1000 and the advertisement costs at least $5000. 
--
Peer Reviewer Comment:
I might add that disclosure has been weakened following recent Supreme Court decisions (Citizens United; McCutcheon).  While the purchasers may disclose some information, they do not have to disclose their contributors.</t>
  </si>
  <si>
    <t>Candidates are required to disclose campaign contributions and expenditures at regular intervals during the campaign cycle, and the requirements are followed by all candidates.
There are both pre- and post-general election results. More reports are due closer to the election; for instance, there are six deadlines in 2016: One in February, one in June, one in August, one in September, one in November and one in December.
The disclosures are available on the Arizona Secretary of State's website. The complete campaign finance database can be requested from the office.</t>
  </si>
  <si>
    <t>Generally, the reporting requirement kicks in at the point that an ad actually affects a campaign that is in progress as opposed to a campaign to get an issue on the ballot the contributors would have to be disclosed. When the issue is getting a topic or issue on the ballot Maryland does not yet require the disclosure of those who funded the effort to get enough signatures to put an issue on the ballot.
The requirement is: To the extent practicable, the treasurer of a campaign finance
entity shall record the occupation and employer of an individual who makes
contributions to the campaign finance entity in a cumulative amount of $500 or more
during an election cycle
If the funds are used for electioneering for a particular candidate by some entity other than the candidate's campaign committee, reports are required to be made to the state board once an aggregate amount totaling $10,000 has been spent in a four-year election cycle. All are public.
The State Board shall:
[...]
2-102 (5) receive, and in its discretion audit, campaign finance reports,
independent expenditure reports filed under § 13–306 of this article, and electioneering
communication reports filed under § 13–307 of this article;
13-307:
(b) After a person makes aggregate disbursements of $10,000 or more in an
election cycle for electioneering communications, the person shall file an electioneering
communication report as required in this section.
13-309:
(c) (1) If the electioneering communications relate to a candidate, the person
shall file an electioneering communication report with the State Board on the next date
a campaign finance entity of a candidate is required to file a campaign finance report
under § 13–309 of this subtitle.
(e) An electioneering communication report shall include the following
information:
(1) the identity of the person making disbursements for electioneering
communications and of any person exercising direction or control over the activities of
the person making the disbursements for electioneering communications;
(2) the business address of the person making the disbursements for
electioneering communications;
(3) the amount and date of each disbursement for electioneering
communications during the period covered by the report and the person to whom the
disbursement was made;
(4) the candidate or ballot issue to which the electioneering
communications relate;
(5) the identity of each person who made cumulative donations in excess of
$51 to the person making the disbursements for electioneering communications during
the period covered by the report.
(ii) if the entity maintains an Internet site, post on that Internet site
a hyperlink from its homepage to the Internet site where the entity’s electioneering
communication report information is publicly available.
(2) (i) An entity shall post the hyperlink required under paragraph
(1)(ii) of this subsection within 24 hours of the entity’s electioneering communication
report information being made publicly available on the Internet.
(ii) The hyperlink shall remain posted on the entity’s Internet site
until the end of the election cycle during which the entity filed an electioneering
communication report.</t>
  </si>
  <si>
    <t>Under Kansas law, the entities making candidacy advocacy ads must disclose donors. Those disclosures are available on the Kansas Governmental Ethics Commission website: http://www.kansas.gov/ethics/Campaign_Finance/View_Submitted_Forms_&amp;_Reports.html    Electioneering communications do not trigger the disclosure requirement.
---
Peer Reviewer comment: Agree.
To answer the second part of the question, the Kansas Governmental Ethics Commission declares that electioneering communications -- because there is no express advocacy -- don't fall under the campaign finance act in Kansas. Therefore, there is no reporting of this activity.</t>
  </si>
  <si>
    <t>All groups that make expenditures supporting a candidate or campaign in any way, and have an annual operating budget greater than $250, must report their contributors.
Additionally, political communications must include the words "paid for by" followed by the name and address or principal place of business of the person paying for the communication, according to A.S. 15.13.090. Communication is defined as an announcement or advertisement disseminated through print or broadcast media, including radio, television, cable, satellite, the Internet, or through a mass mailing, excluding those placed by an individual or nongroup entity and costing $500 or less. There are notable exceptions: "...legislative and regulatory history reveal that the disclaimer requirements set forth in A.S. 15.13.090 were not intended to apply to communication between a corporation and its shareholders or a union and its members," the Alaska Public Offices Commission wrote Feb. 28, 2012, in response to a complaint alleging a campaign violation.</t>
  </si>
  <si>
    <t>Third-party political spenders that purchase advertising valued above $500 must disclose contributors in public reports under a law passed in 2012 that closed a loophole in Delaware campaign finance law. Those reports must include "the full name and mailing address of each person to whom any expenditure has been made by such person during the reporting period in an aggregate amount in excess of $100." § 8031(a)(3) 
Until 2012, Delaware third-party spenders were only required to publicly disclose their contributors if they purchased advertising that expressly advocated for a candidate in an upcoming election. 
Candidate committees, PACs and party committees are also required to disclose their donors. § 8030(d)(2)
Under this law, electioneering communications are covered.</t>
  </si>
  <si>
    <t>The Wisconsin Government Accountability Board (GAB) has not  published the results of its investigations since 2006. "Sometimes we will issue a news release if an investigation leads to a settlement agreement," said Reid Magney, public information officer of the GAB.  Prior to 2006, investigations were reported, afterwards they were not.</t>
  </si>
  <si>
    <t xml:space="preserve">The Wyoming Secretary of State’s Elections Division maintains the Wyoming's Campaign Finance Information System but does not initiate investigations so there are no results to publish for public consumption. Campaign finance information is not independently audited in Wyoming. </t>
  </si>
  <si>
    <t>Under Chapter 664, contributions to political candidates and parties are considered unlawful if  they are “made anonymously or under a name not that of the donor.” All contributions of $25 or larger are to be reported, provided that the campaign has at least $500 in total receipts or expenditures at any point during the election period.
Another provision of the campaign finance law, Chapter 664, states that “all statements, assents, and registrations filed by state committees, candidates, and political committees shall be open to public inspection.” It further states that the “secretary of state shall publish on the Internet information on all contributions reported under this chapter, including the name of the contributor, the contributor's home state, and the date of the contribution.”</t>
  </si>
  <si>
    <t>The New Jersey Legislature has mandated through statute (Title 19) that donations $300 and above must be disclosed. (section 22 of P.L.1993, c.65 (C.19:44A-7.2). The New Jersey Election Law Enforcement Commission Compliance Manual states: "A contribution which is more than $300 in the aggregate from one source in an election must be reported on the "Report of Contributions and Expenditures" Form R-1). " This requirement applies to both party and candidate committees.</t>
  </si>
  <si>
    <t>The Indiana Election Commission does not specifically publish results of its investigations or audits online in any organized manner. However, the minutes of the commission's meetings are posted online on its website, www.in.gov/sos/elections/iec. Those minutes will state when a fine is imposed or case is referred to the attorney general, but the results of those actions, including when a fine is paid, are not readily available. 
Abbey Taylor, co-campaign finance director of the Indiana Election Division, confirmed that the minutes of meetings, which state when fines are imposed, are available online, but not published or posted separately.</t>
  </si>
  <si>
    <t>The commission is required to consider all sworn complaints and can vote to initiate its own inquiries, including preliminary reviews and audits, but its work is confidential unless an investigation results in a final action that is posted on the agency website. 
There is no disclosure of cases that are dismissed, but a party who was the subject of the audit may waive confidentiality by sending written notice to the commission.
Craig McDonald, director of Texans for Public Justice, an Austin-based watchdog group, says results of final actions are quickly posted by the commission after the investigation is complete.</t>
  </si>
  <si>
    <t>Observers said that some of the investigations remain obscure and difficult to obtain at times. In theory, investigations are available through the state's public records law, but watchdog organization representatives say they don't have the resources to pursue the records and necessary appeals. In the extraordinary case of former attorney generals John Swallow and Mark Shurtleff, that investigation has been published online.</t>
  </si>
  <si>
    <t>The Secretary of State publishes a campaign finance website called Transparency in Contribution and Expenditure Reporting, or TRACER, with an online searchable database of penalties for late filings and judgments issued by an administrative law judge. However, though financial reports are available on TRACER, only summaries of audit findings, penalties, and investigation results are publicly available on that site.</t>
  </si>
  <si>
    <t xml:space="preserve">The State Elections Enforcement Commission (SEEC) will post its investigations and audits at various points during an election cycle, including in the months after it's over. 
The agency's website contains every final decision of the panel -- the first (an absentee ballot mix-up in Haddam in October 1991) -- through (as of March 31, 2015) a complaint from a Simsbury resident who was petitioning to get on the ballot, filed Jan. 13, 2015.  
It also provides more than five years each of "declaratory rulings" and "advisory opinions." </t>
  </si>
  <si>
    <t>The Division of Elections has a webpage where it publishes election observation reports, voting systems audits and reviews, annual reports, etc. However, no results of independent investigations or audits are available there -- they must be obtained through a public records request. The researchers request for information was persistently ignored during the period of research for multiple months. 
The Florida Elections Commission, on the other hand, publishes reports of all investigations that result in sanctions within a month of their conclusion. 
These documents are posted as soon as they are available. For instance, the most recent report - at the time of doing this research - is from March 27, 2015, less than a week ago:  Florida Elections Commission vs. Julie Harris Shapiro.</t>
  </si>
  <si>
    <t>The Registry of Election Finance is really good about flagging candidates and PACs that don’t file disclosures on time. And it will assess civil penalties against late filers. But there are real questions about whether it is doing any real enforcement.
 Tennessee law says the Registry can impose civil penalties of up to $25 a day for a maximum of $750 for a late filing of a campaign finance disclosure report. The Registry also has the power to impose a fine of up to $10,000 or 15 percent of the amount in controversy for those who failing to file a disclosure report within 35 days after getting notice of the delinquency from the registry.
 Minutes from the meetings of the Registry of Election Finance show that it frequently waives fines for those who are late filing disclosures and explain why they were tardy. The Registry of Election Finance’s 2014 annual report says that 46 civil penalty assessments totaled $46,150.
 Tom Humphrey, a longtime political reporter for the Knoxville News Sentinel, says the registry does assess penalties, but it doesn’t investigate whether there are more serious violations of the campaign finance law. 
 “What they do is they impose penalties on people who screw up and don’t file on time,” Humphrey said. “If you miss the deadline for reporting something, you’re going to get cited by the Registry. If you don’t file on time, by gosh, you’re going to get a letter from the Registry and the threat of a fine and they will impose something but they typically do not initiate an investigation into more complicated issues without a complaint or a media reports as a trigger.”
 However, Humphrey and others have written about some political action committees being fined for more serious violations than failing to file the paperwork on time. 
 A controversial political action committee that kept its donors secret was audited in 2014 after the Registry of Election Finance board voted unanimously to probe into the Strong and Free Tennessee PAC' s finances, the Knoxville News Sentinel reported. One corporation, Strong and Free Tennessee Inc., was the sole source of funding for the PAC. The Registry also voted to audit the corporation. 
 The PAC shut down and ceased to exist, but the Registry fined the Strong and Free Tennessee PAC $5,000. The man who filed the complaint against the PAC, Tennessee Republican Party State Executive Committee member Mark Winslow, told the Tennessean newspaper that the fine wasn’t nearly enough. 
  "Any group that goes to such lengths to conceal its donors, activities and intent will consider a $5,000 fine to be nothing more than the cost of doing business," he said. "Average Tennesseans who wish to be involved in the political process and can't financially compete with secretive PACs dumping thousands of dollars to buy influence are the losers in this ruling. The commission sided with wealthy interests over truthful politics.”
 The Registry also fined Tennesseans for the Preservation of Personal Privacy $100 for failing to register with election officials, despite spending $60,000 on a controversial ad campaign urging voters to defeat a proposed constitutional amendment that would give lawmakers more ability to regulate abortion.
 And a parent group in wealthy suburban Williamson County, which lies just outside of Nashville, was fined $5,000 for failing to register as a political action committee during a school board election. The investigation stemmed from a complaint from a school board member. 
 The Tennessean newspaper reported one Registry board member said the Williamson Strong group was doing far more than simply advocating for voter education. 
 "It requires willing suspension of disbelief to say this is not a group supporting multiple candidates seeking the defeat of other candidates," board member Patricia Heim said of Williamson Strong.</t>
  </si>
  <si>
    <t>The Rhode Island Board of Elections imposes sanctions on offenders when necessary. But collecting fines has been a problem.
The board publishes a list of fines on its web site, though the most recent list online as of Feb. 5, 2015 was from June 2014. Thirty-three candidates or entities on the list owed more than $10,000.
Executive director Robert Kando says the board is hamstrung by a lack of staff to pursue collections in court. The board has discussed ways to become more aggressive, including seeking passage of a law that would prevent candidates who owe money from running again. But concerns about its constitutionality have led to further study.
Common Cause Rhode Island executive director John Marion believes that the lax collection weakens the force of campaign-finance laws. He thinks that the board could be more aggressive and creative in pursuing fines, including hiring outside lawyers to take collection efforts to court and then paying their legal fees from the money collected.
---
Peer Reviewer Comment: Agree.
Recent events in Rhode Island’s capital city have highlighted the political culture that’s taken root as a result of the BoE's inability to collect fines (and therefore levy meaningful punishments on  campaign-finance offenders). On January 5, 2015 Providence City Councilman Luis Aponte was elected president of the council, despite the fact that, at the time, he owed more than $45,000 in late fees to the BoE for un- or late-filed campaign-finance reports. 
“This is clearly not one of my strong suits,” Aponte told Eyewitness News WPRI when asked about the fees, after his election. Perhaps his serial disregard for campaign-finance filing laws didn’t prevent him from being elected to the council’s top post, because, as WPRI reporter Dan McGowan noted, “Aponte isn’t the only member of the City Council who has failed to file campaign reports in recent years. Majority Leader Kevin Jackson has paid off half of the $10,000 settlement agreement he reached with the board last year. He owes another $5,000 payment by Dec. 31 and has not filed eight consecutive reports dating back to Sept. 30, 2013.”</t>
  </si>
  <si>
    <t xml:space="preserve">We cannot know if sanctions are imposed when necessary because the details of the investigations — including the very fact that one has been conducted — are not disclosed to the public. The state Attorney General's Office has concurrent jurisdiction with county District Attorneys to independently investigating irregularities or alleged wrongdoing, however the state's Right to Know Laws exempts investigative records from the presumption of openness. This exemption is interpreted broadly. Release of any records that might be considered "investigative" is a decision left to the discretion of the agency. 
For example, a formal complaint was filed in August 2014 with the Secretary of the Commonwealth by the Republican Party of Pennsylvania, which alleged that then candidate (now Governor) Tom Wolf created a political action committee that operated essentially as his candidate's committee — without facing the disclosure requirements of an official candidate's committee. Asked about the status of that complaint in April 2015, the Attorney General's Office refused to discuss the complaint specifically and responded "we do not confirm or deny the existence of any investigations." </t>
  </si>
  <si>
    <t xml:space="preserve">The Board of Elections requires forfeiture of excessive donations and levies fines for late filing. For other violations, fines are triple the value of the money involved, plus costs of the investigation. Some cases are referred to the appropriate attorney general when criminal violations appear to be involved, as in the case of four people in Moore County charged with voter registration fraud. Here's an example of a fine for late filing.
http://app.ncsbe.gov/webapps/cf_rpt_search_org/cf_report_image.aspx?DID=181320
In another case,  the board held  a public hearing to consider evidence against state Sen. Fred Hartsell, who allegedly used campaign funds for personal use.  The hearing was held June 17, 2015, which is outside our reporting period, but the alleged violations occurred within the reporting period. The Elections board didn't levy any penalties itself, but in this case referred the matter to prosecutors in Wake County, Cabarrus County and the three federal districts in NC. </t>
  </si>
  <si>
    <t>The Secretary of State's office issues thousands of small fines. Most are for late filings on transactions, with fines between 1 percent and 10 percent of the transaction amount. These fines are uniformly distributed, issued against even gubernatorial candidates in the last general election. The Oregon Legislature has rejected attempts to cap fines for campaign finance violations.
Fines for late filings on transactions are among the limited sanction options that the Secretary of State in Oregon has, given that there are no limits on campaign finance, and thus, no penalties for violating limits.
For example, the state fined former Gubernatorial candidate Dennis Richardson $365 for failing to report an in-kind donation.</t>
  </si>
  <si>
    <t xml:space="preserve">New Jersey Election Law Enforcement Commission does impose sanctions, as is evident on its website database, listing final decisions and fines. But it takes a long time for those fines to be imposed and paid, says Star-Ledger reporter Matt Friedman. 
A January 7, 2015 story in The Ledger noted: Hoboken Councilwoman Beth Mason and members of her campaign team in December collectively paid more than $37,000 in fines for alleged elections violations, and officials say one of the penalties is the 15th largest ever imposed on a candidate by the New Jersey Election Law Enforcement Commission. The fines were for infractions dating back to 2009. A July 3, 2013 posting on PolitickerNJ reported: "The Union City First Inc. political party committee has been hit with a fine of $68,725 for late filings by the Election Law Enforcement Commission. ELEC slapped the political action committee of Union City Mayor and State Sen. Brian Stack with what is tied for the sixth largest fine doled out by ELEC, the organization reported. The fines are for late filings from 2003 through 2005. "
 </t>
  </si>
  <si>
    <t>Since 2013, the Maryland Board of Elections has pushed for remediation by an alleged violator before taking further steps, especially if it is a first time offender, or first time campaign. 
Officials say that despite efforts to educate campaigns, sometimes they just don't understand the rules until they have filled out the forms a few times. But sanctions can, and are, imposed
A Baltimore County delegate candidate in 2014 signed checks, saying his treasurer was ill. But that turned out to be illegal because the candidate is not allowed to sign checks in Maryland, in an effort to keep the candidate away from money and from potential allegations of wrongdoing. If the candidate handles the money, it sets up the possibility that it could be used for illegal and personal purposes, a violation of Maryland election law. 
In Prince George's County in 2013, on the eve of his reelection bid, the county executive's campaign finances were tangled and some financial contributions were incorrectly reported. This was discussed in several Washington Post stories, but there was no follow up by the Board of Elections.
Recent indictment were brought by the Office of the Maryland State Prosecutor on March 16, 2015 for example, including the indictment of Former Treasurer of Cecil County Republican Central Committee for stealing from the committee treasury. 
In Feb. 2014, a Baltimore judge sentenced political consultant to prison for violating probation because he ran for office: According to the Baltimore Sun, "Henson, 64, was serving three years of probation after being convicted of an election law violation in connection with a robocall during the 2010 governor's race. He served one month in jail. As part of the sentence, Brown ordered that Henson "not work in any political campaign paid/volunteer during probation."</t>
  </si>
  <si>
    <t>The Maine Ethics Commission does occasionally impose sanctions on offenders.
 On May 22, 2014, for example, the commission fined two PACs — Green Jobs for ME and the People for Lewiston-Auburn Committee — $15,000 after a three year-investigation. The PACs, which were promoting a casino ballot initiative, had misstated out-of-state sources of campaign funding in 2011, the commission said.
 Later, on May 28, 2014, the National Organization for Marriage PAC was assessed a $50,250 penalty — the largest campaign finance penalty ever levied in Maine. The PAC, which intended to influence a ballot initiative to suspend Maine's same-sex marriage law, had "made a mockery" of Maine's campaign finance laws, according to commissioners, for failing to register as a ballot question committee in Maine and file regularly scheduled campaign finance reports.
 Still, such fines are relatively rare. Much more often, violations, including over-the-limit contributions to gubernatorial candidates in 2013 and late-filed quarterly and 24-hour reports, result in fines that are greatly reduced or are waived to near insignificance. While Maine law gives the Commission jurisdiction to reduce fines, or waive them when it deems the punishment too great for the crime, advocacy groups in Maine warn such waivers set a dangerous precedent. A review of Commission minutes makes clear that "requests for waivers" of penalties from offenders dominate meeting agendas — suggesting that candidates are well aware of the commission's leniency.
 In 2015, the Maine Ethics Commission, perhaps recognizing this pattern, resolved to reconsider "past practices in granting waivers of late-filing penalties." No decision has been reached of yet.</t>
  </si>
  <si>
    <t>For the most part, the Florida Elections Commission sanctions offenders when violations are discovered. A record of all of its decisions is available online, and here are two examples of random rulings: 
1. "Julie Shapiro Harris was a state candidate for the office of Broward County Circuit Court Judge, 17th Judicial Circuit, Group 17 during the 2014 elections. Respondent's 2014 IR campaign treasurer's report was not filed with the filing officer on November 24, 2014, the designated due date...it is hereby ORDERED that the assessed fine of $100 00 is affirmed The fine shall be paid to the Division of Elections at 500 South Bronough Street, Room 316, RA Gray Building, Tallahassee, FL 32399-0250 within 30 days of the date this Final Order is filed with the Commission."
2. "Apartment Political Committee is a political committee registered with the state Respondent's 2014 Pl campaign treasurer's report was not filed with the filing officer on June 27, 2014, the designated due date...it is hereby
ORDERED that the assessed fine of $625 00 is affirmed.. The fine shall be paid to the Division of Elections at 500 South B1onough Street, Room 316, RA Gray Building, Tallahassee, FL 32399-0250 within 30 days of the date this Final Orde1 is filed with the Commission."
Lawyers whose clients have been called before the commission noted that fines are regularly imposed for all manner of campaign violations, from reimbursing employees for making contributions to improper signage.  Watchdogs complain that the sanctions are slaps on the wrist, but they are enforced nonetheless.</t>
  </si>
  <si>
    <t>The Bureau of Ethics and Campaign Finance is generally pretty good about spotting irregularities that come up when officials cross-check donations and contributions. They do flag candidates and PACs and ask for an explanation if something appears wrong. For example, a candidate might report a donation from a PAC, but the PAC's report doesn't list the expenditure to that candidate. But officials normally wait for a complaint to launch an investigation. 
 A number of recent investigations have been launched following a complaint. 
 A controversial political action committee that kept its donors secret was audited in 2014 after the Registry of Election Finance board voted unanimously to probe into the Strong and Free Tennessee PAC' s finances, the Knoxville News Sentinel reported. One corporation, Strong and Free Tennessee Inc., was the sole source of funding for the PAC. The Registry also voted to audit the corporation. 
 The PAC shut down and ceased to exist, but the Registry fined the Strong and Free Tennessee PAC $5,000. The man who filed the complaint against the PAC, Tennessee Republican Party State Executive Committee member Mark Winslow, told the Tennessean newspaper that the fine wasn’t nearly enough. 
  "Any group that goes to such lengths to conceal its donors, activities and intent will consider a $5,000 fine to be nothing more than the cost of doing business," he said. "Average Tennesseans who wish to be involved in the political process and can't financially compete with secretive PACs dumping thousands of dollars to buy influence are the losers in this ruling. The commission sided with wealthy interests over truthful politics.”
 The Registry also fined Tennesseans for the Preservation of Personal Privacy $100 for failing to register with election officials, despite spending $60,000 on a controversial ad campaign urging voters to defeat a proposed constitutional amendment that would give lawmakers more ability to regulate abortion.
 And a parent group in wealthy suburban Williamson County, which lies just outside of Nashville, was fined $5,000 for failing to register as a political action committee during a school board election. The investigation stemmed from a complaint from a school board member. 
 The Tennessean newspaper reported one Registry board member said the Williamson Strong group was doing far more than simply advocating for voter education. 
 "It requires willing suspension of disbelief to say this is not a group supporting multiple candidates seeking the defeat of other candidates," board member Patricia Heim said of Williamson Strong. 
 “They do have the authority to initiate their own investigations, but as a matter of practical politics they rarely do,” said Tom Humphrey, a longtime political writer for the Knoxville News Sentinel. “Somebody has to file complaint.” 
 “The Registry has the authority to look into irregularities, Drew Rawlins, executive director of the Bureau of Ethics and Campaign Finance, said in an email. “For example, we review all candidate and PAC reports and request corrections. We also cross check PAC contributions made by PACs and receipt by the candidates.”</t>
  </si>
  <si>
    <t>The state Attorney General's Office has concurrent jurisdiction with county District Attorneys to independently investigating irregularities or alleged wrongdoing, however the state's Right to Know Laws exempts investigative records from the presumption of openness. This exemption is interpreted broadly. Release of any records that might be considered "investigative" is a decision left to the discretion of the agency. Therefore, we do not know how often investigations into campaign finance irregularities are conducted or what the results are. 
One of the most recent examples of a formal complaint was filed in August 2014 with the Secretary of the Commonwealth by the Republican Party of Pennsylvania, which alleged that then candidate (now Governor) Tom Wolf created a political action committee that operated essentially as his candidate's committee — without facing the disclosure requirements of an official candidate's committee. Asked about the status of that complaint in April 2015, the Attorney General's Office refused to discuss the complaint specifically and responded "we do not confirm or deny the existence of any investigations." 
The Bureau of Elections conducted several audits following primary and general elections in 2014.</t>
  </si>
  <si>
    <t>The Ethics Commission has an independent investigator on its staff who is tasked with investigating all complaints. The Commission does not initiate investigations on their own, they only act on complaints.
And when a complaint is filed, the Commission does investigate it, sources said. But investigations are not public record unless they result in a civil suit or settlement agreement.  During the period of study, it appears most investigations into complaints resulted in settlement agreements. The Ethics Commission published results for only three settlement agreements in 2014: One for a group called Stand for Children that incorrectly reported expenditures, another for a school athletics association giving free tickets to politicians, and one regarding former Rep. Seneca Scott's use of campaign funds for personal expenses. 
If there's a criminal violation found, the Commission will forward findings to the appropriate District Attorney or the Attorney General, said Executive Director Lee Slater. The Commission also can violations through civil court actions. But there were no civil court actions initiated by the commission from 2013 to present, sources said.</t>
  </si>
  <si>
    <t xml:space="preserve">The Board of Elections can and does initiate investigation son its own when it sees evidence of violations. In other cases it reacts to complaints lodged by citizens. It has subpoena power. Some cases are found not to be worthy of pursuing -- that is, there is no evidence to support the allegation or the complainant doesn't have a case that comes under the board's purview. Minor violations such as late filings of expense reports, are handled by the board. The Board of Elections requires forfeiture of excessive donations and levies fines for late filing. For other violations fines are triple the value of the money involved, plus costs of the investigation. Here's an example of a fine for late filing.
http://app.ncsbe.gov/webapps/cf_rpt_search_org/cf_report_image.aspx?DID=181320,
 More serious cases, such as vote fraud, are referred to the appropriate attorney general, that is the DA where the alleged violation occurred. The board of elections cooperates with local attorney generals in such cases. One example is four people charged with voter registration fraud in which elections officials worked with the Moore County district attorney's office. They are charged with registering to vote or voting when they were not eligible, violations of state law. In serious cases, the board will hold a public hearing to consider evidence. This has happened only once since January 2013. It's the case of State Sen. Fred Hartsell, who allegedly used campaign funds for personal use. The board first did an investigative report on Hartsell's campaign finances. The report is not a public document. The hearing was held June 17, 2015, which is outside our reporting period, but the alleged violations occurred within the reporting period. The Elections board decided to refer the case to prosecutors in Wake County, Cabarrus County and the three federal districts in NC. </t>
  </si>
  <si>
    <t>New Jersey Election Law Enforcement Commission independently initiates and pursues investigations, and ample proof of this can be found on ELEC's website with its database of complaints and final decisions. It posts promptly after filing a complaint and after it concludes an investigation. 
Star-Ledger reporter Matt Friedman believes ELEC does a credible job with the resources its given. NJ ElEC, for example vigorously pursued alleged violations against former Newark Mayor Sharpe James, and prevailed in the courts, and are currently pursuing allegations involving Essex County Executive Joseph DiVencenzo.</t>
  </si>
  <si>
    <t>The Massachusetts Office of Campaign and Political Finance undertakes investigations of violations of the state law whenever necessary and also acts on complaints brought to its attention. 
Since Jan. 1, 2013, OCPF has investigated a number of state filers, disposing of the cases either through a public admission of wrongdoing by the filer and the payment of a fine, an OCPF referral of the matter to an outside law enforcement agency or a dismissal. 
Government watchdogs in Massachusetts agree that OCPF acts on any allegation of wrongdoing relating to the campaign finance law, though not all investigations result in a sanction or verified proof that there was a violation of the letter or spirit of the law.   
In one 2013 example, following a complaint about Alan Silvia, a candidate for state representative, an OCPF review found a series of violations of the state law, including improper record keeping and the  acceptance of cash donations over the legal limit.   Silvia agreed to pay a $20,000 civil penalty to settle the matter.</t>
  </si>
  <si>
    <t>The Secretary of State's Office, which oversees the election process, relies upon complaints filed rather than initiating actions to enforce the state Campaign Finance Act. Once a complaint is determined to be legitimate, the SOS Bureau of Elections puts one of its two attorneys on the case to investigate. Typically, those probes lead to several exchanges of correspondence with the accused. In some cases, the person facing sanctions will request and receive an administrative hearing overseen by the bureau. However, a major weakness in the system is that the Bureau of Elections has no subpoena powers to compel cooperation from the accused or others who may have pertinent information to offer.</t>
  </si>
  <si>
    <t>The Maine Ethics Commission often conducts investigations when irregularities are uncovered or reported. Some examples from the 2014 election cycle:
 • In the Democratic primary election for state Senate, a local candidate alleged coordination between a town party committee and another candidate. The Maine Ethics Commission investigated — and determined the complaint to be unfounded.
 • In the Governor's race, the Michaud for Governor campaign accepted maximum contributions for the primary and general elections from three businesses with the same address.. After an investigation by Commission staff, the campaign checked with the contributors and determined that the businesses had the same majority shareholder.
 • In April of 2014, the Ethics Commission presented the final results of a comprehensive investigation into the 2009 financial activities of the National Organization for Marriage (NOM) in support of a people’s veto referendum to suspend same-sex marriage.
 • In a January 2014 compliance review of candidates’ campaign finance reports, the Ethics Commission staff identified five contributions received by the re-election campaign of Paul LePage that exceeded the contribution limit of $1,500 per election.</t>
  </si>
  <si>
    <t>A review of minutes from the Iowa Ethics and Campaign Disclosure Board's meetings in 2013 and 2014 showed the board voted to initiate investigations in response to three formal complaints. One investigation was initiated during its Oct. 2, 2014, meeting into an alleged conflict of interest of an Iowa Department of Administrative Services employee and small business owner whose business is exempt from bidding on state projects that are less than $10,000. Evidence was provided to indicate projects were broken up into several invoices in order to avoid the $10,000 threshold. That investigation had not been completed as of January 2015.
Another investigation into an individual allegedly using government resources for political purposes resulted in a board vote to issue a letter of reprimand and a civil penalty of $100 during its Oct. 2, 2014, meeting. A third investigation was initiated during the Aug. 8, 2013, meeting into the National Organization for Marriage to find out whether donations were solicited for the purpose of defeating the Iowa Supreme Court justices during the 2010 and 2011 elections, in which case those donors should have been identified.
 A review of board meeting minutes in 2013 and 2014 also showed the board closed two investigations, one into the Butler County Republican Central Committee that was closed during the board's Nov. 22, 2013, meeting after the board found no evidence of wrongdoing and one investigating emails sent from Johnston Community School District employees that resulted in sanctions during the board's Aug. 8, 2013, meeting for school district employees who sent emails from district accounts that contained express advocacy.
 A formal complaint was dismissed during the board's Oct. 31, 2013, meeting after a preliminary investigation into an alleged attribution statement violation for a local ballot issue flier showed less than $60 was spent by a single individual for the flier, causing it to fall under the exception to the attribution statement requirement.
 Additionally, the board staffs four full-time auditors who can request additional information from candidates and political committees, including receipts and bank statements, when a question arises over the campaign finance reports filed with the board. If a committee refuses to turn over documents, the board has the power to subpoena documents, although Megan Tooker, executive director and legal counsel for the Iowa Ethics and Campaign Disclosure Board, said the board has rarely needed to subpoena documents.
The board does initiate investigations. They conduct audits of campaign finance reports and request additional documentation/conduct investigations if they find anything suspicious.
Adam Mason, state policy director for Iowa Citizens for Community Improvement, said he doesn't believe the board is influenced by other government entities. He said his organization has filed a number of conflict of interest complaints. Although he doesn't believe the board is biased in its investigations, he said they do not generally serve in a watchdog role, but rather take up complaints as they are filed. He said he wishes the board would take a broader view of what constitutes an ethics violation, including broadening the definition of a conflict of interest to include situations in which public confidence in state government could be compromised.</t>
  </si>
  <si>
    <t>The Indiana Election Commission, by all accounts, does not independently initiate investigations, but only considers taking up a potential violation if referred by the Indiana Election Division of the Secretary of State's office or if a watchdog group, media representative or political party points one out. The commission's make-up of two governor-appointed members each from the Democratic and Republican parties is not conducive to taking action either. 
 "With a divided commission, nobody wants to rock+G48 the boat," said Ed Feigenbaum, campaign finance expert and owner of INGroup, a Noblesville, Ind.-firm that offers information and resources about federal and state government and politics. 
 In addition, Feigenbaum said the top positions in the Election Division are patronage positions and "it's clear to those individuals that their job is to protect their party." He said an indication of that is phone records of the Election Division often show a large number of calls made by the Democratic and Republican co-directors to their respective state party leaders. 
 Andy Downs, director of the Mike Downs Center for Indiana Politics at Indiana University-Purdue University Fort Wayne, said the real problem stems from the fact that the Election Division does little in-depth investigation into the campaign finance reports, other than to see if they are filed on time. "If there is no investigation of what's submitted, then how are we going to have any enforcement? The system isn't set up to find the problem to begin with, let along to enforce the penalties." 
 The Indiana Election Commission doesn't typically initiate investigations, as it keeps busy dealing with complaints and report delinquencies that come before it, according to Trent Deckard, co-director of the Indiana Election Division. When the Indiana Election Division of the Secretary of State's office finds problems in reports or gets a complaint, the issue is taken to the candidate or committee in question. He said that person or committee either makes corrections or responds why a change isn't necessary and then the division decides whether to take the issue to the commission, which has the power to take action.</t>
  </si>
  <si>
    <t xml:space="preserve">The entities monitoring campaign finance in Florida are the Division of Elections (DoE) and the Florida Elections Commission (FEC). 
The Florida Division of Elections does have the power to initiate investigations that it can later refer for further investigation or penalties to the Florida Election Commission. But when asked about recent investigations that the Division of Elections has initiated, spokeswoman Meredith Beatrice couldn't provide any examples. "DOE can neither confirm nor deny ongoing investigations," she wrote. "Generally, the Division of Elections responds to incoming complaints/inquiries." However the DOE regularly hands over investigations to the FEC that will then further investigate and/or sanction offenders. Beatrice further confirmed that "the Division can initiate inquiries." That happens rarely, attorneys with inside knowledge say, because the Division of Elections does not have the resources or staff to seek out and initiate very many of its own investigations. It's simply not a priority.
The Florida Elections Commission never initiates investigations. By statute they are in fact forbidden to do so. "They cant initiate and can’t go beyond what’s in the complaint," said Mark Herron, the top expert on Florida election law. As in, somebody has to file a complaint for any investigation to happen. "The statute also prohibits serial filing by the same individual," Herron said. </t>
  </si>
  <si>
    <t>The bipartisan ethics commission can conduct an audit on approval of at least six of the eight members. Staff shortages and limited funding have prevented the agency from conducting audits, say commission officials, but the 2015 Legislature authorized 2.5 new positions for increased enforcement that will likely include auditing.    
The commission had requested $350,000 for three enforcement positions –  an auditor, an investigator and an attorney.  
“I want to do what we’re supposed to do and what we’re supposed to do is more random audits than we do,” Commission Chairman Paul W. Hobby said in a Feb. 5 telephone interview.  
Fred Lewis, an Austin attorney and an expert on campaign and election issues, said he believes the commission should routinely conduct random audits to effectively put filers on notice that they could be subject to aggressive oversight.  
“The bottom line is that it needs to be tightened up,” said Lewis.  “If you are never audited ever, there is an incentive to disclose inaccurately or incompletely.”</t>
  </si>
  <si>
    <t>There is no requirement that campaign finances be independently audited and there is not independent audit of campaign finances. The Lt. Governor's office staff does review reports as they are filed, looking for discrepancies and inaccuracies. There has been no effort during the review period to introduce any legislation that would improve auditing.</t>
  </si>
  <si>
    <t>The Public Disclosure Commission, the state's disclosure watchdog, by its admission has decided not to use limited resources on regularly auditing or checking filings for accuracy. 
The agency, for example, has not audited a single lobbyist filing in nearly a decade. The state Attorney General's office, however, has investigated violations of campaign-contribution laws, including hidden donations by grocers and others opposed to Initiative 522, which would have mandated labeling for genetically modified organisms.</t>
  </si>
  <si>
    <t>The Missouri Ethics Commission conducts audits of candidate, party, or ballot measure committees when discrepancies are discovered in contribution or expenditure filings and if the discrepancies are not resolved in the course of a review of the filing. 
According to commission executive director James Klahr, the review process does not result in an audit in every instance where a violation of campaign finance law occurred. If the committee agrees to resolve a violation through reimbursement of funds or correction of a form, no audit takes place. Audits occur when the scale of violation is more grievous or when the committee does not cooperate with the review.
Ballot measure committees are a specific category of PAC in Missouri that do not support or oppose a candidate, but rather support or oppose a ballot measure. In Missouri, party committees are called “continuing committees.”</t>
  </si>
  <si>
    <t xml:space="preserve">Oklahoma has no law requiring regular, independent audits of campaign finance. 
A complaint about irregularities can trigger an investigation, where the Ethics Commission then has the power to subpoena records and conduct an audit. 
Auditing has not historically been a function of the Ethics Commission, said Executive Director Lee Slater. 
"It's going to be a practice that we intend to implement as the new rules become effective, to review that the documents filed with us are accurate," he said. Recently revised ethics laws went into effect Jan. 1, 2015 in Oklahoma. </t>
  </si>
  <si>
    <t>The state Office of Campaign and Political Finance has an audit unit which inspects the reports regularly filed by candidates, committees and other entities, such as ballot question committees or super PACs, over the course of the year. The unit’s size varies but in 2013, there were seven full time employees within the unit, including four auditors, out of a total staff size of 19.   
The audit unit follows stringent guidelines for reviewing the reports.  For instance, reports of candidates for elected office are reviewed within a month of their filing.   Investigations are treated with same secrecy as the rules governing grand jury proceedings until a conclusion is reached.   The agency’s regulations for conducting reviews of reports are publicly available.
“All campaign finance reports are reviewed by OCPF for potential issues,” said agency spokesman Jason Tait.  Any outside complaints are also reviewed and the allegations considered for further inquiry, Tait said.   
OCPF has held hearings, taken civil action or made referral for criminal charges to be filed by appropriate law enforcement agencies since Jan. 1, 2013.   The agency also works with candidates or other filing entities to determine if reports are filed accurately.   
In one 2013 example, following a complaint about Alan Silvia, a candidate for state representative, an OCPF review found a series of violations of the state law, including improper record keeping and the  acceptance of cash donations over the legal limit.   Silvia agreed to pay a $20,000 civil penalty to settle the matter.</t>
  </si>
  <si>
    <t>The Maryland Board of Elections conducts the audits but they take many months, and when violations are determined, it is often well after the fact, and well after the candidate has taken office. 
The incentives against violations were recently softened in the redo of campaign finance laws, so that the campaign treasurer no longer personally has to pay a fine, the fine can now be paid from the campaign treasury.
Audits, which generally are examinations of campaign finance reports from candidate committees, referendum committees, PAC committees and political party committees, are examined shortly after they are filed. These audits however do not really constitute a deep audit but a cursory examination instead. The audits, such as they are, occur with examination of each filing, which occurs annually in the first three years of an election cycle, but then about six times during election year, per this schedule of filings, here listed for 2016. Audits during the period of study occurred according to the same schema. 
Due dates following the type of report and audits/examinations follow each filing: 
2016 Annual Report: 1/20/16        
All Transactions from the day following the ending transaction period from the last report: 1/13/16
Pre-Primary Report 1: 3/1/16, 1/14/16, 2/23/16
Pre-Primary Report 2: 3/25/16, 2/24/16, 3/20/16
Spring Report 1: 4/19/16, 12/31/15, 4/12/16
Pre-General Report 1: 8/30/16, 3/21/16, 8/23/16
Ballot Issue Report: 10/14/16, 1/14/16, 10/9/16
Pre-General Report 2: 10/28/16, 8/24/16, 10/23/16
Post-General Report: 11/22/16, 10/24/16, 11/15/16
2017 Annual Report: 1/18/17, 11/16/16, 1/11/17</t>
  </si>
  <si>
    <t>Maine has a two-tiered campaign system; roughly half (51% in 2014) of legislative candidate campaigns are publicly financed by Maine's Clean Election Fund; the other half are privately, or traditionally, financed. 
 Clean Election-funded candidates, which campaign with taxpayer dollars, are rigorously audited by the independent Maine Commission on Governmental Ethics and Election Practices ("Maine Ethics Commission"). 
 On the other hand, traditionally, or privately financed candidates are not audited.
 Maine’s Ethics Commission, which oversees the disclosures of all candidates as well as legislative ethics, has a full-time staff of six and is not adequately staffed to conduct rigorous, independent audit of all the reports it receives. While the Commission does review contributions and expenditures by the political parties and a selection of the largest, most influential PACs in Maine, this oversight does not constitute a full audit.
 In the event that irregularities are discovered, the Ethics Commission can, and does, conduct full audits which, in some cases, identify financial irregularities — as was the case when it identified numerous instances of over-the-limit contributions in the campaigns of Governor Paul LePage and Democratic contender Mike Michaud in 2013 and 2014.</t>
  </si>
  <si>
    <t xml:space="preserve">Each report that candidates, political parties and political action committees submit to the Kentucky Registry of Election Finance is subject to a desk review by the administrator to check that all information has been correctly and completely input. The staff audits statewide executive branch candidate reports, as well as conducts random audits on district and local candidate reports. If deficiencies are found, campaigns are asked to re-file completed and updated reports. The overwhelming majority comply, but on occasion a candidate does not. 
In one instance, auditors flagged a losing legislative candidate from the 2012 Election for failing to file the required 30-Day Post Election Finance Statement due Dec. 11, 2012 and the 60-Day Post Election Finance Statement due Jan. 10, 2013. After repeated warnings from auditors and the registry's general counsel, the former candidate, Hal Kemp, filed a report on July 10, 2013, which auditors later deemed to be incomplete because it did not account for how $25,941 in funds were raised.
And Kentucky's most prominent example of campaign finance violations in recent years involved former Agriculture Commissioner Richie Farmer, who pleaded guilty to misusing at least $6,000 in campaign funds for personal use. The reason that initially escaped registry auditors was because his sister, Rhonda Monroe, was working as the registry's assistant executive director and helped Farmer respond to auditors' questions in order to escape further scrutiny.  
While the registry audits each report submitted by candidates for the executive branch, the registry does not audit all campaign finance reports for political parties' executive committees and permanent committees, such as political action committees (PACs). The registry, however, does annually audit contributions the political parties' executive committees receive through the Income Tax Checkoff program and all expenditures for political party committees that receive more than $1,500 through the checkoff program, which would include the Republican Party of Kentucky and Kentucky Democratic Party. The results of that annual audit are submitted to the General Assembly. </t>
  </si>
  <si>
    <t>The Iowa Ethics and Campaign Disclosure Board employs four full-time auditors tasked with reviewing campaign disclosure reports filed by candidates, political parties and PACs and ensuring that the reports are compliant with Iowa law and are accurate. The auditors cross-check non-individuals that give contributions to see if they are incorporated or are a PAC and, if they are, if that it is also listed on their disclosure form. 
 Auditors check bank statements and can ask to see receipts to verify information. Megan Tooker, executive director and legal counsel of the Iowa Ethics and Campaign Disclosure Board, said the board does have the power to subpoena documents if necessary, but that has been rare. Most of these records are considered public and can be requested or included in records requests, but they are not published on the board's website. Although the auditing can take up to three years, a new effort to conduct workshops around the state to provided one-on-one training with candidates on filling out disclosure forms could help make the forms easier to audit once they are turned in. The status of audits is reported on the board's website.</t>
  </si>
  <si>
    <t>Chapter 17 of the Election Code defines a list of potential political finance violations and the sanctions for violating them. The Pennsylvania Department of State's Bureau of Commissions, Elections and Legislation oversees the state's electoral process. The Bureau can  assess late filing fees and conduct audits.
Investigations are the purview of the state Attorney General or the county district attorney's whose jurisdiction the alleged violation falls under.</t>
  </si>
  <si>
    <t>Under SC Code Section 8-13-530, both the House and Senate Ethics Committee and the State Ethics Commission can sanction offenders for political finance violations. 8-13-365 and 8-13-375 enlist penalties for violations.</t>
  </si>
  <si>
    <t>Independent audits of campaign finance reports of candidates, political parties and political action committees are not conducted in Indiana, so it's primarily up to opposing political parties, watchdog groups or the media to detect most potential violations.
 Trent Deckard, co-director of the Indiana Election Division, confirmed no outside firm does that and only auditing done by the division is to see if the reports are filed on time and if the corporation or labor organization contribution limits have been exceeded. 
 Practically speaking, Indiana has a "very candidate-driven and party-driven" monitoring system, he says. In other words, he says complaints from political opponents in the opposite party will alert the division that a potential error or violation has occurred and then the division will inform the Indiana Election Commission, which has the ability to investigate and impose sanctions. 
 Joseph Losco, director of Ball State University's Bowen Center for Public Affairs, said, "It's up to citizens or watchdog groups to monitor any problems. Independent auditing of the expenditures and contributions would be the best solution."</t>
  </si>
  <si>
    <t>Pursuant to 19:44A-41:  "a. Any person who willfully and knowingly violates sections 4, 6, 9, 10 or 19 of this act shall in addition to any other penalty provided by law, be liable to a penalty of not more than $1,000.00 for the first offense and not more than $2,000.00 for the second and each subsequent offense. "   In addition, per 19:44A-21,  "Any person who purposely and with intent to conceal or misrepresent contributions given or received or expenditures made or incurred to aid or promote the nomination, election or defeat of any candidate for public office or party position, or to aid or promote the passage or defeat of a public question in any election, or to aid the dissemination of political information in connection with any election makes or accepts any contribution or makes or incurs any expenditure in violation of section 7, 11 or 20 of this act is guilty of a crime of the fourth degree. 
b. Any person who purposely files or prepares or assists in the preparation for filing or purposely acquiesces in the preparation or filing of any report required under this act which the person knows is false, inaccurate or incomplete in any material particular; or who purposely fails or refuses to file any such report when required to do so pursuant to the provisions of this act; or who purposely supplies any information which he knows to be false, inaccurate or incomplete to any person preparing or assisting in the preparation of any such report, with the knowledge that such information is intended for the purposes of such report, is guilty of a crime of the fourth degree. 
c. The nomination for or election to any office of any candidate who is guilty of any violation within the description of subsection a. or b. of this section shall be void, and the office shall be filled as required by law in the case of a vacancy; provided, however, that nothing herein contained shall be construed in derogation of the constitutional authority of either House of the Legislature to be the judge of the election and qualification of its own members. 
d. Any individual, partnership, membership organization or other association who or which, directly or through an agent, purposely makes a loan or advance of money or other thing of value in violation of section 11 or section 20 of P.L. 1973, c. 83 (C. 19:44A-11 or C. 19:44A-20) is guilty of a crime of the fourth degree. 
e. Any individual, partnership, membership organization or other association who or which purposely makes a contribution as a result of having been induced to do so through the receipt, promise or offer of a loan or advance of money or other thing of value, the making of which loan or advance would constitute a violation of section 11 or section 20 of P.L.1973, c.83 (C.19:44A-11 or C.19:44A-20), is guilty of a crime of the fourth degree.</t>
  </si>
  <si>
    <t>The Iowa Ethics and Campaign Disclosure Board, established by the Government Ethics and Lobbying Act, has the power to "establish and impose penalties, and recommendations for punishment of persons who are subject to penalties of or punishment by the board or by other bodies, for the failure to comply with the requirements of this chapter [the Government Ethics and Lobbying Act], chapter 68A [the Campaign Disclosure — Income Tax Checkoff Act] or section 8.7 [the Budget and Financial Control Act section regulating the reporting of gifts and bequests]." A list of penalties is found within the Government Ethics and Lobbying Act, including, but not limited to, ordering remedial action, a public reprimand, recommending the violator be removed or suspended from office and ordering a civil penalty.</t>
  </si>
  <si>
    <t>The Kansas Campaign Finance Act defines political finance violations and corresponding sanctions. The Kansas Government Ethics Commission was established to carry out that campaign finance act, including the sanctioning of offenders.</t>
  </si>
  <si>
    <t>Massachusetts law gives regulatory authority to the state Office of Campaign and Political Finance (OCFP) over campaign activities, including fundraising, of state and municipal candidates and committees   OCPF can sanction offenders of the law, including ordering the dissolution of accounts, the payment of fines or remedial training on campaign finance law.  OCPF can also refer criminal matters to state and federal law enforcement or the state Ethics Commission for further action.   
---
Peer Reviewer comment: Agree.
The law provides for fines for failing to file complete statements and allows the campaign finance office to assess or waive and determine the extent (up to $5,000 per report).  A candidate is kept off the ballot or not filing as well. Other sanctions are the AG's to enforce</t>
  </si>
  <si>
    <t>Sanctions are set out in the Indiana Campaign Finance Act against candidates, political parties, political action committees and corporations and labor unions for several types of violations and the Indiana Election Commission can impose the civil fines. But if violators don't pay or if the violations are criminal in nature, the commission has to refer the cases to the state attorney general or county prosecutors to pursue civil or criminal charges, as they deem appropriate. Little action appears to be taken on this level against violators. 
 For example, a person who fails to file a required campaign finance statement or report is subject to a civil penalty up to $1,000 ($50 per day) to be assessed by the Indiana Election Commission, county election board or both. Failing to fix a defective report carries a fine of up to $100. 
 State legislative candidate's committee that violate the prohibition against fundraising during the budget session of the Indiana General Assembly may be fined a sum equal to the greater of $1,000 or two times the amount of the contribution received. 
 A person who fails to file a campaign finance report commits a Class B misdemeanor and is subject to a $1,000 fine and/or 180 days in prison.
 The harshest potential sentence is against a person who knowingly files a false report. That person is subject to a $10,000 fine and 2 1/2 years in prison or both. 
 For corporations and labor organizations that exceed the maximum contributions allowable, they are subject to a civil penalty of not more than three times the amount of the contribution in excess of the limit.</t>
  </si>
  <si>
    <t>The Fair Political Practices Commission has, in law, primary responsibility for the implementation of the Political Reform Act. Commission regulations give the FPPC the authority to impose fines or other sanctions on violators. 
§83116 of the Political Reforms Act reads: 
"When the commission determines there is probable cause for believing this title has been violated, it may hold a hearing to determine if a violation has occurred. Notice shall be given and the hearing conducted in accordance with the Administrative Procedure Act (Chapter 5 (commencing with Section 11500), Part 1, Division 3, Title 2, Government Code). The commission shall have all the powers granted by that chapter. When the commission determines on the basis of the hearing that a violation has occurred, it shall issue an order that may require the violator to do all or any of the following:
(a) Cease and desist violation of this title.
(b) File any reports, statements, or other documents or information required by this title.
(c) Pay a monetary penalty of up to five thousand dollars ($5,000) per violation to the General Fund of the state. When the Commission determines that no violation has occurred, it shall publish a declaration so stating."</t>
  </si>
  <si>
    <t>The Utah Lt. Governor's Elections Office is designated as the "Chief Election Officer" and charged with monitoring lobbyist, political action committees, candidate campaign finance contributions and making those records available to the public. The director of elections, within the Lieutenant Governor's Office, may make rules, in relation to the form, type, and level of detail required in a detailed listing or a financial disclosure form. The disclosure law applies to anyone filing to run for a state constitutional office, state legislator and State Board of Education.
Under normal circumstances the Utah Elections Office has investigative and enforcement authority granted in law limited to the ability to accept complaints from a voter or other candidate about financial statements. However, as was the case in the John Swallow case, the office may hire outside counsel to conduct an investigation under extraordinary circumstances. The law grants the chief election officer the ability to impose a fine for incorrect filings or for not filing by prescribed deadlines. There is no specific investigative or enforcement power beyond checking candidate filings for timeliness and accuracy.</t>
  </si>
  <si>
    <t>The state Board of Elections "shall establish and implement a system for receiving, cataloging, and reviewing reports filed pursuant to the provisions of this chapter and for verifying that reports are complete and submitted on time. "The law does not allow for explicit investigations or audits, but compliance review only. 
Individuals, campaign committees, political parties and PACs must file reports on their spending to expressly advocate for the election or defeat of a clearly defined candidate.
The board reports any violations to the proper attorney for the Commonwealth. Late and incomplete filings are subject to civil penalties beginning at $500.</t>
  </si>
  <si>
    <t xml:space="preserve">The Texas Ethics Commission, created by a constitutional amendment passed by voters in 1991, administers the state’s campaign and ethics laws that govern state office-holders, candidates, political parties and political committees and lobbyists.  
The commission’s duties include requiring and maintaining financial disclosure reports, investigating complaints of violations and assessing civil penalties following confidential investigations. According to a staff report by the Texas Sunset Commission, which periodically reviews every state agency, disclosure is “the central tenet” of the state’s system for dealing with campaign finance, lobby regulation and the financial activities of office-holders and candidates.
“Given the few limits state law places on campaign contributions and expenditures, Texas’ approach to ethics relies on disclosure to shine a light on political financial activity for the public to see and judge,” Sunset Commission Staff member Karl Spock wrote in a February  2013 staff report.
The 2013 Texas Legislature passed legislation to overhaul the commission’s enforcement authority but the measure was vetoed by then-Gov. Rick Perry, in part because of a provision requiring members of the energy-regulating Texas Railroad Commission to resign before running for another office.  Perry said the provision would have changed the structure of a constitutional office without voter approval.   
The 2015 Legislature revised some reporting and disclosure requirements enforced by the commission but more far-reaching ethics reforms died during the final days of the session. </t>
  </si>
  <si>
    <t>All of these come under the purview of the State Ethics Commission (created under SC Code Section 8-13-320) and the Senate and House Ethics Committees (SC Code 8-13-510);  conjointly, these  bodies oversee statewide and local candidates, political parties and political action committees. Section 8-13-530 provides for the powers of the committee, which include the power to investigate claims and administer or recommend sanctions when appropriate. S.C. Code 8-13-310 calls for the types of members.</t>
  </si>
  <si>
    <t>In Mississippi law, the Secretary of State's office is tasked with monitoring the financing of candidates, political parties and PACs. The Secretary of State then works in conjunction with the Attorney General and the State Board of Election Commissioners to enforce penalties on offenders. Section 23-15-813 of the Mississippi Code outlines the course of action that will be followed if a candidate does not file campaign finance disclosure reports.
The Secretary of State does not have the authority to audit or initiate investigations. The Attorney General's Office does, but they are not the agency monitoring elections. The Secretary of State is required by law to list and fine candidates who do not disclose their finances. "If, after one hundred twenty (120) days of the assessment of the fine the payment for the entire amount of the assessed fine has not been received by the Secretary of State, the Secretary of State shall notify the Attorney General of the delinquency, and the Attorney General shall file, where necessary, a suit to compel payment of the civil penalty." 
Additionally, the State Board of Election Commissioners is tasked with appointing one of more hearing officers—former chancellors, circuit court judges, judges of the Court of Appeals or justices of the Supreme Court—who will coordinate a hearing for the case. The law also indicates the right of a candidate to appeal (23-15-813 (b)(i)).</t>
  </si>
  <si>
    <t xml:space="preserve">The Ethics Commission's duties are outlined by Article XXIX, Sections 3, 4 and 5 of the Constitution of the State of Oklahoma, which states "the Ethics Commission shall investigate and, when it deems appropriate, prosecute in the District Court of the County where the violation occurred violations of its rules governing ethical conduct of campaigns, state officers, and state employees."
 The state constitutional also empowers the Commission to subpoena for the purposes of its investigations. </t>
  </si>
  <si>
    <t xml:space="preserve">The five-member Fair Political Practices Commission, created by a voter-approved initiative in 1974,  monitors the financing of candidates, political parties and political action committees. It has authority to audit and investigate violations of campaign finance laws and impose penalties for violations. </t>
  </si>
  <si>
    <t>The Iowa Ethics and Campaign Disclosure Board was created under the Government Ethics and Lobbying Act to "administer and set standards for, investigative complaints relating to, and monitor the campaign finance practices for candidates of public office." The board is authorized to review all campaign finance disclosure reports, including verifying information and requesting proof of expenses and can initiate investigations and conduct hearings.</t>
  </si>
  <si>
    <t>The Maryland state board of elections was created in 1969 as the State Administrative Board of Election Laws (Chapter 555, Acts of 1969). The Board assumed all powers and duties formerly vested in the Secretary of State. The Board was renamed the State Board of Elections on January 1, 1999 (Chapter 585, Acts of 1998). The Board of Elections monitors the financing of candidates, political parties and PACs.
The conduct of voter registration and elections in Maryland is supervised by the Board, which directs, supports, monitors, and evaluates the activities of the boards of elections in each county and Baltimore City. To maximize the use of technology in election administration, the Board also oversees the upgrade and standardization of voting systems and election procedures statewide (Chapter 564, Acts of 2001)" Source: http://msa.maryland.gov/msa/mdmanual/25ind/html/30electf.html 
The Board of Elections audits campaign reports, and has investigatory and sanctioning powers as defined in sections 2-202(5) and 13-306.</t>
  </si>
  <si>
    <t>Though the Government Accountability Board is designated to audit campaign finance reports, the Legislative Audit Bureau in December 2014 found that the GAB does not have access to information that would allow it to verify the accuracy and completeness of campaign finance reports. For example, GAB’s staff are unable to know whether a campaign finance entity reported all contributions it received, as well as whether contributions were used only for political purposes. Until recently, they typically relied on individuals to notify them about suspected noncompliance. However, since 2013 they have electronically reviewed the reports in an effort to make sure forms were timely filed.
 GAB spokesman Reid Magney says the board has conducted numerous investigations from 2013-2015 and found no major violations. "The GAB audits campaign filings for personal use of campaign funds and occasionally finds instances of personal use for things like haircuts and clothing," Magney says. "When we do, we require the candidates to reimburse their committees."
Much of the investigation is protected from disclosure under state law, Magney says. "There are four conditions under which the GAB is permitted to release specific records related to investigations:   Under s. 5.05(5s)(e), only these records related to a complaint or investigation are open to public inspection and copying under s. 19.35 (1):
    1. Any record of the action of the board authorizing the filing of a civil complaint under sub. (2m) (c) 6.
    2. Any record of the action of the board referring a matter to a district attorney or other prosecutor for investigation or prosecution.
    3. Any record containing a finding that a complaint does not raise a reasonable suspicion that a violation of the law has occurred.
    4. Any record containing a finding, following an investigation, that no probable cause exists to believe that a violation of the law has occurred.
On May 22, 2015, Magney said the GAB has not created a list of investigations that are public. "You can make a public records request for records that do meet the criteria for release," he said.</t>
  </si>
  <si>
    <t>In the complex investigation of former Attorneys General John Swallow and Mark Shurtleff it is clear that "pay to play" was at the heart of the scandal that embroiled the state's top law enforcement officers. The investigation unraveled business deals and campaign contributions that lead to favoritism. In particular, donations from the payday loan industry were taken and then hidden. Charges against both men were filed after at least two investigations. Attorney General John Swallow resigned from office as the charges mounted. The cases have not yet been resolved in the Utah court system, but lawmakers have passed some new campaign finance laws.</t>
  </si>
  <si>
    <t>The most common campaign-finance issue with lawmakers and candidates is improper use of public office for campaigns, rather than outright misuse of campaign money.
 Just months after leaving office, former Washington State Attorney General Rob McKenna founded a nonprofit, Reform Alliance, with $5,000 seed money left over from his failed campaign for governor. McKenna had to return the money because his group was not properly registered as a nonprofit at the time, in violation of laws for surplus campaign funds.
 Questions remain about whether Reform Alliance might be a vehicle for McKenna to remain in the public eye as prelude for another political race. Personal use of surplus campaign funds was big news in 2012, when lawmakers were exposed for interpreting regulations limiting use of the money for "office-related expenses" to include alcohol, iPads or auto repairs.
 News coverage since then has not turned up any violations. But such campaign spending records are not routinely audited or checked by the Public Disclosure Commission.</t>
  </si>
  <si>
    <t>The Election Code defines “personal use” as that which “primarily furthers individual or family purposes not connected with the performance of duties or activities as a candidate for or holder of a public office.” But the definition does not apply to the use of campaign money “to defray ordinary and necessary expenses in connection with activities as a candidate or in connection with the performance of duties or activities as a public office-holder.”  
Permissible expenditures of campaign donations, under the law, would include payment of rent, utilities and “other reasonable housing or household expenses” incurred by lawmakers in the state capital city of Austin.   Candidates and office-holders, however, are forbidden from using political contributions to “purchase real property or to pay the interest on or principle of a note for the purchase of real property.”
The ethics commission relies on that language in advising lawmakers on what campaign-financed expenditures are permissible and what are not, but watchdog organizations say the standards contain too much wiggle room and often result in abuses of the prohibition on the use of political money for personal uses.  
The Texas Tribune, in a series on transparency in 2013,  took a look at legislators’ use of campaign funds to augment their lifestyles, reporting that campaign cash enabled some lawmakers to drive Mercedes and BMWs, rent “high-dollar condos” in Austin – decorated with furniture from Williams-Sonoma and Crate &amp; Barrel — “and buy tens of thousands of dollars’ worth of sports tickets,” all within state ethics guidelines. A Senate committee chairman spent more than $300,000 from his campaign account maintaining his personal airplane, the Tribune reported.    
“They do not break the underlying law but the underlying law is very loosely written and loosely interpreted,” said Craig McDonald, director of Texans for Public Justice.  
“There’s not very strict guidelines to what’s permitted and what’s not,” said Hal Hawkins, editor of Hardhatters.com, a political research group.  “It’s subject to interpretation.”
The Texas Ethics Commission has issued more than 60 advisory opinion on the types of expenditures that candidates can make from political funds, and which they may not,  typically holding that the expenditure must be related to campaign of office-holder activity.  Laundry and cleaning are prohibited expenses, for example, nor can political expenses be used for a personal trip by the governor and his or her family. 
On the other hand, legislators can use political contributions  to purchase, prepare and mail Christmas cards to constituents, to pay for Spanish lessons in a district with a large Hispanic population, and to rent a tuxedo at a legislative gala. 
“It’s kind of like enforcing the speed limit or the prohibition against on talking on your cell phone,” said former State Rep. Lon Burnam of Fort Worth.  “It’s real difficult to enforce.”</t>
  </si>
  <si>
    <t>There have been numerous accounts of misbegotten or misused campaign funds – sometimes both, and usually straight from the top.
Besides skirting campaign finance laws by making dual contributions of $3,500 -- one from his own campaign funds and one from a political action committee – to the campaign of Attorney General Alan Wilson, S.C. Speaker of the House Bobby Harrell also enriched himself. Harrell reimbursed himself over $250,000 for a series of entirely fictitious airplane trips which supposedly took him between Columbia and Charleston on official business. Harrell altered or faked flight records, and further attempted to cover-up by lying to law enforcement authorities. Another $78,000 from his campaign account went to “travel, office parties, staff dinners, cell phones, computer services and flowers.” Harrell resigned from office last October after pleading guilty to six counts of using campaign funds for personal purposes.
Former Lieutenant Governor Ken Ard tried to make himself look like a big wheel who was raising money right and left – first by funneling $75,000 of his own money to other "supporters" to make it look like he was gaining popular support, then by claiming $87,500 in non-existent donations. He also used about $10,000 worth of leftover campaign money to buy clothes, electronics, and a family vacation to Washington, D.C.
Senator Robert Ford was indicted on eight counts of ethics violations, which ranged from misconduct to forgery to personal use of campaign funds to depositing campaign contributions into personal bank accounts to false reporting. Investigators found multiple instances where Ford used campaign funds for, among other things, male enhancement drugs, items at the “Badd Kitty” adult superstore, car payments, restaurants, and numerous other purchases.
---
Peer Reviewer comment: Agree.
Various incidents involving SC elected officials have shown some interesting flaws in this law. For example, it's not at all clear that officials can't use campaign money to fight ethics or corruption charges or to pay restitution. Consider this from a recent column by Cindi Scoppe, an associate editor at The State newspaper: "The bigger outrage is that absent the plea agreement, it’s not at all clear that anything would have prevented him from using his campaign account to pay restitution — just like he used his campaign account to pay $113,475 to his criminal defense attorneys. Just like then-Gov. Mark Sanford used his campaign account to fight ethics charges for misuse of campaign and government resources. Just like Gov. Nikki Haley used her campaign account to pay for her own legal defense against ethics charges. (Gov. Haley, at least, was cleared of the charges against her.)"</t>
  </si>
  <si>
    <t>Most candidates abide by restrictions on the use of campaign funds for personal purposes, but there appear to be  some notable exceptions. A partial review of campaign finance reports from the past two state elections reveals at least two elected officials have used campaign funds in questionable ways. 
 In 2014, the then-senate president, Peter Bragdon, used campaign funds to pay himself $28,000 and then, on Election Day, another $10,182.20 — the exact amount remaining in his campaign account. He had announced earlier in the year that he would not seek re-election. The checks are described as loan repayments or reimbursements, even though no such payments from him to the campaign are documented during the two years the political committee was active. 
 Another questionable use of campaign funds concerns Ray Burton, a longtime executive councilor who passed away in 2013. Six-month campaign reports, filed outside of the election cycles, show the largest single recipient of payments from the Friends of Ray Burton Political Committee was Burton, for expenses that included gas, rooms, meals, car maintenance and casual labor, according to the filings. More than $6,000 was paid to Burton for these purposes in a three-month period in 2013. 
 It doesn’t appear that Burton, who was generally well regarded and enjoyed considerable support among his constituents, was ever challenged about the expenditures.</t>
  </si>
  <si>
    <t>Campaign finance reports on the Mississippi Secretary of State's website show that some candidates might use campaign contributions for personal purposes. 
Speaker of the House Philip Gunn, for example, has reported spending large amounts of money on furniture—$6,800 in 2012. He has explained the costs by saying the furniture was for his office, but this was shortly after the state spent money refurnishing it, according to Rep. Cecil Brown. In 2013, Gunn reported that he wrote checks to himself in 2012 totaling $25,000 for the purpose of "loan." In the next filing, Gunn reports repaying $11,000 to his own campaign. In the same file he reports transferring $25,000 to a new campaign account. He also reports giving the Tony Greer campaign and Westerman for Congress $1,000 each in 2013.
This is not illegal because there is no law in Mississippi against candidates using campaign funds for personal purposes, so this situation does not get challenged or documented, thus the score for this indicator has been reduced to 25.</t>
  </si>
  <si>
    <t xml:space="preserve">Campaign funds can be used in Massachusetts to advance a politician's political career, even if the politician has been out of office for years and has not indicated any public intention to run again for office. This has created an appearance that politicians can keep open campaign accounts and use them for so-called political expenses that are in reality personal reasons.   
Elected officials have been punished since Jan. 1, 2013 for using campaign money to pay personal expenses.   
In 2014, the state Office of Campaign and Political Finance fined the Suffolk County Register of Probate Richard Iannella $10,000 for spending campaign funds on personal items, as well as state representative candidate Michael Mangan, who used campaign funds for his rent and cable bills, among other things.   Mangan agreed to pay OCPF for these and other campaign finance violations.   
Former Suffolk County Register of Probate Richard Iannella, who resigned suddenly in 2011 with four years left in his term, continues to use his campaign account to pay expenses that could be considered more personal than political.  There have been over $86,000 in expenses paid from his campaign account since January, 2011, when he resigned including payments for flowers, a donation to his brother’s campaign fund and contributions to charities and several priests, state records shows. Iannella’s office had been investigated for missing government funds in 2008, but no charges were ever brought by state prosecutors. He denied any wrongdoing at the time.  
“Campaign money spent for personal reasons is a longstanding practice here,” said Dr. Maurice T. Cunningham, Associate Professor of Political Science at the University of Massachusetts-Boston. 
Office of Campaign and Political Finance (OCPF) spokesman said of the personal use of campaign money:  “It happens sometimes.  If it does, OCPF will always try to resolve the issue.”
---
Peer Reviewer comment: Agree.
The researcher is correct. Campaign funds can be used in Massachusetts to advance a politician's political career, even if the politician has been out of office for years and has not indicated any public intention to run again for office. This has created an appearance that politicians can keep open campaign accounts and use them for so-called political expenses that are in reality personal reasons.   But there are limits on what those expenditures can be and sometimes older political figures do run for office again-- Warren Tolman for example ran for Attorney General after 15 years out of office. Money can be used for polling, attending political events, and having meals with political people who are detailed with a stated purpose. </t>
  </si>
  <si>
    <t xml:space="preserve">There have been instances of credibly alleged and/or indeed misappropriated campaign fund being used for personal purposes. 
Senator Richard Colburn (R-Eastern Shore) has spent thousands of dollars on hotels, baseball tickets, meals and other similar expenses for entertainment, but was able to successfully fend off assertions that this was an improper use of campaign funds for personal purposes. When they retire, an elected official can maintain control of unspent campaign funds but cannot use them for personal purposes.
In a case prior to the period of study, but with the defendant returning to the political stage in 2014, Maryland House Delegate Tiffany Alston (D-Md.) was accused and convicted of using office funds and campaign money for personal purposes in 2012. She was found guilty in a first trial and then struck a plea deal just two months prior to the beginning of the research period in October 2012 to avoid a second trial and to wipe her record clean. </t>
  </si>
  <si>
    <t>Maine law does not explicitly prohibit all candidates from using campaign contributions for personal purposes, so there is effectively very little oversight of this issue.
 Participating candidates in Maine's Clean Election Program, a voluntary program of full public financing of candidates running for governor and state legislature, are required to spend public campaign funds for “campaign-related purposes." In 2013 the Commission adopted detailed guidelines that specifically prohibit the use of public campaign funds for personal expenses. No violations of these guidelines were reported in 2013 or 2014. 
 The Maine Ethics Commission also regularly reviews privately-financed candidate contributions and expenditures throughout, and immediately following election campaigns, and regulators say the practice of using campaign contributions for personal purposes is very rare.
 The media, does, however, occasionally document instances in which candidates have used campaign contributions for personal purposes. 
 In 2014, for example, veteran Senator John Tuttle, D- Sanford, used approximately $17,000 in funds from his political action committee to buy tires, pay for car repairs, reimburse himself for travel and pay his wife and daughter for computer services and keeping his books. 
 Though this activity is not prohibited under Maine law, Tuttle eventually paid a political price when he lost his bid for re-election in 2014 after 28 years in the State Senate.</t>
  </si>
  <si>
    <t xml:space="preserve">Candidates and elected officials use campaign contributions for a range of purposes, many not directly related the campaign for which they were raised but allowed under state law. The executive director of the Governmental Ethics Commission(GEC) said she frequently fields calls from elected officials asking if unspent funds can be used for certain purposes, as the law allows, such as: "'My computer just crashed, can I buy a new one? Can I go to Chicago and attend a symposium? Can I reimburse myself for miles?'" 
There is no time limit on how long elected or retired officials can maintain control of unspent campaign funds. Retired officials often maintain control of unspent campaign funds for several years, until they run for another office, according to the executive director of the GEC.
Occasionally the GEC notes a prohibited use of unspent campaign funds -- the GEC executive director used the example of renting a tuxedo to attend the gubernatorial inauguration -- and notifies the official that the expense must be reimbursed. During the period under study, GEC records reflect no investigations of allegations that officials personally benefited from campaign contributions, and a newspaper search also revealed none. </t>
  </si>
  <si>
    <t>A review of posted agendas and meetings held by the Iowa Ethics and Campaign Finance Board in 2013 and 2014 revealed only one formal complaint for alleged use of campaign funds for personal benefit, which was dismissed. In a letter from Iowa Democratic Party Executive Director Troy Price to the executive director and legal counsel for the board, Price alleged that "while [Mary Mosiman, now state auditor of Iowa] was not a candidate for or an occupant of public office, she used more than $1,000 in campaign funds to cover the costs of CPA trainings and partisan Republican travel around the state." The complaint, discussed in a closed session by the board, resulted in an acceptance of a memorandum of understanding in which it was acknowledged that the law was ambiguous on the point and Mosiman had reimbursed her committee for the expenditures.
 According to Megan Tooker, executive director and legal counsel for the board, there have been few issues with candidates misusing campaign funds for personal use. 
 Tooker noted some candidates will use campaign funds to the full extent of the law, including to pay for newspaper subscriptions to the Des Moines Register, membership to Rotary clubs or the local chamber of commerce, and to pay for meals in their district that have the sole "intention of enhancing their candidacy, such as the chicken dinner that their high school football program puts on." However, such uses of campaign funds are within the law, and Tooker noted that candidates often contact the office to see if an expense qualifies for use of campaign funds. Information is also available on the board's website with details on what is, or is not, allowed and links to advisory opinions on campaign funds use.
 When funds are found to have been misused, Tooker said the board contacts the candidates to tell them to reimburse their committee. Candidates who disagree with the decision can bring the issue before the board. In one example, Tooker said, a candidate used his campaign funds for a dry-cleaning bill, which is not allowed, so the board contacted him and he apologized and reimbursed the committee for it.
 According to Drake University political science professor Arthur Sanders, because campaigns must report both money going into their campaigns through contributions and money going out in expenditures, including to whom money is paid, it can be fairly easy to spot discrepancies.</t>
  </si>
  <si>
    <t>There are numerous instances on record of candidates using political donations to hire family members or to pay for travel and other expenses from which personal benefit would accrue. One example during the study period, according to a Tampa Bay Times/Miami Herald story dealt with legislators forming donation-funded PACs, which then reimbursed the legislators for travel, meals, entertainment, and other expenses questionably related to the mission of the PAC.
"It doesn’t appear to be that bad, but we think the law is broadly written and being abused," said Miami Herald/Tampa Bay Times reporter Mary Ellen Klas.
Unrelated to the ongoing investigation and outside the period of study, there were rumors years ago of members of the legislature using campaign funds for their own personal entertainment. Election lawyers and watchdogs say they remember when it was a problem. Election laws were tightened in 2013, they say, in an effort to put a stop to it.  
---
Peer Reviewer comment: Agree.
Another example from before the study period is show in a Tampa Bay Times story; concerning Marco Rubio hiring family members for campaign groups. There has been no change in law to prevent the practices cited in the older story.</t>
  </si>
  <si>
    <t>There are no documented cases of campaign contributions being used for personal purposes during the study period. 
 Candidates and elected officials have gotten in trouble for doing this in years past, but there are no documented cases in the past two years, according to Luis Toro, director of Colorado Ethics Watch.
 In 2010, for instance, a gubernatorial candidate named Dan Maes bargained down a nearly $27,000 fine for a complaint that accused him of improperly reimbursing himself tens of thousands of dollars from his campaign account for mileage expenses, among other things. The candidate was able to bargain the fine down to $17,500 with an agreement from an administrative law judge in a settlement with the complainants.
 The situation underscores the inconsistency in enforcing alleged campaign finance violations in Colorado since they must be handled through private litigation rather than a central investigatory or enforcement agency. As Colorado campaign finance journalist Sandra Fish puts it: “The level of which it’s a problem varies,” and “the line is not clear enough here.” The way campaign finance violations are investigated and enforced in Colorado — by the private sector — complicates the matter. Colorado Ethics Watch, a nonprofit watchdog group in Colorado, publishes an annual report highlighting Colorado’s “ethical lowlights.” No cases of candidates using campaign money for personal use within the study period show up in the group’s 2013 or 2014 reports.</t>
  </si>
  <si>
    <t>State law bars comingling campaign contributions with personal funds and declares that contributions are "held  in trust" for campaigns or for expenses of holding office. Candidates and office holders and individuals are prohibited from using campaign funds for anything that is not directly related to a political, legislative, or governmental purpose, even after leaving office, and those rules have wide latitude. 
Examples of state candidates and officials penalized for using campaign contributions for personal use are rare. An exception is former Sen. Dean Florez, who was fined $60,000 in 2013 for misusing funds from his 2010 campaigns for statewide office.
In 2014, a successful candidate for the Assembly and his campaign treasurer were fined $7,000 for spending $6,000 of campaign funds for personal use. In addition, the candidate spent another $1,872 that benefitted the treasurer.</t>
  </si>
  <si>
    <t>Coordinated fundraising is subject to the same contribution limits that apply to individuals and political parties. The issue is proving whether candidates and independent-expenditure PACs coordinated their efforts.
 “To determine ‘coordination,’ if that election law violation is alleged, this office would investigate fully and examine many factors,” said a spokesman for the Secretary of State’s office. Other factors to prove coordination would include meetings between the candidate/party/PAC, phone calls, emails, messages, etc.
 Phil Kabler, statehouse correspondent for the Charleston Gazette, noted that independent expenditure PACs must be removed from a candidate’s control to be able to spend unlimited amounts of money. Since they can raise far more money than the candidate themselves, that leaves most legislative candidates powerless, he said. “It’s getting to a point where a candidate can only throw his hat in the ring, then hope that the dark money behind him can overpower the dark money against him,” Kabler said. And he noted that that leaves the candidate indebted to the source of that dark money for re-election. 
 Don Smith, executive director of the WV Press Association, noted that election law limitations that don’t limit everyone are fundamentally undemocratic. “It’s like tying the hands of one party, but not tying the hands of both parties,” he said.
 Asked specifically whether there is any evidence of candidates fundraising with an outside group and whether those funds remained within legal limits, a spokesperson for the Secretary of State's office said: "We cannot comment on investigations."
---
Peer Reviewer Comment: Agree.
I am unaware of instances in the last election cycle in which PAC organizers overtly coordinated independent expenditure campaigns with candidates</t>
  </si>
  <si>
    <t>Experts on campaign finance law say this practice could be allowed to happen under certain scenarios, but it's simply not clear if it does. 
 This answer as to whether the funds spent by an outside group in support of a candidate remain within the donation limits if that candidate helped raise funds depends on whether the outside group is expressly advocating for the election of the candidate. And if the group spends all of its money on one particular candidate, it could be viewed as an illegal conduit to circumvent campaign finance limits. 
 "A candidate that helps a PAC raise funds that are not specifically raised for the candidate may be used by the PAC to make a contribution to the candidate up to the limit," said Drew Rawlins, executive director of the Bureau of Ethics and Campaign Finance. "Remember that legislators may not solicit or raise funds during session," Rawlins said. " 'Educational' advertising is not considered a campaign contribution so it would be allowable and be unlimited."
 However, Rawlins said that if a PAC raised funds and then spent all of those funds on a candidate the Registry could look at that as a pass through to the candidate, which would not be allowed. 
 You can make unlimited expenditures on behalf of that candidate if it is for "educational" purposes, said Tom Humphrey, a political writer with the Knoxville News Sentinel. 
 The trick here is for the organization to not be under the control of the candidate, said Bob Tuke, a Nashville attorney who is former chair of the state Democratic Party.
 The candidate would have to establish that he or she helped raise the money before contemplating running for office and then say the situation has changed. Now having declared to run in an election, the candidate says, “I’m not controlling anything; I just want to get a contribution.”
 “You could see how dicey it could be,” Tuke said of the above scenario. “There’s a smell test that’s going to be hard to pass.” 
 There are also organizations that could imperil their tax status if they engage in political activity, he said. The other problem, he noted, is that the distinction between how the group spends its money versus control by a candidate is important. If the contribution is independent, it would be permissible under the law, he said. 
 “That’s what all these organizations have been claiming, and they’re getting away with it.”</t>
  </si>
  <si>
    <t>There do not at this stage appear to be outrageous violations, at least on behalf of coordinated outside groups -- but this is a difficult determination to make in light of current ethics laws. 
“There’s no way of discovering [violations] unless someone comes out and admits what they’re doing,” said Common Cause Executive Director John Crangle  “You can’t look for any disclosure forms to find that information because the committees aren’t disclosing who they are, let alone how much money they get and how they spend it. There’s probably a whole lot of off the books stuff going on… but as long as you don’t have mandatory disclosure, or unless you get a criminal prosecution, or somebody admits to what they’re doing, you’re not going to be able to find out what’s happening.”
Lynn Teague of the S.C. League of Women Voters suggests there are also other, more subtle ways of getting around the political financing laws, such as when a candidate comes out in favor of a cause represented by a group. "That's helping them raise money that they will use in support of the candidate," she said. 
A major part of the reason why ethics legislation is such a mess in South Carolina comes down to words -- nouns like "committee," adjectival phrases like "major purpose" and articles like "the" and "a." 
In South Carolina ethics law,  "committee" used to mean "an association, a club, an organization, or a group of persons which, to influence the outcome of an elective office, receives contributions or makes expenditures in excess of five hundred dollars in the aggregate during an election cycle."
The definition further included a "noncandidate committee, or a committee that is not a campaign committee for a candidate but that is organized for the purpose of influencing an election." 
This definition became the sticking point in the 2010 federal court decision in the case of South Carolina Citizens for Life vs. Krawcheck, which ruled that the definition doesn't adequately distinguish between whether political activism is the major purpose of a committee, or simply a major purpose; consequently, a group doesn't qualify as a political committee just because it advocates a particular message, so long there is more to the group than just the message.
The particular case cited involved a pro-life group which successfully argued that distributing voter guidelines was only one of their functions, and not it's sole reason for being.
As it stands now, while there are restrictions on contributions to candidates, groups that want to present a particular message can spend as much as they want on that message – so long as they don’t coordinate with a particular candidate or tell people how to vote. 
In addition to this there have, also, been numerous reports over the past couple of years of wealthy donors using numerous front groups to skirt donation limits -- such as those established in SC Code 8-13-1314, which states that candidates for local races cannot receive more than $1,000 in an election cycle. The key example here is New York millionaire (and school choice advocate) Howard Rich, who in November of 2012  reportedly gave as much as $133,000 in $1,000 donations to 21 candidates.
“Since 2008,” according to The State, “Rich’s affiliated groups also have given at least $341,000 to S.C. legislators and candidates for the General Assembly.”</t>
  </si>
  <si>
    <t>Donations from lobbyists to candidates are treated the same as individual donations and limited at $2,500 per statewide candidate and $1,500 for non-statewide candidate.
Keith Gingery, Teton County deputy attorney and former state representative who retired in 2014, said he has never seen a lobbyist write a check. Oftentimes, lobbyists tell their organization’s political action committee to donate money to specific candidates, he said. There is no limit on what PACs can contribute to a statewide candidate.</t>
  </si>
  <si>
    <t>There is no statute covering this type of coordination, but the Fair Political Practices Commission has stated that fund raising for independent expenditure qualifies as exerting "significant influence" over the committee and, therefore, is illegal coordination. The FPPC fined a general purpose political committee $6,500 for sending two mailings that benefitted an Assembly candidate. The committee's principal officer was also the candidate's campaign manager. Instead of trying to stop the mailings, the campaign manager resigned from the committee "to distance himself from what he knew was a mistake on his part," the FPPC said.</t>
  </si>
  <si>
    <t>In the 2014 state elections, the vast number of candidates complied with election regulations on donation limits. But limits were blown through in the race for the highest, and highest-profile, office -- the governor's seat.
Incumbent governor, Democrat Dan Malloy, and his Republican challenger, Tom Foley, helped raise money with their respective governors associations, which turned around and gave the proceeds to their campaigns. The Republican group, through its  super PAC, Grow Connecticut, funneled more than $5 million on Foley's campaign, while super PAC Connecticut Forward spent more than $10 million on Malloy's successful re-election campaign.</t>
  </si>
  <si>
    <t>Lobbyists follow state law in donations to candidate and a political parties.  However, the GEC executive director said, the advent of "issue" ads that don't fall under state regulation gives lobbyists another potential way to contribute money to influence elections.   Issue ads don't fall under state regulation as long as they don't explicitly urge a vote for or against a candidate. In 2014, interest groups flooded the Kansas governor's race with an unprecedented amount of issue ads.</t>
  </si>
  <si>
    <t>By law, lobbyists cannot donate directly to political candidates, but they can donate to PACs. They can be a treasurer of a PAC, and lobbyists have their own PACs to advance the interests of their profession.
 “They can’t donate directly, but they can sit on  as treasurer of a PAC that decides how money is distributed," Tom Humphrey, a reporter with the Knoxville News Sentinel, said of lobbyists. And a PAC set up by a lobbyist firm can donate, he said.
 A Knoxville News Sentinel blog about political financing and payday lenders noted that two lobbyists from one of the state’s most influential firms formed the Tennessee First PAC. 
 “In other words, they set up superficial rules that are easily bypassed,” Humphrey said of the ban on lobbyists from making direction contributions.
 Humphrey, in a blog post for the Knoxville News Sentinel published in 2013, noted that a 2006 ethics reform law barred lobbyists from donating. Nevertheless, the post noted that Tennessee First, a PAC formed by a powerful lobbying firm, gave direct donations of $106,775 the previous year. 
 .</t>
  </si>
  <si>
    <t>Limitations on lobbyist donations do no exist.</t>
  </si>
  <si>
    <t xml:space="preserve">In general, legal limits on individual contributions are respected by lobbyists. However, the same potential loopholes for lobbyists exist that exist for individuals (multiple PACs, PAC-to-PAC transfers, and -- until the enactment of Amendment 94 this year -- multiple LLCs). 
Lobbyist Linda Leigh Flanagin and de facto lobbyist Gilbert Baker were reportedly involved in using multiple LLCs and PACs to enable a nursing home magnate to give tens of thousands of dollars in campaign contributions to Circuit Court Judge Mike Maggio.  
Lobbyist Bruce Hawkins also created a PAC which funneled money to Maggio. In addition, Hawkins himself donated $6,000 to Maggio, circumventing the $2,000 individual donation limit via making three donations -- one from his insurance agency, one from his personal account, and one from his lobbying firm. 
There is no limit on lobbyists' contributions to political parties. </t>
  </si>
  <si>
    <t>There are about 1,800 registered lobbyists in California and the vast majority operate within the law. Discipline cases usually involve cases of failure to report in a timely manner. However, the FPPC in 2014 fined a prominent Sacramento lobbyist and his firm $133,500 for violating 30 counts of state campaign finance laws, including a prohibition on non-monetary campaign contributions by lobbyists to those they are lobbying. The recipients included Gov. Edmund G. Brown Jr. and some 40 legislators. It was a record fine.
The combination of lobbying campaign finance reports can expose problematic relationships between legislators and lobbyists. In 2014, the FPPC fined Richie Ross, a prominent political consultant for Democratic legislators, $5,000 for "not sufficiently attempting debts" owed to him by lawmaker who were clients of his campaign consulting business. The FPPC said the lack of effort by Ross placed the legislators "under personal obligation to him" in violation of the Political Reform Act. The lawmakers listed the debt obligation  on their campaign finance statements.</t>
  </si>
  <si>
    <t>While the issue of lobbyists illegally giving cash to politicians was at the core of the past high-profile political corruption probe that led to jail time for former state representatives and the CEO of oil services contractor Veco, recently "there have been no violations of this type," says Alaska Public Offices Commission executive director Paul Dauphinais. "Lobbyist contributions to legislative candidates are limited to the legislative candidates within the district in which the lobbyist is registered to vote.  Such contributions are disclosed by both the candidate and the lobbyist." 
A review of a complaints database confirms this has not been a recent problem. However, two potential loopholes exist that may enable lobbyists to indirectly pick up the tab for legislators they are trying to sway. For example, if a lobbyist and a client take a legislator to lunch -- something that by multiple, bipartisan accounts happens often -- there is an easy way to skirt reporting requirements. "A lobbyist can only buy a meal up to $15," says Rep. Les Gara, D-Anchorage. "Certainly the way around the rule is to have the business pay for the lunch, not the lobbyist." Another possibility is that lobbyists could encourage clients and their employees to donate to certain candidates in exchange for their vote on a certain bill or advocacy on an issue. (There are not documented cases of either of these instances occurring during the study period.)</t>
  </si>
  <si>
    <t>Previously, political action committees had no limits on donations to candidates and political parties. Then a bill passed in 2014 restricted PACs from donating more than $7,500 to any statewide candidate or $3,000 to any non-statewide candidate for any election.  
Wyoming campaign finance changed again during the 2015 legislative session when lawmakers chose to repeal the previous bill and only limit PACs to $5,000 for non-statewide offices per election. PACs do not have contribution limits for statewide office. Since it is not a prime election year, it’s hard to determine how the new limits will play out. 
From January to August 2014, $2.55 million in total campaign contributions was raised by all Wyoming state candidates, according to WyoFile. Roughly 25 percent, or $642,923, came from Political Action Committees. 
Sen. Fred Emerich (R-Cheyenne), the top-funded state Senate candidate, received $19,055 in total, including $1,000 each from PACs for the Petroleum Association of Wyoming, Wyoming Public Employees Association, Wyoming Realtors, CONPAC Contractors, and the Farmers Insurance Group and 10 donations of $500 from PACs for PacifiCorp, Chesapeake Energy, and the Wyoming Education Association, among others.
The state House’s top-funded candidate, Rep. Mary Throne (D-Cheyenne), raised $16,800 total, with $10,000 coming from her own coffers. The rest was from 16 PACs, three individuals, and the Laramie County Democratic Party Central Committee made up the rest of her funds.
In a look through Wyoming’s Campaign Finance Information System, PACs seemed to contribute small donations to candidates, and none seemed to contribute more that $1,000 total to any one person running for office.</t>
  </si>
  <si>
    <t>The key offenders here are so-called "leadership PACs," which are sponsored by an elected official and give money to other candidates, and other PACs, just not the elected official. No greater example exists in South Carolina than the Palmetto Leadership Council, which has long had ties to disgraced House Rep. Bobby Harrell, and which predominantly supports Republican candidates. Although not technically considered a leadership PAC, since it is led by Harrell's campaign manager, it definitely operates as one in practice. 
Former Attorney General Henry McMaster said leadership PACs are "a way to skirt campaign finance limits on contributions for candidates because a contributor can give to a candidate, give the maximum, and then give to a political action committee leadership PAC which can then go around and give the same amount to the candidate again." According to the National Institute on Money in State Politics, Palmetto Leadership Council raised over $1.2 million for over 200 candidates in the past 13 years.</t>
  </si>
  <si>
    <t>There have been cases of PACs circumventing the campaign donation limits.
The Attorney General's office sued the Grocery Manufacturers Association in 2013 for allegedly concealing the identities of donors working to defeat Initiative 522 that would have mandated labeling for genetically modified organisms. Donors, including individuals and PACs and corporations, can get around Washington's campaign contribution limits through "surplussing," a legally questionable tactic that allows unused funds from candidates to be transferred to caucus committees.
In 2014, some $2 million was transferred to Democratic and Republican Party committees this way.</t>
  </si>
  <si>
    <t xml:space="preserve">There are no limits on PAC contributions to political parties in Montana according to Montana code Annotated Title 13, Chapter 37, Part 2, Section 16. 
Political Action Committees (PACs) may contribute to candidates, but the limits are relatively low. For example, a PAC could donate $320 per election to a statewide candidate in 2014. It is more likely that a PAC will fail to report its finances, or report late, than overspend. 
Still, there are examples of PACs overspending on individual candidates. For example, in 2013 the Commissioner of Political Practices issued a decision that in 2012 candidate for governor Steve Bullock accepted a donation from the GlaxoSmith KIine PAC in excess of $610. 
A larger problem with PACs in Montana is not overspending, but organizations that register as incidental committees when they may not be, thereby avoiding full campaign disclosure. For example, incidental committees presume to have some business other than politics. But some  operating in Montana, such as the Montana Growth Network or American Tradition Partnership appear to be primarily involved in politics. 
The Commissioner of Political Practices intends to address "fake incidental committees" with new regulations. </t>
  </si>
  <si>
    <t>There is only one documented instance of excess campaign contributions or loans coming from a corporation or political action committee since 2002, according to observers and participants in political campaigns.
 Corporations are careful to follow the law because they are audited, say some observers and participants who raise money for candidates. However, the media report several questionable instances.
 State Sen. Yvonne Dorsey-Colomb, D-Baton Rouge, on Wednesday blamed a clerical error for her campaign reporting more than $26,000 in over-the-limit contributions for her 2011 race, saying she has never exceeded state campaign limits.
 Similarly, state Sen. J.F. Morrell, D-New Orleans, said his $60,000 in over-the-limit contributions were clerical error.
 House Speaker Chuck Kleckley, R-Lake Charles, and Senate President John Alario, R-Westwego, have collected a combined $370,000 in donations over PAC limits since 2006, according to records reviewed by news organizations.
 Candidates who exceed the contribution limits can be subject to hefty fines, but Ethics Board Administrator Kathleen Allen told reporters she could not recall the Ethics Board investigating a single violation of aggregate PAC limits since she joined the agency in 1997. Critics say that illustrates the lax enforcement of provisions designed to give all candidates a level playing field and to limit the influence of special interests in elections.</t>
  </si>
  <si>
    <t>Political action committees follow state law in donations to candidates and political parties. However, the advent of "issue" ads that don't fall under state regulation gives committees another way to contribute money to influence elections. "I think that's why that area (of political advertising) has grown exponentially, because there's unlimited money," the executive director of the Governmental Ethics Commission said. Issue ads don't fall under state regulation as long as they don't explicitly urge a vote for or against a candidate. In 2014, interest groups flooded the Kansas governor's race with an unprecedented amount of issue ads.
The sources of the ads do not have to file campaign finance reports with the state, and if they are organized as non-profits there is no limit on the amount that PACS can donate to outside interest groups that operate as nonprofits.  One such non-profit, Road Map Solutions, is closely affiliated with Gov. Sam Brownback, being headed by his former chief of staff and sharing the same name as the governor's PAC. While contributions to a PAC are limited, donations to a non-profit are not.  Road Map Solutions spent $86,900 on ads supporting Brownback.</t>
  </si>
  <si>
    <t>There are no limits on contributions from political committees to candidates or political parties, however, they must disclose expenditures. Additionally, political committees are restricted from contributing to elected state officials, members of the general assembly or candidates for state office during the legislative session. The restriction extends for an additional 30 days for contributions to the governor or gubernatorial candidates.
 According to Megan Tooker, executive director and legal counsel for the Iowa Ethics and Campaign Disclosure Board, the purpose of the restriction on contributions during the legislative session is to prevent quid-pro-quo corruption, both in appearance and in actuality. She said most political action committees are aware of the restriction. and it hasn't been an issue in the past two years.
 Arthur Sanders, Drake University political science professor, noted that political action committees have an advantage in that they are not required to file campaign disclosure reports right before elections (their last reporting date is Oct. 19), which means large, last-minute donations go undisclosed until after the elections. However, he said donor information eventually comes out. The larger problem involves how the PACs are named, with some adopting names that are vague or deceptive, and, although the PAC might be named as the sponsor of an ad, citizens may not necessarily know who was behind the ad based solely upon the name.
 University of Northern Iowa political science professor Christopher Larimer said that with the exception of an incident that involved a state senator accepting under-the-table payment for working on a presidential campaign in 2012, there haven't been any scandals in Iowa campaign finance.</t>
  </si>
  <si>
    <t xml:space="preserve">There are no documented instances in the study period showing PACs exceeding the allowable contribution limit to a candidate committee. But Delaware law allows candidates to coordinate with PACs that can accept unlimited contributions, including from other political action committees. Politicians, including those actively engaged in a campaign, can help fund raise for the committees, and even be directly involved as a founding member. Those PACs can then enhance the candidates' political profile through the payment of public relations help, the purchase of issue advocacy advertisements and through contributions to committees of allied politicians.
Gov. Jack Markell used a political action committee, the Committee for a Better Future, to pay a Washington public relations firm. Attorney General Matt Denn helped raise money in 2014 for Delaware Issues Fund, a PAC that purchased issue advertisements friendly to his campaign. And Colin Bonini, a Senate Republican and potential candidate for governor, maintains a PAC to spend on his behalf and contribute to political allies. </t>
  </si>
  <si>
    <t>Limits on PAC contributions were respected in the vast majority of campaigns for state office in 2014. But because of changes made to state election laws in 2013, limits on PAC contributions to the major party gubernatorial candidates were easily circumvented, with numerous state contractors doing end-runs by giving to state political parties' federal accounts.  
The size of a PAC contribution to a party's federal committee is defined by federal law. (In the 2013-14 campaign cycle, the Federal Election Commission allowed a PAC to contribute up to $32,400 to the national party.) Because the national party can make unlimited contributions to a state party, and a state party can -- thanks to changes in 2013 -- in effect, make unlimited contributions to a candidate, those changes rendered limits on PAC donations to candidates and parties fairly meaningless.
Dannel Malloy, the Democratic incumbent governor seeking re-election, and his Republican challenger, Tom Foley, both chose to participate in the Citizens' Elections Program in 2014, each receiving $6.5 million in public funds to finance their campaigns. But between them, they received an additional $19 million from state contractors, PACs, unions, corporations and other organizations. According to Common Cause Connecticut, $5 million in the additional PAC money went to Foley; the rest went to re-elect Malloy.</t>
  </si>
  <si>
    <t>Corporate contributions directly to candidates are prohibited in Texas, but an Oct. 16, 2013, ruling by the New Orleans-based Court of Appeals for the Fifth Circuit upheld a district court ruling that permits corporate donations for “direct campaign expenditure only” committees that make independent expenditures and don’t contribute to candidates or their official committees.  
The ruling, which followed the U.S. Supreme Court’s landmark ruling in Citizens United, allowed Texans for Free Enterprise to spend money “only to support its own speech in favor of or against candidates. To engage in that advocacy, it solicits contributions from individuals and corporations.”
“Barring a court decision ruling to the contrary, the Commission must abide by the ruling in Texans for Free Enterprise,” the ethics commission said in a statement posted on its Website.
As of mid-January 2015, nine so-called direct expenditure-only committees were listed on the commission’s website, including Texans for Free Enterprise, the conservative PAC that brought the suit. 
Attorney Chris Gober, who represented Texans for Free Enterprise, said Texas super-PACs haven’t raised and spent at the same frenzied pace as better-known federal super-PACs because Texas committees were already able to raise unlimited donations and use corporate contributions for administrative costs. 
But, he said, “it’s a significant ruling even if it’s $1,” calling the appeals court decision a free-speech victory for corporations and political committees.</t>
  </si>
  <si>
    <t>A work-around that is sometimes used is the establishment of a political action committee by a business to overcome the prohibition on business contributions to candidates and parties. Organizations such as businesses may give up to $10,000 to a PAC, which in turn can give unlimited donations to candidates and parties.
Political columnist Bob Mercer noted this phenomenon in the 2014 election cycle, saying “the use of a PAC allowed a business to flank right around the law, giving its money to an intermediary run by a member of the business, to do what the business cannot.”
 The direct but supposedly prohibited relationship between candidates or candidate committees and contributing businesses is obvious in that businesses are sometimes mistakenly listed as donors on campaign finance reports even though the donations were funneled through the businesses’ PACs. 
 For instance the campaign finance form listed in the sources is reflective of how the prohibition on business contributions is flouted: the form originally listed contributions coming directly from businesses to a candidate, but the form was later amended to show that the contributions came from the businesses' PACs. This indicates that the candidate thought of the contributions as coming directly from the businesses, with the PACs being only the technicality that allows the contributions.</t>
  </si>
  <si>
    <t xml:space="preserve">Corporations can occasionally get around the prohibition in Oklahoma's law against donations to candidates and political parties. The law prohibits companies from donating directly, but there are documented cases of board members, executives, corporate PACs and lobbyists all donating to the same candidates in Oklahoma.  
M. Scott Carter, a veteran Oklahoma political journalist explained: "Suddenly, a bunch of high-level executives are all supporting the same guy." For example,  in January 2014, news reports documented a number of donations to state politicians from several executives, PACs and lobbyists representing three separate private prison companies in Oklahoma: Corrections Corporation of America, Avalon Correctional Services and the Geo Group. 
Though Oklahoma's law prohibits campaign contributions by corporations, a previous loophole existed under Oklahoma's law for limited liability companies, said Ethics Commission executive director Lee Slater. But with revised rules that took effect Jan. 1, 2015, the loophole has been closed and contributions from LLCs are treated as individual contributions, he said.
There may also be cases of PAC to PAC transfers from "dark money" groups that could allow corporations to circumvent the state's rules, as evidenced by the Sunlight Foundation's investigation into a link between a prominent Oklahoma construction executive's funding of Oklahomans for a Conservative Future. </t>
  </si>
  <si>
    <t>Ohio has seen no major documented instances of corporate contributions to candidates or parties that exceed the state's limits in the study period. 
Two reasons are generally cited. One is that the allowable limits for individual and PAC contributions is so high (more than $12,000 each). The other is that corporate contributions are allowed under the law for narrow purposes such as capital improvements at a party's headquarters. Corporate contributions also are allowed for a candidate's transition/inaugural fund, although the amount is limited ($10,000 for gubernatorial nominee, $2,500 for lower statewide offices). The Ohio Elections Commission is responsible for enforcing and interpreting the statutes that limit corporate activates in Ohio. Of course, in the post-Citizens United world, corporations can become involved in elections in more creative ways without fear of violating a law or meeting a state's reporting requirements, since the U.S. Supreme Court upheld unlimited corporate (and labor) political contributions as long as they don't directly go to a candidate.</t>
  </si>
  <si>
    <t>Generally, corporate donation limits as prescribed by NJ law are respected, but there are occasional violations. 
"When they come to our attention we pursue them," says NJ Election Law Enforcement Commission Deputy Director Joe Donohue. 
Star-Ledger reporter Matt Friedman agrees, regarding state law, but says there are a number of ways to  get around corporate limits in NJ. For example: "I don't know who's donating to a 501c," he says, adding Democrats and Republicans alike establish PACS that end run the laws. Matt Friedman’s story was published in 2014, revealing abuses for the first time from 2009 through 2013. 
A February 2015 column in The Record notes: "Christie’s allies formed Reform Jersey Now, a political advocacy group that provided Jersey contractors with another end-around the campaign finance laws. Christie officials shut down the group in early 2011 after it faced withering criticism from lawmakers and campaign finance advocates.
Christie also established Choose New Jersey, a tax-exempt group that seeks to promote the state’s business climate. The group, which covered the cost of Christie’s trade missions to Mexico, Canada and England, is financed by some of the state’s largest public utilities, labor unions, law firms and contractors — some that have received multimillion-dollar contracts and tax breaks from the state. Critics say it’s another way for lucrative contractors to buy access to the governor without fear of violating the pay-to-play law.
In August 2012, Matt Friedman wrote in an article that "Ten PACs in and around Middlesex County are largely financed by the same contractors and have raised and spent about $2.1 million since 2008 — with much of the money going to politicians barred from accepting large donations directly from them, the review found. Corporations also use their employees to make individual donations, masking corporate intent, Friedman says.</t>
  </si>
  <si>
    <t>While the Mississippi Secretary of State's office requires candidates to file campaign finance reports, there is no evidence to suggest that policing is taking place to ensure that the limits to donations are respected. 
Further, the Secretary of State's office is not cooperative to citizen requests regarding its records of campaign finance violations. That is, SOS officials claim there have been no violations.
The Attorney General's office would be the agency to investigate in the case of a campaign finance violation, but it has not received cases involving violations of corporate donation limits.
Additionally, while a corporation is limited to donating $1,000 or less to a political candidate or party, this law does little to actually curb these kinds of donations since there is no law limiting contributions from company executives or, for that matter, any individuals. Because Mississippi's campaign finance statute has so many holes in it, one law limiting corporate donations does not seem to positively effect the grand scheme.</t>
  </si>
  <si>
    <t>Circumvention of the donation limits occasionally occurs. While Nevada limits donations for any office to $10,000 in an election year, state law does not prohibit subsidiaries of corporations from each making the maximum contribution.
 A registered LLC or corporation is considered a separate legal entity even if linked to a parent corporation. The subsidiary, however, can't be formed for the sole purpose of making political contributions.
 In the 2014 elections, Caesars Entertainment was able to utilize the subsidiary loophole to give $215,000 in legal contributions to Gov. Brian Sandoval's re-election campaign. 
 Also in 2014, Sandoval received contributions totaling $55,000 from six Barrick Gold-affiliated businesses: Barrick Gold Exploration, Barrick Gold of North America, Barrick Goldstrike Mines Inc., Barrick Turquoise Ridge Inc. and Cortez Gold Mine. All six were based out of one of two Utah addresses, according to Secretary of State records.</t>
  </si>
  <si>
    <t>In Maryland there was a loophole for many decades - known as the 'LLC loophole". Wealthy individuals and corporate entitles were able to exploit this loophole, which essentially allowed them to circumvent the applicable legal spending limit of $4,000 by setting up a multitude of legal corporations (LLCs) that they could use for channeling money, in order to make multiple donations to either a candidates or a political party. 
Maryland legislators eventually decided in 2013 to close this well-known loophole through a new law, starting from January 2015. The law now stipulates that if a corporation has an 80 percent ownership of another corporation, they are viewed as one entity and thus are subject to the donation caps.
Limits, however, were circumvented during most of the time of this research taking place and while the LLC loophole existed. Since the law has taken effect, the election cycle has not yet started again, so there is no in-practice evidence of the loophole either still being applied or of the law taking effect and actually preventing the misuse of the loophole.</t>
  </si>
  <si>
    <t>Corporate donations to candidates and political parties, made under state law, are respected, according to observers and participants in political campaigns. State law allows corporate officers to individually contribute, but donors don't have to identify employers on disclosures.
 Corporations are careful to follow the law because they are audited, say some observers and participants who raise money for candidates. Only one instance of a corporation giving beyond the limits was found, and it was a company that sought a landfill contract in the suburban New Orleans parish of Jefferson. 
 However, as a practice candidates visit firms, going from office to office to campaign and collect checks from individual members of the firm. The practice of bundling is difficult to chart in Louisiana because the disclosures do not require donors to identify their employer.
 In one instance cited in The Advocate, Gov. Bobby Jindal approved a $10 million state grant – the first of his administration – to the company whose family and officers gave in excess of $200,000. 
 Also, in one of the few instances Jindal supported another political candidate, the governor threw his personal support behind a candidate for the state Senate who had given more than $100,000 through his family, his company's officers and to 501c(3) groups affiliated with supporters of the governor and whose actions supported the governor's policies. 
 Gov. Jindal, like many Louisiana elected officials, set up several 501c(3) and 501c(4) groups that allow unlimited contributions by corporations and their officers. 
 One such group pays for radio advertising that supports the governor’s policies and another is a foundation set up by his wife to provide equipment, such as white boards, to elementary schools. The groups identified their donors and reported spending until a story in The New York Times pointed out the contributors that do business with the state or sought special laws that would benefit their business.
 The groups have caught some attention because the corporations do business with the state. (The groups do not require disclosure of contributors, and after the article in The Times, they stopped releasing information.)
 A relatively new wrinkle is the Super PAC phenomena, in which the supporters of at least one gubernatorial candidate, who is currently a U.S. senator, wanted to use his super PAC money in support of his state campaign. That issue is before the courts.</t>
  </si>
  <si>
    <t>Corporations follow state law in donations to candidates and political parties. However, the advent of "issue" ads that don't fall under state regulation gives corporations another way to contribute money to influence elections. "It certainly gives them the opportunity to do what they want," the executive director of the Governmental Ethics Commission said. Issue ads don't fall under state regulation as long as they don't explicitly urge a vote for or against a candidate. In 2014, interest groups flooded the Kansas governor's race with an unprecedented amount of issue ads.
The sources of the ads do not have to file campaign finance reports with the state, and if they are organized as non-profits there is no limit on the amount that individuals can donate to them. One of those non-profits, Alliance for a Free Society, is headed by a former director of governmental affairs for Koch Industries, a prominent corporate supporter of Gov. Sam Brownback. The Alliance spent $84,900 on ads targeting Brownback's Democratic opponent, Paul Davis. 
A lobbyist said the issue ads by outside groups are "uncontrollable by Kansas. Is there a limitation that corporations can give to the Kansas Chamber (of Commerce)? Is there a limitation on what Koch (Industries) is doing for Americans For Prosperity?" The answer to those questions, he said, is no.</t>
  </si>
  <si>
    <t>Under the campaign finance law, financial institutions, insurance companies and corporations are not allowed to provide monetary or in-kind contributions to a candidate or a committee, except for state and local ballot issue committees, which are not permitted to transfer funds or give to non-ballot issue committees. These institutions can, however, sponsor a political committee and use the entity's resources to solicit donations from stockholders, administrative officers, professional employees and members. It cannot put money in the PAC from the business' coffers. A candidate or committee may then solicit, request and receive the "money, property, labor, and any other thing of value from a political committee sponsored by an insurance company, savings association, bank, credit union, or corporation."
 Financial institutions can provide loans to candidates, however, Megan Tooker, executive director and legal counsel of the Iowa Ethics and Campaign Disclosure Board, said that the lenders must charge their usual rates and the board rarely sees instances of loans unless candidates give themselves a loan or they have family members that give loans. Any loans taken in and how they are repaid are reported under disclosure reports. Tooker noted that the board reprimanded a few people for corporate contributions. "They don't realize that closely held corporations, like mom-and-pop operations that make a contribution, are violating that law because they think of corporations as the larger entities."
 A review of minutes from the board's 2013 and 2014 meetings shows one formal complaint due to corporate donations. In the Oct. 31, 2013, meetings, the board voted to admonish a city mayor candidate for an alleged receipt of in-kind corporate contributions by selling and posting his campaign T-shirts in his corporation. The candidate, Leo Butch Parks, owns Parks Marina and Okoboji Boatworks. 
 Arthur Sanders, a Drake University political science professor, said corporations don't really have to try to funnel money through political actions committees or other organizations. Corporations, financial institutions and insurance companies can provide money for party-building funds, he said, and if business owners want to contribute to a candidate's campaign or a political party, they can donate as much as they want as an individual. 
 Overall, circumvention of limits appears to be fairly rare and involve minor infractions.</t>
  </si>
  <si>
    <t xml:space="preserve">The ban on corporate donations to candidates just began in late 2014 with the enactment of Amendment 94, so it is uncertain how well this will function in practice. Previously, as with individual donations, companies could legally circumvent the old $2,000 limit via the formation of multiple LLCs and via funneling money through PAC. 
For example, nursing home companies owned by Michael Morton used various shell companies and PACs to donate hundreds of thousands of dollars in the last election cycle. Eleven LLCs with variations on the name Fireblaze, owned by real estate developer Jim Lindsey, also evaded limits by making contributions to candidates from each LLC.  Amendment 94 will end donations from multiple LLCs, but corporations can still donate to PACs. 
---
Peer Reviewer Comment: Agree.
Corporations were ingenious in skirting the limits on contributions, but those are now unlawful, both by constitutional and statutory mandates. We will have to see how well the ban is observed. There are already ways to get around it, by channeling campaign funds through nonprofits that are not required to disclose the source of their funds. One or more big donors, either individuals or corporations or another association, funneled huge sums into an election in 2014 for a big ad campaign in the closing days to defeat a candidate for justice of the Supreme Court by sending some $400,000 through the Law Enforcement Alliance of America. </t>
  </si>
  <si>
    <t>There are documented examples of candidates accepting money that exceeds donation limits during the study period, but such violations are not typical according to an interviewed source.
John Eberhart, during his successful campaign to become Fairbanks mayor, accepted a $500 donation from Cafe de Paris Catering Company -- a local business which was registered as a corporation, and therefore prohibited from donating to candidates, groups, and political parties. Eberhart returned the check, and the Alaska Public Offices Commission assessed a fine of $500 as part of a broader investigation. 
This is the typical protocol, says Paul Dauphinais, executive director of the Alaska Public Offices Commission. Additionally, corporate donations are banned outright except when directed to ballot groups which must focus activities on the outcome of an initiative, and there is a $1,000 limit on PAC-to-PAC donations (political action committees in Alaska are called "groups.")
While overt violations are rare, there is a tendency among some businesses to pressure employees to donate to certain candidates, said former House Speaker Mike Bradner: "Some companies, there's also a gentle pressure to donate to certain candidates. No one is going to tap you on the shoulder and say, 'We want you to do this.' But you do see clusters of donations in the same amount, from the same company."</t>
  </si>
  <si>
    <t>The limits on individual donations to candidates and political parties are generally respected.
Before 2015, candidates were limited to receiving $1,000 in campaign donations from any one individual. Legislators amended the bill in 2013 and the law went into effect this year that changed it to $2,500 total contributions for statewide office seats and $1,500 for nonstatewide candidates. 
Keith Gingery, Teton County deputy attorney and former state representative who retired in 2014, said he’s never heard of any individual donations exceeding the limit.
“For the most part, the checks you're getting are $20 to $50,” he said.  “Occasionally, you might have a friend that gives you $100.”
Gingery received $100 to $200 from oil and gas Political Action Committees, which generally contribute the same amount to every lawmaker. “It’s rare you get a lot from PACs,” he said.
In 2015, campaign donations for statewide offices totaled $3.8 million, down from $5.85 million in 2010. 
---
Peer Reviewer Comment: Agree
There have been instances of individuals forming a political action committee to circumvent individual campaign contribution limits.</t>
  </si>
  <si>
    <t>Individual donation limits are generally respected. No rampant or frequent violations are evident. However, donors and party committees get around strict contribution limits through questionably legal ways.
 One is by "surplussing" leftover donations from individual campaign accounts to the caucus. The latter has much higher contribution limits or no limits in some cases. In 2014, some $2 million was transferred to Democratic and Republican caucus committees this way. 
 For example, a lobbyist can give up to the legal limit to a slew of legislative or executive office candidates. Some of those then can turn around and fork over the unused money to party committees, which then can give it to candidates, taking advantage of higher contribution limits on caucuses.
 There also are occasions when individuals are caught concealing the source of donations. One incident involved a Sequim, Wash., businessman who made cash contributions totaling $7,500 in his employees' name against a fire district proposition.
 The most obvious way to get around campaign donation limits is through political action committees, which have no limits for independent expenditures. “When your limits are so low, the money is going to go in some other direction,” Dean Nielsen, a Seattle political consultant, told the Seattle Times. “There is always a way for money to get through.”</t>
  </si>
  <si>
    <t>The limits on contributions to candidates and parties are sometimes legally circumvented with the use of PACs. For example, in the 2014 race for Attorney General, the winning republican incumbent, Marty Jackley, received a $60,000 contribution from a national PAC, the Republican State Leadership Committee. 49 of the contributions made to that PAC during the 2014 cycle were made by individuals in excess of $4000. Therefore, Jackley benefited from a number of individual contributions greater than $4000, and those contributions were made legal by routing them through PACs.
Individuals and organizations may contribute up to $10,000 to multiple PACs, which can then make unlimited contributions to candidates and parties, thereby getting around the limits on individual donations to candidates and parties.
Otherwise, the limits are typically respected.</t>
  </si>
  <si>
    <t>There have not been widespread documented cases of Oklahoma's laws being circumvented. 
The arrest of a prominent Oklahoma lobbyist (considered an individual donor under law) on drug charges in 2014 led to an investigation by the Oklahoma County District Attorney on whether collusion/contribution violations may have occurred in two high-profile campaigns. No charges have been filed yet against either of the politicians investigated, former U.S. Senate candidate T.W. Shannon and State Superintendent Joy Hofmeister. The candidates denied the allegations. 
One possible way candidates could circumvent Oklahoma's law is by a donors over contributing and the campaign returning the excess amount later, resulting in a de facto no interest loan, said M. Scott Carter, a journalist for Oklahoma Watch, a nonprofit, public interest news organization. 
But there were no documented cases of this type of violation during the period of study.</t>
  </si>
  <si>
    <t xml:space="preserve">Since there is no law providing for limits, there is no legal or illegal circumvention of limits. </t>
  </si>
  <si>
    <t>There have been no documented cases of circumvention of limits on individual donations. 
John Marion, executive director of Common Cause Rhode Island, says that the state’s campaign-finance laws are pretty good, with reasonable limits that in practice are not abused. “We’re one of the few states with a $10,000 aggregate limit on contributions,” he says.</t>
  </si>
  <si>
    <t>Due to Michigan's limited contribution and reporting requirements, wealthy donors can make large, unlimited donations to political parties and political action committees. That money is typically used to finance unlimited independent expenditures on television and radio ads, mailed campaign brochures or robo-calls to help support or defeat a candidate.
In practice, numerous loopholes exist in Michigan's campaign finance law. Issue advertising -- electioneering ads -- have become extraordinarily common in Michigan in many types of campaigns. The contributors and contribution amounts of this “dark money” that finances these expenditures by political parties and independent committees -- PACs and super PACs -- are never reported. 
The Michigan Campaign Finance Network, a nonprofit watchdog group, has found that since 2000, political parties, nonprofit groups and PACs have sponsored more than $130 million worth of "candidate-focused television advertisements that sought to define political candidates' suitability for public office."
In the 2014 election cycle for governor, the MCFN tracked TV stations’ campaign advertising schedules and found that the Republican candidate benefited from nearly $18.9 million in unregulated issue ads that benefited incumbent Gov. Rick Snyder. At the same time, the Democratic challenger, Mark Schauer, received $16.3 million worth of assistance from issue ads.  The contributors behind these elaborate TV campaigns – sponsored by groups such as the Democratic and Republican governors’ associations, the National Education Association and the Michigan Republican Party – were never reported, as is allowed under Michigan law.
The weakness of Michigan’s enforcement process is demonstrated by the fact that the Independence USA PAC, a federal PAC funded by former New York mayor Michael Bloomberg, did not register as a state PAC, yet it spent $2.7 million in 2014 for issue advocacy TV ads supporting Gov. Snyder.
As for the emergence of super PACs, 20 of the top 40 PACs engaged in Michigan’s 2014 elections for state offices were , which are not required to report any of their finances, including direct contributions from corporations or labor unions.</t>
  </si>
  <si>
    <t>Individuals in Maryland have circumvented legal donation limits by setting up multiple Limited Liability Corporations (LLCs) through which they could legally channel money to both parties and candidates.
Maryland legislators eventually decided in 2013 to close this well-known loophole through a new law, starting from January 2015. The law now stipulates that if a corporation has an 80 percent ownership of another corporation, they are viewed as one entity and thus are subject to the donation caps.
If individuals follow the law, they will no longer be able to incorporate as several LLCs, and then make campaign donations. The law has been changed to show that companies that are linked together, either by having the same shareholders, or by same owner owning at least 80 percent, are deemed to be one corporation, and are subject to the donation limits ($6,000 per candidate, political committee, etc.) that are capped by law.</t>
  </si>
  <si>
    <t>The Maine Ethics Commission investigated five cases in which individuals exceeded contribution limits to candidates in 2013 and 2014.
 In 2013, the campaign of Gov. Paul LePage accepted five donations over the $1,500 limit. The campaign committee attributed the errors to clerical mistakes, and in three cases, proactively brought them to the Ethics Commission. In all cases, the over-the-limit donations were acknowledged and the surplus donation returned to the donors. 
 The over-the-limit donations represented significantly less than 1% of the 2014 LePage campaign's total contributions, according to Maine Ethics Commission data. The campaign increased compliance staffing and no more violations were discovered. 
 Regulators and political observers point out that Maine is a small state, that people care about their reputations, and to a certain extent, this form of behavior is self-regulating and largely shunned, hence the proportionally small number of violations registered — reported or perceived.
 Perhaps more importantly, there are no legal limits on donations to either PACs or political parties, and these two avenues offer a more viable, and legal, alternative for individuals seeking to increase their influence on candidate campaigns and the election broadly.</t>
  </si>
  <si>
    <t xml:space="preserve">State limits on individual donations to candidates and political parties are respected with the exception of state Senate races. Because of longer terms, senators sometimes accept more than the allowable amount from individual donors who forget how much they've given during primary and general election periods. The Governmental Ethics Commission routinely finds such errors and orders candidates to return the money. In the most recent Senate election, 49 excess contributions were found and returned, according to the executive director.  Also, the advent of "issue" ads that don't fall under state regulation gives individuals another way to contribute money to influence elections.  Issue ads don't fall under state regulation as long as they don't explicitly urge a vote for or against a candidate. In 2014, interest groups flooded the Kansas governor's race with an unprecedented amount of issue ads.
The sources of the ads do not have to file campaign finance reports with the state, and if they are organized as non-profits there is no limit on the amount that individuals can donate to outside interest groups that operate as nonprofits. </t>
  </si>
  <si>
    <t>Idaho has no limits on contributions to political parties by individuals, though it has limits on contributions to candidates and political committees. The limits are generally effective, but there are those in Idaho who seem to continue to find legal or illegal ways to get around them. 
However, that generally occurs through the use of corporations or PACs to disguise the source of funds that originate from an individual. Limits on donations from individuals to candidates are easily tracked and are routinely met. All contributions are posted online and can be tracked by individual donor through the Idaho Secretary of State's campaign finance database, easily highlighting total amounts. They don't exceed the limits. If an individual gives a campaign more than the limit, the campaign refunds the overage. For example, the Coeur d'Alene Tribe donated $1,000 to the re-election campaign of Gov. Butch Otter on 12/6/13, then $5,000 on 12/9/13, putting them $1,000 over the limit; on 12/18/13, $1,000 was refunded to the tribe.</t>
  </si>
  <si>
    <t>Individuals in Indiana, except for foreign nationals and those associated with the gambling industry, are free to give unlimited amounts to candidates since they don't have any legal restrictions on campaign contributions. 
 Trent Deckard, co-director of the Indiana Election Commission, confirmed that individuals are not restricted in their giving to candidates, political parties or political action committees.</t>
  </si>
  <si>
    <t>In Florida, individual donations to candidates can easily circumvent the legal limits by being funneled through political parties (which can accept unlimited donations from individuals). All experts consulted on this question agreed that the system is fundamentally flawed. 
"You contribute to a political committee, and then the checks can be unlimited," said Mary Ellen Klas, capital bureau chief for the Miami Herald and co-bureau chief of the Tampa Bay Times/Miami Herald Tallahassee Bureau. "Candidates raise money ... through political committees. The practical effect is that Florida has no caps on campaign finance donations." 
A 2013 report from Integrity Florida explains how Florida's broken campaign finance system has been taken advantage of: "Nearly seventy-five percent of all of the money raised in the 2012 election cycle avoided candidate accounts and instead flowed through so-called independent committees and political parties based on Integrity Florida analysis of state-level campaign contribution data from the Florida Division of Elections database ... With several types of funding vehicles allowing unlimited contributions, it is time to admit that donation limits are not stopping any contributors from spending unlimited amounts of money."</t>
  </si>
  <si>
    <t xml:space="preserve">In general, legal limits on individual contributions to candidates are respected. The Arkansas Ethics Commission occasionally receives complaints about an excessive contribution from an individual to a candidate but it generally turns out to be a mistake rather than intentional. However, it is not difficult in practice for an individual to legally circumvent the limit, via donations to PACs or multiple donations through family members. Multiple PACs can be created that are funded by one individual, allowing that individual to funnel additional money through the PACs into a particular campaign. For example there were at least ten PACs and other entities co-founded and funded by Fayetteville businessman Joe Maynard, which were active in the last election cycle -- ostensibly separate but apparently focused on the same issues and candidates. 
Prior to the enactment of Amendment 94 to the Arkansas Constitution in 2014, which banned corporate contributions to candidates, it was also possible for business owners to funnel contributions through one or more companies in addition to their individual donations, and the use of multiple LLC contributions was not uncommon. For example, a nursing home magnate gave $13,000 to a single state Senate candidate and almost $50,000 to a candidate for Arkansas Supreme Court via various corporate identities and PACs. The use of shell corporations to circumvent donation limits will no longer be possible now that Amendment 94 has banned direct corporate contributions.
There are no limits to individual contributions to political parties. 
---
Peer Reviewer Comment: Agree.
It must be noted, however, that candidates and donors are ingenious in circumventing the limitations. In the 2014 election cycle, for example, the owner of a large chain of nursing homes was able to funnel sums far in excess of the individual contribution limits to a variety of candidates for trial judge, Supreme Court justice and state attorney general by channeling the gifts through the individual nursing home corporate entities, and also through a variety of political action committees. He gave $76,000 through these devices to a circuit judge who was unopposed for a seat on the Supreme Court. A lobbyist, former state senator and former state party chairman in 2014 set up seven political action committees in one day and solicited donations for the nursing home magnate to each one; the money was channeled to a circuit judge who was running for the state Court of Appeals. The judge subsequently withdrew from the race, resigned his judgeship and pled guilty to accepting bribes in exchange for a favorable ruling in a personal injury suit involving one of the nursing homes. But the political action committees and the gifts have not been held to be a violation of campaign finance laws. The nursing home owner, owing to the passage of the constitutional amendment in 2014, will no longer be able to make contributions to any candidate through his corporate entities. It also has long been common for donors to make multiple contributions to a candidate through members of his immediate family.  </t>
  </si>
  <si>
    <t>According to S.C. Code 8-13-1348, neither candidates nor committees may use campaign funds to defray expenses "which are unrelated to the campaign or the office if the candidate is an officeholder nor may these funds be converted to personal use." The law also regulates any expenditure over $25, which must be made by check, debit card, or online transfer.</t>
  </si>
  <si>
    <t>In general, limits on contributions to political candidates and political parties are respected.
Some questions of contribution limit circumvention have come up. Former Attorney General Tom Horne faced an investigation into his 2010 campaign over a scenario where campaign circumvention may have taken place. The case almost certainly has lost the ability to move forward because of a December 2014 court ruling that determined the state's definition of "campaign committee" is unintelligible and therefore unconstitutional. 
All restrictions on campaign committees are essentially at risk with the case, which has been appealed. State lawmakers have also considered revising or rewriting the laws.</t>
  </si>
  <si>
    <t xml:space="preserve">Nevada law prohibits personal use of campaign contributions, and spells out a detailed process for disposing of funds not used for actual campaign purposes. Funds can be spent for legal expenses related to campaigns or a specific public office. Unspent funds can be returned to contributors, be used in a candidate's next campaign, be given to other candidates, to a political party, or to any tax-exempt nonprofit entity.
 Unspent contributions also can be donated to any government entity, with a request that the money be used for a specific purpose.
 </t>
  </si>
  <si>
    <t>The Election Code does not expressly prohibit personal use of campaign contributions, but under a statute titled "lawful election expenses," it mandates that "no candidate, chairman or treasurer of any political committee shall make or agree to make any expenditure or incur any liability, except as provided under the definition of "expenditure." 
 "Expenditure" is defined in a separate statute as "the payment, distribution, loan or advancement of money or any valuable thing by a candidate, political committee or other person for the purpose of influencing the outcome of an election."
 House and Senate ethics committees expressly prohibit members from using campaign funds for personal purposes (House Rule XXII, clause 6(a)(b)). 
 When elected officials retire, they are able to maintain control of unspent campaign funds, but must use them either to influence the outcome of an election or they must return the funds, pro rata, to the contributors. While the Election Code specifically notes that it does not have the authority to apply the statute on Residual Funds to judges in Pennsylvania, the new Pennsylvania Code of Judicial Conduct for judges, under Canon 4.4., states that in areas it does not specifically address, "candidates are responsible for compliance with the requirements of election law ..." The code of conduct does not address residual funds directly, therefore the election code requirements would be the guiding law.</t>
  </si>
  <si>
    <t>No such law exists.
Maine law does not explicitly prohibit candidates/elected officials from the personal use of campaign contributions, nor is there any legal prohibition on officials maintaining control of unspent campaign funds after retirement.
Participating candidates in Maine's Clean Election Program, a voluntary program of full public financing of candidates running for governor and state legislature, are required to spend public campaign funds for “campaign-related purposes” as required by the Maine Clean Election Act (21-A M.R.S.A. § 1125(6))d)). Campaign-related purposes are not defined by the statute, which mandates the Commission on Government Ethics and Election Practices to publish guidelines with respect to what are considered allowable campaign expenditures. 
The Commission adopted detailed guidelines in 2013 on acceptable campaign expenditures. The Guidelines specifically prohibit the use of public campaign funds for personal expenses. The Commission also has rules in place requiring unspent campaign funds be used in future political or campaign endeavors, or returned in full. (21-A § 1017(8))
 It is important to note that only 50% of candidates in 2014 participated in the Clean Election Program.</t>
  </si>
  <si>
    <t>Massachusetts campaign finance law prohibits the direct use of campaign funds for personal purposes.   However, campaign funds, including unspent funds, can be used to enhance a current or former politician’s political future, so long as the expenditure is not primarily personal. Once out of office, or while not running in an election, candidates or former elected officials are not restricted from the use of unspent funds.</t>
  </si>
  <si>
    <t>R.S. 18:1505.2.I forbids the use of campaign funds “for any personal use unrelated to a political campaign or the holding of public office.” Campaign funds may not be used to pay a fine for penalties or the purchase of immovable property or a motor vehicle. Excess funds may be returned to contributors on a pro rata basis, given as an IRS-approved charitable donation, expended in support of or opposition to another candidate, a proposition, or a political party, or maintained for future campaigns.
 A candidate’s immediate family member may not be paid for services provided to that candidate's campaign unless the business is a bona fide, registered business and provides services related to the payment and that payment is made through an arm’s-length transaction.
 "However, the use of campaign funds of a candidate or his principal or subsidiary committees to reimburse a candidate for expenses related to his political campaign or his holding of a public office or party position shall not be considered personal use by the candidate." (Louisiana Revised Statutes 18:1505.2).</t>
  </si>
  <si>
    <t>Under Kansas law, current and former candidates and elected officials are prohibited from using campaign contributions for personal use, including money left over after campaigns and/or an elected official leaves office. The law says unspent campaign funds "shall be contributed to a charitable organization, as defined by the laws of the state, contributed to a party committee or returned as a refund in whole or in part to any contributor or contributors from whom received or paid into the general fund of the state." 
In addition to "legitimate campaign expenses", the act allows contributions to be used for six other purposes: expenses of holding political office; contributions to the party committees of the political party of which such candidate is a member; any membership dues related to the candidate's campaign paid to a community service or civic organization in the name of the candidate; any donations paid to a community service or civic organization in the name of the candidate or candidate committee of any candidate but only if the candidate receives no goods or services unrelated to the candidate's campaign as a result of the payment of such donations; expenses incurred in the purchase of tickets to meals and special events sponsored by any organization the major purpose of which is to promote or facilitate the social, business, commercial or economic well being of the local community; or expenses incurred in the purchase and mailing of greeting cards to voters and constituents.</t>
  </si>
  <si>
    <t xml:space="preserve">According to the Campaign Disclosure — Income Tax Checkoff Act, which regulates campaign finance in Iowa, "committee funds or committee property shall not be used for the personal benefit of a candidate, officer, or associate of the committee. The funds of a committee are not attachable for the personal debt of the committee's candidate or an officer, member of associate of the committee." 
 The point is re-emphasized again within the act under the "Uses of campaign funds," which states that "a candidate and the candidate's committee shall use campaign funds only for campaign purposes, education and other expenses associated with the duties of office, or constituency services, and shall not use campaign funds for personal expenses or personal benefit" and lists specific purposes for which the funds cannot be used, including, but not limited to, personal services not directly related to campaign activities, clothing or laundry expenses, housing or furniture payments, and payments clearly in excess of the fair-market value or an item or service.
 The "transfer of campaign funds" section specifies that, "if an unexpended balance of campaign funds remains when a candidate's committee dissolves, the unexpended balance shall be transferred pursuant to subsection 1," which permits transfers only to the following entities:
 - charitable organizations (unless the candidate or a candidate's family member could receive a direct financial benefit from the contributions);
 - the national, state, or local political party central committees or partisan political committees organized to represent persons within the boundaries of a congressional district;
 - the treasurer of the state to be deposited in the general fund;
 - to a treasurer of a political subdivision of the state for deposit in the general fund;
 - returned to contributors "on a pro rata basis," excluding contributors of $5 or less;
 - contributions to another candidate's committee, "when the candidate for whom both committees are formed is the same person." Candidates are not allowed to "place any requirements or conditions on the use of the campaign funds transferred." </t>
  </si>
  <si>
    <t xml:space="preserve">State law bars comingling campaign contributions with personal funds and declares that contributions are "held in trust" for campaigns or for expenses of holding office. Candidates and office holders and individuals are prohibited from using campaign funds for anything that is not directly related to a political, legislative, or governmental purpose. </t>
  </si>
  <si>
    <t>Indiana's campaign finance law does restrict use of campaign contributions while a candidate is running and in office and after the candidate's political committee is dissolved. Money received by candidates or political action committees may be used only to defray expenses "reasonably related" to candidates' or committees' campaigns for office, continuing political activity or activity related to serving in office; or to make an expenditure to any national, state or local committee or any political party or candidate's committee. When a committee is dissolved, money received by the candidate or committee "may not be used for primarily personal purposes by the candidate or any other person," except as described by permitted uses while the committee is active. (IC 3-9-3-4)</t>
  </si>
  <si>
    <t>No such law exists, and court decisions have eliminated most donation limits that were contained in the statutes. However, the law requires: 
(7) Oath for independent disbursements. 
(a) Every committee, other than a personal campaign committee, which and every individual, other than a candidate who desires to make disbursements during any calendar year, which are to be used to advocate the election or defeat of any clearly identified candidate or candidates in any election shall before making any disbursement, except within the amount authorized under s. 11.05 (1) or (2), file with the registration statement under s. 11.05 a statement under oath affirming that the committee or individual does not act in cooperation or consultation with any candidate or agent or authorized committee of a candidate who is supported, that the committee or individual does not act in concert with, or at the request or suggestion of, any candidate or any agent or authorized committee of a candidate who is supported, that the committee or individual does not act in cooperation or consultation with any candidate or agent or authorized committee of a candidate who benefits from a disbursement made in opposition to a candidate, and that the committee or individual does not act in concert with, or at the request or suggestion of, any candidate or agent or authorized committee of a candidate who benefits from a disbursement made in opposition to a candidate. A committee which or individual who acts independently of one or more candidates or agents or authorized committees of candidates and also in cooperation or upon consultation with, in concert with, or at the request or suggestion of one or more candidates or agents or authorized committees of candidates shall indicate in the oath the names of the candidate or candidates to which it applies. 
No law exists that bans outside funds to be spent on behalf of a candidate if these were raised in coordination with the candidate. 
---
Peer Reviewer comment: Agree.
As noted earlier, enforcement of the longstanding prohibition of coordination between candidates and outside groups is now in flux because of the July 16, 2015 Wisconsin Supreme Court decision. There is now even uncertainty about the applicability and enforceability of Wis. Stats 11.06(7).</t>
  </si>
  <si>
    <t>Expenditures of funds in support of a candidate are subject to the same contribution limits that apply to individuals when the candidate is a party to the fundraising, according to the Secretary of State's office. 
 According to 3-8-12(f) of the West Virginia Code, "(f) Except as provided in section eight of this article, a person may not, directly or indirectly, make any contribution in excess of the value of $1,000 in connection with any campaign for nomination or election to or on behalf of any statewide office, in connection with any other campaign for nomination or election to or on behalf of any other elective office in the state or any of its subdivisions, or in connection with or on behalf of any person engaged in furthering, advancing, supporting or aiding the nomination or election of any candidate for any of the offices."
 “To determine ‘coordination,’ if that election law violation is alleged, this office would investigate fully and examine many factors,” said a spokesman for the Secretary of State’s office. Other factors to prove coordination would include meetings between the candidate/party/PAC, phone calls, emails, messages, etc.
 Phil Kabler, statehouse correspondent for the Charleston Gazette, noted that independent expenditure PACs must be removed from a candidate’s control to be able to spend unlimited amounts of money. Since they can raise far more money than the candidate themselves, that leaves most legislative candidates powerless, he said. “It’s getting to a point where a candidate can only throw his hat in the ring, then hope that the dark money behind him can overpower the dark money against him,” Kabler said. And he noted that that leaves the candidate indebted to the source of that dark money for re-election.</t>
  </si>
  <si>
    <t>Outside groups are subject to donation limits if they coordinate with a candidate. Any spending on behalf of candidate cannot be considered independent expenditure.
For instance, a PAC or a union that raised money for a legislative candidate with his or her help would still be capped at giving $950 per election to the candidate's committee; the limit would be $1,900 for a candidate for statewide executive office.
State law defines "contributions" -- thus subject to donation limits -- to include expenditures "made by a person in cooperation, consultation, concert or collaboration with, or at the request or suggestion of a candidate, the candidate's authorized committee or agent is a contribution to such candidate."</t>
  </si>
  <si>
    <t xml:space="preserve">No such law exists.
Under SC Code 8-13-1314, individuals and groups -- including groups that jointly raise funds with candidates -- are capped at donating to candidates $3500 for statewide races and $1000 for local races within an election cycle. That said, no specific coordination law exists.
S.C. Code Ann. 8-13-1300(6) (Supp.1998) defines a committee as "an association, a club, an organization, or a group of persons which, to influence the outcome of an elective office, receives contributions or makes expenditures in excess of five hundred dollars in the aggregate during an election cycle." The term also includes a "noncandidate committee, or a committee that is not a campaign committee for a candidate but that is organized for the purpose of influencing an election."  
S.C. Code 8-13-1322(A) (Supp.1998) states that no person is allowed to "contribute to a committee and a committee may not accept from a person contributions aggregating more than three thousand five hundred dollars in a calendar year." 
However, S.C. Code 8-13-1322(A) (Supp.1998) was ruled unconstitutional by U.S. District Court in the case of Legacy Alliance, Inc. v. Condon (1999) and subsequent legislation, noting the overly broad language of state law in definition of what constitutes a committee and whether it impairs the right of groups (such as non-profits) to raise funds. </t>
  </si>
  <si>
    <t xml:space="preserve">Oklahoma's law states that "a contribution to a limited committee that is designated directly or indirectly to be used for the benefit of a particular candidate or candidates shall be considered a contribution by the contributor to the candidate or candidates."  This includes contributions received via joint fundraising efforts in which a candidate participated in.
The Oklahoma Ethics Commission considers any such donation or expenditures in this manner as "coordination" between the outside group and the candidate, and therefore subject to the state's limits on expenditures. The law also addresses "in-kind" donations such as hosting dinners in support of a political party, PAC or candidate committee and limits that to a $1,000 exclusion per calendar year.  </t>
  </si>
  <si>
    <t>10 ILCS 5/Art 9 of the Illinois Election Code prohibits independent expenditure committees from involvement with candidates. The code states, "an independent expenditure committee may not conduct joint fundraising efforts with a candidate political committee or a political party committee."
Therefore, coordination is not allowed.
---
Peer Reviewer comment: Agree.
10 ILCS 5/Art 9 of the Illinois Election Code prohibits "independent expenditure committees" from having any involvement with a candidate, so it renders the question moot."</t>
  </si>
  <si>
    <t>No such law exists. 
Maryland changed some of its election laws in recent years, and most of the changes took effect in 2015. Maryland now allows donors to contribute up to $6,000 per candidate and got rid of its $10,000 per cycle cap following McCutcheon v. Federal Election Commission, No. 12-536, the 2014 Supreme Court ruling that eliminated spending caps. The issue of whether a candidate raises funds for an outside group, and thus is somehow subject to the limits, has not yet arisen in Maryland, according to Jared DeMarinis, of the Maryland Board of Elections. There is no law restricting this behavior. 
---
Peer Reviewer Comment: Agree
This session a bill was introduced to define coordination; this legislation would have helped address the issue of candidates raising funds for independent expenditures. This law did not pass.</t>
  </si>
  <si>
    <t>While the 2009 Campaign Finance Reporting Act imposed contribution limits on a very broadly defined range of "political committees," a Tenth Circuit Court's 2013 decision, Republican Party v. King, 741 F.3d 1089 (10th Cir. 2013) ruled that no limits can be imposed on expenditures that will be made without coordination. But because New Mexico law doesn't specifically define what "coordinated expenditures" are, the law is left open to interpretation until it is amended by the Legislature or further detailed by the courts. Advocates are pursuing reform as if there is no prohibition on the books.</t>
  </si>
  <si>
    <t>Lobbyists are barred from contributing to candidates but are allowed to donate to a political party. There is no limit to what a lobbyist or anyone else can contribute to a political party in Tennessee. 
 State law says "no lobbyist shall offer or make any campaign contribution, including any in-kind contribution, to or on behalf of the governor or any member of the general assembly or any candidate for the office of governor, state senator or state representative." Tenn. Code Ann. § 3-6-304(j)</t>
  </si>
  <si>
    <t>The law does not distinguish between lobbyists and other political donors, who are permitted to make unlimited contributions to candidates and political parties.  
The election codes prohibit anyone from making donations in the State Capitol or in courthouses.  Legislators are also prohibited from taking donations during their biennial 140-day regular sessions.</t>
  </si>
  <si>
    <t>No specific mention is made of lobbyists in the legislature. However, lobbyists' donations are treated the same as individual donations in Wyoming statute, according to Lori Klassen in the state election office. In law, no one person can donate more than $2,500 to any candidate for statewide office or his/her campaign committee per election. The limit is $1,500 per election to candidates for nonstatewide political office, or their campaign committee. 
Total political contributions for any one person are capped at $50,000 for any two-year period consisting of a general election year and the preceding calendar year, statute says. These new limits became effective Jan. 1, 2015.</t>
  </si>
  <si>
    <t>Lobbyists are explicitly mentioned, but subject to the individual contribution limits in Minnesota Statutes, Chapter 10A, Section 10A.27. Limitations on lobbyist donations to political parties are not applicable. Candidates are also limited in the total aggregate amount they can accept from all lobbyists. 
 Specific limits on individual donations to candidates can be found in Minnesota Statutes, Chapter 10A, Section 10A.27, 2014. Limits vary per position and are divided into two time periods: the election segment of an election cycle” and the nonelection segments of the election cycle (see Minnesota Statutes, Chapter 10A, Section 10A.01, Subdivision 16 for definition). 
 Limits are set according to the type of office which the candidate is running for: $1,000 - $2,500 for candidates for judicial office; $1,000 for candidates for state representative; $1,000 for candidates for state senator; $1,000 - $2,000 for candidates for secretary of state or state auditor; $1,500 - $2,500 for candidates for attorney general; and $1,000 - $4,000 for candidates for governor and lieutenant governor running together.
 In 2013, the Minnesota Statutes, section 10A.27, Subd. 1 was amended to increase contribution limits to candidates in an attempt to curb funding from outside groups whose contributions to political parties, which often trickle down to individual candidates</t>
  </si>
  <si>
    <t xml:space="preserve">Lobbyists are subject to individual donation limit:  $2,600 per election, $25,000 to state political party committees, $37,000 to county political party committees, $7,200 to municipal political party committees. However, lobbyists are not explicitly mentioned under the law. </t>
  </si>
  <si>
    <t>Under Kansas law, lobbyists are explicitly mentioned but treated the same as other individuals for purposes of campaign donations, with one big exception: they cannot make donations during a legislative session. For each primary and general electoral cycle, the limits are: $2,000 for statewide candidates; $1,000 for state senate candidates; $500 for house candidates; $500 for district and magistrate judge candidates; $1,000 for state school board candidates; $500 for county candidates; $500 for first-class city candidates. What this means is a contributor could donate a total of $4,000 to a statewide candidate, a total of $2,000 to a state senate candidate, etc. The individual contributor limit for a state political party is $15,000 per calendar year.</t>
  </si>
  <si>
    <t>R.S. 24:56 forbids lobbyist contributions of any kind during legislative session, but this restriction only stands for the short session period. In Louisiana, candidates are allowed to create their own political action committees, but pre-election contributions are limited by R.S. 18:1505 to $5,000 for major offices, $2,500 for district office and $1,000 for other offices. Contributions to political parties are not limited. 
Louisiana law doesn’t specifically mention lobbyists, but restricts the size of their political contributions to the same limits as others
 Corporations, trade associations and other groups can form political action committee under R.S. 18:1491, but their contributions to political candidates are limited by R.S. 18:1505 to $5,000 for major offices, $2,500 for district office and $1,000 for other offices. Contributions to political parties are not limited.</t>
  </si>
  <si>
    <t>Idaho’s campaign finance law does not explicitly mention lobbyists and treats them the same as any individual when it comes to limits on their campaign contributions. They are limited in the amount they may contribute to candidates, but not in the amount they may contribute to political parties. The limit on lobbyist contributions to candidates for the state Legislature, or to a political committee organized on behalf of a candidate for the state Legislature, thus is $1,000 for the primary election, and $1,000 for the general election – the same as the limit for individuals. For contributions to candidates for statewide office, or their committees, the limit is $5,000 each for the primary and general elections, the same as for all individuals.
 Contributions made by lobbyists in recall elections are treated the same as those for general elections. In-kind contributions from lobbyists are treated the same as cash contributions for purposes of the limits, and are subject to the limits at their fair market value. Lobbyist contributions to candidates for judicial district offices, city or county offices are subject to the same limits as those for legislative candidates.
 The definitions section of Idaho’s campaign finance law, Section 67-6602(o), defines "person" to mean “an individual, corporation, association, firm, partnership, committee, political party, club or other organization or group of persons.”</t>
  </si>
  <si>
    <t xml:space="preserve">There is no limit on the size of contributions, however, lobbyists are explicitly restricted from making contributions to elected state officials, members of the General Assembly or candidates for state office during the legislative session. The restriction extends for an additional 30 days for contributions to the governor or gubernatorial candidates. There is no mention of lobbyist in laws regarding donation limits to parties. </t>
  </si>
  <si>
    <t>Lobbyists are not explicitly mentioned under the law and instead are treated the same as "persons" under Hawaii law. 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An election period is the time from the day after the general election through the day of the next general election.
 Contributions by lobbyists to a political party are limited to $25,000 per two-year election period. Contributions by political committees established and maintained by a national political party to a political party are limited to $50,000 in any two-year election period.</t>
  </si>
  <si>
    <t>Lobbyists are not explicitly mentioned under the law must follow individual campaign contribution limits to candidates under Georgia law. There are no limits on contributions to political parties.
 Lobbyists are not allowed to make any campaign contributions while the legislature is in session. Outside of the 40 day session they are treated as any person making campaign contributions. 
 § 21-5-41 of the O.C.G.A. on maximum allowable contributions reads as follows: 
  "(a) No person, corporation, political committee, or political party shall make, and no candidate or campaign committee shall receive from any such entity, contributions to any candidate for state-wide elected office which in the aggregate for an election cycle exceed:
  (1) Five thousand dollars for a primary election;
  (2) Three thousand dollars for a primary run-off election;
  (3) Five thousand dollars for a general election; and
  (4) Three thousand dollars for a general election runoff."
 The Campaign Finance Commission can change the limit in increments of $100 based on the consumer price index. Currently those limits for statewide offices are:
 $6300 dollars for primary and general elections;
 $3700 dollars for runoff elections.</t>
  </si>
  <si>
    <t>No such law exists. In Florida law, there is no explicit mention of limits on lobbyists' donations to candidates or parties. 
However, there are limits on individual and political committee donations to candidates (the limit is $3,000 to a candidate for statewide office during any election) but not to political parties, according to Integrity Florida research director Ben Wilcox.   
106.08 Contributions; limitations on
Except for political parties or affiliated party committees, no person or political committee may, in any election, make contributions in excess of the following amounts:
1. To a candidate for statewide office or for retention as a justice of the Supreme Court, $3,000. Candidates for the offices of Governor and Lieutenant Governor on the same ticket are considered a single candidate for the purpose of this section.
2. To a candidate for retention as a judge of a district court of appeal; a candidate for legislative office; a candidate for multicounty office; a candidate for countywide office or in any election conducted on less than a countywide basis; or a candidate for county court judge or circuit judge, $1,000.
(b) The contribution limits provided in this subsection do not apply to contributions made by a state or county executive committee of a political party or affiliated party committee regulated by chapter 103 or to amounts contributed by a candidate to his or her own campaign.</t>
  </si>
  <si>
    <t>Registered lobbyists are prohibited from making campaign contributions or from promising to make campaign contributions (or soliciting or promising to solicit campaign contributions) to lawmakers or the governor, during the regular legislative session. However, this ban only stands for the short period of the year when the legislature is in session.
Lobbyists are allowed to contribute to political candidate committees, up to certain limits, but can give in unlimited sums to political parties. The individual contribution limits apply to lobbyists and were raised in 2013, roughly doubling the amount candidates can receive from any one individual. Local candidates can now take up to $5,000 from individuals. Legislative and statewide candidates can take up to $4,000.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</si>
  <si>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No such law exists. 
In Delaware, the law does not make an explicit mention of lobbyist contributions to either candidates or political parties. 
However, a person (individual) may contribute $1,200 to a statewide candidate committee during an election period, and $600 to a candidate not running statewide. For a candidate facing a primary election, an election period ends the day of the primary election and begins the following day for purposes of campaign contributions. § 8010
A person may give $20,000 to a party during an election period. § 8011</t>
  </si>
  <si>
    <t>The current law does not limit PAC donations for statewide office. There are no restrictions on PAC donations to political parties.
In law, there are limits on political action committees' contributions to candidates for nonstatewide political office. 
"No political action committee shall contribute directly or indirectly more than five thousand dollars ($5,000.00) per election to any candidate for political office other than statewide political office," the law says. "The primary, general and special elections shall be deemed separate  elections." 
Lawmakers changed this during the 2015 legislative session, and it became effective immediately. 
Previously, Wyoming law prohibited a political action committee from contributing more than $7,500 to any candidate for statewide political office or $3,000 per election to any candidate for any other political office.  
The legislation removes the $7,500 limit on contributions to candidates seeking statewide office and increases the contribution limit to $5,000 for all other candidates.</t>
  </si>
  <si>
    <t>There are no limits on political action committees' donations to candidates and to political parties.</t>
  </si>
  <si>
    <t>Virginia has no limits on donations from political action committees to candidates or to political parties. Virginia has no limits on corporate donations to candidates or political parties. However candidates and parties must disclose how many donors gave money or in-kind donations of under $100 and must itemize donations, money and in-kind contributions, of those who gave more than $100.</t>
  </si>
  <si>
    <t>There are currently no limits on the amount of money political actions committee may give to a political party or a candidate, his/her committee, or a legislative campaign committee. Limits remain on how much a PAC may give to a candidate and/or candidate committee. Experts expect that unlimited amounts of money will reach candidates through the open contribution windows. The remaining limit on PAC contributions to candidates is a sliding scale based on the office for which the candidate is running.
---
Peer Reviewer comment: Agree.
An individual candidate operates his or her own campaign committee. Then there are legislative campaign committees established under Wis. Stat. §11.265 that are technically formed by all the members of a political party in each house of the legislature and are practically operated by legislative leaders of that party. (Hence, there are four legislative campaign committees: The Assembly Democratic Campaign Committee, Republican Assembly Campaign Committee, State Senate Democratic Committee and the Committee to Elect a Republican Senate. There are hundreds of individual candidate committees, one for each person running for the Assembly or Senate.) PAC donation limits apply differently to these two different kinds of committees</t>
  </si>
  <si>
    <t xml:space="preserve">Political contributions from labor organizations and corporations to candidates and political parties are prohibited under Section 253.091 of the Texas Election Code, but an appeals court ruling in 2013 permitted the creation of Texas super-PACS that can receive corporate donations and make independent expenditures, such as for advertising, that don't go directly to the candidate.   
Corporations are permitted to donate to  a political action  committee for administrative and overhead costs but are banned from contributing directly to candidates.  Corporations can make unlimited donations to parties to defray normal overhead and administrative or operating costs incurred by a party, or to administer a primary election or convention held by the party.
The ban on corporate donations was the centerpiece of a nearly decade-long criminal case against former U.S. House Majority Leader Tom DeLay, who was acquitted by the state's highest criminal appeals court in 2014. The Texas congressman was indicted in 2005 on charges that his political action committee accepted $190,000 in corporate money and sent the money to an arm of the Republican National Committee as part of a plan to finance seven Republican legislative candidates back in Texas in 2002.   
DeLay was sentenced to three years in prison in 2011 for money laundering, but the conviction was thrown out on Oct. 1, 2014, when the Texas Court of Criminal Appeals upheld a lower appeals court ruling that the prosecutors failed to prove that DeLay had violated the law.  Throughout the case, the former congressional leader declared that he was the target of  politically motivated prosecutors in Travis County, Texas. 
According to the Texas Ethics Commission, contributions from corporations and labor organizations are permitted to a political party for two narrow purposes –  to defray normal overhead and administrative or operating costs incurred by the party, or to administer a primary election or convention held by the party.  </t>
  </si>
  <si>
    <t xml:space="preserve">Maryland's recent changes in campaign finance law, approved in 2013, and effective in 2015, have altered the definition of corporation for the purpose of campaign finance. 
According to Campaign Finance §13-226 (e), companies that are "affiliated" i.e. a corporation and a wholly owned subsidiary, or two or more corporations owned by the same stockholders, are considered one corporation for the purpose of limits on campaign finance contributions.  This means that a contributor, in this case a corporation, can donate $6,000 to as many candidates and political parties as he/she wishes. However, the $6,000 limit per candidate or political party remains in effect. 
It is the cumulative amount of donations to multiple candidates that is now longer capped at $24,000 due to the 2014 McCutcheon ruling by the U.S. Supreme Court. </t>
  </si>
  <si>
    <t>No such law exists. There are no limits on corporate donations to candidates and political parties.</t>
  </si>
  <si>
    <t>Campaign finance laws in Wisconsin are in a state of flux. The Seventh Circuit Court of Appeals recently urged state lawmakers to update the statutes, calling Wisconsin campaign finance laws “labyrinthine and difficult to decipher.” Nonetheless,  there is no annual limit on the amount an individual can give a PAC or a political party committee. Individuals do have a limit of $10,000 that can be given to candidates.
The law had contained a $10,000 aggregate annual limit on the amount an individual could give to any combination of candidates, PACs and party committees, which effectively limited PAC donations to $10,000.  The $10,000 cap had served as the upper limit on PAC and political party contributions for each calendar year.  However, that $10,000 aggregate limit has been struck down by the courts.  "The federal statute at issue in this case imposed two types of limits on campaign contributions: 1) base limits that restrict how much money a donor may contribute to a particular candidate or committee, and 2) aggregate limits that restrict how much money a donor may contribute in total to all candidates or committees. Base limits were previously upheld as serving the permissible objective of combatting corruption. The aggregate limits do little, if anything, to address that concern, while seriously restricting participation in the democratic process. The aggregate limits are therefore invalid under the First Amendment." McCutcheon v. Federal Election Commission, 572 U. S. ___, 134 S. Ct. 1434, 188 L. Ed. 2d 468 (2014)
As a result, the only enforceable donation limits for individuals in statutes apply to contributions given to candidates, according to Reid Magney, spokesman for the Government Accountability Board (GAB). With the aggregate limit declared unconstitutional, there are no limits on the amount of money a person can give to a PAC or political party remaining in statutes.
"With the rise of dark money flowing into “nonprofit groups,” this is the easiest way to circumvent donation limits, and it’s happening all the time now, to the tune of hundreds of millions of dollars," says Matthew Rothschild, executive director of the Wisconsin Democracy Campaign. "Here in Wisconsin, the ceiling on individual contributions to outside groups was torn down by Judge Rudolph Randa on Sept. 5, 2014. As a result, a couple of individuals have actually given $1 million to the political party of their choice." Diane Hendricks gave $1 million to the Republican Party of Wisconsin, and Lynde Uilhein gave $1 million to the Democratic Party of Wisconsin since September 2014, he confirmed.</t>
  </si>
  <si>
    <t>Michigan law sets limits on individual donations to candidates, but there are no limits on individual donations to political parties
In December 2013, the Michigan Legislature passed a law that amended the Michigan Campaign Finance Act of 1976 by doubling contribution limits for individuals: $6,800 for candidates for governor and other statewide offices; $2,000 for state Senate candidates; and $1,000 for state House candidates. These are limits per election cycle. The new law also limits individual contributions to state House or state Senate partisan caucus committees to $40,000 per calendar year. There are no limits on individual donations to political parties.</t>
  </si>
  <si>
    <t xml:space="preserve">In Maryland,  law governing limits on campaign contributions changed in 2015 and the limit on individual donors is $6,000. Individual donors may give a maximum of $6,000 per four-year cycle to candidate committees and political parties. The new limits in Maryland, which are in effect since January 1, 2015, are for an individual donor:  $6,000 to any one campaign finance entity, which means candidate committee, political party committee, or other entity that is gathering funds to spend on a political campaign. 
There was an aggregate limit  by an individual donor of $24,000 to all campaign finance entities (candidate committees, political parties, etc.) but that will not be enforced due to the McCutcheon decision. 
A U.S. Supreme Court ruling in 2014 appears to have invalidated some new limits that Maryland lawmakers had approved earlier that year. The high court's ruling, however, in the McCutcheon case, appears to have caused concern among Maryland campaign finance officials, and the state Board of Elections has said it is unable to enforce the $24,000 aggregate limit.  
In addition, Maryland has no limit on contributions to a ballot issue committee - e.g. a committee that is promoting a particular referendum question, such as legalization of gambling;  and there is no limit on transfers from one campaign committee to another. So for instance, a political slate in Maryland, made up of several candidates who choose to run together as a slate, can collect funds, and distribute them, without limits, to members of the slate.
  </t>
  </si>
  <si>
    <t>Massachusetts laws set limits on both individual donations to individual candidates and to political parties per calendar year. According to the most recent chart of the Massachusetts Office of Campaign and Political Finance, individuals can contribute up to $1000 per year to a candidate or candidate’s committee; $500 to a political action committee, $5000 to a state or local party committee.</t>
  </si>
  <si>
    <t>There is no centralized or decentralized database that contains all responses to FOI requests. 
Don Smith, executive director of the WV Press Association, said legislation has been proposed in previous years to record all FOIA requests in a single database, along with their disposition, but that the legislation never was approved by lawmakers. “So now we really have no way of knowing how many FOIA requests have been filed and what their disposition has been,” he said.
He also added that he usually gets a phone call or an email acknowledging receipt of his FOIA request. “I may get an email acknowledging receipt of my FOIA requests,” said Phil Kabler, statehouse correspondent for the Charleston Gazette, “but a lot of times, the first you hear is when you get the documents you requested. 
“Government responses have to be in writing and they have to tell you reasons for a denial and that you that you have a right to appeal it to the circuit court,” said Sean McGinley, partner in the law firm DiTrapano Barrett DiPiero McGinley &amp; Simmons. However, they don’t have to be in an open data format.</t>
  </si>
  <si>
    <t>Government responses to FOI requests are only made available to the requestor, either via photocopies or email. They are not put online. 
 There is no single state entity that deals with these types of requests and no central database that lists all government responses to FOI requests.</t>
  </si>
  <si>
    <t>There is no centralized or decentralized database on FOI requests in Tennessee. 
At this time, there is a limited open data portal in Tennessee. "There is nothing in the Public Records Act that requires any kind of open data portal,” said Deborah Fisher, executive director of the Tennessee Coalition of Open Government (TCOG). Gov. Bill Haslam has established an open data initiative, he said, but there’s no requirement, guidelines or standards on what should be in there. 
It varies by agency in terms of agency in how the information is released. Some agencies will only release records in PDF form. Others will provide data in multiple formats so it can be analyzed in a database program. 
Too often agencies were handing out information in PDF format or a format that was deliberately unreadable, said Brian Haas, a former reporter with the Tennessean newspaper. He said agencies routinely stymied attempts to analyze the data. "I would actually hear from an agency that they didn't want the data manipulated, which is kind of curious."</t>
  </si>
  <si>
    <t>Most agencies in Mississippi do not keep file of Freedom of Information requests, although they are required by law to preserve denials for at least three years after they are made (25-61-5). 
Furthermore, most do not keep record of positive responses to records requests because they are not required to by law.</t>
  </si>
  <si>
    <t>There is no centralized office in South Carolina for dealing with FOIA requests, and so there is no database. An office could be established under House Bill 3191, which is now wending its way through the Senate. Specifically, the bill would amend SC Code 30-4-30, which does approach the idea of establishing a database This provision states that certain records "must be available for copying and inspection without written request during normal business hours," and that these would include "all documents produced by the public body or its agent that were distributed to or reviewed by any member of the public body during a public meeting for the preceding six-month period." However, the bill remains debatable in both concept and practice, since it also allows for penalties for "excessive" requests.</t>
  </si>
  <si>
    <t xml:space="preserve">The state does not maintain an online log or index of records requests. The system for tracking records requests varies across agencies and some agencies don’t keep a log.  
However, the Supervisor of Public Records keeps a log of all appeals, with very little detail, dating back one year. It is available online and any closed cases can be downloaded in pdf format. 
“The governor’s office told me it keeps track of public records requests by writing them on a whiteboard,” said Boston Globe reporter Todd Wallack. “Every department has its own system; there is nothing centralized.” 
Even when requesters seek information on previous requests to agencies, they can face further secrecy from record’s custodians. The Massachusetts State Police blacked out the names of previous requesters and the topics they sought information about when Wallack recently sought data about previous requests made to the agency under the public records law. The agency sent Wallack a bill for $43,000 for the log of requests and responses, claiming that was the cost estimated to redact information and Wallack appealed to the Supervisor of Public Records, who agreed with the agency's claim it would be overly burdensome under the law to produce the request. Wallack is currently appealing that decision. Meanwhile, illustrating the haphazardness of the agency’s approach, the state police have provided requester logs to another journalist, Shawn Musgrave, he said. 
Wallack has also gotten a public records request log from the state Department of Children &amp; Families, which he used to write a story about how the agency did not respond to records requests. 
Requesters have also faced the problem of agencies reformatting information to make it less user friendly. “Agencies — particularly police departments — often needlessly convert data and documents to inaccessible formats,” said Muckrock’s Shawn Musgrave, a frequent requester.” “The Boston Police Department and Massachusetts State Police have both attempted to charge me hundreds of dollars for printouts of data available as electronic spreadsheets”. 
A bill proposed this year would require state agencies to maintain a database of all requests and responses to requests, to post that information on its website. Both a House and Senate version of a bill to strengthen the weak open records laws in Massachusetts are pending. Both versions include a requirement that state agencies maintain a database of all requests and responses to requests and to proactively post that information on its website. </t>
  </si>
  <si>
    <t>There is no Maryland law requiring FOI requests and subsequent responses to be made available through a centralized or decentralized database. Likewise, there is no evidence of such any agency observing such practice even without a law. 
There are efforts underway to get government data published online, but no requirement exists thus far.</t>
  </si>
  <si>
    <t>There is no central database, and although individual offices may publish some FOI requests, they are not required to do so. For example, the Governor's Office publishes its responses to records requests each month on an easily accessible site. But those are published in a pdf document that readers can open in their browsers or download one at a time. The Governor's Office provides request records dating back to 2011 on an easily accessible site. These files are only available in PDF form. 
The three state universities also maintain logs of public records requests, with varying levels of information and accessibility. The Iowa State University public records log is limited to a brief subject line for requests along with the date of the request and the requester and requester's organization. The posts are delayed by two to four weeks before they are posted. Iowa State's log meets the open data principles of no usage costs, no licensing, nondiscrimination. The University of Iowa records log includes a title, requester, the status of the request, date of request, date of completion and reason (if any) that records were denied, as well as a search function. The University of Iowa log meets the open data principles of nondiscrimination, no licensing and no usage costs. The University of Northern Iowa includes the date of request, requester name, requester organization, a brief recap of the request, person who responded and the form of request. The data meets the open data principles of nondiscrimination, no licensing and no usage costs.
The only other major state government entity that has posted records requests is the Iowa Department on Aging, which last posted records requests from May 2013. These are singular posts of specific months during 2013 - but they meet the open data principles of nondiscrimination, no licensing and no usage costs. 
While the five databases are free and can be used by anyone, the information is limited and the majority of government responses to public information requests are not published.</t>
  </si>
  <si>
    <t>There is no evidence of either a centralized or decentralized data portal for FOIA requests and answers across Illinois' 7,000 public entities. 
In December, the state's FOIA law was amended that gives public entities the option of pointing FOIA requesters to their individual online website address for the information they requested, if available online, instead of providing the requested information directly back. 
This is intended to reduce time spent responding to voluminous requesters; however, there is no evidence that the state's public entities are contributing data to one centralized location. 
In recent years, the state of Illinois has made available a centralized data portal that local governments can contribute data to.
In 2013, new legislation aimed to push for more open data. Illinois offered grant money to help foster the contributions. In addition to state data, there are four municipalities that regularly contribute information - including: The City of Champaign, City of Rockford, City of Belleville and the South Suburban Mayors and Managers. The portal is easy to access and is open to the public. The data available is free and in a common format that can be downloaded, shared or exported. This is not a comprehensive data portal, however, and does not include all government responses to FOIA requests. Moreover, the data provided by the municipalities is dated and limited. The City of Champaign, for example, has contributed 15 datasets, with the most recent date of 2013. But a search for "Champaign" in the data portal returns nearly 300 datasets.</t>
  </si>
  <si>
    <t>There is no single database (or even a decentralized database) that contains responses to all public records requests submitted to state agencies.
 For individual responses to public records request, and whether it is presented in an open data format, depends entirely on the type of request and the agency responding. Some requests are fulfilled in an open data format (i.e. searchable PDFs of emails, CSV files of precinct data, shapefiles for proposed election district boundaries, etc.), but again there is no database.</t>
  </si>
  <si>
    <t>Tennessee has an Office of Open Records Counsel that helps both citizens and government agencies determine what records are public and how meetings are to be conducted. 
 “You can go to the Office of Open Records Counsel and she has authority to informally mediate, but she has no power or authority to force the government body to do anything,” said Deborah Fisher, executive director of the Tennessee Coalition for Open Government (TCOG). Tennessee law does not have any civil or criminal penalties for violators. 
 The Open Records Counsel came under fire from some media organizations after she ruled that the Advisory Committee on Open Government, which advises on transparency issues, was not subject to the open meetings act. 
 “Is that not ironic that the very office that holds the responsibility of seeing that the citizens have access is involved in blocking access?” citizen activist Ken Jakes said in an Associated Press story that reported that the panel was not required to have open meetings. The same story said there was no notice on the advisory committee's website of its next meeting.
 The office can issue an advisory opinion saying the agency must turn over the records, and can even negotiate between the citizen and the agency. But the legal opinion is not binding. The government agency is free to ignore the opinion, but it also runs the risk of having to pay legal fees if the citizen successfully sues. 
 Alex Friedmann, managing editor of Prison Legal News, said he viewed the office as more of an advisory agency as opposed to being investigative. He said it does not impose penalties and only a court can do that.</t>
  </si>
  <si>
    <t>While there is currently no independent agency to monitor the public access to information, but there could be. According to SCPA President Bill Rogers, there is a law under consideration  that "sets up an office of FOI review, so that a citizen could get a decision, a ruling on whether they could have access to a document without hiring an lawyer. They would just go to their review officer and he would make a ruling, without having to hire a lawyer." Otherwise, "not only is there not any appeal, there's not any general oversight," said The Nerve reporter Rick Brundrett. "If they say no, you're toast.</t>
  </si>
  <si>
    <t>The attorney general receives complaints of violations of access to information laws from citizens each year and contacts some of the alleged violators, referring other cases to local district attorneys. 
In fiscal 2013, the most recent year for which such information was available, the attorney general received 18 complaints. It referred 10 of these to district or county attorneys for investigation. Of the eight cases investigated by the attorney general's office, five resulted in records being provided to the complaining party. The attorney general found no violation in two of the cases, and one was not resolved. 
Thirty-one complaints were made to county and district attorneys. In 13 of those, requests for information were subsequently complied with, officials underwent training in state law, or some other action was taken to satisfy the complaint. In 18 of those cases, no violation of state law was found. 
A Kansas Press Association official said it's "a very rare occasion when somebody is fined in Kansas" for violating access to information laws. That's backed up by the fact that, during the period under review, neither the attorney general nor any county or district attorneys sought civil penalties for violations.</t>
  </si>
  <si>
    <t>New Jersey Open Public Records Act does not require the Government Records Council or any other agency, to monitor the application of access or initiate investigations in this area. The Council never initiates investigations on its own volition, according to Jennifer Borg, general counsel for North Jersey Media Group. It is a reactive agency, which fields complaints from the public and decides accordingly. They can, and occasionally do, assess fines and, if they find a records custodian has denied access in bad faith. The courts also can impose attorney fees, which they routinely do, according to John Paff.</t>
  </si>
  <si>
    <t>There is no such entity.
While various offices may be helpful in the pursuit or public records, such as the Ombudsman's Office, no state entity is assigned to enforce the public right to access government records, according to media lawyer John McKay. "this is probably the single worst thing where Alaska comes out worse than other states, and the end result is that it’s kind of bad news," McKay says. 
"There should be a reasonable and consistent vetting of these requests," said Kyle Hopkins, former Anchorage Daily News reporter and current KTUU digital director. "Instead it depends who has the job, which agency your dealing with, and whether an administration prioritizes transparency."</t>
  </si>
  <si>
    <t>The state's Public Access Counselor does not initiate investigations or imposes penalties on offenders. 
 Instead the office responds to requests for reviews over FOIA and Open Meetings Act violations.
 The Public Access Counselor's office has nine attorneys and received 4,000 new cases in 2014. The office works to resolve the complaint. Sometimes, it's simply that a public entity did not respond to a FOIA request and the office will send a reminder. 
 In appeals cases, the office will issue either non-binding (non enforceable) or binding (enforceable through circuit court) opinions that support a request for FOIA or a denial of the FOIA but does not impose penalties for noncompliance. Instead, the office takes a proactive approach and offers training and hands-on sessions for both public officials and the public to better understand FOIA and Open Meetings Act laws. 
 A majority of the incoming requests for PAC review is that the public body in question did not respond to a FOIA or Open Meetings Act request. In these cases, a non-binding opinion will be sent. In 90 percent of these cases, the public body will respond and the case will be closed. 
 In rare instances, the office will issue a binding opinion - which go through a long and rigorous process and are rarely issued.</t>
  </si>
  <si>
    <t>Once an individual makes a request for public information and is denied access, there is no administrative method, other than the courts and the State Attorney General's office, to resolve the dispute. And recent reports indicate the Attorney General has not fully used  his powers on behalf of citizens. "Attorney General J.B. Van Hollen has never used the court system to enforce open government," the Appleton Post-Crescent editorialized on March 22, 2014. "Van Hollen defers complaints to local prosecutors, saying his office doesn't have the resources to handle problems at the municipal  level. But guess what? Local prosecutors have been stripped of their resources, too."
Added the editorial, "Van Hollen's office is a great resource for information on open records, but it seems that follow-up is lacking."
Anyone who has been denied a request may file his or her action in court, but litigation can be prohibitively expensive, especially when the suit rises to the Wisconsin Supreme Court level. For example, a state appeals court in June 2015 ruled that medical records used to prosecute a Verona daycare provider must be released to the Medill Justice Project. The Northwestern University group sued in 2014 after the Dane County District Attorney's Office barred access to the records in the death of a 4-month-old that resulted in a reckless homicide conviction against Jennifer Hancock. The higher court reversed a Dane County judge's decision blocking release.
A University-of-Wisconsin-Milwaukee review found that the Attorney General's office responded to nearly three-quarters of requests, 72.78%, within 30 business days. The AG took longer than 90 days in less than 5% of requests. The median response time was 23 days.
In practice, when the attorney general’s office intervenes, it often works with the involved parties to informally resolve disputes and the office almost never takes formal legal action to enforce the public records law. The State Attorney General, who is responsible for enforcing the open records and open meetings laws, generally serves as an informal negotiator. Rarely does the Justice Department bring formal actions in court to secure access to public information. “The attorney general’s office prefers informal resolution instead of formal legal action,” writes Jonathan Anderson. 
The attorney general’s administrative review mechanisms have the capacity to help resolve disclosure disputes, though in some cases requesters reported that the attorney general was not helpful.
.
There is no formal oversight of the attorney general’s administrative review mechanisms. The AG’s office does not produce an annual report about the quantity and nature of public records disputes it handles. And the State Attorney General legally represents the same government agencies that are often the subject of open records requests, raising the possibility of bias.</t>
  </si>
  <si>
    <t>An inconsistency across agencies in the response to records requests and costs associated with administrative appeals was corrected by the 2015 Utah Legislature. In the past, some requesters may have been forced to court rather than allowed to use the State Records Committee. Now all appeals from local jurisdictions must go through the State Records Committee before they can go to court. Most appeals take about 60 days to reach the State Records Committee.
 This process eases the burdens on requesters to obtain legal counsel to file an appeal. The law allows requesters to use the records ombudsman to resolve issues before they go to the State Records Committee, which may speed up responses and reduce costs</t>
  </si>
  <si>
    <t>In practice, resolving an appeal to an access to information request is expensive, burdensome and time-consuming. 
 Appeals are handled by the Superior Court, and not an administrative process. Cases often take weeks or months to see resolution. A citizen seeking appeal must pay filing fees and hire a lawyer. Furthermore, attorney’s fees can only be recovered if the court determines that an agency or public official acted in “bad faith,” an onerous burden of proof that rarely results in a successful case for appellants. Few, if any, attorneys are willing take on cases on a contingency or success fee basis given this burden of proof – so the onus most often falls on the citizen to cover the costs. These high costs and wait times are well known to deter would-be appellants.
The lack of a "time limitation," in law, allows the state to interminably delay responses to FOAA requests. While the recent developments (ombudswoman) have helped - they have not solved the problem, there is no official administrative appeals process - and everything must run through the painfully slow court appeal process. 
There may be a silver lining, however. Since the state funded the Public Access Ombudsman’s position in late 2012, hundreds of citizens have been able to turn to a centralized office to seek guidance and resolve disputes over access issues without having to enter an appeal. In 2013, for example, the Ombudsman fielded 303 inquiries — facilitating 29 freedom of information act requests and successfully fielding queries (that might otherwise have resulted in disputes) in 222 instances.</t>
  </si>
  <si>
    <t xml:space="preserve">A Kansas Press Association official said appeals of the denial of access of information "generally aren't successful. If somebody appeals to the attorney general's office, they will defer to the decision made by the district or country attorney. You can appeal to a court, but generally when you do that it's going to start costing you money."  Annual reports of KORA and KOMA complaints compiled by the attorney general show that such complaints were sometimes, but not always, resolved to the satisfaction of the complaining party by the attorney general or local district attorneys. The past president of the Kansas League of Women Voters said it decided that organization decided not to appeal a decision by the governor's office not to turn over certain information (see indicator No. 10 above), believing such an appeal would have been "futile." </t>
  </si>
  <si>
    <t>Appeals through the Iowa Public Information Board are conducted at no cost to citizens. A survey of routine opinions posted on the board's website shows most appeals are resolved within 1-2 months. When citizens appeal decisions on information requests made to branches or offices of the government that are outside the jurisdiction of the Iowa Public Information Board (which include requests to the judicial and legislative branches as well as the governor's office), those appeals would need to move through the District courts system, which could be more costly and time consuming. For example:
 In a September 2013 case that went to the Iowa Court of Appeals, the Davenport Community School District was found to have illegally withheld records requested in October 2010. Originally the court awarded the plaintiffs $9,692.46 in attorney fees. The Iowa Court of Appeals awarded the plaintiffs an additional $5,903 in attorney's fees. 
 Another case, this one against the City of Clinton for not releasing minutes from closed meetings related to an Emergency Medical Services billing lawsuit, was resolved with a decision that the city violated public records laws. The city was ordered to pay the plaintiff's attorney fees, which amounted to $43,811.</t>
  </si>
  <si>
    <t>FOIA requests are usually fulfilled, or, if denied, are responded to with a legal reason for the denial. But government agencies may fail to explain why they are using the exemptions or try to give a verbal answer instead of the required written one. Certain exemptions are discretionary and government officials often fail to explain why they are using those exemptions rather than choosing to make the information available. Some believe that the code section itself serves as a reason to withhold information. Watchdogs say the process could be strengthened if government agencies provided more detail as to why exemptions were being used and why information was being withheld beyond the legal ability to do so.
The state Office of Inspector General withheld a critical incident report on the son of state Sen. Creigh Deeds, D-Bath, who attacked his father with a knife and committed suicide. The inspector general wasn’t able to give a valid legal exemption for withholding the document, just “professional judgment,” he said. The report was later released.
When the Richmond Times-Dispatch asked for information on the departure of Henrico County School Superintendent Patrick Russo in November 2013, board members denied the requests, saying the law prohibited them from discussing the matter as a personnel issue.</t>
  </si>
  <si>
    <t>Appealing a public records request denial in Arizona ultimately requires going through the superior court system. There is an ombudsman, but that office serves as a liaison between an individual requesting information and the government agency; the ombudsman has no real authority. Thus, public records appeals move at the speed of superior court. 
According to Kathryn Marquoit, Assistant Ombudsman for Public Access, in a telephone interview on Jan. 5, 2015, resolving a dispute over public records requests can typically take more than six months, and attorneys fees may be covered by the losing party, but only after adjudication.</t>
  </si>
  <si>
    <t>Because of the varied responses and inconsistencies from so many government entities in the state of Utah it would be difficult make generalizations about all responses. Therefore, cases which were appealed to the state records committee were used as a measure. In general, state agencies typically provide information requested and provide reasons when access is denied.  
When record  requests  are denied from state agencies and some other local entities, they are heard by the State Records Committee which reviews based on law in an extra judicial forum. In 2014, the State Records Committee received 81 requests for hearings a 58 percent increase from calendar year 2013. The Records Committee held 21 hearings, and executed 21 decisions and orders; of those 21 orders three of the proceedings were petitioned for judicial review by the district court of the records committee’s order. Thirty-three percent of cases were resolved before a hearing, some 6 percent of cases were partially granted, 16 percent were denied and another 6 percent were withdrawn.</t>
  </si>
  <si>
    <t>By and large, according to Mike Donoghue of the Burlington Free Press, who makes many FOIA requests, he gets detailed reasons for denials. When he does not, he says, he will file an appeal with a supervisor and maintain the failure to respond is a denial. Most times he gets the record "fairly promptly. "
The information request log administered by the Dept. of Information and Innovation lists the statutory reason for every denial, or reports that the records could not be found.</t>
  </si>
  <si>
    <t>With thousands of governmental entities subject to the Texas Public Information Act, from massive state agencies to small municipalities, the quality of information varies widely and there is no central clearinghouse for measuring responses, say public information experts. 
 Joe Larsen, a freedom of information attorney in Houston, gives low marks to the University of Texas System, saying the multi-campus system consistently cites exceptions in the law to repeatedly thwart public information requests. 
 The cities of Dallas and Houston also have poor reputations for public disclosure, says Larsen. Asked to name those with an exemplary record for public disclosure, Larsen said: “I can’t think of anybody who is particularly good at this time that I would want to put a gold star on their foreheads.” 
 Public information advocates say many agencies and government entities are increasingly seeking attorney general’s reviews instead of quickly granting the information, an option that Larsen says typically can “bottle things up for a couple of months.” 
 “The intent of the law since the 1970s has always been for more openness and transparency, but that’s not the way it plays out,” says Donnis Baggett, executive vice president of the Texas Press Association, expressing concern that many agencies now have “an ingrained mentality” to push the request to the attorney general. 
 “I think they’re all pretty cautious about complying because they don’t want to be called on the carpet for releasing something that shouldn’t e released,” he said. That’s pretty much, unfortunately, the normal now.”</t>
  </si>
  <si>
    <t>Because there is no agency tasked with monitoring public records access in Oregon, there is no data on the overall number of requests made or denied, or the reasons for those denials. These numbers are not accessible via request either.  
Sources report that requesters are often in the dark about why their records requests are denied, and that often, no reason is provided until the denial is in appeal. 
Furthermore, while governing bodies and elected officials sometimes have a very good understanding on public records law and give out good policy direction to their employees about how to administer the law, sources say there is often fear and misunderstanding among staff about the penalties for making wrong decisions. That likely stems from the fact that, in some instances, state workers can face criminal charges for releasing material protected by law. 
A lack of clarity about what can and can't be legally released as a public record in Oregon stems from the disorganization of the state's law. While it has a single section for public records and meetings access, there are at least 476 exemptions to that section scattered over other portions of the law. 
Both requesters and those tasked with administering the law find this situation to be confusing. Sources say the result is often paralysis.
While outside the period of study, in his 2010 report on the matter, Attorney General John Kroger noted that during outreach to citizens, some said their requests for public records were simply ignored because the law sets no deadlines by which a public official must respond to a request for records.
The state is making some progress in this area by putting more information online on the state transparency web site and creating searchable online databases like the Secretary of State's ORESTAR campaign finance index.</t>
  </si>
  <si>
    <t xml:space="preserve">Most public bodies in Oklahoma offer the courtesy of a response to records requests from journalists and the public, even when issuing a denial for some or all of the information. But they do not always spell out the reasons for the denial as they should, citing the specific portion of Oklahoma's Open Records act that exempts the information. Some agencies "simply turn over a pile of records with little reasoning behind what is excluded," said Joey Senat, FOI Oklahoma board member. "It's wildly dependent on which agency you’re working with."
Frequently for requests that involve emails or data, agencies in Oklahoma will simply hand over a pile of documents with a letter that states "these are the non-privileged documents responsive to your request," with no accounting of what was withheld or the legal reasoning why. 
"(There are) issues with this, because there is no standardization for responses and no special training" for each records custodian, said Brady Henderson, legal director for ACLU Oklahoma. 
With some state offices, it may not be that they're trying to stonewall, Henderson said, but rather that they don't have proper training or experience with more complicated records requests involving emails and data. </t>
  </si>
  <si>
    <t>Jennifer Borg, general counsel for North Jersey Media group, says the state rarely explains their reasons for denial. She also cites cases where New Jersey did not produce all of the pertinent documents requested. John Paff, an open records advocate for the state Libertarian Party, estimates New Jersey complies in this area two-thirds of the time, in his experience. Her view is shared by other media lawyers and advocates. 
 A February 4th, 2015 Mother Jones story noted this: "After the George Washington Bridge shenanigans burst into public view, a New Jersey citizen demanded a list of all the public records requests news organizations made about the bridge closure. The man who made the request, Harry Scheeler, wanted to evaluate whether New Jersey had followed the state's open records law. Scheeler, with the help of the American Civil Liberties Union, has taken the governor to court in order to get his records. The records are still sealed, and the case is ongoing. In a separate request, the Bergen Record asked for the names of the anonymous state records custodians denying media outlets' requests. The governor's office denied its request."</t>
  </si>
  <si>
    <t>While sometimes requestors have to wait days before a public information request is even acknowledged, the state law requiring details on rejections typically is followed, eventually. If there is a denial, "overly broad" often is cited as the reason…or the requester will be asked to narrow the request. In short, Ohio very often denies records, but it almost always provides a reasons, whether the reason is good or not.</t>
  </si>
  <si>
    <t>Agencies in Massachusetts routinely fail to provide complete requested records or explain fully the reasons for a denial. Agencies generally provide an explanation to justify why they are withholding records using one of the enumerated exemptions. Recent examples include responses to Boston University students from the state Attorney General’s office, responding to a request for data breach information, and the state Division of Professional Licensure, for disciplinary records.   
When an agency fails to clarify why a record is being withheld, the Supervisor of Public Records has ordered more specificity.  In November, 2014, the Supervisor ordered Pittsfield city officials to justify why they were withholding emails requested by a city councilor.      
Some frequent requesters state that state government, particularly law enforcement, do not provides enough detail on why they are withholding records. Shawn Musgrave, a reporter with the open government site Muckrock, said he has not been satisfied with the explanations given by agencies when he has requested information. “Agencies, particularly police departments, frequently invoke exemptions by statute number without providing a detailed explanation as to how the cited exemption justifies withholding documents/information in the given case,” Musgrave said.  
In 2013 testimony before a Legislative committee considering reforms to the public records law, Musgrave said: "I'm in the trenches every day filing these requests, and mostly getting denied or not answered at all," Musgrave said.  “He said agencies have told his organization they don’t take public records requests and put them into "spam folders for deletion.".</t>
  </si>
  <si>
    <t>The Public Access Ombudsman receives complaints and contacts related to Freedom of Access requests, and thus provides the only source, albeit limited, of centralized information regarding the quality of responses and reasons for denial. Though the ombudsman is empowered by statute to issue "advisory opinions" in instances in of unresolved requests or unsatisfactory responses — none were issued in either 2013 or 2014, suggesting, perhaps, that the vast majority of freedom of access requests were answered in a satisfactory manner. 
 Likewise, none of the communications between the public and the ombudsman resulted in mediation of any kind — and only 12% required any form of facilitation.
 Anecdotally, however, the system receives mixed reviews, suggesting that either some complaints never reach the Public Access Ombudsman, or that they are simply not addressed adequately. Journalists who make frequent use of FOAA complain that service varies amongst departments and branches of government. Routine Freedom of Access Act (FOAA) requests in 2013 and 2014 generally turned up information that was complete, and reasons for denying information were generally provided – even in cases when denials are erroneous or over-turned by the courts, as in MaineToday Media, Inc. v. State of Maine. 
 However, in cases involving controversial documents, journalists lament that the executive branch often provides inadequate grounds for denial, or takes so long in replying that replies, if they arrive at all, are rendered useless. Journalists point to one specific provision of the law that is frequently exploited, particularly by the executive branch. Maine's Freedom of Access Act states that officials must reply to requesters "within a reasonable time of receiving the request," with "a good faith, nonbinding estimate of the time within which the agency or official will comply with the request, as well as a cost estimate." 
 "Reasonable," and "Good faith," are subject to interpretation, and as such, some requests routinely drag on for months. Because of this perceived weakness in the law, such cases are rarely pursued in the courts.</t>
  </si>
  <si>
    <t xml:space="preserve"> A Kansas Press Association official said responses to requests for access to information often fall short of what he believes is required by law. "Most of the time they will tell you why they are denying it. Not that it's always a legitimate reason." When they do comply, he added: "Generally they'll give you as little as they think they can get by with. I think full compliance is rare."            
The past president of the Kansas League of Women Voters said that organization's request for the appointments calendars of the governor and some staff members was answered in a way that rendered the request pointless. "We got pages that were completely redacted except for dental appointment or optometrists appointments or something like that."                                                                                  
The Kansas attorney general makes an annual report of open records complaints made to its office. In its most recent report, for fiscal 2013 (which also includes the last six months of 2012), the office reported receiving 24 complaints (dates not provided). 
In most of those cases, the agency initially responding to the information request gave a reason for denying it, although that reason was not always valid, according to the attorney general.                                                                                                                            
In an instance involving Gov. Sam Brownback (and not appealed to the attorney general), the governor cited the exemption for personnel records, although the people applying for the positions were not employed at the time of their application, and the positions themselves are usually elected. Brownback's office later argued in court that the governor was wrongly targeted in a court action seeking the information because it's not the official depository of records.                                                                                         
In another case involved records sought from Kansas State University, the university cited an exemption for records where   “opinions are expressed or policies or actions are proposed” may be protected from disclosure. </t>
  </si>
  <si>
    <t>The evidence suggests that, while there are some issues with government bodies denying requests based upon the broad and numerous exemptions listed in the code or with certain individuals failing to fulfill their official duties, most agencies are responsive to requests and, if requests are denied, they cite legal reasons for the denial. Under Iowa Code 22.11(b), government bodies must indicate why information has been denied, citing the section of the Iowa Code that classifies the material as confidential. However, Iowa Code Chapter 22.7 Confidential Records, includes 67 exemptions, some of which can be vague, such as personnel records and peace officers' investigative reports.
 In cases before the Iowa Public Information Board, most complaints about incomplete or denied records requests were found to be without merit, according to a review of the board's routine opinions.
 For example, in one records request for the emails of officials in the City of Audubon, the complainant states that an email from a private citizen should be released. Based on an Iowa Supreme Court decision [City of Sioux City v. Greater Sioux City Press Club, 421 N.W.2d 895 (Iowa1988)], the board decided that the email in question met all three criteria to be classified as confidential, and therefore not released:
 "1. The communication is not required by law, rule, procedure or contract. 
 2. It is from an identified person outside of government.
 3. The government body could reasonably believe the communicator would be discouraged from communicating if made public."
 The board ruled that the complaint was legally insufficient, and it was dismissed.
 In another example, the complainant requested copies of background checks on school board members, teachers and faculty members within a school district. The complainant was provided with documentation of personnel who had completed the background checks, but not copies of the records themselves. According to the Iowa Public Information Board, background checks are considered confidential under the Iowa Code chapter governing public records. Additionally, the school board is legally prohibited from redisseminating criminal background checks according to Iowa Code Chapter 692, which concerns the release of background checks. The Iowa Public Information Board decided that the information that could be lawfully provided had been released by the school board, and the complaint was dismissed as legally insufficient.
 Other cases, however, were pursued. Notably, a case against a county attorney who was "too busy" to respond to a records request and failed to respond for 94 days. The complaint was forwarded on from the board to an administrative law judge, Margaret LaMarche, who proposed the Iowa Public Information Board assess a fine of $1,000. The decision came seven months after the initial records request. The board adopted the proposal Sept. 18, 2014.</t>
  </si>
  <si>
    <t>It is not uncommon for the state's 7,000 public bodies to deny Freedom of Information Act requests without providing justifiable reasons why. They regularly claim requests are unduly burdensome or only fulfilling a partial portion of the request. 
In several binding opinions issued in 2014, the Public Access Counselor regularly cited public bodies for lack of response, misusing exemptions and claiming requests are unduly burdensome without proper justification.
Jacob Huebert with the Liberty Justice Center said in an interview "Typically, denials are made without detailed justification, simply citing the exemption in the statute with no specific description of what is being withheld or why."</t>
  </si>
  <si>
    <t>Information requests in Florida are often answered fully, with detailed reasons given for denials (as the law requires). But there are exceptions and reporters sometimes get the runaround from agencies with inexperienced or lazy staff. They've also had trouble with the governor's office.
Pat Gleason, the Attorney General's Special Counsel for Open Government who runs a mediation program for information request disputes, occasionally sees cases where an agency has not provided a statutory citation. "It happens occasionally with someone who is not very experienced," she said. "As soon as I send it to the agency lawyer,  it’s corrected." 
Reporter Mary Ellen Klas says she occasionally is told that the records she is requesting simply can't be found, and so she has to make the request in a different way. She's also had issues with agencies redacting large chunks of information and not explaining why they have. "They know how to violate the law indirectly," she said of some records custodians. 
Many times that Klas has requested information from the governor’s office about email correspondences between the governor and his staff, she has been told that no documents are "responsive." But then, she said, lawyers issue a subpoena for the same documents, and suddenly they appear. "The lawsuits have produced emails when our records requests have been denied," Klas said.  
In addition, the Department of Corrections recently responded to a request for documents having to do with the treatment of prison inmates with a giant stack of redactions.  "They’ve just blacked out huge chunks, if not the majority of the reports," she said. Although they are required by law to itemize the reasons for the redactions, they did not. "I said I didn’t want the documents back until they gave me the proper exemption," Klas said. "It's been two months, and they won’t give me the documents ...
They just hide behind the exemptions."</t>
  </si>
  <si>
    <t>In Colorado, the evidence is mixed. While some government agencies provide specific reasons for access request denials, others do not.
One recent example of a government trying to withhold information was when the Jefferson County school district denied an open records request to view the names of public school teachers who had participated in a sick-out at a school. The requester, Kyle Walpole, received a blanket denial claiming the names were part of a personnel file and contained confidential medical information. When a lawyer pointed out that the school district was improperly blocking the request under the law, the district agreed to release the names. 
Because Colorado doesn't have a centralized process for handling public records requests, “You have all sorts of different agencies and governments, and they all handle it in their own little way,” said Jeffrey Roberts, director of the Colorado Freedom of Information Coalition. Furthermore, “We don't have training for records custodians in Colorado,” he said. This means responses to public requests range from very good to very bad throughout the state. “What I have seen are public information officers shooting off a letter with a denial that's … not very detailed,” Roberts said about the lack of public information training in Colorado's state and local governments. 
In 2013, two investigative reporters for Channel 7, the ABC affiliate in Denver, produced a series titled “Contrary to the public interest” that exposed the different ways open records requests in Colorado are handled. For example, there's a disparity “from county to county, court to court,” in deciding fees for filling open records requests for court records, among other problems. 
“Most of the time an open records request just scares the bejesus out of departments and they will find a reason not to answer it,” said Pamela Cress, the grievance coordinator for Colorado  Workers for Innovative and New Solutions, a union that represents state employees.</t>
  </si>
  <si>
    <t>The level detail in a response to an information request varies greatly from office to office, says Kyle Hopkins, a former longtime Anchorage Daily News reporter and current KTUU digital director. "I've had just the general privacy law cited with no explanation, and I've also had specific better explanations. It really seems like the story is that, depending on the department, you might get what you want. Or if you have a department that's hostile to public records laws and doesn’t see transparency as a priority, you get nothing. There should be a reasonable and consistent vetting of these requests." 
One example of a request with many aspects denied was a request by Alaska Public Media and Alaska Dispatch News for emails of Gov. Sean Parnell and staffers, which related to the Administration's handling of sexual assault and misconduct claims within the Alaska National Guard.  
A lawsuit filed by the media organizations forced disclosure of some email records, though the results were heavily-redacted primarily with citations of executive privilege and deliberative process exemptions of questionable merit.</t>
  </si>
  <si>
    <t>Cost remains an issue for requesters of information in Utah. At times, fees have been used as a way to block access to information. In a "Sunshine Week" editorial, the Utah Chapter of the Society of Professional Journalists wrote: "Record requesters everywhere were outraged last year when a U.S. Navy memo surfaced discussing how to use fees — or the threat of fees — as a way to force a journalist to narrow the scope of his or her records request. Here in Utah, charging for records has been a contentious issue pitting requesters against the finite budgets of local government. "
 Fees for paper copies can vary from 10 cents a page to a $10 a page depending on the agency and kind of record requested. Generally, costs for electronic data are less expensive. Although it occurred before the current study period, an example of extraordinary fees charged for public records when Utah Democrats made a records request related to Utah's redistricting process, controlled by Republicans. The Legislature's bill for copies of the records was $14,000 and a legislative appeals board rejected granting a fee waiver because they said Democrats weren't acting in the public interest -- a necessary requirement to receive a fee waiver.
The ability to obtain paper copies varies from entity to entity and the nature of the request. Generally speaking, most requests follow the records request law that copies should be provided within 10 working days and at a "reasonable cost." Since, there is no centralized standard in the state on what reasonable costs might entail, those costs can vary widely. Also, local governments have the ability to set longer response times for record responses depending on resources to answer requests.
---
Peer Reviewer Comment: Agree
However, it should be noted that a person has a defined right to 'inspect' a public record free of charge and that a public body is encouraged to fulfill a record request without charge when releasing the requested record "primarily benefits the public rather than a person."</t>
  </si>
  <si>
    <t>Agencies must promptly make documents available to the public but are showing a growing tendency to deny the request and ask for an opinion from the attorney general's office, which adds further delay since the attorney general has up to 45 days to make a final decision. If the attorney general sides with the agency, the requester’s only other recourse is a lawsuit. Public information advocates say agencies in general are getting worse about bucking requests to the attorney general.     
During the 2014 fiscal year, the attorney general's office said it received 1,810 requests from state agencies seeking a ruling on whether the information was exempted from disclosure, more than double the 891 requests in the 2000 fiscal year. 
The pattern was evident in the midst of a massive contracting scandal in 2015 when the Austin American-Statesman, which uncovered much of the contracting disarray at the Health and Human Services Commission, reported in late January that the commission was effectively blocking the flow of records that could answer questions surrounding the scandal.
Officials at the commission, the newspaper reported, broadly denied open records requests filed by the Statesman and other news outlets and referred the requests to the attorney general’s office for a final decision. The commission said the records were exempt from disclosure under the public information law because they were part of a criminal investigation into the contracting abuses. 
Under a cost schedule established by the attorney general, governmental entities can charge a dime per page for copying the documents but large requests of more than 50 pages can result in overhead labor charges of $15 per hour.</t>
  </si>
  <si>
    <t>Several news organizations that regularly seek records from state government say that, in their experience, they usually get the information they requested within less than 20 days and for a reasonable cost. State laws allow agencies to charge 25 cents per photocopy and $25 per hour starting with the second hour if their employees must search for or redact records of confidential information. The news organizations said that often they can get information emailed to them for free if they cannot find the information online.
The exception to this is the higher education system, which some organizations said used “cost as a weapon.” That is, some higher education institutions would claim that they have to expend vast staff time to comb through vast numbers of documents, increasing the cost of some information requests to thousands of dollars. In some cases, the news organizations negotiated better costs by narrowing their requests and, in one case, the attorney general successfully intervened and the institution agreed to reduce its fee to nothing, which suggests the fee had been inflated before.
---
Peer Reviewer Comment: Agree
The law is clear about the cost and thus, the assessment of using cost as "a weapon" is understandable through the sources' perspective but does not seem to represent the other side of this coin, which means complying with the law. A call to the University of North Dakota Office of General Council (5/19/15) resulted in a statement that the office frequently complies with open records requests. It was noted that some are fulfilled within a matter of hours and that some may take weeks indeed, depending on the scope of the request. The office stated that a seasoned journalist can make a concise request that the office can then comply with within hours. Sometimes however inexperienced FOI requests - often times not entirely understanding the  scope of the request, (such as a citizen asking for "the [university] president's emails") may entail tens of thousands if not hundreds of thousands of emails, taking indeed weeks to comply at a great cost.</t>
  </si>
  <si>
    <t>Reaction time varies by agency and within an agency.  UNC Chapel Hill delayed for months in providing information about the "phantom Classes" scandal at the university. For example, some requests on that issue from the News&amp; Observer are still unfilled -- one from November 2014 and another from December 2014. The university web site listing public records requests shows one fulfilled within a day, for a one page document, to another request unfilled since July 2014. 
A number of executive branch agencies have taken a long time to respond or never responded to document requests lodged by the News &amp; Observer of Raleigh. For example, on July 14, 1014, the newspaper requested documents from the Department of Administration about a potential land sale. As of June 9, 2015, the information still has not been provided. After seven months the Office of State Human Resources still had not provided documents requested in September 2014  on state jobs eliminated by the McCrory administration. On March 11, 2015, the paper requested emails sent from the governor's accounts between Jan. 1 and March 10, 2015. Nothing had been provided as of June 9, 2015. The newspaper requested documents related to the governor's coal ash plan in August 2014, and seven months later some, but not all, documents were provided. The newspaper listed another request to the Department of Health and Human Services that had not been fulfilled after 18 months. Another request to the department was met after four months. 
Furthermore, the state Treasurer's office has never responded to this researcher's requests made in mid-March 2015 for information on the operation of the state employees' pension fund despite repeated requests.
These executive agencies did not claim exemption from the open records law. They just failed to respond in a timely manner without explanation.
On the other hand, the state auditor releases its reports on its website, and citizens don't even have to request them. The latest statements of economic interest filed by public officials are easily available for free on the Ethics Commission web site, and election data are readily available on the Board of Elections web site. 
Fees are not supposed to include the labor costs of the agency employees who make the copies. However, agencies may try to charge a service fee if making the copies involves extensive clerical or supervisory assistance. In practice, fees are rarely charged. But there are exceptions, such as the State Department of Transportation assessment of a $468 fee to provide documents requested by the Southern Environmental Law Center. News outlets and some advocacy groups say such fees are not allowed and that staff time to produce records is part of the government's job.</t>
  </si>
  <si>
    <t>"The State is notorious for not complying," says Jennifer Borg general counsel for North Jersey Media Group. "The Governor's office rarely responds in the mandated seven days, and routinely and unilaterally gives itself a series of 30-day extensions, one after another, without any explanation". Borg says her company has filed over 200 NJ Open Public Records Act requests to state agencies, and has litigated more OPRA cases than any other entity in the state. OPRA requests must be responded to within 7 working days. "They never comply in 7 days," she says. There is no way to quantify NJ's denial percentages, as there is no accessible database, and no one is required to make such an assessment. There is no cost if a Denial of Access Complaint is made to the Government Records Council (GRC); there are filing fees ($235 complaint file fee and $50 fee for an Order to Show Cause) if it is filed with the New Jersey Superior Court. Regardless of whether a denial of access is enforced in the GRC or the Court, attorney fees most always are awarded to successful claimants, according to John Paff, of the New Jersey Libertarian Party's Open Government Advocacy Project.</t>
  </si>
  <si>
    <t xml:space="preserve">Government agencies generally comply with a legal requirement to respond to requests for information within five days. The response could be a "no" or, if it's a "yes," it could be accompanied by word that there will be a charge. 
 Nevada is considered to be in the midrange among states in copying charges with a typical charge of 50 cents a page. A 2013 law change, NRS 239.052(4), reduced the maximum fee from $1 a page. There is continuing debate on extra charges for what an agency might consider an extraordinary use of an employee's time to make copies.
 Usually, there is no charge for a copy of an agenda or meeting minutes. Also, agendas and minutes often can be found online. In addition, agencies asked for information that they don't have must advise the requester, if possible, of the information's location.
---
Peer Reviewer comment: Agree
During the 2015 session there was a bill (SB28) brought by local governments that would increase the costs associated with public records .  It died in committee in the Senate.  </t>
  </si>
  <si>
    <t>During the period of this study, January 2013 to March 31, 2015, the Mississippi Ethics Commission wrote 28 opinions regarding allegations that governmental bodies had violated the Public Records Act for various reasons. The opinions tell the accused entity that it must take action to fulfill the citizen’s request in many of the cases. 
In 2013, the Department of Marine Resources refused to grant business records to the Sun Herald. This prompted a lawsuit in which U.S. District Court Judge Jennifer Schloegel found that the requested documents constituted public record and required DMR to grant the newspaper access to them. Despite the judge’s decision, State Auditor Stacey Pickering held the records, causing him to be found in contempt of court. When all was said and done, it took the reporter, Anita Lee, over a year to obtain the public records, some of which she believes were missing. 
In some cases, the Mississippi Development Authority has required those requesting public records to do so by postage—only further drawing out the process. An overall tension exists between most government agencies and citizens who are trying to obtain public records.
Several government entities have been accused of charging excessive fees in order to produce public records. After submitting a records request to Rankin County School District in June, 2014, Mandy Rogers was notified she would have to pay $317 to receive three sets of documents. Included in the cost was a half-hour, $200 attorney review fee.
Because the  costs and length of time to receive documents is hit or miss and depends on the willingness of the agency to comply, there is no average cost or length of time in public records requests. The Mississippi Department of Education has tried to charge thousands of dollars for public records requests regarding contracting for state testing, an Associated Press reporter found in March, 2015. Some, like the Mississippi State Port of Gulfport, however, grant access to records electronically and free of cost.</t>
  </si>
  <si>
    <t>Data requesters are allowed to inspect any information for free at the related agency’s office. The cost for paper copies of the requested data is calculated by how much staff time it takes to look up the information and the cost of the printing supplies if the data is not available online. 
 The timeline to obtain information varies by the amount of information and complexity of the data. Ehling, Director of Public Record Media added that the timeline for data inspection or production of copies must be fulfilled in a “reasonable” time according to state statute but the exact timing “varies from agency to agency, and sometimes from requester to requester.”
 Christensen said the IPAD office advises requesters wait 30 days for a response about public data before moving forward in requesting a formal advisory opinion.
---
Peer Reviewer Comment: Agree.
Mark Anfinson, attorney for the Minnesota Newspaper Association, says that while experience varies, most agencies respond in a timely manner depending on the complexity of the request. He says one of the bigger problem areas involves requests for electronic data and emails, where public and non-public data often is mixed together.</t>
  </si>
  <si>
    <t>Requesters in Massachusetts regularly face multiple month or year delays in obtaining information through public records requests.
In 2013, a state Superior Court judge ruled that the governor’s office should not have withheld details about scores of settlement payments made to former state workers that had been requested by the Boston Globe in 2009.  A 2013 review of appeals filed with the Supervisor of Public Records in cases in which the Massachusetts State Police denied access to records showed the agency regularly ignored requests for information – sometimes for months. 
Frequent requesters point to routine delays in the acknowledgment of a request.   Shawn Musgrave, who has filed hundreds of information requests for the open government site, Muckrock, said government agencies, particularly police departments, don’t regularly acknowledge a request has been received until the requester has made a number of follow up calls.  
Fellow MuckRock reporter George LeVine's waited nearly a year for records about guards’ use of force on prison inmates from the state Department of Corrections, he wrote in an op-ed published in the Boston Globe during Sunshine Week last year. The state originally charged Levines more than $300,000 for the five years of data he had requested; even after reducing the scope of the request Levines still had to wait months for the records.
State government agencies regularly charge for records, sometimes in the tens of thousands and in some cases, without a clear justification for the assessment of costs.  
“Police departments also often attempt to charge unreasonable fees. I have had to go to the Supervisor of Records for cases where a police department attempted to charge me to convert data from an electronic format to print, without providing any explanation for the needless charge or delay,” Musgrave said.   
In December, 2014, Forbes.com wrote that the state of Massachusetts was charging it $10,000 for access to pension data, after several months of delays in obtaining a detailed response to the company’s records requests. Forbes published an email it claimed came from a custodian of the records, saying fees could “dissuade” the requester.   
“While the info we have is incomplete, due to waivers, this one is more difficult to duck. We can charge them, which might dissuade them, and/or tell them that our info is incomplete, not sure if either will work. Let me know your thoughts.” John Parsons email on September 21, 2014</t>
  </si>
  <si>
    <t>Maine does not keep a centralized database of Freedom of Access Act (FOAA) requests, response times or costs. The Public Access Ombudsman, however, receives complaints and contacts related to Freedom of Access requests, and that office's yearly reports provide a glimpse into FOAA response timeliness.
 In 2013, the Ombudsman received 303 contacts related to FOAA. Of these, only 17 pertained to "delays", and 14 to "fees," representing six and five percent of the total, respectively. In 2014, the Ombudsman received 370 contacts, of which 26 pertained to "delays" and 29 to fees, representing seven percent of the total in both cases. 
 Response time and costs, according to the March 2013 Ombudsman report, often correlate directly with the size of the request, and the sophistication and resources of the organization receiving the request. During the study period, municipal advocacy groups report that a rash of "serial" FOAA requests, or large-scale bulk requests, directed at small towns and counties in some cases overwhelmed the system, slowing responses beyond 20 working days, but not preventing them all together. These situations remain exceptions.
 Viewed through this lens, documented issues reported to the Ombudsman relating to either delays or fees appear to represent a very small proportion of citizen concerns with the FOAA process in Maine.
 Reporters, however, often test the Freedom of Access "system" with controversial requests, and gave more nuanced reviews. Here, the evidence is anecdotal, based on an individual's experience. Those requesting access to small numbers of documents held by large government agencies or the legislature typically reported quick replies at little or no cost — and nearly always under 20 working days. In many cases, digital copies (via PDF, etc.) render many FOAA request free of charge in practice. 
 However, in the event of controversy, or in virtually all requests directed to the executive branch, replies were routinely slow and cumbersome, according to media. Frustration often results — leading to more Freedom of Access Act requests, and a vicious cycle and antagonistic relationship between the Governor, who has often stated his displeasure at having to respond to requests he calls "fishing expeditions," and the media, which continues to exert pressure. While the governor's claims may have merit, the state does not track FOAA requests via a centralized database, so it is currently not possible to assess the situation, or to compare the number of FOAA requests received between this administration and the previous one.
 Journalists point to one specific provision of the law that is frequently exploited, particularly by the executive branch. Maine's Freedom of Access Act states that officials must reply to requesters "within a reasonable time of receiving the request," with "a good faith, nonbinding estimate of the time within which the agency or official will comply with the request, as well as a cost estimate." 
 "Reasonable," and "Good faith," are subject to interpretation, and as such, some requests routinely drag on for months. Because of this perceived weakness in the law, such cases are rarely pursued in the courts.</t>
  </si>
  <si>
    <t>Kentucky makes some information available online at no cost through an information portal site called OpenDoor at http://opendoor.ky.gov. That portal contains links to such government information as salaries of state workers, government contracts, state property and links to the enacted state budget. 
More detailed or specific information to certain agencies must be requested through open records requests. In most instances, agencies ask for extensions to the required three-day response period. Those extensions range in days, but a majority of requests are filled between five and 20 working days with some exceptions for more complex requests. 
Some agencies voluntarily allow citizens to send in records requests electronically through email to expedite the process while others choose not to. For instance, the Kentucky Attorney General's office, which is responsible for handling open records, will not accept emailed open records requests because the office has a specific procedure for dealing with paper requests (faxed, hand-delivered or mailed) and does not want to risk missing a request emailed to an attorney who was out of the office.  
Most agencies charge 10 cents per page for hardcopies of records, but some can charge more. And often agencies will provide electronic records through an open records request on disk at no charge, while some will charge $5 for the disk. However, on occasion an agency has responded to a reporter's request with thousands of documents -- well beyond the reporter's request. In one instance, the Secretary of State's office responded to a request with more than 4,000 pages that would have cost a reporter more than $400. The agency eventually agreed to allow the reporter to review the documents and only pay for a few key documents out of the 4,000.
---
Peer Reviewer Comment: Agree.
While not common, it happens from time to time that records that should be readily available are not readily made available. The Cincinnati Enquirer reported such a problem in seeking records from a public university, Northern Kentucky University (NKU), involving the investigation of employee for misconduct.  (Disclosure: Peer reviewer is an employee of NKU but had no involvement or knowledge of this case or the reporting on this matter beyond reading about in the Cincinnati Enquirer after the newspaper published its stories.)</t>
  </si>
  <si>
    <t>In practice, many responses to request for information are generally given within the three days provided for by the Kansas open records act (K.S.A. 45-218). However, the requests may be denied or not fully complied with, and they most cost an amount of money that would discourage some people from seeking them. 
In 2014, a student group at the University of Kansas was charged $1,800 by the university to fulfill an open records request for the correspondence of a faculty member with close ties to the Koch brothers. The university charged the group the money for staff time to go through the records, redacting some of them. Prior to the correspondence's release, a judge issued an order blocking that release. 
In 2014, Gov. San Brownback refused to release applications he had received from people seeking two newly created county commission seats that he was authorized by law to fill. Three news organizations have sued; the case has not been resolved. This year, Brownback refused to release the names of applicants to the state Court of Appeals. 
In February 2015, Kansas State University released 11 pages of emails related to the state budget that had been requested by a newspaper under KORA, but the contents had been almost completely blacked out. In May 2015, the Wichita Eagle reported that it took the state 13 weeks to comply with an open records request for some of the governor's email, at one point being informed that the request would cost $1,000 to fulfill.
The Kansas attorney general makes an annual report of open records complaints made to its office. In its most recent report, for fiscal 2013 (which also includes the last six months of 2012), the office reported receiving 24 complaints (dates not provided).  Individual agencies are free to determine a “reasonable” fee for providing information and making copies. This ranges from nothing to potentially hundreds or thousands of dollar if the agency decides to charge for staff time. In the case of the Kansas Department of Administration, for instance, record requests of less than 25 pages than require less than 30 minutes of a staff member’s time are provided for free. For requests beyond that, 25 cents per page is charged, plus staff time at a rate ranging from clerical time at $18/hour to attorney time at $60/hour. Attorney time is charged to review information that agencies feel may not be covered by KORA. "I think this administration has taken a very dim view of transparency," said a veteran statehouse reporter. "Nobody is great at it, but the Brownback administration has been pretty hostile to it."</t>
  </si>
  <si>
    <t>The public records law allows up to 20 days for fulfillment of requests that require time to determine confidentiality, although most requests are supposed to be fulfilled within 10 days. Further time may be granted if the department requires more time to access the information. Only three published routine opinions from the Iowa Public Information Board show issues with timely responses to records requests — one in which the request was sent to the wrong office and response was delayed by staffing issues and vacations; one in which the records, although required by law, did not exist; and another caused by staffing issues and vacations. In all cases, the issues were dismissed or labeled as harmless error. 
 Government bodies are allowed to charge "reasonable" fees to cover their expenses, provided the fees charged do not exceed "actual" costs or include daily expenses. There is no consistent formula for fees. For example, within the Iowa Department of Administrative Services, the fees are listed as follows: The first 10 printed pages are free, with additional pages charged at 4 cents per page. Staff time beyond the first three hours is charged at $45 per hour. Meanwhile, the Iowa Department of Human Services lists the following fees: The first 30 printed pages are provided for free, with additional pages charged at 10 cents per page. Staff time beyond the first three hours is charged at $32 per hour. 
 For electronic data, a fee of $60 per hour is required if special processing must be used to "format, edit or compile," or if the data requiring special processing is "maintained or administered by a third party" in which case, the requester must pay the third party's hourly rate.</t>
  </si>
  <si>
    <t>It is not uncommon for the state's public bodies to regularly claim unjustified exemptions to Freedom of Information Act requests or to take beyond a month for a complete response. 
 In one example, a Chicago Tribune reporter filed a FOIA seeking inspection records and permits of a company to the City of Harvey on July 23, 2014. The city did not respond within five days as required by law, nor was there a response within 20 days. The reporter reached out to the City of Harvey again one month later and again, received no response. The reporter filed a request for review with the Public Access Counselor. The City of Harvey did not respond to any communication from the Public Access Counselor's office either. The counselor's office issued a binding opinion on Nov. 20, 2014 - by which time the City of Harvey still had not responded. 
 In a second example, a local reporter filed a FOIA on April 4, 2014, with the Village of Sauk seeking records related to the village clerk's participation in an event. The village reply on April 18 denied the request because it claimed not to have such records and some of the response requested would be unduly burdensome to produce. The Public Access Counselor issued an opinion on September 8, 2014 that the village was required to search for the requested records.
 In yet another example, a Champaign, Ill. - based reporter filed a FOIA on Dec. 16, 2013 to the City of Urbana that sought invoices and records of payments made to an outside vendor and received a request for a five-day extension. On Dec. 31, 2013, the City of Urbana provided only records that partially fulfilled the request and claimed exemptions for the other portions. 
 The reporter filed a request for review on Jan. 3, 2014. In part due to response times from the City of Urbana, a final opinion was not issued until April 9, 2014, which stated the City of Urbana violated the Freedom of Information Act request.</t>
  </si>
  <si>
    <t xml:space="preserve">A survey this year by Idaho’s public records ombudsman found that among state agencies, nearly all are responding to the vast majority of requests within three days. Compliance is spottier at local government agencies, some of which are very small and have little staff, due to Idaho’s rural nature. But they are subject to the same time limits. Idaho reporters, public officials and open-records advocates report that limits on fees for public records request usually are effective, and the vast majority of public records requests are responded to promptly and without charge, but there are times when they are not. Some complicated or large requests can cost hundreds of dollars, particularly when an agency says it must have an attorney review and redact exempt information out of the records - even though the first 100 pages of copies and first two hours of labor are free. This was highlighted in a recent case in which a Pocatello couple requested information from Idaho State University regarding the president's residence, and was told it would cost more than $1,200 to assemble and provide the records requested. The couple started a "Go Fund Me" account and raised the money, and successfully procured the records.
 </t>
  </si>
  <si>
    <t>For the most part, agencies respond to FOI requests in a reasonable time frame. There are cases when individual agencies may drag their feet via being slow to respond or initially non-responsive, imposing unnecessary hassles, irrelevant complaints about the scope of the request, incomplete responses, or ignorance of the requirements under FOI law. 
Agencies typically give an initial reply to the request quickly. Under the statute, the material should be turned over immediately (for complicated requests, agencies and the requester often agree upon a reasonable timeframe). However, in practice, agencies often take 3 days because of a section of the statute that says that agencies have 3 days if a document is in “active use or storage.” This has become the common practice and most agencies believe they have 3 days for all information requests and act accordingly. As a matter of law, this is a misunderstanding of the statute, which gives 3 days only for situations in which the specific document requested is being acted upon (or physically locked away) and it’s not otherwise available (electronically or via copying, etc.). While not common, some agencies may take significantly longer to comply and require prompting from the requester. 
 “Three days is the maximum, a lot of state agencies treat that as the minimum,” said Dan Greenberg of the Advance Arkansas Institute. “If it’s available, you’ve got to give it to me immediately. They misread-read the statute and say we can take as much time as we want up to three days, which you’re not supposed to do under the law. Norms in that area could use a lot of improvement.”  
Most agencies will comply with FOI requests without any charge. Some will charge for small amounts for photo-copying, as is allowed under the statute.  In the past, agencies such as the Secretary of State’s office under Mark Martin attempted to impose confiscatory rates on copying, but this practice is rare today. The Arkansas Supreme Court recently ruled that the Jacksonville Police Department had violated the FOIA by denying someone’s “reasonable access” to public records when it charged more than $2,500 for documents and videos. 
The law also has provisions that the material must be turned over in any form available to the entity that the requester asks for (so, for example, if it’s possible for the agency to send PDFs instead of making photocopies, the agency must do so upon request). Many agencies are unaware of this provision but are typically compliant once informed.</t>
  </si>
  <si>
    <t>Many state agencies routinely provide responses to basic records requests in a day or less, such as requests submitted to the Department of Public Safety for information on Alaska State Troopers response to crimes and emergencies around the state. 
In practice, a response to a public records request depends entirely on the type of request, whether there is controversial information being disclosed, and what agency is responding. As Alexandra Gutierrez who filed the Guard records request for Alaska Public Media puts it, "The responses to requests varies from so much to agency and from request to request. I feel like the requests I've really cared about would all get a score of 0, while the simpler ones largely get 100s." Examples of records requests poorly-fulfilled are those made by Alaska Public Media and Alaska Dispatch related to emails from Gov. Sean Parnell about a scandal involving the Alaska National Guard. Getting any response at all took months and a court order to be completed, and even then there were many redactions and duplicate versions of emails, according to reports from multiple media organizations. 
However, simple records requests filed by KTUU Channel 2 News in 2014 for public employee salaries to multiple entities were promptly fulfilled: the State of Alaska, Municipality of Anchorage, Matanuska-Susitna Borough, and many others provided information within a week or two in a standardized format outlined in a request. 
But on larger issues, there have been instances when state entities failed to quickly respond to media requests that could reveal controversial information. A glaring example is a request by Alaska Public Media and Alaska Dispatch News for emails of Gov. Sean Parnell and staffers, which related to the Administration's handling of sexual assault and misconduct claims within the Alaska National Guard. "That strung along with updates that said, 'they needed more time, the volume of requests was really high, they try to address them in order they were received,,' etc.," says Lori Townsend, Alaska Public Media news director. "Then in September, state law department folks said, 'well actually no, we're not going to give these to you.'" A lawsuit filed by the media organizations forced disclosure of some email records, though the results were heavily-redacted primarily with citations of executive privilege and deliberative process exemptions. 
Another example of a slow response to an information request is when the Parnell Administration took nearly a year to process a request for documents related to a state-funded study on costs and benefits of Medicaid expansion. Additionally, the state-owned Knik Arm Bridge and Toll Authority -- a mega project to add a second road connection between Anchorage and nearby Mat-Su Valley -- declined to release studies on the viability and need for that costly project.
While it is difficult to say yet how first-term Gov. Bill Walker will handle requests for controversial records, the overall trend with recent administrations according to Kyle Hopkins is one that makes important information difficult to access: "Shrinking newsroom budgets made it so that -- at least for me, when I was at the Anchorage Daily News -- you had no real recourse. Governments, states and municipalities, were inclined to just offer blanket rejections, and they knew that newsrooms couldn't afford to see it through and were generally toothless."</t>
  </si>
  <si>
    <t xml:space="preserve">The governor's calendar and those of legislators are publicly available, like all other public records, through an open records request. The issue to consider however is timing. For example, the governor's calendar is not always made available to reporters in advance. In fact, reporters say they are primarily available only as monthly installments. The governor's office does advise press on daily public events, but a request for a current calendar could take as long as it takes to file a FOI request, one reporter says.
Legislators do not generally make their daily calendars proactively either. One legislator, for example, says she does not make her calendar available because the calendar would also contain personal appointments. State Rep. Terese Berceau, D-Madison, says she is not aware of any legislator who releases a schedule proactively. And, she adds, "I've never had anyone ask for my calendar in 17 years in the legislature."
Legislators' office calendars are  available upon request to the individual lawmaker's office. Practice allows for redaction of strictly personal entries in the calendar. Legislator's calendars, like all records, are presumptively open, subject to the balancing test. That means lawmakers should either release them on request or else provide a legally defensible reason why they are withholding them. 
Based on Wisconsin case law and guidance from the Wisconsin attorney general, the Wisconsin Freedom of Information Council advises that: “Once a document is shown to anyone besides the originator or a person working on his or her behalf, it is no longer a draft.”  The Wisconsin Center for Investigative Journalism received Gov. Scott Walker’s official schedule as Google calendars that had been printed out, redacted and scanned back in as PDFs for a 2012 story.
---
Peer Reviewer comment: Agree.
One obstacle news reporters and members of the public run into when trying to get an accurate depiction of the governor's schedule is the blurred line between his official duties as governor and "personal" time, which often involves travel for political speeches, fundraising and other events to which he is clearly invited because of his position. It was reported, for example, that "Gov. Scott Walker took 54 personal days, not including weekends, through the first 10 months of 2012" and that "(t)he governor’s calendar gives no details on what Walker does during his 'personal' time, and his staff has been mum on the issue." </t>
  </si>
  <si>
    <t>Utah's Government Records Access and Management Act (GRAMA) makes personal notes of public officials non-public. In practice, the governor makes major events on his calendar available to the media via email. His office only posts "media availability" online as part of news advisories. Legislators' calendars are generally not available to the public.</t>
  </si>
  <si>
    <t>The Freedom of Information Act includes a working papers and correspondence exemption for the governor, the attorney general and legislators, which is at 2.2-3705.7(2). When Bob McDonnell was governor, he withheld the itinerary of at least one international trip in 2013, his final year in office. Terry McAuliffe became governor in 2014; he issues calendars of events he wants publicity for, but he does not release a list of whom he meets or a detailed itinerary. The publicity calendar can be found at https://governor.virginia.gov/about-the-governor/governors-calendar/
The LIS website does have legislative branch committee/subcommittee meetings listed in and out of session. Calendar information beyond that is not available.</t>
  </si>
  <si>
    <t xml:space="preserve">The governor's calendar is considered a public record and is available by Sunshine Law request, according to the governor's executive assistant. She states that there are no limits to the types of information or range that can be requested. 
However, the state legislators consider themselves to be individually exempt from the definition of a public governmental body that would be subject to the Sunshine Law. As such, they do not provide their calendars on request.
---
Peer Reviewer Comment: Agree.
As noted above, the state's auditor has questioned whether legislators are exempt from the Sunshine Law, as they've argued, or whether the language in the law is simply ambiguous. (http://www.auditor.mo.gov/repository/press/2013-025.pdf). </t>
  </si>
  <si>
    <t xml:space="preserve">Because the governor maintains a calendar of public events, he/she is required to make it available, per New Jersey Open Public Records Act, media lawyer Tom Cafferty explains. And while the governor also maintains a private calendar, the courts and the GRC (Government Records Council) have ruled that it is exempt from disclosure because of executive and deliberative privileges. Case law backs up this assertion. The New Jersey Office of Legislative Services posts on its website, a thorough calendar of legislative action, i.e., voting sessions, committee meetings, public hearings, etc. Legislators are not required to post their individual calendars, but as is the case with the governor, if they maintain one, it would be accessible under OPRA. Attorneys Cafferty and Borg both say legislators public calendars may  be obtained under OPRA. There is no provision compelling them to publish.
OLS posts calendars for all official legislative events (hearings, floor sessions, etc.). A Google search finds no examples of anyone who requested and  individual legislator’s  calendar.  None of the sources consulted was able to verify that calendars had been obtained during the period of study. </t>
  </si>
  <si>
    <t xml:space="preserve">In practice, a detailed legislative calendar is available at http://www.kslegislature.org/li/ The governor’s schedule is not made available for “security reasons,” according to his chief spokeswoman, although the media is given notice of some events he is planning to attend. 
The legislative calendar includes the time the whole House and Senate convene, a list of bills and resolutions before each body for action, plus a schedule of House and Senate committees showing when and where they meet and the items on their agendas. In 2014, the Senate minority leader asked the local district attorney to investigate whether majority party legislative leaders violated the open meetings law by calling a conference meeting at 3 a.m., at a time when some citizens opposed to a measure under consideration would be absent. Legislative leaders said they followed appropriate procedures for notifying lawmakers and the media, and the district attorney has not made public any finding in the case. 
Legislators' individual work calendars are available at kslegislature.org. It shows what day, time and place each committee that a legislator sits on meets, with links to that committee's agenda, minutes, testimony and pending bills. However these calendars do not go beyond scheduled legislative meetings, so they do not contain information on other work meetings within constituents or special interest groups. </t>
  </si>
  <si>
    <t>The office of Gov. Mike Pence doesn't release complete daily schedules or itineraries listing his public events, office meetings and speaking engagements. But his director of communications, Christy Denault, said, "We release and post online notices of the governor's public events." The office does send out email notices in the afternoon about some of his events the following day. 
 State legislators also don't have a firm policy or practice to release their daily schedules or itinerary. However, spokesmen for the Senate and House Republicans, who hold super-majorities in both houses, say information and schedules of legislators' committee meetings, session times and interim study committees can be found online at the Indiana General Assembly website (www.in.gov/iga) and on the websites of individual legislators. Skip Brown, spokesman for Senate Republicans, said there is no across-the-board policy relating to public disclosure of every meeting legislators hold from day to day with constituents or other individuals and groups. Some legislators have social media accounts which they use to notify the public/media about their upcoming events and many send out emailed newsletters about their activities.</t>
  </si>
  <si>
    <t xml:space="preserve">The calendar of the governor is available to the public upon request. Governor Rick Scott's calendar can be accessed online and the researcher was able to verify receipt.
The Senate president and House Speaker's calendars are also supposedly available daily for the press and anybody who requests them, but the researcher had a hard time accessing Speaker Crisafulli's calendar. In response to the request, Crisafulli's press officer wrote the following: "The Speaker has no meetings scheduled in the Capitol today. He is attending Governor Scott's Economic Growth Summit." Subsequent requests for additional calendars were ignored.  
Newspaper reporters often receive these schedules via email, but recently they've been less informative than in the past. "They give us the public calendars," said Mary Ellen Klas, capital bureau chief for the Miami Herald and co-bureau chief of the Tampa Bay Times/Miami Herald Tallahassee Bureau. "Are they complete and representative? I don’t believe so." 
The problem is that when the calendars are turned over, they are mostly empty. "The governor's schedule is a joke," Klas said. "There are endless examples of the governor appearing at an event, talking to people, and there’s no reflection on his calendar. You know he doesn’t wait until it happens to schedule it. They choose  not to put it on the public calendar." 
Klas specifically recalled an instance where the governor met with a bunch of senators at the end of the session. "He called them into his office, one by one ... Not one of them appeared on his schedule that day. But it was considered 'work and call time.' Senators reported back to us that they had the meetings with him." 
The calendars do include visits to schools, public announcements, and meetings with congress people, but not as often as they are occurring.  </t>
  </si>
  <si>
    <t>The governor's calendar is not available on his website. A member of the press or public looking for the calendar or itinerary of a lawmaker or the governor might have to make an official open records request. The Colorado Ethics Watch regularly requests the governor's calendars and posts them online (after the fact).
 Democratic Gov. John Hickenlooper used to publicize his daily calendar, according to his spokeswoman, Kathy Green. But that changed in 2013 after a former inmate at a Colorado prison showed up to the house of a top prison official and murdered him. Since then, in the interest of public safety, the governor's schedule and itinerary are sent to trusted members of the state press corps, Green says. 
 The calendars of lawmakers are not publicly available on the Colorado General Assembly's official website.
 According to Peter Marcus, a Statehouse reporter for The Durango Herald newspaper, “Overall, offices for elected officials in Colorado do a pretty good job letting the press know where they'll be over the course of the week,” As a reporter, Marcus is on the advisory list for the governor's public events. 
 “I've never really felt like the elected officials in Colorado are actively trying to avoid the press or public, aside from a few isolated incidents,” Marcus says. “And even in those cases, we have clear sunshine laws in the state, so it's pretty easy to bust into a closed-door meeting if there are a couple of elected officials meeting, and it's usually pretty easy to find where they're going to be.”</t>
  </si>
  <si>
    <t>Most private sector information is made available to the press and public when requested, although trade secrets are legally off limits. There have been no challenges during the study period on the grounds of false exemptions. 
 Agencies hold private-sector information even closer to the vest than other information because they fear the companies might object to the scrutiny, observed Don Smith, executive director of the WV Press Association. “Most of the time we can still get it, although sometimes we have to fight for it. With a phone call and a little explanation, we can usually get it.”
 Phil Kabler, statehouse correspondent for the Charleston Gazette, said the Purchasing Division probably has the greatest contact with the private sector and that it has been quite open. “In the past year, it has gone to a super-computer that’s even more transparent, but much harder to use,” he added. The new computer network makes even more information available to the public.
 Tax filings and number of corporate employees may be exempt from FOIA requests, said Sean McGinley, partner in the law firm DiTrapano Barrett DiPiero McGinley &amp; Simmons. “Things that concern companies are safety investigations, but when they’re final, that information comes out in a report,” he added.</t>
  </si>
  <si>
    <t>Though the law clearly states records related to expenditures of public money should be public, in practice, private sector information related to Oklahoma's government is sometimes claimed to be exempt from transparency statutes. "There are built-in exemptions that get misused," said Joey Senat, a board member of FOI Oklahoma and media law expert. It is often difficult in practice to obtain specifics of contracts between private sector companies and Oklahoma's public bodies, including law enforcement agencies and privately operated prisons within the state. 
Documents beyond the basic contract are frequently tougher to obtain, and average citizens often have an even more difficult time obtaining such documents. When an inmate died at a privately operated Oklahoma halfway house, Department of Corrections officials initially declined to provide and incident report detailing what happened, claiming no such report existed. Later, it was turned over by the private corporation operating the halfway house when reporters kept insisting the law required an incident report from the facility to the state, and it was public under the Open Records Act. 
State officials sometimes claim an exemption for private sector information under the act using an overly broad interpretation or misinterpretation of the law, as in the case of the Department of Transportation's refusal to provide details on unsealed bid of rail line proposals to a journalist covering the project. On the advice of the Attorney General, the department cited a portion of the law many believed required the information to be made public. Instead, the agency used it to withhold the information. 
A recently filed lawsuit in Oklahoma alleges that officials at a private rehab facility licensed by the state of Oklahoma may illegally suppressed public documents related to an investigation into deaths at the facility, because they feared lawsuit retribution by the facility's owner, the Church of Scientology. 
And the</t>
  </si>
  <si>
    <t>This issue remains a significant stumbling block for public access advocates even after a major 2012 appeals court decision made it abundantly clear that "...Public agencies must produce all records, even those held by or created by a private entity 'on behalf of the public agency.'" 
 For example, when an organization that monitors prevailing wage compliance tried in 2013 to access payroll information from Albuquerque Public Schools(APS), they received a response saying, "APS does not collect or maintain these documents, therefore APS has no records to provide." The company's complaint to the Attorney General's Office stated, "APS maintains that no documents are available because APS does not require its contractors or subcontractors to submit certified payrolls records."
 In another example, a request for information from the public defender's office was rejected because the individual case file was in the possession of the contract attorney who handled the case.</t>
  </si>
  <si>
    <t>There is no expressed blanket exemption for private sector data related to government operations, but there are several specific exemptions, including trade secrets and information that would provide advantage to public bidders. 
While the New Jersey government overwhelmingly complies with New Jersey Open Public Records Act, Cafferty says, his firm and others still actively litigate -- and usually win -- cases where exemptions are improperly cited. John Paff, Chairman of the New Jersey Libertarian Party's Open Government Advocacy Project, echoes that assessment. Both agree New Jersey's OPRA law is a good one, but still requires vigilance in the courts. One example, noted in February 4th, 2015 Mother Jones' article: "When New Jersey was doling out government contracts to clean up the devastation of superstorm Sandy, Christie was serving as the vice chair of the Republican Governors Association. So it raised some eyebrows when five of the companies Jersey hired immediately donated $160,000 to the RGA.
The Record requested to see the invoices that one of those contractors, the Witt Group, submitted for cleanup work. (The Witt group gave the RGA $75,450.) The state gave the Record severely redacted invoices, and the paper's parent company took New Jersey government to court. The paper won redacted versions of the documents, and attorney's fees from the state coffers." 
Jennifer Borg, general counsel for the Record, adds this: "OPRA specifically states that quasi-governments are subject to OPRA. OPRA has a loose definition for quasi-governmental. We never know if an entity qualifies as a quasi until we sue and a judge tells us."</t>
  </si>
  <si>
    <t>Private-sector information is available to citizens, both in law and in practice. The Iowa Public Information Board, which mediates issues with records requests, reports few issues with citizens being unable to access information from nongovernmental entities. Under Iowa Code Chapter 22.2 "Right to examine public records — exceptions," a government body "shall not prevent the examination or copying of a public record by contracting with a nongovernment body to perform any of its duties or functions." Additionally, in a 2005 Iowa Supreme Court decision, Gannon vs. Board of Regents of the State of Iowa, the court held that the records of a private entity performing government functions are subject to disclosure. However, additional fees can pose issues to citizens seeking public records held by private entities, which can require more time and incur higher expenses.
 The Gannon case does not include all private entities that perform a government function, however, as the Iowa Public Information Board noted in a 2014 opinion that "In Gannon the private corporation was in essence a creation of the government body, ISU (Iowa State University). The Foundation had no other purpose than to perform fundraising activities and services for ISU." 
 In one recent case, the Iowa Public Information Board dismissed a complaint against the North Iowa Corridor Economic Development Corp., a nonprofit corporation, for a failure to release documents because the board said the corporation did "not meet the statutory definition of a governmental body and there is no known contractual relationship that would come within the purview of Gannon, its records are not public records." Lee Rood, the reporter with The Des Moines Register who brought the complaint, noted in an article following the decision that the corporation "received at least $260,000 this year (in 2014) from the cities and county. Shaun Arenson, interim director of the corporation, said the public money accounts for about 40 percent of the agency’s budget. The Public Information Board has yet to decide whether state sunshine laws should apply to public-private economic development agencies. At least 172 local and regional economic development groups now exist across the state, with different makeups and functions."
 The Office of the State Ombudsman, which received complaints about records requests up through mid-2013, when the Iowa Public Information Board opened its doors, noted only two complaints dealing with records that touched on private-sector information. In one case, the caller said a state office had informed licensed small businesses that the caller had made a request to the agency related to license reporting requirements. The agency did not refuse to release the records. The office advised the caller to speak with the agency about why they had contacted the licensees and recontact the office if the agency's response was unsatisfactory. The caller did not contact the ombusdman again. 
 In another case, a caller had participated in a bid to a state agency to provide a service and asked the ombudsman if he was permitted to see the winning bid. The office advised him to make the request with the agency and, if he was denied, to ask for their statutory authority for denying the request. If he was denied and disagreed with the reasoning, he was advised to get back in touch with the office. The caller did not recontact the office.
 The last two examples suggest that the callers were able to access the information, or at least agreed with a reason of its denial. The first example suggests that some gray area still exists in regard to private organizations such as the public-private economic development agencies that receive public money but which are not classified as having a contractual relationship with a government entity and to which citizens are unable to request information.</t>
  </si>
  <si>
    <t>While Indiana's Access to Public Records Act generally requires private contracts with public agencies to be released publicly, some exceptions are criticized by some as being construed too broadly for the best possible disclosure. 
 Indiana's Public Access Counselor Luke Britt explains that it's permissible to withhold private contract data about confidential financial information, pricing and building blueprint that would be proprietary. But he said basic information about private contracts with government agencies are available online on the Indiana Transparency Portal, the Department of Administration website and some on local governments' websites. He said he has rarely come across instances where public contracts are withheld or redacted. 
 But Gerry Lanosga, president of the Indiana Coalition of Open Government, doesn't believe the public records act is very effective in making public private sector information relating to contracts. For example, he said funds paid to doctors who individually contract with the State Department of Corrections, but who are part of a network or group of doctors, are not disclosable. It's also unclear whether data from private vendors handling data for state agencies is publicly releaseable. 
 Another controversial area is gaining access to information from economic development deals between state or local agencies and private companies. Julia Vaughn, policy director of Common Cause of Indiana, said a particular lacking is with the Indiana Economic Development Corp.'s ability to release data on the results of financial incentives in the aggregate, rather than broken down company by company. "You can't tell whether they did or not fulfill their obligations, so there is no accountability," said Vaughn. She said the argument that this information falls under the "trade secrets" exception creates a "opaque cloak over that agency." 
One recent example of contract information being withheld by the Indiana Economic Development Corp., the state’s economic development agency, emerged in July 2015 after the state legislature passed the controversial Religious Freedom Restoration Act during the 2015 session. The law was intended to protect religious believers from government overreach, but critics claimed it would allow business owners to refuse service to gays and lesbians for religious reasons. Those concerns prompted boycott threats from businesses and event planners and led to the Indiana Economic Development Corp. contracting with New York-based global public relations firm, Porter Novelli, to “repair” the economic panic. 
However, that $750,000 contract was abruptly cancelled in July by the IEDC and the company was paid $365,000. Public records requests by The Indianapolis Star for reports and recommendations made by Porter Novelli were denied by IEDC, claiming the “deliberative” materials exception of the state open records law. A similar request was made by the state Democratic Party, but no further information was released. 
Steve Key, executive director of the Hoosier State Press Association, told The Star the exception doesn’t allow the state to issue across-the-board denials of all records and has trouble imagining that all the requested documents were covered by the exception. 
 The Indiana Transparency Portal has a mountain of information about state budgets, revenue, expenditures, state contracts, performance and accountability data of agencies, state pensions and state debt, among other information. No one is "claiming" certain exemptions to the Indiana Access to Public Records Law. But some agencies, such as the Indiana Economic Development Corp., do not release certain information, including company-by-company results of financial incentives, that public access supporters believe they should be required to release.</t>
  </si>
  <si>
    <t>Government contracts with private-sector providers are considered public records under Idaho law, and are available to the public. However, the Idaho Public Records Law does contain a series of exemptions for “trade secrets,” designed to protect private business information. In practice, most government contracts can be obtained easily in full, without redactions; many are actually posted on the websites of the agencies signing the contracts or the state Division of Purchasing.
 However, some information can be redacted from the contracts if it fits under the trade secret exemptions of Idaho Code, Section 9-340D, which defines trade secrets as unpublished content that “derives independent economic value, actual or potential, from not being generally known to, and not being readily ascertainable by proper means by other persons who can obtain economic value from its disclosure or use; and is the subject of efforts that are reasonable under the circumstances to maintain its secrecy.” Trade secrets can include business information from companies working with the Idaho Department of Commerce on possible relocations to the state; computer programs; and financial information about a company, among others.
 Two notable state contracts that were of great public interest in Idaho were both disclosed in full recently in response to public records requests. The first, for a Wi-Fi contract for Idaho high schools worth up to $33 million signed by the state Department of Education, was posted on the department’s website after it was signed, but portions were missing, including those regarding cost comparisons between the successful bidder and the unsuccessful ones. In response to public records requests, the department then released all the information, including scores and scoring standards used in the bids.
 When the state signed a controversial $1 million settlement agreement with a private prison company that had been operating the state’s largest prison and was accused of fraudulently understaffing the prison and overbilling the state, the governor’s office released the entire settlement agreement in response to a public records request. There were no redactions. But when a reporter requested a copy of a major, controversial contract between the state’s largest county and a private waste-to-energy company, Dynamis, significant portions were redacted with citations to the trade secrets exemptions; the reporter and newspaper did not appeal. In March of 2015, in honor of Sunshine Week, the Associated Press submitted public records requests to both public agencies and private companies that contract with them, with mixed results. While agencies handed over the private-sector documents, the private-sector companies themselves were reluctant.</t>
  </si>
  <si>
    <t>Often times, state agencies provide written responses to information requests and do not claim undue exemptions. However, Wisconsin has experienced several situations where claimed exceptions were misapplied. For example, an investigative reporter for a Madison television station was told that his request for email correspondence about a public issue might be delayed by the need to give notice to the records subject - a part of the open records law creating a process for notifying government employees before the release of information regarding "an investigation into a disciplinary matter involving the employee or possible employment-related violation by the employee of a statute, ordinance, rule, regulation, or policy of the employee's employer." But this would not apply to the release of emails about a public issue. Another example is that some public authorities have claimed that attorney-client privilege protects all records created by an attorney in the course of representing a public agency. The courts have established that it does not - records of billing statements, for instance, which show how much an outside law firm charges and for what tasks, have been declared to be public records. 
In 2013, State Senator Leah Vukmir, R-Wauwatosa, asserted that she couldn’t be sued while the legislature was in session and that the session extends for a legislator's entire term. The State Attorney General backed her up. That would in practice shield legislators from the Open Records law. But in 2014, Vukmir settled with the Center for Media and Democracy, and agreed to pay $15,000 in attorneys' fees and damages, and turned over the documents the center had requested.
Wisconsin case law demonstrates the difficulty inherent in balancing the public's right to public records with Wisconsin's privacy law (Wis. Stat. § 895.) A Wisconsin Supreme Court decision in 1996 added requirements that specific people must be notified before their personnel or personal records are released. In 2011, Rep. John Nygren, R-Marinette, purged the names of people who wrote him regarding changes to state insurance law. Nygren ultimately backed down, and the belatedly released names showed that two-thirds were insurance agents or industry employees. The Open Records Law contains an exemption for drafts, which it defines as records “prepared for the originator's personal use or prepared by the originator in the name of a person for whom the originator is working.” Custodians sometimes claim that draft status extends to any form of a document short of the final version they deem fit for release.
Most recently, Republican legislators attempted at the last minute to add a provision to the 2015-2017 state budget that would have gutted the Wisconsin open records law by exempting many legislative documents. After withering criticism, Gov. Scott Walker and the GOP legislators backed away from the proposal.
In 2013, reporters asked for release of emails sent to four legislators related to hearings on proposed bills to create a nonpartisan process for legislative redistricting. All four lawmakers blacked out personal information like email addresses, home addresses and phone numbers. Sen. Mary Lazich, R-New Berlin, went further, redacting names and places of residence from the 200 contacts she released. Asked for an explanation, Lazich wrote that citizens “must have total freedom to contact me on issues of concern to them.” Releasing personal information “would constitute undue interference with legislators' constitutional rights and responsibilities, would act as an unconstitutional barrier to free and open communication between legislators and citizens, and would chill free speech and debate in the legislative process.” The law exempts meetings of partisan legislative caucuses except by legislative rule. Wisconsin legislators have exempted themselves from certain applications of both the open meetings and the open records law. For example, state lawmakers have exempted themselves from the record retention rules in place for all other state and local public officials. That means that while the city engineer of Appleton must retain records for years, a state lawmaker can destroy his or her calendar at the end of each week, or even emails from special interests promising campaign donations in exchange for favors.</t>
  </si>
  <si>
    <t>West Virginia state government almost always is open to requests for public information. No state agencies have been known to claim blanket exemptions from the state freedom of information provisions; however, there are legal exemptions, email requests are difficult and text requests are impossible. And in 2014, the Charleston Gazette sued state Attorney General Patrick Morrissey to see documents he refused to provide for 11 months in response to an FOIA request, contending they were exempt under the attorney-client privilege; that case remains pending. 
 “I don’t know of any branches of government or public officials that think they’re exempt,” said Don Smith, executive director of the WV Press Association. “Some are easier than others, but we get responses from them, although I have a general sense that they’re less open than they were a decade ago. After 9-11, they seem to be a little more cautious.” He added that it was difficult to get email correspondence and impossible to know what was texted someone.
 Phil Kabler, statehouse correspondent for the Charleston Gazette, said the greatest problems occur with municipal and county governments. “The lower down the chain you go, that’s where you start getting issues with not releasing documents or charging $5 a page for them. But state agencies and executive departments  know the drill on FOIA requests,” he said.
 Sean McGinley, partner in the law firm DiTrapano Barrett DiPiero McGinley &amp; Simmons, said the exemptions are more to kinds of documents than to public officials. “Tax. Information and internal judicial records my fall under FOIA exemptions, but I can’t think of anything that exempts specific individuals,” he said.</t>
  </si>
  <si>
    <t>Gov. Jay Inslee has been much less likely to invoke exemptions from Public Records Act than his predecessor, Chris Gregoire.
 However, since 2004, Washington governors have had the authority to negotiate with state employee unions in secret for their contracts. Prior to that, the spending decisions were part of the open legislative process. 
 Courts in Washington have become less likely to seal lawsuits following a successful legal challenge by The Seattle Times. Yet, examples crop up regularly of state bodies and public servants trying to evade open meetings and records acts. University of Washington regents, for instance, were criticized (and forced to change) for holding "public" meetings that were actually dinners at UW president's home and which were guarded by two police officers.
 Washington State Ferries in 2014 initially refused to release records sought concerning a top official being placed on leave at the same time his son, a ferry employee, was terminated for stealing. The agency erroneously claimed that documents related to personnel investigations were not public until after the investigation ends.
 In April 2015, a King County (WA) judge ruled that the University of Washington broke the state's Open Meetings Act 24 times by holding meetings by its regents at the university president's mansion.
---
Peer Reviewer comment: Agree
Along with the ability to claim "executive privilege" (though Governor Inslee has promised not to use) and the judicial branch exemption from public records the Legislature has also exempted itself from public records except for the "official records" as defined by RCW 40.14.100. The Legislature has also exempted itself from the open meeting act.
--- 
Peer Reviewer source:
http://apps.leg.wa.gov/rcw/default.aspx?cite=42.30.020</t>
  </si>
  <si>
    <t>The Public Information Act does not apply to the Judiciary, but otherwise all governmental bodies at the state and local level are required to comply with its disclosure requirements. Nevertheless, reporters and public disclosure advocates say exemptions and confidentiality provisions tacked on by lawmakers since the law's 1973 enactment – now numbering more than 55 – have had the effect of diluting the public's access to information. 
 "When I first started covering the Legislature, the Open Records Act and the Open Meeting Act were both something you could put in your pocket," said R. G. Ratcliffe, a state capitol reporter who has covered state government since 1982. "Now I cannot tell you all the exceptions in the Open Records Act." 
 Ratcliffe and other reporters and disclosure watchdogs say government entities have shown a growing tendency in recent years to buck pubic information requests to the attorney general's office, and the practice varies widely from entity to entity and agency to agency. 
 A 2012 examination by the Center for Public Integrity, which was updated in 2014, found that several sprawling Dallas-area suburbs, when compared to other Texas cities, tallied the highest rate of requests to the attorney general to keep information secret. 
 More recently, the Texas Department of Public Safety was named as a finalist for the 2015 Golden Padlock Award, which the Investigative Reporters and Editors bestows on government entities that excel in efforts to block public disclosure. 
 "There is a unique brand of courage displayed by public officials who deny, delay and circumvent the public’s right to know with a straight-faced sense of duty," said Robert Cribb, chair of IRE’s Golden Padlock committee.
 The IRE said the Texas state police agency earned the award for attacking the media rather than releasing information on the costs and effects of border security. After the attorney general’s office intervened, the Houston Chronicle got data from the agency about crimes in border area counties before and after National Guard troops were deployed, according to the award citation.</t>
  </si>
  <si>
    <t xml:space="preserve">The Oregon Legislature lawfully exempts itself from a number of things, mainly meetings law, but legislators' calendars are also exempt during the legislative session by law. The meetings of the legislative caucuses are closed as well.
And while state agencies are not necessarily  exempt, there are some, or at least areas of work within agencies, where almost the entire work product is exempt from disclosure. Personnel departments, for example. Or information about state tax breaks. Law enforcement records are increasingly difficult to access. These records are all exempt by law. There are more than 470 lawful exemptions to Oregon Public Records Law.
Observers say that lawful exemptions are too far-reaching and overzealous. At the same time, there is no evidence of agencies claiming false exemptions. For the reason that the existing lawful exemptions do deter and hinder meaningful access, this indicator is not given the full score despite the absence of evidence suggesting that government might claim false exemptions. </t>
  </si>
  <si>
    <t xml:space="preserve">Several news organizations that regularly seek records from state government say that, in their experience, agencies and officials do not claim to be exempt from North Dakota’s open-meeting and open-record laws. Several said that most agencies and officials are diligent about providing public information and holding public meetings with the exception of the higher education system, which has stretched the laws and, at times, broken it.
Open-record laws exempt certain kinds of information, such as the names of university donors, and some universities have made broad exemption claims that were later determined to be not applicable. Open-meeting laws allow officials to meet in a social setting without proper notification as is usually required if they do not discuss business. Higher education officials have, in fact, discussed business at events they claimed are social.
---
Peer Reviewer Comment: Agree
While score and comment are correct, the focus on higher education might be a little overstated given the abundance of open records request the North Dakota University system complies with on a regular basis. Contrast this to County governments (which are considered an administrative arm of the state), which  are frequently in the news for failing to post meeting times, keeping accurate records or providing information in a timely manner. However this study is not about County Governments, thus the score is accurate. While the North Dakota University System regularly complies with open records requests, there have been indeed a few high profile missteps that are correctly referenced. </t>
  </si>
  <si>
    <t>The Michigan FOIA has gaping exemptions for: the Governor’s Office and Lt. Governor’s Office and their employees; the Michigan Supreme Court; the Michigan Legislature; the Attorney General’s Office and the Secretary of State’s Office. As a result, each of these entities routinely cites their exemption and legally, summarily dismiss FOIA requests. The exemption for the state House and Senate was affirmed by a 1986 Attorney General’s Opinion. Because of these wide-reaching exemptions the score is 50 for Michigan.                                                
In his Attorney General’s Opinion of  1986, AG Frank Kelley said: “If a state legislator is to be subject to FOIA, such officer must be included with the term "public body" as defined in MCL 15.232(b)(ii); MSA 4.1801(2)(b)(ii). A plain reading of this provision discloses that neither the office of state senator nor state representative is enumerated therein. MacQueen City Commission of Port Huron, 194 Mich 328, 342; 160 NW 627 (1916). A review of legislative intent. Department of Civil Rights v City of Warren, 136 Mich App 103, 111; 355 NW2d 687 (1984), lv den, 421 Mich 860 (1985).
“An examination of the legislative history of MCL 15.232(b); MSA 4.1801(2)(b) reveals a clear intent to exclude state legislators from the definition of a ‘public body.’"
According to Jeremy Steele, a Michigan State University professor and a co-founder of the Michigan Coalition for Open Government, the blanket exemption that is granted for the Legislature "sends a powerful message" that Michigan lawmakers side with secrecy, not transparency.
Attempts to end all of the exemptions outlined above through legislation have thus far failed. In practice, OMA compliance is routine and not an issue.
---
Peer Reviewer Comment:
The boards of Michigan public universities, including, but not limited to the University of Michigan, claim they are exempted from provisions of the Open Meetings Act. The universities claim that only ""formal meetings"" of their governing boards must be held in public and it is up to them to determine what constitutes a formal meeting. The claimed exemption is not found in the Open Meetings Act, but is based on interpretations of the state constitution and earlier court rulings. It's an issue that remains in dispute in the courts.</t>
  </si>
  <si>
    <t>Requesters face steep challenges in accessing records in Massachusetts.  All three branches of government in Massachusetts are exempt from the public records law.   The legislature and judiciary are completely exempt by statute.  The governor’s office has been ruled to be exempt by the state’s highest court.   
The public records law lists 21 stated exemptions to disclosure and numerous other carve-outs created by other statutory provisions that allow custodians to withhold public records.  Other exemptions have been clarified in case law.
State agencies, such as the Massachusetts state police, routinely deny access to information and requesters routinely express deep frustration with the weak state of the law in Massachusetts. Of the 771 appeals filed with the Supervisor of Public Records between Jan. 1, 2014 and present, 41 were for the lack of response or denial of records from the State Police. 
The Supervisor of Public Records also regularly protects the right of government officials with withhold records from the public, a 2014 Boston Globe investigation found.  
The state received an “F” on its open records laws and policies during the last State Integrity investigation in 2012.   Various open government and civil liberties organizations have advocated since then for wholesale reform of the law, claiming it is weak, broken and ineffective.   A culture of secrecy infects government officials in Massachusetts, critics of the law state.  
Newly elected governor Charlie Baker told the Boston Globe in a January, 2015 article criticizing state government’s weak record on transparency, said he was hoping to improve that culture. The administration is reviewing public records request protocols and is exploring ways to improve state government’s previous poor transparency rankings.” Baker said in a statement issued through his spokesman, Tim Buckley.  
Knowledgeable critics like Massachusetts media lawyer Robert Ambrogi are not optimistic reform of the state statute will occur soon. “My sense is that the overall trend across the board is for government entities to resist public records requests and to treat them as unwarranted intrusions,’ Ambrogi said. “The legislature is fearful of tackling public records reform because they don’t want to have to deal with their own exemption to the law,” Ambrogi said.</t>
  </si>
  <si>
    <t>There are no known instances in the study period of government branches or agencies claiming improper exemptions from information act requests. Instead, the practice is to say that the data or information is exempt, not that the agency is exempt. While this behavior is observed occasionally, this is not a regular occurrence either.
With regard to Open Meetings, there are many instances where evasion of Open Meetings laws occurs, such as the open disregard for Open Meetings Law by the University of Maryland Board of Regents during the decision-making on leaving the Atlantic Coast Conference and switching the Big Ten for athletics. These are documented on the Open Meetings Compliance Board. 
As for information that should be made public under the Maryland Public Information Act, there are no reports of the government claiming agency exemptions  during the period of study where it should not. Occasionally there is a delay in supplying data however or claiming that the data or information is exempt under the exemptions permitted in the Maryland Public Information Act.
In 2014, the Maryland Health Benefit Exchange, which was under fire for months for difficulties enrolling residents in need of health care, was cited in news stories for long delays in providing information. News stories said that the agency violated state law in three out of every 10 requests, in most instances for failing to respond within the required 30 day period, and for then failing to ask the requester for an extension, which is allowed under the law.</t>
  </si>
  <si>
    <t xml:space="preserve">In practice, no branches of government or government officials claim to be exempt from the state's open records and open meetings with the exception of the judiciary, which is not covered by KOMA. However, it was recently disclosed that members of the state’s executive branch have used private email accounts, which are not subject to the state’s open records act, to discuss the state budget with lobbyists and other persons. A spokesman for the governor would not say how widespread the practice of using private email accounts to discuss public business is among members of the executive branch. 
In response, minority party legislators and the state attorney general have proposed changing the law to cover private emails sent by public employees that pertain to state business. So far, neither the Senate or House has approved the change, which the governor has expressed reservations about. In a related matter, in responding to a KORA requests for emails between the state's budget director who is (a member of the executive branch) and a Kansas State University official, that university redacted nearly all contents of those emails before turning them over to a newspaper, citing an exemption under state law for certain  notes, preliminary drafts and research data under K.S.A. 45-221a(20). Also during the current legislative session, a bill that would exempt home addresses, property records or telephone numbers of municipal prosecutors and judges from public records was introduced. It passed the Senate but has not gotten out of House committee. In May 2015, Gov. Sam Brownack acknowledged that he has used a private e-mail account for years to communicate with state employees and others about state business.
---
Peer Reviewer comment: Agree.
Two updates of information on this point. Gov. Sam Brownback affirmed in a story published May 18, 2015, that he had been using private e-mail accounts for official communications since he was a member of the U.S. Senate. He left the Senate in 2011, when elected governor. The governor also signed into law House Bill 2256, which contained the new exceptions to the Kansas Open Records Act shielding records of a public agency on a public website that was searchable by keyword and identified the home address or home ownership of a municipal judge, city attorney, assistant city attorney or the special assistant to a city, county, state or U.S. attorney. This exception is noted in the June 18, 2015, Supplement II to "Preliminary Summary of Legislation, 2015 Kansas Legislature." </t>
  </si>
  <si>
    <t>It is very common for agencies and local governments to regularly claim exemptions to the FOIA law. 
 And the claims can often be dubious, according to Jacob Huebert form the Liberty Justice Center. 
 One of the well known examples of this is a lawsuit filed early in 2015 pending between a would-be professor at the University of Illinois, Steven Salaita, and the University of Illinois. The lawsuit seeks emails from the University of Illinois requested by Salaita under the Freedom of Information Act. The University denied the request because a search produced thousands of records and claimed that providing them would be "unduly burdensome." 
 In another case, the Department of Corrections refused to release certain records under an exemption because the records were in an "audit" process but did not provide details on what the process was or how the records were used in the process. 
 In another example, a citizen filed a FOIA on September 15, 2014 seeking records surrounding a complaint with the Illinois Department of Professional Regulation. The department denied the citizen's request the very next day, citing the records were exempt from disclosure. The Public Access Counselor found that the department violated state freedom of information laws because it failed to demonstrate that the records were exempt from disclosure. 
 In a fourth example, the Public Access Counselor's office found that the Village of Rosemont improperly denied a reporter's FOIA request, when it excluded records it claimed were exempt under proprietary information. 
 And yet again, in a more recent example, the College of Dupage attempted to keep a nearly $800,000 severance agreement with its former president quiet. 
 This was not unlike Chicago's Metra, which tried to keep a nearly $900,000 deal with its former executive director quiet as well. 
 When that happens, the burden falls on the requester to find out if the exemption was valid or not. 
 Between 2005 and 2013, requests for review from the public, media and public bodies using the Freedom of Information Act laws to the Attorney General's Public Access Counselor increased more than 300 percent - from just under 690 requests in 2005 to over 3,000 requests in 2013, the latest report available as of 2/19/2015. 
 Requests for review under the Open Meetings Act remained consistent across the same time period - from 325 in 2005 to 387 in 2013.</t>
  </si>
  <si>
    <t>Connecticut created the country's first freedom of information commission (in 1975), but open government advocates say that almost as soon as the Freedom of Information Act (FOIA) was passed, in 1974, it was being whittled down. And in the past few years, courts and the legislature have weakened provisions of the FOIA with greater frequency, culminating, perhaps, in a state Supreme Court ruling in July 2014 that police departments have to release "only basic information about arrests" while prosecutions are pending.  
During the reporting period (January 2013 through May 2015), the governor, legislature and the judiciary have all added exemptions to the FOI law.  And although most public officials and agencies clearly understand that the FOIA is the law, not an option, there are pockets of blatant and passive resistance throughout the state and local governments. 
One such example was reported on Jan. 8, 2015, in a Hartford Courant blog. The reporter shared an email he’d recently been given that quoted a lawyer saying to officials at a public agency, “As we discussed we can always withhold a document even if there is no exception (in the FOI Act).” 
1) For years, State Police and local police departments have regularly claimed exemptions where they didn’t exist. A 2008 editorial in the CT Post berated the Bridgeport state's attorney for refusing to release information on a "heavily armed police raid" in Easton that included grenades and police dogs and during which a man was killed. More recently, as the state was reeling after the Sandy Hook shootings in December 2012, the FOI law clearly required the release of documents and records, but the 2013 legislature passed a bill that sealed some photos and documents connected to the case, and tried to keep the 911 calls from being released. 
2) In November 2013, an investigative columnist at The Courant wrote that top officials in the Malloy administration regularly used private email accounts to conduct public business. The officials included the education commissioner, the governor’s chief of staff and the governor’s legal counsel, who now sits on the state Supreme Court. The columnist wrote that the practice enabled the officials to "avoid the collection of their messages by the central state server. [This] subverts the purpose of the state's public documents access law and allows for important information to be hidden or lost from public view." As of May 2015, there had been no changes reported, and the columnist said in a May 19 email, "I have no reason to think the practice has stopped." 
3) In the summer of 2014, the Courant reported that the CEO of a growing charter school organization had lied about his academic background and failed to say he’d served time in a federal prison.  Financial irregularities also came out.  The organization's management group, which had received more than $50 million in state money, refused to release information about its operations, insisting they were not covered under state FOI laws. The FOIC held an April 15, 2015, hearing on the Courant's attempt to get access to the group's documents. As of May 19, a decision was pending.</t>
  </si>
  <si>
    <t>Colorado’s judicial branch is exempt from some aspects of the Colorado Open Records Act, based on a 2012 ruling by the state Court of Appeals that said the Colorado Supreme Court had decided that was the case in 1999.
“There’s a huge, gaping hole right now,” says Steve Zansberg, a media attorney in Denver who represents newspapers and broadcasters. “One of the three branches of government is not subject to our open records act by its own ruling.”
This has stopped a background information company from getting certain records from Colorado’s judiciary, and blocked Denver’s NBC affiliate News9 from being able to find out how much taxpayer money a public defender’s office was spending on death penalty cases. The public defender’s office cited case law in denying the TV station open records requests. 
Beyond the judiciary, public officials are not exempt from Colorado's open records laws, according to Jeffrey Roberts, director of the Colorado Freedom of Information Coalition. But that doesn't mean they don't know how to keep a record secret if they want. One aspect could be the work-product exemption in the law. Before a bill is introduced, anything that goes into drafting or creation could be considered a work product and be exempt from disclosure. “There are things that they do that can be exempt, and a major aspect of that could be all the work that they do that goes into creating a proposal that becomes legislation,” Roberts says. In other words, there are exemptions in the law. 
Another area where exemptions cause hurdles to public access to information is law enforcement. "Records of official action,” like arrest reports, are generally public. But state law authorizes local police to decide whether to release a wide range of other records on a case-by-case basis, and to withhold them if they believe release would be “contrary to the public interest.”
Another way a public entity might try to keep public information secret is by using an attorney-client privilege.</t>
  </si>
  <si>
    <t>In most cases, branches of government, state agencies, and government officials do not claim dubious exemptions from FOI law. The most common exemption claimed relates to certain types of personnel records, an exemption outlined specifically in the law (and about which it is not uncommon for agencies to seek the opinion of the attorney general). State agencies outright declining FOI requests without legal reason is rare. Local government agencies sometimes do not know the requirements under FOI law and may initially erroneously claim to be exempt, but are generally compliant once informed of the law. Likewise, in a few cases, state agencies may initially be non-responsive, drag their feet, state that materials aren't available, or claim unspecified exemptions -- until the requester informs the agency of their responsibility under the law.  That said, while these situations can often be resolved via the requester educating the agency on the law's requirements, that solution might be easier for attorneys or media members than for citizens less familiar with the particulars of the law, potentially requiring a level of hassle and familiarity with the law not necessarily available to the average citizen. 
Matt Campbell, a Little Rock attorney who frequently makes FOI requests, has several times had to follow suit after an entity claimed dubious exemptions and then the entity turned over the requested records before it ever went to court. Dan Greenberg of the Advance Arkansas Institute expressed concern that some state institutions consistently claim frivolous or irrelevant exemptions “to make it difficult for people to get this information that they’re arguably entitled to until they go to the point of actually hiring a lawyer.” 
While claiming exemptions not clearly in the FOI law is rare, the governor's office and attorney general's office, under both Democratic and Republican administrations, has claimed the "working papers" exemption as an essentially blanket exemption (for example, they use this exemption for all e-mail correspondence). "Working papers" is not defined by the statute, and many advocates of FOI rights have argued that the governor's office and the AG have interpreted this language too broadly. The governor's office in particular will use the exemption for anything written or received at all, save for financial disclosure information available elsewhere. While the issue of what constitutes a working paper hasn't been fully litigated, thus far, the courts have sided with a broad interpretation -- in 2014, the Republican party sued to get applications for state boards and commissions sent to Gov. Mike Beebe (positions that had already been filled) and lost; the Circuit Court ruled that they were "working papers" and they were never released. 
Another exemption that has been claimed broadly is prosecutors and state police claiming to be exempt because of an ongoing investigation, even in situations in which the criminal matter is closed or the state police have already made their recommendation to the prosecutor. 
---
Peer Reviewer Comment: Agree.
Although the 50 score is all right, I would not disagree with raising it to 75. As the report says, noncompliance is usually based on ignorance, and matters are nearly always settled quickly without litigation. Often, new directors of agencies ask the attorney general or other counsel and quickly learn that they must comply. But the most persistent problem for 15 years has been largely limited to the office of governor and the "working papers" exemption. That was principally a problem in the administration of Gov. Mike Huckabee (1996-2007), which is long before this assessment.</t>
  </si>
  <si>
    <t>On March 10, 2014, Governor Quinn signed Public Act 98-0627 into law. The law prioritizes public data sets for inclusion on the single web portal on or before Dec. 31, 2014. 
 There is an open operating standard for state government, and it says local government may adopt the standards as well. It requires all state agencies to include more open data efforts in regular government operations.
 There are several standards for the data and includes the following: 
 1) Timeliness - Public Act 98-0627 Sec. 15 (2)
 "Public data sets shall be updated as often as is necessary to preserve the integrity and usefulness of the data sets, to the extent that the agency regularly maintains or updates the public data set"
 2) Non-discrimination - Public Act 98-0627 Sec. 15 (3) states that the data sets must be free of registration requirements, license requirements or restrictions
 3) Primacy - Public Act 98-0627 Sec. 5 states that the data does not include "information provided to an agency by other governmental entities."</t>
  </si>
  <si>
    <t>There are no exemptions to public record requirements in Arizona law for agencies, branches of government or government officials, except for some specific exemptions provided for the judicial branch, relating to "countervailing interests of confidentiality, privacy or the best interest of the state," the details of which are explained in detail in AZ Sup.Ct.Rules, Rule 123. There are also exemptions for peace officers, judges and officers of the courts. 
Some entities have been deemed to be "quasi-governmental," and the requirements for them are not the same. 
There have been some cases, as with school superintendents' evaluations, where custodians claim the records are protected because they were generated during executive session meetings in which the public is not allowed to view a meeting. Executive session meetings typically involve receiving legal advice or personnel matters.</t>
  </si>
  <si>
    <t>No such law exists. 
 Colorado does not have an open data law requiring the government to publish data online in an open format. 
 Some public records, however, do appear online. In 2009, a Colorado governor issued an executive order establishing the Transparency Online Project, which stated in part: “The Open Meetings Act and the Colorado Open Records Act provide Colorado's citizens with a strong expectation of accountability by providing open access to the state's public records and meetings. The advent of the internet provides new opportunities for state government to foster transparency and accountability.” A new  transparency web site launched Jan. 1, 2015.
 “The TOP system is not intended to replace Colorado citizen's access to public information allowed by the Colorado Open Records Act,” reads a state government website about the transparency project. “Rather it is intended to reduce the time and cost associated with open records requests and to maximize convenience for state citizens in accessing state financial information. Any information that is not available in the TOP system remains available to the public in accordance with the Colorado Open Records Act.”</t>
  </si>
  <si>
    <t>The public records law and open meetings act force citizens to go to court when they are denied access to records. The public records law says that any citizen of Tennessee who is denied the right to inspect public records in whole or in part is entitled to petition judicial review. Tenn. Code Ann. § 10-7-505(a).
 The law makes clear that there are no administrative appeals. It says the “petition shall be filed in the chancery court or circuit court.” Tenn. Code Ann. § 10-7-505(b).
 Tennessee's open meetings law also makes it clear that "the circuit courts, chancery courts, and other courts which have equity jurisdiction, have jurisdiction to issue injunctions, impose penalties, and otherwise enforce" the statutes. Tenn. Code Ann. § 8-44-106(a)</t>
  </si>
  <si>
    <t xml:space="preserve">Utah's Government Records and Management Act (GRAMA) is bifurcated into two appeals systems. Requesters can appeal to heads of state agencies and then appeal to the State Records Committee without legal counsel. They may appeal State Records Committee's Decisions to district court. Local entities have the choice of using the State Records Committee or not. There has been a trend to opt-out of the State Records Committee appeals and instead force appellants to only use district court.
---
Peer Reviewer Comment: Agree
Certain violations of the Government Records Access Management Act are class B misdemeanors (e.g. UCA 63G-2-801(1)(a) and (1)(b)) and the Utah Attorney General's Office is charged with enforcing state laws.  In addition, a governmental entity may take disciplinary action, including termination, against any employee who intentionally violates the act. UCA 63G-2-804 </t>
  </si>
  <si>
    <t>If violations of the Open Door Law or the Access to Public Records Act are believed to have occurred, any person may submit a request for an informal opinion or file a formal complaint with the Office of the Public Access Counselor within 30 days of the occurrence of the alleged violation. This office does not have binding authority but serves as a resource for the public, as well as public agencies throughout the state. The role and powers of the public counselor are delineated in Indiana Code 5-14-4-10. 
 Once the counselor receives a formal complaint, a copy is forwarded to the public agency involved and a response is requested. The counselor has 30 days to issue an advisory opinion on the complaint or seven days, if he determines the complaint has priority under his administrative rules. If necessary, the counselor contacts the public agency involved in an effort to resolve the issue without issuing a written formal opinion, according to the Handbook on Indiana's Public Access Law from the Office of the Public Access Counselor. If a satisfactory resolution isn't reached through the Public Access Counselor or even if that office isn't used, the only other recourse for citizens is to file a civil lawsuit in court alleging wrongful denial of public records or a violation of the Open Door Law. If a court finds that a governing body of a public agency has violated the Access to Public Records Act or the Open Door Law and the citizen suing had first filed a formal complaint with the Public Access Counselor, then the court must award reasonable attorney's fees, court costs and other reasonable litigation expenses, under Indiana Code 5-14-1.5-7.</t>
  </si>
  <si>
    <t>If access to government information is denied, citizens do have a right to appeal through an administrative appeals process with the Public Access Counselor. 
 The Public Access Counselor could either issue a binding or nonbinding opinion. 
 If the opinion is binding and requires the public body to produce records, the public body may appeal to the circuit court. If the PAC opinion is that the records are exempt from FOIA, a citizen can appeal to the circuit court.
 The Illinois Freedom of Information Act, 5 ILCS 140/9.5, gives a citizen up to 60 days to file a complaint with the Public Access Counselor as part of the appeals process.</t>
  </si>
  <si>
    <t>The Attorney General is authorized by statute to interpret and enforce the open records law. (19.37(1)(b) and (19.39). In addition,  any person may request advice from the attorney general as to the applicability of this subchapter under any circumstances. The attorney general may respond to such a request.(19.39) The law states: "Every written denial of a request by an authority shall inform the requester that if the request for the record was made in writing, then the determination is subject to review by mandamus under s. 19.37 (1) or upon application to the attorney general or a district attorney." Mandamus is an order from a superior court, to any government subordinate court, corporation, or public authority—to do some specific act which that body is obliged under law to do. The Attorney General can thus initiate investigations and compel entitles to produce records and enforce sanctions or penalties.</t>
  </si>
  <si>
    <t>Citizens have a right to appeal decisions, or pending decisions, under Delaware's FOIA law short of resorting to the court system. "Any citizen may petition the Attorney General to determine whether a violation of this chapter has occurred or is about to occur," the open records law says, under an amendment adopted by lawmakers in the 1987-88 session of Delaware's General Assembly. The Attorney General, or chief deputy, must make a determination on any appeal within 20 days. 
Notwithstanding the decision of the Attorney General's office in an appeal, citizens may file suit, or, in cases where the attorney general's office finds a violation or pending violation, request in writing that the Attorney General file suit on his or her behalf. The Attorney General's power of enforcement is dependent on the court system. The ultimate power to compel a public body to produce open records rests with the state Superior Court, while the power to invalidate actions taken in violation to the "open meetings" section rests with the Delaware Court of Chancery.</t>
  </si>
  <si>
    <t>The Tennessee General Assembly created the Office of Open Records Counsel to educate citizens and government agencies about open meetings and public records law. Tenn. Code Ann. § 8-4-601
 The office mediates disputes between the public, or the media acting on behalf of the public, and a local government agency that refuses to turn over the requested information. The law does not give the Office of Open Records Counsel enforcement authority. It says counsel shall "issue informal advisory opinions as expeditiously as possible" to any person, government official or member of the media. 
 Even though there is no enforcement authority, failing to heed an advisory opinion could be costly if the government agency is sued successfully. Tenn. Code Ann. §10-7-505 (g) says that in determining whether to make the government agency pay attorney fees, in the event that it loses a lawsuit over the records, the court "may consider any guidance provided to the records custodian by the office of open records counsel" in deciding whether the agency was willful in its refusal to release the records.</t>
  </si>
  <si>
    <t xml:space="preserve">The Attorney General's Office oversees the law, provides training and issues opinions on questions over whether information should be released. But investigations  regarding information laws is the responsibility of local district attorneys. 
That's a point of contention with critics who complain that local DAs can sometimes be disinclined to look into possible FOI violations by fellow local politicians with whom they sip martinis at the local country club. Press groups have unsuccessfully lobbied for a law that would enable the AG to investigate FOI violations with DAs.
  </t>
  </si>
  <si>
    <t>Virginia Code § 30-178 outlines the  Virginia Freedom of Information Advisory Council, an educational organization that issues advisory opinions. It's purpose is "to encourage and facilitate compliance with the Freedom of Information Act." This is not a regulatory body and has no power to sanction violators.</t>
  </si>
  <si>
    <t>No such law exists.
While the state attorney general performs some complaint receiving and oversight activities, the statutes do not specify any particular government body responsible for monitoring adherence to the Sunshine Law or investigating alleged violations. The attorney general performs its Sunshine Law activities per chapter 610, section 27 of the Missouri Revised Statutes stating that remedies and penalties resulting from purposeful violations can be received by court ruling. The attorney general sometimes represents persons unsatisfied with public entities' handling their Sunshine Law requests, but only when bringing an alleged violator to court represents the interests of the state.</t>
  </si>
  <si>
    <t xml:space="preserve">There is no such agency in Oregon. 
The creation of such an agency was proposed but never adopted in the 2011 Legislative Session. While the Attorney General can be asked to evaluate a case of denial by citizen request, the office does not have a general mandate to monitor the application of FOI laws. </t>
  </si>
  <si>
    <t>There is no dedicated monitoring or enforcement agency. While § 4-361 (Administrative Review) grants an agency internal review mechanism, this mechanism is geared for factual disputes and not disputes regarding the legitimacy of denials to information as expressed in the legal opinion of the Maryland Attorney General. The mechanism is not meant to monitor the general application of access to information law and it is not geared to engage in independent investigations. It does not have sanctioning power. In April 2015, Maryland passed a law that will set up a monitoring agency.
Maryland's new law, SB0695,will change some of these limitations. It will take effect on Oct. 1, 2015. Among its provisions: 
Create a 5-member State Public Information Act Compliance Board that would review and resolve complaints  alleging that a custodian charged an “unreasonable” fee (over $350).
Create a Public Access Ombudsman within the Office of the Attorney General who will attempt to mediate and resolve PIA disputes between applicants and custodians.
Require a custodian who reasonably believes that it will take more than 10 working days to produce a public record to respond to an applicant within 10 working days after receipt of the request with an estimate of the amount of time it will take and the fees that may be charged and the reason for the delay.
Require a custodian who is denying public records to provide: (1) A brief description of the undisclosed record that will enable the applicant to assess the applicability of the legal authority for the denial; and (2) for discretionary denials, a brief explanation of why the denial is necessary.
Alter how a custodian charges fees: (1) for a record provided in standard format, the custodian may charge for the actual costs of the search, preparation, and reproduction of the record, including media and mechanical processing costs (staff costs are prorated based on each individual’s salary and actual time involved); and (2) if an applicant wants a record prepared in a customized format, the custodian may charge a reasonable fee for the search, preparation, and reproduction of that record.
Allow a custodian to waive a fee if an applicant is indigent and files an affidavit of indigence (defined as a family household income of less than 50% the median family income for the State).
Repeal current law allowing a complainant to seek administrative review of PIA request dispute through the Office of Administrative Hearings.
Modify current law regarding appeals to the circuit court including allowing a court to impose up to $1,000 in statutory damages against a governmental unit for knowing or willful acts
Require the Office of the Attorney General, in consultation with MACo and other key stakeholders, to file reports in 2016 and 2017 on how the bill and the PIA are functioning and to make any further recommended changes to the PIA.
---
Peer Reviewer: Agree
As noted, SB 695/HB755 has become law and this creates two different entities that will oversee PIA implementation. Since the bill became law during the evaluation period, the Ombudsman and the Compliance Board have not yet been appointed and the funding for the Ombudsman was not clearly allocated during the session, so a score of "yes" would not be appropriate.</t>
  </si>
  <si>
    <t>Under the Iowa Public Information Board Act (2012), a new board, the Iowa Public Information Board, was created to "provide an alternative means by which to secure compliance with and enforcement of" the open records and open meetings laws (23.1). Among the board's duties is the responsibility to receive complaints and "seek resolutions of such complaints through informal assistance, formally investigate such complaints" and, if the board decides a violation of the open meetings or open records laws has occurred, "issue orders with the force of law" requiring compliance with those laws and "imposing any other appropriate remedies calculated to declare, terminate, or remediate any violation of those chapters" (23.6).</t>
  </si>
  <si>
    <t>No such law exists. There is no entity mandated to monitor, investigate and sanction transgressions. 
However local state attorneys have jurisdiction to investigate an allegation and enforce criminal penalties based on the public records and meetings constitutional amendment.  
Article I, Section 24, Florida Constitution
Section 24. Access to public records and meetings.
(a) every person has the right to inspect or copy any public record made or received in connection with the official business of any public body, officer, or employee of the state, or persons acting on their behalf, except with respect to records exempted pursuant to this section or specifically made confidential by this Constitution. This section specifically includes the legislative, executive, and judicial branches of government and each agency or department created thereunder; counties, municipalities, and districts; and each constitutional officer, board, and commission, or entity created pursuant to law or this Constitution.  
Florida Statute 27.02, duties before court, mandates the Attorney General to be the investigative body in prosecution of criminal acts. 
27.02 Duties before court.—
(1) The state attorney shall appear in the circuit and county courts within his or her judicial circuit and prosecute or defend on behalf of the state all suits, applications, or motions, civil or criminal, in which the state is a party, except as provided in chapters 39, 984, and 985. 
A public records mediation program is available as well, as established in Florida statute 16.60, but the program does not initiate investigations or impose sanctions. That responsibility rests with the Attorney General. 
16.60 Public records mediation program within the Office of the Attorney General; creation; duties.—
(1) As used in this section, “mediation” means a process whereby a neutral third person, called the mediator, acts to encourage and facilitate the resolution of a dispute between two or more parties. It is a formal, nonadversarial process that has the objective of helping the disputing parties reach a mutually acceptable, voluntary agreement. In mediation, decision-making authority rests with the parties. The role of the mediator includes, but is not limited to, assisting the parties in identifying issues, fostering joint problem solving, and exploring settlement alternatives.
(2) The public records mediation program is created within the Office of the Attorney General.
(3) The Office of the Attorney General shall:
(a) Employ one or more mediators to mediate disputes involving access to public records. A person may not be employed by the department as a mediator unless that person is a member in good standing of The Florida Bar.
(b) Recommend to the Legislature needed legislation governing access to public records.
(c) Assist the Department of State in preparing training seminars regarding access to public records.
(4) This section is intended to provide a method for resolving disputes relating to public records, and is intended to be supplemental to, not a substitution for, the other powers given to the Attorney General by law.</t>
  </si>
  <si>
    <t xml:space="preserve">Wisconsin's open records law covers all records that are created by private companies under contract with government officials. The same mechanism is specified and applicable as is the case with public records (19.34). Custodians have to provide records to the public. 
Case law has elaborated on the right. For example, as recently as 2013, the Wisconsin Supreme Court in Juneau County Star-Times vs. Juneau County affirmed that a governmental entity cannot evade its public records responsibilities by shifting a record’s creation or custody to a private agent. </t>
  </si>
  <si>
    <t>No law guarantees unfettered access to private sector information. Some information is available, though, including contracts. For example, under section 2.2-1115.1 of the Virginia Code, The Division, the Virginia Information Technologies Agency, and the State Comptroller are required to maintain and provide information related to the payment and purchase of goods and services. 
 A 1995 opinion from the Attorney General concluded that opening records of a private business to public scrutiny would likely have a chilling effect on the willingness of private corporations and businesses to enter into contracts with public bodies (1995 Op. Atty. Gen. Va. 4). 
 The Virginia Freedom of Information Advisory Council has issued several opinions on the issue. One opinion concluded that some records of the Augusta Chamber of Commerce should be public because it was conducting a tourism campaign for the city of Waynesboro. Another opinion concluded that some records of the Peninsula SPCA were subject to FOIA because it was operating a regional animal control authority in Hampton Roads (AO-03-04). But then when the Peninsula SPCA reorganized in a way that dropped all its government functions, the council ruled that its new contracts with the local jurisdictions were not enough to make information on its animal sheltering services subject to FOIA (AO-28-04). It's important to note that both of these opinions are advisory and the council does not have the power of enforcement.</t>
  </si>
  <si>
    <t>SC Code 30-4-40 leaves disclosure of a broad variety of private and public sector information to the discretion of the public body, even highly sensitive information. For example, trade secrets, personal information, and law enforcement records, contractual arrangements and public compensation all fall under the heading of  "may but is not required to exempt from disclosure" [italics added] There is, also, information that is not exempt from disclosure, which includes property sales -- once the deed is executed -- people (such as state employees) receiving more than $50,000 annually, as well as "persons who are paid honoraria or other compensation for special appearances, performances, or the like."</t>
  </si>
  <si>
    <t>The Michigan FOIA does not specify access to information about private sector organizations with state government ties, other than the bidding and procurement process. That data can be obtained through the standard FOIA request process. In a 2004 state Attorney General's Opinion, which carries the force of law, the AG ruled that "side agreements" made by public officials in confidentiality with a private company can be excluded from FOIA. That case, Coblentz vs. The City of Novi,  centered on a settlement in which the city transferred a 75-acre parcel of property to Sandstone Associates to end a court dispute.</t>
  </si>
  <si>
    <t>Oklahoma's law specifically recognizes as public any records related to “the expenditure of public funds or the administering of public property,” even if they involve a private sector company. But the law doesn't specify a mechanism for citizens to access this information. Government bodies or agencies claiming an exemption technically have the burden to prove it exists under the law, but Oklahoma's Open Records law does make several exemptions and is comparatively vague about government contracts with private companies. 
The law guarantees citizens the right to inspect public records, but contracts with private sector entities may often be difficult for everyday citizens to obtain, because they are not easily accessible in an open format.</t>
  </si>
  <si>
    <t>Private sector information is subject to FOIA requests, and the law guarantees public inspection and copying as the information pertains to the state's public entities. But there are exemptions. 
The Freedom of Information Act stipulates in (5 ILCS 140/) that, "all trade secrets and commercial or financial information obtained by a public body, including a public pension fund, from a private equity fund or a privately held company within the investment portfolio of a private equity fund" are exempt from FOIA laws. 
 The law specifies in 5 ILCS 140/3that each public agency must have a Freedom of Information officer. 
 However, although it is possible to access private sector information when that private sector is paired with a public entity, the law does not go into greater detail about public access of private sector information.</t>
  </si>
  <si>
    <t xml:space="preserve">Kentuckians generally have access to private sector information, such as companies with contracts to the state. Access to information about companies that do business with the state is available to the public under Kentucky's access to information laws, specifically the definition of "public record" in Kentucky Revised Statutes Chapter 61, Section 870, that covers "(2) all books, papers, maps, photographs, cards, tapes, discs, diskettes, recordings, software, or other documentation ... prepared, owned, used, in the possession of or retained by a public agency."
However, the KRS 61.878, provision 2, exempts the applications of companies filed with the state for "(b.) assessments, incentives, inducements, and tax credits." Other information "(c.) in conjunction with the regulation of commercial enterprise, including mineral exploration records, unpatented, secret commercially valuable plans" are exempt. </t>
  </si>
  <si>
    <t>The Arkansas Freedom of Information Act does not give a right of access to information held by private entities per se. However, if a government agency has private sector information related to carrying out its public functions, such as a government contract with a private firm, it constitutes a public record and is subject to the same FOI law as any other record, with the same defined mechanisms which exist for all FOI requests. §25-19-102
The FOI law includes no exemptions or distinctions for private sector information generally. It does include an exemption for "files that if disclosed would give advantage to competitors or bidders; and records maintained by the Arkansas Economic Development Commission related to any business entity's planning, site location, expansion, operations, or product development and marketing, unless approval for release of those records is granted by the business entity." §25-19-105 (a,b(9)(A-B)).
---
Peer Reviewer Comment: Agree.
While I do not disagree with the score, I should point out that access to documents relating to the work of private entities for the government is limited to information in the possession of government agencies. The FOIA does not guarantee access to documents or information relating to public business that are in the possession of private concerns—for example, the documentation of "economic development" work performed by local chambers of commerce under contracts with municipalities. 
In addition, it needs to be emphasized that neither the Freedom of Information Act nor any other law provides access to records held by private entities even when it relates to the work they nominally perform for government. A recent example was a lawsuit filed against the cities of Little Rock and North Little Rock (and by inference and extension many other cities in Arkansas) challenging annual payments that the cities make to local chambers of commerce or affiliated organizations to provide "economic development" for the cities, in violation of a constitutional prohibition against municipal appropriations to private entities of any kind. The Pulaski Circuit Court ruled (Jim Lynch, et al., v. Mark Stodola, et al., decision rendered in Pulaski Circuit Court Jan. 14, 2015) that the appropriations were unconstitutional, but the plaintiffs' efforts to obtain information from the chambers about how the money was spent beyond the chambers' general annual reports to members on chamber activities failed because the FOI does not require private entities to make their own records public. The plaintiffs sought to have the cities obtain the records from the chambers showing how they spent the money but the judge rendered a summary judgment for the plaintiffs on the central issue and never reached the side question of discerning how the money was spent.</t>
  </si>
  <si>
    <t>The definition of "public records" includes items "that are developed or received by a public agency or by a private contractor for a public agency" (A.S. 40.25.220(3). The mechanism is the same as for other records and set out in AS 40.25.110, (a): Unless specifically provided otherwise, the public records of all public agencies are open to inspection by the public under reasonable rules during regular office hours. The public officer having the custody of public records shall give on request and payment of the fee established under this section or AS 40.25.115 a certified copy of the public record.
Additionally, the Procurement Code establishes that "procurement information is public except as otherwise provided by law," and a "Procurement Report" must be prepared biennially listing all procurements made over the past two years. An exemption is built in for the Alaska Gasoline Inducement Act (43.90.220(e)), and the state-owned Alaska Railroad Corporation created a board rule exempting its employees from releasing salary information of employees.</t>
  </si>
  <si>
    <t>Wisconsin citizens have a right to access to government information through a defined mechanism, but actions during the study period will limit access if signed into law. For example,  a change to Wisconsin's open records law was  inserted into the budget in late May by the Joint Finance Committee. The change would exempt the UW from the requirement in place for all other state agencies with regard to naming the finalists for key positions. The UW would still have to reveal those applicants whose names are "submitted for final consideration to an authority for appointment," but it would be spared from having to identify the five most qualified applicants, or each applicant if there are fewer than five. Moreover, the change limits this disclosure requirement to only the following positions:  UW System president and vice presidents, and the chancellor and vice chancellors for each campus. Current law, at 19.36(7) of the state statutes, applies to all state positions not in the classified service. This is a major change in state open records law that will keep the public, state legislators included, from knowing what applicants were passed up for important university positions, including coaches and top administrators.
That said, none of the three branches are entirely exempt. Any citizen - except a prison inmate - can request access to public records maintained by record custodians, including the Legislature. Those custodians must respond to public record requests “as soon as practicable and without delay." A citizen can sue in court if access is denied. In addition, record requesters who are denied access can attempt to resolve disclosure disputes through the public records law’s two administrative review mechanisms: a) record requesters can ask the attorney general or a district attorney to sue on their behalf (hereinafter referred to Open Records Law Wis. Stat. 19.31 et seq.) or b) requesters can ask the attorney general to opine on the dispute (hereinafter referred to as “Attorney General Advice”). 
The attorney general’s involvement in the public records law is handled by the Wisconsin Department of Justice (DOJ), the state agency led by the attorney general. The law exempts certain investigative records, computer programs and trade secrets and, for example, public library circulation records. That means the right to inspect public records is not absolute. Record custodians are required to balance the right of the citizen to see the records against any harm to the public good. Another major exemption is "Drafts, notes, preliminary documents, and similar materials prepared for the originator’s personal use or by the originator in the name of a person for whom the originator is working." In short, There are more than 175 additional exemptions in the Wisconsin Statutes. Some examples: plans and specifications of state-owned or state-leased buildings (Wis. Stat. § 16.851); information the
disclosure of which likely would result in the disturbance of an archaeological site (§44.02(23)); and death tax returns and related documents (§ 72.06)
Open Meetings Law Wis. Stat. 19.81 et seq. allows for several exemptions regarding the provision of information on meetings, including certain negative or disciplinary personnel matters; personnel employment, promotion, compensation or performance evaluations; strategy for crime detection and prevention; to deliberate or negotiate the purchase of public properties; to consider financial, medical, social or personal histories or disciplinary data of specific persons that would likely have a substantial adverse affect upon the reputation of the person; and attorney consultations.
In section 19.34, the law specifies how each agency shall behave when a person asks for public records, including defining open office hours and rules for access. In Section 19.33(4), the law requires that each agency identifies who is responsible for responding to such requests. The law provides minimal process deadlines in section 19.35(6).
The 2013 WISCONSIN ACT 171 clarifies what a public record is: '[It] includes, but is not limited to, handwritten, typed or printed pages, maps, charts, photographs, films, recordings, tapes (including computer tapes), computer printouts and, optical disks, and any other medium on which electronically generated or stored data is recorded or preserved. "Record" does not include drafts, notes, preliminary computations and like materials prepared for the originator's personal use or prepared by the originator in the name of a person for whom the originator is working; materials which are purely the personal property of the custodian and have no relation to his or her office; materials to which access is limited by copyright, patent or bequest; and published materials in the possession of an authority other than a public library which are available for sale, or which are available for inspection at a public library'.
Case law has further contributed to defining exemptions: For example, in Wiredata, it is not required that requesters be given access to an authority's electronic databases to examine them, extract information from them, or copy them. Allowing requesters such direct access to the electronic databases of an authority would pose substantial risks.
---
Peer Reviewer comment: Agree.
The referenced changes Wisconsin's open records law inserted into the state budget by the Joint Finance Committee were removed from the budget prior to final passage in the Senate and Assembly and were not included in the bill signed into law by the governor. But the governor and legislative leaders announced a Legislative Council study committee will be formed to examine making changes to the open records law in the future.</t>
  </si>
  <si>
    <t>West Virginia Freedom of Information Act 29B-1-3 provides access to public records, although there are about 60 specific exceptions in 29B-1-4, including criminal investigations, homeland security issues, insurance commission criminal investigations and the governor’s upcoming travel schedule. 
 On how to access public records, the Act states "(2) A request to inspect or copy any public record of a public body shall be made directly to the custodian of such public record."
 The West Virginia Open Meetings Law also requires that meetings are open to the public, although again with some exceptions.
 However, no branch of government is entirely exempt from either the Open Meetings Law or the Freedom of Information Act.</t>
  </si>
  <si>
    <t>The Virginia Freedom of Information Act creates access to government information, in code sections 2.2-3700 to 2.2-3714. It includes several chapters on open meetings, which are at 2.2-3707 to 2.2-3712. "Open meeting" is defined as "a meeting at which the public may be present." The mechanism for making a request is outlined in 2.2-3700: "Unless a public body or its officers or employees specifically elect to exercise an exemption provided by this chapter or any other statute, every meeting shall be open to the public and all public records shall be available for inspection and copying upon request." Furthermore, "all public bodies and their officers and employees" are required to "make reasonable efforts to reach an agreement with a requester concerning the production of the records requested."
 In 2011, the Virginia Supreme Court ruled that the State Corporation Commission is not subject to the Freedom of Information Act (Christian v. State Corporation Commission). Also, 2.2-3703 names several public bodies that are exempt from disclosure: the Virginia Parole Board, petit juries, grand juries, the Virginia State Crime Commission as well as records maintained by court clerks.
---
Peer Reviewer Comment: Agree.
Though outside the study period, it's worth noting that additional exemptions were created during the 2015 Virginia General Assembly legislative session.  Exemptions for "certain health care committees and entities to the extent they reveal information that may be withheld from discovery as privileged communications." As well as exemption for VABCA proprietary records, trade secrets, financial records, and cost estimates."  These changes will take effect in law July 1, 2015.</t>
  </si>
  <si>
    <t>The Texas Public Information Act, enacted in 1973 in the aftermath of a legislative stock fraud scandal two years earlier, declares that information in the possession of governmental bodies at the state and local level is generally available to the public, although lawmakers have enacted a growing list of exceptions and confidentiality provisions over the past four decades. 
"Under the fundamental philosophy of the American constitutional form of representative government that adheres to the principle that government is the servant and not the master of the people," asserts the law, Chapter 552 in the Texas Government Code, "it is the policy of this state that each person is entitled, unless otherwise expressly provided by law, at all times to complete information about the affairs of government and the official acts of public officials and employees."
Governmental entities are required to promptly respond to requests for information and have within 10 days to seek a ruling from the Texas Attorney General's Office if they believe the information should not be released under the various exceptions. Many state agencies, particularly larger ones, have designated staff members to respond to the requests, and all agencies are required to undergo training on how to respond to the law. 
The judicial branch isn't covered b the Public Information Act, but that branch is covered under Rule 12 of Rules of Judicial Administration, which have the power of law and grant public access to a broad range of court records, including financial and administrative.
 ---
Peer Reviewer comment:
The only thing that I would add is that there is a document retention schedule for each state agency.  This means that some of the data that may be requested could be limited.</t>
  </si>
  <si>
    <t>There is a Public Records Act and an Open Meetings law in Tennessee; however, the state Supreme Court issued an opinion in 2001 that exempted the General Assembly from the Open Meeting statute. See:  Mayhew v Wilder, 2001 court decision exempting state legislature from open meetings law,
The Tennessee Public Records act says "all state, county and municipal records shall, at all times during business hours, which for public hospitals shall be during the business hours of their administrative offices, be open for personal inspection by any citizen of this state, and those in charge of the records shall not refuse such right of inspection to any citizen, unless otherwise provided by state law." Tenn. Code Ann. § 10-7-503(a)(2)(A)
 The law also says that the custodians of records “shall promptly make available for inspection any public record not specifically exempt from disclosure.” If the agency cannot make them available for inspection promptly, then the custodian of the records has seven business days to do one of three things: make the information available, state the time 'reasonably necessary' to produce the records, or deny the request. If the records’ custodian denies the information request, it must do so in writing and state the reason for denial. Tenn. Code Ann. § 10-7-503(a)(2)(B)
 Failure to respond to the request within seven business days is considered a denial, and the person seeking the records has the right to file a legal action in a court. Tenn. Code Ann. § 10-7-503(a)(3)
 Tennessee's open meetings law says "it to be the policy of this state that the formation of public policy and decisions is public business and shall not be conducted in secret." Tenn. Code Ann. § 8-44-101. 
 The law also says that "all meetings of any governing body are declared to be public meetings open to the public at all times, except as provided by the Constitution of Tennessee." Tenn. Code Ann. § 8-44-102(a).
 The open meetings law applies to any public body consisting of at least two people with the authority to make decisions for or recommendations on policy or administration. Tenn. Code Ann. § 8-44-102 (b)(1)(A)
 The law requires that the public receive adequate notice when a governmental body holds a meeting. Tenn. Code Ann. § 8-44-103.
 The open meetings law also requires that the minutes of public meetings be “promptly and fully recorded,” including the results of all votes taken. The law prohibits secret votes. Tenn. Code Ann. § 8-44-104
 All actions taken at a meeting in violation of the open meetings law are void, except when it applies to any "commitment, otherwise legal, affecting the public debt of the entity concerned." Tenn. Code Ann. § 8-44-105
 The courts have been given broad authority to enforce the open meetings law, issue injunctions and impose penalties. Tenn. Code Ann. § 8-44-106
 In addition, the Tennessee General Assembly created the Office of Open Records Counsel to educate citizens and government agencies about open meetings and public records law. The open records counsel informally mediates disputes between citizens and local government agencies that refuse or are reluctant to turn over the information. The office also issues advisory opinions on public records and open meetings and posts them online. Tenn. Code Ann. § 8-4-601</t>
  </si>
  <si>
    <t>Oregon Revised Statutes Chapter 192 - Records; Public Reports and Meetings, Section 192.420 (1973) gives every person the right to inspect a public record in Oregon. Section 192.440 gives every person the right to inspect or copy public records without unreasonable delay. That right is significantly diminished by 476 major exemptions, including exemptions of legislators' calendars during session, documents related to employee discipline and misconduct, and of most kinds of business information.  Section 192.430 and 192.430 define  the mechanism through which public agencies have to provide access to records, including the role of a custodian (paragraph 1) and allows for the mechanism to be adopted to agency-specific: "(2) The custodian of the records may adopt reasonable rules necessary for the protection of the records and to prevent interference with the regular discharge of duties of the custodian. [1973 c.794 §4; 1989 c.546 §1]"
Oregon Revised Statutes Chapter 192 - Records; Public Reports and Meetings, Section 192.610-690 (1973) requires meetings of governing bodies to be open to the public. It exempts meetings of state or local lawyers assistance committees, of medical peer review committees, judicial proceedings, meetings of the Energy Facility Siting Council, and discussion of sensitive business matters or facility or staff committees at Oregon Health Science University, among other matters. The exemptions do not significantly impede the law.</t>
  </si>
  <si>
    <t>The North Dakota Constitution’s Article XI presumes that records and meetings of public entities and entities funded by the public are open “unless otherwise provided by law.” In this case, “law” means North Dakota Century Code Chapter 44-04, which defines how the public may access records, how much the government can charge and what kind of records are exempt from open-record laws. Each government entity must define a point of contact to answer Freedom of Information requests as stipulated in Section 44-04-18.
The law applies most fully to the executive branch and less so to the legislative and judicial branch.
Most exempt records are for specific categories of information, such as the medical records of public employees, software developed by government entities and open criminal investigations. But there exists broad exemptions specifically for the legislative and judicial branch. While these exemptions are more far reaching, they do not exempt the branches entirely - or as is the case with courts there are branch-specific laws requiring the agency to make available certain records.  
Century Code Section 44-04-18.6 exempts “work product” of legislative staff, communication between staff and lawmakers, “private communications” between a lawmaker and any person, other than a government employee, including telephone records that identify the person or his or her phone number. Information distributed at a public meeting is not exempt. That is, while it’s possible to discover how the governor arrived at a decision by requesting emails between him and state agencies, it’s not possible with state lawmakers. 
Century Code Subsection 44-04-17.1(16) exempts all records possessed by the courts, which includes judicial proceedings but not the court's budget, which is maintained by the Office of Management and Budget. Access to court records are defined by North Dakota Supreme Court Administrative Rules and Orders Rule 41.
The general mechanism for accessing records that are not exempt and are not court records involve a person making a direct request to the agency in question. If not satisfied, the person may appeal to the attorney general. The public may also complain to the attorney general about closed meetings or meetings for which the public was not properly notified.
The mechanism for accessing court records is more complex. In general, a person may request records from the clerk of court during business hours, according to Administrative Rules and Orders Section 41-3 and 41-4. A clerk may, however, restrict access to 10 files a day per person but may allow access to more if the request is not disruptive to the clerk’s main job. In addition, some records are online, including an index of court cases, the names of parties involved, court calendars and documents available in each case.
All records are assumed to be open to the public except for those specifically restricted, according to Administrative Rules and Orders Section 41-3(a). Restrictions under Administrative Rules and Orders Section 41-5 lists the restrictions, none of which involve administrative records; most involve various sensitive court proceedings, such as certain domestic violence protection order files.
If denied access to a record, a person requesting access may ask for a rationale, including a legal citation for that rationale, in writing from the clerk of court, according to Administrative Rules and Orders Section 41-3. The person may also ask a judge to weigh in, according to Administrative Rules and Orders Subsection 41-5(d) and Subsection 41-6(b). The judge must consider alternatives to denying access to a record, such as redacting parts of the record. If not, he must articulate why there is an overriding interest in not allowing access.</t>
  </si>
  <si>
    <t>"It is the policy of this State that the people may obtain copies of their public records and public information free or at minimal cost unless otherwise specifically provided by law.  "Minimal cost"  means the actual cost of reproducing the public record or public information. " "Each official meeting of a public body shall be open to the public, and any person is entitled to attend such a meeting." 
Each governmental office must have a custodian of documents whose job is to respond to requests for information. No state government unit is exempt from the public documents law, though there are exceptions for certain personnel and real estate matters and for law enforcement investigations, even closed investigations. 
The law defines open meetings as those where a majority of the entity is present, with exceptions for events deemed purely social. The law requires each state agency to appoint a custodian of records who handles release of information. Citizens must go to that person with a request for documents, records, etc.</t>
  </si>
  <si>
    <t>The public's right to access information is codified in state statute and is also explicit in common law. Under the provisions of New Jersey's Open Public Records Act (OPRA), NJSA 47:1A, citizens may access government records by filing a written OPRA request to a government agency. Further, under OPRA, there are 21 specific exemptions, for specific records (trade secrets and competitive bidding are two of them). Another exemption is that access to communications between state legislators and constituents is prohibited under OPRA. 
 New Jersey has a separate law regarding open meetings, called the New Jersey Open Public Meetings Act (The Sunshine Law) -- NJSA 10:4-6, which provided for public access to open government meetings, and also that minutes be provided for open- and closed-session meetings. There is also a considerable list of criteria, which permits government bodies to convene in closed session. The judicial branch is exempt from NJ OPRA laws. Rather, law concerning court documents is dictated by Court Rule 1:38, under which court records and proceeding are presumed open, and can only be closed "for good cause."</t>
  </si>
  <si>
    <t>Missouri Revised Statutes Chapter 610, signed into law in 1973, is also known as the Sunshine Law and establishes the right of the public to access records, attend public meetings of governmental bodies, and view records of all public votes. Section 11 of the chapter instructs officials to assume the most liberal interpretation of the law and promote openness as public policy. The law applies to any public governmental body, which refers to " any legislative, administrative or governmental entity created by the constitution or statutes of this state, by order or ordinance of any political subdivision or district, judicial entities when operating in an administrative capacity, or by executive order..."There are numerous exceptions built into the law, described in section 21, including any part of the national guard or state militia, proprietary “scientific and technological innovations,” state security, and privacy. Section 22 states that records should be presumed to be public unless otherwise exempted by statute in chapter 610.</t>
  </si>
  <si>
    <t>Under the Iowa Code, two different chapters govern access to public records and open meetings. Under Chapter 22, Examination of Public Records (Open Records), public records are defined as "all records, documents, tape, or other information, stored or preserved in any medium, of or belonging to this state or any county, city, township, school corporation, political subdivision, nonprofit corporation other than a fair conducting a fair event..., whose facilities or indebtedness are supported in whole or in part with property tax revenue." 
 Each government body is required to delegate and publicly announce a specific employee or official with the responsibility of implementing the open records requirements. Although a section for confidential records exists with 67 listed exceptions, there is an assumption of openness under 22.8(3), which states, "free and open examination of public records is generally in the public interest even though such examination may cause inconvenience or embarrassment to public officials or others." 
 For open meetings, under Chapter 21, Official Meetings Open To Public (Open Meetings), meetings are required to be publicly announced — including details such as the date, time, place and agenda — by notifying news media that have filed a request with the government body for notification and by posting the information "on a bulletin board or other prominent place which is easily accessible to the public and clearly designated for that purpose at the principal office of the body holding the meeting, or ... at the building in which the meeting is to be held." These notices are required to be posted at least 24 hours before the meeting.</t>
  </si>
  <si>
    <t xml:space="preserve">Rich Robinson, director of Michigan Campaign Rich Finance Network, phone interview, March 11
Jules Olsman, State Bar board member, phone interview, April 14, 2015                     
Mark Brewer, attorney, former Michigan Democratic Party chairman, phone interview, March 12                                                                                                   
John Nevin, communications director, State Court Administrative Office, phone interview, April 7, 2015, email conversations, April 9-10, 2015  
Michigan Court Rule 2.003                                           http://www.courts.michigan.gov/supremecourt/MCR/mcr.html </t>
  </si>
  <si>
    <t xml:space="preserve">In Michigan, no state officials, including judges, face asset disclosure requirements, so there are no disclosure records for the public to review. As a result, it's unclear to the public -- and to attorneys appearing in a judge's courtroom -- whether a jurist may have a conflict or interest or has been subject to undue outside influence.  </t>
  </si>
  <si>
    <t xml:space="preserve">Jules Olsman, State Bar board member, phone interview, April 14, 2015                 
Paul Bukowski, attorney, former legislative aide, state House of Representatives, hone interview, April 7, 2015                                                                                 
Jeremy Steele, Michigan State University journalism professor, former member of national board of directors for the Society of Professional Journalists, co-founder of the Michigan Coalition for Open Government, phone interview, May 7, 2015    </t>
  </si>
  <si>
    <t>Judicial branch employees are not civil service employees and are hired/fired on an at-will basis. They are excluded from civil service status, as stated in the Michigan Constitution.  All state-level judicial branch employees are subject to the whims of the Supreme Court chief justice or the chief judge of the Court of Appeals.  Employees of both courts, other than the judge’s personal staff, are hired by, and report to, the administrative staff. It should be noted that a court administrative order says that relatives of justices, judges, or court administrators shall not be employed within the same court or judicial entity of the related judge or court official. It's unclear how often that order is enforced.</t>
  </si>
  <si>
    <t>Recusals are rare in the state Supreme Court and Court of Appeals. More importantly, because the state does not mandate asset disclosures and the records for gifts and hospitality received by judges, which could present a conflict of interest, attorneys appearing before the two top courts in the state would not be aware, in most cases, of potential conflicts. Beyond instances in which a financial benefit is at issue, the lack of transparency in Michigan judicial elections -- the so-called dark money that finances campaign ads -- also shields a judge from declaring a conflict of interest. Michigan Court Rules address how the process is designed to work.</t>
  </si>
  <si>
    <t>Eye on Financial Relationships, GAB, http://ethics.state.wi.us/EOFR/Pages/
James Alexander, retired executive director, Wisconsin Judicial Commission, phone interview Jan. 28, 2015; email interviews Feb. 3, Feb. 8, Feb. 10, and Feb. 12, 2015, james.alexander46@gmail.com
"Judging the Judges: Wisconsin Judicial Commission 2005 Annual Report" by Hannah Dugan, Wisconsin Lawyer, April 2006, http://www.wisbar.org/newspublications/wisconsinlawyer/pages/article.aspx?Volume=79&amp;Issue=4&amp;ArticleID=1086</t>
  </si>
  <si>
    <t>No such law exists. Article VI, Section 21 of the Michigan Constitution requires a 1-year cooling off period before a justice or judge can be "nominated or elected to an elective office" outside of the judicial office they currently hold. However, there is no law mandating judge's entry into the private sector.</t>
  </si>
  <si>
    <t xml:space="preserve">Tom Rombach, president of State Bar of Michigan, phone interviews, April 12-13, 2015 
Rich Robinson, director of Michigan Campaign Finance Network, phone interview, March 11, 2015
Jules Olsman, State Bar board member, phone interview, April 14, 2015 </t>
  </si>
  <si>
    <t>All judges, court referees and magistrates must file forms annually that reflect gifts and hospitality received, as required by the Judicial Code of Conduct. However, those internal documents are filed at one of the court system's five Regional Administrator offices and they are not open to the public. In fact, some attorneys are not even aware that judges must report gifts and hospitality they receive. The reporting process does not include gifts or hospitality awarded to judges' family members.</t>
  </si>
  <si>
    <t>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"Legislature approves ethics bill with $100 cap," Jim Nolan and Markus Schmidt, RIchmond Times-Dispatch, 17 April 2015. http://www.richmond.com/news/virginia/government-politics/article_1d1225c8-3929-5099-8ce5-eace700186c9.html</t>
  </si>
  <si>
    <t>Austin Jenkins, capitol reporter for nwNewsNetwork email interview 4/13/2015;
Jon Ammons, acting public records officer Public Disclosure Commission emailed PDF copies of F-1 financial statements for Washington Supreme Court Justice Mary Yu and Mary Fairhurts, 2/18/2015
Public Disclosure Commission website for making asset disclosure requests, accessed 4/11/2015
https://www.pdc.wa.gov/public/personalfinancialaffairs.aspx</t>
  </si>
  <si>
    <t>Allen Loughry, Supreme Court Justice, 2014 Financial Disclosure Statement, on file with Ethics Commission.
Margaret Workman, Supreme Court Justice, 2014 Financial Disclosure Statement, on file with Ethics Commission.
http://www.ethics.wv.gov/Pages/FinancialDisclosure.aspx
Rebecca Stepto, executive director of the state Ethics Commission, in an email interview Jan. 7, 2015, from her office in Charleston WV.</t>
  </si>
  <si>
    <t>John Hult, reporter, Argus Leader, 12 March 2015, email.
Campaign finance records search page, South Dakota Secretary of State website, https://sos.sd.gov/CampaignFinance/CFSearch.aspx, accessed 12 March 2015.
State of South Dakota Statement of Financial Interest, Circuit Court Judge Janine Kern, 12 January 2015, https://sos.sd.gov/CampaignFinance/CFReportHistoryLaunch.aspx?RptType=Financial%20Interest%20Statement%20%20(Scanned%20Image)&amp;CommID=2039&amp;RptYR=2015&amp;Start=1/1/2011&amp;End=12/31/2011&amp;RegType=0&amp;img=1.</t>
  </si>
  <si>
    <t>Phone interview with Drew Rawlins, executive director of the Bureau of Ethics and Campaign Finance, on Dec. 18, 2014.
Interview with Tom Humphrey, reporter for the Knoxville News Sentinel, on Dec. 23, 2014 at the Bell Buckle Café. 
Tennessee Ethics Commission web page for Disclosure of Statement of Interests, accessed May 5, 2015 
https://apps.tn.gov/conflict-app/search.htm</t>
  </si>
  <si>
    <t>Alex Winslow, director, Texas Watch, telephone interview, Jan. 18, 2015  
Harvey Kronberg, publisher, Quorum Report,  telephone interview, Jan. 17, 2015
Tom “Smitty” Smith, director, Public Citizen Texas, telephone interview, Jan. 16, 2015</t>
  </si>
  <si>
    <t xml:space="preserve">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 </t>
  </si>
  <si>
    <t>Kevin Ryan, Vermont Bar Association, email Feb. 9, 2015.
Chief Superior Judge Brian Grearson personal interview Feb. 17, 2015.
Dan Barrett, staff attorney VT ACLU telephone interview Feb. 19, 2015.
Steven Adler, Chair Judicial Conduct Board telephone interview April 15, 2015</t>
  </si>
  <si>
    <t>In person interview Feb. 18, 2015, with Perry Newson, ethics commission executive director. 
Advice and opinions, Ethics Commission website.
http://www.ethicscommission.nc.gov/ao/default.aspx.
Phone interview Feb. 24, 2015, with Jim Morrill, politics and government reporter for the Charlotte Observer.
Asset Disclosure forms
http://www.ethicscommission.nc.gov/masterSearch.aspx</t>
  </si>
  <si>
    <t>Bret Crow, director, Office of Public Information, Ohio Supreme Court, 1-6-15 email 
Andrew Douglas, former Ohio Supreme Court justice, Columbus, 2-12-15 letter
The process for obtaining copies: http://ethics.ohio.gov/disclosure/request.shtml
Board of Professional Conduct of the Supreme Court of Ohio instructions on financial disclosure statements: https://www.supremecourt.ohio.gov/Boards/BOC/FDS/instructions.pdf 
Financial Disclosure for Judges, Magistrates, and Judicial Candidates: http://www.supremecourt.ohio.gov/Boards/BOC/FDS/</t>
  </si>
  <si>
    <t>Tulsa County District Court Judge Dana Kuehn, in-person interview 2/3/15, 2 p.m. 
Lee Slater, executive director of Oklahoma Ethics Commission, telephone interview 1/30/15 1:30 p.m.
Ethics Commission website 
http://www.ok.gov/ethics/Financial_Disclosure/index.html</t>
  </si>
  <si>
    <t>Corinna Wilson, executive director of the Pennsylvania Freedom of Information Coalition and principal of Wilson500, 27 January 2015, interview by phone.
Review of SFIs in the State Ethics Commission's eLibrary, accessed February and March 2015, 
http://www.ethicsrulings.state.pa.us/weblink8/</t>
  </si>
  <si>
    <t>Phone interview, Lee Coggliola, Disciplinary Counsel for the South Carolina Supreme Court, March 31, 2015
Phone Interview, Sarah Leverette, League of Women Voters, April 6, 2015
Phone interview, Rosalyn Frierson, director of S.C. Court Administration, April 16, 2015</t>
  </si>
  <si>
    <t>Phone interview 1/22/15 with Janette Bloom, retired chief clerk, Nevada Supreme Court
Phone interview 1/23/15 with Michael Sommermeyer, PIO, Nevada Supreme Court.
Interview 1/19/15 with Sandi Chereb, Las Vegas Review-Journal political reporter, Carson City.
Review of Nevada Judiciary website, accessed May 20, 2015
http://www.nevadajudiciary.us/
Secretary of state search page for financial disclosure records:
https://www.nvsos.gov/SOSCandidateServices/AnonymousAccess/CEFDSearchUU/Search.aspx#individual_search</t>
  </si>
  <si>
    <t>Harvey Weissbard, former NJ Superior Court trial and appeallate judge, 2/20/15 phone interview. 
Court Rule 1:18b, Judicial Financial Reporting (Adopted January 15, 2002 to be effective immediately; paragraphs (a), (c), (d), (e) and (f) amended January 6, 2003 to be effective immediately; paragraphs (d) and (f) amended December 9, 2009): http://www.judiciary.state.nj.us/rules/r1-18b.htm</t>
  </si>
  <si>
    <t>Ruth M. Schifani, New Mexico Judicial Standards Commission, member, 4 May 2015, via phone.
Jeff Proctor, investigative reporter KRQE-TV, 4 May 2015, via phone.
New Mexico earns ‘F’ for judicial financial disclosure; Chris Zubak-Skees, Reity O'Brien, Kytja Weir and Chris Young; The Center for Public Integrity, 19 May 2014,  http://www.publicintegrity.org/2013/12/04/13748/new-mexico-earns-f-judicial-financial-disclosure</t>
  </si>
  <si>
    <t>Gary Spencer, Court of Appeals, Public Information Officer, Feb. 11, 2015, New York, email; 
Court of Appeals, accessed March 6, 2015, http://www.courts.state.ny.us/ctapps/
Ethnics Commission, Public Inspection, access April 27, 2015, 
http://www.nycourts.gov/IP/ethics/publicinspection.shtml</t>
  </si>
  <si>
    <t>Cecil Brown, Mississippi Representative, Jackson, Mississippi, April 23, 2015, interview.
Tom Hood, Executive Director, Mississippi Ethics Commission, Jackson, Mississippi, April 30, 2015, interview.
Walter Brown, former board member, Mississippi Ethics Commisssion, Natchez, Mississippi, April 22, 2014, phone interview.
Statements of Economic Interest, Mississippi Ethics Commission.
http://www.ethics.state.ms.us/ethics/ethics.nsf/webpage/A_stmt_econ_int?OpenDocument
Statements of Economic Interest Search, Mississippi Ethics Commission.
https://www.state.ms.gov/ethics/SearchSEIForm.aspx</t>
  </si>
  <si>
    <t>Catherine Zacharias, legal counsel for the Office of State Courts Administrator, Jefferson City, Missouri, 24 April 2015, interview by phone.
Mark Morris, retired courts reporter for the Kansas City Star, Liberty, Missouri, 24 April 2015, interview by phone.
James Klahr, executive director, Missouri Ethics Commission, Jefferson City, Missouri, 24 April 2015, interview by email.</t>
  </si>
  <si>
    <t>Mary Baker, Commissioner of Political Practices, Program supervisor, 6 February 2015, Helena, Montana, email
Montana Legislature, Detailed Bill Information, SB 89, 2015, http://laws.leg.mt.gov/legprd/LAW0203W$BSRV.ActionQuery?P_SESS=20151&amp;P_BLTP_BILL_TYP_CD=SB&amp;P_BILL_NO=0089&amp;P_BILL_DFT_NO=&amp;P_CHPT_NO=&amp;Z_ACTION=Find&amp;P_ENTY_ID_SEQ2=&amp;P_SBJT_SBJ_CD=&amp;P_ENTY_ID_SEQ=
Commissioner of Political Practices, Campaign report search, 2015, http://campaignreport.mt.gov/FindDocuments</t>
  </si>
  <si>
    <t>Cory Steel, State Court Administrator, phone interview March 16, 2015
Vince Powers, Lincoln trial attorney, phone interview April 28, 2015
Gavin Geis, executive director, Common Cause Nebraska, in-person interview, the Mill coffeeshop, March 11, 2015</t>
  </si>
  <si>
    <t>All websites accessed on Jan. 18, 26, March 13, 16, 22, 2015
Interview, Ed Cafasso, former State House reporter, currently Managing Director, Burson-Marsteller, Boston, March 13, 16, by telephone and email
Interview, Pam Wilmot, Executive Director, Common Cause, Massachusetts, Boston, MA, Jan. 30, 2015, by email and telephone 
Description of the Massachusetts Financial Disclosure law, M.G.L. 268B
http://www.mass.gov/ethics/commission-services/statement-of-financial-interests/gl-c-268b-the-financial-disclosure-law.html. 
Town of Milton, MA Assessors Office; assessment for former Gov. Deval Patrick at $1.8 million
http://milton.patriotproperties.com/default.asp
Zillow.com, Median Home Prices in Massachusetts, March 2015
http://www.zillow.com/ma/home-values/
Massachusetts 2014 Financial Disclosure Form, Massachusetts State Ethics Commission website
http://www.mass.gov/ethics/about-the-commission/organization/the-legal-division/financial-disclosure-law-information/2014-sfi-form.pdf
Massachusetts Statement of Financial Interest 2014 Form Instructions
http://www.mass.gov/ethics/about-the-commission/organization/the-legal-division/financial-disclosure-law-information/2014-sfi-instruction-manual.pdf
Massachusetts General Court website; official page of state representative Carolyn Dykema, (D-Holliston) 
https://malegislature.gov/People/188/Profile/CCD1</t>
  </si>
  <si>
    <t>Tom Rombach, president of State Bar of Michigan, phone interviews, April 12-13, 2015 
Rich Robinson, director of Michigan Campaign Finance Network, phone interview, March 11
Jules Olsman, State Bar board member, phone interview, April 14, 2015</t>
  </si>
  <si>
    <t>Melissa Landry, executive director, Louisiana Lawsuit Abuse Watch, in-person interview, March 6, 2015
Stephen Waguespack, president of the Louisiana Association of Business and Industry, in-person interview, March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t>
  </si>
  <si>
    <t>Cabanne Howard, Executive Secretary, Committee on Judicial Responsibility and Disability, Maine Judicial Branch, 12 February 2015, telephone Interview.
Mary Ann Lynch, Esq., Government and Media Counsel, Administrative Office of the Courts, Maine Judicial Branch, 20 February 2015, email interview.
"A Judge Shall File Annual Financial Disclosure Reports," Maine Judicial Code of Conduct, Canon 6, last reviewed and edited May 14, 2013, accessed March 12, 2015,
http://www.jrd.maine.gov/pdfs/Maine%20Code%20of%20Judicial%20Conduct%20v.06.01.13.pdf</t>
  </si>
  <si>
    <t>Interview, Steve Lash, Daily Record, reporter, telephone interview, 3/30/15
Michael Lord, executive director, Maryland Ethics Commission, email 5/6/15
Terri Charles, spokesman, Maryland Judiciary, phone interview, 5/7/15</t>
  </si>
  <si>
    <t xml:space="preserve">Dean Fausset, Director, Wyoming Department of Administration and Information, April 29, 2015, phone. 
Some employees eye exits as Cindy Hill returns to Wyoming Education Department, Laura Hancock, Casper Star-Tribune, April 22, 2014,
http://trib.com/news/state-and-regional/govt-and-politics/some-employees-eye-exits-as-cindy-hill-returns-to-wyoming/article_e0f91f7d-5d8e-57a7-be33-bc389b4bcb9f.html
Wyoming State Personnel Rules, Wyoming Department of Administration and Information, Chapter 12, Online, Jan 28, 2015 http://www.wyoming.gov/loc/06012011_1/DOCS%20HR/Rules/Chapter12GrievancesAndAppealsForPermanentEmployeesCURRENT.pdf  
---
Peer Reviewer Sources:
Personnel Rules, State of Wisconsin, accessed July 2015, http://www.wyoming.gov/loc/06012011_1/employees/Pages/PersonnelRules.aspx                                                                                                           </t>
  </si>
  <si>
    <t>Robert Cummins, fmr. Chairman of the Illinois Judicial Inquiry Board, 9 March 2015, 10 March 2015, phone interview, email interview.
Illinois Secretary of State website, accessed 13 March 2015, http://www.ilsos.gov/economicinterest/economicinterest
Illinois Supreme Court, accessed April 23, 2015, http://www.state.il.us/court/SupremeCourt/</t>
  </si>
  <si>
    <t>Interview: Kathryn Dolan, media relations spokesperson for Commission on Judicial Qualifications and Indiana Supreme Court, Feb. 5, 2015, by phone. 
Interview: Joel M. Schumm, clinical professor of law, Indiana University Robert H. McKinney School of Law, Indianapolis, May 15, 2015, by email.</t>
  </si>
  <si>
    <t>Steve Davis, communications director, Iowa Judicial Branch, Jan. 16, 2015 and April 15 2015, email
Maura Strassberg, Professor of Law, Drake University, April 15 2015, Telephone Interview.
Paul Gowder, Associate Professor of Law, University of Iowa, April 16 2015, telephone interview.</t>
  </si>
  <si>
    <t>Ron Keefover, former public information officer for the Office of Judicial Administraiton, telephone interview Feb. 24, 2015</t>
  </si>
  <si>
    <t>Burt Lum, Hawaii Open Data, executive director, 14 January 2015, Honolulu, Hawaii, email
Cynthia Thielen, Hawaii state senator, 16 January 2015, Honolulu, Hawaii, telephone
Judicial Financial Disclosure Statements, Hawaii State Judiciary, accessed 17 January 2015, http://www.courts.state.hi.us/news_and_reports/judicial_disclosures/jud_disclosures_2011.html
Peer Reviewer Sources:
Hawaii Judiciary, financial disclosures for calendar year 2014, accessed June 14, 2015, http://www.courts.state.hi.us/news_and_reports/judicial_disclosures/financial_disclosure_2014.html</t>
  </si>
  <si>
    <t>Laurie McCallum, Chair of the state Labor and Industry Review Commission and  former chair of the state Personnel Commission for 13 years, former First Lady of Wisconsin, face-to-face interview Jan. 26, 2015, and email interviews Jan. 27, 2015
"Demoted DOJ manager didn't qualify for whistleblower protection, court rules," by Dee Hall, Wisconsin State Journal (Madison), Feb. 12, 2015
John Dipko, Communications Director, Wisconsin Department of Workforce Development, (608) 266-6753, John.Diko@dwd.wisconsin.gov. Email interviews Feb. 16, 2015; Feb. 26, 2015 and June 1, 2015
"Wisconsin Supreme Court Says Unpaid Intern Is Not Protected Under State Whistleblower Statute," von Briesen Health Law Blog July 24, 2014, http://blog.vonbriesenhealth.com/2014/07/24/wisconsin-supreme-court-says-unpaid-intern-is-not-protected-under-state-whistleblower-statute/
ER Digest. http://dwd.wisconsin.gov/lirc/erdg_tcs.htm</t>
  </si>
  <si>
    <t>Phone interview with Maria Bazile, Compliance and Education manager with the Georgia Government Transparency and Campaign Finance Commission, February 6, 2015. 
Interview with William Perry, Executive Director, Common Cause Georgia, January 23, 2015.
Interview with Bill Rankin, Court Reporter, AJC, February 20, 2015.
Asset Disclosure website – Accessed March 3, 2015 http://media.ethics.ga.gov/Search/Financial/Financial_ByName.aspx</t>
  </si>
  <si>
    <t>State Auditor Glen Gainer in a telephone interview from his office in the state Capitol on Feb. 6, 2015.
Bob Paulson, counsel for the Department of Administration, in a telephone interview from his office in Charleston WV on Feb. 2, 2015.
Web site for Legislative Auditor’s Post-Audit Division http://www.legis.state.wv.us/joint/postaudit.cfm
Matt Harvey, assistant managing editor of the Exponent Telegram, in an article entitled Former FSU official David Tamm pleads guilty to federal charges, published Jan. 8, 2014. http://www.theet.com/news/local/former-fsu-official-david-tamm-pleads-guilty-to-federal-charges/article_4a562b8a-7892-11e3-bfdb-0019bb2963f4.html
Matt Harvey, assistant managing editor of the Exponent Telegram, in an article entitled Ex-Fairmont State official headed to prison, published May 15, 2014. http://wvpress.org/news/ex-fairmont-state-official-headed-prison/
Commission on Special Investigations 2014 annual report
http://www.legis.state.wv.us/legisdocs/reports/agency/C10_FY_2014_2758.pdf</t>
  </si>
  <si>
    <t>June Jennings, Virginia Inspector General, 19 February and 6 March 2015, Richmond, Virginia, interview by phone and email.
Office of the State Inspector General, Annual Report to the Governor and the General Assembly of Virginia, 18 September 2014. https://osig.virginia.gov/media/3123/2014-adm-002osigannualreport.pdf
Office of the State Inspector General, Annual Report to the Governor and the General Assembly of Virginia, August 2013. https://osig.virginia.gov/media/2408/annualreport2013_20130829.pdf
Ron Jordan, executive director of Virginia Governmental Employees Association, Richmond, Va., 10 March 2015, interview by phone.</t>
  </si>
  <si>
    <t>Deborah Moreau, Lawyer, Delaware Public Integrity Commission, telephone interview, January 12, 2015;
John Flaherty, President, Delaware Coalition for Open Government, in-person interview, January 15, 2015; 
Review of Delaware Public Integrity Commission web site, accessed February 8, 2015: http://1.usa.gov/1BuzsJo</t>
  </si>
  <si>
    <t>Search for Financial Disclosure Filers, Commission on Ethics website,  http://public.ethics.state.fl.us/results.cfm, accessed April 21, 2015
Kerrie Stillman, director of operations and communications at the Commission on Ethics, interviewed by phone April 2, 2015</t>
  </si>
  <si>
    <t>Jim Brownell, Audit Manager, Single Audit and Whistleblower Team with Washington State Auditor’s Office via email 3/26/2015;
Performance Audit of the State Employee Whistleblower Program, Strategica, Jan. 15, 2015
http://www.ofm.wa.gov/reports/audit/whistleblower.pdf
Washington State Auditor's Office 2104 annual report, accessed May 11, 2015
http://www.sao.wa.gov/generalinfo/Documents/2014_Annual_Report.pdf</t>
  </si>
  <si>
    <t>Jean Mills-Barber, 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t>
  </si>
  <si>
    <t>Richard Coolidge, communications director for the Colorado Secretary of State, in a Jan. 30, 2015, e-mail.
Luis Toro, director of Colorado Ethics Watch, a Denver-based nonprofit organization that requests asset disclosures of public officials, in a Feb. 13, 2015, e-mail.
“Colorado earns ‘D’ for judicial financial disclosure,” Center for Public Integrity, Dec. 4, 2013: http://www.publicintegrity.org/2013/12/04/13722/colorado-earns-d-judicial-financial-disclosure</t>
  </si>
  <si>
    <t>Justin St. james, Staff Attorney, Vermont State Employees Association personal interview Feb. 17, 2015.
Former Sen. Vincent Illuzzi, personal interview Feb.17, 2015.
Auditor Doug Hoffer telephone interview Feb. 20, 2015.April 30, 2015, email May 3, 2015.
Michelle Anderson, General Counsel, Department of Human Resources, email March 9, 2015.</t>
  </si>
  <si>
    <t>Email exchanges, Deirdre M. McPadden, Director, Judge Support Services, in the Office of the Chief Court Administrator, March 11 and April 6, 2015, from Hartford.
Email exchange, Rhonda Stearley-Hebert, Program Manager of Communications for the Judicial Branch, from Hartford, June 22, 2015. 
Disclosure statements from six randomly chosen state judges, I each from the Supreme Court and the Appellate Court, and 4 from Superior Court judges, (accessed in March and April 2015).</t>
  </si>
  <si>
    <t>Jay Barth, Professor of Politics at Hendrix College, February 7, 2015, telephone interview.
Laura Labay, external communications manager for the Arkansas Secretary of State, February 9,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</si>
  <si>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Rep. Phil King, R-Weatherford, Telephone interview, July 6, 2015
Rep. Trey Martinez Fischer, D-San Antonio, Telephone interview, July 3, 2015
Susan Oswalt, director, Public Integrity Unit, Travis County District Attorney, Telephoone interview, July 1, 2015  
An Investigative Report on the University of North Texas, Texas State Auditor, September 2014, Accessed Feb. 15, 2015
http://www.sao.state.tx.us/reports/report.aspx?reportnumber=15-002
UNT should repay Texas at least $75.6 million, state auditor says, Dallas Morning News, Sept. 26, 2014
http://www.dallasnews.com/news/education/headlines/20140924-unt-should-repay-state-at-least-75.6-million-auditor-says.ece
Houston Chronicle, Abbott Signs bill to strip anti-corruption unit from Travis County.  June 19, 2015.
 http://www.chron.com/news/politics/texas/article/Abbott-signs-bill-to-strip-anti-corruption-unit-6337729.php</t>
  </si>
  <si>
    <t>Fair Political Practices Commission, Form 700 Filed by a Public Official, accessed on Apr. 20, 2015
http://www.fppc.ca.gov/index.php?id=592</t>
  </si>
  <si>
    <t>Inspector General Patrick Maley, June 18, 2015 phone interview
Phone Interview, Sam Griswold, Board Member, State Retirees Association of South Carolina, July 18, 2015
Phone interview, SCSEA Executive Director Carlton Washington, May 21, 2015</t>
  </si>
  <si>
    <t>Heather Murphy, Arizona Supreme Court Justice Spokeswoman, telephone interview, 2/23/2015
Erik Reichstein, Arizona Secretary of State Office Manager, telephone interview, 2/12/2015
Financial Disclosure Statements, Accessed May 6, 2015
http://www.azsos.gov/elections/campaign-finance-reporting/search-financial-disclosure-statements</t>
  </si>
  <si>
    <t>Email from Tennessee Bureau of Investigation spokesman Josh DeVine on March 24, 2015.
Phone interview with Greg Cothran, assistant general counsel in the office of the comptroller, March 18, 2015.
Comptroller investigations, accessed May 6, 2015 
http://www.comptroller.tn.gov/ia/
Comptroller news releases, accessed May 6, 2015 
http://www.comptroller.tn.gov/com/NewsReleases.asp
Jefferson County theft investigation release, accessed May 6, 2015 
http://www.comptroller.tn.gov/repository/NR/20141112JeffersonCoPressRelease.pdf
Tennessee Prison for Women investigation release, accessed May 6, 2015
http://www.comptroller.tn.gov/repository/NR/20140909FormerTennesseePrisonForWomenEmployeeSteals216845.pdf
ABC Nutrition investigation release, accessed May 6, 2015
http://www.comptroller.tn.gov/repository/NR/20150318ABCNutrition.pdf</t>
  </si>
  <si>
    <t>Carol Shelley, executive director of the Merit Protection Commission, telephone interview, 2 p.m. 3/4/15
Carol Shelley, executive director of the Merit Protection Commission, telephone interview, 2 p.m. 3/4/15
Lee Slater, executive director of Oklahoma Ethics Commission, telephone interview 1/30/15 1:30 p.m.
Sterling Zearly, executive director of the Oklahoma Public Employees Association, telephone interview, 1 p.m. 3/3/15
"Criminal investigation is underway into possible public corruption, campaign violations," Oklahoman newspaper article by Nolan Clay, 8/21/14. 
http://newsok.com/criminal-investigation-is-underway-into-possible-public-corruption-campaign-violations/article/5334646</t>
  </si>
  <si>
    <t>Public Official and Employee Transparency Search, Alabama Ethics Commission, undated. http://ethics.alabama.gov/Search/PublicOfficialEmployeeSearch.aspx, accessed May 10, 2015.
Kim Chandler, The Associated Press, Alabama state government reporter, April 1, 2015, telephone interview. 
Mike Cason, al.com, state government reporter, April 12, 2015, telephone interview.</t>
  </si>
  <si>
    <t>Deborah Dawson, Director of Human Resources, phone interview, March 30, 2015
Tom Mannock, Rhode Island Department of Human Resources supervisor, phone interview, March 30, 2015
Dorothy Pascale, Chief of the Rhode Island Bureau of Audits, email response, March 4, 2015
The Rhode Island Bureau of Audits fraud reporting system, accessed March 30, 2015,  can be found on its web site here:
http://www.audits.ri.gov/fraud/
§ 35-7, creating the Bureau of Audits, originally passed in 1935, can be found here:
http://webserver.rilin.state.ri.us/Statutes/TITLE35/35-7/INDEX.HTM</t>
  </si>
  <si>
    <t>Feb. 5, 2015 email interview with Mara Rabinowitz, Alaska Court System Counsel
Sample Forms filed by judicial officers in 2013 (http://s3.documentcloud.org/documents/889226/ak-court-filings-2012.pdf), accessed Feb. 15, 2015; 
APOC Reports Database (http://doa.alaska.gov/apoc/SearchReports/), accessed Feb. 15, 2015;</t>
  </si>
  <si>
    <t>The Eye on Financial Relationships web site provides a listing of every judge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t>
  </si>
  <si>
    <t>Carl A. Enslen, Ohio Deputy Inspector General - External Relations, Office of the Ohio Inspector General, Columbus, 5-1-15 email
Inspector General Requests Funding To Boost Staff Levels, Gongwer News Service, 2-19-15: http://www.gongwer-oh.com/programming/news.cfm?article_id=840330202#sthash.tStCrJEe.dpbs 
The inspector general's "Coingate" report: http://www.dispatch.com/content/downloads/2014/04/Read_the_Coingate_report.pdf</t>
  </si>
  <si>
    <t xml:space="preserve">Judges in Wyoming do not file traditional asset disclosure forms. Judges are asked to publicly report the amount or value of compensation received for extrajudicial activities annually, however. Those reports for Wyoming Supreme Court Justices are available online at no cost but are in PDF format, which is not user-friendly. For 2014, all five justices said they did not receive any compensation for those sorts of activities. </t>
  </si>
  <si>
    <t>William Reynolds, Office of the Inspector General, Public Information Officer, March 19, 2015, New York, phone; 
Michael Cuevas, Roemer Wallens Gold &amp; Mineaux, Attorney, March 17, 2015, New York, phone;
Reports and Press Releases, Office of the Inspector General, accessed March 22, 2015, http://www.ig.state.ny.us/reports/reports.html ; 
State Thruway Authority probed in call-girl scandal, by Kenneth Lovett, New York Daily News, March 15, 2015, http://www.nydailynews.com/news/crime/exclusive-thruway-authority-probed-call-girl-scandal-article-1.2149771</t>
  </si>
  <si>
    <t xml:space="preserve">At this point, the disclosure records of state-level judges are not available online. Under the 2014 law that created the Conflict of Interest and Ethics Advisory Council, the council was commanded to create a searchable online database of disclosures beginning July 1, 2015. In the 2015 amendments to the law, that deadline was delayed until July 1, 2016. </t>
  </si>
  <si>
    <t>Phone interview March 26, 2015, with Noelle Talley, public information officer for the NC Department of Justice. 
Phone interview Feb. 27, 2015, with Bill Holmes, director of external affairs for the state auditor's office.
Phone interview Feb. 25, 2015, with Tom Harris, chief of staff and general counsel for the State Employees Association of NC. 
Phone interview March 27, 2015, with Don Carrington, reporter and editor of the Carolina Journal.</t>
  </si>
  <si>
    <t>The 2014 asset disclosure reports for Supreme Court Justices are available online and can be accessed from a home or office computer. They list major sources of income for a justice and his spouse, any debts or loans, and political/charitable affiliations. The filled out disclosure forms are available as scanned pdf versions and disclosures since 2012 can be accessed. 
 Asset disclosures of circuit court judges are not available online and can be obtained via email or at the office of the Ethics Commission.</t>
  </si>
  <si>
    <t xml:space="preserve">The Disclosure of Statement of Interests forms filed by the trial court, appellate court and state Supreme Court judges are online on the Tennessee Ethics Commission website. The files are uploaded almost immediately after they are turned in by lawmakers, but can only be viewed, not downloaded. </t>
  </si>
  <si>
    <t>Audit finds problems in Alamogordo utility division, The Associated Press, 12 June 2015, http://www.kob.com/article/stories/s3824452.shtml#.VX-6eGFwKTD
Viki Harrison, Common Cause New Mexico executive director, 30 March 2015, via phone.
Carter Bundy, American Federation of State, County and Municipal Employees, political and legislative director, 10 April 2015, via phone.
New state auditor announces plan to focus on fraud prevention, the Santa Fe New Mexican, Milan Simonich, 23 January 2015, 
http://www.santafenewmexican.com/news/legislature/new-state-auditor-announces-plan-to-focus-on-fraud-prevention/article_6c35076a-c405-565e-8497-08fa59947d3b.html
State Auditor Review Agrees with Officials’ Indictments, Donald Jaramillo, Cibola County Beacon, 17 July 2015, 
http://m.cibolabeacon.com/mobile/news/state-auditor-review-agrees-with-officials-indictments/article_97104c02-2c7e-11e5-8775-0326467ebf25.html</t>
  </si>
  <si>
    <t>Asset disclosure statements are not available online and must either be picked up at the commission office or obtained by email.</t>
  </si>
  <si>
    <t>No asset disclosures are required and, therefore, there are no records for the public to access. There has been effort to change the lack of a law in this area.</t>
  </si>
  <si>
    <t>The disclosure reports of judges are not available online.</t>
  </si>
  <si>
    <t>The financial disclosure statements of Ohio judges are not online. Copies must be requested from the Ohio Supreme Court.</t>
  </si>
  <si>
    <t>Judicial asset disclosure forms in Oklahoma are not available online.</t>
  </si>
  <si>
    <t>Rudolph Ogden, New Hampshire Department of Labor, attorney, March 11, 2015, email
Christine Farmer, New Hampshire Department of Labor, Inspections Division assistant administrator Inspections Division, Feb. 18, 20, 2015, Lowell, Mass., phone
Charles Douglas, Douglas, Leonard &amp; Garvey, P.C., attorney, former NH Supreme Court justice, Feb. 19, 2015, Manchester, NH, phone
State of New Hampshire Department of Labor, Biennial Report July 1, 2011 – June 30, 2013, p. 52, accessed April 15, 2015
http://www.nh.gov/labor/documents/biennial-report-2012-2013.pdf
2013 Whistleblowers' Decisions, website of the New Hampshire Department of Labor, accessed April 15, 2015
http://www.nh.gov/labor/decisions/whistleblower/2013/index.htm 
Details of Reams inquiry released, Paul Feely and James Kimble, New Hampshire Union Leader, Dec. 28, 2014, http://www.unionleader.com/article/20141228/NEWS0621/141229457&amp;template=mobileart</t>
  </si>
  <si>
    <t xml:space="preserve">Asset disclosure records are not available online and is obtainable via email request or a direct office visit. </t>
  </si>
  <si>
    <t xml:space="preserve">Records are not available online. </t>
  </si>
  <si>
    <t>Peter McAleer, Comptroller spokesman, via 1/28/15 email, 6/5/15 email
Stephen Eells, State Auditor, 2/5/15 phone interview.     
Hetty Rosenstein, New Jersey area director for the Communications Workers of America (CWA), 3/20/15 phone interview  
NJ comptroller alleges rampant corruption at Newark watershed, director pleads fifth, By David Giambusso/The Star-Ledger on February 19, 2014, accessed 6/2/15: http://www.nj.com/essex/index.ssf/2014/02/state_comptroller_alleges_rampant_corruption_at_newark_watershed.html 
Comptroller website, Reposrts and Press Releases, accesed 6/6/15: http://nj.gov/comptroller/news/approved/news_archives.html</t>
  </si>
  <si>
    <t>Patty Cafferata, Spokesperson, Nevada Office of the Attorney General, Las Vegas, NV, April 22, by phone.
Richard McCann, Executive Director, Nevada Association of Public Safety Officers, Las Vegas, NV, April 24, 2015, by phone.
Jon Ralston, host, KNPB's Ralston Reports, Las Vegas, NV, April 23, 2015, by phone.
Press release, Attorney General Masto Announces Former Correctional Officer Pleads Guilty in Corruption Case, June 5, 2013, http://ag.nv.gov/News/PR/2013/Miscellaneous/Attorney_General_Masto_Announces_Former_Correctional_Officer_Pleads_Guilty_in_Corruption_Case/
Press release, Attorney General Laxalt Announces Sentencing of Former NDOT Employee Who Misappropriated a Quarter of a Million Dollars in State Funds, January 28, 2015, http://ag.nv.gov/News/PR/2015/Attorney_General_Laxalt_Announces_Sentencing_of_Former_NDOT_Employee_who_Misappropriated_a_Quarter_of_a_Million_Dollars_in_State_Funds/
Press release, Attorney General Laxalt Announces Sentencing of Correctional Officer in Cellphone Plot, January 29, 2015, http://ag.nv.gov/News/PR/2015/Attorney_General_Laxalt_Announces_Sentencing_of_Correctional_Officer_in_Cellphone_Plot/
Press release, Attorney General Masto Announces Guilty Plea of Two Former UNLV Employees for Theft, October 10, 2014, http://ag.nv.gov/News/PR/2014/Miscellaneous/Attorney_General_Masto_Announces_Guilty_Plea_of_Two_Former_UNLV_Employees_for_Theft/
Moonin et al v. State of Nevada Department of Public Safety, Highway Patrol Division et  al, Case Parties, United States Courts Archive, accessed May 21, 2015
https://www.unitedstatescourts.org/federal/nvd/88463/</t>
  </si>
  <si>
    <t>Asset disclosures are not available online.
An official with the Secretary of State’s office said the agency does not receive requests for asset disclosures very often and it wouldn’t make sense to invest the money needed to file such disclosures electronically and have those disclosures searchable online.</t>
  </si>
  <si>
    <t>Statements of Economic Interest are accessible on the Mississippi Ethics Commission website. 
The pdf reports are free to access and the search is relatively user friendly, but most of the forms give only some insight into a person's assets because they only require the filer to disclose businesses with which he or she is associated, not a complete list of income sources outright.</t>
  </si>
  <si>
    <t>While financial asset disclosure forms of state-level judges are public records, copies are not provided by mail or electronically. Anyone wishing to access the forms must visit the office in person to view them.</t>
  </si>
  <si>
    <t>Reports are not available online but are available through the state court administrator's office.</t>
  </si>
  <si>
    <t xml:space="preserve">Partial data is online and easy to access. However, the asset disclosure records are incomplete and in pdf format.
The asset disclosure records are located on the website of the state Administrative Office of the Courts. Also, campaign finance reports for judges are available on the Nevada secretary of state's website. </t>
  </si>
  <si>
    <t>Judges’ financial disclosure statements are not available online.</t>
  </si>
  <si>
    <t>Asset disclosure records are provided only via request for paper copies. They are not online.</t>
  </si>
  <si>
    <t xml:space="preserve">New York does not make financial disclosure records for judges available online. The can be inspected at the office of the Ethics Commission or be requested via email. </t>
  </si>
  <si>
    <t>The disclosures are available in New Orleans, for people willing to visit the office in an area with little - and very expensive - parking. Visiting the Supreme Court Judicial Administrator’s Office requires making a public records request and then setting an appointment in advance of arriving to review the records.
 In the alternative, the disclosures are available to people who mail or email New Orleans a formal public records request. Copies of the records are sent by return mail.</t>
  </si>
  <si>
    <t>The asset disclosure records of state-level judges are released in the same format in which they are received, scanned pdf files — allowing the public access to the data as it was received.
Judicial disclosures offer limited information about assets and liabilities, essentially only detailing the name and description (and to which family member they pertain) but no value or transaction information. Likewise, the state asks for information about gifts and reimbursed expenses but fails to ask for the value. Lacking this crucial information, the disclosure forms are of only marginal utility.</t>
  </si>
  <si>
    <t>In Maryland, asset/financial disclosure forms are not online or in an open data format, and requires a trip to Annapolis court headquarters to see paper copies which cost 20 cents per page to obtain.</t>
  </si>
  <si>
    <t>In Michigan, no state officials, including judges, face asset disclosure requirements so there are no disclosure records for the public to review. As a result, it's unclear to the public -- and to attorneys appearing in a judge's courtroom -- whether a jurist may have a conflict or interest or has been subject to undue outside influence.</t>
  </si>
  <si>
    <t xml:space="preserve">Asset disclosure forms can be found on the Minnesota Campaign Finance and Public Disclosure Board’s website .  Forms can be found by searching the agency that the individual works for or by their last name. 
 Links to the asset disclosure forms are challenging to find from the website homepage, and all files are in pdf format. </t>
  </si>
  <si>
    <t>Citizens can access asset disclosure records of state-level judges for free via the Secretary of State’s website. Records are available to any user, and users are not required to register before accessing this data.
Asset disclosure records of state-level judges are either available in electronic PDF or through an online database that requires no special software or subscription to view.</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</si>
  <si>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Tori Hunthausen, Legislative Auditor, Legislative Audit Division, 11 March 2015, Helena, Montana, Email</t>
  </si>
  <si>
    <t>Statements of Economic Interests submitted by judges and prosecuting attorneys are not available online but only in print form by request. Joel M. Schumm, clinical professor of law, Indiana University Robert H. McKinney School of Law, Indianapolis, confirmed the disclosure statements are not accessible online. 
Kathryn Dolan, media relations spokesperson for Commission on Judicial Qualifications and Indiana Supreme Court, agreed.</t>
  </si>
  <si>
    <t>Marshall Lux, state ombudsman, in-person interview, Capitol, Feb. 27, 2015
Gavin Geis, executive director, Common Cause Nebraska, in-person interview, The Mill coffeeshop, March 11, 2015
Rights and Responsibilities Under the State Government Effectiveness Act, accessed April 28, 2015; 
http://nebraskalegislature.gov/pdf/ombudsman/lb475_rights.pdf</t>
  </si>
  <si>
    <t>The records are not available online.</t>
  </si>
  <si>
    <t xml:space="preserve">The financial disclose forms for state-level judges in Kentucky are not available online. </t>
  </si>
  <si>
    <t>Ashley Erickson, Assistant Communications Coordinator, Minnesota Association of Professional Employees, 20 March 2015, Shoreview, Minnesota, phone interview.
Jennifer Munt, Director of Public Affairs &amp; Public Policy, AFSCME Minnesota, St. Paul, Minnesota, 26 March 2015. 
John Pollard, Legislative and Communications Director, Minnesota Management and Budget, 24 March 2015, St. Paul, Minnesota in-person interview 
Minnesota Department of Human Services, August 2014, Community Action of Minneapolis Review of Community Services Bloack Grant and Minnesota Community Action Grant, accessed May 28, 2015, http://mn.gov/dhs/images/CAM%2520Audit.pdf</t>
  </si>
  <si>
    <t>Judicial financial disclosures are located in a central area of the Judiciary website, where they are free to the public. They contain significant information about income, asset ownership and debts, but the information is spread over different forms and financial information is depicted in broad categories of dollars rather than actual amounts. They are also locked in pdf format. Also, records are not timely. As of June 2015, they are available for calendar year 2014.</t>
  </si>
  <si>
    <t>Brenda Scott, President, Mississippi Alliance of State Employees, April 9, 2015, Jackson, Mississippi, interview.
Tom Hood, Executive Director, Mississippi Ethics Commission, April 24, 2015, Jackson, Mississippi, email interview.
Ethics Complaints, Mississippi Ethics Commission website.
http://www.ethics.state.ms.us/ethics/ethics.nsf/webpage/A_ethics_complaints?OpenDocument
Filing a Complaint, Attorney General's Office website.
http://www.ago.state.ms.us/forms/complaint-form/</t>
  </si>
  <si>
    <t>Idaho does not require asset disclosures for state-level judges, or for any other elected or appointed officials; therefore, there is no open access to any such disclosures.</t>
  </si>
  <si>
    <t>Michigan Civil Service Commission database, case of Rudy Redmond   
https://civilservice.state.mi.us/nxt/gateway.dll?f=templates&amp;fn=default.htm&amp;vid=dstars:dstars02                                                                                                                                 
Nick Ciaramitaro, former state representatives, Michigan legislative director, American Federation of State, County and Municipal Employees union, phone interview, June 29, 2015                                                                                                  
Michigan Attorney General's Public Integrity Unit website, for cases of Michelle Metzmaker and Michael LaBeau/Emmanuel Riopelle                        
http://www.michigan.gov/ag/0,4534,7-164-58056---,00.html                                    
State Ethics Board website, case of Edna Zaid        
https://civilservice.state.mi.us/nxt/gateway.dll?f=templates&amp;fn=default.htm&amp;vid=ethics:ethics02                                                                                                                                     
John Gnodtke, general counsel, Michigan Civil Service Commission, phone interview, April 10, 2015, email conversations, April 10 and 12</t>
  </si>
  <si>
    <t>The asset disclosures are not available online. 
From the Commission on Ethics website: Section 112.31445, Florida Statutes, requires that all CE Form 6 Full and Public Disclosure of Financial Interests, other than those of judges and judges of compensation claims, be posted online.</t>
  </si>
  <si>
    <t>Bruce Smith, Attorney, Drummond-Woodsum, 17 February 2015, in person interview.
Pola Buckley, Maine State Auditor, 23 February 2015, in person interview.
Amy Sneirson, Executive Director, Maine Human Rights Commission, 25 February 2014, in person interview.
Annual Report, Maine Human Rights Commission, 2014, accessed march 13, 2015,
http://www.maine.gov/mhrc/about/annualreport2014.pdf
Fraud Report, Office of the State Auditor, 2013, accessed March 13, 2015
http://www.maine.gov/audit/fraud/reports/2013december.pdf</t>
  </si>
  <si>
    <t xml:space="preserve">Disclosure forms filed by public officials in Delaware, including state-level judges, are available upon written request, but have never been available online. That prevents Delaware citizens from having clear access to information about the finances of its judges, and of other high-level government employees. Deborah Moreau, the lawyer for Delaware's Public Integrity Commission, says the information is not made available online because of "phishing" concerns. Ethics officials say uploading financial information to the web, even though officials do not provide bank account numbers, could expose public officials to financial crimes. </t>
  </si>
  <si>
    <t>Telephone interview Thomas M. McDonough, deputy Maryland state prosecutor, 6/18/15
Maryland State Prosecutor website: http://osp.maryland.gov/ Accessed 4/15/15 
Jennifer Bevan-Dangel, Common Cause, telephone interview, 2/24/15; 
Michael Dresser, Baltimore Sun reporter, interview, 3/21/15;
Federal Investigation leads to arrest, prosecution of top official: Former Prince George’s County Executive Jack Johnson Sentenced to Over Seven Years in Federal Prison for Federal Extortion and Bribery:
FBI press release 12/6/15 http://www.fbi.gov/baltimore/press-releases/2011/former-prince-georges-county-executive-jack-johnson-sentenced-to-over-seven-years-in-federal-prison-for-federal-extortion-and-bribery</t>
  </si>
  <si>
    <t>State Rep. Mike Danahay, D-Sulphur, is vice chair of the House and Governmental Affairs Committee, and the acknowledged legislative expert on the panel that oversees the State Civil Service. He is the sponsor of most of the legislation dealing with Civil Service. in-person interview, March 3, 2015
Shannon Templet, director of Department of State Civil Service, in-person interview, March 7, 2015.
State Rep. John Schroeder, R-Covington, a frequent critic of the state’s Civil Service system, in-person interview, Feb. 25, 2015
Robert Scott, president of the Public Affairs Research Council, in-person interview, Feb 23, 2015
Kevin Kane, executive director of the Pelican Institute, a conservative policy analysis research and advocacy group, in-person interview, March 6, 2015.</t>
  </si>
  <si>
    <t>Copies of Statements of Financial Interests (SFI) filed by individual judges in all three tiers of the state court system can be accessed through the Office of the Chief Court Administrator, but they are not available online. Paper forms are sent to judges who fill them in by hand and mail them back to the Office of the Chief Court Administrator in Hartford. If an electronic copy of a judge's SFI is requested by a citizen, support services staff will scan the paper form and send it in an email, would send a copy through snail mail. 
 The cost is 25 cents per sheet of paper. Even if an emailed copy of an SFI is requested, the staff person must scan it before sending it electronically. Electronic copies of six SFIs cost one requester $3.75.</t>
  </si>
  <si>
    <t xml:space="preserve">Final Order in Executive Branch Ethics Commission v. Thomas Burling, No. 13-013, Executive Branch Ethics Commission, 19 May 2014, http://ethics.ky.gov/Administrative%20Actions/Final%20Order%20-%20T.%20Burling.pdf, accessed 19 February 2015.
"Administrative Actions" page, Kentucky Executive Branch Ethics Commission, no date, http://ethics.ky.gov/Pages/AdministrativeActions.aspx, accessed 18 February 2015. 
John Steffen, Kentucky Executive Branch Ethics Commission, executive director, 19 February 2015, Frankfort, Kentucky, phone interview.  
David Smith, Kentucky Association of State Employees, president and former Kentucky state employee for 10 years, 18 February 2015, Minot, North Dakota, phone interview.  
Richard Beliles, Common Cause of Kentucky, chairman of the Kentucky chapter of the watchdog group and attorney, 16 January 2015, Louisville, phone interview.
Mitchel Denham, Kentucky Attorney General's Office, assistant deputy attorney general of the criminal division and special prosecutors, 2 February 2015, Frankfort, Kentucky, email interview.
In reversal, Kentucky Legislative Ethics Commission finds former lawmaker John Arnold guilty, Jonathan Meador, WFPL-Louisville Public Media, 7 May 2004, http://wfpl.org/reversal-kentucky-legislative-ethics-commission-finds-former-lawmaker-john-arnold-guilty/, accessed 19 February 2015. 
Jimmy Shaffer, Kentucky Judicial Conduct Commission, executive secretary, 2 February 2015, Frankfort, Kentucky, email interview. </t>
  </si>
  <si>
    <t>Financial disclosure reports for state-level judges in Colorado are only available to the public via an open records request.</t>
  </si>
  <si>
    <t>In practice, asset disclosure records of state-level judges are not available online. Members of the public have to request them. Some higher privacy standards are applied to judges' information. Some information about judges is not released to prison inmates.</t>
  </si>
  <si>
    <t>The forms through 2012 are immediately available at the "Form 700 Filed by a Public Official" website. The FPPC, citing "loss of staff at a critical time," has not posted the 2013 and 2014 Form 700s for judges. The forms are available upon request to the press office of the commission.</t>
  </si>
  <si>
    <t>Ruth H. Cooperrider, Iowa ombudsman, Feb. 4, and July 27, 2015, telephone interviews
Investigation of the Iowa Department of Human Services’ Oversight of a Child Care Center, Ruth H. Cooperrider, ombudsman, Sept. 11, 2013 https://www.legis.iowa.gov/docs/publications/CI/16898.pdf
Annual Report 2013, State of Iowa Office of Ombudsman, accessed April 21, 2015
https://www.legis.iowa.gov/docs/publications/CA/2014/25340/25340.pdf</t>
  </si>
  <si>
    <t xml:space="preserve">While exact dollar amounts are not required for each source of income or financial interest -- with ranges listed instead -- Public Official Financial Disclosure forms filed by judges with the Alaska Public Offices Commission, and similar forms provided to comply with the Code of Judicial Conduct, are published online in pdf format. APOC publishes many forms online as they become available; those not published online are available upon request, and judicial conduct forms are also readily available upon request to the Judicial Conduct Commission. </t>
  </si>
  <si>
    <t xml:space="preserve">Governmental Ethics Commission annual report: http://www.accesskansas.org/ethics/          
Carol Williams, executive director GED, telephone interview June 15, 2015
Civil Service Board minutes: https://admin.ks.gov/docs/default-source/ops/memos/csbreport-july-2013.pdf?sfvrsn=2                                                                                                                
Kansas Attorney General annual reports: http://ag.ks.gov/about-the-office/document-center/annual-reports                                                                                                             
John Milburn, director of legislative and public affairs, Department of Administration, email Feb. 13, 2015                                                                                                       </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</si>
  <si>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Executive Ethics Commission Disciplinary Decision 14EEC06 - Rednour, Jr. and Bliefnick, July 24, 2014, https://www.illinois.gov/eec/Documents/07.24.14%20Rednour,%20Jr.%20and%20Bliefnick%20Published%20Report.pdf</t>
  </si>
  <si>
    <t>Interview: Inspector General Cynthia Carrasco, Jan. 15, 2015, by phone. 
Interview: Ray Scheele, political science professor and co-director of the Bowen Center of Public Affairs, Ball State University, Feb. 9, 2015, by phone.
Indianapolis Star article: "Where are our ethics? Hoosier lawmakers call for reform," by Tony Cook, Ryan Sabalow, Eric Weddle, July 11, 2014. http://www.indystar.com/story/news/politics/2014/07/10/slippery-government-ethics-rules-raise-calls-reforms/12502531/</t>
  </si>
  <si>
    <t>The release of Statements of Economic Interest filed by public officials in Alabama are published online and are available in the commission office very quickly, usually within a matter of hours of being filed with the Alabama Ethics Commission. They are available to anyone at no cost and without the need for signing a licensing agreement. 
However the forms cannot be downloaded, and are available only on the website, violating the machine readability guideline and making independent analysis of multiple documents more difficult.</t>
  </si>
  <si>
    <t>Todd Dvorak, press secretary, Idaho Attorney General Lawrence Wasden, Dec. 29, 2014, by telephone
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</si>
  <si>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A 100 score is earned if the asset disclosure records of state-level judges are made available online and can be easily accessed, downloaded in bulk, and in machine-readable format. 
A 50 score is earned if such information cannot be easily accessed and/or downloaded in bulk, but it can be downloaded in machine-readable format. 
A 0 score is earned if the asset disclosures are not available online or they are but cannot be downloaded.</t>
  </si>
  <si>
    <t>Arthur Schofield, Florida labor attorney, interviewed by email April 30, 2015
Marie Mattox, attorney, interviewed by phone April 21, 2015
James Bowman, a professor of public administration at the Askew School of Public Administration at Florida State University, interviewed by phone April 15, 2015 
OFFICE OF THE INSPECTOR GENERAL ANNUAL REPORT FY 2013-14, Agency for Healthcare Administration, created in September 2014, http://www.floridaoig.com/library/Agency/ahca/AHCA_OIG_Annual_Report_FY2013-2014.pdf
Florida Inspector General's website, Library - Agency Annual Reports, accessed May 28, 2015, http://www.floridaoig.com/library_annual_reports.htm
Whistleblower Coordiator with the IG's office, interviewed on the phone June 1, 2015</t>
  </si>
  <si>
    <t>E-mail from Georgia Department of Administrative Services (DOAS), prepared by Rebecca Sullivan, Assistant Commissioner and General Counsel at the Georgia Department of Administrative Services. February 27, 2015
Phone interview with Georgia Inspector General Deborah Wallace, April 21, 2015.
Inspector General FY 2012-2014 ANNUAL REPORT -http://oig.georgia.gov/sites/oig.georgia.gov/files/related_files/document/FY%202012-2014%20OIG%20ANNUAL%20REPORT-%20final%20draft.pdf
Office of Inspector General – Newsroom, accessed on March 3, 2015. https://oig.georgia.gov/press-releases</t>
  </si>
  <si>
    <t>Robin K. Matsunaga, Hawaii Office of the Ombudsman, ombudsman, Honolulu, Hawaii, 5 February 2015, telephone
Les Kondo, Hawaii State Ethics Commission, executive director, Honolulu, Hawaii, 2 February 2015, telephone 
Ian Lind, longtime investigative and government reporter, 22 April 2015, Honolulu, Hawaii, email and telephone
Annual Report Fiscal Year 2012-2013, Hawaii Office of the Ombudsman, December 2013, http://ombudsman.hawaii.gov/wp-content/uploads/2013/08/FINAL-REPORT-44-for-web-12-17-13.pdf</t>
  </si>
  <si>
    <t>Margarita Fernández, Chief of Public Affairs, California State Auditor, March 18, 2015, Sacramento, email
Lynda Gledhill, Deputy Secretary for Communications, Government Operations Agency, Sacramento, email, April 2
California State Auditor, Investigations of Improper Activities by State Agencies and Employees, Dec. 2014
https://www.auditor.ca.gov/pdfs/reports/I2014-1.pdf</t>
  </si>
  <si>
    <t>In practice, asset disclosure records of state-level judges are accessible to the public in open data format.</t>
  </si>
  <si>
    <t>Sabrina D'Agosta, policy director for the Colorado Department of Personnel and Administration, during a Feb. 18, 2015, phone interview.
Dana Shea-Reid, director of Colorado's State Personnel Board, during a Feb. 18, 2015 phone interview.
Pamela Cress, the grievance coordinator for Colorado Colorado Workers for Innovative and New Solutions, a union representing 31,000 state employees, during a Feb. 10, 2015 phone interview.</t>
  </si>
  <si>
    <t>"State checking complaint about Bridgeport notary," by Ken Dixon, The CT Post, Jan. 22, 2015. http://www.ctpost.com/local/article/State-checking-complaint-about-notary-6033609.php
Phone interview, Robert Ward, state auditor, Feb. 23, 2015, Hartford.
Phone interview, Rob Blanchard, spokesman for State Attorney General's office, July 6, 2015.
Whistleblower Retaliation Complaints: an Overview, (accessed April 30, 2015), http://www.ct.gov/chro/cwp/view.asp?a=2528&amp;Q=316246</t>
  </si>
  <si>
    <t>Deborah Moreau, Lawyer, Public Integrity Commission, email interview, 2February 6, 2015; 
Review of Public Integrity Commission opinions, accessed March 25, 2015,  http://1.usa.gov/1zzxJlh; 
Review of Public Integrity Commission post-employment opinions, 14-29, 1991-2014, accessed March 25, 2015, http://1.usa.gov/1ABTzoV
Public Integrity Commission website, accessed March 25, 2015, http://depic.delaware.gov/; 
29 Del. C. 5810, Approved July 26, 1994: http://delcode.delaware.gov/sessionlaws/ga137/chp467.shtml;</t>
  </si>
  <si>
    <t>James Alexander, retired executive director, Wisconsin Judicial Commission, phone interview Jan. 28, 2015; email interviews Feb. 3, Feb. 8,  Feb. 10, and Feb. 12, 2015, james.alexander46@gmail.com
Eye on Financial Relationships, GAB, http://ethics.state.wi.us/EOFR/Pages/accessed May 25, 2015, and June 1, 2015
"Judging the Judges: Wisconsin Judicial Commission 2005 Annual Report" by Hannah Dugan, Wisconsin Lawyer, April 2006, http://www.wisbar.org/newspublications/wisconsinlawyer/pages/article.aspx?Volume=79&amp;Issue=4&amp;ArticleID=1086</t>
  </si>
  <si>
    <t>Janis Harrison, Department of Finance and Administration Statewide Program Manager, February 17, 2015, telephone interview.   
Tim Leathers, deputy director, Arkansas Department of Finance and Administration, February 4, 2015, telephone interview. 
Rep. Nate Bell, state representative, March 9, 2015, telephone interview. 
Max Brantley, Senior Editor Arkansas Times, January 20, 2015, telephone interview. 
Matt Campbell, lawyer and blogger, Blue Hog Report, January 20, 2015, telephone interview. 
Department of Finance and Administration website, “Fraud Reporting,” accessed March 8, 2015, http://www.dfa.arkansas.gov/offices/accounting/internalaudit/Pages/FraudReporting.aspx
Department of Finance and Administration website, “Anti-Fraud and Code of Ethics Policy,” accessed March  3, 2015, http://www.dfa.arkansas.gov/offices/accounting/internalaudit/Pages/ModelAnit-FraudPolicy.aspx
"$11,000 in ethics fines fall on Darr," Claudia Lauer, Arkansas Democrat-Gazette, December 31, 2013. 
http://www.arkansasonline.com/news/2013/dec/31/11000-ethics-fines-fall-darr-20131231/
"Legislative Audit releases report on Lt. Gov. Mark Darr," David Ramsey, Arkansas Times, December 12, 2013
http://www.arktimes.com/ArkansasBlog/archives/2013/12/12/legislative-audit-releases-report-on-lt-gov-mark-darr</t>
  </si>
  <si>
    <t>Steve Canterbury, administrator of the West Virginia Supreme Court, in a telephone interview from his office in the state Capitol Jan. 6, 2015.
Jessica Karmasek, staff writer for Legal Newsline, in an article entitled ABC report questions W.Va. chief justice’s ethics; Davis calls TV crew “under-handed,” published Dec. 3, 2014.
http://legalnewsline.com/news/253758-253758
Andrea Lannom, staff writer for the Charleston Daily Mail, in an article entitled Scrutiny continues in case involving Justice Davis, published Dec. 8, 2014. 
http://www.charlestondailymail.com/article/20141208/DM01/141209245
Jennifer Singletary, administrative secretary to the Supreme Court, in an email interview from her office in the state Capitol on Jan. 8, 2015. 
Retired attorney Kemp Morton in a telephone interview from his home in Huntington WV Jan. 15, 2015.
Brent Benjamin, Supreme Court justice, 2014 asset disclosure report on file with the WV Ethics Commission.
http://www.ethics.wv.gov/pages/FinancialDisclosure_Results.aspx?FirstName=Brent&amp;LastName=Benjamin&amp;County=&amp;Office=Supreme+Court+Justice&amp;Year=2014
Robin Davis, Supreme Court justice, 2014 asset disclosure report on file with the WV Ethics Commission.
 http://www.ethics.wv.gov/pages/FinancialDisclosure_Results.aspx?FirstName=Robin&amp;LastName=Davis&amp;County=&amp;Office=Supreme+Court+Justice&amp;Year=2014</t>
  </si>
  <si>
    <t>Byron Schlomach, Goldwater Institute Center for Economic Prosperity Director, telephone interview 3/2/15
Laurie Barcelona, Arizona State Personnel Board Executive Director, telephone interview, 2/25/15 
Arizona AG investigating whistleblower allegations, Brahm Resnik, 12 News, March 2, 2015 
http://www.azcentral.com/story/news/12-news/2015/03/02/12news-arizona-attorney-general-investigating-whistleblower-allegations-about-aps-watchdog/24291431/</t>
  </si>
  <si>
    <t xml:space="preserve">The internal reporting mechanism for public sector corruption, a grievance committee, does not usually initiate investigations, but it can. Investigations into corruption are generally instigated by employees.
“An investigation can be launched when an employee brings up an issue or it can be launched by management,” said Dean Fausset, Wyoming Department of Administration and Information Director. “Depending what the situation is it can be brought up by state government.”
Allegations against former Superintendent of Public Instruction Cindy Hill sparked a state investigation into how she managed the Department of Education. Employees said she misspent state funds and created a hostile working environment.
The grievance committee does not directly impose sanctions when necessary. It makes recommendations and forwards them to the State Human Resources
Administrator.
---
Peer Reviewer Comment: Agree
The State of Wyoming launched a revision of its personnel rules this year and published a Notice of Intent on March 6, 2015. The grievance and appeals process formerly spelled out in Chapter 12 of the old rules is contained in Chapter 8 of the new rules. Chapter 8 became effective June 30, 2015. </t>
  </si>
  <si>
    <t>Jackie Graham, director of the Alabama Personnel Department, May 20, 2015,  telephone interview.
"State Of Alabama 2014-2015 Merit System Employment Guide," State Personnel Department, December 2014. http://www.personnel.state.al.us/downloads/jobsbook.pdf, accessed June 7, 2015.
Mike Cason, al.com, state government reporter, April 12, 2015, telephone interview.
John Carroll, former acting director of the Alabama Ethics Commission, May 1, 2015, telephone interview.</t>
  </si>
  <si>
    <t>March 2, 2015, interview with Jonathan Woodman, state ethics attorney
Oct. 1, 2015, phone interview with Ray Metcalfe, former state legislator and anti-corruption advocate</t>
  </si>
  <si>
    <t>There is no mechanism against public sector corruption.
The mechanism is there, but its activity is limited. Workforce Development Department spokesman John Dipko says, -"there were no findings of discrimination in 2013, 2014 or YTD 2015."
There are a number of ways that the Equal Rights Division receives "tips" for investigations. The ERD could investigate independently, but there is no documented instance of that happening during the study period.
The Equal Rights Decision Digest is a digital resource containing summaries of significant administrative and judicial decisions arising under Wisconsin's equal rights laws.  This on-line edition of the Digest includes summaries of decisions through the end of calendar year 2013.  The summaries are organized according to their subject matter. Where full-text versions of the summarized decisions are available, they are linked to.</t>
  </si>
  <si>
    <t>In 2013 and 2014, a total of 445 whistle-blower complaints were filed with the state whistleblower program, overseen by the State Auditor's Office. Of those, 73 cases were opened. 
 The auditor's office initiates virtually no cases on its own. The Auditor published 25 whistle-blower reports in 2014 and, in 14 of those cases, it found reasonable cause to believe an employee had engaged in improper governmental action. The auditor's office can and does seek penalties.</t>
  </si>
  <si>
    <t>The Commission on Special Investigations conducts prompt and thorough investigations, and refers cases to prosecutors.
For example, in 2013, officials at Fairmont State University began noticing unusual purchases of electronic equipment made on the state purchasing card by David Tamm, the college’s chief information officer. They contacted state police and the Legislative Auditor’s Commission on Special Investigation. When auditors presented their investigation to the U.S. Attorney’s office in Wheeling WV, Tamm pleaded guilty to two felony counts: embezzling computer and communications equipment worth at least $500,000 and filing a false tax return for 2012. He was sentenced to 46 months in prison.
The commission's 2014 annual report also includes information on a no-bid contract at another state college, embezzlement cases in the public defender system and in a prosecuting attorney's office, and purchasing card abuse by a county commissioner.</t>
  </si>
  <si>
    <t>Inspector General June Jennings said her office can initiate investigations, which it frequently does based on media reports, complaints from citizens by mail or phone, complaints from businesses dealing with state agencies and the Fraud, Waste and Abuse Hotline used by citizens and state employees. “We don’t have the resources to look at every citizen complaint, but we are required to respond to all citizens who write to us,” she said. The office frequently gives citizens proper channels for their particular complaints. The OIG refers cases to state police or the state attorney general's office for prosecution if it determines criminal charges are warranted. 
 If there is any criminal impropriety, the inspector general’s office coordinates with State Police. Occasionally, the inspector general’s office also coordinate investigations with the attorney general’s office.
 For example, in the 2014 fiscal year, 2 investigations were referred for criminal prosecution. And in 2013, one case was referred for federal prosecution. All three pleaded guilty to federal or state charges.
 “The hotline has been pretty good,” said Ron Jordan, executive director of the Virginia Governmental Employees Association. “In the past, more of the hotline complaints would get transferred to the Attorney General’s office and from there, maybe the state police. The Inspector General has been more involved in systemic issues related to mental health care conditions.”</t>
  </si>
  <si>
    <t>Austin Jenkins, capitol reporter for nwNewsNetwork email interview 3/3/2015;
Jon Ammons, acting public disclosure officer for Washington State Public Disclosure Commission, via email 2/18/2015
F-1 form for Washington State Supreme court justices Mary Yu, accessed May 8, 2015
https://www.documentcloud.org/documents/1875608-yumary2014.html
F-1 form for Washinton State Supreme Court Justice Mary Fairhurst, accessed May 8, 2015
https://www.documentcloud.org/documents/1875609-fairhurstmary2012-2014.html</t>
  </si>
  <si>
    <t>Ron Jordan, executive director of Virginia Governmental Employees Association, Richmond, Va., 11 March 2015, interview by email.
Secretary of the Commonwealth's office, Richmond, Va., 13 March 2015, interview by email.
Conflict of Interest page, Secretary of the Commonwealth, accessed 13 March 2015. https://commonwealth.virginia.gov/va-government/conflict-of-interest/
"Part 8: Disclosure rules are lax, and reports are hard to find," Dave Ress, 23 November 2014, Daily Press. http://www.dailypress.com/news/politics/dp-nws-virginiaway-part-8-disclosure-20141123-story.html#page=1
"Virginia disclosure laws are unrevealing," Warren Fiske, PolitiFact Virginia, 28 July 2013. http://www.politifact.com/virginia/article/2013/jul/28/virginia-runs-back-pack-when-it-comes-disclosure/</t>
  </si>
  <si>
    <t>The state civil servant structure does not conduct independent investigations. 
The State Auditor’s Office, the president of the Senate, the speaker of the house, and the Governor’s Office can independently initiate an investigation. 
The civil service Career Service Review Office can issue a "cease and desist" order. The civil service review office hears "career service employee grievances and ensures due process for employees," but it still has no investigative authority. It is more of a clearinghouse.</t>
  </si>
  <si>
    <t>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</si>
  <si>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The Auditor’s Office can and does independently investigate any allegation of public-sector corruption. So does the Vermont State Employees Association.
Neither can impose penalties. 
 After investigation, the Auditor's office can forward cases to law enforcement agencies (the Attorney General's Office, the State's Attorney of the 14 counties). In recent years, no criminal charges have been brought as a result of investigations by the Auditor's Office.</t>
  </si>
  <si>
    <t>Chief Superior Judge Brian Grearson personal interview Feb. 17, 2015.
Kevin Ryan, Vermont Bar Association, email Feb. 9, 2015.
Steven Adler, Chair Judicial Conduct Board telephone interview April 15, 201</t>
  </si>
  <si>
    <t>In practice, the internal reporting mechanism for public sector corruption independently initiates investigations and imposes penalties on offenders. 
The internal mechanism for reporting public corruption is spread among multiple state entities, with varying degrees of timeliness, but the prosecution of cases involving allegedly errant state officials is undergoing a controversial transition as a result of a new law passed by the 2015 Legislature.  
House Bill 1690, signed into law by Gov. Greg Abbott and effective Sept. 1, 2015, creates what critics describe as a carve-out that would allow legislators suspected of corruption to bypass prosecutors in Austin and instead be prosecuted in their home counties. The cases will be investigated by the Texas Rangers, who are part of the Department of Public Safety.     
The shift was designed by Republican lawmakers who have long asserted that Travis County’s largely Democratic courthouse has targeted Republican officials who dominate state government.  Cases include an overturned money laundering conviction of former U.S. House Majority Leader Tom DeLay and an abuse of power indictment against then-Gov. Rick Perry after he vetoed funding for the unit following the drunken driving arrest of DA Rosemary Lehmburg.</t>
  </si>
  <si>
    <t>Interview with Rick Locker, reporter for the Memphis Commercial Appeal, on Jan. 9, 2015 at Tazza restaurant.
Interview with Tom Humphrey, reporter for the Knoxville News Sentinel, on Dec. 23, 2014 at the Bell Buckle Café. 
Disclosure of Statement of Interest for Tennessee Supreme Court Chief Justice Sharon Lee for 2014, accessed May 5, 2015
https://apps.tn.gov/conflict-app/view_form_8005.htm?name=LEE&amp;id=1832&amp;f=63765&amp;v=1</t>
  </si>
  <si>
    <t>Craig McDonald, director, Texans for Public Justice, telephone interview, Jan. 21, 2015
Fred Lewis, Austin attorney, telephone interview, Jan. 16, 2015
Randall Buck Wood, Austin attorney, telephone interview, Jan. 16, 2015</t>
  </si>
  <si>
    <t>Interview with Jason Gramitt, Rhode Island State Ethics Commission, Feb. 13, 2015, phone.
Interview with Ed Fitzpatrick, Providence Journal political columnist, Feb. 6, 2015, phone.
Interview with Craig Berke, Rhode Island courts communications director, Feb. 12, 2015 phone
Interview with Stephen Erickson, retired Rhode Island District Court judge, Feb. 6, 2015, phone.</t>
  </si>
  <si>
    <t>John Hult, reporter, Argus Leader, 12 March 2015, email.
State of South Dakota Statement of Financial Interest, Circuit Court Judge Janine Kern, 12 January 2015, https://sos.sd.gov/CampaignFinance/CFReportHistoryLaunch.aspx?RptType=Financial%20Interest%20Statement%20%20(Scanned%20Image)&amp;CommID=2039&amp;RptYR=2015&amp;Start=1/1/2011&amp;End=12/31/2011&amp;RegType=0&amp;img=1.
State of South Dakota Statement of Financial Interest, Circuit Court Judge Timothy Bjorkman, 7 January 2015, https://sos.sd.gov/CampaignFinance/CFReportHistoryLaunch.aspx?RptType=Financial%20Interest%20Statement%20%20(Scanned%20Image)&amp;CommID=2014&amp;RptYR=2015&amp;Start=1/1/2011&amp;End=12/31/2011&amp;RegType=0&amp;img=1.</t>
  </si>
  <si>
    <t>Both the comptroller and the Tennessee Bureau of Investigation, which is the state’s leading agency in battling corruption, have hotlines to report illegal activity. The comptroller’s hotline takes complaints of fraud, waste and abuse of government funds and property. The agencies cannot impose sanctions. 
 In January 2013, the comptroller’s office announced the creation of an online tool for anonymous complaints, in addition to the toll-free hotline. At the time, the hotline had received more than 17,000 calls since it was created in 1983, a press release from the comptroller’s office said. 
 The TBI and auditors and investigators in the comptroller’s office have worked together on many occasions, but neither has the authority to impose sanctions. Typically, they would work with a local district attorney, who would prosecute the cases.
 The comptroller’s Investigations Division has numerous cases online showing investigative reports documenting millions of dollars stolen in schemes by public employees or agencies that contract with the government: http://www.comptroller.tn.gov/ia/.
 The news releases also reveal several of the investigations that led to charges: http://www.comptroller.tn.gov/com/NewsReleases.asp
 One report detailed how a joint investigation by the comptroller’s office and the TBI revealed that a Jefferson County employee allegedly stole nearly $145,000 in taxpayer money. The employee has since been charged with theft over $60,000 and official misconduct. 
 http://www.comptroller.tn.gov/repository/NR/20141112JeffersonCoPressRelease.pdf
 One investigation found that a former Tennessee Prison for Women employee stole $216,845 from inmate trust fund accounts. 
 http://www.comptroller.tn.gov/repository/NR/20140909FormerTennesseePrisonForWomenEmployeeSteals216845.pdf
 Another investigation found that leaders of a nonprofit organization that administers federal grant funds improperly disbursed more than $700,000: http://www.comptroller.tn.gov/repository/NR/20150318ABCNutrition.pdf</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</si>
  <si>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Candidates file hard-to-analyze reports on wealth, Darrel Rowland, The Columbus Dispatch, April 16, 2014: http://www.dispatch.com/content/stories/local/2014/04/15/financial-disclosure.html
A blank financial disclosure form: http://www.ethics.ohio.gov/forms/2012/OEC-2012.pdf
Supreme Court justice O’Neill acts to correct financial-disclosure gaps, Randy Ludlow, The Columbus Dispatch, June 10, 2014: http://www.dispatch.com/content/stories/local/2014/06/10/oneill-acts-to-correct-financial-disclosure-gaps.html</t>
  </si>
  <si>
    <t xml:space="preserve">Tulsa County District Court Judge Dana Kuehn, in-person interview 2/3/15, 2 p.m. 
Lee Slater, executive director of Oklahoma Ethics Commission, telephone interview 1/30/15 1:30 p.m
Randy Krehbiel, veteran Tulsa World political reporter, in-person interview 2/4/15 11 a.m. </t>
  </si>
  <si>
    <t>S.C. Inspector General Patrick Maley said he can "unilaterally, with no requirement" initiate investigations,  but so far the actions of the three-year-old department have predominantly been reactive. As the office is constantly addressing cases of fraud and abuse that have the attention of the Governor and legislature -- such as the mismanagement scandal at S.C. State University -- it remains to be seen whether it will pursue investigations on its own initiative.</t>
  </si>
  <si>
    <t>There is no internal mechanism specifically designated to receive corruption allegations.
Civil servants are generally directed to file grievances of any kind through whatever departmental grievance process may exist and, if not satisfied with that result, to ask for a hearing before the Civil Service Commission. There were two hearings by the commission during the study period; the only online information about the hearings is in the commission minutes, which contain only a bare-bones summary of the commission's action. These were the result of civil servant complaints that went through the departmental grievance process and worked their way up to the commission. Investigations were conducted for the commission's benefit, but in both cases the commission ruled for the state department against which the grievance was filed. No sanctions were imposed in either case or at any other time during the study period.
 An investigation may be undertaken by state government lawyers when a grievance reaches the Civil Service Commission level, but the office only responds to grievances that already have worked through the departmental process and only reacts to punishments already carried out at the departmental level.
Sources interviewed for this investigation believe the departmental and Civil Service Commission grievance processes work, but again, there is no internal mechanism specifically designated to handle corruption allegations.</t>
  </si>
  <si>
    <t>The Bureau of Audits maintains a fraud hotline and web site where civil servants can report alleged corruption. It is designed more to react to complaints or tips about possible corruption as opposed to initiating its own investigations. It also does not have the authority to impose sanctions. 
Under the law creating it, the bureau must refer any findings of irregularities to the appropriate department director, who must then notify the governor and provide recommendations how to handle the problem. Referral to the state police is also an option.
There have, however, been no public investigations conducted during the study period, as no complaints received rose to the level of initiating any action that became public.</t>
  </si>
  <si>
    <t>"“Statement of Interests [Form SFN 10172],” accessed online Feb. 14, 2015, http://www.nd.gov/eforms/Doc/sfn10172.pdf. The originating website are individual websites for candidates for different offices, one of which is this website with forms for state legislative candidates: 
https://vip.sos.nd.gov/PortalListDetails.aspx?ptlhPKID=27&amp;ptlPKID=3#content-start.
Mac Schneider, Democratic state senator from Grand Forks, N.D., and minority leader, interviewed by phone from Bismarck, N.D., Feb. 11, 2015.
Chad Nodland, editor of North Decoder, a liberal political blog, interviewed by phone from Bismarck, N.D., Feb. 16,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Jim Silrum, deputy secretary of state, interviewed by phone from Bismarck, N.D., Feb. 25, 2015.
Drew Wrigley, ""Statement of Interests,"" April 12, 2012."</t>
  </si>
  <si>
    <t>Janice Howard, New York State Ethics Commission for the Unified Court System, Executive Director, March 20, 2015, New York, phone; 
Richard Rifkin, New York State Bar Association, Special Counsel, Feb. 4, 2015, New York, phone
2014 Annual Statement of Financial Disclosure Form, Ethics Commission for the Unified Court System, accessed March 30, 2015, http://www.nycourts.gov/IP/ethics/COMBO.pdf</t>
  </si>
  <si>
    <t>Forms for Statement of Economic Interest on Ethics Commission website. 
http://www.ethicscommission.nc.gov/masterSearch.aspx
Enter a name, such as Mark Martin, (chief justice of the NC Supreme Court)
In person interview Feb. 18, 2015 with Steve Riley investigative reports editor at the News &amp; Observer of Raleigh.
In person interview Feb. 18, 2015, with Perry Newson, executive director of NC Ethics Commission.</t>
  </si>
  <si>
    <t xml:space="preserve">The Civil Service Commission is primarily complaint-driven. Cases where it might initiate investigations on its own occur only if its staff finds something amiss during its review of the hiring process for each hire. Although it is able to conduct independent investigations and impose penalties, the agency does not have the resources to conduct random checks to discover potential violations, according to its staff. 
However, there are a number of potential ways employees can report concerns related to public sector corruption: They can report it through their chain of command, make reports to the Office of Inspector General or report it (if it may be criminal activity) to local/state law enforcement or the Office of the Attorney General. </t>
  </si>
  <si>
    <t>INSTRUCTIONS FOR COMPLETING THE JUDICIAL FINANCIAL REPORTING STATEMENT: https://www.judiciary.state.nj.us/forms/superiorpacket.pdf 
Report: Financial disclosure for N.J. Supreme Court judges severely lacking, by Darryl Isherwood/NJ.com on December 04, 2013: http://www.nj.com/politics/index.ssf/2013/12/report_financial_disclosure_for_supreme_court_judges_severely_lacking.html 
State judges: We don't need no stinkin' disclosure, Center report prompts news stories in 42 states and the District of Columbia, by John Dunbaremail Reity O'Brienemail, Kytja Weiremail, Chris Youngemail May 19, 2014: http://www.publicintegrity.org/2013/12/13/13990/state-judges-we-dont-need-no-stinkin-disclosure</t>
  </si>
  <si>
    <t>In most cases, the entities tasked with policing public sector corruption in Oklahoma -- the Ethics Commission and Merit Protection Commission -- investigate only when a complaint is filed, but they typically forward any criminal findings to authorities for potential prosecution, sources said. 
In the case of Merit Protection Commission, initial complaints can be forwarded to an administrative law judge, who will have a hearing and can impose penalties. Most likely, anything that rises to the level of corruption will be forwarded to law enforcement authorities. They do not follow-up with law enforcement agencies to ensure that charges are filed.</t>
  </si>
  <si>
    <t>Ruth M. Schifani, New Mexico Judicial Standards Commission, member, 4 May 2015, via phone.
Brian Morris, political consultant, 4 May 2015, via phone. 
Jeff Proctor, investigative reporter KRQE-TV, 4 May 2015, via phone.
New Mexico earns ‘F’ for judicial financial disclosure; Chris Zubak-Skees, Reity O'Brien, Kytja Weir and Chris Young; The Center for Public Integrity, 19 May 2014, 
http://www.publicintegrity.org/2013/12/04/13748/new-mexico-earns-f-judicial-financial-disclosure</t>
  </si>
  <si>
    <t>Phone interview 1/23/15 with Michael Sommermeyer, PIO, Nevada Supreme Court.
Phone interview 1/22/15 with Janette Bloom, retired chief clerk, Nevada Supreme Court.
Interview 1/19/15 with Sandi Chereb, Las Vegas Review-Journal political reporter, Carson City.
Review of Nevada Judiciary website, accessed May 20, 2015
http://www.nevadajudiciary.us/</t>
  </si>
  <si>
    <t>Annmarie Timmins, Concord Monitor, courts and state house reporter 1994-2014 (approximately), Feb. 6, 2015, Lowell, Mass., phone
Laura Mitchell, New Hampshire Judicial Branch, public information officer, Feb. 5, 2015, email
Review of New Hampshire Judicial Branch Financial Disclosure Statements, New Hampshire Judicial Branch, 2013, viewed at clerk’s office of the New Hampshire Supreme Court, Feb. 2, 2015</t>
  </si>
  <si>
    <t>Ohio Inspector General Randall Meyer testified before a House Finance subcommittee in February 2015 that his office has reduced the number of cases it initiates without a complaint from about 4 percent in 2012 to less than 1 percent. And the IG does not have the legal authority to impose penalties; at most he can refer those he investigated for prosecution by other authorities.
The Ohio Ethics Commission can and has launched investigations independently, when they get a tip or even read about a questionable practice in a newspaper account. And they have statutory power to impose sanctions, although criminal charges must be pursued through a county (for felonies) or city prosecutor (for misdemeanors).</t>
  </si>
  <si>
    <t>What happens with corruption that’s actually a potential crime is unclear. The director of the state human resources department said the case would be forwarded to the state attorney general’s office, which oversees the Bureau of Criminal Investigation, for investigation. The spokeswoman for the attorney general’s office said her agency would not handle the investigation; the state highway patrol would. Indeed, North Dakota Century Code Subsection 39-03-09(11) says that the highway patrol has jurisdiction over all violations of law on state property. An official with the state highway patrol said his agency handles traffic issues and would refer cases requiring investigation to the BCI.
At the conclusion of an investigation, the human resources directors said he expects charges would be filed by the attorney general’s office or the relevant county-level prosecutor. The spokeswoman with the attorney general’s office said her agency would not handle the case; a county-level prosecutor would.
The last big corruption case the state dealt happened in 2007 and 2008 when two officials in Workforce Safety and Insurance were investigated and one eventually convicted of misspending agency funds. In that case, the investigation was done by the BCI and the prosecution was done by the county-level prosecutor in Burleigh County, where Bismarck, the capital city, is located.
At one point, the potential for a conflict of interest for both the county-level prosecutor and the state attorney general prompted a call for a special counsel, which revealed a lack of established mechanism for a special counsel. The county-level prosecutor saw a potential for conflict because a WSI executive served on the county commission. The attorney general saw a potential for conflict because his office frequently offered legal advice to WSI, as it often does for other state agencies.</t>
  </si>
  <si>
    <t>Cory Steel, state court administrator, phone interview March 16, 2015
Vince Powers, Lincoln trial attorney, phone interview, March 16, 2015
Judicial asset disclosure form, accessed April 28, 2015
https://supremecourt.nebraska.gov/sites/court.cdc.nol.org/files/rules/forms/Ch5Art3AppC.pdf</t>
  </si>
  <si>
    <t>This depends on the case. Criminal cases are investigated by the State Bureau of Investigation, which would report any prosecutable cases to a local district attorney, for prosecution. It does not levy penalties. It works with the DAs to prosecute cases, offering evidence. Some cases are referred to the state auditor, which will investigate cases involving expenditure of state or federal money. The auditor can recommend action but does not levy penalties.</t>
  </si>
  <si>
    <t xml:space="preserve">Terry Milinkov, assistant to the Supreme Court Clerk, Jefferson City, Missouri, 28 April 2015, interview by phone.
Bill Thompson, Supreme Court Clerk, Jefferson City, Missouri, April 2015, interview by phone.
James Klahr, executive director, Missouri Ethics Commission, Jefferson City, Missouri, 24 April 2015, interview by email.
---
Peer Reviewer Source:
Speaker's company raises ethics issues, Kansas City Star. Sept 2013. https://jasonhancockjournalist.files.wordpress.com/2014/06/speakers-company-sept-2013.pdf </t>
  </si>
  <si>
    <t>Mary Baker, Commissioner of Political Practices, Program supervisor, 6 February 2015, Helena, Montana, email
Form D-1 business disclosure statement, Mike McGrath, 2014, http://applicationengine.mt.gov/getContent?vsId={98A59FBE-1F4C-4EC3-8B9F-17234F7D7E6C}&amp;impersonate=true&amp;objectStoreName=PROD%20OBJECT%20STORE&amp;objectType=document
Form D-1 business disclosure statement, Laurie McKinon, 2013,  http://applicationengine.mt.gov/getContent?vsId={262E94CD-4CA1-4173-890D-238F73C69A24}&amp;impersonate=true&amp;objectStoreName=PROD%20OBJECT%20STORE&amp;objectType=document
Form D-1 business disclosure statement, Beth Baker, 2014, http://applicationengine.mt.gov/getContent?vsId={533567A6-5B91-414E-A5FB-6316716CA812}&amp;impersonate=true&amp;objectStoreName=PROD%20OBJECT%20STORE&amp;objectType=document
Form D-1 business disclosure statement, Jim Rice, 2014, http://applicationengine.mt.gov/getContent?vsId={E07DF9D6-5F78-4D17-B347-436DD521C1C2}&amp;impersonate=true&amp;objectStoreName=PROD%20OBJECT%20STORE&amp;objectType=document</t>
  </si>
  <si>
    <t>New York's Office of the Inspector General (OIG) is most often effective at investigating and sanctioning offenders. Many of those sanctions take the form of criminal prosecution in conjunction with the attorney general or local prosecutors.
 The office reported in 2014 it had taken action against dozens of offenders throughout state government. Violations ranged from state group home employees stealing from residents to the New York Racing Association overcharging horse bettors by millions. Many of the violations resulted in arrests, fines and prison time.
 In late 2014 and early 2015, news outlets reported the OIG and attorney general were investigating the New York Thruway Authority for using state phones to make arrangements with prostitutes. That investigation was ongoing as of May 2015.
 It should be noted, however, that transparency remains a barrier. A spokesman for the OIG, William Reynolds, refused to answer questions about how many cases the office investigates or how they are resolved. The public can read about investigations and sanctions by the OIC through punctual press releases on its website.</t>
  </si>
  <si>
    <t>Tom Hood, Executive Director, Mississippi Ethics Commission, Jackson, Mississippi, April 30, 2015, interview.
Walter Brown, former board member, Mississippi Ethics Commisssion, Natchez, Mississippi, April 22, 2014, phone interview.
Albert Fountain, Statements of Economic Interest, Mississippi Ethics Commission.
https://www.state.ms.gov/ethics/SEIForm.aspx?ai=Cn1bAGgTpHGcglFrA5ppNQ%3d%3d
Statements of Economic Interest Search, Mississippi Ethics Commission.
https://www.state.ms.gov/ethics/SearchSEIForm.aspx</t>
  </si>
  <si>
    <t>All websites accessed on Jan. 18, 26, March 13, 16, 22, 2015
Interview, Ed Cafasso, former State House reporter, currently Managing Director, Burson-Marsteller, Boston, March 13, 16, by telephone and email
Interview, Pam Wilmot, Executive Director, Common Cause, Massachusetts, Boston, MA, Jan. 30, 2015, by email and telephone 
Description of the Massachusetts Financial Disclosure law, M.G.L. 268B
http://www.mass.gov/ethics/commission-services/statement-of-financial-interests/gl-c-268b-the-financial-disclosure-law.html. 
Massachusetts 2014 Financial Disclosure Form, Massachusetts State Ethics Commission website
http://www.mass.gov/ethics/about-the-commission/organization/the-legal-division/financial-disclosure-law-information/2014-sfi-form.pdf
Massachusetts Statement of Financial Interest 2014 Form Instructions
http://www.mass.gov/ethics/about-the-commission/organization/the-legal-division/financial-disclosure-law-information/2014-sfi-instruction-manual.pdf
Zillow, Massachusetts Home Prices and Values, 2015.
http://www.zillow.com/ma/home-values/</t>
  </si>
  <si>
    <t>Rachel E. Stassen-Berger, Capitol bureau chief, Pioneer Press, St. Paul, Minnesota, 4 March 2015, in-person interview.
Jeremy Schroeder, Common Cause Minnesota, Executive Director, 10 February 2015, St. Paul, Minnesota, in-person interview
Gary Goldsmith, Minnesota Campaign Finance and Public Disclosure Board, Executive Director, 4 March 2015, St. Paul, Minnesota, in-person interview.
David Lillehaug (Associate Justice of the Supreme Court), Statement of Economic Interest, Minnesota Campaign Finance and Public Disclosure Board, accessed 12 May 2015, http://www.cfboard.state.mn.us/eis/rpdetail/rp808_11218.html
Wilhelmina Wright (Associate Justice of the Supreme Court), Statement of Economic Interest, Minnesota Campaign Finance and Public Disclosure Board, accessed 12 May 2015, http://www.cfboard.state.mn.us/eis/rpdetail/rp808_11217.html</t>
  </si>
  <si>
    <t>Robert Scott, Public Affairs Research Council, in-person interview, Feb. 19, 2015
Melissa Landry, executive director, Louisiana Lawsuit Abuse Watch, in-person interview, March 6, 2015
Stephen Waguespack, president of the Louisiana Association of Business and Industry, in-person interview, March 5, 2015
Louisiana Supreme Court, Financial Disclosure Rule for Judges, accessed April 13, 2015.
 http://www.lasc.org/rules/supreme/Instructions_to_Personal_Financial_Disclosure_Fom.pdf 
Personal asset disclosure form for judges, accessed April 13, 2015.
http://www.lasc.org/rules/supreme/Personal_Financial_Disclosure_Form_blank.pdf</t>
  </si>
  <si>
    <t>Cabanne Howard, Executive Secretary, Committee on Judicial Responsibility and Disability, Maine Judicial Branch, 12 February 2015, Phone Interview.
Mary Ann Lynch, Esq., Government and Media Counsel, Administrative Office of the Courts, Maine Judicial Branch, 20 February 2015, Email.
"A Judge Shall File Annual Financial Disclosure Reports," Maine Judicial Code of Conduct, Canon 6, 2013.
http://www.jrd.maine.gov/pdfs/Maine%20Code%20of%20Judicial%20Conduct%20v.06.01.13.pdf</t>
  </si>
  <si>
    <t>Interview, Steve Lash, Daily Record, reporter, telephone interview, 3/30/15
Michael Lord, executive director, Maryland Ethics Commission, email ;5/615
Terri Charles, spokeswoman, Maryland Judiciary, phone interview, 5/7/15 and email 5/20/15</t>
  </si>
  <si>
    <t xml:space="preserve">Records provided by the Department of Labor’s Inspection Division indicate that the office does initiate investigations, but complaints rarely result in sanctions or criminal penalties. 
 The division initiated investigations in response to three public employee complaints alleging internal wrongdoing over the past two years, according to records provided by the agency. 
 The complaints were lodged in early- to mid-2014. One case was referred to the state attorney general’s office, which is responsible for prosecuting violations of corruption laws. The attorney general determined there wasn’t enough evidence to pursue further action. 
 The other cases remained unresolved as of March 2015, with an agency official stating that it was trying to obtain additional information from the complainants. Not enough information is available to determine whether the claims have merit. 
 In at least one case, the state attorney general’s office did take action in response to a whistle-blower’s complaints. It launched an investigation in 2014 in response to allegations of wrongdoing within the Rockingham County Attorney’s Office. The probe would the lead the attorney general to seek the ouster of the county attorney. There are no records, however, indicating that the complaint originated with the state’s internal reporting mechanism, the Department of Labor’s Inspection Division.
the Inspection Division only launched investigations in response to complaints during the study period, but the office did refer cases to the AG’s office, which would be responsible for issuing sanctions. The AG did not issue sanctions during the study period. </t>
  </si>
  <si>
    <t xml:space="preserve">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Kentucky earns 'F' for judicial financial disclosure, Chris Zubak-Skees, Reity O'Brien, Kytja Weir, Chris Young, Center for Public Integrity, Updated: 19 May 2014, http://www.publicintegrity.org/2013/12/04/13734/kentucky-earns-f-judicial-financial-disclosure, accessed 6 February 2015. 
Financial Disclosure Report, Judicial Campaign Ethics 2014 Handbook (page 209), David A. Tapp of Circuit Judges Education Committee, Karen Thomas of the District Judges Education Committee and Kentucky Supreme Court Chief of Staff Katie A. Shepherd, 28 April 2014, http://courts.ky.gov/Documents/JudicialCampaignEthicsHandbook_web.pdf, accessed 6 February 2015. </t>
  </si>
  <si>
    <t>Paul Gowder, Associate Professor of Law, University of Iowa, April 16 2015, telephone interview.
Iowa Court Rules, Chapter 22.26  Judicial Administration — Personal Disclosure
https://www.legis.iowa.gov/docs/ACO/CourtRulesChapter/12-31-2014.22.pdf
Statement of Personal Finanical Disclosure for Edward M. Mansfield, justice, Iowa Supreme Court, Feb. 27, 2013
http://s3.documentcloud.org/documents/729267/ia-mansfield-edward-2012.pdf
Statement of Personal Financial Disclosure for Thomas D. Waterman, justice, Iowa Supreme Court, March 28, 2013
http://s3.documentcloud.org/documents/729268/ia-waterman-thomas-2012.pdf
Statement of Personal Financial Disclosure for Daryl L. Hecht, justice, Iowa Supreme Court, Jan. 8, 2013
http://s3.documentcloud.org/documents/729266/ia-hecht-daryl-2012.pdf
Statement of Personal Financial Disclosure for Bruce B. Zager, justice, Iowa Supreme Court, Feb. 27, 2013
http://s3.documentcloud.org/documents/729270/ia-zager-bruce-2012.pdf
Statement of Personal Financial Disclosure for David S. Wiggins, justice, Iowa Supreme Court, Dec. 31, 2012
http://s3.documentcloud.org/documents/729269/ia-wiggins-david-2012.pdf</t>
  </si>
  <si>
    <t xml:space="preserve">Ron Keefover, former public information officer for the Office of Judicial Administraiton, telephone interview Feb. 24, 2015                                                                                            
Lisa Taylor, office of Judicial Administration, telephone interview Feb. 24, 2015  
Sample financial disclosure form: http://www.kscourts.org/pdf_inc/Sample_Report.pdf            </t>
  </si>
  <si>
    <t>The entities charged with monitoring public sector corruption only investigate when allegations are brought to them. 
The Commissioner of Political Practices investigates every ethics complaint that falls under its jurisdiction.
The legislative auditor's waste, fraud and abuse hotline refers allegations to the agency that is the subject of concern, the state attorney general, the county attorney, local law enforcement, a relevant audit team, or the federal government. The legislative auditor's duties do not include sanctioning offenders and there is no summary of the case outcomes. 
There is no evidence that investigations are falling through the cracks. But given the disparate nature of corruption reporting in Montana, and lack of data available on reporting and follow-ups, it is difficult to rigorously track which offenders are sanctioned.</t>
  </si>
  <si>
    <t>Robert Cummins, fmr. Chairman of the Illinois Judicial Inquiry Board, 9 March 2015, 10 March 2015, phone interview, email interview.
Illinois Secretary of State website, accessed 13 March 2015, http://www.cyberdriveillinois.com/
Illinois earns 'D' for judicial financial disclsoure, Center for Public Integrity, 4 December 2013, http://www.publicintegrity.org/2013/12/04/13730/illinois-earns-d-judicial-financial-disclosure</t>
  </si>
  <si>
    <t>In terms of internal reporting, the state ombudsman acts on complaints brought by state employees but does not independently initiate investigations.</t>
  </si>
  <si>
    <t>Interview: Kathryn Dolan, Supreme Court public information officer, Feb. 16, 2015, by email.
Interview: Joel M. Schumm, clinical professor of law, Indiana University Robert H. McKinney School of Law, Indianapolis, May 15, 2015, by email. 
Judicial Qualifications Forms, http://www.in.gov/judiciary/jud-qual/2357.htm, accessed May 15, 2015.</t>
  </si>
  <si>
    <t>The financial disclosure form of Cynthia Imperato, received by email April 8, 2015 
Kerrie Stillman, Commission on Ethics director of operations and communciation, interviewed by phone March 27, 2015
Florida earns ‘F’ for judicial financial disclosure, Center for Public Integrity, Dec. 4, 2013, http://www.publicintegrity.org/2013/12/04/13726/florida-earns-f-judicial-financial-disclosure</t>
  </si>
  <si>
    <t>Interview with Bill Rankin, Court Reporter, AJC, February 20, 2015.
Interview with Robin McDonald, Reporter, The Daily Report, February 27, 2015
Asset Disclosure website – accessed March 3, 2015 http://media.ethics.ga.gov/Search/Financial/Financial_ByName.aspx</t>
  </si>
  <si>
    <t>Laura Thielen, Hawaii state senator, 16 January 2015, Honolulu, Hawaii, telephone
Hawaii Judiciary, financial disclosures for calendar year 2014, accessed 13 May 2015, http://www.courts.state.hi.us/news_and_reports/judicial_disclosures/financial_disclosure_2014.html
Tammy Mori, Hawaii Judiciary, special assistant for judiciary communications, 20 January 2015, telephone</t>
  </si>
  <si>
    <t>The state auditor's office receives complaints of waste and fraud but reporting corruption to the auditor is not mandatory. While the state auditor's office begins audits independently, and does so about 15 times per year, it does not have the ability to sanction offenders.
The CHR initiates investigations independently in the sense that it does not require outside approval to begin an investigation when it receives a complaint. Although the CHR heard no cases against the state government during the study period, it imposed payment orders of $97,000 and $42,000, respectively, against respondents in two employment discrimination cases.</t>
  </si>
  <si>
    <t>There is no centralized internal reporting mechanism to provide assistance in cases of public sector corruption and each agency is responsible for dealing with corruption complaints and/or requesting assistance from Minnesota Management &amp; Budget, the Bureau of Mediation Services or the Legislative Auditor. 
 In the case of Bill Davis, the former CEO of Community Action of Minneapolis (CAM), the Minnesota Department of Commerce initially discovered evidence of misused funds in 2011 and forced the organization to pay back $100,000 to the government, according to MPR. 
 But despite the Department of Commerce’s imposition of a corrective action plan for Community Action of Minneapolis, Davis continued to misuse funds and it was not until the Department of Human Services launched a separate investigation (May-June 2014) that the government severed ties with the nonprofit. The DHS investigation came in addition to an audit conducted by the Office of the Legislative Auditor Financial Audit Division into CAM; the report was released in March 2012.</t>
  </si>
  <si>
    <t xml:space="preserve">Email exchanges, Deirdre M. McPadden, Director, Judge Support Services, March 11 and April 6, 2015, from Hartford.
Disclosure statements from six randomly chosen state judges, I each from the Supreme Court and the Appellate Court, and 4 from Superior Court judges, (accessed in March and April 2015). 
Email exchange, Rhonda Stearley-Hebert, Program Manager of Communications for the Judicial Branch, from Hartford, June 22, 2015. </t>
  </si>
  <si>
    <t>John Flaherty, president Delaware Coaltion for Open Government, telephone interview, January 10, 2015; 
Deborah Moreau, lawyer, Public Integrity Commission, phone interview, 1-12-2015; Delaware 2014 public disclosure database (no link available);
"Delaware Earns 'F' for Judicial Financial Disclosure", Center for Public Integrity, May 19, 2014, http://bit.ly/1CkYBpf</t>
  </si>
  <si>
    <t>Richard Coolidge, communications director for the Colorado Secretary of State, in Jan. 30, 2015, and Feb. 3, 2015, e-mail correspondence. 
Personal Financial Disclosure Statement Update, Michael L. Bender, Jan. 10, 2013: http://www.documentcloud.org/documents/729186-co-bender-michael-2012.html
Personal Financial Disclosure Statement Update, Gregory J Hobbs, Jr, Jan. 9, 2013: http://www.documentcloud.org/documents/729190-co-hobbs-gregory-2012.html
Personal Financial Disclosure Statement Update, Brian Boatright, Dec. 31, 2014: https://www.dropbox.com/s/fm7mzvta97qc97r/Boatright.pdf?dl=0
Personal Financial Disclosure Statement Update, Allison H. Eid, Jan. 9, 2015: https://www.dropbox.com/s/fi5qvzmo22ylelo/Eid.pdf?dl=0
Personal Financial Disclosure Statement Update, William W. Hood, Jan. 9, 2015: https://www.dropbox.com/s/r7ssiw4gtkb9a8d/Hood.pdf?dl=0
Personal Financial Disclosure Statement Update, Monica M. Marquez, Jan. 9, 2015: https://www.dropbox.com/s/j9th3nq4por7l86/Marquez.pdf?dl=0
Personal FInancial Disclosure Statement Update, Nancy E. Rice, Jan. 9, 2015: https://www.dropbox.com/s/ktjr01ccafnv5sa/Rice.pdf?dl=0</t>
  </si>
  <si>
    <t>The Michigan Civil Service Commission typically responds to complaints rather than initiating investigations. A second entity, the State Ethics Board, operates in a similar manner, with an emphasis on potential violations of the state ethics law.
In 2014, all of the cases handled by the Civil Service Commission and Ethics Board were in response to complaints filed. Those Civil Service and Ethics Board cases in 2014 did not involve sanctions, other than upholding or rejecting disciplinary decisions by department supervisors. 
The state Attorney General's Office's Public Integrity Unit is the one agency that initiates investigations and pursues criminal prosecutions when warranted. The Public Integrity Unit works with law enforcement to uncover and prosecute crimes involving public corruption at the state and local level.
In the spring of 2013, the Public Integrity Unit secured racketeering and tax fraud convictions in circuit court against two former Michigan State Police lieutenants who engaged in a scheme to embezzle property and money seized from drug-crime suspects.  A few months earlier, the Integrity Unit wrapped up a case of felony embezzlement charges against a Department of Human Services employee who used "procurement cards," distributed to make payment on authorized state expenses, for personal benefit.</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</si>
  <si>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Secretary of State website, "Financial Disclosure Search," accessed February 7, http://www.sos.arkansas.gov/filing_search/index.php/filing/search/new</t>
  </si>
  <si>
    <t>Phillip Ung, California Forward, Director of Public Affairs, Sacramento, April 6, 2015, email
Fair Political Practices Commission, Form 700 Statement of Economic Interests, Reference Pamphlet, 2014-2015
http://www.fppc.ca.gov/forms/700-14-15/RefPamphlet14-15.pdf
Fair Political Practices Commission, Form 700 webpage search, accessed on Apr. 20, 2015
http://www.fppc.ca.gov/index.php?id=592</t>
  </si>
  <si>
    <t>Feb. 5, 2015 email interview with Mara Rabinowitz, Alaska Court System Counsel
2013 Code of Judicial Conduct Report forms (http://s3.documentcloud.org/documents/889226/ak-court-filings-2012.pdf), accessed Feb. 15, 2015; 
APOC Reports Database (http://doa.alaska.gov/apoc/SearchReports/), accessed Feb. 15, 2015; 
Supreme Court Justice Dana Fabe 2012 Public Official Financial Disclosure form (http://s3.documentcloud.org/documents/889226/ak-court-filings-2012.pdf), accessed March 24, 2015;</t>
  </si>
  <si>
    <t>Heather Murphy, Arizona Supreme Court Justice Spokeswoman, telephone interview, 2/23/2015
Jim Small, Arizona News Service Editor, telephone interview, 5/17/2015
Arizona Judicial Financial Disclosure Statements, Accessed June 30, 2015
http://www.documentcloud.org/search/preview?q=projectid%3A+20860-judicial-disclosures+&amp;slug=projectid-20860-judicial-disclosures&amp;options=%7B%22q%22%3A%22projectid%3A+20860-judicial-disclosures+%22%2C%22container%22%3A%22%23DC-search-projectid-20860-judicial-disclosures%22%2C%22title%22%3A%22%22%2C%22order%22%3A%22title%22%2C%22per_page%22%3A%2212%22%2C%22search_bar%22%3Atrue%2C%22organization%22%3A730%7D
Search Financial Disclosure Statements, Accessed May 6, 2015
http://www.azsos.gov/elections/campaign-finance-reporting/search-financial-disclosure-statements
Financial Disclosure Statements, Accessed May 6, 2015
http://www.azsos.gov/elections/campaign-finance-reporting/search-financial-disclosure-statements</t>
  </si>
  <si>
    <t>Maryland has no formal system for reporting and investigating public sector corruption and most corruption cases historically in Maryland have been investigated by the FBI and the US attorney's office. Recent history includes the federal prosecution of State Sen. Ulysses Currie (D) and Prince George's County Executive Jack B Johnson (D) but they fall just outside the time period of this study.
In a recent case, the Maryland state prosecutor won a conviction via guilty plea from Mabel R. Mumford-Pautz, who pleaded guilty in the Circuit Court for Cecil County to felony theft. The Honorable Keith A. Baynes imposed a sentence of five years’ incarceration and suspended that sentence in favor of three years probation. At sentencing, Ms. Mumford-Pautz paid the entire restitution amount of $44,900. Mumford-Pautz, 82, of Chestertown, Maryland, served as Treasurer of the Eastern Shore Association of Municipalities (“ESAM”), and was a long-time Chestertown Town Councilwoman.
According to a statement of facts presented to the court, while serving as ESAM Treasurer, Ms. Mumford-Pautz wrote eighty-four unauthorized checks from the ESAM bank account to herself and to “Cash and then deposited them in her personal bank account and used the money for personal purposes. Between September 2008 and February 2014, Ms. Mumford-Pautz stole $44,900, the state prosecutor said.
When the Maryland state prosecutor's office is involved, it can independently initiate investigations and recommend civil sanctions, which then must be approved by a court.</t>
  </si>
  <si>
    <t>Public Official and Employee Transparency Search, Alabama Ethics Commission, undated. http://ethics.alabama.gov/Search/PublicOfficialEmployeeSearch.aspx, accessed on May 10, 2015.
Kim Chandler, The Associated Press, Alabama state government reporter, April 1, 2015, telephone interview. 
Mike Cason, al.com, state government reporter, April 12, 2015, telephone interview.</t>
  </si>
  <si>
    <t>Detailed records refer to an accurate and updated accounting of the individuals' sources of income, investments, and other financial interests, but they do not include family members' assets. For example, property owned in a wife's name would not be revealed on the assets form of her husband--and vice versa. Anyone may view Statements of Economic Interests for any reason. The Board makes Statements available for viewing at the Board’s offices located at 212 East Washington Avenue, 3rd Floor, Madison, Wisconsin 53703 from 7:45 a.m. to 4:30 p.m., Monday through Friday. Or the agency will email a copy, but it must be accompanied by a request form available at http://www.gab.wi.gov/sites/default/files/gab_forms/1/gab_900_pdf_11234.pdf</t>
  </si>
  <si>
    <t xml:space="preserve">Judges in Wyoming do not file traditional asset disclosure forms. Judges are only asked to publicly report the amount or value of compensation received for extrajudicial activities annually for things like officiating weddings, but they do not provide a clear accounting of their sources of income. Their family members do not report their assets. 
Those reports for Wyoming Supreme Court Justices are available online at no cost. For 2014, all five justices said they did not receive any compensation for those sorts of activities. </t>
  </si>
  <si>
    <t>There are two internal reporting mechanisms for public sector corruption. Personnel issues, including whistleblower cases, are most often handled by the Maine Human Rights Commission. The Whistleblower Protection Act specifically affords protection to those who report cases of corruption, graft or abuse of power that either a) violate Maine law or b) put others at risk of injury or death.
Cases involving financial fraud, waste or abuse, legal or otherwise, are intended to be reported to the state's fraud hotline, which is managed by the Office of the State Auditor.
In practice, most of the complaints received by the Office of the State Auditor via the fraud hotline do not fall under the jurisdiction of the Office of the Auditor. Complaints in 2013 and 2014, for example, range from misuse of food stamps (referred to Department of Health and Human Services) by individuals to tax evasion (referred to Maine Revenue Service).
In the case of the Human Rights Commission, a backlog of cases makes it nearly impossible to independently initiate cases, and it has no authority to impose penalties on offenders. The Office of the State Auditor did initiate investigations; though is unable to comment on them as they are on-going, and incomplete. The auditor does not, however, impose sanctions - rather, the cases are referred to law enforcement to do so. In 2013 and 2014, there were no such cases</t>
  </si>
  <si>
    <t>The agencies that have investigatory powers can initiate investigations on their own. The oversight of these investigations is not made public.
But observers and participants say that most corruption investigations begin as a complaint or report. The appeals show routine investigations result in sanctions. But critics say the system needs to be improved. State Rep. John Schroeder, R-Covington, a frequent critic of the state’s civil service system, said improvement is necessary particularly in initiating more investigations and more transparency about the reports that are made and the outcomes.</t>
  </si>
  <si>
    <t>F-1 forms require all major sources of income above $2,000, including those of spouses and immediate family members. Lobbying income for filer and family member is specifically requested. Real estate holdings, assets and investments and creditors are also listed. 
However, the report contains virtually no actual dollar figures, as incomes and assets are listed by letters representing a dollar range. Errors in reporting are not uncommon, ranging from typos in addresses and parcel numbers to unreported properties and government salaries, sources say.</t>
  </si>
  <si>
    <t>All justices and judges file annual asset disclosure forms. They don’t include mortgages and don’t include debts on cars, but other debts have to be listed as well as assets and outside business compensation, although broadly, of more than $1,000, for both the officeholder and his or her spouse; children are not required to file disclosure forms. Several randomly checked statements for justices, judges and their spouses were complete. 
 Such statements list the source of all income more than $1,000, membership in charitable and civic groups, business affiliations and debt/loans for justices (or candidates for justice) and their spouses.</t>
  </si>
  <si>
    <t>Reporters complain that Tennessee’s asset disclosures, called disclosure of statements of interests, don’t contain enough information. “In my opinion, they are not high quality,” said Rick Locker, a veteran statehouse reporter who writes for the Memphis Commercial Appeal and the Knoxville News Sentinel. 
 The law says trial court judges, and those on the higher courts, have to disclose outside income of $1,000 or more or investments of $10,000 or more — this applies to spouses and dependent children. However, the amount of income or investment isn’t required. It’s impossible to tell whether the income is $1,000 or $1 million, said Tom Humphrey, a reporter for the Knoxville News Sentinel. 
 A quick look at the disclosure filed by Tennessee Supreme Court Chief Justice Sharon Lee for 2014 shows that she received income from an office rental and a Charles Schwab investment account. However, the disclosure doesn’t say how much income she made. https://apps.tn.gov/conflict-app/view_form_8005.htm?name=LEE&amp;id=1832&amp;f=63765&amp;v=1</t>
  </si>
  <si>
    <t>Asset disclosure records for judges, like that for other state officials, list financial information in broad categories, prompting public interest advocates to complain that the reports lack specific disclosures that could shine light on potential conflicts or questionable outside business activities. The disclosures do include financial information for spouses and dependent children.  
“The shortcomings are you don’t see all their assets,” said Craig McDonald, director of Texans for Public Justice, an Austin watchdog group.  “Without knowing the value of assets, you can’t tell there’s a conflict.”</t>
  </si>
  <si>
    <t>No asset disclosures are required and, therefore, there are no records for the public to access. There has been no effort to change the lack of law in this area.</t>
  </si>
  <si>
    <t>The forms barely qualify as asset disclosure records. They are merely reports of outside income earned by the judge, and there is rather little of it.</t>
  </si>
  <si>
    <t>During the period under review, there were no known cases of the Governmental Ethics Commission investigating a public corruption case that led to a prosecution, penalty or other sanction. The executive director the GEC said it investigates any complaint that it receives. The GEC can impose a civil fine of up to $5,000 for a first time ethics violation. It must refer any cases of suspected criminal activity to the attorney general for action. However, the GEC has not received any complaints of public corruption during the period under review (Jan 2013 to Mar 2015).</t>
  </si>
  <si>
    <t>Asset disclosure forms, known as financial interest statements in South Dakota, are made available as PDFs on the secretary of state’s website.
 Judges list income to their “immediate family,” which is defined as “a spouse or minor children living at home.” Judges do not go beyond that definition and no examples involving family-related scandals during the study period were found.
 The information on the reports, though complete and detailed by definition of rule and law, suffers from at least two significant weaknesses.
 One is that, since South Dakota law says no amounts have to be included on the forms, judges simply identify their financial interests without quantifying the amount of the interests. 
 Secondly, elected officials, including judges, who previously filed a financial interest statement as a candidate are allowed to submit a blank financial interest statement after they assume their office if there are no changes since the candidate statement was filed. This results in a system in which many financial interest forms from judges contain nothing more than a name and address. To learn what the judge’s financial interests are, it’s frequently necessary to additionally look at the statement the judge filed as a candidate prior to the election.
 Otherwise, it’s believed that the forms are filled out completely, though it’s difficult to know since the forms are not audited.</t>
  </si>
  <si>
    <t>Iowa Ombudsman Ruth Cooperrrider said that if the office accepts a complaint for investigation, it will handle the investigation itself, although if a complaint involves a  financial issue, the office would likely contact the state auditor's office to see if it had an interest in investigating. The ombudsman's office does not have the power to impose penalties or mandate actions. "Our job to is try to resolve things informally and behind the scenes. We can recommend changes or correction of problems, but we have no ability to impose sanctions," Cooperrider said.
According to Cooperrider, in order for a case to be referred for criminal prosecution, the officer would need to have identified a problem through its own investigation to merit such as referral. “We don’t just take someone’s word on it. I have to feel comfortable that there is a problem before I would make a referral,” she said.
A 2013 report detailing an ombudsman's office investigation of the Department of Human Services gives some insight into one example of an investigation. The office received three complaints in 2010 that alleged the department was lax in its oversight of a licensed child care center. After a preliminary review, the ombudsman's office sent notice of its investigation to the Department of Human Services on Nov. 23, 2010. Investigations continued from there and the final report was published by the ombudsman's office on Sept. 11, 2013. The report includes 13 recommendations, seven of which the department director accepted or partially accepted.
The office's 2013 annual report shows that although the ombudsman's office does often initiate investigations, opening 4,010 cases in 2013, it does not impose sanctions or penalties because it is not empowered to do so. It did often provide or recommend training, and in the cases cited, recommendations were generally followed. In one case, the ombudsman's office determined that a city council meeting in which a city employee was terminated violated open meetings laws. The terminated employee ended up suing the city on the basis of those open-meetings violations.</t>
  </si>
  <si>
    <t>As with executive branch and legislative officials, Ohio's financial disclosure requirements for judges are only general in nature. All sources of income are required, but exact amounts are not. Same for investments: only a list of those more than $1,000 is mandated, no specific amounts. Judges must list the names of family members' businesses (spouse residing in the same household or dependent children), but nothing more.</t>
  </si>
  <si>
    <t xml:space="preserve">Oklahoma's asset disclosure forms contain some useful information, but are self-reported and not especially detailed. 
The forms have been revised for those filing in 2015 and require slightly more information, but the information is self-reported and not regularly audited for verification. 
Sources said many judges are unclear on how much information they are required to disclose regarding family members' assets.
State Ethics Rules define family members to include spouses, children (including stepchildren), mothers, fathers, sisters or brothers, but the financial disclosure forms that judges fill out only refer to spouses' or dependents' financial interests. </t>
  </si>
  <si>
    <t>Statements of Financial Interest are generally filed pro forma with all the boxes checked, although the information requested on the form does not require the level of detail as disclosures in other states might have. 
For example, while sources of direct or indirect income are requested, the dollar amount generated by those sources is not, nor is it clear what relationship those entities might have with the state (grantees, contracts, etc.). There are also no requirements to disclose immediate family members' sources of income or business relationships.</t>
  </si>
  <si>
    <t xml:space="preserve">The records are generally complete and detailed in conformance with what the law requires, i.e., sources of outside income for judges and family members. 
However, Rhode Island only requires that ranges of incomes are disclosed (36-14-17) - less than $1,000, $1,000-$10,000, etc. - and no specific amounts  are contained in the disclosure forms. </t>
  </si>
  <si>
    <t xml:space="preserve">According to its own website, "The Office of Executive Inspector General investigates, when appropriate, alleged violations of law, rule or regulation committed by any employee of or those doing business with an entity under its jurisdiction. For example, the Office investigates allegations of waste, fraud, abuse of authority, or corruption including ghost payrolling, bid rigging, theft, misuse of state property, procurement fraud, improper time reporting and abuse of time, among others. The OEIG declines to investigate anything that has been fully adjudicated (administratively or in a court) or is pending before an administrative agency or pending in civil or criminal court."
The Office of Executive Inspector General does not independently initiate its own investigations, according to Daniel Hurtado, Chief of Staff and General Counsel for The Office of Executive Inspector General for the Agencies of the Illinois Governor. The office “does not impose penalties on offenders,” he said.
The Executive Ethics Commission also does not independently initiate its own investigations, according to Chad Fornoff, Executive Director of the Illinois Executive Ethics Commission
“We are not an investigative body,” he said. “Our work begins once the inspector general has completed an investigation and written up a report.”
It does, however, have the power to impose penalties, up to $5,000.
For example, the commission fined one state employee a $1,000 in July 2014 for accepting a gift from a prohibited source.  In this case, a manager of the Illinois State Fair accepted more than $500 in beer tickets from a vendor. </t>
  </si>
  <si>
    <t xml:space="preserve">The state ombudsman initiates investigations by responding to complaints. It substantiated 172 complaints, or 5.5 percent of 3,128 complaints received in the fiscal year 2012-2013, the most recent report available.
In 2014, the Ethics Commission received approximately 140 complaints and received or initiated 11 charges. 
The increased number of complaints and charges has required more staff resources to be dedicated to the Commission's enforcement activities. Ethics Commission responses vary on the complexity of the complaint. Some complaints end with no investigation if the complaint is deemed frivolous or if the complainant misunderstood the ethics code.
 </t>
  </si>
  <si>
    <t>The asset disclosure forms require listing of sources of income and properties owned worth $10,000 or more by the covered person and immediate family, but exclude holdings in such items as mutual funds and do not list amounts of investments or income. Thus the forms do not provide a complete picture of net worth or all sources of income. They are not detailed. Immediate family is defined as spouse, minor children and any member of the immediate family living with the covered person.</t>
  </si>
  <si>
    <t>While the mechanism is still new, it is clear that the Idaho Attorney General’s office has initiated public corruption investigations against county-level officials, regardless of the individuals involved. The Attorney General, a Republican, also has a track record in recent years of prosecuting corruption cases against fellow Republicans. Earlier cases have resulted in charges and convictions.</t>
  </si>
  <si>
    <t>The Inspector General's office, which was created by executive order in 2003 conducts investigations of complaints to see if they need to be prosecuted or can be resolved. 
 It does not have the power to impose sanctions on offenders. But according to Georgia Inspector General Deborah Wallace, if prosecution is necessary, the Georgia Bureau of investigation and the Attorney General's office get notified. 
 In its annual report, the Inspector General noted that the office resolved all the complaints it had received. 
 The agency website reports several investigations that resulted in sanctions and prosecutions in 2013 and 2014 of state employees, in which the office played a role. 
 One investigation involved a person who was ultimately arrested and indicted for giving false information to the Department of Education to get a tutoring contract to help underprivileged children that was worth about $400,000.</t>
  </si>
  <si>
    <t>Financial disclosures for New York judges contain a good deal of useful information about assets and positions held by the judges and their spouses and children. In 2014, the state corrected a frequent source of criticism by allowing the public to see approximate values of judges' financial interests. The state previously had censored that information on publicly available forms. 
 The forms still however, include what critics see as a major flaw: Only gifts valued over $1,000 must be reported. The loophole means $900 gifts, for example, do not have to be reported.</t>
  </si>
  <si>
    <t>New Jersey is one of the few states to seek financial information about both the judge’s spouse and dependent children for all questions on its forms. The state also has a three-member advisory committee to respond to inquiries from judges about how to interpret the judicial financial reporting requirements. The state does not seek any information about judges’ financial liabilities. 
 New Jersey has one of the highest reporting thresholds for gifts. But judges only have to disclose gifts worth more than $1,000 without specifying their exact value. 
 The state asks for the disclosure of real estate holdings, but with a caveat: It primarily seeks information about real estate situated in Atlantic City — and only for properties that are not the judges’ primary residences. 
 Responding to the low ranking in the Center for Public Integrity's 2012 survey that found that asset disclosure of NJ Judges severely lacking, NJ Courts spokeswoman Winnie Comfort "told the New Jersey Law Journal there were two "red flags" that cast doubt on the report’s findings. Points were subtracted for not asking about judges' outside income even though the New Jersey Constitution prohibits outside employment for judges, she said. ... In addition, Comfort said the state was wrongly criticized for asking only about real estate in Atlantic City, a question intended to screen out conflicts relating to the heavily regulated casino industry. '</t>
  </si>
  <si>
    <t>Although state-level judges tend to be more conscientious about filling out the forms than other public officials, New Mexico's financial disclosure forms are not particularly detailed. As CPI detailed in a separate report on judicial accountability, "The state does not ask judges to disclose any investments except for real estate owned within the state — not including their primary homes. New Mexico also does not ask for information about any gifts received, whether given directly or in the form of waived fees or reimbursed expenses."</t>
  </si>
  <si>
    <t>Judges are generally diligent in filing the required annual financial disclosure statements, however, they typically offer little insight into their finances. The majority of judges indicated neither they nor their spouses had significant income or business interests beyond their judicial salary or that they received gifts that required disclosure. 
 The forms themselves do not require a great deal of specificity. For example, judges are required to disclose sources of income over $5,000 in the previous calendar year, but they can describe the “general source” of income rather than the name of a company or client that was the source of the money. For real estate holdings, only the town or city where the property is located, not the address, must be disclosed.
 Judges are required to provide the name of any “business entity” of which they are a trustee, director, officer, owner (in whole or in part), or limited or general partner, or in which they hold more than one percent of stock issued by the entity. 
 The income and asset information of spouses is to be disclosed, but not those of other family members. In the case of gifts, the disclosure is to include any family member residing in the judge’s household.</t>
  </si>
  <si>
    <t>The commission initiated investigations based on complaints during the study period. There is no documented evidence the commission imposed any sanctions, but nor is there any evidence that the commission SHOULD have imposed any sanctions. Delaware law allows the Public Integrity Commission to investigate potential offenders of code of conduct law and impose sanctions. Records should be made available in the case that, after a hearing, the commission determines a violation of code of conduct law has occurred.
A search of the Public Integrity Commission's website turned up no documents that indicated sanctions. Opinion synopses posted on the commission's website indicate that the commission and its lawyer review at least a couple dozen cases annually involving personal or private interest matters, post-employment restrictions involving state employees and other conflict of interest cases. There is some evidence that the agency has independently investigated potential pending violations of post-employment restrictions. The Public Integrity Commission in 2014 advised a state administrator to not accept a private sector job that, in the commission's opinion, would result in a violation of a two-year-cooling off period. 
The commission contacted the employee after receiving a letter alleging that a pending job hop was inappropriate. Separately, Deborah Moreau, the Public Integrity Commission lawyer who would investigate potential violations, said she could not discuss any violations in the study period, indicating there are no records of independent investigations that resulted in the imposition of penalties.</t>
  </si>
  <si>
    <t xml:space="preserve">When the Supreme Court Clerk receives state-level judges' financial asset disclosure forms, the forms are checked for completeness (contact information and valid signature). If a form is not complete, the clerk's office requests an amended version. 
The asset disclosure forms are not checked for accuracy or discrepancies regarding sources of income, investments, and contracts; this is accepted on the honor system.
---
Peer Reviewer Comment: Agree.
According to James Klahr, while the MEC coordinates with the courts and, while judges file their forms with the Supreme Court rather than the Missouri Ethics Commission, they use the same form used by legislators and executive branch officials. These financial disclosure forms lack important details. If a judge or family member makes more than $1,000 from an entity, they are obliged to disclose it. But there is no detail about how much money they made or what the entity does (or what the lawmaker did to earn the money). </t>
  </si>
  <si>
    <t>Filings are clear and in a standard, comparable format. They include a listing of all significant sources of income. Family members' assets are not required to be listed, however.</t>
  </si>
  <si>
    <t>The asset disclosure records of state judges have some useful information. However, the forms cover compensation to judges but not spouses or partners for extrajudicial activity; and gifts, bequests, favors and loans of more than $200 to justices but not spouses or partners. 
Also, judges must report reimbursement of expenses or waiver of fees or charges on their behalf or on behalf of a spouse, domestic partner or guest if the value exceeds $200.</t>
  </si>
  <si>
    <t xml:space="preserve">In Michigan, no state officials, including judges, face asset disclosure requirements, so there are no disclosure records for the public to review. As a result, it's unclear to the public -- and to attorneys appearing in a judge's courtroom -- whether a jurist may have a conflict or interest or has been subject to undue outside influence.   </t>
  </si>
  <si>
    <t xml:space="preserve">The California State Auditor investigates allegations of public sector waste and corruption. Between July 1, 2012, and June 30, 2014, it reviewed 3,330 cases, which resulted in 10 investigations of embezzlement, inventory losses and various misuses of state money. The agency does not impose penalties, but can refer criminal cases to prosecutors.
State agencies may conduct internal investigations relative to allegations of corruption. The State Civil Service Act defines procedures for discipline of a civil servant. </t>
  </si>
  <si>
    <t>Similar to legislative and executive branch asset disclosure forms, judicial disclosure documents lack detail, particularly around sources of compensation and business and professional activities.
 Name
 Occupation
 Business address
 Employer name
 Appointment date
 Sources of compensation (option includes “none reported”)
 Business and Professional Activities (option includes “none reported”)
 Securities 
 Real property (option includes “none reported”)
 Pari-mutuel horse racing interests (option includes “none reported”)
 In addition, only judges appointed or elected on or after January 1, 2014, are required to file Statements of Economic Interest with the Board making the list is incomplete.</t>
  </si>
  <si>
    <t>The annual financial disclosure forms that must be submitted by judicial branch employees contain useful information including the employee’s name, dates of employment, annual salary, investments or business interests held by the filer or his or her immediate family member.  Information is required to be disclosed on honorariums of awards accepted or reimbursements.   
However, the forms still lack specificity in the details the filer must disclose about specific investments, real estate holdings or business interests.  For instance, filers need only disclose very broad ranges such as any “securities or other investments “with a fair market value in excess of $1,000” owned by the filer or an immediate family member.  Many questions on the form include preset financial ranges that have not been updated since 1978, when the financial disclosure law, M.G.L. Ch. 268B was enacted.  The maximum value a filer can claim on his or her home is $100,000, a value far outdated in the pricey Massachusetts real estate market where the median home value is $327,000, according to the real estate website Zillow.com.    Chief Justice Ralph D. Gants owns one home valued at over $902,000 while Justice Robert J. Cordy's home was valued last year at $659,000 real estate records show -- figures they are not required to disclose on the forms because of the outdated financial ranges.   
Gifts have to be disclosed for the filer and immediate family members in certain conditions, but only if they are in “excess of $100,” according to the 2013 form instructions.  Beyond that, the filer does not have to provide any further detail on the gift or its value.  A filer does have to provide any forgiven debt for he or she and his or her immediate family member, but only if it is in excess of $1000.  Only ranges are required to be disclosed in increments of 5,000, 10,000, 20,000 and 40,000 increments or anything over $100,000. No specific amount has to be provided – even if the filer was in debt in the millions.     
Efforts to update the forms have failed in the Legislature in recent years, and there is a renewed effort this year by state representative Carolyn C. Dykema, a Holliston Democrat, to modernize the accessibility of the more than 4200 SFI’s filed by public employees annually.  
There have been few if any reported incidents of members of the judiciary failing to comply with the law since Jan. 1, 2013.</t>
  </si>
  <si>
    <t>The records are standardized but not downloadable. Family member assets (spouse, children) are included. Real estate holdings and investments must be disclosed. The assets and interests of children of whatever age are required for judicial asset disclosure. The forms include specific data and citations describing holdings, assets. Real estate holdings must be described by their assessed value, which also is a matter of public record.</t>
  </si>
  <si>
    <t>The Judiciary maintains the most complete and detailed asset disclosure records of any branch of Maine government. 
 Disclosures itemize significant all sources of income, investments and financial interests, including those of immediate family. In Maine, "immediate family" means a person's spouse, domestic partner or dependent children. Assets pertaining to each are thoroughly covered. A first-hand review of disclosure forms turned up the names of the credit cards held by judges, the type of cars they drive, and itemized lists of stocks and other investments.
 Despite this, Maine asks for limited information about assets and liabilities, essentially only seeking the name and description (and to which family member they pertain) but no value or transaction information. Likewise, the state asks for information about gifts and reimbursed expenses but fails to ask for the value. 
 Lacking this crucial information, the disclosure forms are of only marginal utility, perhaps contributing to the relative lack of awareness of their existence about the Maine press.
 In addition, records are typically hand-written or typed, and though making comparisons (year to year, or judge vs. judge) is possible, it is laborious.</t>
  </si>
  <si>
    <t>In practice, there is not an agency that independently initiates investigations into public-sector corruption.
Both the State Personnel Board and the Ombudsman's office will initiate an investigation in response to a complaint. The personnel board does impose sanctions, while the Ombudsman does not. The Ombudsman would refer the matter to the courts.</t>
  </si>
  <si>
    <t>As described in the Supreme Court rules, the disclosures do detail holdings, assets, and debts for the judge and spouse, but not children, brothers, sisters, cousins or in-laws. Still, no accusations came to light involving uncovered family members during the time period of study.
 The disclosures require the judge and his/her spouse to list employers, business interests and debts. They are required to report income (or debt) in broad value categories. While not very detailed, the disclosure formats are comparable to those required by the Board of Ethics for elected officials in the legislative and executive branches of government. 
 While the forms are publicly available, they are only available through written request, which can take several weeks, or an in-person visit to the Supreme Court offices in the French Quarter of New Orleans.
 .</t>
  </si>
  <si>
    <t>While the state Department of Law investigates and has the ability to impose penalties on offenders, the executive ethics attorney does not initiate investigations. Instead, complaints, which may be filed by anyone, are required in order to spark an inquiry into potential wrongdoing. 
Ray Metcalfe, twice elected to the state Legislature in the 1980s, was involved in bringing to light information that led to prosecution of several state lawmakers and U.S. Sen. Ted Stevens. Metcalfe said that even when potential wrongdoing is brought to the attention of various state offices that allegations involving state employees have historically been ignored. The Attorney General's Office, various components of the Law Department, and the Alaska State Troopers have all declined to investigate strong leads in the past, Metcalfe said. "In the State of Alaska, there was absolutely nobody who would touch corruption," Metcalfe said of the time when he brought information forward implicating state lawmakers during the VECO scandal. "That hasn't changed."</t>
  </si>
  <si>
    <t xml:space="preserve">In Kentucky, the financial disclosure forms judges and judicial candidates must file with the Kentucky Registry of Election Finance require a listing of assets but not the value of investments, assets or income. 
For instance, the forms require judges to describe stocks, bonds and real estate, but not the fair market value or the addresses of real estate holdings. The forms do require the filer to disclose assets owned by spouses or dependent family members, as defined by the statutes. 
Therefore, in practice, it is difficult to determine the extent to which there could be potential conflicts of interest based on the asset disclosure forms. </t>
  </si>
  <si>
    <t>The two major entities state employees could report suspicious activity are the state Ethics Commission and the Attorney General’s Office. Neither of those offices has the ability to impose penalties. In case of suspected corruption, charges could be filed and the accused would stand trial in court. The Ethics Commission does investigate and make a finding within six months. If it finds there is probable cause to believe a crime has been committed, it can refer cases to the Attorney General’s Office.
It’s difficult to assess how quickly the Attorney General’s Office responds to whistleblower complaints of possible corruption in state government because those complaints are not public record, the Attorney General’s Office declined comment and there were no prosecutions during the study period that were obviously based on employees’ complaints. However, there also were no public complaints of inaction by the Attorney General’s Office found during the study period.</t>
  </si>
  <si>
    <t>In the judges' Statements of Economic Interests, they are required to detail numerous sources of income and business connections for them and their spouses. The information requested includes: judges' extrajudicial income and nature of businesses; business or professional practice they or their spouses own; corporations for which they or spouses hold offices or directorships; corporations or limited liability companies for which they own more than $10,000 in stock; and donors and gifts they are above the $150 annual threshold from one source. 
 Family members, though, are not required to complete these forms. The forms are the same as those required for state legislators and other state employees. 
 Joel M. Schumm, clinical professor of law, Indiana University Robert H. McKinney School of Law, Indianapolis, confirmed the disclosure statements are detailed, standardized and ask for compensation for extrajudicial activities.</t>
  </si>
  <si>
    <t xml:space="preserve">Dean Fausset, Director, Wyoming Department of Administration and Information, April 29, 2015, phone.             
Bob Kuchera, Employee representative, Wyoming Public Employees Association, June 29, 2015, phone. 
Wyoming State Personnel Rules, Wyoming Department of Administration and Information, Chapter 12, Online, Jan 28, 2015 http://www.wyoming.gov/loc/06012011_1/DOCS%20HR/Rules/Chapter12GrievancesAndAppealsForPermanentEmployeesCURRENT.pdf                                                             
---
Peer Reviewer Sources:
Personnel Rules, State of Wisconsin, accessed July 2015, http://www.wyoming.gov/loc/06012011_1/employees/Pages/PersonnelRules.aspx                                                  </t>
  </si>
  <si>
    <t>In practice, the internal reporting mechanism for public sector corruption independently initiates investigations and imposes penalties on offenders.</t>
  </si>
  <si>
    <t>Idaho does not require asset disclosures for state-level judges, or for any other elected or appointed officials; therefore, no such disclosures are publicly available.</t>
  </si>
  <si>
    <t>State Auditor Glen Gainer in a telephone interview from his office in the state Capitol on Feb. 6, 2015.
Bob Paulson, counsel for the Department of Administration, in a telephone interview from his office in Charleston WV on Feb. 2, 2015.
Web site for Legislative Auditor’s Post-Audit Division, accessed on April 23, 2015. http://www.legis.state.wv.us/joint/postaudit.cfm
Matt Harvey, assistant managing editor of the Exponent Telegram, in an article entitled Former FSU official David Tamm pleads guilty to federal charges, published Jan. 8, 2014.
 http://www.theet.com/news/local/former-fsu-official-david-tamm-pleads-guilty-to federal-charges/article_4a562b8a-7892-11e3-bfdb-0019bb2963f4.html
Matt Harvey, assistant managing editor of the Exponent Telegram, in an article entitled Ex-Fairmont State official headed to prison, published May 15, 2014. http://wvpress.org/news/ex-fairmont-state-official-headed-prison/</t>
  </si>
  <si>
    <t>Laurie McCallum, chair of the state Labor and Industry Review Commission and  former chair of the state Personnel Commission for 13 years, email interviews Feb. 8, 2015, and Feb. 9, 2015. Laurie.McCallum@wisconsin.gov
John Dipko, Communications Director, Wisconsin Department of Workforce Development, (608) 266-6753, John.Diko@dwd.wisconsin.gov. Email interviews Feb. 16, 2015; Feb. 26, 2015, and June 1, 2015
“Employee Whistleblower Protection in Wisconsin” Moen Sheehan Meyer, Ltd., LaCrosse 2015 http://www.msm-law.com/employee-whistleblower-protection-in-wisconsin</t>
  </si>
  <si>
    <t>Justin St. james, Staff Attorney, Vermont State Employees Association personal interview Feb. 17, 2015.
Former Sen. Vincent Illuzzi, personal interview Feb.17, 2015.
Auditor Doug Hoffer, telephone interview Feb. 20, 2015, April 30, 2015, email May 3, 2015.
Michelle Anderson, General Counsel, Department of Human Resources, email March 9, 2015.
VSEA Greivance Process Tool Kit, accessed April 17, 2015. 
http://www.vsea.org/grievance-process-tool-kit</t>
  </si>
  <si>
    <t>Asset disclosure information available online does include assets of family members, however some judges have not updated their asset disclosure records since 2012. “A lot of them tend to file late and don't update and aren't complete,” says reporter Robin McDonald.</t>
  </si>
  <si>
    <t>June Jennings, Virginia Inspector General, 19 February 2015, Richmond, Virginia, interview by phone.
2014 Annual Report, Office of State Inspector General, 18 September 2014. https://osig.virginia.gov/media/3123/2014-adm-002osigannualreport.pdf
Ron Jordan, executive director of Virginia Governmental Employees Association, Richmond, Va., 10 March 2015, interview by phone.</t>
  </si>
  <si>
    <t xml:space="preserve">Judicial financial disclosures are located in a central area of the Judiciary website, where they are free to the public. They contain significant information about income, asset ownership and debts, as well as spouses and dependent children. The information is spread over different forms and financial information is depicted in broad categories of dollars rather than actual amounts. They are also locked in pdf format.
 </t>
  </si>
  <si>
    <t>Jim Brownell, Whistleblower Manager, Office of Washington State Auditor, email interview 3/26/2015; 
Performance Audit of the State Employee Whistleblower Program, Strategica, Jan. 15, 2015
http://www.ofm.wa.gov/reports/audit/whistleblower.pdf; 
Washington State Auditor's Office 2104 annual report, accessed May 11, 2015
http://portal.sao.wa.gov/ReportSearch</t>
  </si>
  <si>
    <t>Jean Mills-Barber,HR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
Source added for context: 
UDOT tried to silence politics around fired worker's case, Robert Gehrke, Salt Lake Tribune, April 24, 2012, http://www.sltrib.com/sltrib/politics/53972773-90/graham-udot-letter-money.html.csp, Accessed May 20, 2015.</t>
  </si>
  <si>
    <t>In Florida, judges file the same financial disclosure reports as other state public officials, reporting specific dollar amounts in various sections of its forms. When reporting income, judges can either fill out sections of the disclosure asking for the source of income exceeding $1,000, as well as the exact amount, or they can attach a copy of their federal income tax return with their financial disclosure.
Florida does not make judges disclose information about the financial interests of their spouses or children, though. The state also does not require judges to report when they are reimbursed for travel, food and other expenses. As stipulated in Florida’s Code of Judicial Conduct, judges are required to file additional financial disclosure reports with the state’s Judicial Qualifications Commission, disclosing the names of any businesses in which they have a financial interest. Those forms are kept sealed, though, except in certain circumstances when they may be reviewed by parties to a case.</t>
  </si>
  <si>
    <t>Inspector General Patrick Maley, June 18, 2015 phone interview
Seanna Adcox, Haley taps FBI veteran to be inspector general, Post and Courier, June 6, 2012
http://www.postandcourier.com/article/20120606/PC16/120609346/haley-taps-fbi-veteran-to-be-inspector-general
S.C. Office of Inspector General, Reports of Investigations, Reviews and Analysis
http://oig.sc.gov/Pages/Reports.aspx</t>
  </si>
  <si>
    <t>Email from Tennessee Bureau of Investigation spokesman Josh DeVine on March 24, 2015.
Phone interview with Greg Cothran, assistant general counsel in the office of the comptroller, March 18, 2015.
Comptroller investigations, accessed May 6, 2015
http://www.comptroller.tn.gov/ia/
Comptroller news releases, accessed May 6, 2015
http://www.comptroller.tn.gov/com/NewsReleases.asp</t>
  </si>
  <si>
    <t>Gregg Cox, director,  Special Prosecutions Division, Travis County District Attorney, Telephone Interview, July 7, 2015
Rep. Phil King, R-Weatherford, Telephone interview, July 6, 2015
Rep. Trey Martinez Fischer, D-San Antonio, Telephone interview, July 3, 2015
Susan Oswalt, director, Public Integrity Unit, Travis County District Attorney, Telephoone interview, July 1, 2015   
An Investigative Report on the University of North Texas, Texas State Auditor, September 2014, Accessed Feb. 15, 2015
http://www.sao.state.tx.us/reports/report.aspx?reportnumber=15-002
UNT should repay Texas at least $75.6 million, state auditor says, Dallas Morning News, Sept. 26, 2014
http://www.dallasnews.com/news/education/headlines/20140924-unt-should-repay-state-at-least-75.6-million-auditor-says.ece
Houston Chronicle, Abbott Signs bill to strip anti-corruption unit from Travis County.  June 19, 2015.
 http://www.chron.com/news/politics/texas/article/Abbott-signs-bill-to-strip-anti-corruption-unit-6337729.php</t>
  </si>
  <si>
    <t>The asset disclosure forms for judges in Colorado provide complete and detailed information about significant sources of income for judges, and the reports are available to the public in comparable formats. 
 Some gaps do exist, however. For instance, investments earned by judges or family members of judges are not disclosed. Judges do not have to disclose the exact values or value ranges of their assets. While judges have do disclose any creditors to whom they owe more than $1,000, and the interest rate they’re paying, they don’t have to disclose how much they owe. 
 Judges also have to file three separate disclosure forms. “Two reports — the annual statement of financial interest and the quarterly gift disclosures — are filed with the Secretary of State’s office, while a third report disclosing income earned beyond judges’ judicial salaries is filed with the state Supreme Court,” reported The Center for Public Integrity in 2013. “Unlike the gift reports, the two other financial disclosures are not posted online.” 
  When the researcher for the State Integrity Investigation pulled the financial disclosure forms for all seven Supreme Court Justices in Colorado on April 24, 2015, some of them were just updates on their last filings, not complete filings.</t>
  </si>
  <si>
    <t>Dale Bond, audit manager, Secretary of State Audits Division, oversees the state's whistleblower hotline investigations. She as interviewed by phone April 1, 2015.
Audit Report Government Waste Hotline by the Oregon Secretary of State's Office, Dec. 2013. http://sos.oregon.gov/audits/documents/2014-14.pdf
Oregon Fraud, Waste Abuse hotline or online reporting, http://sos.oregon.gov/audits/Pages/fraud.aspx, accessed on April 21, 2015.</t>
  </si>
  <si>
    <t>‘Coingate’ report lacking details, answers, Darrel Rowland, The Columbus Dispatch, April 25, 2014: http://www.dispatch.com/content/stories/local/2014/04/24/noe-coingate-report.html
Democratic chair says Inspector General should resign over 'botched' investigation, Joe Vardon, The Columbus Dispatch, April 30, 2014: http://www.dispatch.com/content/stories/local/2014/04/30/democratic-chair-says-state-inspector-should-resign.html
‘Coingate’ principals known, but not details, Darrel Rowland, The Columbus Dispatch, May 10, 2014: http://www.dispatch.com/content/stories/local/2014/05/10/coingate-principals-known-but-not-details.html
Inspector General Requests Funding To Boost Staff Levels, Gongwer News Service, 2-19-15: http://www.gongwer-oh.com/programming/news.cfm?article_id=840330202#sthash.tStCrJEe.dpbs
Most Ohio inspector-general reports avoid spotlight, Randy Ludlow, The Columbus Dispatch, July 15, 2014: http://www.dispatch.com/content/stories/local/2014/07/15/most-inspector-general-reports-avoid-spotlight.html
Come clean on Coingate, Toledo Blade editorial, 2-3-14: http://www.ourtownperrysburg.com/Editorials/2014/02/03/Come-clean-on-Coingate.html
Details of how Thomas Noe plied politicians may never be released, Darrel Rowland, The Columbus Dispatch, April 8, 2015: http://www.dispatch.com/content/stories/local/2015/04/08/noe-report.html</t>
  </si>
  <si>
    <t>Carol Shelley, executive director of the Merit Protection Commission, telephone interview, 2 p.m. 3/4/15
Lee Slater, executive director of Oklahoma Ethics Commission, telephone interview 1/30/15 1:30 p.m.
"Criminal investigation is underway into possible public corruption, campaign violations," Oklahoman newspaper article by Nolan Clay, 8/21/14. 
http://newsok.com/criminal-investigation-is-underway-into-possible-public-corruption-campaign-violations/article/5334646 
Recent appeal decisions of the Merit Protection Commission: 
http://www.ok.gov/okmpc/Appeal_Summaries/index.html</t>
  </si>
  <si>
    <t>Ken Purdy, director of Human Resources Management Services, email, Feb. 19, 2015.
Purdy, interview by phone from Bismarck, N.D., March 5, 2015.
Liz Brocker, spokeswoman for Attorney General Wayne Stenehjem, email, March 5, 2015.
Carolyn Nelson, Democratic state senator from Fargo, N.D., and member of Senate Government and Veterans Affairs Committee, interviewed by phone from Fargo March 14, 2015.
Brandon Solberg, chief of staff with the North Dakota Highway Patrol, interviewed by phone from Bismarck, N.D., March 6, 2015.
North Dakota Century Code, § 39-03-09(11), http://www.legis.nd.gov/cencode/t39c03.pdf. 
Janell Cole, “‘Tenacious’ man helped expose WSI’s Blunt,” The Forum of Fargo-Moorhead, Page A1, Dec. 23, 2008.
Patrick Springer, “WSI investigation: Search warrant sheds little light,” The Forum of Fargo-Moorhead, Nov. 8, 2007.
Patrick Springer, “WSI: Lawyers: Special counsel necessary,” The Forum of Fargo-Moorhead, Jan. 14, 2008.</t>
  </si>
  <si>
    <t>Asset disclosure records (Form 700) for state-level judges are complete and detailed, listing gifts, travel for specified activities, loans and outside income for spouses, registered domestic partners and dependent children.</t>
  </si>
  <si>
    <t xml:space="preserve">Asset disclosure forms filed by judges with the Alaska Public Offices Commission and those required by the Code of Judicial Conduct include itemized sources of income and financial interests of the judicial officer and their spouse, domestic partner, and children. However, an exact dollar amount for each source of income or financial interest is not required on either form. 
The income ranges are: $1,000-$2,000, $5,000-$10,000, $10,000-$20,000, $50,000-$100,000, $100,000-$200,000, $200,000-$500,000, $500,000-$1 million, $1 million or more. </t>
  </si>
  <si>
    <t>Phone interview Feb. 25, 2015 with Tom Harris, chief of staff and general counsel for the State Employees Association of North Carolina.
Phone interview March 27, 2015, with Don Carrington, reporter and editor of the Carolina Journal.
Phone interview March 25, 2015, with Nancy Lipscomb, director of Employee Relations and Local Government Services for the office of Human Resources.
Phone interview June 24, 2015, with Bill Holmes, director of external affairs for the state auditor's office.</t>
  </si>
  <si>
    <t>In practice, the asset disclosure records of state-level judges are assumed to be complete and detailed, though they are not independently audited. 
They do include family members' assets, but items are categorized into broad stratifications of income or asset value.
Spokeswoman Heather Murphy could not find any violations of asset disclosure requirements.</t>
  </si>
  <si>
    <t>Statements of Economic Interest are required of all public officials, including judges, and must include information about themselves, their spouses and their dependent children. Names of parents and adult children also must be listed on the disclosures, but details about their financial interests are not required. 
The statements do include significant sources of income. Public officials have to declare information on any businesses for which they,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But income is reported in broad ranges, rather than specific amounts. For instance, public officials must list other jobs or companies from which they received $1,000 to $10,000, $50,000 to $150,000, or more than $250,000. Investments and debts also are reported in broad ranges, making it hard to pin down the net worth of an individual, for instance, or the profit from the sale of a property. 
If the public officials or their spouses are involved in professional services or consulting businesses, their statements must indicate the number of clients and amount of money made from clients that fell into a broad range of categories, including utilities, banking, retail, insurance, manufacturing and real estate.  
The Statements of Economic Interest also are not available in standardized or comparable formats, but just on a web page that looks like the form they fill out. The site is searchable by name of the filer.</t>
  </si>
  <si>
    <t>William Reynolds, Office of the Inspector General, Public Information Officer, March 19, 2015, New York, phone; 
Michael Cuevas, Roemer Wallens Gold &amp; Mineaux, Attorney, March 17, 2015, New York, phone;
Press Release, Office of the Inspector General, March 10, 2015, http://www.ig.state.ny.us/pdfs/NYSHIP-OPWDD-Bronson3-10-15.pdf ; 
Reports and Press Releases, Office of the Inspector General, accessed March 22, 2015, http://www.ig.state.ny.us/reports/reports.html</t>
  </si>
  <si>
    <t>A 100 score is earned if asset disclosures of state-level judges and their families provide complete, detailed information, itemizing all significant sources of income. Records are available in standardized, comparable formats.
A 50 score is earned where the asset disclosure contain some useful information, but lack important details or do not include family members' assets. 
A 0 score is earned where the asset disclosure do not provide a clear accounting of the individuals' sources of income. A 0 score is also earned if asset disclosures are not publicly available.</t>
  </si>
  <si>
    <t>Rudolph Ogden, New Hampshire Department of Labor, attorney, March 11, 2015, email
Christine Farmer, New Hampshire Department of Labor, Inspections Division assistant administrator Inspections Division, Feb. 18, 2015, Lowell, Mass., phone 
Joseph DiBrigida, Executive Branch Ethics Committee, chairman, January 29, 2015 Lowell, Mass., phone 
Ann Rice, New Hampshire Office of the Attorney General, deputy attorney general, January 22, 2015 Lowell, Mass., phone
State of New Hampshire Department of Labor, Biennial Report July 1, 2011 – June 30, 2013, p. 52, accessed April 15, 2015 http://www.nh.gov/labor/documents/biennial-report-2012-2013.pdf</t>
  </si>
  <si>
    <t>Peter McAleer, Comptroller spokesman, via 6/11/15 email 
Stephen Eells, State Auditor, 2/5/15 phone interview. 
John Reitmyer, New Jersey Spotlight reporter 3/5/15 phone interview</t>
  </si>
  <si>
    <t>Viki Harrison, Common Cause New Mexico executive director, 30 March 2015, via phone.
Carter Bundy, American Federation of State, County and Municipal Employees, political and legislative director, 10 April 2015, via phone. 
Matthew Garcia; Garcia, Ives, Nowara; attorney, 12 May 2015, via phone.
State auditor accuses Padilla of giving special treatment to taxpayer, Claire Mena, KRQE, 22 July 2015, 
http://krqe.com/2015/07/22/padilla-accused-of-giving-special-treatment-to-taxpayer/.</t>
  </si>
  <si>
    <t>In practice, the asset disclosure records of state-level judges are complete and detailed.</t>
  </si>
  <si>
    <t>Brenda Scott, President, Mississippi Alliance of State Employees, April 9, 2015, Jackson, Mississippi, interview.
Tom Hood, Executive Director, Mississippi Ethics Commission, April 24, 2015, Jackson, Mississippi, email interview.
Ethics Complaints, Mississippi Ethics Commission website.
http://www.ethics.state.ms.us/ethics/ethics.nsf/webpage/A_ethics_complaints?OpenDocument
Filing a Complaint, Attorney General's Office website.
http://www.ago.state.ms.us/forms/complaint-form/</t>
  </si>
  <si>
    <t>Quinton Nyman, Montana Public Employees Association, Executive Director, 26 February 2015, Helena, Montana, Email
Don Jones, Hohenlohe, Jones Law Offices, Employment Attorney, 7 April 20155, Helena, Montana, Telephone
Marjorie Thomas, Montana State Human Resources, Attorney, 26 February 2015, Helena, Montana, Telephone
Montana Operations Manual, Grievance Procedure, https://montana.policytech.com/dotNet/documents/?docid=306&amp;mode=view
Human Rights Hearing Decisions, http://documents.erd.dli.mt.gov/home/2014-11-07-17-40-29/human-rights-hearings-decisions.html</t>
  </si>
  <si>
    <t>Marshall Lux, state ombudsman, in-person interview, Capitol, Feb. 27, 2015
 Gavin Geis, executive director, Common Cause Nebraska, in-person interview, the Mill coffeeshop, March 11, 2015
 Rights and Responsibilities Under the State Government Effectiveness Act, accessed April 28, 2015; 
 http://nebraskalegislature.gov/pdf/ombudsman/lb475_rights.pdf</t>
  </si>
  <si>
    <t>Patty Cafferata, Spokesperson, Nevada Office of the Attorney General, Las Vegas, NV, April 22, by phone
Richard McCann, Executive Director, Nevada Association of Public Safety Officers, Las Vegas, NV, April 24, 2015, by phone
"Activist Seeks Taxi Cab Authority Administrator's Ouster," Richard N. Velotta, Las Vegas Review-Journal, August 10, 2014
http://www.reviewjournal.com/news/traffic-transportation/activist-seeks-taxicab-authority-administrator-s-ouster</t>
  </si>
  <si>
    <t>Jim Radda, Ninth District Circuit Court Judge, State of Wyoming, May 8, 2015, phone.  
Wyoming Code of Judicial Conduct, Rule 3.15, Commission on Judicial Conduct and Ethics online, accessed June 8, 2015
http://judicialconduct.wyo.gov/home/how-to-file-a-complaint/wyoming-code-of-judicial-conduct                                                                                                                          
2014 Justice Compensation Reports,  Wyoming Supreme Court website, Wyoming Judiciary Branch, 2014, accessed June 8, 2015
http://www.courts.state.wy.us/Documents/WSC/JusticeCompensationReports2014.pdf</t>
  </si>
  <si>
    <t xml:space="preserve">John Gnodtke, general counsel, Michigan Civil Service Commission, phone interview, April 10, 2015, email conversations, April 10 and 12 , 2015           
Michael Hodge, former assistant attorney general, outside counsel for Civil Service Commission, attorney specializing in state government and election law, phone interview, May 8, 2015                                                                         
Michigan Civil Service Commission database, for the cases of Rudy Redmond and Linda Hills/Jennette Sawyer https://civilservice.state.mi.us/nxt/gateway.dll?f=templates&amp;fn=default.htm&amp;vid=dstars:dstars02       </t>
  </si>
  <si>
    <t>Ashley Erickson, Assistant Communications Coordinator, Minnesota Association of Professional Employees, 20 March 2015, Shoreview, Minnesota, phone interview.
John Pollard, Legislative and Communications Director, Minnesota Management and Budget, 24 March 2015, St. Paul, Minnesota in-person interview 
Jennifer Munt, Director of Public Affairs &amp; Public Policy, AFSCME Minnesota, St. Paul, Minnesota, 26 March 2015. 
Documents: FBI, IRS probing Community Action of Minneapolis, Tom Scheck, MPR, 6 March 2015, http://www.mprnews.org/story/2015/03/06/community-action
Despite warnings, state kept cash flowing to controversial nonprofit, Tom Scheck, MPR, 11 December 2014, http://www.mprnews.org/story/2014/12/11/community-action-minneapolis</t>
  </si>
  <si>
    <t>Brent Benjamin, Supreme Court justice, 2014 asset disclosure report on file with the WV Ethics Commission.
http://www.ethics.wv.gov/pages/FinancialDisclosure_Results.aspx?FirstName=Brent&amp;LastName=Benjamin&amp;County=&amp;Office=Supreme+Court+Justice&amp;Year=2014
Robin Davis, Supreme Court justice, 2014 asset disclosure report on file with the WV Ethics Commission.
http://www.ethics.wv.gov/pages/FinancialDisclosure_Results.aspx?FirstName=Robin&amp;LastName=Davis&amp;County=&amp;Office=Supreme+Court+Justice&amp;Year=2014
Rebecca Stepto, executive director, West Virginia Ethics Commission, email Dec. 31, 2014, from her office in Charleston WV. 
Tod Kaufman, Circuit Court judge, 2014 asset disclosure report on file with the WV Ethics Commission.
Lewis “Duke” Bloom, Circuit Court judge, 2014 asset disclosure report on file with the WV Ethics Commission.
Rebecca Stepto, executive director, West Virginia Ethics Commission, emails Jan. 2 and Jan. 22, 2015, from her office in Charleston WV.</t>
  </si>
  <si>
    <t>Bill Lueders, President, Wisconsin Freedom of Information Council, Jan. 16, 2015, Madison WI, email interview; email interview Jan. 27, 2015
http://wisdc.org/econ-intererests-2014 Accessed several times, including June 1, 2015.
Eye on Financial Relationships, http://ethics.state.wi.us/EOFR/Pages/Accessed several times, including March 1, 2015. 
Legislative Audit Bureau, Audit of GAB, December 2014 
lab_audit_report_14_14_full_pdf_13314.pdf</t>
  </si>
  <si>
    <t>Jon Ammons, acting public records officer for PDC emailed response 2/18/15; 
Austin Jenkins, capitol reporter for nwNewsNetwork email interview 3/3/2015
Public Disclosure Commission "Personal Financial Affairs" records request page, accessed April 21, 2015
http://www.pdc.wa.gov/public/personalfinancialaffairs.aspx</t>
  </si>
  <si>
    <t>Bruce Smith, Attorney, Drummond-Woodsum, 17 February 2015, in person interview.
Pola Buckley, Maine State Auditor, 23 February 2015, in person interview.
Amy Sneirson, Executive Director, Maine Human Rights Commission, 25 February 2014, in person interview.
Annual Report, Maine Human Rights Commission, 2014, accessed March 13, 2015, http://www.maine.gov/mhrc/about/annualreport2014.pdf
Fraud Report, Office of the State Auditor, 2013, accessed March 13, 2015, http://www.maine.gov/audit/fraud/reports/2013december.pdf</t>
  </si>
  <si>
    <t>Telephone interview Thomas M. McDonough, deputy Maryland state prosecutor, 6/18/15
Maryland State Prosecutor website: http://osp.maryland.gov/ Accessed 4/15/15 
Jennifer Bevan-Dangel, Common Cause, telephone interview, 2/24/15 ; 
Michael Dresser, Baltimore Sun reporter, interview, 3/21/15, 
Baltimore Behind Bars, City Journal, Spring 2014 http://www.city-journal.org/2014/24_2_baltimore-correctional-services-corruption.html</t>
  </si>
  <si>
    <t>Kevin Ryan, Vermont Bar Association, email Feb. 9, 2015.
Steven Adler, Chair Judicial Conduct Board telephone interview April 15, 2015.
Vicki Harty, Administrative Assistant, Court Administrator's Office, telephone interview April 14, 2015.</t>
  </si>
  <si>
    <t>Chris Piper, executive director of Virginia Conflict of Interest and Ethics Advisory Council, 4 March 2015, interview by phone.
Secretary of the Commonwealth's office, Richmond, Va., 13 March 2015, interview by email.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Conflict of Interest page, Secretary of the Commonwealth, accessed 13 March 2015. https://commonwealth.virginia.gov/va-government/conflict-of-interest/</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</si>
  <si>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John Schroeder, state representative, R-Covington, and a frequent critic of the state’s Civil Service system, in-person interview, Feb. 25, 2015
Robert Scott, president of the Public Affairs Research Council, in-person interview, Feb. 23, 2015
Daryl Purpera, Louisiana legislative auditor, in-person interview, Feb. 19, 2015
Kathleen Allen, ethics administrator, in-person interview, Feb. 3, 2015
Kevin Kane, executive director of the Pelican Institute, a conservative policy analysis research and advocacy group, in-person interview, March 6, 2015</t>
  </si>
  <si>
    <t xml:space="preserve">Mitchel Denham, Kentucky Attorney General's Office, assistant deputy attorney general of the criminal division and special prosecutors, 2 February 2015, Frankfort, Kentucky, email interview.
John Steffen, Kentucky Executive Branch Ethics Commission, executive director, 19 February 2015, Frankfort, Kentucky, phone interview.  
David Smith, Kentucky Association of State Employees, president and former Kentucky state employee for 10 years, 18 February 2015, Minot, North Dakota, phone interview.  
Crystal Pryor Staley, Kentucky Personnel Cabinet, chief legislative affairs and public information officer, 12 February 2015, Frankfort, Kentucky, email interview.
Initiating Order In Re: Larry Graves Alleged Violation of KRS Chapter 11A, Kentucky Executive Ethics Commission, 19 May 2014, http://ethics.ky.gov/Administrative%20Actions/Initiating%20Order-L.%20Graves.pdf, accessed 21 February 2015. 
Initiating Order In Re: John Rittenhouse Alleged Violation of KRS Chapter 11A, Kentucky Executive Ethics Commission, 19 May 2014, http://ethics.ky.gov/Administrative%20Actions/Initiating%20Order%20-%20J.%20Rittenhouse.pdf, accessed 21 February 2015. 
Initiating Order In Re: Stephanie L. Sandmann Alleged Violation of KRS Chapter 11A, Kentucky Executive Ethics Commission, 18 March 2013, http://ethics.ky.gov/Administrative%20Actions/Initiating%20Order%20-%20S.%20Sandmann.pdf, accessed 21 February 2015. 
Initiating Order In Re: Kevin Booker Alleged Violation of KRS Chapter 11A, Kentucky Executive Ethics Commission, 19 May 2014, http://ethics.ky.gov/Administrative%20Actions/Inititiating%20Order%20-K.%20%20Booker.pdf, accessed 21 February 2015. 
Initiating Order In Re: Jason Abner Alleged Violation of KRS Chapter 11A, Kentucky Executive Ethics Commission, 19 May 2014, http://ethics.ky.gov/Administrative%20Actions/Initiating%20Order%20-%20J.%20Abney.pdf, accessed 21 February 2015. 
Report: Legislative Research Commission badly managed by lawmakers, leaders, John Cheves, Lexington Herald-Leader, 27 January 2015, http://www.kentucky.com/2015/01/27/3663080_report-legislative-research-commission.html?rh=1, accessed 23 March 2015.
Greg Stumbo says his office properly handled sexual harassment claims against Rep. John Arnold, Gabe Bullard, WFPL-Radio Louisville, 22 August 2013, http://wfpl.org/greg-stumbo-says-his-office-properly-handled-sexual-harassment-claims-against-rep-john-arnold/, accessed 23 March 2015. </t>
  </si>
  <si>
    <t>Ruth H. Cooperrider, Iowa ombudsman, Feb. 4, 2015, telephone interview
Bert Dalmer, snior assistant for whistle-blower protection, Iowa Office of Ombudsman, Feb. 4, 2015, email
Investigation of the Iowa Department of Human Services’ Oversight of a Child Care Center, Ruth H. Cooperrider, ombudsman, Sept. 11, 2013  https://www.legis.iowa.gov/docs/publications/CI/16898.pdf</t>
  </si>
  <si>
    <t xml:space="preserve">Carol Williams, GEC executive director, telephone interviews Feb. 18, 2015 and June 15, 2015                  
Ethics Commission annual report, 2014: http://ethics.ks.gov/GECSummaries/Annual%20Report%202014.pdf               
Newspaper search, Jan. 1, 2015-present.                       </t>
  </si>
  <si>
    <t>John Hult, reporter, Argus Leader, 12 March 2015, email.
State of South Dakota Statement of Financial Interest, Circuit Court Judge Janine Kern, 12 January 2015, https://sos.sd.gov/CampaignFinance/CFReportHistoryLaunch.aspx?RptType=Financial%20Interest%20Statement%20%20(Scanned%20Image)&amp;CommID=2039&amp;RptYR=2015&amp;Start=1/1/2011&amp;End=12/31/2011&amp;RegType=0&amp;img=1.
State of South Dakota Statement of Financial Interest, Circuit Court Judge Timothy Bjorkman, 7 January 2015, https://sos.sd.gov/CampaignFinance/CFReportHistoryLaunch.aspx?RptType=Financial%20Interest%20Statement%20%20(Scanned%20Image)&amp;CommID=2014&amp;RptYR=2015&amp;Start=1/1/2011&amp;End=12/31/2011&amp;RegType=0&amp;img=1.</t>
  </si>
  <si>
    <t>Natalia Ashley, executive director, Texas Ethics Commission, interview,   Jan. 13, 2015
Fred Lewis, Austin attorney, telephone interview, Jan. 16, 2015
Randall Buck Wood, Austin attorney, telephone interview, Jan. 16, 2015
Tom “Smitty” Smith, director, Public Citizen Texas, telephone interview, Jan. 16, 2015</t>
  </si>
  <si>
    <t>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</si>
  <si>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Dan Stralka, executive director, Illinois Civil Service Commission, interview by phone, March 13, 2015.
Illinois Government Ethics Act &amp; State Officials &amp; Employees Ethics Act, amended in 2014, accessed April 15, 2015, https://www.cyberdriveillinois.com/publications/pdf_publications/ipub26.pdf
State of Illinois Executive Ethics Commission, website, accessed April 15, 2015 https://www.illinois.gov/eec/Pages/default.aspx
Office of the Executive Inspector General, website, accessed April 15, 2015
https://www.illinois.gov/oeig/Pages/default.aspx</t>
  </si>
  <si>
    <t>Interview with Jason Gramitt, Rhode Island State Ethics Commission, Feb. 13, 2015, phone.
Interview with Ed Fitzpatrick, Providence Journal political columnist, Feb. 6, 2015, phone.
Interview with Craig Berke, Rhode Island courts communications director, Feb. 12, 2015 phone</t>
  </si>
  <si>
    <t>Indiana Inspector General Cynthia Carrasco, Jan. 16, 2015, by phone.
Interview: Carli Stevenson, director of communications for the Indiana/Kentucky Organizing Committee 962 of the American Federation of State, County and Municipal Employees, March 12, 2015, by phone. 
Indiana Inspector General Annual Report: 2014, (page 29), accessed Feb. 27, 2015, http://www.in.gov/ig/files/ANNUAL_REPORT_2014.pdf</t>
  </si>
  <si>
    <t>Phone interview, Lee Coggliola, Disciplinary Counsel for the South Carolina Supreme Court, March 31, 2015
Phone Interview, Sarah Leverette, League of Women Voters, April 6, 2015
Phone interview, Rosalyn Frierson, director of S.C. Court Administration, April 16, 2015
Rick Brundrett, "Judicial income disclosure largely hidden from public," The Nerve, Jan. 22, 2014
http://thenerve.org/news/2014/01/22/Judicial-Income/</t>
  </si>
  <si>
    <t>Pamela Williams, compliance officer, Oklahoma Ethics Commission, in-person records request 2/6/15
Tulsa County District Court Judge Dana Kuehn, in-person interview 2/3/15, 2 p.m. 
Lee Slater, executive director of Oklahoma Ethics Commission, telephone interview 1/30/15 1:30 p.m</t>
  </si>
  <si>
    <t>Todd Dvorak, press secretary, Idaho Attorney General Lawrence Wasden, Dec. 29, 2014, by telephone; and again via email April 6, 9 and 13, 2015
Kriss Bivens Cloyd, public information officer, Office of Idaho Attorney General Lawrence Wasden, April 13, 2015, via email 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
Peer Reviewer Sources:
"Idaho AG Investigating Public Corruption Complaints," Associated Press, Feb. 10, 2015, http://magicvalley.com/news/local/govt-and-politics/idaho-ag-investigating-public-corruption-complaints/article_62a49316-b176-11e4-b705-27aede112e99.html
Office of the Attorney General, Explanation of Duties on Public Corruption, accessed May 25, 2015, http://www.ag.idaho.gov/publicCorruption/explanationOfDuties.html</t>
  </si>
  <si>
    <t>Robin K. Matsunaga, Hawaii Office of the Ombudsman, ombudsman, Honolulu, Hawaii, 5 February 2015, telephone
Les Kondo, Hawaii State Ethics Commission, executive director, Honolulu, Hawaii, 14 May 2015, telephone 
Les Kondo, Hawaii State Ethics Commission, executive director, Honolulu, Hawaii, 2 February 2015, telephone 
Testimony of the Hawaii State Ethics Commission on HB 1465, Making Appropriations, Les Kondo, Hawaii State Ethics Commission, Executive Director, 4 February 2015, http://www.capitol.hawaii.gov/Session2015/Testimony/HB1465_TESTIMONY_FIN_02-04-15_.PDF
Annual Report Fiscal Year 2012-2013, Hawaii Office of the Ombudsman, December 2013, http://ombudsman.hawaii.gov/wp-content/uploads/2013/08/FINAL-REPORT-44-for-web-12-17-13.pdf
Hawaii Ethics Commission Sets Sights On Charter School Employee, Nathan Eagle, Honolulu Civil Beat, 24 November 2012, http://www.civilbeat.com/2012/11/17735-hawaii-ethics-commission-sets-sights-on-charter-school-employee/ 
Hawaii Circuit Court, Final Judgment, Honolulu Civil Beat slideshare, 16 December 2013, 
http://www.slideshare.net/civilbeat/attachment-2-final-judgment-1?related=1</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</si>
  <si>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Board of Professional Conduct of the Supreme Court of Ohio instructions on financial disclosure statements: https://www.supremecourt.ohio.gov/Boards/BOC/FDS/instructions.pdf
Requesting a financial disclosure statement: http://www.ethics.ohio.gov/disclosure/request.shtml</t>
  </si>
  <si>
    <t>E-mail from Georgia Department of Administrative Services (DOAS), prepared by Rebecca Sullivan, Assistant Commissioner and General Counsel at the Georgia Department of Administrative Services. February 27, 2015
Phone interview with Georgia Inspector General Deborah Wallace, April 21, 2015. 
Inspector General FY 2012-2014 ANNUAL REPORT -http://oig.georgia.gov/sites/oig.georgia.gov/files/related_files/document/FY%202012-2014%20OIG%20ANNUAL%20REPORT-%20final%20draft.pdf
Office of Inspector General – Newsroom, accessed on March 3, 2015. https://oig.georgia.gov/press-releases</t>
  </si>
  <si>
    <t>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Jim Silrum, deputy secretary of state, interviewed by phone from Bismarck, N.D., Feb. 25, 2015.
North Dakota Century Code, § 44-04-18, http://www.legis.nd.gov/cencode/t44c04.pdf.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</si>
  <si>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Janice Howard, New York State Ethics Commission for the Unified Court System, Executive Director, March 20, 2015, New York, phone; 
Public inspection instructions, Ethics Commission website, accessed March 20, 2015, http://www.nycourts.gov/IP/ethics/publicinspection.shtml ; 
Richard Rifkin, New York State Bar Association, Special Counsel, Feb. 4, 2015, New York, phone</t>
  </si>
  <si>
    <t>Phone interview with Patricia Wilson, administrative auditor with the Auditors of Public Accounts, from Hartford, March 13, 2015.
"State continues to shrink backlog of ‘whistleblower’ complaints," by Keith Phaneuf, CT Mirror, Jan. 30, 2015.  http://ctmirror.org/2015/01/30/state-continues-to-shrink-backlog-of-whistleblower-complaints/
2014 Annual Report to the Connecticut General Assembly, Auditors of Public Accounts, pages 7 through 10. http://www.cga.ct.gov/apa/reports/annual/Annual%20Report%20to%20the%20Connecticut%20General%20Assembly_20150130_CY2014.pdf</t>
  </si>
  <si>
    <t>In person interview Feb. 18, 2015, with Perry Newson, Ethics Commission executive director.  
Advice and opinions, Ethics Commission website. http://www.ethicscommission.nc.gov/ao/default.aspx. 
Phone interview Feb. 24, 2015, with Jim Morrill, politics and government reporter for the Charlotte Observer.</t>
  </si>
  <si>
    <t>Deborah Moreau, Lawyer, Public Integrity Commission, phone interview, January 12, 2015, email interview 4-6-2015; 
Public Integrity Commission opinions 14-09, 13-33, accessed March 10, 2015: http://1.usa.gov/1CkMx7m; 
"Report of Independent Counsel on investigation of violations of Delaware campaign finance and related state laws", December 28, 2013: http://bit.ly/18AllIs</t>
  </si>
  <si>
    <t>Harvey Weissbard, former NJ Superior Court trial and appeallate judge, 2/20/15 phone interview. 
Kathy Flicker, Rutgers Law School professor, former state and county proseuctor, 2/18/15 in-person interview. 
Request for Disclosure of Judicial Financial Reporting Statement: https://www.judiciary.state.nj.us/forms/rptstmt.pdf</t>
  </si>
  <si>
    <t>Jeff Proctor, investigative reporter KRQE-TV, 4 May 2015, via phone.
Jim Noel, Second Judicial District Court, chief executive officer, 5 May 2015, via phone.
Randall Roybal, New Mexico Judicial Standards Commission, executive director, 4 May 2015, via phone.</t>
  </si>
  <si>
    <t>Lynda Gledhill, Deputy Secretary for Communications, Government Operations Agency, Sacramento, email, April 2, 2015
California State Auditor, Investigations of Improper Activities by State Agencies and Employees, Dec. 2014
https://www.auditor.ca.gov/pdfs/reports/I2014-1.pdf
California State Auditor, Whistle Blower Resources web page, accessed on Apr. 22, 2015
https://www.auditor.ca.gov/hotline
State Personnel Board, Whistleblower Retaliation Complaint web page, accessed on Apr. 22, 2015
http://www.spb.ca.gov/whistleblower/whistleblower.aspx
California Department of Corrections and Rehabilitation, Office of Inspector General, How to File a Complaint web page, accessed on Apr. 22, 2015
http://www.oig.ca.gov/pages/about-us/how-to-file-a-complaint.php</t>
  </si>
  <si>
    <t>Kim Burgess, statewide chief human resources officer for the Colorado Department of Personnel and Administration, during a Feb. 18, 2015, phone interview. 
Dana Shea-Reid, director of Colorado's State Personnel Board, during a Feb. 18, 2015 phone interview.
Pamela Cress, the grievance coordinator for Colorado Colorado Workers for Innovative and New Solutions, a union representing 31,000 state employees, during a Feb. 10, 2015 phone interview.</t>
  </si>
  <si>
    <t>Byron Schlomach, Goldwater Institute Center for Economic Prosperity Director, telephone interview 3/2/15
Laurie Barcelona, Arizona State Personnel Board Executive Director, telephone interview, 2/25/15
Arizona AG investigating whistleblower allegations, Brahm Resnik, 12 News, March 2, 2015, Accessed May 7, 2015
http://www.azcentral.com/story/news/12-news/2015/03/02/12news-arizona-attorney-general-investigating-whistleblower-allegations-about-aps-watchdog/24291431/</t>
  </si>
  <si>
    <t>Laura Mitchell, New Hampshire Judicial Branch, public information officer, Feb. 5, 2015, email 
Carol Alfano, New Hampshire Judicial Branch, public information officer, Feb 3. 2015, email 
Review of New Hampshire Judicial Branch Financial Disclosure Statements, New Hampshire Judicial Branch, 2013, viewed at clerk’s office of the New Hampshire Supreme Court, Feb. 2, 2015</t>
  </si>
  <si>
    <t>Janis Harrison, Department of Finance and Administration Statewide Program Manager, February 17, 2015, telephone interview.   
Tim Leathers, deputy director, Arkansas Depatment of Finance and Administration, February 4, 2015, telephone interview.
Rep. Nate Bell, state representative, March 9, 2015, telephone interview. 
Matt Campbell, lawyer and blogger, Blue Hog Report, January 20, 2015, telephone interview. 
Max Brantley, Senior Editor Arkansas Times, January 20, 2015, telephone interview. 
Department of Finance and Administration website, “Fraud Reporting,” accessed March 8, 2015, http://www.dfa.arkansas.gov/offices/accounting/internalaudit/Pages/FraudReporting.aspx
Department of Finance and Administration website, “Anti-Fraud and Code of Ethics Policy,” accessed March  3, 2015, http://www.dfa.arkansas.gov/offices/accounting/internalaudit/Pages/ModelAnit-FraudPolicy.aspx</t>
  </si>
  <si>
    <t>Mary Baker, Commissioner of Political Practices, Program supervisor, 6 February 2015, Helena, Montana, email
Montana Legislature, Detailed Bill Information, SB 89, 2015, http://laws.leg.mt.gov/legprd/LAW0203W$BSRV.ActionQuery?P_SESS=20151&amp;P_BLTP_BILL_TYP_CD=SB&amp;P_BILL_NO=0089&amp;P_BILL_DFT_NO=&amp;P_CHPT_NO=&amp;Z_ACTION=Find&amp;P_ENTY_ID_SEQ2=&amp;P_SBJT_SBJ_CD=&amp;P_ENTY_ID_SEQ=</t>
  </si>
  <si>
    <t>Cory Steel, State Court Administrator, phone interview March 16, 2015
Vince Powers, Lincoln trial attorney, phone interview, March 16, 2015
Gavin Geis, executive director, Common Cause Nebraska, in-person interview, the Mill coffeeshop, March 11, 2015</t>
  </si>
  <si>
    <t>Jackie Graham, director of the Alabama Personnel Department, May 20, 2015,  telephone interview.
"State Of Alabama 2014-2015 Merit System Employment Guide," State Personnel Department, December 2014. http://www.personnel.state.al.us/downloads/jobsbook.pdf, accessed June 7, 2015.
Mike Cason, al.com, state government reporter, April 12, 2015, telephone interview.</t>
  </si>
  <si>
    <t>March 2, 2015, interview with Jonathan Woodman, state ethics attorney;
July 27, 2015, phone interview with Sen. Bill Wielechowski, D-Anchorage; 
July 27, 2015, phone interview with Alaska Public Interest Research Group executive director Jessie Peterson.</t>
  </si>
  <si>
    <t>Phone interview 1/22/15 with Janette Bloom, retired chief clerk, Nevada Supreme Court
Phone interview 1/23/15 with Michael Sommermeyer, PIO, Nevada Supreme Court
Phone interview 1/19/15 with Barry Smith, executive director, Nevada Press Association, Carson City.
Review of secretary of state's website, accessed May 20, 2015
http://nvsos.gov/Modules/ShowDocument.aspx?documentid=3121
Administrative Office of the Courts, accessed June 17, 2015:    
http://nvcourts.gov/AOC/Administration/Human_Resources/Financial_Disclosures/</t>
  </si>
  <si>
    <t xml:space="preserve">The internal reporting mechanism for public sector corruption has a 10-day time frame for dealing with complaints laid out in the Wyoming State Personnel Rules but it is not always followed.
Within 10 days of an event causing the grievance, the employee must submit a statement in writing to a management employee. The complaint has to be dealt with within 10 days and then the grievance committee has 10 days to issue a decision. Employees then have 10 days to appeal. 
Bob Kuchera of the Wyoming Employees Association said that while it’s generally true that a state grievance committee begins working on complaints shortly after they’re received, they often take a long time to investigate them. 
For example, earlier this year the Wyoming Public Employees Association became involved in a complaint that took about two months to get resolved. A state manager had been accused of being impaired on the job. The complaint was investigated, she was sent back to work, and then a few days later the state suspended her for two months before firing her.
The Wyoming Employees Association maintains the state should not have sent her back to work and spent far too long investigating before firing her, he said. 
“The state is deciding whether or not to take that to court,” Kuchera said. “We don’t know which way it's going to go. … It's kind of a Mexican stand off in this case.”
---
Peer Reviewer Comment: Agree
The State of Wyoming launched a revision of its personnel rules this year and published a Notice of Intent on March 6, 2015. The grievance and appeals process formerly spelled out in Chapter 12 of the old rules is contained in Chapter 8 of the new rules. Chapter 8 became effective June 30, 2015. </t>
  </si>
  <si>
    <t>There is no internal mechanism for public sector corruption. 
Whistleblower retaliation protections are enforced by the state's Equal Rights Division  which has sufficient staff and resources to conduct its work; acts on complaints within a reasonable time period; and carries out its enforcement process independently. John Dipko, spokesman for the Equal Rights Division, says, during the study period, the agency has acknowledged all whistleblower complaints within 30 days.
Under Wisconsin law, specifically Section 111.322 and Sections 230.80-85 of Wisconsin statutes, employers are prohibited from engaging in reprisal against employees who complains about legal violations they reasonably believe to be occurring in the workplace. Employers are also not allowed to retaliate against employees who testify or participate in cases brought against the employer under the fair employment laws. Employers may also not retaliate against employees for seeking to enforce a right, such as where vacation or sick days are accrued but the employee is precluded from using them or is retaliated against for using them. If an employee does do these things and an employer retaliates, that employee may be eligible to recover economic damages or obtain reinstatement to their job if they were demoted or fired. The most common issues dealt with under state law here include health and hazard issues such as with toxic substances, workers compensation issues, and reporting discrimination. The agency has 30 days to acknowledge the complaint.</t>
  </si>
  <si>
    <t>Terry Milinkov, assistant to the Supreme Court Clerk, Jefferson City, Missouri, 28 April 2015, interview by phone.
Bill Thompson, Supreme Court Clerk, Jefferson City, Missouri, April 2015, interview by phone.
Mark Morris, retired courts reporter for the Kansas City Star, Liberty, Missouri, 24 April 2015, interview by phone.
James Klahr, executive director, Missouri Ethics Commission, Jefferson City, Missouri, 24 April 2015, interview by email.</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</si>
  <si>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David Lillehaug (Associate Justice of the Supreme Court), Statement of Economic Interest, Minnesota Campaign Finance and Public Disclosure Board, accessed 12 May 2015, http://www.cfboard.state.mn.us/eis/rpdetail/rp808_11218.html
Wilhelmina Wright (Associate Justice of the Supreme Court), Statement of Economic Interest, Minnesota Campaign Finance and Public Disclosure Board, accessed 12 May 2015, http://www.cfboard.state.mn.us/eis/rpdetail/rp808_11217.html</t>
  </si>
  <si>
    <t xml:space="preserve">Tom Rombach, president of State Bar of Michigan, phone interviews, April 12-13, 2015 
Rich Robinson, director of Michigan Campaign Finance Network, phone interview, March 11
Jules Olsman, State Bar board member, phone interview, April 14, 2015 </t>
  </si>
  <si>
    <t>The Legislative Auditor’s Commission on Special Investigations is effective in ferreting out crime in a timely manner.
 Whistleblowers with credible evidence are immediately referred to the crime units, but if they only have a hunch that crimes are being committed, their suspicions are noted in a file available to the auditors when the next regular audit is conducted.
 Auditors who begin to suspect fraud or embezzlement immediately call in the Internal Fraud Unit of the State Auditor’s office or the Commission on Special Investigations under the Legislative Auditor’s office, said State Auditor Glen Gainer.
 In 2013, officials at Fairmont State University noticed unusual purchases of electronic equipment made on the state purchasing card by David Tamm, the college’s chief information officer. They contacted state police and the Legislative Auditor’s Commission on Special Investigation. When auditors presented their investigation to the U.S. Attorney’s office in Wheeling WV, Tamm pleaded guilty to two felony counts: embezzling computer and communications equipment worth at least $500,000 and filing a false tax return for 2012. He was sentenced to 46 months in prison.</t>
  </si>
  <si>
    <t>All sources accessed on Jan. 30, Feb. 2, 3, 6, 8, 9, 2015  Interview, Gintautus Dumcius, Reporter, State House News, Boston, MA, by telephone and email, March 11, 17, 2015
Commonwealth Magazine, Full Disclosure, statement of financial interests 2009-2012
http://commonwealthmagazine.org/statements-of-financial-interest/
Massachusetts State Ethics Commission, Statement of Financial Interest resources
http://www.mass.gov/ethics/commission-services/statement-of-financial-interests/
 Interview, Peter Sturges, attorney, former executive director of State Ethics Commission, Boston, MA, Feb. 6, 9, by email and telephone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
Todd Wallack, "State putting up roadblock for financial disclosure reports," Boston Globe, May 10, 2015
https://www.bostonglobe.com/metro/2015/05/09/massachusetts-public-financial-disclosure-forms-are-not-public/M2Kf2aLzt9Azc1zT3b6edO/story.html</t>
  </si>
  <si>
    <t>A performance audit found that except in rare cases, complaints are responded to within 15 days, and investigations begin immediately. State law allows 60 days for a preliminary investigation. The second phase of the investigation can take another 60 days. The performance audit found that most investigations were completed within 120 days and all were completed within a year.
 Jim Brownell, the whistle-blower manager, said the average amount of time it took last year to complete investigations was 166 days. However, all investigations were acted on upon receipt of the complaint.
 In fiscal 2014, the office received 199 complaints and opened cases on 36 of them. The others did not present complaints that fell under the authority of the office, according to the performance audit.</t>
  </si>
  <si>
    <t>When calls are received by the Office of State Inspector General on the State Fraud, Waste and Abuse Hotline, they are screened by staff members, who ask questions such as the names of any witnesses and how long ago the complaint happened to see if the inspector general’s office can investigate. Generally, Inspector General June Jennings said, the staff members can tell the caller immediately whether it will be investigated. Within 10 business days, the case is assigned for investigation, generally to the internal audit director of the agency in question. If it involves the internal audit department or agency head, the inspector general’s office will participate. The inspector general’s office will review the investigative report from the internal audit department of the involved agency to check for adequacy of investigation and any corrective action to be taken.
The 2014 annual report for the office said there were 1,340 calls and 576 qualified for investigation. Of those, 20 percent were substantiated claims. Most were handled, as the fiscal year began with 19 open cases and ended with 17. The hotline handled cases effectively.</t>
  </si>
  <si>
    <t>Cabanne Howard, Executive Secretary, Committee on Judicial Responsibility and Disability, Maine Judicial Branch, 12 February 2015, telephone Interview.
Mary Ann Lynch, Esq., Government and Media Counsel, Administrative Office of the Courts, Maine Judicial Branch, 20 February 2015, email interview.
"A Judge Shall File Annual Financial Disclosure Reports," Maine Judicial Code of Conduct, Canon 6, last reviewed and edited May 14, 2013, accessed March 12, 2015,
 http://www.jrd.maine.gov/pdfs/Maine%20Code%20of%20Judicial%20Conduct%20v.06.01.13.pdf
---
Peer Reviewer Sources:
Fee schedules at the following agencies, accessed June 2015:
http://www.irs.gov/pub/irs-utl/irs_foia_guide.pdf
http://www.consumerfinance.gov/foia/foia-fee-schedule/
http://www.justice.gov/oip/department-justice-freedom-information-act-reference-guide#fees
http://www.justice.gov/oip/foia-guide13/fees-feewaivers.pdf</t>
  </si>
  <si>
    <t>Study rates Md's top court second in financial disclosure: Baltimore Sun, 12/7/13 http://articles.baltimoresun.com/2013-12-07/news/bs-md-sun-investigates-judges-20131207_1_appeals-judges-study-rates-top-court
Interview, Steve Lash, Daily Record, reporter, telephone interview, 3/30/15
Michael Lord, executive director, Maryland Ethics Commission, email 5/6/15</t>
  </si>
  <si>
    <t>The Auditor’s Office, which would meet the literal definition of an “internal reporting mechanism," reviews "every complaint we receive and almost always within days," says Auditor Doug Hoffer.
 The Auditor's Office has "no enforcement authority so our 'actions' are strictly investigatory," says Hoffer, and while his office will "dig in almost immediately ... in some cases ... it might take more than 20 days to collect all the relevant information," because other agencies (or individuals) are slow to respond.
 In recent years, no criminal charges have been brought as a result of investigations by the Auditor's Office.</t>
  </si>
  <si>
    <t xml:space="preserve">The internal mechanism for reporting public corruption is spread among multiple state entities, with varying degrees of timeliness, but the prosecution of cases involving allegedly errant state officials is undergoing a controversial transition as a result of a new law passed by the 2015 Legislature.  
House Bill 1690, signed into law by Gov. Greg Abbott and effective Sept. 1, 2015,  creates what critics describe as a carve-out that would allow legislators suspected of corruption to bypass prosecutors in Austin and instead be prosecuted in their home counties.  The cases will be investigated by the Texas Rangers, who are part of the Department of Public Safety.     
The shift was designed by Republican lawmakers who have long asserted that Travis County’s largely Democratic courthouse has targeted Republican officials who dominate state government.  Cases include an overturned money laundering conviction of former U.S. House Majority Leader Tom DeLay and an abuse of power indictment against then-Gov. Rick Perry after he vetoed funding for the unit following the drunken driving arrest of DA Rosemary Lehmburg.
Backers of the bill said the change will strengthen corruption enforcement by taking it out of the hands of a county DA and giving that responsibility to a “world class” law enforcement unit.  Ethics watchdog groups and opponents of the bill slammed the move as a blatant attempt to protect lawmakers, noting that local prosecutors are likely to be unwilling to go after a hometown political figure.
The debate over corruption enforcement paralleled an evolving case against first-term Attorney General Ken Paxton.  While he was a candidate for the post in 2014, the former legislator was fined $1,000 by the Texas State Securities Board after admitting that he solicited clients for a friend’s investment firm without being registered in the state. 
Texans for Public Justice, an Austin watchdog group, called for a criminal investigation but the Travis County DA’s Office declined to take the case and the DA in Paxton’s home county recused himself because of a friendship and business association with Paxton. But instead of dissolving, the case accelerated after a judge turned it over to two special prosecutors, who expanded the scope of the investigation and began pursuing possible felony fraud charges. Paxton’s office denounced the move as a politically motivated attempt to ruin Paxton’s career. 
The legislative action was aimed specifically at the Travis County District Attorney’s Public Integrity Unit, which was created in 1978 to investigate and prosecute crimes involving state government and was funded by the state until Perry vetoed funding in 2013. State lawmakers withheld funding for the unit again in 2015, leaving its budget in the hands of county officials who have ordered the unit to stop prosecuting insurance fraud and tax fraud cases outside of Travis County. 
The law establishes new procedures for investigating and prosecuting crimes designated as offenses against public administration, covering a list of violations by state officials and state employees, including bribery and other crimes in Title 8 of the Texas Penal Code.   Offenses against public administration would be investigated by a newly created Texas Rangers’ public integrity unit and prosecutions would be referred to the county where the defendant resides, meaning most cases against legislators would be prosecuted outside of Austin.
In general, the experts said the speed with which criminal corruption complaints are acted upon is handled on a case-by-case basis, depending on the authorities' workload and the significance of the complaint. 
---
*Update: Texas Attorney General Ken Paxton was charged with securities fraud and failing to register with the state securities board in a three-count indictment unsealed on August 3,2015 by a grand jury in Collin County near Dallas. Paxton was later re-indicted on the two fraud charges but the substance of the allegations remained unchanged. Paxton’s attorney said his client will be fully vindicated. </t>
  </si>
  <si>
    <t xml:space="preserve">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Kentucky earns 'F' for judicial financial disclosure, Chris Zubak-Skees, Reity O'Brien, Kytja Weir, Chris Young, Center for Public Integrity, Updated: 19 May 2014, http://www.publicintegrity.org/2013/12/04/13734/kentucky-earns-f-judicial-financial-disclosure, accessed 6 February 2015. </t>
  </si>
  <si>
    <t>Melissa Landry, executive director, Louisiana Lawsuit Abuse Watch, in-person interview, March 6, 2015
Valerie Willard, deputy court administrator, in an email outlining the procedure, March 4, 2015.
Stephen Waguespack, president of the Louisiana Association of Business and Industry, in-person interview, March 5, 2015
Louisiana Supreme Court Chief Justice Bernette J. Johnson, personal interview, May 14, 2015
Judiciary committee stops trio of reform bills, including one requiring posting of outside income, in-depth financial information for judges, judicial candidates, by Kyle Barnett, The Louisiana Record, May 15, 2015.
http://louisianarecord.com/news/268912-judiciary-committee-stops-trio-of-reform-bills-including-one-requiring-posting-of-outside-income-in-depth-financial-information-for-judges-judicial-candidates
Louisiana Supreme Court, Financial Disclosure Rule for Judges, accessed April 13, 2015.
http://www.lasc.org/rules/supreme/Instructions_to_Personal_Financial_Disclosure_Fom.pdf
Personal asset disclosure form for judges, accessed April 13, 2015.
http://www.lasc.org/rules/supreme/Personal_Financial_Disclosure_Form_blank.pdf</t>
  </si>
  <si>
    <t>Both the Tennessee Bureau of Investigation and the state comptroller’s office follow up routinely and act quickly on complaints about public sector corruption or fraud, theft or waste of taxpayer funds. 
 “Those tips are routinely checked and filtered by TBI staff directly to our agents in one of our four regions in Tennessee for follow-up,” TBI spokesman Josh DeVine said in an email. “This would certainly happen within 20 days. TBI maintains original jurisdiction in the state for matters involving public corruption, but as policy, investigates a vast majority of these cases only with the sign-off of the respective district attorney general. Additionally, in some cases, we work alongside investigators or auditors from the state comptroller’s office.”
 There is no hard and fast rule about how many days officials within the comptroller’s office have to act on an investigation, said Greg Cothran, an assistant general counsel for the comptroller. Employees go through the hotline and anonymous letters and make a determination on how to proceed, he said. Some of the tips don’t provide enough information, but others raise red flags immediately, like cases where one employee does the counting, receiving and depositing of all the money, he said. 
 Employees meet every week for a triage meeting on all the tips coming in. And if serious allegations come in, Cothran said, they will act quickly. 
 “Certainly if it has smoke and fire pouring off of it we’re not going to wait till the following Monday to do a triage,” Cothran said. 
 The comptroller’s website has numerous examples where work by auditors and investigators, often with the TBI, has led to arrests of public officials.</t>
  </si>
  <si>
    <t>There is no internal mechanism specifically designated to receive corruption allegations.
 Civil servants are generally directed to file grievances of any kind through whatever departmental grievance process may exist and, if not satisfied with that result, to ask for a hearing before the Civil Service Commission.
 Sources interviewed for this investigation believe state departments handle grievances in a reasonable time period, but again, there is no internal mechanism specifically designated to handle corruption allegations.</t>
  </si>
  <si>
    <t>Kansas Judicial Branch website: http://www.kscourts.org/pdf_inc/Q_and_A.pdf                
Lisa Taylor, office of Judicial Administraiton, telephone interview Feb. 24, 2015             
Ron Keefover, executive director Kansas Sunshine Coalition for Open Government, telephone interveiw Feb. 24, 2015.</t>
  </si>
  <si>
    <t>The state Civil Service Commission aims to have a decision on complaints within 90 days of the hearing date. Timelines, however, will vary depending on the type of complaint and extent of the investigation, according to staff, and can range from 30 to 120 calendar days.</t>
  </si>
  <si>
    <t>Interview: Kathryn Dolan, media relations spokesperson for Commission on Judicial Qualifications and Indiana Supreme Court, Feb. 5, 2015, by phone. 
Interview: Joel M. Schumm, clinical professor of law, Indiana University Robert H. McKinney School of Law, Indianapolis, May 15, 2015, by email. 
Statement of Economic Interests for Judges and Judicial Candidates (Form), accessed May 22, 2015. http://www.in.gov/judiciary/jud-qual/2357.htm</t>
  </si>
  <si>
    <t>The Bureau of Audits maintains a fraud hotline and web site where civil servants can report alleged corruption. People who file complaints are not routinely acknowledged; in fact, callers to the hotline can remain anonymous and therefore are not reachable.
There is no formal tracking or internal reporting mechanism of how long it takes to deal with complaints, since each poses a unique set of circumstances, according to state human resources director Deborah Dawson. But she says this has not been an noticeable problem.</t>
  </si>
  <si>
    <t>There's no clear means by which to judge the success of the fraud hotline, but the office is proactive and clearly stays busy. Reports are generated almost every month.</t>
  </si>
  <si>
    <t>Steve Davis, communications director, Iowa Judicial Branch, Jan. 16, 2015, email
Christine Mayberry, clerk of court office, Iowa Supreme Court, Jan. 21 2015, telephone interview
Iowa Code Chapter 22.8 "Examination of Public Records (Open Records) — Injunction to restrain examination," Code of Iowa updated as of January 2015, https://www.legis.iowa.gov/docs/code/2015/22.pdf</t>
  </si>
  <si>
    <t>The Oklahoma Merit Protection Commission only has two investigators, so it can take as long as 90 days to act on complaints, due to limited staff and resources. In most cases, the commission will at least initiate the investigation within 20 days, but some cases will take longer to resolve. 
But certain types of public sector corruption complaints may be investigated by the Ethics Commission or the Attorney General's office  or District Attorneys in Oklahoma, and in most cases those are not completed between in less than 20 days. 
A possible public corruption investigation announced in August 2014 by the Oklahoma County Attorney General remains underway, with no results announced by March 2015.</t>
  </si>
  <si>
    <t>The Oregon Secretary of State's Office maintains a hotline at which government workers regularly report waste and fraud. 
All calls to the hotline are reviewed on a daily basis as they are made. Calls that need immediate attention go to the audit manager in charge of the hotline and she takes those complaints to executive management staff at the Secretary of State's Office to assign resources if any issue should be addressed immediately. 
All other calls are evaluated by auditors at the Secretary of State's Office, via a team that meets biweekly to prioritize the calls and assign related investigations. Typically it takes between one day and two weeks for resources to be assigned for investigation.</t>
  </si>
  <si>
    <t>Robert Cummins, fmr. Chairman of the Illinois Judicial Inquiry Board, 9 March 2015, 10 March 2015, phone interview, email interview.
Illinois Secretary of State website, accessed 13 March 2015, http://www.ilsos.gov/economicinterest/
Illinois earns 'D' for judicial financial disclsoure, Center for Public Integrity, 4 December 2013, http://www.publicintegrity.org/2013/12/04/13730/illinois-earns-d-judicial-financial-disclosure</t>
  </si>
  <si>
    <t>Months pass between even seemingly minor complaints and a final report with the Ohio inspector general's office. More extensive investigations frequently stretch longer than a year or even more. Even a response to a public records request for copies of interviews and other material open to the public following an investigation concluded in May 2014 is approaching a year. And one oddity: The inspector general doesn't make most of his investigations available to the public - although they can be obtained if one knows to ask for those not listed on the agency's web site.
Generally speaking, the Ohio Ethics Commission responds more quickly to a complaint. One factor is that the inspector general waits to release an investigation until the prosecuting authority reviews it and decides whether to pursue it. Another is that the Ethics Commission has more experienced investigators – and, frankly, a narrower scope in most cases, although several of its cases have involved prominent public officials – plus is not experiencing the budget issues of the inspector general’s office.</t>
  </si>
  <si>
    <t>Interview with Bill Rankin, Court Reporter, AJC, February 20, 2015.
Interview with Robin McDonald, Reporter, The Daily Report, February 27, 2015
Asset Disclosure website – March 3, 2015 http://media.ethics.ga.gov/Search/Financial/Financial_ByName.aspx</t>
  </si>
  <si>
    <t>Cynthia Thielen, Hawaii state senator, 16 January 2015, Honolulu, Hawaii, telephone
Hawaii Judiciary, financial disclosures for calendar year 2014, accessed 13 May 2015, http://www.courts.state.hi.us/news_and_reports/judicial_disclosures/financial_disclosure_2014.html
Tammy Mori, Hawaii Judiciary, special assistant for judiciary communications, 20 January 2015, telephone</t>
  </si>
  <si>
    <t>Email exchange, Rhonda Stearley-Hebert, Program Manager of Communications for the Judicial Branch, from Hartford, March 9, 2015. 
Email exchanges, Deirdre McPadden, Director, Judge Support Services, March 11 and April 6, 2015, from Hartford. 
Personal inspection of emailed disclosure statements from six randomly chosen state judges -- 1 each from Supreme Court and Appellate Court, 4 from Superior Court (accessed in March and April 2015).</t>
  </si>
  <si>
    <t>There has not been any report of corruption in quite some time, and it’s unclear to several sources how an investigation would be launched. This suggests there is no established internal mechanism for dealing with corruption.</t>
  </si>
  <si>
    <t>John Flaherty, President, Delaware Coalition for Open Government, telephone interview, January 10, 2015; 
Deborah Moreau, Lawyer, Delaware Public Integrity Commission, telephone interview, January 12, 2015; 
Search of Public Integrity Commission website, accessed February 8, 2015: http://depic.delaware.gov/; 
"Delaware Earns 'F' for Judicial Financial Disclosure", Center for Public Integrity, May 19, 2014: http://bit.ly/1CkYBpf</t>
  </si>
  <si>
    <t>Kerrie Stillman, Commission on Ethics director of operations and communciation, interviewed by phone March 27, 2015
A personal records request for a judge's asset disclosure form, Judge Cynthia Imperato, obtained from the Commission on Ethics, April 13, 2015</t>
  </si>
  <si>
    <t>Richard Coolidge, communications director for the Colorado Secretary of State, in Jan. 30, 2015, and Feb. 3, 2015, e-mail correspondence. 
Personal Financial Disclosure Statement Update, Michael L. Bender, Jan. 10, 2013: http://www.documentcloud.org/documents/729186-co-bender-michael-2012.html
Personal Financial Disclosure Statement Update, Gregory J Hobbs, Jr, Jan. 9, 2013: http://www.documentcloud.org/documents/729190-co-hobbs-gregory-2012.html
Personal Financial Disclosure Statement Update, Brian Boatright, Dec. 31, 2014: https://www.dropbox.com/s/fm7mzvta97qc97r/Boatright.pdf?dl=0
Personal Financial Disclosure Statement Update, Allison H. Eid, Jan. 9, 2015: https://www.dropbox.com/s/fi5qvzmo22ylelo/Eid.pdf?dl=0
Personal Financial Disclosure Statement Update, William W. Hood, Jan. 9, 2015: https://www.dropbox.com/s/r7ssiw4gtkb9a8d/Hood.pdf?dl=0
Personal Financial Disclosure Statement Update, Monica M. Marquez, Jan. 9, 2015: https://www.dropbox.com/s/j9th3nq4por7l86/Marquez.pdf?dl=0
Personal FInancial Disclosure Statement Update, Nancy E. Rice, Jan. 9, 2015: https://www.dropbox.com/s/ktjr01ccafnv5sa/Rice.pdf?dl=0</t>
  </si>
  <si>
    <t xml:space="preserve">The agencies responsible, the state auditor and the State Bureau of Investigation, act within a reasonable time on complaints. The auditor logs each complaint as it comes in and reacts generally within three weeks, which at most would be one day beyond the 20-days listed in the indicator.  As a criminal investigative agency, the SBI is tight-lipped about its investigations.  The SBI investigates all types of criminal activity , murder, embezzlement, theft. It is  a police agency equivalent at the state level to the FBI at the federal level. </t>
  </si>
  <si>
    <t>The State Auditor’s Office sends out letters acknowledging complaints within three days of their receipt. The complaints are then assigned to investigators and prioritized. Serious complaints may warrant a special investigation that can take a few weeks or a few months; less serious complaints may be tacked on to a list of other issues to look at during a regular annual audit. For example, a hotline complaint about corruption in the department of taxation and revenue that was reported in February was assigned to an independent public accountant, investigated and reported publicly in July.
The Attorney General’s Office reviews complaints every week. Complaints that relate to criminal activity are investigated and if evidence is found it may be presented to a grand jury. No response is given to the complainant until the grand jury indicts, at which point the office issues a letter to the complainant and a press release to the public. Because of the secrecy of the process it’s hard to tell how quickly or effectively the office investigates corruption.</t>
  </si>
  <si>
    <t>Heather Murphy, Arizona Supreme Court Justice Spokeswoman, telephone interview, 2/23/2015
Jim Small, Arizona News Service Editor, telephone interview, 5/17/2015
Search Financial Disclosure Statements, Accessed May 6, 2015
http://www.azsos.gov/elections/campaign-finance-reporting/search-financial-disclosure-statements
Financial Disclosure Statements, Accessed May 6, 2015
http://www.azsos.gov/elections/campaign-finance-reporting/search-financial-disclosure-statements</t>
  </si>
  <si>
    <t>David J. Sachar, Executive Director of Judicial Discipline Commission, February 2, 2015, telephone interview. 
Graham Sloan, Director Arkansas Ethics Commission, January 21, 2015, email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Secretary of State website, "Financial Disclosure Search," accessed February 7, http://www.sos.arkansas.gov/filing_search/index.php/filing/search/new</t>
  </si>
  <si>
    <t>Fair Political Practices Commission "Form 700 Filed by a Public Official" website, accessed on Apr. 20, 2015
http://www.fppc.ca.gov/index.php?id=592
Jay Wierenga, Fair Political Practices Commission, Communications Director, May 6, 2015, Sacramento, email</t>
  </si>
  <si>
    <t>Feb. 5, 2015 email interview with Mara Rabinowitz, Alaska Court System Counsel; 
April 27, 2015, phone interview with Alaska Public Offices Commission executive director Paul Dauphinais;
APOC Reports Database (http://doa.alaska.gov/apoc/SearchReports/), accessed Feb. 10, 2015
APOC Public Official Financial Disclosure Form Database (https://aws.state.ak.us/ApocReports/POFD/POFDForms.aspx), accessed April 25, 2015</t>
  </si>
  <si>
    <t>The state Department of Labor’s Inspection Division, which is responsible for reviewing internal complaints of public sector corruption, responds in a timely manner to complaints but can take considerable time to resolve them. 
 The division received three such complaints in the last two years, all of them in 2014, according to records provided by the agency. In each case, the division acknowledged receipt of the complaints within 15 business days and informed the complainants that an investigation would be conducted. 
 In one case, the agency responded in less than 20 working days to inform the complainant the matter was referred to the state attorney general’s office, which determined there wasn’t enough evidence to pursue further action. The other cases remained unresolved as of March 2015. 
 Another state entity, the Executive Branch Ethics Committee, is responsible for reviewing alleged violations of the state’s ethics laws on the part of executive branch officials. It appears to respond to complaints in a timely manner, although the committee, which is linked to the state Attorney General’s Office, has yet to review an allegation of corruption or other wrongdoing serious enough to result in the sanctioning of a public official.</t>
  </si>
  <si>
    <t>The Statements of Economic Interest that state-level judges must file  are available on request to the public, from the GAB. See: http://gab.wi.gov/ethics/economic-interests. State officials and candidates file Statements of Economic Interests for public inspection at the time they enter the public arena and continue to update them annually. A statement identifies a filer's, and his or her immediate family's, employers, investments, real estate, commercial clients, and creditors. The purpose of the statement is to disclose the official's or candidate's financial relationships.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t>
  </si>
  <si>
    <t xml:space="preserve">Judges in Wyoming do not file asset disclosure forms, thus they are not available to citizens. 
Judges are asked to publicly report the amount or value of compensation received for extrajudicial activities annually, however. Those reports for Wyoming Supreme Court Justices are available online at no cost. For 2014, all five justices said they did not receive any compensation for those sorts of activities. </t>
  </si>
  <si>
    <t>Kim Chandler, The Associated Press, Alabama state government reporter, April 1, 2015, telephone interview.
Mike Cason, al.com, state government reporter, April 12, 2015, telephone interview.
Public Official and Employee Transparency Search, Alabama Ethics Commission, undated. http://ethics.alabama.gov/Search/PublicOfficialEmployeeSearch.aspx, accessed May 10, 2015.</t>
  </si>
  <si>
    <t>The initial steps in grievance reporting move quickly. However, escalated complaints can take months to resolve.
The first step is for an employee to file a formal grievance with his or her immediate supervisor 15 days after the event. After that management has 10 working days to respond. The grievant may then either accept that response or advance it to review by a department head within 10 days. From that point there are 10 and 20 day deadlines if the employee escalates the complaint. 
This is independent of the Human Rights Commission's process, which may happen concurrently and also must be finished within 180 days of the complaint.
These schedules are followed closely.</t>
  </si>
  <si>
    <t>The state ombudsman has 30 working days after receiving a written allegation of wrongdoing from an employee to conduct a preliminary investigation and determine whether reasonable grounds exist to support the employee's allegation. It regularly meets this requirement. 
 If the ombudsman finds reason to believe that reasonable grounds exist to support the employee's allegation of wrongdoing, he/she may conduct a formal investigation. 
 The ombudsman must inform the employee of his or her intent to conduct a formal investigation. Upon the request of the ombudsman, the director or chief operating officer of the agency which is the subject of the allegation shall cooperate in the investigation of the allegation and any related matters. Upon the conclusion of the formal investigation, the ombudsman shall prepare a report of the findings.</t>
  </si>
  <si>
    <t>The state auditor's office is required by statute to refer complaints of criminal activity, ethics law violations, and election law violations to other entities without investigating them. If a complaint results in an official audit of a government entity, which happens 15 or fewer times each year, the office makes no guarantees that whistleblowers will hear from the office at all, let alone within a specific period of time, or that the audit will be put at the top of the list of audits to begin next.
According to Tom Bastian, who spoke for the CHR, the commission "serves complaints within 30 days of their receipt" and the average investigation processing time in 2014 was 264 days.</t>
  </si>
  <si>
    <t>By law, asset disclosure forms must be filed online for justices of the West Virginia Supreme Court on the Ethics Commission website, and those of circuit court judges must be available for public inspection at the offices of the West Virginia Ethics Commission. 
 Disclosures of circuit level judges can be obtained via email within a week's time. Disclosures for Supreme Court justices are supposed to be available online immediately, but the latest forms available for Justices Brent Benjamin and Robin Davis were from 2013. On Dec. 30, 2014, Ethics Commissioner Rebecca Stepto was asked to provide up-to-date statements for both justices. She did in an email the following day at no charge and said both would be put online, blaming the omission on staff error. Both were reviewed Dec. 31. By Jan. 22, forms for all the Supreme Court justices were available online.
 Such statements list the source of all income more than $1,000, membership in charitable and civic groups, business affiliations and debt/loans for justices (or candidates for justice) and their spouses. 
 Also on Dec. 30, asset disclosure forms were requested for Circuit Judges Tod Kaufman and Lewis “Duke” Bloom. Both were received at no charge and reviewed on Jan. 2, 2015.</t>
  </si>
  <si>
    <t>The disclosures are currently available through the Secretary of the Commonwealth's office by request by email for free within a few days. Depending on the volume of requests, a disclosure request can typically be returned in a day or two.
In 2016, the Conflict of Interest and Ethics Advisory Council will put state official and employee statements of financial interest on its website in a searchable database. The 2015 ethics law amendment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t>
  </si>
  <si>
    <t>F-1 financial statements for justices are available free electronically by making a request via the Public Disclosure Commission's "Personal Financial Affairs" request page. 
 Requests for F-1 for Washington State Supreme Court justices Mary Yu and Mary Fairhurst were answered within one day. Typically, the agency is very responsive with F-1 requests, and will attach them to emails.</t>
  </si>
  <si>
    <t>There is not one specific reporting mechanism for public sector corruption allegations, but the agencies who do take these complaints, including the Ethics Commission and the Attorney General, do act on complaints within a reasonable time to see if they are with basis and deserve investigation. 
The efficiency of the district attorneys around the state varies. The investigative bodies in more populated districts are better staffed than the ones in more rural areas, believes Ethics Commission Director Tom Hood.
Depending on the allegation, complaints can take a while to actually be resolved. Hood said it usually takes the commission 5 months to fully adjudicate a case in which a violation has been identified.</t>
  </si>
  <si>
    <t>Both the state auditor and the legislative auditor are responsible for dealing with issues of public sector corruption. In addition, the Bureau of Mediation Services and Minnesota Management &amp; Budget may also provide support. 
 This lack of a coordinated internal reporting mechanism causes an overall lag in addressing corruption complaints and deters employees from reporting, as they are often responsible for finding a trusted person/agency to report their complaint.
 One such example of the state’s failure to act on a corruption complaint involves the former CEO and board members of Community Action of Minneapolis, which is currently undergoing investigations by the FBI, the IRS and the Minnesota Department of Commerce. The publicly funded social services organization was shut down in fall 2014 after an investigation showed that CEO Bill Davis “spent hundreds of thousands of dollars in taxpayer money on trips, golf and other perks” according to MPR. Several DFL politicians were also involved in leading the organization through proxy positions. 
 According to a separate MPR article, several employees of Community Action of Minneapolis did complain to the Minnesota Department of Human Services and to Community Action board members about Davis' spending. “On a number of occasions, employees went to board members to tell them what was going on,’ Scobey said. ‘What happened is the board members went to Bill Davis and the employee was punished or gotten rid of,’” according to MPR.</t>
  </si>
  <si>
    <t>No asset disclosures are required and, therefore, there are no records for the public to access. 
Judicial branch officials argue that the lack of disclosures is compensated by other checks and balances in the courts system including the fact that Utah does not have competitive judicial elections, which are generally cause the largest conflicts in states with elections. Also, he said that the judicial recusal rules in Utah are much stricter than in other states. A judge would be required to disqualify himself or herself if there is any significant asset conflict. For example, a judge would be required to recuse himself from a case involving a company in which he/she owns stock.</t>
  </si>
  <si>
    <t>The statements of non-judicial income are not online, but are available on request and without charge at the Court Administrator's office.</t>
  </si>
  <si>
    <t>Judges’ asset disclosure records, which are called financial interest statements in South Dakota, are received by the secretary of state and posted on the secretary of state’s website within days of receipt. The statements can be found through a search function on the website and viewed at no charge.</t>
  </si>
  <si>
    <t>The Disclosure of Statement of Interests forms filed by state judges are online on the Tennessee Ethics Commission website. The files are uploaded almost immediately after they are turned in. There is no charge to access them and no software, such as a PDF reader, is required to view them. The files can be accessed at: https://apps.tn.gov/conflict-app/search.htm</t>
  </si>
  <si>
    <t xml:space="preserve">Unlike campaign finance reports filed with the ethics commission, asset disclosure report are not available online and must either be picked up at the commission office in Austin or obtained by email after contacting the commission. Print copies are usually 10 cents a page and additional costs can occur if the request is extensive.   </t>
  </si>
  <si>
    <t>Action on grievances and complaints to the Civil Service Commission or the State Ethics Board begins within one business week. This includes notification of the department whose employees are charged with inappropriate behavior. Due process requirements (responses, hearings, appeals, etc.) typically require more than 60 days for final resolution of complaints. In 2014, one case that falls into the category of corruption was handled by the commission and completed in two months. The State Ethics Board also handled one corruption case and it was completed in six months.
The Public Integrity Division, overseen by the state's top prosecutor, the attorney general, operates at a much different level. They act upon information slowly uncovered by local police officers and the ensuing law enforcement investigations can last for months.</t>
  </si>
  <si>
    <t>There is no formal system for reporting public sector corruption, but  Maryland State Prosecutor is the go-to place for  public sector corruption, including election law violations.
Some complaints will not be acknowledged or made public. Serious abuses are investigated, but not within a short time frame. However, cases are opened, usually within 20-60 days if they are deemed to be worthy of investigation. Many  investigations  of corruption in Maryland have been through the federal US attorney's office and the FBI.
In some instances, the investigations can take several years. Most public sector corruption is handled by out of state entities, usually the federal Department of Justice.
An effort by the attorney general (who usually handles civil cases) to prosecute state prison guards was unsuccessful, eventually leading to the intervention of the federal government and Department of Justice. This falls outside of the study period.(Baltimore Behind Bars, City Journal, spring 2014)</t>
  </si>
  <si>
    <t>While the Ethics Commission does not post these records on their website, they will email them promptly, and for free, upon request. The files can also be examined and copied at the commission's office.</t>
  </si>
  <si>
    <t>Reporters have occasionally been successful accessing judicial disclosures.  Judges "who are elected by the General Assembly are exempted from the state ethics law requiring state lawmakers and other elected officials to annually file income-disclosure statements with the State Ethics Commission," as Rick Brundrett writes in The Nerve. He adds: "The legislative ethics committees will release judges' income-disclosure forms only upon request. They're not posted on the General Assembly's website, unlike similar forms for other elected officials that are posted online with the State Ethics Commission."</t>
  </si>
  <si>
    <t>There are two internal reporting mechanisms for public sector corruption. Personnel issues, including whistleblower cases, are most often handled by the Maine Human Rights Commission, which focuses on arbitrating and investigating allegations of workplace discrimination. The Whistleblower Protection Act specifically affords protection to those who report cases of corruption, graft or abuse of power that either a) violate Maine law or b) put others at risk of injury or death.
 Cases involving financial fraud, waste or abuse, legal or otherwise, are intended to be reported to the state's fraud hotline, which is managed by the Office of the State Auditor.
 The Office of the State Auditor acts on complaints within 1-2 days of receipt. The Human Rights Commission, meanwhile, can take as long as two years to review a case. The different response times are a reflection of the much larger caseload handled by the Maine Human Rights Commission, and a relative lack of staff and resources.</t>
  </si>
  <si>
    <t xml:space="preserve">Oklahoma's asset disclosure forms for judges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
  </si>
  <si>
    <t>Unlike political financing records, asset disclosures are not available online for free.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The official said the secretary of state’s office does not receive requests for asset disclosures very often and it wouldn’t make sense to invest the money needed to file such disclosures electronically and have those disclosures searchable online.
A state representative noted that asset disclosures are not always useful because they aren’t updated frequently. State law only requires them to be submitted during election season or if a state official is appointed by the governor.</t>
  </si>
  <si>
    <t>The judges' financial disclosure statements are not online but are available free to anyone upon request to the court. Statements for the past two years are maintained on-site, in electronic format and can be provided via email, regular mail or fax. Older statements are maintained off-site on paper, but can be scanned and provided in 1-2 business days. There is a 12-year retention period for the statements.</t>
  </si>
  <si>
    <t>The documents are available for inspection at the Ethics commission offices in Manhattan. Although the public has the right to inspect judges' financial disclosure forms, the timing of that access depends on a number of factors, said Janice Howard, executive director of the Ethics Commission, which collects the forms. If the commission is busy, it takes the agency longer to provide the forms to an interested party. "We've never had any complaints," Howard said. 
 Upon a request for the disclosure form of the chief judge of the Court of Appeals, Howard responded the next day to say the form would be provided by email at a cost of $3, or 25 cents per page. Howard had trouble explaining the reasons for the cost, but said she needed to "prepare" the documents. Even forms filed electronically need to be printed out and "prepared," then scanned back in to send, she said. 
 The Commission's website states "A public inspection copy of a statement, or a Notice of Delinquency, may be viewed in the Commission offices, without any fee. Such a copy may be purchased for a fee of $.25 per page, plus an additional $1.00 mailing fee per statement. Purchased copies of public inspection documents can be obtained by the requestor at the Commission offices, through the mail, or by e-mail. A public inspection request form can be obtained on the Ethics Commission website, or by calling the Commission offices."</t>
  </si>
  <si>
    <t>The asset disclosure forms are public documents accessible to the public on the Ethics Commission website for free.  Filings for years before 2015 are available on request by mail or email. They are available by mail within two weeks of request or can be obtained in person in a matter of minutes at the Ethics Commission office. There is no cost.</t>
  </si>
  <si>
    <t>Officials with the agencies that receive employee reports say they act immediately and within a couple days decide whether to open an investigation or refer to another agency. However, the reports are kept secret unless charges are filed.</t>
  </si>
  <si>
    <t>Judicial asset disclosures are not posted online. The Administrative Office of the Courts is promptly responsive to written requests for these documents, charging fees only for copying, according to former Superior Court Judge Harvey Weissbard. Rutgers Law Professor Kathy Flicker agrees. 
According to the judiciary's request form, "A fee will be charged for copies, as permitted by N.J.S.A. 47:1A-2. Fees are: 5 cents per page for letter size (8.5 x 11)
 7 cents per page for legal size (8.5 x 14). The fee will be calculated based on the number of pages copied, and you will be notified by the staff of the Office of Communications and Community Relations of the exact amount due. "</t>
  </si>
  <si>
    <t>Iowa Ombudsman Ruth Cooperrider said the time required to follow through on complaints depends on how complicated the issue is and whether the office decides to take it on. For example, for some issues dealing with finances or misuse of funds, the complaint might be passed along to the state auditor's office.
From Jan. 1, 2013, through Dec. 31, 2014, the Iowa ombudsman's office received 22 complaints from employees, former employees, contractors or citizens directed by employees who were blowing the whistle. In 13 cases, the target of the complaint was a state agency, and in nine cases it was a local agency, according to data released by Bert Dalmer, the senior assistant for whistle-blower protection in the ombudsman's office. 
Of the 22 complaints received, seven also alleged that employees had suffered an adverse employment action or were threatened with an adverse action for blowing the whistle. However, the ombudsman's office could not investigate any of the alleged adverse actions because no complaint was determined to be within the office's jurisdiction or authority, which is limited to employees who are not covered by either merit or collective bargaining agreements, according to Dalmer.
In an email, Dalmer said the office usually responds to whistle-blowers on the same workday in which it receives the complaint. If the whistle-blower asks the office to look at an underlying complaint (the reason why they are blowing the whistle), those cases can take longer to investigate, he said. If the whistle-blower is asking the office to look into a complaint of retaliation, the office must first determine if the employee falls under the category of nonunion, nonmerit. He noted the office has yet to receive a complaint of whistle-blower retaliation that it was statutorily authorized to investigate. However, he said if whistle-blowers claiming retaliation were nonunion and nonmerit, it would be rare that the office's analysis would take more than a few days.
A report published in 2013 detailed an ombudsman's office investigation of the Department of Human Services; such reports are usually not published but are communicated directly with the agency in question. The report gives some insight into one example of an investigation by the ombudsman's office. The office received three complaints in 2010 that alleged the department was lax in its oversight of a licensed child care center. The first complaint was received in June 2010 and the last in August 2010. After a preliminary review, the ombudsman's office sent notice of its investigation to the Department of Human Services on Nov. 23, 2010. The notice was accompanied by a list of questions for the department, which were answered in a letter and accompanying documents dated Jan. 11, 2011. Investigations continued from there. The final report was published by the ombudsman's office on Sept. 11, 2013. The report includes 13 recommendations, seven of which the department director accepted or partially accepted.</t>
  </si>
  <si>
    <t>While financial asset disclosure forms of state-level judges are public records, copies are not provided by mail or electronically. Anyone wishing to access the forms must visit the office in person to view them, sign a log, and may not make copies of the forms.</t>
  </si>
  <si>
    <t>Asset disclosures of Supreme Court Judges are available on the Commissioner of Political Practices' website at no cost to the public. 
Once SB 89, which requires Supreme Court and district judge disclosures, is in effect those forms will also be available from the Commissioner of Political Practices' website.</t>
  </si>
  <si>
    <t>Judges' asset disclosures filings are available at the office of the Clerk of the Nebraska Supreme Court. The court will mail or email copies of reports, charging only for photocopies.</t>
  </si>
  <si>
    <t xml:space="preserve">The asset disclosure records of state judges are available online within a reasonable time period and at no cost. The asset disclosure records are located on the website of the state Administrative Office of the Courts. Also, campaign finance reports for judges are available on the Nevada secretary of state's website. </t>
  </si>
  <si>
    <t>Judges’ financial disclosure statements are not posted online. They can be obtained at the clerk’s office of the state Supreme Court and viewed on the premises or copies can be made for 10 cents a page. A spokeswoman for the court system said it is not its policy to send statements in the mail.</t>
  </si>
  <si>
    <t xml:space="preserve">In Michigan, no state officials, including judges, face asset disclosure requirements, so there are no disclosure records for the public to review. As a result, it's unclear to the public -- and to attorneys appearing in a judge's courtroom -- whether a jurist may have a conflict of interest or has been subject to undue outside influence.   </t>
  </si>
  <si>
    <t>The most recent asset disclosure are available free of charge on the Minnesota Campaign Finance and Public Disclosure Board’s website. Only judges appointed or elected on or after January 1, 2014, are required to file Statements of Economic Interest with the Board. Consequently, the online list is incomplete. 
 According to Goldsmith, asset disclosure forms are posted online instantly or the by 8 am the morning after they are submitted, depending on the type of submission (electronic or paper).</t>
  </si>
  <si>
    <t>The response time by the inspector general's office response time for issuing informal advisory opinions has varied since 2007, but generally has been decreasing, according to the 2014 annual report of the inspector general.
 In 2007, the time from receiving the complaint to issuing an opinion was 11 days. It has consistently been below five days since 2008 and, In 2014, the time had decreased to about two days.
 "We constantly seek to increase our speed and quality in issuing advice," the report said (Indiana Inspector General Annual Report, 2014, page 29). 
 Yet Carli Stevenson, director of communications for the Indiana/Kentucky Organizing Committee 962 of the American Federation of State, County and Municipal Employees, isn't impressed because she knows how some state employees feel about trying to report problems using such things as the inspector general's hotline. 
 "There is frustration," she said. "They think, 'Why should I bother reporting something to the hotline because nothing will be done. I don't think there's a whole lot of trust in the state taking action."</t>
  </si>
  <si>
    <t>The public can access the statements of financial interests of judges, and inspect and copy the records.  Though they are filed electronically, they are not available to the public in electronic format but only on paper.  Any member of the public who wishes to see the disclosures must make a written request to the State Ethics Commission and show identification in order to view and copy the records. The public employee is notified before the records can be accessed.   
Generally, the public can access the records within days of their request and for no cost, except for standard copying costs.     
Peter Sturges, the former executive director of the State Ethics Commission said the SFI’s should be online. Having to provide an ID “can be chilling in some instances,” as well, Sturges said.   The SFI’s can be provided very quickly, unless there is a large request, or can be mailed to the requester as well.   
Some government accountability entities, like Commonwealth Magazine, have tried to provide online access to SFI’s but have not kept a current repository.   The last online statements are from 2012.
Evidence from outside of the study period, however, indicates that financial disclosure records are not easily obtained. In May 2015, the Ethics Commission charged a Boston Globe reporter over $1400 when he made a request to review all the asset disclosure forms filed with the agency.</t>
  </si>
  <si>
    <t>It appears as if serious abuses are investigated but there is no clear mechanism of assessing the number of complaints received versus the number of investigations. 
The Office of Inspector General and Executive Ethics Commissions make available their reports and findings, but a review of published reports show that investigations can take months, even years.</t>
  </si>
  <si>
    <t>There is no time limit for response to complaints of county-level public corruption from the Idaho Attorney General’s office, and the function is newly created, so there’s not yet a track record to determine the typical length of time for responses to complaints. 
But several cases already are in progress now. A county sheriff has been charged with misuse of public funds; in that case, the Attorney General's office was appointed as special prosecutor in January of 2014, and the indictment was issued in January of 2015, so that case took a year. 
A grand jury was convened in late 2014 to investigate public corruption in Jefferson County; an indictment was issued in January of 2015, so that case was acted on within just a few months. 
The Attorney General's office was appointed as special prosecutors on July 24, 2013, in a case involving a county driver's license clerk who was involved in a corruption case; that clerk was convicted on Feb. 13, 2015, so that case took a year and a half.
--
Peer Reviewer Comment: Agree
The internal mechanism only exists for county-level complaints and the track record so far is limited. Furthermore, the office itself states that initial review of complaints could “take several weeks”.</t>
  </si>
  <si>
    <t>The state ombudsman substantiated 172 complaints, or 5.5 percent of 3,128 complaints received in the fiscal year 2012-2013, the most recent report available. The office usually acts on complaints within 20 working days.
 In 2014, the Ethics Commission received approximately 140 complaints and received or initiated 11 charges. The increased number of complaints and charges has required more staff resources to be dedicated to the Commission's enforcement activities. Ethics Commission responses vary on the complexity of the complaint. Some complaints end with no investigation if the complaint is deemed frivolous or if the complainant misunderstood the ethics code.
 Large, complicated cases can take years to resolve, as shown by a Honolulu Civil Beat article about a charter school administrator. Ethics charges date back to 2006, the commission issued charges in 2010, and the case was finally resolved in Circuit Court in the Ethics Commission's favor in December, 2013</t>
  </si>
  <si>
    <t xml:space="preserve">The asset disclosure records of state-level judges may be viewed for free at the Office of the Law Clerk of Maine's Supreme Judicial Court, in Portland, Maine. They are not, however, available online. Records are available in paper for the cost of photocopies ($2/first page, $1 for each subsequent page).
---
Peer Reviewer: Agree
The fee schedules speak to fees beyond the cost of photocopies. </t>
  </si>
  <si>
    <t>Viewing asset/financial disclosure records of state judges in Maryland requires a trip to Annapolis to view them at the state Ethics Commission office. They are not online, and obtaining copies costs 20 cents per page.</t>
  </si>
  <si>
    <t>The asset or financial disclosures for judges are filed with the Judicial Administrator’s Office in New Orleans, where they are available for inspection. They can be ordered via email with a formal public records request, and can be obtained via this method without cost.
But because of frequent reports of difficulties and slow responses to public records requests, legislation was sought in the spring of 2015 to require the judicial branch to post online the personal asset disclosures of state-level judges. The state’s leading business lobbying group, the Louisiana Association for Business and Industry, led the effort, arguing that the public should have immediate access to the reports of judges, as they do for officials in the executive and legislative branches via the Louisiana Ethics Board’s website.
The bills died in committee.
Louisiana Supreme Court Justice Greg Guidry testified at a legislative hearing seeking to require greater access to asset disclosures that not putting them online is a protection for the personal safety of judges. He said the disclosures are easily available to anyone filing a public records request.
Louisiana Supreme Court Chief Justice Bernette J. Johnson said in an interview after testifying against legislation that would require those financial asset records to go online that the present system allows judges to know who is inquiring about them.
Since the end of the legislative session in June, the Louisiana Supreme Court announced that it planned to consider whether to post the disclosures online at its judicial conference in September 2015.</t>
  </si>
  <si>
    <t xml:space="preserve">The Kentucky Registry of Election Finance allows for free public inspection of the judicial financial disclosure forms at the registry's Frankfort headquarters. 
Citizens also can get access to those records within two weeks by submitting an Open Records Request by mail and paying only the cost of photocopies. 
However, the judicial financial disclosure forms for judges and judicial candidates are not available online. </t>
  </si>
  <si>
    <t>One way the Georgia Inspector General receives complaints is through a form on it's website. As soon as a forms is submitted, the sender is notified of its receipt and an e-mail is generated in the Inspector General's inbox. 
 Within a day or two, Inspector General Deborah Wallace says she determines a course of action for each complaint. If action is warranted she works closely with the Georgia Bureau of Investigation and other law enforcement. 
 In its annual report the Inspector General noted that the office resolved all the complaints it had received. 
 The agency website reports several investigations that resulted in sanctions and prosecutions in 2013 and 2014 of state employees, in which the office played a role.</t>
  </si>
  <si>
    <t xml:space="preserve">There are no documented complaints of the Public Integrity Commission delaying action on complaints. The commission does actively investigate complaints it receives, according to opinion records maintained on its website. Deborah Moreau, lawyer for the commission, said the commission's "goal is to take action within 45 days but action can be delayed by weather, lack of response from either the person who submitted the complaint or the person who is the subject of the complaint, and need to gather additional information."
In 2014, the commission investigated an anonymous complaint that two state officers had violated the code of conduct but found insufficient facts to move forward. In 2013, the commission found evidence of impropriety after receiving an anonymous complaint about nepotism involving a father having supervisory authority within a state department over two his children. Dates and names are redacted from the opinion documents. There is reason to believe, however, that investigations could be delayed by a lack of resources. In a December 2013 report, special campaign finance prosecutor E. Norman Veasey said the office's resources are "inadequate, in our view, for the Commission to undertake any serious inquiry or investigation into potential wrongdoing." Moreau indicated that a lack of funding does limit the commission's ability to pursue investigations, but said low funding does not cause delays in responding to complaints. </t>
  </si>
  <si>
    <t>Requests for the forms can be made to the Clerk of the Appellate Courts. The request will be honored within three days, according to that office. A records request can also be made by mail. A judicial branch employee said the fee for such requests is usually "minimal" and only enough to cover the cost of photocopies, unless significant staff time is involved. Staff time is charged at the rate of $12 per hour.</t>
  </si>
  <si>
    <t>The Statements of Economic Interests for judges and prosecuting attorneys are public records, but citizens must request them either in person or by email from the state clerk's office at the Indiana Statehouse. 
 They will be received within a week or less, according to Kathryn Dolan, media relations spokesperson for the Commission on Judicial Qualifications and the Indiana Supreme Court. The only cost is a nominal fee for making copies of the statements (Under Indiana Access to Public Records Act, state agencies are directed to impose a fee of 10 cents per copy (black and white) or the average cost of copying by state agencies, whichever is greater). 
 Joel M. Schumm, clinical professor of law, Indiana University Robert H. McKinney School of Law, Indianapolis, said the disclosure statements are public records but citizens must request printed copies and pay the copying fee.</t>
  </si>
  <si>
    <t>Records are only available through the Iowa Supreme Court's clerk office, not online. In telephone conversations with that office regarding the cost of a request for the most recent personal financial disclosure records of the Supreme Court justices and the 13 District Court judges for District 6 (excluding district associate judges, juvenile judges, senior judges and magistrates), the records' request would have resulted in a charge of 50 cents per page. The personal financial disclosure records are three pages long (although judges can attach additional pages if needed), so the charge would have come to roughly $30. Under the Iowa Code, a reasonable delay in responding to a request should not exceed 20 calendar days and ordinarily should not exceed 10 business days.</t>
  </si>
  <si>
    <t xml:space="preserve">There are multiple ways for civil servants in Colorado to report alleged public sector corruption, such as making a formal complaint with the state’s Independent Ethics Commission, contacting the State Auditor (through a fraud reporting hotline), the governor’s advocate’s office, or the office of the state attorney general. Employees can also make complaints through their own departments, which some do.   The Independent Ethics Commission can be slow, said Luis Torro, director of Colorado Ethics Watch, a nonprofit group that has filled complaints with the IEC. His organization has had to wait more than 11 months for the IEC to act on filed complaints.
The State Personnel Board would be the entity for civil servants who would complain if they feel they are being retaliated against because of blowing the whistle. The State Personnel Board is required by law to make decisions within a certain timeframe, and it does, according to interviews. </t>
  </si>
  <si>
    <t>The Auditors of Public Accounts (APA), the state agency that handles whistleblower complaints, has made progress in reducing its backlog, but because of staffing limits and other demands, there's little consistency in terms of when an auditor can get to a complaint.  If he or she is assigned a complaint while in the middle of a time-sensitive audit, that complaint could take longer to address.
In addition, there's little consistency in terms of how long a resolution can take. Some complaints take a week to resolve; more complex complaints, of course, can take much longer.
The APA doesn't actually acknowledge every complaint. Many come in by phone, and those are acknowledged can be. But some are made anonymously. If the agency determines that what's before them doesn't actually qualify as a whistleblower complaint or rejects it for another reason, there would be an effort to notify the complainant. But that can't always happen.</t>
  </si>
  <si>
    <t xml:space="preserve">The researcher made a records request for the asset disclosure form of Judge Cynthia Imperato and the request was granted within the same day by the Commission on Ethics. The asset disclosure form was received with all details, complete and via email in PDF format. There was no charge. Kerrie Stillman of the Commission on Ethics assured that all requests of this nature are met promptly and free of charge. </t>
  </si>
  <si>
    <t>State employees and members of the public report public sector corruption through the California State Auditor, which acts within 20 days after receiving a complaint. The auditor notifies the source of the complaint if the case is accepted and if more information is needed.
Between July 1, 2012, and June 30, 2014, it reviewed 3,330 cases, which resulted in 10 investigations of embezzlement, inventory losses and various misuses of state money.</t>
  </si>
  <si>
    <t>Citizens can access Asset disclosure information of Supreme, Appeal and Superior court judges online at no cost. They are posted in a timely manner on the website of the Government Transparency and Campaign Finance Commission.</t>
  </si>
  <si>
    <t>Judicial financial disclosures are located in a central area of the Judiciary website, where they are free to the public. Updated financial disclosures are available for download, free on the website. As of June 2015, they are current to calendar year 2014. 
.</t>
  </si>
  <si>
    <t>Idaho does not require asset disclosures for state-level judges, or for any other elected or appointed officials; therefore, there is no citizen access to any such disclosures.</t>
  </si>
  <si>
    <t>There is no single specific internal reporting mechanism for public sector corruption  since the Whistle Blower Act does not outline who the whistle blower should go to, but rather offers protection for complaints to an “appropriate authority.” However, potential entities acting as “appropriate authority” – such as the Attorney General or the Ethics Commission–would typically act promptly in response to complaints.  
There are specific entities tasked with auditing government agencies and identifying and reporting any financial irregularities or evidence of corruption: the Division of Legislative Audit (independent of the executive branch) and the office of Internal Audit (within the Department of Finance and Administration). They would both act immediately regarding public sector corruption—publicly reporting the issue after investigating, contacting the appropriate prosecuting attorney, or both. While Legislative Audit can act on tips and complaints, it’s not set up as a reporting mechanism per se for whistle blowers. The office of Internal Audit, on the other hand, has a Complaint Form available to employees on the Department of Finance and Administration website and also takes complaints by phones; in addition there is an 800 number for reporting public sector corruption, the Arkansas State Employees’ Fraud, Waste, and Abuse Report Center. Internal audit launches investigations promptly in response to complaints. 
Prosecuting attorneys or agency supervisors might be less consistent about launching prompt and thorough investigations. In general, whistle blowing is relatively rare and the speed and intensity of response tends to vary depending on the nature of the complaint and which authority whistle blowers make their complaint with.</t>
  </si>
  <si>
    <t>Judicial disclosures are not available online. They are available upon request, but members of the public must file an open records request, or ask the Secretary of State’s office for copies. The Secretary of State’s office officially is allowed three days to respond to a request, but the office is known to release such financial disclosures much faster than that. 
When the researcher for the State Integrity Investigation requested the disclosure reports of all seven Supreme Court Justices on April 24, 2015, the Secretary of State’s office e-mailed them in a PDF format roughly six hours later at no cost.</t>
  </si>
  <si>
    <t xml:space="preserve">Though not available online, state-level judges' Statements of Financial Interests (SFI) are available through the Judicial Branch’s Judge Support Services. Those interested can receive a copy of an individual judge's SFI in person, by snail mail or by email, and generally within 24 hours. 
Judges' SFIs are handwritten or typed on a form provided to them by the Judicial Branch. To send an email attachment to someone requesting one, the staff of Judicial Support Services has to scan the paper copy first. There is a 25 cent fee per page. 
 </t>
  </si>
  <si>
    <t xml:space="preserve">Disclosure forms are not readily available on the website of the Public Integrity Commission, which is tasked with annually collecting the forms. Officials at the state's ethics office, the Public Integrity Commission, have expressed concern that publicly posting the documents can lead to phishing of public officials' financial information. Therefore, despite news coverage of the disclosure forms, it 's not clear that members of the public know the disclosure forms exist. They can, however, be requested in writing under authority in Delaware's Freedom of Information Act. And commission staff are responsive in providing the documents in PDF format. Citizens may be charged with seeking all disclosure forms filed in any single year, which is kept and shared in a database format. </t>
  </si>
  <si>
    <t>Jonathan Woodman, the state executive ethics attorney who reviews complaints, says the mechanism works well and that staffing in his twelve-plus months on the job has seemed adequate, with no instances of substantial delays following up on complaints. Sen. Bill Wielechowski, D-Anchorage, said he has heard no complaints of delays either through his office or during legislative committee hearings; Jessie Peterson of the Alaska Public Interest Research Group, a former House Democratic staffer, said she has not heard anything about delays either.</t>
  </si>
  <si>
    <t>The asset disclosure records of state-level judges are accessible to the public through the Fair Political Practices Commission website. The forms through 2012 are immediately available at the "Form 700 Filed by a Public Official" website. The FPPC, citing "loss of staff at a critical time," has not posted the 2013 and 2014 Form 700s for judges. The forms are available immediately and for free upon request to the press office of the commission.</t>
  </si>
  <si>
    <t>In practice, public sector corruption allegations are typically acted upon in a matter of weeks. Depending on how a complaint is filed, and with which possible agency, the action can vary. 
The specific agency that would be involved in receiving complaints about public sector corruption would depend on the exact nature of the complaint. As of mid-June 2015, a sweeping whistle-blower complaint made in February is still being investigated by the Attorney General's office. 
Presumably, the state's Personnel Board would have an impetus to act more swiftly, as cases it receives would likely be narrower in both the scope of the application of the law in question, as well as the facts in question.
A complaint submitted to the state Ombudsman can reasonably be expected to get some kind of response within 20 working days.</t>
  </si>
  <si>
    <t>Alabama has no internal reporting mechanism for state employees to report suspected corruption. 
However, if they report suspicious activity to the state Ethics Commission, the commission by law has six months to complete its investigation, and the commission office finishes work on an overwhelming majority of cases in less than that time. It’s difficult to assess how quickly the Attorney General’s Office responds to whistleblower complaints of possible corruption in state government because those complaints are not public record, the Attorney General’s Office declined comment and there were no prosecutions during the study period that were obviously based on employees’ complaints. However, no public complaints of inaction were found during the study period.</t>
  </si>
  <si>
    <t>In practice, members of the public can access the asset disclosure records of state-level judges within a reasonable time period and at no cost, but they must be requested from the Secretary of State, whereas for other elected officials, they are now made available online. 
Asset disclosure records, which are included as part of Arizona's financial disclosure statements, are required for all elected officials, and are public records, available to the public. The Arizona Secretary of State is charged with maintaining the records, and is required under Arizona law to allow any member of the public to inspect or copy those records, for no more than the cost of copies.</t>
  </si>
  <si>
    <t>The asset disclosure records of state-level judges are available online at no cost at the Secretary of State's website.</t>
  </si>
  <si>
    <t>Judges and other public officials are required to file Statement of Economic Interest forms each year by April 1. They are available online for free or can be viewed at the state Ethics Commission offices, also for free. The documents are available within hours of being filed. 
Disclosure statements of financial interests that judges file with the clerk of the Supreme Court are not public record. If a lawyer or party in a case questions whether a judge has a conflict of interest, the clerk looks at the list, but then reseals it and does not make it available to the public.</t>
  </si>
  <si>
    <t>A 100 score is earned if the mechanism acts on complaints within 20 working days. Complaints are acknowledged promptly and investigations into serious abuses move steadily towards resolution. 
A 50 score is earned if the mechanism acts on complaints between 20 and 60 working days. Some complaints may not be acknowledged. 
A 0 score is earned if the mechanism is unresponsive and complaints are often not acknowledged. Serious abuses are not investigated or take more than 60 working days to be acted on.</t>
  </si>
  <si>
    <t xml:space="preserve">While Public Official Financial Disclosure forms of state-level judges are not available on the website of the Alaska Public Offices Commission, "copies of the disclosure forms are immediately available should the individual contact the (APOC) office and arrange for viewing or copying," writes Mara Rabinowitz of the Alaska Court System. "If excessive, there may be a delay while staff time is accommodated, and copy charges may apply." Charges typically equal 25 cents per page.
Paul Dauphinais, APOC's executive director, said the forms are provided to anyone who makes a request, typically within a day or two. </t>
  </si>
  <si>
    <t>Letter from Reginald J. Newson, secretary of the Wisconsin Department of Workforce Development, to Jeffrey Renk, Chief Clerk of the Wisconsin Senate, Feb. 25, 2015
John Dipko, Communications Director, Wisconsin Department of Workforce Development, (608) 266-6753, John.Diko@dwd.wisconsin.gov. Email interviews Feb. 16, 2015; Feb. 26, 2015.
"Wisconsin Supreme Court Says Unpaid Intern Is Not Protected Under State Whistleblower Statute," von Briesen Health Law Blog July 24, 2014, http://blog.vonbriesenhealth.com/2014/07/24/wisconsin-supreme-court-says-unpaid-intern-is-not-protected-under-state-whistleblower-statute/
“Employee Whistleblower Protection in Wisconsin” Moen Sheehan Meyer, Ltd., LaCrosse 2015 http://www.msm-law.com/employee-whistleblower-protection-in-wisconsin</t>
  </si>
  <si>
    <t xml:space="preserve">Dean Fausset, Director, Wyoming Department of Administration and Information, April 29, 2015, phone. 
Wyoming State Personnel Rules, Wyoming Department of Administration and Information, Chapter 12, Online, Jan 28, 2015 http://www.wyoming.gov/loc/06012011_1/DOCS%20HR/Rules/Chapter12GrievancesAndAppealsForPermanentEmployeesCURRENT.pdf                                 
Grievances and Appeals webpage, State of Wyoming A&amp;I Human Resources Division, June 24, 2015 http://www.wyoming.gov/loc/06012011_1/employees/Pages/GrievancesandAppeals.aspx  
---
Peer Reviewer Sources:
Personnel Rules, State of Wisconsin, accessed July 2015, http://www.wyoming.gov/loc/06012011_1/employees/Pages/PersonnelRules.aspx                                                  </t>
  </si>
  <si>
    <t>In practice, the internal reporting mechanism for public sector corruption acts on complaints within a reasonable time period.</t>
  </si>
  <si>
    <t>Can citizens access the asset disclosure records of members of the state-level judiciary?</t>
  </si>
  <si>
    <t>Jim Brownell, Whistleblower Manager, Office of Washington State Auditor, email interview 3/26/2015; 
Performance Audit of the State Employee Whistleblower Program, Strategica, Jan. 15, 2015 
http://www.ofm.wa.gov/reports/audit/whistleblower.pdf
Washington State Auditor's Office 2104 annual report, accessed May 11, 2015 
http://portal.sao.wa.gov/ReportSearch</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</si>
  <si>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Wyoming's Campaign Finance Information System, Website, April 26, 2015
https://www.wycampaignfinance.gov/WYCFWebApplication/GSF_Authentication/Default.aspx</t>
  </si>
  <si>
    <t>Gordon Simmons, who represents the Public Workers Union/WV, in a telephone interview from his office in Charleston WV on Jan. 30, 2015.
Bob Paulson, counsel for the Department of Administration, in a telephone interview from his office in Charleston WV on Feb. 2, 2015.
Web site for Legislative Auditor’s Post-Audit Division
http://www.legis.state.wv.us/joint/postaudit.cfm
State Auditor Glen Gainer in a telephone interview from his office in the state Capitol on Feb. 6, 2015.
Matt Harvey, assistant managing editor of the Exponent Telegram, in an article entitled Former FSU official David Tamm pleads guilty to federal charges, published Jan. 8, 2014. http://www.theet.com/news/local/former-fsu-official-david-tamm-pleads-guilty-to-federal-charges/article_4a562b8a-7892-11e3-bfdb-0019bb2963f4.html
Matt Harvey, assistant managing editor of the Exponent Telegram, in an article entitled Ex-Fairmont State official headed to prison, published May 15, 2014. http://wvpress.org/news/ex-fairmont-state-official-headed-prison/</t>
  </si>
  <si>
    <t>In practice, citizens can access the asset disclosure records of state-level judges within a reasonable time period and at no cost.</t>
  </si>
  <si>
    <t>Secretary of State’s Web site for campaign finance information. accessed on April 22, 2015. http://cfrs.wvsos.com/#/home
Jake Glance, spokesman for Secretary of State’s Office, in an email interview from the state Capitol on Jan. 16, 2015.
H. Truman Chafin spending reports for state Senate, Accessed on April 22, 2015. http://cfrs.wvsos.com/#/election_list/-2/1046/en?mode=candidate</t>
  </si>
  <si>
    <t>June Jennings, Virginia Inspector General, 19 February 2015, Richmond, Virginia, interview by phone.
Office of Inspector General introduced budget, Legislative Information System, 17 December 2014. http://lis.virginia.gov/cgi-bin/legp604.exe?151+bud+11-A147
Final Budget for the 2012-14 Biennium, Department of Planning and Budget, accessed 18 February 2015. https://solutions.virginia.gov/pbreports/rdPage.aspx?rdReport=dwBudgetWiz&amp;rdAgReset=True&amp;selTableName=ChapterByFnd&amp;selFieldList=AgencyCode&amp;selTitleList=AgencyTitle&amp;selChapterID=45&amp;selValueColumns=Total%20Dollars%2cTotal%20Positions&amp;iptSubmitted=True&amp;chkInitial=True&amp;chkAmended=True&amp;chkCaboose=True&amp;iptFirstPageCall=False&amp;iptShowInput=DontShow&amp;iptShowToggle=Show&amp;QLinks=Agy&amp;rdShowModes=Show
Establish an inspector general, Sean Gorman, PolitiFact Virginia, 7 December, 2011. http://www.politifact.com/virginia/promises/bob-o-meter/promise/988/establish-an-inspector-general/</t>
  </si>
  <si>
    <t>Matt Rothschild, executive director, Wisconsin Democracy Camaign, phone and email interviews, Jan. 25-27, 2015
Legislative Audit Bureau, Audit of GAB, December 2014 
lab_audit_report_14_14_full_pdf_13314.pdf
Wisconsin Campaign Finance Information System, accessed 3/9/2015 and 5/16/2015
cfis.wi.gov
Friends of Dale Kooyenga, http://cfis.wi.gov/ReportsOutputFiles/0104860JanuaryContinuing2015383d221201580034PMGAB2Report.pdf
Friends of Terese Berceau, http://cfis.wi.gov/Public/Registration.aspx?page=FiledReports</t>
  </si>
  <si>
    <t>Jean Mills-Barber, HR Director, Utah Department of Human Resource Management, email response to questions, April 14, 2015, Salt Lake City. 
Wendy Peterson, Utah Division of Human Resource Management, email response to questions, April 11, 2015, Salt Lake City. 
Todd Sutton, Employee Representative, Utah Public Employees' Association, phone interview April 14, 2015, Salt Lake City.
Governor names New CSRO Administrator, Oct. 31, 2012.http://www.utah.gov/governor/news_media/article.html?article=7985, Accessed May 20, 2015.
Career Service Review Office website: http://csro.utah.gov/index.html, Access May 20, 2015.</t>
  </si>
  <si>
    <t xml:space="preserve">Virginia Public Access Project, Elections Records, accessed 2 May 2015. http://www.vpap.org/elections/
State Board of Elections, Campaign Finance Reports, accessed 2 May 2015. http://elections.virginia.gov/index.php/candidatepac-info/reporting/index.html
Chris Piper, executive director at Ethics and Virginia Conflict of Interests Advisory Council, interviewed on Dec. 31, 2014; Rebecca Green, co-director of the Election Law Program for the College of William and Mary, interviewed on Jan. 12, 2015; </t>
  </si>
  <si>
    <t>Justin St. james, Staff Attorney, Vermont State Employees Association personal interview Feb. 17, 2015.
Former Sen. Vincent Illuzzi personal interview Feb.17, 2015.
Auditor Doug Hoffer, telephone interview Feb. 20, 2015.
Michelle Anderson, General Counsel, Department of Human Resources, email March 9, 2015.</t>
  </si>
  <si>
    <t>Lori Anderson, spokeswoman for Public Disclosure Commission via email 2/24/2015;
Brad Shannon, former statehouse reporter and editorial writer for The Olympian, phone interview 3/20/2015
"Transparency bill deserves action" The Olympian editorial 3/18/2015 
http://www.bellinghamherald.com/2015/03/18/4190692_transparency-bills-deserve-action.html?rh=1</t>
  </si>
  <si>
    <t>Phone interview with Greg Cothran, assistant general counsel in the office of the comptroller, March 18, 2015.
Comptroller investigations, accessed May 6, 2015 
http://www.comptroller.tn.gov/ia/
Comptroller news releases, accessed May 6, 2015 
http://www.comptroller.tn.gov/com/NewsReleases.asp
Gov. Bill Haslam’s proposed budget 2015-2016 (See Page B-36, comptroller of the treasury positions) http://www.tn.gov/finance/bud/documents/2016BudgetDocumentVol1.pdf
Gov. Bill Haslam’s proposed budget 2015-2016 (See Page B-237, TBI positions) 
http://www.tn.gov/finance/bud/documents/2016BudgetDocumentVol1.pdf</t>
  </si>
  <si>
    <t>Jenn Gonnely, Executive Director, Utah Chapter of League of Women Voters, in-person interview on February 10, 2015, Salt Lake City. 
Mary Ann Martindale, Executive Director, Alliance for a Better Utah, in-person interview on February 10, 2015, Salt Lake City.
Utah Campaign and Financial Reporting Requirements, Utah Code 20A-11-16-1603, http://le.utah.gov/xcode/Title20A/Chapter11/20A-11-S1603.html?v=C20A-11-S1603_2014040320140313.</t>
  </si>
  <si>
    <t>Harvey Kronberg, publisher, Quorum Report, telephone interview, Feb. 19, 2015
Ray Hymel, lobbyist, Texas Public Employees Association, telephone interview, Feb. 19, 2015 
Texas State Auditor’s Office, accessed June 15, 2015
https://sao.fraud.state.tx.us/Hotline.aspx
Rep. Trey Martinez Fischer, D-San Antonio, Telephone interview, July 3, 2015.</t>
  </si>
  <si>
    <t>Secretary of State Jim Condos, interview Jan. 6, 2015.
Will Senning, head of Elections Division, interview Jan. 6, 2015.
Allen Gilbert, exec. dir. ACLU VT, personal interview, Jan. 6, 2015.</t>
  </si>
  <si>
    <t>Denise Ross, content editor, Black Hills Knowledge Network, 23 March 2015, email.
Search campaign finance reports, South Dakota secretary of state’s website, https://sdsos.gov/elections-voting/campaign-finance/Search.aspx, 23 March 2015.
Independent expenditures, South Dakota secretary of state’s website, https://sdsos.gov/elections-voting/campaign-finance/Independent_expenditures.aspx, 23 March 2015.</t>
  </si>
  <si>
    <t>Inspector General Patrick Maley, June 18, 2015 phone interview
Phone Interview, Sam Griswold, Board Member, State Retirees Association of South Carolina, July 18, 2015
Adam Beam, “SC inspector general `scares’ lawmakers.” The State, January 16, 2013
http://www.thestate.com/incoming/article14419025.html</t>
  </si>
  <si>
    <t>Interview with Drew Rawlins, executive director of the Tennessee Bureau of Ethics and Campaign Finance, on Jan. 29, 2015. 
Phone interview with Tom Humphrey, reporter for the Knoxville News Sentinel, on Feb. 16, 2015
Registry of Election web page on online campaign finance database, accessed June 11, 2015: 
https://apps.tn.gov/tncamp-app/public/search.htm</t>
  </si>
  <si>
    <t>Laurie Gill, commissioner, South Dakota Bureau of Human Resources, 7 April 2015, email.
Eric Ollila, executive director, South Dakota State Employees Organization, 21 April 2015, phone interview.
Barb Christianson, chairwoman, South Dakota Civil Service Commission, 22 April 2015, phone interview.</t>
  </si>
  <si>
    <t>Craig McDonald, director, Texans for Public Justice, telephone interview, Jan. 6, 2015 
Tom "Smitty" Smith, director, Public Citizen Texas, telephone interview, Jan. 2, 2015  
Texas Ethics Commission, Search Campaign Finance and Lobby Reports. Accessed Jan. 6, 2015 http://www.ethics.state.tx.us/main/search.htm</t>
  </si>
  <si>
    <t>Jim Radda, Ninth District Circuit Court Judge, State of Wyoming, May 8, 2015, phone. 
Wyoming Code of Judicial Conduct, Commission on Judicial Conduct and Ethics online, accessed June 8, 2015
http://judicialconduct.wyo.gov/home/how-to-file-a-complaint/wyoming-code-of-judicial-conduct                                                                                                                           
"Wyoming district Judge Peter Arnold announces retirement," JOAN BARRON, Casper Star-Tribune, Nov. 26, 2013                                                                                    http://trib.com/news/local/crime-and-courts/wyoming-district-judge-peter-arnold-announces-retirement/article_65df75df-d29c-5db5-bf83-10f7292a47a9.html</t>
  </si>
  <si>
    <t>Marwan Kreidie, served as chair of Civil Service Commission from 2006 to 2010, 8 April 2015, interview by email.
Jack McGettigan, spokesman, Pennsylvania State Civil Service Commission, Harrisburgh, Pa., 2 April 2015 and 7 July 2015, interview by phone.
Daniel Egan, press secretary for the Pennsylvania Governor's Office of Administration, Harrisburg, Pa., 23 April 2015, interview by email.</t>
  </si>
  <si>
    <t>Phone interview, Lynn Teague, S.C. League of Women Voters, March 26, 2015
Phone interview, John Crangle, Common Cause, April 9, 2015
Phone interview, Cathy Hazelwood, former State Ethics Commission General Counsel, April 9, 2015http://apps.sc.gov/PublicReporting/Index.aspx
South Carolina State Ethics Commission, accessed March 2015, 
http://apps.sc.gov/PublicReporting/Index.aspx</t>
  </si>
  <si>
    <t>Deborah Dawson, Director of Human Resources, phone interview, March 30, 2015
Tom Mannock, Rhode Island Department of Human Resources supervisor, phone interview, March 30, 2015
Dorothy Pascale, Chief of the Rhode Island Bureau of Audits, email response, March 4, 2015
The Rhode Island Bureau of Audits fraud reporting system, accessed March 30, 2015,  can be found on its web site here:
http://www.audits.ri.gov/fraud/</t>
  </si>
  <si>
    <t>Corinna Wilson, executive director of the Pennsylvania Freedom of Information Coalition and principal of Wilson500, 27 January 2015, interview by phone.
Barry Kauffman, executive director of Common Cause Pennsylvania, Harrisburg, Pa., 13 Februrary 2015, interview by phone. 
Review of Reporting Search, Pennsylvania Department of State, accessed January and February 2015, https://www.campaignfinanceonline.state.pa.us/pages/CampaignFinanceSearch.aspx</t>
  </si>
  <si>
    <t>James Alexander, retired executive director, Wisconsin Judicial Commission, phone interview Jan. 28, 2015; email interviews Feb. 3, Feb. 8 and Feb. 10, 2015.
James Boll, retired Dane County Circuit Judge; face-to-face interview Feb. 4, 2015
"Judging the Judges: Wisconsin Judicial Commission 2005 Annual Report" by Hannah Dugan, Wisconsin Lawyer, April 2006, http://www.wisbar.org/newspublications/wisconsinlawyer/pages/article.aspx?Volume=79&amp;Issue=4&amp;ArticleID=1086</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</si>
  <si>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The Board of Elections web site, accessed April 22, 2015, can be found here:
http://www.elections.state.ri.us/finance/publicinfo/</t>
  </si>
  <si>
    <t>Dale Bond, audit manager, Secretary of State Audits Division, oversees the state's whistleblower hotline investigations. She as interviewed by phone April 1, 2015.
Charlie Burr, communications director, Oregon Bureau of Labor and Industries. He has previously worked in the state governor's office. He was interviewed by phone April 20, 2015.
Oregon Fraud, Waste Abuse hotline or online reporting, http://sos.oregon.gov/audits/Pages/fraud.aspx, accessed on April 21, 2015.
Audit Report Government Waste Hotline by the Oregon Secretary of State's Office, Dec. 2013. http://sos.oregon.gov/audits/documents/2014-14.pdf</t>
  </si>
  <si>
    <t>Tony Bledsoe, Legislative Inspector General, Columbus, 12-31-14 email 
Carl A. Enslen, Ohio Deputy Inspector General - External Relations, Office of the Ohio Inspector General, Columbus, 5-1-15 email
Paul Nick, executive director, Ohio Ethics Commission, Columbus, 1-2-15 email 
Benjamin J. Marrison commentary: Attacks fail to suppress ugly truths, The Columbus Dispatch, May 30, 2010: http://www.dispatch.com/content/stories/insight/2010/05/30/attacks-fail-to-suppress-ugly-truths.html 
Kasich to reappoint Meyer as Ohio inspector general, Randy Ludlow, The Columbus Dispatch, 12-30-14: http://www.dispatch.com/content/stories/local/2014/12/30/kasich-to-reappoint-ohio-inspector-general.html 
Inspector General Requests Funding To Boost Staff Levels, Gongwer News Service, 2-19-15: http://www.gongwer-oh.com/programming/news.cfm?article_id=840330202#sthash.tStCrJEe.dpbs 
Dems call for resignation over Noe report; Gubernatorial candidate, Ohio party chief criticize inspector general, James Provance, Toledo Blade, May 1, 2014: https://www.toledoblade.com/State/2014/05/01/Dems-call-for-resignation-over-Noe-report.html</t>
  </si>
  <si>
    <t>Dan Meek, public interest attorney, advocate for campaign finance reform, Jan. 28, 2015, interviewed via email and phone. 
Tony Green, Communications Director, Oregon Secretary of State, January 28, 2015, via email.
Campaign Finance: Contribution &amp; Expenditure Limits, by Oregon Legislative Committee 
Oregon Secretary of State Campaign Finance web site, accessed on May 6, 2015. 
http://sos.oregon.gov/elections/Pages/orestar.aspx</t>
  </si>
  <si>
    <t>Carol Shelley, executive director of the Merit Protection Commission, telephone interview, 2 p.m. 3/4/15
Sterling Zearly, executive director of the Oklahoma Public Employees Association, telephone interview, 1 p.m. 3/3/15
Lee Slater, executive director of Oklahoma Ethics Commission, telephone interview 1/30/15 1:30 p.m.
Recent appeal decisions of the Merit Protection Commission: 
http://www.ok.gov/okmpc/Appeal_Summaries/index.html</t>
  </si>
  <si>
    <t>Catherine Turcer, policy analyst, Common Cause-Ohio, Columbus, 1-2-15 email;
The secretary of state's FTP site containing comma-delimited data for candidates back to 1990: http://www2.sos.state.oh.us/pls/cfqry/f?p=119:9:209403034255009::NO:RP:P9_TYPE:CAN 
The secretary of state's main search page: http://www.sos.state.oh.us/SOS/CampaignFinance/Search.aspx - Philip Richter, director, Ohio Elections Commission, Columbus, 12-30-14 email</t>
  </si>
  <si>
    <t xml:space="preserve">M. Scott Carter, longtime Oklahoma political reporter for the Journal Record newspaper and Oklahoma Watch, a non-profit public interest journalism foundation, telephone interview 1/29/15, 4 p.m. 
Lee Slater, executive director of Oklahoma Ethics Commission, telephone interview 1/30/15, 1:30 p.m. 
Oklahoma Ethics Commission Guardian reporting website
https://guardian.ok.gov/PublicSite/homepage.aspx#
Pre-2015 candidate information website for Oklahoma Ethics Commission
http://www.ok.gov/ethics/public/login.php </t>
  </si>
  <si>
    <t>Reiko Callner, Executive Director, Washington State Commission on Judicial Conduct 3/10/2015; 
Kate Reynolds, executive director, of Washington State Executive Ethics Board email 3/10/2015;
Peter Callahan, former columnist for The News Tribune and government reporter for MinnPost.com via email 3/16/2015.</t>
  </si>
  <si>
    <t>Chad Nodland, editor of North Decoder, a liberal political blog, interviewed by phone from Bismarck, N.D., Feb. 16, 2015.
Pete Quist, research director for the National Institute on Money in State Politics, email, Feb. 17, 2015.
Rob Port, editor of Say Anything Blog, a conservative political blog, interviewed by phone from Minot, N.D., Feb. 18, 2015.
Jim Silrum, deputy secretary of state, interviewed by phone from Bismarck, N.D., Feb. 25, 2015.
“North Dakota Campaign Finance Online,” Office of Secretary of State, https://vip.sos.nd.gov/PortalListDetails.aspx?ptlhPKID=116&amp;ptlPKID=2#content-start, accessed Feb. 18, 2015.</t>
  </si>
  <si>
    <t>Chief Superior Judge Brian Grearson personal interview Feb. 17, 2015.
Dan Barrett, staff attorney VT ACLU telephone interview Feb. 19, 2015.
Former Judge Mark Keller’s website, accessed April 17, 2015.
http://mkellerlaw.com/ 
“Mark Keller Withdraws Request to be Retained," WCAX-TV, March 18, 2011.
http://www.wcax.com/story/14278932/judge-mark-keller-withdraws-request-to-be-retained</t>
  </si>
  <si>
    <t>Ken Purdy, director of Human Resources Management Services, email, Feb. 19, 2015.
Purdy, interview by phone from Bismarck, N.D., March 5, 2015.
Liz Brocker, spokeswoman for Attorney General Wayne Stenehjem, email, March 5, 2015.
Brandon Solberg, chief of staff with the North Dakota Highway Patrol, interviewed by phone from Bismarck, N.D., March 6, 2015.
North Dakota Century Code, § 39-03-09(11), http://www.legis.nd.gov/cencode/t39c03.pdf. 
Janell Cole, “‘Tenacious’ man helped expose WSI’s Blunt,” The Forum of Fargo-Moorhead, Page A1, Dec. 23, 2008.
Patrick Springer, “WSI investigation: Search warrant sheds little light,” The Forum of Fargo-Moorhead, Nov. 8, 2007.
Patrick Springer, “WSI: Lawyers: Special counsel necessary,” The Forum of Fargo-Moorhead, Jan. 14, 2008.</t>
  </si>
  <si>
    <t>Phone interview March 18, 2015, with Amy Strange, deputy director, campaign finance and operations, NC Board of Elections. 
Phone interview March 12, 205, with Bob Phillips, executive director of Common Cause North Carolina.
NC Campaign Report Search. http://www.ncsbe.gov/ncsbe/Campaign-Finance/report-search. 
Phone interview March 25, 2015, with Don Carrington, investigative reporter and editor Carolina Journal.</t>
  </si>
  <si>
    <t>Former Texas Supreme Court Chief Justice Wallace Jefferson, name partner with Alexander Dubose Jefferson &amp;  Townsend,  telephone interview, Jan. 21, 2014.
Alex Winslow, director, Texas Watch, telephone interview, Jan. 18, 2015  
Harvey Kronberg, publisher, Quorum Report,  telephone interview, Jan. 17, 2015</t>
  </si>
  <si>
    <t>Phone interview Feb. 25, 2015 with Tom Harris, chief of staff and general counsel for the State Employees Association of North Carolina. 
Phone interview March 25, 2015, with Nancy Lipscomb, director of employee relations and local government services for office of state human resources.
Phone interview Feb. 27, 2015, with Bill Holmes, director of external affairs for the state auditor's office.  
Phone interview March 27, 2015, with Don Carrington, reporter and editor of the Carolina Journal.</t>
  </si>
  <si>
    <t>Jeff Hunt; attorney with Parr, Brown, Gee, Loveless; in-person interview on February 19, 2015, Salt Lake City. 
Brent Johnson, lead attorney, Utah State Courts, in-person interview, March 13, 2015.Salt Lake City. 
Utah earns F for financial disclosure. The Center for Public Integrity. December 4, 2013. http://www.publicintegrity.org/2013/12/04/13761/utah-earns-f-judicial-financial-disclosure .</t>
  </si>
  <si>
    <t>Viki Harrison, Common Cause New Mexico executive director, 30 March 2015, via phone.
Carter Bundy, American Federation of State, County and Municipal Employees, political and legislative director, 10 April 2015, via phone. 
Matthew Garcia; Garcia, Ives, Nowara; attorney, 12 May 2015, via phone.</t>
  </si>
  <si>
    <t>John Conklin, New York Board of Elections, Director of Public Information, March 5, 2015, New York, phone; 
Disclosure reports, New York Board of Elections, accessed March 5, 2015, http://www.elections.ny.gov/CFViewReports.html ; 
Board of Elections data, Open New York, accessed March 5, 2015, https://data.ny.gov/browse?Dataset-Information_Agency=Elections%2C+Board+of&amp;utf8=%E2%9C%93</t>
  </si>
  <si>
    <t>Phone interview with Tony Gottlieb, president of DAD of Tennessee, on May 20, 2015.
Phone interview with Michele Wojciechowski, spokeswoman for the Administrative Office of the Courts, on May 28, 2015. 
Interview with Allan Ramsaur, executive director of the Tennessee Bar Association, in an interview on Dec. 17, 2015 at Tazza.
Confirmed by Shelby County Criminal Court Judge Chris Craft, who is also Board of Judicial Conduct chairman, in a phone interview on Feb. 17, 2015.</t>
  </si>
  <si>
    <t>Cuomo Focuses on Ethics Reform, Not on Funding It, by Jesse McKinley, New York Times, March 20, 2015, http://www.nytimes.com/2015/03/21/nyregion/cuomo-focuses-on-ethics-reform-not-on-funding-it.html ; 
William Reynolds, Office of the Inspector General, Public Information Officer, March 19, 2015, New York, phone; 
Reports and Press Releases, Office of the Inspector General, accessed March 22, 2015, http://www.ig.state.ny.us/reports/reports.html</t>
  </si>
  <si>
    <t>Rudolph Ogden, New Hampshire Department of Labor, attorney, March 11, 2015, email
Charles Douglas, Douglas, Leonard &amp; Garvey, P.C., attorney, former NH Supreme Court justice, Feb. 19, 2015, Manchester, NH, phone
Joseph DiBrigida, Executive Branch Ethics Committee, chairman, January 29, 2015 Lowell, Mass., phone 
Ann Rice, New Hampshire Office of the Attorney General, deputy attorney general, January 22, 2015 Lowell, Mass., phone
State of New Hampshire Department of Labor, Biennial Report July 1, 2011 – June 30, 2013, p. 52
http://www.nh.gov/labor/documents/biennial-report-2012-2013.pdf
2013 Whistleblowers' Decisions, website of the New Hampshire Department of Labor, accessed April 15, 2015
http://www.nh.gov/labor/decisions/whistleblower/2013/index.htm
House Bill-1-A Final Version, Office of the Legislative Budget Assistant, 2013 http://www.gencourt.state.nh.us/legislation/2013/HB0001.pdf</t>
  </si>
  <si>
    <t xml:space="preserve">Peter McAleer, Comptroller spokesman, via 1/28/15and 6/5/15 email
Stephen Eells, State Auditor, 2/5/15 phone interview. 
John Reitmyer, New Jersey Spotlight reporter 3/5/15 phone interview
OLS Employee Index, http://www.njleg.state.nj.us/legislativepub/olsemployeeindex.asp, accessed June 16, 2015.
New Jersey office of State Comptroller employees salaries, http://new-jersey-employees.findthedata.com/d/a/Office-of-State-Comptroller, accessed June 16, 2015. </t>
  </si>
  <si>
    <t>Jeff Davis, presiding judge of Seventh Judicial Circuit of South Dakota and secretary of Judicial Qualifications Commission, 31 March 2015, email.
Larry Long, presiding judge, Second Judicial Circuit of South Dakota, 8 April 2015, email.
7th Circuit Judge retires after 20 years on bench, Cindy Davis, KOTA Territory News, 5 January 2015, http://www.kotatv.com/news/south-dakota-news/7th-Circuit-Judge-retires-after-20-years-on-bench/30544444.</t>
  </si>
  <si>
    <t>Patty Cafferata, Spokesperson, Nevada Office of the Attorney General, Las Vegas, NV, April 22, by phone. 
Jon Ralston, host, KNPB's Ralston Reports, Las Vegas, NV, April 23, 2015, by phone.
Richard McCann, Executive Director, Nevada Association of Public Safety Officers, Las Vegas, NV, April 24, 2015, by phone</t>
  </si>
  <si>
    <t>Matt Friedman, Star-Ledger Statehouse reporter, 2/4/15 phone interview.
Josh Margolin, ABC news reporter, 2/8/15 phone interview. 
ELEC website: http://www.elec.state.nj.us/publicinformation.htm</t>
  </si>
  <si>
    <t xml:space="preserve">Review of PA Constitution, Article V, Section 17(b), 1968
http://www.legis.state.pa.us/cfdocs/legis/LI/consCheck.cfm?txtType=HTM&amp;ttl=00&amp;div=0&amp;chpt=5
Review of Pennsylvania Code, Chapter 33 (Code of Judicial Conduct), 1973
http://www.pacode.com/secure/data/207/chapter33/chap33toc.html
Pennsylvania Supreme Court rules against Ethics Commission, Disciplinary Board of the Supreme Court of Pennsylvania advisory, 2003, accessed March 2015, http://www.padisciplinaryboard.org/newsroom/cases/2003/1101.php
Lynn Marks, executive director, Pennsylvanians for Modern Courts, 17 March 2015, Philadelphia, Pa., interview by phone. </t>
  </si>
  <si>
    <t>Diane Denish, former lieutenant governor of New Mexico, 16 March, via phone.
Kent Cravens, former Republican state senator, 16 March, state capitol in Santa Fe, in person.
State officials blame 'glitch' for website change that hampers access to lobbyist spending data, The Santa Fe New Mexican, Steve Terrell, reporter, 7 February 2015, http://www.taosnews.com/news/article_90aebb7a-af45-11e4-8909-9be79fe9f546.html</t>
  </si>
  <si>
    <t>Marieke Beck, Human Rights Bureau, Bureau Chief, telephone, 20 April 2015, Helena, Montana, Telephone
Don Jones, Hohenlohe, Jones Law Offices, Employment Attorney, 7 April 2015, Helena, Montana, Telephone
Marjorie Thomas, Montana State Human Resources, Attorney, 26 February 2015, Helena, Montana, Telephone
Quinton Nyman, Montana Public Employees Association, Executive Director, 26 February 2015, Helena, Montana, Email
Charles S. Johnson, Lee Newspapers State Bureau, Bureau Chief, 24 February 2015, Helena, Montana, email
Human Rights Commission, Case load summary, http://erd.dli.mt.gov/Portals/54/Documents/Human-Rights/dli-erd-hr053.pdf</t>
  </si>
  <si>
    <t>Tulsa County District Court Judge Dana Kuehn, in-person interview 2/3/15, 2 p.m. 
Oklahoma civil rights/defense attorney Scott Graham (now a federal public defender in the Oklahoma Northern and Eastern Districts), phone interview 2/4/15, 11 a.m. 
Lee Slater, executive director of Oklahoma Ethics Commission, telephone interview 1/30/15 1:30 p.m</t>
  </si>
  <si>
    <t>Gavin Geis, executive director, Common Cause Nebraska, in-person interview, the Mill coffeeshop, March 11, 2015
Marshall Lux, state ombudsman, in-person interview, Capitol, Feb. 27, 2015.
The Ombudsman, the 43rd Annual Report of the Nebraska Public Counsel, accessed April 28, 2015; 
http://nebraskalegislature.gov/FloorDocs/103/PDF/Agencies/Public_Counsel/191_20141231-145942.pdf</t>
  </si>
  <si>
    <t>Emily Shaw, Sunlight Foundation, national policy manager, April 20-22, 2015, Email
Open Data Policy Guidelines, Sunlight Foundation, http://sunlightfoundation.com/opendataguidelines/, accessed April 18-23, 2015
Campaign Finance, website of the New Hampshire Secretary of State, accessed Jan. 1-21, 2015, http://sos.nh.gov/CampFin.aspx</t>
  </si>
  <si>
    <t>Mary Baker, Commissioner of Political Practices, Program supervisor, 29 January 2015, Helena, Montana, telephone and 6 February 2015, email
Denise Roth Barber, National Institute for Money in State Politics, Research Director, 30 January 2015, Helena, Montana, telephone
Commissioner of Political Practices, Campaign Report Search, http://campaignreport.mt.gov/forms/candidatesearch.jsp
Campaign Electronic Reporting System, https://camptrackext.mt.gov/CampaignTracker/dashboard;jsessionid=604B58A660C3BA2858DB7B4EDE8F745D
GOP legislators block campaign transparency bills in committee, Troy Carter, Bozeman Daily Chronicle, 1 February 2015, http://www.bozemandailychronicle.com/news/mtleg/gop-legislators-block-campaign-transparency-bills-in-committee/article_bbbb3bc9-b5ce-5f10-abe5-6d49a8278a28.html
SB289, 64th legislature, 2015, http://leg.mt.gov/bills/2015/billpdf/SB0289.pdf</t>
  </si>
  <si>
    <t>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Nexis/Google searches in February 2015 on possible violations of revolving door law and/or judicial rules for state level judges in Ohio.
Online search of Ohio Supreme Court opinions on judicial misconduct conducted May 2015</t>
  </si>
  <si>
    <t>Frank Daley, executive director, Nebraska Accountability and Disclosure Commission, phone interview, March 9, 2015
Gavin Geis, executive director, Common Cause Nebraska, in-person interview, The Mill coffeeshop, March 11, 2015.
Accountability and Disclosure Commission campaign-finance website, http://www.nadc.nebraska.gov/ccdb/search.cgi</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</si>
  <si>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Vicki Hale, Administrative Hearing Commission, Jefferson City, Missouri, 5 May 2015, interview by email.
Tom Bastian, Director of Communications, Missouri Department of Labor, Jefferson City, Missouri, 18 May 2015, interview by email.
Robert “Spence” Jackson, media director, Office of the State Auditor, Jefferson City, Missouri, 25 March 2015, interview by phone.
“State Auditor's Office,” Office of the State Auditor, accessed 7 June 2015, http://www.auditor.mo.gov/AboutUs/Overview.aspx
House Bill No. 2012, Missouri House of Representatives, 2012, http://www.house.mo.gov/billtracking/bills121/biltxt/truly/HB2012T.htm
House Bill No. 2012, Missouri House of Representatives, 2014, http://www.house.mo.gov/billtracking/bills141/biltxt/truly/HB2012T.htm
House Bill No. 12, Missouri House of Representatives, 2013, http://www.house.mo.gov/billtracking/bills141/biltxt/truly/HB2012T.htm</t>
  </si>
  <si>
    <t>James Klahr, Missouri Ethics Commission executive director, Jefferson City, Missouri, 10  April 2015, interview by phone.
Candidate/Committee Resources, Missouri Ethics Commission, accessed 12 April 2015, http://www.mec.mo.gov/EthicsWeb/CampaignFinance/CampaignFinance.aspx
Committee Disclosure Report for Friends of Tom Schweich, Missouri Ethics Commission, 12/3/2014, accessed 12 April 2015, http://www.mec.mo.gov/CampaignFinanceReports/Generator.aspx
Keys=B2G41dEVPKgI8cDcdGFsgJsm99XwPL2GciT9WaXe4pD1AjgrmLIUuOO6ayPqip%2bux38iJ5IfDIgJJ5HFwyFf42h8WUerB3px</t>
  </si>
  <si>
    <t>Richard Rifkin, New York State Bar Association, Special Counsel, Feb. 4, 2015, New York, phone; 
Gary Spencer, Court of Appeals, Public Information Officer, March 20, 2015, New York, phone; 
Rules Governing Judicial Conduct, New York State Commission on Judicial Conduct, accessed April 7, 2015, http://www.scjc.state.ny.us/Legal.Authorities/rgjc.htm</t>
  </si>
  <si>
    <t>Phone interview Feb. 27, 2015, with Chris Heagarty, director of NC Judicial Standards Commission. 
Phone interview Feb. 27, 2015 with Michael Crowell, professor of public law and government at the UNC School of Government. 
Phone interview Feb. 28, 2015 with Bob Hall, executive director of Democracy North Carolina.</t>
  </si>
  <si>
    <t>Jennifer Robertson, Elections Officer, Secretary of State, Jackson, Mississippi, April 21, visit to elections office.
Charles Mitchell, Assistant Dean and Professor, University of Mississippi School of Journalism, April 21, 2015, email interview. 
Secretary of State's Office, Campaign Finance Search.
http://www.sos.ms.gov/Applications/Pages/Campaign-Finance-Filings.aspx
Campaign Finance Guide, Secretary of State's office.
http://www.sos.ms.gov/Elections-Voting/Documents/2015%20Campaign%20Finance%20Guide.pdf</t>
  </si>
  <si>
    <t>Harvey Weissbard, former New Jersey Superior Court trial and appeallate judge, 2/20/15 phone interview. 
Kathy Flicker, Rutgers Law School professor, former state and county prosecutor, 2/18/15 in-person interview. 
Josh Margolin, ABC news reporter, former New Jersey statehouse reporter, 2/8/15 phone interview.</t>
  </si>
  <si>
    <t>Brenda Scott, President, Mississippi Alliance of State Employees, April 9, 2015, Jackson, Mississippi, interview.
Tom Hood, Executive Director, Mississippi Ethics Commission, April 24, 2015, Jackson, Mississippi, email interview.
Title 25, Chapter 9, Section 172 (3) of the Mississippi Code; Statewide Personnel System; Record of complaint; authority to investigate complaint; standard form for complaint; confidentiality.
http://law.justia.com/codes/mississippi/2010/title-25/9/25-9-172
Cecil Brown, Mississippi Representative, Jackson, Mississippi, April 23, 2015, interview.
Attorney General's Office website, Divisions
http://www.ago.state.ms.us/divisions/</t>
  </si>
  <si>
    <t>Gary Goldsmith, Minnesota Campaign Finance and Public Disclosure Board, Executive Director, 11 February 2015, St. Paul, Minnesota, email. 
Jeremy Schroeder, Common Cause Minnesota, Executive Director, 10 February 2015, St. Paul, Minnesota, in-person interview
Rachel E. Stassen-Berger, Pioneer Press, Capitol Reporter, 4 March 2015, St. Paul, Minnesota, in-person interview. 
Minnesota Campaign Finance and Public Disclosure Board, Campaign Finance Searchable Database, 6 March 2015, http://www.cfbreport.state.mn.us/dataViewer/cfbsearch.php</t>
  </si>
  <si>
    <t>Ashley Erickson, Assistant Communications Coordinator, Minnesota Association of Professional Employees, 20 March 2015, Shoreview, Minnesota, phone interview.
Rebecca Otto, State Auditor, Minnesota Office of the State Auditor Rebecca Otto, 6 April 2015, St. Paul, Minnesota, email interview. 
John Pollard, Legislative and Communications Director, Minnesota Management and Budget, 24 March 2015, St. Paul, Minnesota in-person interview
Josh Tilsen, Commissioner, Minnesota State Office for Collaboration and Dispute Resolution, Bureau of Mediation Services, 26 March, St. Paul, Minnesota, phone interview 
Minnesota Statutes Chapter 609, Section 609.456, https://www.revisor.leg.state.mn.us/statutes/?id=609.456
2016-17 Biennial Budget - State Auditor, State of Minnesota, November 2014, http://www.mn.gov/mmb-stat/documents/budget/gov-budget-archives/gov-2015/background/g61.pdf</t>
  </si>
  <si>
    <t>Robert Wilson, New Hampshire Judicial Conduct Committee, chairman, Jan. 27, 2015, Lowell, Mass., phone
Elliot Berry, New Hampshire Legal Assistance, managing attorney, member Judicial Selection Commission, Jan. 28, 2015, Lowell, Mass., phone
Donna Sytek, former house speaker New Hampshire legislature, member judicial conduct commission, legislative ethics committee, Jan. 27, 2015, Lowell, Mass., phone</t>
  </si>
  <si>
    <t>Campaign Finance Disclosure Database
http://www.michigan.gov/sos/0,4670,7-127-1633_8723_8751---,00.html
Gisgie Gendereau, communications director, Michigan Secretary of State, email conversations, March 16 
Jeremy Steele, Michigan State University journalism professor, former member of national board of directors for the Society of Professional Journalists, co-founder of the Michigan Coalition for Open Government, phone interview, May 7, 2015
Sunlight Foundation http://sunlightfoundation.com/policy/documents/ten-open-data-principles/Michigan</t>
  </si>
  <si>
    <t xml:space="preserve">John Truscott, press secretary to former governor John Engler, CEO and founder of Truscott-Rossman PR and lobbying firm, Lansing, phone interview, April 13, 2015  
John Gnodtke, general counsel, Michigan Civil Service Commission, phone interview, April 10, 2015, email conversations, April 10 and 12                          
Michigan Civil Service Workforce Reports
http://mi.gov/mdcs/0,1607,7-147-6879_9329_48076---,00.html 
Nick Ciaramitaro, former state representatives, Michigan legislative director, American Federation of State, County and Municipal Employees union, phone interview, June 29, 2015       
 </t>
  </si>
  <si>
    <t>Vince Powers, Lincoln trial attorney, phone interview, March 16, 2015
Gavin Geis, Common Cause Nebraska, in-person interview, the Mill coffeeshop, March 11, 2015
J.L. Spray, Lincoln attorney, phone interview March 12, 2015</t>
  </si>
  <si>
    <t>Phone interview 1/22/15 with Janette Bloom, retired chief clerk, Nevada Supreme Court
Phone interview 1/23/15 with Michael Sommermeyer, PIO, Nevada Supreme Court 
Phone interview 2/4/15 with Doug Jones, former chairman of state Judicial Discipline Commission.</t>
  </si>
  <si>
    <t>Jennifer Bevan-Dangel exe dire Common Cause 2/24-15 telephone interview
Brian P. Sears reporter Daily Record Baltimore Md. telephone interview 3/15/15 
Jared DeMarinis, director Candidacy and Campaign Finance Division Maryland Board of Elections telephone interview 3.18.15 .
Maryland Board of Elections website to view filed reports here: https://campaignfinancemd.us/Public/ViewFiledReports, accessed 5/7/2015</t>
  </si>
  <si>
    <t>Jim Smith, administrator, Supreme Court Commission on the Retirement, Removal and Discipline of Judges, St. Louis, Missouri, 21 April 2015, interview by email. 
Mark Morris, retired courts reporter for the Kansas City Star, Liberty, Missouri, 24 April 2015, interview by phone.
James Klahr, executive director, Missouri Ethics Commission, Jefferson City, Missouri, 24 April 2015, interview by email.
Collin Reischman, The Missouri Times, Jefferson City, Missouri, 24 April 2015, interview by phone.</t>
  </si>
  <si>
    <t>All websites accessed on Jan. 30, 2015, March 26, March 12, April 9, and April 20, 2015
Massachusetts Office of Campaign and Political Finance Educational Resources
http://www.ocpf.us/Home/EducationMultimedia#tabSeminars
http://www.ocpf.us/Home/EducationMultimedia#tabMultimedia
http://www.ocpf.us/Home/FrequentlyAskedQuestions
OCPF searchable database for legal information and agency enforcement actions
http://www.ocpf.us/Legal/Search
Interview, Jason Tait, spokesman, Massachusetts Office of Campaign and Political Finance, Boston, MA, March 12, 31. 2015, by telephone and email</t>
  </si>
  <si>
    <t>Hon. Jim Nelson, Retired Montana Supreme Court Justice, 6 February 2015, Helena, Montana, telephone.
Charles S. Johnson, Lee Newspapers State Bureau, Bureau Chief, 24 February 2015, Helena, Montana, email
Hon. Blair Jones, Judicial Standards Commission, Chairman, 10 February 2015, Columbus, Montana, email</t>
  </si>
  <si>
    <t>Jonathan Wayne, Executive Director, Maine Ethics Commission, 20 January 2015, Augusta, Maine, in person interview.
BJ McCollister, Maine Citizens for Clean Elections, Program Director, 16 January 2015, Brunswick, Maine, in person interview.
Maine Commission on Governmental Ethics and Election Practices Public Disclosure Website, accessed March 10, 2015, https://secure.mainecampaignfinance.com/PublicSite/Homepage.aspx
Maine Ethics Commission wants more money to shed light on campaign spending, lobbying, Mario Moretto, 19 November 2014,
http://bangordailynews.com/2014/11/19/politics/maine-ethics-commission-wants-more-money-to-shed-light-on-campaign-spending-lobbying/</t>
  </si>
  <si>
    <t>Telephone interview Thomas M. McDonough, deputy Maryland state prosecutor, 6/18/15
Sue Esty, legislative director, AFSCME Council 3 Maryland, email 4/27/15 via AFSCME spokesman Jeff Pittman
Examples here of federal prosecutions, not state: Federal Investigation leads to arrest, prosecution of top official: Former Prince George’s County Executive Jack Johnson Sentenced to Over Seven Years in Federal Prison for Federal Extortion and Bribery (he was a former state's attorney, a state position); 
FBI press release 12/6/15 http://www.fbi.gov/baltimore/press-releases/2011/former-prince-georges-county-executive-jack-johnson-sentenced-to-over-seven-years-in-federal-prison-for-federal-extortion-and-bribery
Baltimore Behind Bars, City Journal, by Charles Lane, Spring 2014, recounts how a state law protecting correctional officers may have made it more difficult to investigate allegations of wrongdoing. http://www.city-journal.org/2014/24_2_baltimore-correctional-services-corruption.html,</t>
  </si>
  <si>
    <t>Bruce Smith, Attorney, Drummond-Woodsum, 17 February 2015, interview.
Pola Buckley, Maine State Auditor, 23 February 2015, Interview.
Amy Sneirson, Executive Director, Maine Human Rights Commission, 25 February 2014, Interview.
Annual Report, Maine Human Rights Commission, 2014, accessed March 13, 2015,
http://www.maine.gov/mhrc/about/annualreport2014.pdf
Fraud Report, Office of the State Auditor, 2013, accessed March 13, 2015, http://www.maine.gov/audit/fraud/reports/2013december.pdf</t>
  </si>
  <si>
    <t>Kirstan B. Alvanitakis, an official with the Louisiana Democratic Party, in-person interview, Feb. 11, 2015. 
Roy Fletcher, political campaign manager for GOP candidates, in-person interview, Feb. 3, 2015.
Carl Redman, a former newspaper editor who now testifies as an expert of public records and public meetings, in-person interview, Feb.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Louisiana Ethics Administration Campaign Finance Report web portal, accessed April 10, 2015.
http://ethics.la.gov/EthicsViewReports.aspx?Reports=CampaignFinance</t>
  </si>
  <si>
    <t>Darlene Ballard, Mississippi Commission on Judicial Performance, Executive Director, April 16 2015, Jackson, Mississippi, email interview.
Mississippi Commission on Judicial Performance Reported Cases
http://www.judicialperformance.ms.gov/Pages/Reported-Commission-Cases.aspx
Fred Banks, partner, Phelps Dunbar LLC (former Justice, Mississippi Supreme 
Court, 1991-2001), April 17, 2015, email interview.
Tom Hood, Executive Director, Mississippi Ethics Commission, Jackson, Mississippi, April 30, 2015, interview.</t>
  </si>
  <si>
    <t xml:space="preserve">Emily Dennis, Kentucky Registry of Election Finance, general counsel, 31 December 2014, Frankfort, Kentucky, phone interview.
Kevin Wheatley, Time Warner Cable's cn|2, political reporter and former state government reporter for the Frankfort State Journal, 2 January 2015, Louisville, Kentucky, phone interview.
Election Finance Statement, under "Slates" tab on the Forms &amp; Publications page, Kentucky Registry of Election Finance site, accessed 18 January 2015.  </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</si>
  <si>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John Schroeder, state representative, R-Covington, and a frequent critic of the state’s Civil Service system, in-person interview, Feb. 25, 2015
Robert Scott, president of the Public Affairs Research Council, in-person interview, Feb. 23, 2015
Daryl Purpera, Louisiana legislative auditor, in-person interview, Feb. 19, 2015
Kathleen Allen, ethics administrator, in-person interview, Feb. 3, 2015
Louisiana Legislative Auditor online report hotline, accessed April 13, 2015
http://www.lla.la.gov/hotline/</t>
  </si>
  <si>
    <t>Beau Berentson, Director of Communications and Public Affairs, Court Information Office, State Court Administration, Minnesota Judicial Branch, 15 April 2015, St. Paul, Minnesota, phone interview.
Thomas Vasaly, Board on Judicial Standards, Executive Secretary, 5 March 2015, St. Paul, Minnesota, email interview
Peter Knapp, Co-Director of Clinics, William Mitchell College of Law, 11 March 2015, St. Paul, Minnesota, phone interview</t>
  </si>
  <si>
    <t>Mitchel Denham, Kentucky Attorney General's Office, assistant deputy attorney general of the criminal division and special prosecutors, 2 February 2015, Frankfort, Kentucky, email interview.
John Steffen, Kentucky Executive Branch Ethics Commission, executive director, 19 February 2015, Frankfort, Kentucky, phone interview.  
David Smith, Kentucky Association of State Employees, president and former Kentucky state employee for 10 years, 18 February 2015, Minot, North Dakota, phone interview.  
Crystal Pryor Staley, Kentucky Personnel Cabinet, chief legislative affairs and public information officer, 12 February 2015, Frankfort, Kentucky, email interview.
Libby Carlin, Kentucky Auditor of Public Accounts Office, assistant state auditor and certified public accountant, 31 December 2014, Frankfort, Kentucky, phone interview.</t>
  </si>
  <si>
    <t>Carol Williams, GEC executive director, telephone interview Feb. 18, 2015 
Tim Carpenter, Topeka Capital-Journal statehouse bureau chief, telephone interview Feb. 20, 2015 
Governmental Ethics Commission finance reports: http://www.kansas.gov/ethics/Campaign_Finance/View_Submitted_Forms_&amp;_Reports.html</t>
  </si>
  <si>
    <t xml:space="preserve">Rich Robinson, director of Michigan Campaign Rich Finance Network, phone interview, March 11, 2015
Jules Olsman, State Bar board member, phone interview, April 14, 2015
Jeremy Steele, Michigan State University journalism professor, former member of national board of directors for the Society of Professional Journalists, co-founder of the Michigan Coalition for Open Government, phone interview, May 7, 2015   </t>
  </si>
  <si>
    <t>Interview, David Yas, Vice President/Financial Advisor,  Morgan Stanley Wealth Management, former editor, Massachusetts Lawyer’s Weekly, Boston, MA, by telephone and email, March 11, 18, 2015 
All websites accessed on Jan. 18, March 11, 18,  22, 2015
Massachusetts Commission on Judicial Condcut
http://www.mass.gov/cjc/press_releases.htm
Massachusetts Office of the Bar Counsel website: 
http://www.mass.gov/obcbbo/decisions.htm
Massachusetts State Ethics Commission enforcement rulings, 2013
*most recent available year publicly accessible 
http://www.mass.gov/ethics/opinions-and-rulings/rulings-by-calendar-year/</t>
  </si>
  <si>
    <t>Megan Tooker, executive director and legal counsel, Iowa Ethics and Campaign Disclosure Board, Jan. 7, 2015, telephone Interview 
Searchable Database, Iowa Ethics and Campaign Disclosure Board Web Reporting System, accessed April 7, 2015
https://webapp.iecdb.iowa.gov/publicview/NewContributionSearch.aspx
State/Local Campaign Disclosure Reports, Iowa Ethics and Campaign Disclosure Board Web Reporting System, accessed April 7, 2015 https://webapp.iecdb.iowa.gov/PublicView/search.aspx?d=statewide
Limitation on Use of Information, Iowa Ethics and Campaign Disclosure Board, accessed April 7, 2015
http://www.iowa.gov/ethics/viewreports/limitation.htm</t>
  </si>
  <si>
    <t>Ruth H. Cooperrider, Iowa ombudsman, Feb. 4, 2015, telephone interview
Detailed Budget Book, Governor's budget recommendations, Iowa Department of Management, accessed April 21, 2015
http://www.dom.state.ia.us/index_files/FY2016_BudgetBook.pdf
Budget Unit: Legislative Branch, fiscal topics, Legislative Services Agency, July 2014
https://www.legis.iowa.gov/docs/publications/FT/26134.pdf
Annual Report 2013, State of Iowa Office of Ombudsman, accessed April 8, 2015
https://www.legis.iowa.gov/docs/publications/CA/2014/25340/25340.pdf</t>
  </si>
  <si>
    <t>David Melton, executive director, Illinois Campaign for Political Reform, March 10, 2015, phone interview.
Illinois State Board of Elections, accessed March 7, 2015, http://www.elections.il.gov/
Analysis of campaign disclosure reports on the Illinois State Board of Elections, accessed March 7, 2015, http://www.elections.il.gov/InfoForReporters.aspx</t>
  </si>
  <si>
    <t xml:space="preserve">Carol Williams, GEC executive director, telephone interview Feb. 18, 2015.                   
Governor's Comparison Report FY 2014: http://budget.ks.gov/publications/FY2014/FY2014_Comparison_Report.pdf Governmental 
Ethics Commission annual report, 2014: http://ethics.ks.gov/GECSummaries/Annual%20Report%202014.pdf                                 
Rebecca Proctor, executive director Kansas Organization of State Employees, telephone interview June 15, 2015                   </t>
  </si>
  <si>
    <t>Indiana Campaign Finance Manual: www.in.gov/sos/elections/files/2015_Campaign_Finance_Manual_Final.pdf
Indiana Election Division's website, www.in.gov/sos/elections; accessed Feb. 20, 2015. 
Indiana Campaign Finance website, http:campaignfinance.in.gov; accessed Feb. 20, 2015.</t>
  </si>
  <si>
    <t>Interview: Indiana Inspector General Cynthia Carrasco, Jan. 16, 2015, by email. 
Interview: Andy Downs, executive director, Mike Downs Center for Indiana Politics, Indiana University-Purdue University Fort Wayne, Jan. 5, 2015, by phone. 
Interview: James Clevenger, chairman, State Ethics Commission, March 2, 2015, by phone. 
Interview: Carli Stevenson, director of communications of the Indiana/Kentucky Organizing Committee 962 of the American Federation of State, County and Municipal Employees
Indiana Inspector General Annual Report: 2014, accessed Feb. 27, 2015, http://www.in.gov/ig/files/ANNUAL_REPORT_2014.pdf</t>
  </si>
  <si>
    <t>Interview, Steve Lash, Daily Record, reporter, telephone interview, 3/30/15
Gary Kolb, executive secretary, Maryland Commission on Judicial Disabilities, email 4/29/15
An online search using key words: Maryland judges, revolving door did not locate any news stories on published reports to sugges that there are issues with judges and conflicts of interest when they leave the bench, during the time period of the study. Accessed 4/15/15</t>
  </si>
  <si>
    <t>Idaho Secretary of State’s online campaign finance database, accessed Jan. 18, 2015, http://www.sos.idaho.gov/eid/index.htm 
Idaho Secretary of State’s campaign finance page, including scanned reports, 2000 to present, accessed Jan. 18, 2015, http://www.sos.idaho.gov/elect/finance.htm
Tim Hurst, Chief Deputy Idaho Secretary of State, interviewed Friday, Tuesday, Dec. 23, 2014, in his office at the Idaho Capitol
Elinor Chehey, League of Women Voters of Idaho, Tuesday, Jan. 13, 2015, by phone
Peter Morrill, vice president, Idahoans for Openness in Government, Tuesday, Jan. 15, 2015, by telephone
Rebecca Boone, Idaho correspondent, Associated Press; Monday, Jan. 5, 2015, by telephone
Cynthia Sewell, reporter, Idaho Statesman; vice-president, Idaho Press Club; Friday, Jan. 2, 2015, by telephone</t>
  </si>
  <si>
    <t>Cabanne Howard, Executive Secretary, Committee on Judicial Responsibility and Disability, Maine Judicial Branch, 12 February 2015, telephone Interview.
Mary Ann Lynch, Esq., Government and Media Counsel, Administrative Office of the Courts, Maine Judicial Branch, 20 February 2015, email interview
Bruce Smith, Attorney, Drummond-Woodsum, 17 February 2015, in person interview.</t>
  </si>
  <si>
    <t>Burt Lum, Hawaii Open Data, executive director, 29 December 2014, Honolulu, Hawaii, telephone
Carmille Lim, Common Cause Hawaii, executive director, 13 January 2015, Honolulu, Hawaii, telephone
Tony Baldomero, Hawaii Campaign Spending Commission, associate director, 13 January 2015, Honolulu, Hawaii, telephone
Open Data and Campaign Spending, Burt Lum, opendata.com website, 9 April 2014
http://hawaiiopendata.com/2014/04/open-data-and-campaign-spending/
Civic*Celerator, Hawaii Common Cause, accessed 14 January 2015, http://www.commoncause.org/states/hawaii/issues/money-in-politics/completed-projects/civiccelerator/
Improved state website, app make it easier to follow the campaign money, Nancy Cook Lauer, West Hawaii Today, 26 November 2013, http://westhawaiitoday.com/news/local-news/improved-state-website-app-make-it-easier-follow-campaign-money
New Apps Crunch Hawaii Campaign Spending Data, Nick Grube, Honolulu Civil Beat, 2 June 2014, http://www.civilbeat.com/2014/06/new-apps-crunch-hawaii-campaign-spending-data/</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</si>
  <si>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Office of the Attorney General, Public Corruption Complaint Form, accessed Jan. 22, 2015, http://www.ag.idaho.gov/onlineForms/publicCorruptionComplaint.htm</t>
  </si>
  <si>
    <t>Melissa Landry, executive director, Louisiana Lawsuit Abuse Watch, in-person interview, Jan. 20, 2015
Robert Scott, Public Affairs Research Council, in-person interview, Feb. 19, 2015
Kevin Kane, Pelican Institute, in-person interview, Jan. 21, 2015 
Code of Judicial Conduct, accessed April 13, 2015.
http://www.lasc.org/rules/supreme/cjc.asp</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</si>
  <si>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Andrew Barris, Civil Service Commission, interview by phone April 17, 2015
Illinois Budget Book, Fiscal 2016, released February 2015, accessed April 17, 2015 http://www2.illinois.gov/gov/budget/Documents/Budget%20Book/Budget%20Book%20FY16/FY2016IllinoisOperatingBudgetBook.pdf</t>
  </si>
  <si>
    <t>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Disciplinary Statistical Comparison, Kentucky Bar Association/Supreme Court of Kentucky, FY 2012-2013, http://kybar.org/documents/obc/obc_stats.pdf, accessed 6 February 2015. 
Public Actions, Kentucky Judicial Conduct Commission, no date, http://courts.ky.gov/commissionscommittees/JCC/Pages/publicinformation.aspx, accessed 6 February 2015. 
Will T. Scott steps down from Kentucky Supreme Court; Won't say yet if he will run for governor, Greg Kocher, Lexington Herald-Leader, 29 December 2014, http://www.kentucky.com/2014/12/29/3615600_will-t-scott-steps-down-from-kentucky.html?rh=1, accessed 7 February 2015. 
Former Kentucky Supreme Court Justice Will T. Scott enters GOP primary for governor, Jack Brammer, Lexington Herald-Leader, 13 January 2015, http://www.kentucky.com/2015/01/13/3639253/former-kentucky-supreme-court.html, accessed 7 February 2015.</t>
  </si>
  <si>
    <t>Elaine Manlove, Delaware Elections Commissioner, telephone interview, January 14, 2015;
Delaware campaign finance database, accessed February 22, 2015, http://1.usa.gov/1vXZUGR; 
Responsible Delaware PAC registration, accessed February 22, 2015, https://cfrs.elections.delaware.gov/</t>
  </si>
  <si>
    <t>Robin K. Matsunaga, Hawaii Office of the Ombudsman, ombudsman, Honolulu, Hawaii, 5 February 2015, telephone
Les Kondo, Hawaii State Ethics Commission, executive director, Honolulu, Hawaii, 2 February 2015, telephone 
Ian Lind, longtime investigative and government reporter, 22 April 2015, Honolulu, Hawaii, email and telephone
Annual Report Fiscal Year 2012-2013, Hawaii Office of the Ombudsman, December 2013, http://ombudsman.hawaii.gov/wp-content/uploads/2013/08/FINAL-REPORT-44-for-web-12-17-13.pdf</t>
  </si>
  <si>
    <t>Campaign Finance Database, Florida Division of Elections, http://election.dos.state.fl.us/campaign-finance/contrib.asp, accessed April 20, 2015
About the Campaign Finance Database, http://election.dos.state.fl.us/campaign-finance/cam-finance-data.shtml, accessed April 20, 2015</t>
  </si>
  <si>
    <t>In person interview with William Perry, Executive Director, Common Cause Georgia, January 23, 2015;
Phone interview with Charles Bullock, Political Scientist, University of Georgia, February 25, 2015;
Maria Bazile, Compliance and Education Manager with the Georgia Government Transparency and Campaign Finance Commission, telephone interview, February 6, 2015;
Georgia Government Transparency and Campaign Finance Commission website, Campaign reports, accessed March 27, 2015, http://media.ethics.ga.gov/search/Campaign/Campaign_ByName.aspx</t>
  </si>
  <si>
    <t>Arthur Schofield, Florida labor attorney, interviewed by email April 30, 2015
Marie Mattox, attorney, interviewed by phone April 21, 2015
James Bowman, a professor of public administration at the Askew School of Public Administration at Florida State University, interviewed by phone April 15, 2015 
Whistleblower Coordiator with the IG's office, interviewed on the phone June 1, 2015</t>
  </si>
  <si>
    <t>eCRIS -- Campaign Reporting Information System, (accessed April 22, 2015), http://seec.ct.gov/eCris/eCrisHome.aspx?seecNav=|
List of state contractors prohibited from contributing to campaigns for both statewide and General Assembly candidates (updated Feb. 28, 2015 and accessed April 22, 2015), http://www.ct.gov/seec/lib/seec/list1PrequalifiedContractor.pdf
Phone interview, Michael Brandi, executive director of the State Elections Enforcement Commission, in Hartford, April 23, 2015.</t>
  </si>
  <si>
    <t>David L Baker, former Iowa Supreme Court justice and Iowa attorney, Jan. 27, 2015, telephone interview
Steve Davis, communications director, Iowa Judicial Branch, Jan. 16, 2015, email
Amendment of 1962, Iowa Consitution, http://publications.iowa.gov/135/1/history/7-8.html</t>
  </si>
  <si>
    <t>E-mail from Georgia Department of Administrative Services (DOAS), prepared by Rebecca Sullivan, Assistant Commissioner and General Counsel at the Georgia Department of Administrative Services. February 27, 2015
Office of Inspector General Staff, accessed March 3, 2015 - http://oig.georgia.gov/about-staff
Inspector General FY 2012-2014 ANNUAL REPORT -http://oig.georgia.gov/sites/oig.georgia.gov/files/related_files/document/FY%202012-2014%20OIG%20ANNUAL%20REPORT-%20final%20draft.pdf</t>
  </si>
  <si>
    <t>Jim Ward, Kansas state representative and former state senator, telephone interview May 10, 2015
Ron Keefover, former public information officer for the Office of Judicial Administraiton, telephone interview Feb. 24, 2015</t>
  </si>
  <si>
    <t>Secretary of State, Raw Data for Campaign Finance and Lobbying Activity, accessed on Apr. 17, 2015
http://www.sos.ca.gov/campaign-lobbying/cal-access-resources/raw-data-campaign-finance-and-lobbying-activity
A.G. Block, deputy director, University of California Sacramento Center, email, Aug. 26, 2015
John Howard editor, Capitol Weekly, email Aug. 26, 2015</t>
  </si>
  <si>
    <t>Robert Cummins, fmr. Chairman of the Illinois Judicial Inquiry Board, 9 March 2015, 10 March 2015, phone interview, email interview.
Illinois Supreme Court, accessed April 23, 2015, http://www.state.il.us/court/SupremeCourt/
Illinois Secretary of State website, accessed 13 March 2015, http://www.cyberdriveillinois.com/</t>
  </si>
  <si>
    <t>E. Norman Veasey, Former Delaware Chief Justice and campaign finance special prosecutor, telephone interview, January 12, 2015; 
Deborah Moreau, lawyer, Delaware Public Integrity Commission, telephone interview, January 12, 2015
"Report of Independent Counsel on investigation of violations of Delaware campaign finance and related state laws", December 28, 2013, http://bit.ly/1CkJ2hh;</t>
  </si>
  <si>
    <t>Colorado journalist Sandra Fish, during a Jan. 17, 2015, phone interview. 
Luis Toro, director of Colorado Ethics Watch, during a Jan. 19, 2015, phone interview. 
Secretary of State’s TRACER website, Home Page, accessed April 22, 2015: http://tracer.sos.colorado.gov/PublicSite/Homepage.aspx</t>
  </si>
  <si>
    <t>Interview: John Trimble, Indianapolis attorney with Lewis Wagner LLC, and past member of the Indiana Commission on Judicial Qualifications, Feb. 9, 2015, by phone. 
Interview: Kathryn Dolan, Supreme Court public information officer, Feb. 16, 2015, by email.
Interview: Kelly Lucas, editor and publisher, Indiana Lawyer and TheIndianaLawyer.com, published by IBJ Media, Indianapolis, May 12, by phone. 
Indiana Code of Judicial Conduct, Canon 2, http://www.in.gov/judiciary/rules/jud_conduct/#_Toc281379850.</t>
  </si>
  <si>
    <t>Linda Copple Trout, interim administrative director, Idaho Judiciary, interviewed at her office at the Idaho Supreme Court, Monday, Feb. 9, 2015
Jim Carlson, director, Idaho Judicial Council, interviewed at the Idaho Capitol, press room, Feb. 12, 2015, and again by telephone, April 8,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</si>
  <si>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Phone interview, Robert G. Jaekle, state auditor 1992-2011, Feb. 27, 2015, from Stratford. 
"State continues to shrink backlog of ‘whistleblower’ complaints," by Keith Phaneuf, CT Mirror, Jan. 30, 2015, http://ctmirror.org/2015/01/30/state-continues-to-shrink-backlog-of-whistleblower-complaints/
2014 Annual Report to the Connecticut General Assembly from the Auditors of Public Accounts, pp. 7 through 10. http://www.cga.ct.gov/apa/reports/annual/Annual%20Report%20to%20the%20Connecticut%20General%20Assembly_20150130_CY2014.pdf
State Auditors of Public Accounts/State Attorney General communication to the Connecticut Criminal Justice Information System, Nov. 20, 2013, regarding whistleblower complaint:  https://s3.amazonaws.com/s3.documentcloud.org/documents/1510976/special-letter-regarding-investigation-of-cjis.pdf
Biennial Budget, State of Connecticut's Office of Legislative Management, 2015-2017 (accessed on June 30, 2015)
http://www.ct.gov/opm/lib/opm/budget/2016_2017_biennial_budget/budget/section_b.pdf</t>
  </si>
  <si>
    <t>Laura Labay, external communications manager for the Arkansas Secretary of State, February 9,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
---
Peer Reviewer Sources:
HB 1233 by Rep. Jana Della Rosa (R-Rogers) to require electronic filing of campaign finance reports failed 48-33 in the House, needing 51 votes for passage. http://www.arkleg.state.ar.us/      HB 1425 by Rep. Clarke Tucker (D-Little Rock) to require electronic filing passed the House 56-14 but died in the Senate.  http://222.arkleg.state.ar.us
HB 1425 by Rep. Clarke Tucker (D-Little Rock) to require electronic filing passed House 56-14 but died in the Senate. http://www.arkleg.state.ar.us/</t>
  </si>
  <si>
    <t>Dispute Prevention &amp; Resolution website, showing current employment of former Chief Justice Ronald Moon, accessed 29 April 2015, http://dprhawaii.com/d.aspx?nid=204
R. Brian Black, Civil Beat Law Center for the Public Interest, executive director, 20 January 2015, Honolulu, Hawaii, email
Tammy Mori, Hawaii Judiciary, special assistant for judiciary communications, 20 January 2015, telephone</t>
  </si>
  <si>
    <t>Sabrina D'Agosta, policy director for the Colorado Department of Personnel and Administration, during a Feb. 18, 2015, phone interview.
Dana Shea-Reid, director of Colorado's State Personnel Board, during a Feb. 18, 2015, phone interview.
Pamela Cress, the grievance coordinator for Colorado Colorado Workers for Innovative and New Solutions, a union representing 31,000 state employees, during a Feb. 10, 2015, phone interview.</t>
  </si>
  <si>
    <t>Tom Collins, Arizona Citizens Clean Elections Commission Executive Director, telephone interview, 1/26/2015
Lee Miller, Deputy Secretary of State, interview, 2/2/2015
Campaign finance database online search, Accessed May 6, 2015
http://azsos.gov/cfs/CandidateSummarySearch.aspx
Complete campaign finance database request, Accessed May 6, 2015
https://www.azsos.gov/sites/azsos.gov/files/publicrequestform.pdf</t>
  </si>
  <si>
    <t xml:space="preserve">Janis Harrison, Department of Finance and Administration Statewide Program Manager, February 17, 2015, telephone interview. 
Jim Nickels, Sherwood attorney and state representative 2009-2014, February 16, 2015, telephone interview. 
Jay Barth, Professor of Politics at Hendrix College, February 7, 2015, telephone interview.
Max Brantley, Senior Editor Arkansas Times, January 20, 2015, telephone interview. 
Rep. Nate Bell, state representative, March 9, 2015, telephone interview. 
Matt Campbell, lawyer and blogger, Blue Hog Report, January 20, 2015, telephone interview. </t>
  </si>
  <si>
    <t>Interview with Bill Rankin, Court Reporter, AJC, February 20, 2015.
Interview with Robin McDonald, Reporter, The Daily Report, February 27, 2015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</si>
  <si>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Margarita Fernández, Chief of Public Affairs, California State Auditor, March 18, 2015, Sacramento, email
Lynda Gledhill, Deputy Secretary for Communications, Government Operations Agency, Sacramento, email, April 2, 2015
California State Auditor, Workforce Analysis, May 2014</t>
  </si>
  <si>
    <t xml:space="preserve">Sean O'Sullivan, former News Journal courts reporter, current community affirs director, Delaware Courts, email interview, February 6, 2015;
Myron T. Steele press release and profile, Potter Anderson website, accessed Feb. 8, 2015, http://www.potteranderson.com/attorneys-Myron-Steele.html; 
Sidley Austin press release on Jack Jacobs, accessed Feb. 8, 2015, http://bit.ly/1xSCMt2
Sean O'Sullivan and Jonathan Starkey, "Jacobs leaving Delaware Supreme Court", delawareonline.com, April 1, 2014: http://delonline.us/1CJkW3E;
Jonathan Starkey and Cris Barrish, "Delaware Chief Justice Myron T. Steele retiring", delawareonline.com, Sept. 7, 2013, http://www.delawareonline.com/article/20130907/NEWS/309070027/Delaware-Chief-Justice-Myron-T-Steele-retiring; </t>
  </si>
  <si>
    <t>March 2, 2015, interview with Jonathan Woodman, state ethics attorney;
July 27, 2015, phone interview with Sen. Bill Wielechowski, D-Anchorage; 
July 27, 2015, phone interview with Alaska Public Interest Research Group executive director Jessie Peterson</t>
  </si>
  <si>
    <t>Feb. 25, 2015, interview with Paul Dauphinais, executive director of the Alaska Public Offices Commission
"Financial Disclosure," Alaska Public Offices Commission (https://aws.state.ak.us/ApocReports/POFD/), accessed Feb. 7, 2015; 
"Campaign Disclosure," Alaska Public Offices Commission (https://aws.state.ak.us/ApocReports/Campaign/), accessed Feb. 7, 2015; 
"Lobbying Disclosure," Alaska Public Offices Commission (https://aws.state.ak.us/ApocReports/Lobbying/), accessed Feb. 7, 2015;</t>
  </si>
  <si>
    <t>Howard Finkelstein, Broward County Public Defender, interviewed by phone March 27, 2015
David Bogenschutz, Florida lawyer who often represents judges in JQC cases, interviewed by phone April 3, 2015
Kerrie Stillman, director of operations and communications with the Commission on Ethics, interviewed by phone March 27, 2015</t>
  </si>
  <si>
    <t>Jackie Graham, director of the Alabama Personnel Department, May 20, 2015,  telephone interview.
John Carroll, former acting director of the Alabama Ethics Commission, May 1, 2015, telephone interview. 
Mike Cason, al.com, state government reporter, April 12, 2015, telephone interview.
“AG Announces Major Public Corruption Initiative; State Agencies Join In AG Special Prosecutions Alliance,” Joy Patterson, public information officer with The Office of the Attorney General, April 12, 2012. http://www.ago.alabama.gov/News-202, accessed June 1, 2015.
“Legislation puts more enforcement in campaign finance reporting laws,” Mary Sell, reporter, The Decatur Daily, June 10, 2015, http://www.decaturdaily.com/news/local/legislation-puts-more-enforcement-in-campaign-finance-reporting-laws/article_4b1cd5a6-a13c-5bdc-89f3-8388deffafda.html, accessed July 26, 2015.</t>
  </si>
  <si>
    <t>Alabama Electronic Fair Campaign Practices Act (FCPA) Reporting System, search launch page, http://fcpa.alabamavotes.gov/PublicSite/Homepage.aspx
Kim Chandler, the Associated Press, government reporter in Montgomery, Ala., Feb. 4, 2015, telephone interview.
Mike Cason, al.com, state government reporter, April 12, 2015, telephone interview.
Ed Packard, Alabama Secretary of State’s Office, director of elections, Feb. 6, 2015, telephone interview.</t>
  </si>
  <si>
    <t>Luis Toro, an attorney and the director of Colorado Ethics Watch, in an April 28, 2015 e-mail. “At 72, Chief Justice Bender retires from Colorado Supreme Court,” The Denver Post, Jan. 12, 2014: http://www.denverpost.com/news/ci_24894250/at-72-chief-justice-bender-retires-from-colorado “Retiring Colorado Supreme Court justice ‘ready to rock, roll’ as lawyer,” The Denver Post, July 18, 2013: http://www.denverpost.com/ci_23687929/state-supreme-court-chief-justice-michael-bender-retire</t>
  </si>
  <si>
    <t xml:space="preserve">Records of political finance information are available online and are accessible to the public. They are permanent, dating back to 2010, free and easy to access without registering. Furthermore, the datasets can be downloaded in bulk using .csv. </t>
  </si>
  <si>
    <t>Phone interview, Norm Pattis, lawyer and blogger (http://www.pattisblog.com/), from New Haven, March 4, 2015.
"Retired Judges Cash In," by Jon Lender, The Hartford Courant, March 29, 2014. http://articles.courant.com/2014-03-29/news/hc-lender-judges-retirement-benefits-0330-20140329_1_retired-judges-senior-judges-superior-court-judges
"After 20 years, New London judge retires, sort of," by Karen Florin, The Day (published in the Worcester Telegram), Nov. 24, 2013, http://www.telegram.com/article/20131124/NEWS/311249947/0
C.G.S., Title 51, Chap. 872, Secs. 51-50k and 51-50l, 1974, http://www.cga.ct.gov/current/pub/chap_872.htm#sec_51-50k</t>
  </si>
  <si>
    <t>Cathal Connelly, Public Information Officer, Judicial Council of California, email, Feb. 24, 2015 
Arthur G. Scotland, retired Presiding Justice 3rd District Court of Appeal, Sacramento, Apr. 6, 2015, email</t>
  </si>
  <si>
    <t xml:space="preserve">The internal reporting mechanism for public sector corruption is made up of a “grievance committee” of state employees from other departments from either party as well non-employee members. 
Dean Fausset, Wyoming Department of Administration and Information Director,  questioned whether the internal reporting mechanism had adequate resources, as it is typically composed of other public employees.
“In state government we have downsized quite a bit,” he said.
---
Peer Reviewer Comment: Agree
The State of Wyoming launched a revision of its personnel rules this year and published a Notice of Intent on March 6, 2015. The grievance and appeals process formerly spelled out in Chapter 12 of the old rules is contained in Chapter 8 of the new rules. Chapter 8 became effective June 30, 2015. </t>
  </si>
  <si>
    <t>Records of political finance information are accessible to the public. The Government Accountability Board's Campaign Finance Information System is an online database of all state candidates, committees and contributors, as well as their campaign spending, donations and transfers. CFIS contains campaign finance data from January 2009 to the present. The files are all available to download in .csv format. 
 For example, a quick search on CFIS reveals that State Rep. Terese Berceau, D-Madison, has a balance of $7,019.14 cash on hand as of her most recent filing and a donation last November of $500 from the Wisconsin Beer Distributors PAC. Republican Brookfield legislator Dale Kooyenga, by contrast, has $98,463.89 in his campaign war chest.</t>
  </si>
  <si>
    <t>David J. Sachar, Executive Director of Judicial Discipline Commission, February 2, 2015, telephone interview.
Graham Sloan, Director Arkansas Ethics Commission, January 21, 2015, email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t>
  </si>
  <si>
    <t xml:space="preserve">While there is no explicit mechanism to investigate corruption internally, the whistleblower retaliation protection is enforced by the Equal Rights Division of the Department of Workforce Development, which has sufficient staff and resources to conduct its work; acts on complaints within a reasonable time period; and carries out its enforcement process independently. This process calls for the imposition of penalties as set forth in Wis. Stat. § 230.85 but it is not an internal mechanism to for public sector corruption.  
However, the researcher discovered that the biennial report that the law requires ERD to make of whistleblowers and the monetary amounts of whistleblower awards has not been submitted since 2003. In response to CPI inquiry, the secretary of the Department of Workforce Development, Reginald Newson,  did submit a cumulative report of the last 12 years--but without any accounting of monetary awards. Newson told the Senate Chief Clerk that it was impossible to report those amounts because of privacy restrictions on such settlements. 
Having missed this most basic reporting requirement implies that their workload is indeed at time overwhelming. </t>
  </si>
  <si>
    <t>Heather Murphy, Arizona Supreme Court Justice Spokeswoman, telephone interview, 2/23/2015
Arizona State Personnel Handbook, Accessed May 6, 2015
http://www.hr.az.gov/PDF/Statewide_Employee_Handbook.pdf Pg. 31
Arizona Secretary of State Election Services Division, Lobbyist Handbook, Accessed May 6, 2015
http://www.azsos.gov/sites/azsos.gov/files/lobbyist_handbook.pdf</t>
  </si>
  <si>
    <t>All campaign finance information related to General Assembly or statewide offices is available for free online on the state Board of Elections' and Virginia Public Access Project's website. All records can be easily downloaded in .csv format. The website is easily accessible and the files can be downloaded in bulk. Documents from local candidates who file electronically are available online for free although those who file paper records are not. 
PACs and parties that raise $10,000 or more a year are required to file electronically, although PACs that file in paper are not available online. The State Board of Elections is trying to increase the use of online filing by instituting a fine of $25 for each paper filing. The board's records date back to 1999.</t>
  </si>
  <si>
    <t>The public can access almost all campaign-finance reports filed by candidates and committees online for free. The records maintained by the Public Disclosure Commission can be downloaded in .csv format or Microsoft Word. 
 Exceptions are F1 financial disclosure reports, which must be requested through the Public Disclosure Commission and can take several days or longer. Also, lobbyists' spending reports are not required to be filed electronically. As a result, accessing those reports can be cumbersome and slow.</t>
  </si>
  <si>
    <t>Civil servants report cases of corruption to the Special Investigation Commission, a division of the Legislative Auditor’s office that has been effective in proving fraud and presenting it to the appropriate authorities for prosecution. Its budget for 2015 was $6.76 million.
 Bob Paulson, counsel for the Department of Administration, said the Purchasing Department and the Secretary of Administration are empowered under state law to suspend any contract that they have reason to believe is fraudulent. “And anyone is empowered to report their suspicions to the Legislative Auditor,” he added.
 The Legislative Auditor’s Post-Audit Division is charged with “verification of state revenues at the source and audit of expenditures all the way through the work to the recipient or beneficiary of the service,” according to its Web site. And its Commission on Special Investigations has been effective.
 Auditors who begin to suspect fraud or embezzlement immediately call in the Internal Fraud Unit of the State Auditor’s office or the Commission on Special Investigations under the Legislative Auditor’s office, said State Auditor Glen Gainer. “Our Commission on Special Investigations is made up primarily of retired state troopers, who may also work with local prosecutors or the U.S. Attorney’s office,” he said. “We have two investigations working right now with U.S. Attorneys and several others with local prosecutors.”
 In 2013, officials at Fairmont State University began noticing unusual purchases of electronic equipment made on the state purchasing card by David Tamm, the college’s chief information officer. They contacted state police and the Legislative Auditor’s Commission on Special Investigation. When auditors presented their investigation to the U.S. Attorney’s office in Wheeling WV, Tamm pleaded guilty to two felony counts: embezzling computer and communications equipment worth at least $500,000 and filing a false tax return for 2012. He was sentenced to 46 months in prison.</t>
  </si>
  <si>
    <t>Phil Rawls, former government reporter, the Associated Press, June 2, 2015, telephone interview.
John Carroll, former acting director of the Alabama Ethics Commission, May 1, 2015, telephone interview. 
“Guidelines for Public Officials and Employees,” James Sumner, Ethics Commission, July 2012. http://ethics.alabama.gov/docs/GuidelinesPublicOfficialsEmployees7-2012.pdf, accessed March 17, 2015.</t>
  </si>
  <si>
    <t>The reports, all available online, detail the amounts raised and spent for the most recent period as well as the total raised for the campaign. They also list loans (if any). The dates, names, addresses (but not employers) of each contributor are reported, as well as the dates, amounts and recipients of all expenditures are listed as well. The information, however, is available only in pdf format.</t>
  </si>
  <si>
    <t>Feb. 5, 2015 email interview with Mara Rabinowitz, Alaska Court System Counsel; 
March 24, 2015, phone interview with Larry Cohn, former executive director of the Alaska Judicial Council; 
March 24, 2015, phone interview with former Alaska Supreme Court Justice Walter Carpeneti; 
March 24, 2015, phone interview with Marla Greenstein, executive director of the Alaska Commission on Judicial Conduct
Alaska Bar Association Rules of Professional Conduct, Rule 1.12 (https://www.law.cornell.edu/ethics/ak/code/AK_CODE.HTM), accessed March 24, 2015; 
Alaska Rules of Administration, Rule 23, "Appointment of Retired Justices Pro Tempore" (http://courts.alaska.gov/rules/adm.htm#23), accessed March 18, 2015;</t>
  </si>
  <si>
    <t xml:space="preserve">There is no law that governs this practice in the judiciary, according to James Alexander, former executive director of the Wisconsin Judicial Commission. There is a law, however, that imposes a cooling-off period on other state public officials under the Ethics Board advised in 2003 that §19.45 (8).
Lower-court judges often leave the bench for more lucrative positions in the private sector. </t>
  </si>
  <si>
    <t>A performance audit by a private company found that the State Employee Whistleblower Program was fully staffed, had employees with adequate training and did not have a problem with a backlog of investigations. The audit found issues with investigations that had nothing to do with the resources provided to the office.
 Jim Brownell, the whistle-blower manager, said in an email interview that he considers the office to be adequately staffed and that the employees are adequately trained. He said the funding for the office is consistent. The office actually bills state agencies $89 an hour for investigations, and so gets funding beyond what the Legislature provides.
 The State Auditor's Office reports that in 2014, the whistle-blower team decreased the average time of investigations and implemented performance measures.</t>
  </si>
  <si>
    <t>Utah has a campaign finance disclosure system accessible to the public at disclosure.utah.gov. Information is available in open data formats including exported spreadsheet files. The Lt. Governor's Office has been willing to provide the data in open formats to any person or group which has requested it. 
  Files can be downloaded into common format, csv or comma separated value, and can be read with free spreadsheet software. The information is updated regularly and new records are posted in a timely fashion.</t>
  </si>
  <si>
    <t>The state does not allow anyone who works in an executive role to go directly into lobbying and there have been no documented cases of judges violating the one-year revolving-door period. 
 Steve Canterbury, administrator of the Supreme Court, has never known of a judge who went to work as a lobbyist after leaving his judgeship. “But I know judges can go to work for a law firm the day they cease being judges,” he said. “And we have no real authority over former judges, except when they remain working as attorneys.”
 Retired attorney Kemp Morton said he knows of former judges who retired and became mediators. “But I think most of them are just ready to quit or to take senior status and only work when the Supreme Court asks them to step in because another judge has recused himself,” he added.
 “I can’t think of any problems regarding conflicts of interest for retired judges,” said Phil Kabler, statehouse correspondent for the Charleston Gazette. “Frankly, most of the judges in this state stay on until retirement age. A few return to practicing law, but most just retire.” 
 Short of death or serious illness, judges do not quit before their terms are up.</t>
  </si>
  <si>
    <t>The Office of State Inspector General opened at the beginning of the 2013 fiscal year. It was allocated $1.4 million and 6 staff members then, which grew to $6.2 million and 40 staff in 2014. For the current fiscal year, the proposed budget amendment would give the office $6.5 million and 40 staff and in 2016, the office would get $6.7 million and 40 staff. 
 Inspector General June Jennings said that at this point in the new agency’s life, that staffing and funding level seems sufficient, as they do not have a backlog in work. The State Fraud, Waste and Abuse Hotline has been in existence for nearly 20 years under a different office and the staff and funding to support it transferred to the new Inspector General’s office upon its creation.</t>
  </si>
  <si>
    <t>This is a fluid situation. Only recently was the law changed guaranteeing confidentiality to state workers who report possible corruption or misconduct to the Auditor’s Office, which comes closest to being an “internal reporting mechanism” for public-sector corruption.
 Auditor Doug Hoffer is reasonably confident that his office can investigate these allegations in a timely manner, perhaps because there have not been that many allegations. But he acknowledges that the capacity of his 15-person staff, which has many other duties and responsibilities, is limited.
 On the other hand, the Vermont State Employees Association is amply staffed and emphasizes protecting its members.</t>
  </si>
  <si>
    <t xml:space="preserve">Campaign information at the Texas Ethics Commission is available in a comprehensive and easily accessible database. All files can be downloaded in .xls format from the website.
“You can go get it and download the information,” said Craig McDonald, director of Texans for Public Justice, an Austin watchdog group. “That didn’t use to be the case. It’s gotten better and better.”
 The Texas Tribune, in a 2010 report, said the Legislature and the Commission ”have for years required political candidates and lobbyists to file their activity and financial reports in database format, allowing it to be posted online and searched by the public. Electronic formats also allow journalists and other watchdogs to cross-reference the records with other official documents — for example, by comparing a list of lobbyists with a list of campaign contributors.”
  </t>
  </si>
  <si>
    <t>Observers and managers say that the Career Service Review Office, the internal reporting mechanism has sufficient staff and resources to conduct its work. Legislation that funded a Career Service Review Office Administrator has also improved the process for employees who might be weary to report corruption to direct-line managers.
In 2012, Gov. Gary Herbert appointed Akiko Kawamura as the administrator of the Career Services Review Office. Kawamura had served in the Utah Attorney General's office as Assistant Attorney General in the Employment Section, Litigation Division, representing state agencies, school districts and institutions of high education in claims of wrongful termination and other employment matters. She also had a previous private practice background in employment law and human resource policy. Kawamura is assisted by an administrative legal assistant. The office has had consistent funding from 2013-2015.</t>
  </si>
  <si>
    <t xml:space="preserve">Records of political finance information are available through the Secretary of State through a comprehensive database. Records can be searched for individual or campaign contributions, but all files are scanned pdf copies of hand-written forms. </t>
  </si>
  <si>
    <t>Violations concerning private employers are rare because a judge or justice seldom leaves before retirement. The Washington State Commission on Judicial Conduct, the main watchdog body for judges, does not have oversight over former judges, except for misconduct during time in office. The Executive Ethics Board only has jurisdiction over statewide elected officials and state employees. This does not include judges, former or otherwise. 
 There have been no reported cases of former judges lobbying their colleagues improperly during the period of study.</t>
  </si>
  <si>
    <t xml:space="preserve">The political finance information for Tennessee is available in a comprehensive database that can be easily accessed. All financial records of contributions and spending can be downloaded in .xls format. </t>
  </si>
  <si>
    <t>Both individual and PAC campaign finance reports required to be filed with the Pennsylvania Department of State are available online through a free searchable database. Original reports, filed on standardized forms, are available in pdf format — comparable in terms of the information provided, but not necessarily easily formatted for data mining. Some larger datasets, however, can be downloaded in bulk through .zip file format.  Searches can be conducted by specific campaign finance report by filer name, year, and reporting cycle among other filters.</t>
  </si>
  <si>
    <t>No law exists, so there is no evidence of compliance with such a standard. There are some limitations on retired senior judges who may choose to periodically hear cases.</t>
  </si>
  <si>
    <t xml:space="preserve">The State Ethics Commission provides a database for political finance records that is extremely easy to navigate. Despite the ease of access and searches, the files can only be viewed, and cannot be downloaded through the website. A requester must know search parameters to obtain data such as the years one is looking for. </t>
  </si>
  <si>
    <t>While no such law exists, meaning there's no cooling-off period, judges in the past few years, have not been entering private-sector employment. There are only five retired judges, and three of them still fill in on the bench because of vacancies; the others retired.
The one exception is former Judge Mark Keller, who resigned before the Legislature would have voted against his retention after he was accused of (among other things) having owned, without disclosing it, an office building with lawyers who appeared before him. Keller is now practicing law in St. Albans. His website (http://mkellerlaw.com/) does not mention that he was once a trial judge.</t>
  </si>
  <si>
    <t>There are no restrictions on private employment after the bench, including no cooling-off period. Many judges return to law practice, sometimes with prestigious firms specializing in appellate practice. The past two chief justices of the Texas Supreme Court, who together served a total of 25 years, both joined major law firms after leaving the bench.  Another former justice became head of a law firm’s appellate section.  
Service on the court also can be a springboard to a successful political future. Former Texas Supreme Court Justice John Cornyn became attorney general and is now a U.S. Senator.  Another former justice, Greg Abbott, also became attorney general and is now the state’s 48th governor.  “I’d be surprised if anybody who has left the Supreme Court for the last 10 years either didn’t try to move up the political ladder or they went to a federal bench or they go back into private practice with firms that have cases before the Supreme Court,” said Alex Winslow of Texas Watch. 
Former Supreme Court Chief Justice Wallace Jefferson, who is now a name partner with the law firm, Alexander Dubose Jefferson &amp;  Townsend, said he has an unwavering guideline for avoiding a conflict in his role as a lawyer and past role on the court.  “My rule of thumb was if the case was at the court in any form, had not even been discussed by the court, I will not handle the case in private practice just to eliminate any doubt,  and I think a number of judges go by that,” he said.  “There have been a number of cases where people have asked, ‘Can you handle this,’ and if it was at the court in some form or fashion I would say no.”</t>
  </si>
  <si>
    <t>Both the comptroller and the Tennessee Bureau of Investigation, which is the state’s leading agency in battling corruption, have hotlines to report illegal activity. The comptroller’s hotline takes complaints of fraud, waste and abuse of government funds and property. 
 The comptroller’s website has numerous examples where auditors and investigators, often working with the TBI, have led to arrests of public officials.
 And while no agency would turn away additional resources, the comptroller’s office is able to handle all the complaints and tips it receives, said Greg Cothran, an attorney in the comptroller’s office.
 The governor’s budget document for fiscal year 2015-2016 shows that the number of employees in the comptroller’s office has remained static since 2013-2014 fiscal year. The same is true for the TBI, although that agency is recommended to get three new positions in the upcoming fiscal year.</t>
  </si>
  <si>
    <t>There is no internal mechanism designated to receive corruption allegations within the civil service.
 Civil servants are generally directed to file any grievances through whatever departmental grievance process may exist and, if not satisfied with that result, to ask for a hearing before the Civil Service Commission, which is an external mechanism.
 Sources interviewed for this investigation believe the state has adequate staff and resources to handle internal complaints through departmental grievances, but again, there is no internal mechanism specifically designated to handle corruption allegations.</t>
  </si>
  <si>
    <t>Oklahoma's online political finance data has been moved to a newer site run by the Ethics Commission, called the Guardian. This site is very easy to access and navigate. 
Although data on the Guardian is not yet complete and only holds information from 2014 forward, the files can be downloaded in several machine-readable formats. 
M. Scott Carter, a political reporter for Oklahoma Watch, recalled seeing a gubernatorial candidate's reports being updated in real time as he was viewing them during the 2014 election cycle.</t>
  </si>
  <si>
    <t>All political finance information is available online through the Oregon Secretary of State. The database can be accessed and navigated easily. The records provided are timely, primary information, easily available in a machine readable format. ORESTAR tracks campaign information from 1990 forward, and files are also exportable in .xls and .csv format.</t>
  </si>
  <si>
    <t>There isn’t a required cooling-off period for judges after they leave the bench and go into the private sector like there is with state lawmakers and members of the executive branch. But how much influence can a former judge exert over a former colleague? 
 If a judge leaves the bench to go back and practice law, he or she could wind up working on a case where a former colleague is presiding. 
 “There’s no cooling- off period, but it’s not necessary,” said Michele Wojciechowski, a spokeswoman for the Tennessee Administrative Office of the Courts. “It’s not in the realm of what judges do. They make decisions based on the facts and the law. They are not permitted to take into account outside influences.”
 Tony Gottlieb, president of fathers’ rights group DAD of Tennessee, is a longtime critic of the state’s judicial system. He said several former judges have worked to exert their influence to keep the state from having direct judicial elections.
 However, in those cases, they would be trying to influence lawmakers and the public.</t>
  </si>
  <si>
    <t>Ohio law requires the secretary of state to produce campaign finance records electronically, and this legal duty is consistently fulfilled. All information required by statute that is included on a campaign finance report is included in the reports submitted to the secretary's office and made quickly available on the secretary's website. 
 The data is searchable and can be downloaded into an Excel spreadsheet. The data is as complete as possible, reflecting the entirety of what is recorded about this subject. All raw information is released to the public, except to the extent necessary to comply with federal law regarding the release of personally identifiable information. The records are released by the government and are available to the public in a timely fashion. There is nondiscriminatory access to data; any person can access the data at any time without having to identify him/herself or provide any justification for doing so.</t>
  </si>
  <si>
    <t>There is no current law governing private-sector employment after a judge leaves office, but state-level judges say they abide by a longstanding policy of the chief justice that if a judge goes back to practicing law, that judge is no longer eligible to contract to perform any Unified Judicial System services.
 However, just a cursory search of statewide news articles about retiring judges found one stating that a retiring judge “has a contract with the state to do cases as an outside judge.”</t>
  </si>
  <si>
    <t>Political finance information in North Dakota is published by the Secretary of State. The database is easily accessible and information can be downloaded as .csv files.
Though the data can be downloaded as a comma-delimited file, there may be some limitation on the mix of data that can be downloaded in bulk. Staff at a political research institute say they are asking the secretary of state’s office for access to a bulk file. Under the previous system the institute developed a “scraper” application to download the data in bulk.</t>
  </si>
  <si>
    <t>The S.C. Office of Inspector General is comprised of six investigators and one administrative assistant, which is enough to keep the agency active and effective without creating too much of a backlog.
“You never have enough,” said Inspector General Patrick J. Maley, “but for a start-up organization it’s enough to get us going.”
The office was created by Governor Nikki Haley in 2012, and started with to investigators. The legislature has steadily increased funding for the agency, which is charged with discovering fraud and waste in a state government comprised of over 100 agencies, with nearly 60,000 employees.</t>
  </si>
  <si>
    <t>The Civil Service Commission has seen significant reductions in its staffing over time. As of April 2015, the Commission had 108 people on staff, down from 300 employees 15 years ago. While some of the reduction in staff has been because efficiencies have been gained through technology, some staff say it is also because the department can't afford to retain employees. 
That said, the staffing changes have not resulted in a backlog of work. Staff describe an efficient system supported by technology. Applications are processed, tests are administered, hearings are scheduled and decisions are rendered.</t>
  </si>
  <si>
    <t>Political finance information has become more transparent due in part to New York's recent efforts to move more data online via its Open New York website. Although the Board of Elections data on the Open New York website has some timeliness issues (some records have not been updated since April 2013), the site has improved the breadth of available data. The Board of Elections site and Open New York both allow bulk downloads of political finance data. 
Data on the Board of Elections website is available in ASCII delimited format, while data at Open New York is available in a variety of machine-readable formats.</t>
  </si>
  <si>
    <t xml:space="preserve">The State Board of Elections provides a comprehensive and easily accessible website to post political finance information. All files can be exported in .csv format. </t>
  </si>
  <si>
    <t>The Bureau of Audits maintains a fraud hotline and web site where civil servants can report alleged corruption. There have been no apparent problems with staffing, funding and or qualifications of auditors. All members of the Bureau of Audits have a minimum of 27 credits in accounting, and have earned a professional certification of either: Certified Public Accountant; Certified Internal Auditor; Certified Information System Analyst; of Certified Government Management Accountant.  The website contains staff details.</t>
  </si>
  <si>
    <t xml:space="preserve">The Oregon Secretary of State's Office maintains a hotline at which government workers can report waste and fraud. It is consistently funded. Workers there are trained auditors and have sufficient staff to investigate complaints. They also have the authority to refer complaints to other agencies and to their internal auditors. 
Findings of criminal violations are referred to the Oregon Department of Justice for more thorough investigation. The Attorney General's office is similarly able to conduct its work thoroughly, with colleagues in other state offices reporting a high level of confidence in outcomes of cases referred there. 
According to its annual audit, the Government Waste Hotline received 154 reports in 2013, about 40 percent of which were related to state agencies. </t>
  </si>
  <si>
    <t>The Secretary of State's campaign finance information system has recently improved so that much of the information is now submitted directly online and is downloadable in Excel and PDF formats. But glitches are not uncommon and in the beginning of the 2015 legislative session, for example, the system suddenly and inexplicably lost features that enabled detailed searching of certain lobbyist spending reports.</t>
  </si>
  <si>
    <t>There have been no documented cases of judges taking private sector positions after leaving the bench during the study period. 
Judges are subject to the same revolving door ethics law that applies to all public officials by which a 1-year cooling off period exists before they can appear in a representative capacity before their former colleagues. 
Because Rhode Island judges are appointed for life, most retire from the bench. Few leave the court to practice law before their former colleagues or to work in private-sector jobs seeking to influence judges or court administrators. Based on their generous pensions, retired judges are expected to serve as needed to hear cases, and if they do, they cannot work in other jobs.</t>
  </si>
  <si>
    <t xml:space="preserve">Neither the Merit Protection Commission or the Ethics Commission has enough staff to monitor all the state officers/employees they are tasked with policing under Oklahoma's laws. 
The Ethics Commission has five staff members, the Merit Protection Commission has four. 
Both agencies have operated under significant budget cutbacks in recent years. 
"Neither one are staffed properly to handle what they have," said Sterling Zearly, executive director of the Oklahoma Public Employees Association. 
The ethics agency recently cleared a longstanding backlog, but there is usually a delay of several months for the Merit Protection Commission to publish results of its administrative hearings/appeals. "We try to give each case the quality consideration it deserves, but we've had our budget cut and we can't hire anyone else right now," said Carol Shelley, executive director of the Merit Protection Commission. 
The agency's budget has been cut as much as $200,000 in the past six years. They depend on the legislature for annual appropriations.  In 2007, the office had eight employees and now it's down to four. </t>
  </si>
  <si>
    <t xml:space="preserve">Financial disclosure records are available online through the Secretary of State. However, the records are posted as scanned PDFs, a proprietary format that lacks machine readability. Information cannot be manipulated and is often times difficult to read. </t>
  </si>
  <si>
    <t>There is no required cooling off period for state judges to enter the private sector.</t>
  </si>
  <si>
    <t>Montana's Commissioner of Political Practices has created an electronic reporting system. It modernizes public access to campaign documents by making them searchable and comparable. The system is used by all state-wide candidates, but it is not mandatory for other candidates. So legislative candidates, for example, may file paper disclosures which are then scanned as PDF files by state staff and often not available until at least a week after the documents are filed. With current law requiring finance reporting 12 days before election day, the scanned PDF system gives the public and press little time to review disclosures. 
 In February 2015 a bill to make electronic reporting mandatory died in the Senate State Administration Committee after a party line vote, with Republicans in the majority. However, a package of new campaign finance laws called the Montana DISCLOSE Act would allow the CPP to require electronic reporting of some campaign disclosures. It was signed into law in April 2015.</t>
  </si>
  <si>
    <t>The Accountability and Disclosure Commission has a searchable database of political-finance records. 
At this time, however, the records can only be viewed, not downloaded.  
A $630,000 project to computerize the commission's records is expected to further simplify access to information.</t>
  </si>
  <si>
    <t>The Nevada Secretary of State provides an easily accessible database for political finance records. The information can be navigated facilely and downloaded in bulk in Excel or .csv format.</t>
  </si>
  <si>
    <t>The overall picture in Ohio state government is muddled, in part because there is not a single agency designated to receive reports of wrongdoing. And their budgetary status is mixed. While the Ohio Ethics Commission budget has been frozen, its executive says the agency has adequate resources to conduct its investigations. The same is true for the Joint Legislative Ethics Committee. 
 While these panels investigate wrongdoing by state employees, they are not traditionally regarded as an "internal reporting mechanism." The Ohio inspector general was created for that purpose, at least for employees under the jurisdiction of the executive branch. 
 The Ohio inspector general testified in February 2015 that he needs more money, and has had to cut staff because money to oversee now-defunct federal stimulus funding has dried up. Reports from the inspector general, given statutory authority to investigate reports of wrongdoing in the executive branch, are usually delayed. From complaint to investigative report sometimes takes years. The current inspector general has been widely criticized for concentrating on relatively trivial cases - in contrast to his predecessor, who took on governors and top officials from both major parties. In theory, civil service workers also could report wrongdoing to the Ohio State Highway Patrol, the Ohio attorney general, the Franklin County prosecutor's office, local police, or the FBI's public integrity unit based in Columbus.</t>
  </si>
  <si>
    <t xml:space="preserve">The political finance information available on the Missouri Ethics Commission website is updated as the commission receives it on an easily accessible website. 
Campaign contribution and expenditure reports back to around 2004 are accessed in generated PDF format. They cannot be downloaded in bulk, except in the form of aggregate figures published in dynamic reports on the website. </t>
  </si>
  <si>
    <t>There are no documented cases of state-level judges entering the private sector and violating rules against conflicts of interest during the study period. A representative of the state prosecutors’ association said it’s rare for judges to re-enter the private sector and he has not heard of any doing that in recent years.</t>
  </si>
  <si>
    <t>No documented instances have emerged of Supreme Court justices or common pleas/state appeals court judges violating Ohio's "revolving door" or judicial rules in the study period.</t>
  </si>
  <si>
    <t>There are no restrictions in New Hampshire, including a "cooling-off" period, against judges entering the private sector after leaving office, and it is not unheard of for judges to enter or return to private practice after serving on the bench.</t>
  </si>
  <si>
    <t>There has not been any report of corruption in quite some time, and it is unclear how such investigations would be launched according to sources interviewed for this study. This fact strongly suggests there is no established internal mechanism for dealing with corruption.
It appears that corruption that is short of a potential crime would be handled by the state employee’s supervisors.</t>
  </si>
  <si>
    <t>New Mexico state-level judges tend to remain on the bench for a long time and then retire completely or retire and work as mediators.</t>
  </si>
  <si>
    <t>Mississippi Secretary of State's campaign finance site presents records on political finance records. The SOS makes these reports available 48 hours after they are received. 
The reports are scanned pdf files so they are not searchable within, "almost to the point of being useless in terms of find out how much an entity donated to candidates statewide," said Assistant Dean and Professor at the University of Mississippi School of Journalism Charles Mitchell. There have been initiatives to require electronic filing of campaign finance reports in Mississippi, but no real progress has been made to make that happen. The reports are, for the most part, in standardized forms comparable to one another, but in some cases, the documents appear sideways on the screen.</t>
  </si>
  <si>
    <t>No cooling-off period exists in law for judges in New York.</t>
  </si>
  <si>
    <t>There is no law requiring a cooling off period for judges.</t>
  </si>
  <si>
    <t>Complaints submitted to the Office of the Inspector General have increased nearly 40 percent in recent years, The New York Times reported in March 2015, but state funding remains at 2013 levels. The inspector general, Catherine Leahy Scott, told the Times her staff was maximizing existing resources and was having a "broad and significant impact" on state government ethics.
 Despite the funding stagnation, there is evidence the office is working well. It frequently investigates violations and works with the attorney general's office and other officials to prosecute corruption.</t>
  </si>
  <si>
    <t xml:space="preserve">The Department of State provides campaign finance records. The database is easy to access and navigate, but files are only presented in pdf format. </t>
  </si>
  <si>
    <t>There is no such law.
 Judges are free to return to private practice as lawyers without a cooling-off period, which certainly could put them in the position of trying to influence former colleagues on the bench. During the study period, judges typically were retiring in their 60s and did not return to the private sector.</t>
  </si>
  <si>
    <t xml:space="preserve">Nevada has no such law restricting government private sector employment after leaving office. However, in practice judges will ask for opinions from the state Judicial Discipline Commission on whether a particular private-sector position or responsibility after leaving the  bench would be proper. </t>
  </si>
  <si>
    <t>All political finance information is posted on the Minnesota Campaign Finance and Public Disclosure Board’s website. Political finance information is available in a relatively timely manner, particularly if it is submitted to the Board electronically rather than in paper form. Records are available for free via the Board’s website  and users can access the information 24 hours a day, seven days a week on the website. 
Furthermore, information can be bulk downloaded in .csv format and the information is easily accessible.</t>
  </si>
  <si>
    <t>Campaign finance information in Massachusetts is provided on an easily accessible website through the Office of Campaign and Political Finance. Viewers can download files in open data formats such as .csv and Excel. Detailed information on the formation of political fundraising committees, all contributions, expenditures, correspondence with OCPF is available as soon as the reports are electronically filed. 
The data is available free of cost at or very soon after the reports are actually filed, creating a deep repository of accurate, detailed campaign finance information including all donors, payments from the campaign account and administrative information, such as who the treasurer is or when the committee first opened a bank account. OCPF staff is available to walk reporters or citizens through downloading and importing data into different formats for analysis. It regularly holds seminars to educate candidates or committees on aspects of the law and the regulations, but takes questions from the public and journalists by phone. The agency is active in social media and has a YouTube Channel among its other social media activity it has a searchable database of actual donations and expenses for candidates and committees, but also allows users to search more broadly on key words to find reports, interpretive bulletins, advisories on aspects of campaign funding and more.</t>
  </si>
  <si>
    <t xml:space="preserve">There are no documented cases of state-level judges violating private sector employment laws after leaving office. 
Most Supreme Court judges retire after leaving the court, so this is not much of a concern. </t>
  </si>
  <si>
    <t>The state auditor’s office has a governmental waste, fraud and abuse hotline, and the office is well staffed. Furthermore, much of the investigation work is actually done by independent public accountants whose work is required to be paid for by the individual agencies and departments. The attorney general’s office accepts complaints to the criminal affairs division (although it is not a formal “hotline” and hasn’t been publicized).</t>
  </si>
  <si>
    <t>During the study period there were no documented cases of former state-level judges taking employment after leaving office that would violate Supreme Court Rules on legal cooling off periods. A majority of state-level judges leaving their positions during the study period did so either to take a position as judge in a higher court, others ceased practicing law entirely in their retirement.</t>
  </si>
  <si>
    <t>There are no rules or laws regarding “cooling off” periods for judges who have permanently left the bench and want to take jobs in the private sector that entail directly lobbying or seeking to influence their former colleagues. 
That said, judges generally don’t take jobs as lobbyists in the private sector after leaving office and retired judges would are called back into service are prohibited by both the Judicial Code and Minnesota Statute from practicing law.</t>
  </si>
  <si>
    <t xml:space="preserve">While financial data and disclosure information about state politicians and employees is not available online and must be viewed in person, the Maryland Board of Elections has extensive data online about campaign finance and the various entities that are required by law to provide detailed information about campaign finance. The published data are complete, and date back to 2005, a full decade. Earlier data is also available online on a related, archival site. All records on the Board of Elections website can only be downloaded in pdf format. </t>
  </si>
  <si>
    <t>The Mississippi Commission on Judicial Performance have not identified any issues with judges entering the private sector after leaving office. Former Mississippi Supreme Court Justice Fred Banks knows of no issues regarding judges leaving office and entering the private sector.
Mississippi Ethics Commission Tom Hood said he hasn't identified a case in which this ethics law has been violated in the past few years, however, the law is relatively lax: it does not prohibit state officials from being employed by a company that contracts with the employees former state agency, it only prohibits that former official from working for pay directly on the matter that he or she was involved with while in office.</t>
  </si>
  <si>
    <t>The state Department of Labor’s Inspection Division, which is responsible for reviewing internal complaints of public sector corruption, appears to have sufficient resources to accomplish this task. The division is consistently funded and saw its budget increase from the 2014 to the 2015 fiscal year. 
 In 2014, the division received three complaints from public employees alleging wrongdoing in their departments. Documents provided by the division indicate each of the cases was investigated. The division referred one to the state attorney general’s office; it was later dismissed for lack of merit. It requested more information from the other two complainants, and the cases were ongoing as of March 2015. 
 The division can’t be viewed as a robust anti-corruption mechanism. It’s responsible for a wide range of employment violations, including work conditions and wage theft in the private sector, which represent a much larger share of the agency’s workload than public employee complaints of possible corruption. 
 Whistle-blower cases are often brought in the courts rather through the Department of Labor. One prominent attorney who has represented whistle-blowers said he prefers the courts over the state office because they offer more professionalism. 
 New Hampshire has another potential outlet for corruption complaints: the Executive Branch Ethics Committee, which is linked to the state Attorney General’s Office and is responsible for reviewing alleged violations of the state’s ethics laws on the part of executive branch officials. The group is made up of volunteer appointees, and its work has been hampered in recent years by vacancies. At the same time, officials with the committee say it rarely receives complaints alleging serious wrongdoing.</t>
  </si>
  <si>
    <t xml:space="preserve">The actual paper reports are collected by the Louisiana Board of Ethics and are scanned and available online, as are, in most cases, contributions and expenditures that reported in spreadsheet software that is searchable and can be easily organized. The data is available to anyone, without limits, who has access to a computer. Files can be downloaded and manipulated through Microsoft Excel.
 The Ethics Board is adding data from before the system was set up, so that historical information also will be readily available. Usually, the reports are posted immediately upon submission, but occasionally within a day or two, if additional scanning or other work is necessary. 
 The information includes the campaign finance contributors and expenditures filed by the candidates, political parties, PACs and lobbyists. </t>
  </si>
  <si>
    <t>The Michigan Constitution requires a 1-year cooling off period after a justice or judge leaves his judicial post before he can pursue a diffent political office. However, justices and judges face no restrictions when pursuing a private sector job after leaving office. As a consequence, the public -- and attorneys appearing in a judge's courtroom -- cannot know if the jurist is unduly influenced by future employment considerations.</t>
  </si>
  <si>
    <t xml:space="preserve">All political finance information gathered by the Maine Ethics Commission is available on their Public Disclosure website. Files can be downloaded to .csv, Excel, or pdf format.
 Despite its easily accessible and downloadable nature, journalists and others who regularly access the Ethics Commission website often complain that the site is difficult to navigate as searches require precise information to turn out results. This limits it usefulness to those with existing expertise, or the time to sort through it. </t>
  </si>
  <si>
    <t>Nevada's Attorney General's office contains a Public Integrity Unit that reviews and investigates corruption complaints made by state workers and members of the public. It's one of several units within a larger Special Prosecutions Division, lacks a dedicated deputy attorney general to oversee it and does not appear to be a top priority for the office. 
A spokesperson for the Attorney General could not immediately answer how many investigators were assigned to the unit or whether it was the primary mechanism for public employees to report corruption allegations.
"Since we don't have a dedicated person...we haven't missed any, we're on it," said Patty Cafferata, a spokesperson for the office. "But this is not the majority of our work."</t>
  </si>
  <si>
    <t>There are no publicly documented cases of judges violating employment restrictions for when they leave state service. 
David Yas, an attorney and longtime editor the industry newspaper, Massachusetts Lawyer’s Weekly, said he had never heard of a former judge violating the post-public employment rules in the decades he monitored the judiciary as a journalist.
“I’ve never heard of this happening in Massachusetts” said Yas.
There are also no reported cases of a former judge being sanctioned by either the Massachusetts Commission for Judicial Conduct, the Board of Bar Overseers or the state Ethics Commission since Jan. 1, 2013.</t>
  </si>
  <si>
    <t xml:space="preserve">Those finance reports that are electronically filed are timely, going online within 24 hours of receipt by the registry. They are accessible because they can be viewed on the Kentucky Registry of Election Finance's searchable online database and the contributions and expenditures can be downloaded as PDFs. All of this can be done at no charge. 
Beginning with the 2015 elections for the executive branch offices of governor and lieutenant governor, attorney general, secretary of state, auditor of public accounts, state treasurer and agriculture commissioner, candidates or slates of candidates for those offices must electronically file their election finance reports of campaign fundraising and spending. That change to the law, outlined in Kentucky Revised Statutes Chapter 121 Section 120, improves the speed in which those candidates' reports are available to the public online and ensures that the complete reports are available online. Previously, the reports of candidates who filed in paper format instead of electronically only showed the list of contributors online. However, because the new law requiring electronic filings only applies to statewide offices attached to the executive branch, candidates for legislative and local offices can still choose to file paper reports, which delays their availability to the public online and means that the itemized campaign expenditures on those reports are not available online and can be accessed only by visiting the Kentucky Registry of Election Finance or filing an open records request to the registry. </t>
  </si>
  <si>
    <t>There are no documented cases of state-level judges failing to adhere to the ban on matters that they touched as judges upon their return to the private sector.</t>
  </si>
  <si>
    <t>There are no documented instances during the reporting period of former judges becoming involved as a lawyer or advocate in cases for which they oversaw from the bench, which would be a violation of the Professional Rules of Conduct. 
Also since January 2013, there have been no questions raised about former judges serving as a lobbyist to lobby other branches of government, which is not against any rule or law in Kentucky. 
In December 2014, Supreme Court Justice Will T. Scott resigned his seat in accordance with judicial ethics rules so that he could set up a campaign to file as a Republican candidate in the 2015 governor's race. He announced his resignation Monday, Dec. 29, 2014, effective Friday, Jan. 2, 2015, and filed his campaign paperwork to run for the top position in the Kentucky executive branch on Jan. 13, 2015.</t>
  </si>
  <si>
    <t>The staff numbers about 16 for the entire ombudsman's office, whose responsibilities encompass more than just enforcement of the whistleblower act. 
 The office's caseload has increased in recent years, in part because of expanded duties, but it successfully meets its statutory requirements in conducting its work.</t>
  </si>
  <si>
    <t>There is no express prohibition against a judge taking private-sector employment after leaving the bench. Regardless, there are no documented cases of state-level judges taking jobs in the private sector that entail lobbying or seeking to influence the court.</t>
  </si>
  <si>
    <t>Maine law does not restrict state-level judges from entering the private sector after leaving government.</t>
  </si>
  <si>
    <t>Since each department has an internal process for employee grievances, initially investigations depend upon that agency's staffing and workload at the time.
In the case of ethics complaints directed to the Commissioner of Political Practices (CPP), that office is understaffed and focused on clearing a backlog of campaign practices complaints. However, the CPP receives few ethics complaints so that ethics enforcement is more affected by the CPP's inability to be proactive, as opposed to having a complaint backlog.
The legislative auditor's office, which runs the waste, fraud and abuse hotline is not understaffed. 
The Human Rights Bureau (HRB) had a backlog of cases in FY 2012 (547 filed, 490 resolved) and FY 2013 (682 filed, 609 resolved). In FY 2014 the commission resolved 29 more cases than were filed. That means the board is still behind by nearly 100 cases, indicating that it may be under resourced. 
Another possible indicator that the HRB may be under resourced is that some attorneys are concerned that the commission favors settling cases in mediation before they go through a time-intensive investigation and board review. However, HRB's bureau chief emphasis that settlement is presented as one option and employees are not pressured to settle.</t>
  </si>
  <si>
    <t>The Iowa Ethics and Campaign Disclosure Board posts campaign finance documents online through their website. The filed documents are available in pdf format as well as .csv format.
The website is easily accessible and the information can be browsed. The data can be downloaded in bulk up to 3,000 entries at a time.
 There is a limitation on the uses of the information that exclude it from being used for commercial purposes, including solicitations by a business or charitable organization. However, it is free for use if the "principal purpose of such communications is for providing information to the public and not for other commercial purpose."</t>
  </si>
  <si>
    <t>Political finance information can be accessed and navigated easily. However, all files are in pdf format.</t>
  </si>
  <si>
    <t xml:space="preserve">There are no such regulations regarding judges. 
In an interview, former Iowa Supreme Court Justice David L. Baker noted that because judges do not make laws or become involved with the executive or legislative branches, they do not have contacts or, in his opinion, influence over members of those branches that could be abused if a former judge takes up a lobbying position. 
"It's not the same as a top staffer or a legislator leaving the legislature and wanting to come back and lobby," Baker said.
However, both the executive and the legislative branches are involved in the appointment of judges and members of the Judicial Nomination Commission. The Iowa Constitution, through Amendment 21, states that vacancies in the state's Supreme and District courts should be filled by appointment by the governor. The state commission includes a chair, the senior justice of the court, seven lawyers elected by members of the bar in each congressional district and seven commissioners appointed by the governor and confirmed by the Iowa Senate.  </t>
  </si>
  <si>
    <t>No such law exists. As such, there is no monitoring of what state-level judges do after leaving their positions. A veteran legislator said he was unaware of any former judges taking jobs in the private sector to influence their former colleagues. "I haven't seen any judges, former judges, hang up their robe and come across the street lobbying."</t>
  </si>
  <si>
    <t>Whistleblowers do not have a dedicated internal entity to which to report fraud and abuse, and no government body conducts investigations or advocates for their protection. Some state agencies have their own internal corruption and waste reporting mechanisms. The Missouri Commission on Human Rights does conduct investigations upon receiving a complaint alleging retaliation for reporting discrimination, but they have not investigated any cases involving state government entities during the study period.
While it is not a legally designated reporting system for whistleblowers and does not handle complaints of discrimination in hiring or retaliation against whistleblowers, the State Auditor's Office receives fraud and mismanagement reports from citizens through a reporting hotline.
The auditor's office employs 115 employees. All audit management employees are certified public accountants, and 65 percent of employees have an advanced degree, certification, or license. In 2013, the office was appropriated $8.275 million; in 2014 $8.322,million, and in 2015, $8.397 million. The office conducts approximately 150 audits every year, 10 to 15 of which are conducted outside of the normally scheduled audits, either because of citizen complaints or concerns from within government entities. According to an office spokesperson, the office does not have a backlog. However, recent changes in the auditor's office have put a strain on the office leadership, due to state auditor Tom Schweich's death, the death of his office spokesman, and the appointment at the end of April of a new auditor.</t>
  </si>
  <si>
    <t xml:space="preserve">Publicly available records of political financial information are readily accessible, in the vast majority of cases, and at no cost at the Indiana Election Division's website. The database provides records on candidate and committee spending and contributions, and the files can be bulk downloaded in .csv format. </t>
  </si>
  <si>
    <t>The Hawaii Campaign Spending Commission partnered with the state Office of Information Management and Technology, the state Information &amp; Communication Services Division, and Socrata, a Seattle-based cloud software company focused exclusively on democratizing access to government data, to create an open -data format for campaign contribution and expenditure reports. The information is easily accessible and can be downloaded in bulk. 
 The site provides comprehensive instructions for searching through the data, and all files can be downloaded in several open data formats. 
 Other open-data and good-government groups collaborated to create apps to make the information even more easy for the public to understand.
 Tony Baldomero, Hawaii Campaign Spending Commission associate director, says Hawaii was one of the first to offer campaign spending information in an open-data format.</t>
  </si>
  <si>
    <t>All Idaho campaign finance data is available online, for free, and easily accessible to anyone. The Idaho Secretary of State’s office scans the reports and posts them to its website the same day they are received. Files are only available as fillable pdf format.</t>
  </si>
  <si>
    <t>The Indiana Code of Judicial Conduct, which sets out ethical rules for judges, does not have any standards for post-judicial employment .
 John Trimble, an Indianapolis attorney and past member of the Indiana Commission on Judicial Qualifications, confirmed that there are no restrictions on employment for judges after they leave the bench. 
 Kathryn Dolan, public information officer for the Supreme Court, confirmed there are no restrictions for state-level judges who enter the private sector after leaving their positions. 
 Kelly Lucas, editor and publisher of Indiana Lawyer and TheIndianaLawyer.com, agreed there are no legal standards for post-judicial employment.</t>
  </si>
  <si>
    <t>According to executive director of the Mississippi Ethics Commission Tom Hood, "A number of state agencies are tasked with investigating allegations of corruption, including the Ethics Commission, the State Auditor’s Office and the Attorney General’s Office." Hood stated that the commission is generally well staffed.
There are multiple routes a state employee can take to report cases of corruption in state government and there is not one distinct reporting agency. The Attorney General's Office has a large staff with 18 divisions. The efficiency of the district attorneys around the state varies. The investigative bodies in more populated districts are better staffed than the ones in more rural areas, according to Hood.
Additionally, Rep. Cecil Brown recognizes that some state agencies have their own internal auditor—who is inside the agency but independent and impartial, to allow employees to report corruption—but not all do, suggesting the state might not have enough staff members to employ these positions. Hood said it is up to each agency on whether or not to maintain an internal reporting mechanism.</t>
  </si>
  <si>
    <t>Most judges seem to follow post-retirement guidelines, though a strict law prohibiting private-sector work does not exist.
Many judges end up with careers in arbitration or mediation after retirement.</t>
  </si>
  <si>
    <t>Since January 2014, statewide data related to political finance information is available to the public through the Georgia Transparency and Campaign Finance Commission website. The database contains records on personal finance reports and campaign reports. It is made available in a timely manner and is easily accessible, requiring only one letter of the candidates last name. However, the documents can only be viewed or downloaded in pdf format.</t>
  </si>
  <si>
    <t>No such “cooling-off” periods are required in Idaho, either for judges or for any other elected or appointed state officials. No judges have left office and gone to positions where there is an appearance of impropriety during the study period; with only one exception, all Idaho judges who have ended their terms during the study period have taken senior status, which means they are retired, but they continue to work part-time as judges and are still subject to all the state judicial canons and rules of ethics. The one judge who retired and left the bench, former Judge Mike Wetherell, just did so, and has said he plans to teach and write.</t>
  </si>
  <si>
    <t>Through eCRIS, the political financial disclosure and search mechanism on the State Elections Enforcement Commission (SEEC) website, timely information shows all political contributions to candidates and parties. The information is easily accessible, but all files can only be downloaded in pdf format. 
Most information is updated several times a day, and if a paper report is filed, it's generally put into eCRIS and accessible within 48 hours.</t>
  </si>
  <si>
    <t>In Florida law, no cooling off periods exist for state level judges who wish to enter the private sector. During the period of study, there have been no cases where this became an issue.</t>
  </si>
  <si>
    <t>There are no reports of judges of the Supreme, Appeal and Superior Courts becoming lobbyists during the study period.
 There aren't many judges who join the private sector upon leaving office. Most who have left the judiciary are usually quite old, according to Bill Rankin, and just go into retirement.</t>
  </si>
  <si>
    <t>All political finance information is available online. One can easily search through contribution records for each election on this easily accessible site. The files can also be downloaded in bulk in tab delimited format.</t>
  </si>
  <si>
    <t>Judges are exempt from state laws governing employment after leaving office, but there are no known cases of high-level state judges becoming lobbyists upon their retirement.
 One of the best-known of the recent retirees, former state Supreme Court Chief Justice Ronald Moon, who retired in 2010, now serves as mediator, arbitrator, discovery master, and neutral evaluator through the private company Dispute Prevention &amp; Resolution, Inc.</t>
  </si>
  <si>
    <t>The Secretary of State’s provides records on an online political finance database called Transparency in Contribution and Expenditure Reporting, or TRACER. This easily accessible site publishes records in bulk and all information is available for download in several formats, including CSVs and other open data formats. 
 However, not all due filings are available. For instance, in the cases of randomly checked candidates Arrestad, Davis and Abbott, Greystone, no due expenditure reports can be called up under filing history.</t>
  </si>
  <si>
    <t>The Michigan Constitution guarantees the Michigan Civil Service Commission appropriations of at least 1 percent of the total state payroll to fulfill its duties.  The commission’s budget for the current fiscal year is $69.1 million, which is $15 million above the 1 percent guaranteed minimum. Officials say Civil Service is consistently and adequately funded. The funding is used to staff the grievance and complaint processes and state ethics board. The Attorney General's Public Integrity Division is separately funded to investigate ethical violations and public corruption.
The staffing levels are not an issue at the Civil Service Commission, the AG's office or the Ethics Board.</t>
  </si>
  <si>
    <t xml:space="preserve">It's common for Delaware judges to accept private-sector jobs immediately after leaving the bench. Judges are not subject to cooling-off periods in Delaware law that limit the type of work that other state employees can seek. 
Former Delaware Chief Justice Myron T. Steele, who ruled on complex corporate law cases as the state's top justice, retired on Nov. 2013 and almost immediately joined the law firm Potter Anderson Corroon in the firm's corporate group. Former Delaware Supreme Court Justice Jack Jacobs retired in July 2014 and in October 2014 joined the Wilmington offices of Sidley Austin as senior counsel in the firm's mergers and acquisitions and corporate governance practices. </t>
  </si>
  <si>
    <t>In practice, state-level judges adhere to the law governing private sector employment after leaving office. 
They are state employees, so they are prohibited from working in a private industry capacity on matters that they dealt with while in government for one year. 
Courts spokeswoman Heather Murphy said violations do not occur.
Retirement is mandatory for judges, and sometimes a retired judge is called back, usually for a ceremonial event.</t>
  </si>
  <si>
    <t>The first time a law explicitly addressed private sector employment of judges was in 2013, when Act 486 barred former state judges from private sector employment in matters involving the state that fell under the former judge’s official responsibilities. There have been no documented complaints thus far, in part because most judges in Arkansas stay on the bench until retirement or death.</t>
  </si>
  <si>
    <t>There are no restrictions on private sector employment for judges after leaving office.</t>
  </si>
  <si>
    <t>There aren’t any restrictions by law on state-level judges in Colorado that governs their employment other than ethical rules about not being involved in cases that came before them as judges. 
 The last Supreme Court justice to leave the court since 2012 was Chief Justice Michael Bender who retired in 2014 because of state age requirements. He joined a private law practice where he said he planned to possibly practice white collar criminal defense, according to The Denver Post.</t>
  </si>
  <si>
    <t>The Secretary of State's Office provides a comprehensive database that is easily accessible and easy to navigate. 
The data includes all information included in campaign finance reports, including contributor names and addresses, the amount of the contributions, and the committee’s expenditures. It is collected from source documents and updated daily. Campaign finance reports are also available in HTML and Excel at no cost or ay other restriction</t>
  </si>
  <si>
    <t>There is no formal mechanism or internal agency for reporting corruption within state government, although the law prevents retaliation. 
The Office of Legislative Audits and the Maryland State Prosecutor are the likely go-to places. However, most major corruption allegations in Maryland has come to light because of federal, not state, investigations, such as the corruption probe of State Sen. Ulysses Currie (D), an investigation of corruption in the Baltimore jail system, and an investigation of corruption and federal bribery in Prince George's County (Jack and Leslie Johnson). 
The mandate of the State Prosecutor includes reference to the political dependence the governor and other officials hold over the State Prosecutor: "The State Prosecutor may investigate on his own initiative, or at the request of the Governor, the Attorney General, the General Assembly, the State Ethics Commission, or a State’s Attorney, certain criminal offenses. These include: 1) State election law violations; 2) State public ethics law violations; 3) State bribery law violations involving public officials or employees; 4) misconduct in office by public officials or employees; and 5) extortion, perjury, or obstruction of justice related to any of the above.".
While there has been behind-the-scenes cooperation among the various prosecuting entities, when it comes to a major political corruption case such as the Johnsons or Currie, the feds tend to take the lead.
In the past year, the Maryland state prosecutor was able to add an additional prosecutor and investigator, but lost its contract investigator position.</t>
  </si>
  <si>
    <t>A 100 score is earned if there are no documented cases of state-level judges taking jobs in the private sector that entail directly lobbying or seeking to influence their former government colleagues, without an adequate cooling-off period.
A 50 score is earned if there are occasional instances of judges taking jobs without observing an adequate cooling-off period.
A 0 score is earned if no cooling-off periods exist or they are routinely ignored.</t>
  </si>
  <si>
    <t xml:space="preserve">No cases of judges violating the law on private sector employment were documented during the study period. Primarily, judges would be prohibited from lobbying their former colleagues for two years after leaving the bench. However, representing clients before their former colleagues is not illegal. 
Although judges are elected in Alabama, many of them stay in office for multiple terms and essentially retire from that position. </t>
  </si>
  <si>
    <t xml:space="preserve">Campaign finance information, financial disclosure documents of public officials and lobbying disclosure documents are all published on the website of the Alaska Public Offices Commission. However, the information provided is only available to view and print, and cannot be downloaded. </t>
  </si>
  <si>
    <t>Retired judges frequently continue serving on a temporary basis. They must comply with Court Administrative Rule 23, The Alaska Bar Association's Professional Conduct Rules prohibit former judges from acting as lawyers in matters that were before them as judges. According to multiple sources within the court system, there have been no documented cases of this becoming an issue, nor any indication otherwise of ethically questionable moves from the bench into the private sector.</t>
  </si>
  <si>
    <t>There are two internal reporting mechanisms for public sector corruption. Personnel issues, including whistleblower cases, are most often handled by the Maine Human Rights Commission, which focuses on arbitrating and investigating allegations of workplace discrimination. The Whistleblower Protection Act specifically affords protection to those who report cases of corruption, graft or abuse of power that either a) violate Maine law or b) put others at risk of injury or death.
 Cases involving financial fraud, waste or abuse, legal or otherwise, are intended to be reported to the state's fraud hotline, which is managed by the Office of the State Auditor.
 In practice then, these two mechanisms operate out of two different offices, with very different levels of staffing, and resources. The Office of the Auditor, which manages the fraud hotline, received 61 complaints in 2013, but most were deferred to other departments for investigation. Just four remained with the Office of the Auditor, which employs a full-time Certified Fraud Examiner to handle these types of investigations. The Office of the Auditor is well staffed and resourced to handle the complaints it currently receives.
 By comparison, the Human Rights Commission, which handles personnel-type issues related to the Whistleblower Act, received 654 complaints from both the public and private sectors. While funding is consistent year to year, according to the Commission's annual reports, the agency's ability to handle increasingly complex caseload is not. The Commission has just 5 investigators, and one staff attorney. Delays are commonplace. Investigations often take as long as two years. Complainants frequently lose patience and opt for the much more expensive court system.</t>
  </si>
  <si>
    <t>A 100 score is earned if all political finance information is available online and can be easily accessed, downloaded in bulk, and in a machine readable format.
A 50 score is earned if some information cannot be easily accessed and/or downloaded in bulk, but it can be downloaded in machine-readable format. 
A 0 score is earned if such information is not available online or it is but it cannot be downloaded.</t>
  </si>
  <si>
    <t>Public-sector corruption is investigated by the inspector general, the attorney general, the Louisiana legislative auditor and the Board of Ethics. While each of the agencies has issues with funding and staffing, together the agencies have enough personnel and funding to conduct investigations. 
 The agencies have online, phone-in and other procedures that allow employees to report anonymously.</t>
  </si>
  <si>
    <t xml:space="preserve">Alabama requires state candidates and PACs to file financial disclosures electronically with the Secretary of State’s Office. Those disclosures include all expenditures and all contributions of money or in-kind services valued at $100 or more, along with the names and addresses for contributors or vendors.
Since the documents are filed electronically, the information received by the public is the actual information filed, not a rendition. Electronic filing also makes the forms available to the public in a timely manner. All campaign information is found on an easily navigable website. The data can be searched using several variables, and it does not require special software. Disclosures can be downloaded as Excel, pdf or comma delimited files.  
 </t>
  </si>
  <si>
    <t xml:space="preserve">Kentucky has no one mechanism for investigating public sector corruption. But the primary agencies that spearhead investigations into complaints of ethics violations, misuse of state resources and other instances of corruption are: 1) the Auditor of Public Accounts, 2)Kentucky Attorney General, and 3) the ethics agencies of each branch of government — the Executive Branch Ethics Commission, Legislative Branch Ethics Commission and Judicial Conduct Commission. 
All five of those agencies have received consistent funding and have qualified independent staff, although the funding level for the Executive Branch Ethics Commission has not allowed for the hiring of another 1 and 1/2 investigators to help the agency keep up with demand of complaints and tips. 
In addition to accepting formal sworn complaints, the Executive Branch Ethics Commission accepts informal tips from state employees, which the four members of the staff can look into. 
The attorney general's office also will accept tips. The total of 30 public corruption investigations opened by the attorney general's office in 2013 and 2014 includes investigations into public university employees and many local officials. The office also does not track of the source of the complaints to determine how many of those investigations came from state employee whistleblowers. 
The Kentucky Auditor of Public Accounts has an adequate staff of 120, but state funding has decreased to $4.6 million from $4.9 million in the last three years. As the state funding has slid, the office has had to make up money by doing more work in-house instead of contracting out some work. 
Both the Legislative Ethics Commission and Judicial Conduct Commission have received consistant funding over the past three years. However, those agencies have fewer employees and investigators than the Executive Branch Ethics Commission. The legislative ethics agency employs four people and a part-time investigator while the judicial conduct agency has two support staff and a contract investigator. </t>
  </si>
  <si>
    <t>"Wisconsin Supreme Court justices tend to favor attorney donors," Oct. 20, 2013, By Jake Harper, Wisconwatch. org
http://wisconsinwatch.org/2013/10/wisconsin-supreme-court-justices-tend-to-favor-attorney-donors/
"Conservative Wisconsin Supreme Court Justices Must Recuse Themselves from John Doe," March 10, 2015, Wisconsin Democracy Campaign
http://www.wisdc.org/pr031015a.php
James Boll, retired Dane County Circuit Judge; face-to-face interview Feb. 4, 2015
James Alexander, retired executive director, Wisconsin Judicial Commission, phone interview Jan. 28, 2015; email interviews Feb. 3, Feb. 8 and Feb. 10, 2015.
"BRIEF: Ethicists Urge Wisconsin Justices to Consider Recusal in Gov. Scott Walker Campaign Finance Case," 
March 3, 2015 The Brennan Center for Justice at NYU School of Law, https://www.brennancenter.org/press-release/brief-legal-ethicists-urge-wisconsin-justices-consider-recusal-gov-scott-walker
"A Wisconsin Judge's Refusal to Recuse," New York Times, Jan. 24, 2012
"Gableman says he won't recuse himself from disputed cases."  by Patrick Marley of the MilwaukeeJournal Sentinel , Jan. 20, 2012</t>
  </si>
  <si>
    <t>Jim Radda, Ninth District Circuit Court Judge, State of Wyoming, May 8, 2015, phone. 
Wyoming Supreme Court Justice requests recusal in Hill case, Leah Todd, Casper Star-Tribune, Feb. 18, 2014
http://trib.com/news/local/education/wyoming-supreme-court-justice-requests-recusal-in-hill-case/article_fae89420-bfb2-5851-9b68-f36feebb9b64.html
Wyoming Code of Judicial Conduct, Rule 2.11, Commission on Judicial Conduct and Ethics online, July 1, 2009
http://judicialconduct.wyo.gov/home/how-to-file-a-complaint/wyoming-code-of-judicial-conduct</t>
  </si>
  <si>
    <t>In practice, state-level judges adhere to the law governing private sector employment after leaving office.</t>
  </si>
  <si>
    <t>Steve Canterbury, administrator of the West Virginia Supreme Court, in a telephone interview from his office in the state Capitol Jan. 6, 2015.
Stephanie Simpkins, administrative assistant of the Kanawha County Circuit Court, in a telephone interview from her office in Charleston WV on Jan. 9, 2015.
Retired attorney Kemp Morton in a telephone interview from his home in Huntington WV Jan. 15, 2015.
Jessica Karmasek, staff writer for Legal Newsline, in an article entitled ABC report questions W.Va. chief justice’s ethics; Davis calls TV crew “under-handed,” published Dec. 3, 2014.
 http://legalnewsline.com/news/253758-253758
Andrea Lannom, staff writer for the Charleston Daily Mail, in an article entitled Scrutiny continues in case involving Justice Davis, published Dec. 8, 2014. 
http://www.charlestondailymail.com/article/20141208/DM01/141209245
Jennifer Singletary, administrative secretary to the Supreme Court, in an email interview from her office in the state Capitol on Jan. 8, 2015.</t>
  </si>
  <si>
    <t>In practice, records of political finance information are accessible to the public in open data format.</t>
  </si>
  <si>
    <t>State employees who have a complaint under the whistle-blower statute can report to a legislator, the state ombudsman's office or any other public official or law enforcement agency.
Ombudsman Ruth Cooperrider said her office could use more staff. She said that although the office doesn't deal with a large number of whistle-blower complaints, it handles so many other complaints that staff often struggles to keep up.
In fiscal 2014, the office had a budget of $1,626,137, which decreased in fiscal 2015 to an estimated $1,545,151. However, that budget was increased in the governor's budget proposal published in January, reaching $1,736,939. The ombudsman's office budget is included within the legislative branch budget, which is approved by the Legislative Council and submitted to the Department of Management for inclusion in the governor’s budget for the next fiscal year in its entirety. The governor cannot alter the legislative budget. The annual budget for the legislative branch is approximately $34 million.
In the office's 2013 annual report, written in 2014, Cooperrider noted that the deputy ombudsman position she previously held had been vacant since July 2010, and she continued to handle the responsibilities performed by both the ombudsman and the deputy ombudsman.</t>
  </si>
  <si>
    <t>Matt Rothschild, executive director, Wisconsin Democracy Camaign, phone and email interviews, Jan. 25-27, 2015
Legislative Audit Bureau, Audit of GAB, December 2014 
lab_audit_report_14_14_full_pdf_13314.pdf
Wisconsin Campaign Finance Information System, accessed 3/9/2015, accessed May 21, 2015,
cfis.wi.gov</t>
  </si>
  <si>
    <t>Reiko Callner, Executive Director, Washington State Commission on Judicial Conduct 3/10/2015; 
Mike Carter, courts reporter, The Seattle Times, email interview 4/13/2015;
Judicial Disqualification Resource Center, Judicial Disqualification &amp; Recusal in Washington, accessed April 21, 2015. 
http://www.judicialrecusal.com/washington-judicial-disqualification-recusal/
"Judicial Recusal Reform – Two Years after Caperton," Brennon Center for Justice, 6/2011  http://www.brennancenter.org/analysis/judicial-recusal-reform-%E2%80%93-two-years-after-caperton</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</si>
  <si>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t>
  </si>
  <si>
    <t>The Inspector General's office is the entity tasked for receiving such complaints.
 The overall number of complaints made to the state Inspector General's office and resulting investigations has increased significantly, as well as a jump in the number of informal and formal advisory opinions, according to the 2014 annual report of Inspector General Cynthia Carrasco. 
 The report says the office issued 194 formal advisory opinions from 2005-15, compared to 38 from 1995-2004. Likewise, informal advisory opinions went from 1,559 in the early period to 3,008 in the last nine years. The report noted those more recent opinions were done by "only six investigating special agents, even though white-collar investigations are complicated and require great amounts of time." The investigations resulted in more than 100 criminal arrests and ethics violations in the last nine years. 
 Carrasco said her staff has been able to keep up with the increased workload and she cited consistent funding levels from the legislature -- with proposed amounts of $1.18 million for 2015 and $1.15 million for 2016. 
 James Clevenger, chairman of the State Ethics Commission, said staff levels have remained fairly constant in the last decade, but he still believes there is sufficient staffing and resources in order to keep up with the needed investigations without a backlog. Early in former Gov. Mitch Daniels' tenure, the number of investigators and attorneys went up significantly. 
 Yet, Andy Downs, director of the Mike Downs Center for Indiana Politics at Indiana University-Purdue University Fort Wayne, said he believes more investigations of complaints could be completed more quickly if the State Ethics Commission and inspector general's office had additional resources. Clearly, there will always be more work for them to do and would be helpful for this office, which has a growing number of complaints, he said. 
 Carli Stevenson, director of communications of the Indiana/Kentucky Organizing Committee 962 of the American Federation of State, County and Municipal Employees, said she does not have confidence that any state agency, including the inspector general's office, has the resources they need because state government has been so severely cut in the last decade.</t>
  </si>
  <si>
    <t>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“Conflict of interest sparks search for outside judge in Virginia Beach bank robbery case,” Becca Mitchell and Mike Mather, WTKR, 3 April 2015. http://wtkr.com/2015/04/03/conflict-of-interest-sparks-search-for-outside-judge-in-virginia-beach-bank-robbery-case/
“Judge to decide if a jury will hear Bedford County lawsuit regarding road,” Alex Rohr, The News &amp; Advance, 25 March 2014. http://www.newsadvance.com/news/local/judge-to-decide-if-a-jury-will-hear-bedford-county/article_a8857b9c-d355-11e4-b1f8-9362de0b78ec.html
“Virginia 11th Judicial Circuit judgeto retire,” The Associated Press, 12 October 2014. http://hamptonroads.com/2014/10/virginia-11th-judicial-circuit-judge-retire</t>
  </si>
  <si>
    <t>Jake Glance, spokesman for Secretary of State’s Office, in an email interview from the state Capitol on Jan. 16, 2015.
Amber Epling, spokesperson for the Secretary of State's office, in an email interview from her office in the state Capitol June 2, 2015. 
West Virginia Code 3-8-12(f)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t>
  </si>
  <si>
    <t>Chris Piper, executive director at Ethics and Virginia Conflict of Interests Advisory Council and former employee of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Referendum Committees, Campaign Finance Reports, Board of Elections, accessed 2 May 2015. http://cfreports.sbe.virginia.gov/?CommitteeType=Referendum%20Committee&amp;page=1</t>
  </si>
  <si>
    <t xml:space="preserve">Brent Johnson, lead attorney, Utah State Courts, in-person interview, March 13, 2015. Salt Lake City. 
Rep. Kraig Powell, Utah House of Representatives, R-Heber City, phone interview March 27, 2015, to Lindon, Utah.
Jeff Hunt; attorney with Parr, Brown, Gee, Loveless; in-person interview on February 19, 2015, Salt Lake City. </t>
  </si>
  <si>
    <t>Chief Superior Judge Brian Grearson personal interview Feb. 17, 2015.
Dan Barrett, staff attorney VT ACLU telephone interview Feb. 19, 2015.
Steven Adler, Chair Judicial Conduct Board telephone interview Feb. 13, 2015.</t>
  </si>
  <si>
    <t>Grant Degginger, attorney and chair of Washington State Public Disclosure Commission, phone interview 3/12/2015;
Lori Anderson, spokeswoman for Public Disclosure Commission via email 3/20/2015
"Washington state sues lobbyists over campaign against GMO labeling" Carey Gillam, Reuters, 10/16/2013 
http://www.reuters.com/article/2013/10/16/us-usa-gmo-labeling-idUSBRE99F19B20131016
"Grocery Manufacturers Assocation countersues over I-522 campaign disclosure" Lisa Waananen of Inlander 1/14/2014 
http://www.inlander.com/Bloglander/archives/2014/01/14/grocery-manufacturers-assocation-countersues-over-i-522-campaign-disclosure</t>
  </si>
  <si>
    <t>The internal reporting mechanism for public sector corruption lies with the Executive Ethics Commission and the Office of Inspector General. 
Daniel Hurtado is the chief of staff and general counsel for the Office of Executive Inspector General in Illinois. His office is one of the main entities responsible for ensuring accountability in state government and investigating allegations of misconduct. 
Throughout the past few years, Illinois budget records show the office’s budget has been between $7.2 million and $7.7 million.
“Since September 2010, the date the current Executive Inspector General was appointed to run the agency, our agency has received all of the financial resources it has requested in order to perform duties,” Hurtado said.
“While the agency could be appropriated more funds to conduct more instigations, we have opted to not make that request because we believe it is appropriate to focus our resources on investigative matters that have a high impact on deterring misconduct,” Hurtado added.
Those high-impact investigations include ones that help alleviate systemic misconduct or fraud, or investigations that involve alleged violations of the state’s Ethics Act, such as violations of the gift ban and the prohibition against political activity while on state time or through the misappropriation of state resources, according to Hurtado.
While Hurtado said his agency has sufficient staff and resources, Chad Fornoff – executive director of the Illinois Executive Ethics Commission – said his commission could use more resources. 
The Executive Ethics Commission is responsible for interpreting and putting into place the state government’s Ethics Act. The commission also hears cases brought by the Attorney General’s Office for employees who have violated the ethics act. “I’d like to have more people involved in training, particularly,” Fornoff said. “The governor’s budget cuts our budget by 10 percent next year. That’s going to be difficult.”</t>
  </si>
  <si>
    <t>Osler McCarthy, staff attorney/public information, Texas Supreme Court, email, Jan. 16, 2015
Alex Winslow, director, Texas Watch, telephone interview, Feb. 16, 2015
Judge Mark D. Atkinson, chief executive officer of the Texas Judiciary Center, telephone interview,  Feb. 17, 2015</t>
  </si>
  <si>
    <t>Justin Lee, deputy director of elections, Lt. Governor's Office, in-person interview on March 24, 2015, Salt Lake City.
Lieutenant Governor's website with disclosure reports, accessed June 2015
http://www.disclosures.utah.gov/Search/PublicSearch
Jenn Gonnely, Executive Director, Utah Chapter of League of Women Voters, in-person interview on February 10, 2015, Salt Lake City. 
Mary Ann Martindale, Executive Director, Alliance for a Better Utah, in-person interview on February 10, 2015, Salt Lake City.
Political Issues committee financial reporting, Utah Code 20A-11-802, http://le.utah.gov/xcode/Title20A/Chapter11/20A-11-S802.html?v=C20A-11-S802_180001011800010.</t>
  </si>
  <si>
    <t>Interveiw with Allan Ramsaur, executive director of the Tennessee Bar Association, in an interview on Dec. 17, 2015 at Tazza.
Interview with Shelby County Criminal Court Judge Chris Craft, who is also Board of Judicial Conduct chairman, in a phone interview on Feb. 17, 2015.
Administrative Office of the Courts press release on decision where all members of the Tennessee Supreme Court recused themselves, March 17, 2014. http://www.tncourts.gov/press/2014/03/17/special-supreme-court-upholds-constitutionality-tennessee%E2%80%99s-appellate-judge
Phone interview with Tony Gottlieb, president of DAD of Tennessee, on May 20, 2015. 
Knoxville News Sentinel blog “Court of Appeals: Chancellor Jim Kyle should have recused himself from annexation case” that was published on the newspaper’s website on Jan. 9, 2015: 
http://knoxblogs.com/humphreyhill/2015/01/09/court-appeals-chancellor-jim-kyle-recused-annexation-case/
Court of Appeals decision on Shelby County et al. vs City of Memphis, filed Jan. 8, 2015: 
http://tncourts.gov/sites/default/files/cityofmemphisopn_1.pdf</t>
  </si>
  <si>
    <t>Michael Duane, Assistant Attorney General, emial Jan. 21, 2015.
Secretary of State Jim Condos, personal interview, Jan. 6, 2015.
Allen Gilbert, exec. dir. ACLU VT, personal interview, Jan. 6, 2015.</t>
  </si>
  <si>
    <t>Idaho’s whistleblower law creates a cause of action in court. It doesn’t create an internal reporting mechanism. The courts are generally adequately funded and staffed.
However, Idaho passed a new law in 2014 to authorize the Attorney General to accept and investigate complaints about public corruption by county officers. The Attorney General’s office has a professional, full-time staff and receives regular funding, and received an additional appropriation to add legal staff for this purpose. It does not create a similar mechanism regarding corruption in state government, however.</t>
  </si>
  <si>
    <t>Jeff Davis, presiding judge of Seventh Judicial Circuit of South Dakota and secretary of Judicial Qualifications Commission, 31 March 2015, email.
John Hult, reporter, Argus Leader, 12 March 2015, email.
Lily man appeals PUC decision on Big Stone transmission line, Elisa Sand, Aberdeen American News, 24 October 2014, http://www.aberdeennews.com/news/local/lily-man-appeals-puc-decision-on-big-stone-transmission-line/article_359ff03c-bafb-5cf6-a42b-94bacfd28005.html.</t>
  </si>
  <si>
    <t>Natalia Ashley, executive director, Texas Ethics Commission, telephone interview, Jan. 2, 2015
R. G. Ratcliffe, former state-house reporter for the Houston Chronicle and Fort Worth Star-Telegram, telephone interview, Dec. 30, 2014
Texas Ethics Commission, Campaign Finance Guide for Political Committees.   Accessed Jan. 3, 2015
http://www.ethics.state.tx.us/guides/PAC_guide.htm</t>
  </si>
  <si>
    <t>Martha Neil, “16-Year Judge Loses Seat on Bench Over Husband's Peripheral Role in 1 Divorce Case,” ABA Journal, March 24, 2010
Phone interview, Lee Coggliola, Disciplinary Counsel for the South Carolina Supreme Court, March 31, 2015
Phone Interview, Sarah Leverette, League of Women Voters, April 6, 2015
Phone interview, Rosalyn Frierson, director of S.C. Court Administration, April 16, 2015</t>
  </si>
  <si>
    <t>Phone interview with Tom Humphrey, reporter for the Knoxville News Sentinel, on Feb. 16, 2015.
Tennessean newspaper story “Two Pacs fined over disclosure failures,” published on the newspaper’s website on Jan. 14, 2015: http://www.tennessean.com/story/news/politics/2015/01/14/two-pacs-fined-disclosure-failures/21779313/
Campaign Finance Disclosure Statement for Yes on 1 Ballot Committee, accessed May 4, 2015 
http://www.tn.gov/tref/refcom/Yes%20on%201%201Q.pdf
Registered Referendum Committees, accessed May 4, 2015 
http://www.tennessee.gov/tref/refcom/ref_com.htm
Campaign Finance Disclosure Statement for Tennesseans for the Preservation of Personal Privacy, accessed May 4, 2015 http://www.tn.gov/tref/refcom/Tennesseans%20for%20Pres%20of%20Personal%20Privacy%203Q.pdf
Memphis Commercial Appeal story “Board to look into undisclosed contributions on judicial selection amendment” published on the newspaper’s website on March 11, 2015: http://www.commercialappeal.com/news/state/board-to-look-into-undisclosed-contributions-on-judicialselection-amendment_27559028</t>
  </si>
  <si>
    <t>The state ombudsman and the Ethics Commission are the two main reporting mechanisms for public sector corruption. The Office of the Attorney General generally doesn't get involved unless a case is referred by one of those agencies. The Ethics Commission hasn't asked for more staff during budget hearings, but it has just 10 full-time staff. 
 The ombudsman, with a staff of 14 and a $1.24 million budget, is usually the first stop for public sector corruption through which civil service workers report problems. The office does not initiate investigations, but responds to complaints. It substantiated 172 complaints, or 5.5 percent of 3,128 complaints received in the fiscal year 2012-2013, the most recent report available. The office is free of political pressure, according to the ombudsman.</t>
  </si>
  <si>
    <t>Interview with Jason Gramitt, Rhode Island State Ethics Commission, Feb. 13, 2015, phone.
Interview with Ed Fitzpatrick, Providence Journal political columnist, Feb. 6, 2015, phone.
Interview with Stephen Erickson, retired Rhode Island District Court judge, Feb. 6, 2015, phone.
“Rhode Island Judge Has Stake in Pension Case Outcome.” Mary Williams Walsh, New York Times. December 4, 2012: http://www.nytimes.com/2012/12/05/business/rhode-island-judge-has-stake-in-pension-case-outcome.html
“Judge Taft-Carter Approves the Pension Settlement; Calls it Fair.” Tom Mooney, Providence Journal. June 9, 2015: http://www.providencejournal.com/article/20150609/NEWS/150609329</t>
  </si>
  <si>
    <t>Pat Powers, blogger, South Dakota War College, 10 March 2015, email.
Search results, secretary of state’s campaign finance website, Yes on 14 ballot committee, https://sos.sd.gov/CampaignFinance/CFDonorDisplay.aspx?DonorID=805&amp;DescCat=15, 10 March 2015.
Statement of Organization, Yes on 14 ballot committee, date not available, https://sos.sd.gov/CampaignFinance/TelerikReports/CF_StatementOrgv.aspx?RecordID=805, 10 March 2015.</t>
  </si>
  <si>
    <t>The State Inspector General, an office which was created by Executive Order in 2003 is tasked with uncovering fraud waste and abuse in the state's executive branch. 
 It has a small staff of five people who review complaints and decide if further investigation or prosecution is needed. 
 In its annual report for 2013 and 2014 there was no mention of any staff shortages. The agency reports 135 complaints in FY 2013 and 75 in 2014. Complaints that need further action are referred to either the Georgia Bureau of Investigation (GBI) or the Attorney General's Office.</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</si>
  <si>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The Board of Elections web site, accessed April 22, 2015, can be found here:
http://www.elections.state.ri.us/finance/publicinfo/</t>
  </si>
  <si>
    <t>Phone interview, Lynn Teague, S.C. League of Women Voters, March 26, 2015
Phone interview, John Crangle, Common Cause, April 9, 2015
Phone interview, Cathy Hazelwood, former State Ethics Commission General Counsel, April 9, 2015 and July 14, 2015</t>
  </si>
  <si>
    <t>In Florida, public sector corruption is reported to a number of different places. Although there is a Chief Inspector General to whom someone can always make a whistleblower report, many state agencies have their own Inspectors General. 
The staffing and backlog of work at these different Inspector General's offices varies by office. "It depends on the agency," said Marie Mattox, the foremost expert on whistleblowing law in Florida. "Some are well staffed. Some are not." 
The Office of the Chief Inspector General does have sufficient staff and resources.  "Once a matter is assigned, it is worked," said attorney Arthur Schofield. The whistleblower coordinator at the IG's office, who asked not to be named, agreed that the agency is efficient. "It does depend on our workload," he said, "but we're normally up to date."</t>
  </si>
  <si>
    <t>Sara Mullen, associate director of communications for the PA ACLU, 7/9 April 2015, interview by email.
Pa. Senate approves 'paycheck protection' constitutional amendment, Melissa Daniels, Pittsburgh Tribune-Review, 23 February 2015, http://triblive.com/state/pennsylvania/7835404-74/political-proposal-senate#ixzz3XOa93Lhy
Proposed PA Constitutional Amendments, PA Transparency Project (backed by Philadelphia City Commissioner Stephanie Singer), accessed April 2015, http://www.patransparency.org/index.php/blog/proposed-pa-constitutional-amendments/</t>
  </si>
  <si>
    <t>Lynn Marks, executive director, Pennsylvanians for Modern Courts, 17 March 2015, Philadelphia, Pa., interview by phone. 
Moonlighting Judges Collect Corporate Pay, Riley Yates, Allentown Morning Call, 30 March 2013, 
http://articles.mcall.com/2013-03-30/news/mc-pennsylvania-judges-corporate-boards-judicial-c-20130330_1_dally-fulton-financial-corp-mauch-chunk-trust-co
Pa. Judicial Code Falls Short on Recusals, Experts say, Dan Packel, Law360, 30 June 2014, http://www.law360.com/articles/550877/pa-judicial-code-falls-short-on-recusals-experts-say?article_related_content=1</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</si>
  <si>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Oklahoma Ethics Commission Guardian reporting website
https://guardian.ok.gov/PublicSite/homepage.aspx#
Pre-2015 candidate information website for Oklahoma Ethics Commission
http://www.ok.gov/ethics/public/candidate.php</t>
  </si>
  <si>
    <t>Susan Isaacs, executive director of the Commission on Judicial Fitness and Disability. Interviewed by phone March 2, 2015.
Gordon Mallon, defense attorney, Feb. 5, 2015,  interviewed by phone. 
Josh Marquis, District Attorney for Clatsop County, March 17, 2014, answered questions via email. 
"Judge withdraws from Cover Oregon case against Oracle America" by Nick Budnick, The Oregonian, 9/25/14. http://www.oregonlive.com/health/index.ssf/2014/09/judge_withdraws_from_cover_ore.html</t>
  </si>
  <si>
    <t>Dan Meek, public interest attorney, advocate for campaign finance reform, Jan. 28, 2015, interviewed via email and phone. 
Summer Davis, Compliance Specialist, Elections Division, Secretary of State's Office, Jan. 30, 2015, via phone.
Oregon Secretary of State Campaign Finance web site, accessed May 6, 2015.
http://sos.oregon.gov/elections/Pages/orestar.aspx
Campaign Finance: Contribution &amp; Expenditure Limits, by Oregon Legislative Committee Services, p. 2-4, September 2012.
https://www.oregonlegislature.gov/citizen_engagement/Reports/CampaignFinance.pdf
Oregon Revised Statutes Chapter 260 - Campaign Finance Regulation; Election Offenses, Sections (1995).
https://www.oregonlegislature.gov/bills_laws/lawsstatutes/2013ors260.html</t>
  </si>
  <si>
    <t>Tulsa County District Court Judge Dana Kuehn, in-person interview 2/3/15, 2 p.m. 
Oklahoma civil rights/defense attorney Scott Graham (now a federal public defender in the Oklahoma Northern and Eastern Districts), phone interview 2/4/15, 11 a.m. 
"Judge recuses himself in Rogers County mine case," 5/18/14 Tulsa World article by Rhett Morgan. 
http://www.tulsaworld.com/communities/claremore/judge-recuses-himself-in-rogers-county-mine-case/article_fdc35581-017e-5197-bd0c-8b839370f384.html
"Judge refuses recusal in murder case" 8/2/14 Associated Press article by Murray Evans, http://www.normantranscript.com/news/article_8b22a23d-ae27-522c-a258-d327bc7c2f5f.html?mode=jqm
"Oklahoma judge requires offenders to go to company that pays him rent," Oklahoman newspaper article by Nolan Clay, 2/4/13. 
http://newsok.com/oklahoma-judge-requires-offenders-to-go-to-company-that-pays-him-rent/article/3751749
"Judge in Eric Harris case weighs recusal because of ties to Sheriff's Office," Tulsa World article by Corey Jones, 4/23/15. 
http://www.tulsaworld.com/news/courts/judge-assigned-eric-harris-case-weighs-recusal-because-of-ties/article_2bfbe4b6-db0b-5c25-aa6a-e73b6d8741eb.html</t>
  </si>
  <si>
    <t>Catherine Turcer, policy analyst, Common Cause-Ohio, Columbus, 1-8-15 email 
Matthew McClellan, press secretary, Ohio secretary of state's office, Columbus, 4-30-15 interview
The secretary of state's FTP site contains links to contributions to and expenditures by issues committees (see bottom of list for eight separate entries): http://www2.sos.state.oh.us/pls/cfqry/f?p=119:9:209403034255009::NO:RP:P9_TYPE:PAC 
Marketing guru Roger Blackwell says he’s not supporting proposed marijuana ballot issue, Darrel Rowland, The Columbus Dispatch, March 1, 2015: http://www.dispatch.com/content/stories/local/2015/02/28/marijuana-backers-ask-investors-for-28-million.html</t>
  </si>
  <si>
    <t>The state Auditors of Public Accounts (APA) has 117 employees and a budget of around $13.5 million for fiscal year 2015, which is sufficient to handle its full workload. In addition to conducting numerous different types of audits and reports during the year, the APA handles whistleblower complaints from state employees.  A backlog of 243 cases reported in 2008 has been cut by 70 percent, in part by permitting auditors to reject some complaints or refer them to other offices. 
Although no reports or interviews have pointed at deficiencies in staffing or other resources during the current reporting period (January 2013 through April 2015), one indication of a very full workload, at the least, has been the large backlog of whistleblower reports over the past several years. (The Auditors of Public Accounts is where state employees can file whistleblower complaints.) The backlog (of more than 200 cases) has recently been reduced by 70 percent. 
In its 2014 Annual Report, the office reported that it spent 5 percent of its work hours reviewing whistleblower complaints during the 2014 fiscal year.</t>
  </si>
  <si>
    <t xml:space="preserve">There are multiple ways for civil servants in Colorado to report alleged public sector corruption, such as making a formal complaint with the state’s Independent Ethics Commission, contacting the State Auditor (through a fraud reporting hotline), the governor’s advocate’s office, or the office of the state attorney general. Employees can also make complaints through their own departments, which some do. 
The State Personnel Board would be the entity for civil servants who would complain if they feel they are being retaliated against because of blew the whistle on alleged corruption. Resources and staffing “ebbs and flows,” said its director Dana Shea-Reid, adding, “I don’t know that we always have resources we need when we need them.”
Regardless of its resources, the board is required by the state constitution and state statute to respond to cases within given timelines, and they stick to it. 
 </t>
  </si>
  <si>
    <t>NC Campaign Report Search.
 http://www.ncsbe.gov/ncsbe/Campaign-Finance/report-search. 
Phone interview March 18, 2015, with Amy Strange, deputy director, campaign finance and operations, NC Board of Elections. 
Phone interview March 25, 2015, with Don Carrington, investigative reporter and editor  Carolina Journal.  
Phone interview March 12, 2015, with Bob Phillips, executive director of Common Cause North Carolina. 
Phone interview April 23, 2015, with Gary Bartlett, NC Board of Elections executive director from 1993 to May 2013.</t>
  </si>
  <si>
    <t>Chad Nodland, editor of North Decoder, a liberal political blog, interviewed by phone from Bismarck, N.D., Feb. 16, 2015.
Rob Port, editor of Say Anything Blog, a conservative political blog, interviewed by phone from Minot, N.D., Feb. 18, 2015.
“North Dakota Campaign Finance Online,” Office of Secretary of State website, https://vip.sos.nd.gov/cf/search/cfsearch.aspx?sc=s3, accessed Feb. 19, 2015.</t>
  </si>
  <si>
    <t>Geoffrey Stern, chair of Kegler-Brown’s Professional Responsibility practice area, former Disciplinary Counsel of the Supreme Court of Ohio and chair of the Ohio State Bar Association Committee on Legal Ethics and Professional Conduct, Columbus, 2-11-15 email
Andrew Douglas, former Ohio Supreme Court justice, Columbus, 2-12-15 letter
Bret Crow, director, Office of Public Information, Ohio Supreme Court, 1-6-15 email
Disqualification of common pleas judge, affidavit, 2002 (last amended July 10, 2014): http://codes.ohio.gov/orc/2701.03
Disqualification of municipal or county court judge, 1996 (last amended July 10, 2014): http://codes.ohio.gov/orc/2701.031
Local governments cannot regulate fracking, Ohio Supreme Court rules. Randy Ludlow, The Columbus Dispatch, Feb. 18, 2015: http://www.dispatch.com/content/stories/local/2015/02/17/Supreme-Court-rules-fracking.html
Ohio Supreme Court has proved it’s not on the citizens’ side, Letter to the Editor, Athens News, Feb. 18, 2015: http://www.athensnews.com/ohio/article-44360-ohio-supreme-court-has-proved-itrss-not-on-the-citizensrs-side.html</t>
  </si>
  <si>
    <t>Disclosure reports, New York Board of Elections, accessed March 20, 2015, http://www.elections.ny.gov/CFViewReports.html ;
John Conklin, New York Board of Elections, Director of Public Information, March 5, 2015, New York, phone; 
Blair Horner, New York Public Interest Research Group, Legislative Director, Feb. 24, 2015, New York, phone</t>
  </si>
  <si>
    <t>Interview 1/19/15 with Barry Smith, executive director, Nevada Press Association, Carson City.
Phone interview 1/14/15 with Kevin Benson, deputy attorney general representing secretary of state's office.
Interview 1/15-15 with Sandi Chereb, Las Vegas Review-Journal political reporter, in Carson City.
Nevada secretary of state's search page for PAC campaign finance information, accessed May 20, 2015 http://nvsos.gov/SoSCandidateServices/AnonymousAccess/CEFDSearchUU/Search.aspx#group_search
"Court is urged to block Caesars' arena initiative," July 18, 2011, Las Vegas Sun 
http://www.lasvegassun.com/news/2011/jul/18/court-urged-block-caesars-arena-initiative/</t>
  </si>
  <si>
    <t>NJ Election Law Enforcment Commission Deputy Director Joe Donohue, 1/28/15 interview at his office. 
Star-Ledger reporter Matt Friedman, 2/4/15 phone interview  
ELEC-tronic Newsletter, 1/14: http://www.elec.state.nj.us/pdffiles/elec_tronic/elec_tronic_2014/elec_tronic_issue55_012014.pdf</t>
  </si>
  <si>
    <t>Dede Feldman, former state senator, 15 January 2015, via phone. 
State Sen. Peter Wirth, 19 January, 2015, via phone.
Guide to New Mexico Laws Governing Campaign Finance Disclosure by Campaign Participants Other Than Candidates, Common Cause New Mexico, 2014, http://www.commoncause.org/states/new-mexico/issues/money-in-politics/guide-to-independent.pdf</t>
  </si>
  <si>
    <t xml:space="preserve">There is not a specific internal reporting mechanism for public sector corruption (the Whistle Blower Act only states that public employees are protected from recrimination after making a good faith complaint to an “appropriate authority"). 
If the employee could not report to the agency head within the department, the employee might report the issue to the attorney general, the governor’s office, the Department of Finance and Administration, DFA's office of Internal Audit, Legislative Audit, the Ethics Commission, or potentially a prosecuting attorney. 
There are specific entities tasked with auditing government agencies and identifying and reporting any financial irregularities or evidence of corruption: the Division of Legislative Audit (independent of the executive branch) and the office of Internal Audit (within the Department of Finance and Administration). They would both act immediately regarding public sector corruption—reporting the issue after investigating so that the relevant government official could take action, contacting the appropriate prosecuting attorney, or both. While Legislative Audit can act on tips and complaints, it’s not set up as a reporting mechanism per se for whistle blowers. The office of Internal Audit, meanwhile, has a Complaint Form available to employees on the Department of Finance and Administration website and also takes complaints by phone; in addition there is an 800 number for reporting public sector corruption, the "Arkansas State Employees’ Fraud, Waste, and Abuse Report Center." Internal audit launches investigations in response to complaints. 
The various potential authorities have sufficient staff and resources to respond to complaints but no single entity has a focus on responding to whistle blower complaints and responsiveness would vary. </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</si>
  <si>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
Holkesvig v. Rost (2015 ND 67), North Dakota Supreme Court, March 24, 2015, http://www.ndcourts.gov/court/opinions/20140399.htm. For details, see Randy Holkesvig, ""Appeal From Order Entered July 15, 2015 (sic),"" North Dakota Supreme Court, January 2015, http://www.ndcourts.gov/_court/briefs/20140320.at1.htm, and Daniel L. Gaustad and Joseph E. Quinn, ""Appeal From Judgment of Dismissal Without Prejudice Entered September 18, 2014,"" North Dakota Supreme Court, Feb. 4, 2015, http://www.ndcourts.gov/_court/briefs/20140399.ae1.htm.
Rath v. Rath (2013 ND 243), North Dakota Supreme Court, Dec. 19, 2013, http://www.ndcourts.gov/court/opinions/20130184.htm.
Everett v. State (2012 ND 189), North Dakota Supreme Court, 2012, http://www.ndcourts.gov/court/opinions/20120179.htm. For details, see Tilmer Everett, ""Appellant Everett's Brief,""North Dakota Supreme Court, June 21, 2012, http://www.ndcourts.gov/_court/briefs/20120179.atb.pdf, and Jeffrey R. Ubben, Office of Burleigh County State's Attorney, ""Appellee Brief,"" July 2012, http://www.ndcourts.gov/_court/briefs/20120179.aeb.htm.
State v. Jones (2012 ND 213), North Dakota Supreme Court, 2012, http://www.ndcourts.gov/court/opinions/20120165.htm. For details, see Thomas M. Jackson, ""Appeal From the Cass County District Court Order,"" North Dakota Supreme Court, June 25, 2012, http://www.ndcourts.gov/_court/briefs/20120165.atb.htm, and Tristan Van de Streek, ""Appellee's Brief,"" North Dakota Supreme Court, July 25, 2012, http://www.ndcourts.gov/_court/briefs/20120165.aeb.htm.
Stephen J. Lee, ""Judges decline to hear murder conspiracy case,"" The Forum of Fargo (N.D.)-Moorhead, Feb. 17, 2014."</t>
  </si>
  <si>
    <t>In practice, the offices that could possibly look into public sector corruption have sufficient staff and resources to conduct their work, though there is not an agency tasked with independently investigating such issues, as described in earlier indicators. 
The Arizona State Personnel Board and Arizona Ombudsman have sufficient funding and resources.
Jim Small, Arizona News Service Editor, said it seems a fair assessment to say that while the agencies are sufficiently funded, they could become backlogged.</t>
  </si>
  <si>
    <t>James Klahr, Missouri Ethics Commission executive director, Jefferson City, Missouri, 10  April 2015, interview by phone.
Ballot Measures by Election Search, Missouri Ethics Commission, accessed 12 April 2015, http://www.mec.mo.gov/EthicsWeb/CampaignFinance/CF12_BallotSearch.aspx
Committee Expenditure for Ballot Measures, Missouri Ethics Commission, accessed 12 April 2015, http://www.mec.mo.gov/EthicsWeb/CampaignFinance/CF_SearchPOCD4_B.aspx</t>
  </si>
  <si>
    <t>Mary Baker, Commissioner of Political Practices, Program supervisor, 29 January 2015, Helena, Montana, telephone
Denise Roth Barber, National Institute for Money in State Politics, Research Director, 30 January 2015, Helena, Montana, telephone
Commissioner of Political Practices, Campaign Report Search, 2015, http://campaignreport.mt.gov/forms/candidatesearch.jsp</t>
  </si>
  <si>
    <t>Frank Daley, executive director, Nebraska Accountability and Disclosure Commission, phone interview, March 9, 2015
Gavin Geis, executive director, Common Cause Nebraska, in-person interview, The Mill, March 11, 2015
Accountability and Disclosure Commission campaign-finance website, accessed April 27, 2015
http://www.nadc.nebraska.gov/ccdb/search.cgi
Nebraskans for the Death Penalty campaign-finance statement covering June 2, 2015 to June 25, 2015
http://www.nadc.nebraska.gov/ccdb/search.cgi?page=formb1&amp;IDNO=15BQC00419&amp;OFFREC=06/30/2015&amp;REPORT_ID=31726</t>
  </si>
  <si>
    <t>There is not a single entity with staff dedicated to internal reporting of public sector corruption. Instead, each department's commissioner or an appointed senior manager deals with complaints. It is therefore difficult to say how well the staff of each department is able to deal with this task in relation to overall goals. However, Jonathan Woodman, state executive ethics attorney who reviews complaints, says the mechanism works well and that staffing in his twelve-plus months on the job has seemed adequate.
Sen. Bill Wielechowski, D-Anchorage, said he has not heard complaints that staffing and resources are insufficient for departments to process internal reports of public sector corruption. Neither has Jessie Peterson of the Alaska Public Interest Research Group, though she noted a broader trend that may have an impact. "Certainly within the last couple of years, the general trend statewide has been department's not having enough resources to always effectively do the job," she said, also noting that the most recent legislative session saw substantial cuts, and the upcoming session will see deeper cuts due to a continuing decline in oil prices. That could have an impact on staffing dedicated to internal reporting of corruption in the coming years.</t>
  </si>
  <si>
    <t>Pamela Weaver, Director of Communications, Secretary of State, Jackson, Mississipi, April 24, 2015 email interview.
Secretary of State's Office, Campaign Finance Search. http://www.sos.ms.gov/Applications/Pages/Campaign-Finance-Filings.aspx
Better Schools Better Jobs, Campaign Finance Report, April 2015. http://www.sos.ms.gov/CampaignFinanceWebScans/Better%20Schools%20Better%20Jobs%20%28March%202015%20Monthly%20Report%29%20April%2010%202015.pdf
Steve Wilson, Mississippi campaign finance laws burdensome to some, not others, WatchDog, Nov. 19, 2014. http://watchdog.org/183558/mississippi-campaign-finance/</t>
  </si>
  <si>
    <t>Michigan Campaign Finance Disclosure Database
http://www.michigan.gov/sos/0,4670,7-127-1633_8723_8751---,00.html
Gisgie Gendereau, communications director, Michigan Secretary of State, email conversations, March 16, 2015                                                                                          
Dave Waymire, public relations, Martin Waymire Advocacy, email conversation, March 12                                                                                                                               
Mark Brewer, former Mich. Democratic Party chairman, phone interview, March 12, 2015</t>
  </si>
  <si>
    <t>Phone interview Feb. 27, 2015, with Chris Heagarty, director of NC Judicial Standards Commission. 
Phone interview Feb. 27, 2015 with Michael Crowell, professor of public law and government at the UNC School of Government. 
Article by Parker Dozier, Nov. 7, 2013, "Plaintiffs in redistricting litigation bring second recusal motion against Justice Newby"; http://campbelllawobserver.com/plaintiffs-in-redistricting-litigation-bring-second-recusal-motion-against-justice-newby/
Article by Sharon McCloskey Oct. 14, 2014, "Justice Newby back on the redistricting hot seat"; http://www.ncpolicywatch.com/2013/10/14/justice-newby-back-on-the-redistricting-hot-seat/#sthash.0OlKEqjh.dpuf. 
Phone interview June 16, 2015, with Dawn Turnley, executive assistantt to David Hoke, assistant director for administrative office of the  courts.</t>
  </si>
  <si>
    <t>Gary Goldsmith, Minnesota Campaign Finance and Public Disclosure Board, Executive Director, 19 February 2015, St. Paul, Minnesota, in-person. 
Minnesota Campaign Finance and Public Disclosure Board, View Political Committee and Political Fund Reports, 6 March 2015, http://www.cfbreport.state.mn.us/rptViewer/viewRptsPCF.php
Minnesota Campaign Finance and Public Disclosure Board, View Political Committee and Political Fund Reports, View Political Party Unit Reports, 6 March 2015, http://www.cfbreport.state.mn.us/rptViewer/viewRptsPTU.php</t>
  </si>
  <si>
    <t xml:space="preserve">Alabama has no dedicated, unified internal reporting mechanism for state employees to report suspected corruption. 
Employees can report suspected wrongdoing through the same offices other members of the public would use, including the Attorney General’s Office, local District Attorney’s Offices and the Ethics Commission. The Attorney General’s Office did begin a public corruption initiative in 2012. However, it is not directed primarily at state employees. Nor is it required by state law, so it does not have a dedicated budget. 
The Special Prosecutions Division in the Attorney General’s Office includes prosecutors and investigators. Other state agencies partnering with the division are: The Department of Examiners of Public Accounts, the Ethics Commission, Department of Revenue, Department of Public Safety, Insurance Department, Office of Prosecution Services, Alabama Securities Commission, Department of Economic and Community Affairs, and Criminal Justice Information Center.
Although the Special Prosecution Division does not have a dedicated budget, the Attorney General’s Office has standard annual funding approved by the state Legislature. The office has sufficient staff and has not passed on potential corruption investigations because of staffing concerns. There have been no remarkable variations in budgets in recent years. However, they are subject to the same financial uncertainties as other departments; if revenues come in significantly less than anticipated and the governor declares across-the-board cuts, the Attorney General’s Office could be subject to proration.
The Ethics Commission does have a dedicated budget, being guaranteed by law at least 1 percent of the amount of the state’s General Fund. The office is considering hiring more staff, including a possible additional investigator, to handle new election-related duties mandated in a bill passed by the Legislature in spring 2015. The new Ethics Commission director, Thomas Albritton, has said the commission will be assessing how the new responsibilities affect staffing and the commission’s budget.
 </t>
  </si>
  <si>
    <t>Rachel Higgins, New Mexico Trial Lawyers Association, director, 4 May 2015, via phone.
Ruth M. Schifani, New Mexico Judicial Standards Commission, member, 4 May 2015, via phone.
Leo M. Romero, New Mexico School of Law, emeritus professor of law, 4 May 2015, via phone.
Four justices bow out of case on judges' pay, Patrick Malone, The Santa Fe New Mexican, 17 April 2014, http://www.santafenewmexican.com/news/local_news/four-justices-bow-out-of-case-on-judges-pay/article_a69cefac-637d-5a9f-802f-1ac5d286c760.html</t>
  </si>
  <si>
    <t>All websites accessed on Jan. 30, 2015, March 26, March 12, April 9, and April 20, 2015
Interview, Jason Tait, spokesman, Massachusetts Office of Campaign and Political Finance, Boston, MA, March 12, 31. 2015, by telephone and email
Massachusetts Office of Campaign and Political Finance, Ballot Questions Committee Reports
http://www.ocpf.us/Filers?q=&amp;cat=B
Big Business Is Spending Like Crazy on the Ballot Questions. Does It Matter? Adam Vaccaro, Reporter, Boston.com, Boston, MA, Oct. 29, 2014
http://www.boston.com/business/news/2014/09/29/big-business-spending-like-crazy-the-ballot-questions-does-matter/7b1FbrJ2riqcMZRcaCDPvO/story.html
Wynn antes up $1m to fight ballot question: Breaking down big donors to ballot campaigns, Bruce Mohl, Editor, Commonwealth Magazine, Boston, MA, October 21, 2014
http://commonwealthmagazine.org/politics/006-wynn-antes-up-1m-to-fight-ballot-question/</t>
  </si>
  <si>
    <t>Gary Spencer, Court of Appeals, Public Information Officer, March 20, 2015, New York, phone; 
Richard Rifkin, New York State Bar Association, Special Counsel, Feb. 4, 2015, New York, phone; 
Determination regarding Edward Burke, New York Commission on Judicial Conduct, April 21, 2014, http://www.scjc.state.ny.us/Determinations/B/Burke.Edward.D.2014.04.21.DET.pdf</t>
  </si>
  <si>
    <t>A 100 score is earned if the entity has sufficient, qualified staff, and adequate resources to fulfill its oversight duties without a backlog of work. It is consistently funded.  
A 50 score is earned if the entity has limited resources, causing the volume of work to occasionally overwhelm staff and delay investigations and/or reports. Funding is consistent. 
A 0 score is earned if the lack of resources regularly limits the entity in exercising oversight. The entity is not consistently funded and/or work is usually delayed.</t>
  </si>
  <si>
    <t>Ruth Ann Petroff, Wyoming Legislature, State House of Representatives, March 26, 2015, phone.   
Bill for $350K Vision 2020 revenue and spending study dies, Gregory Nickerson, WyoFile, Feb. 24, 2015
http://www.wyofile.com/blog/bill-350k-vision-2020-revenue-spending-study-dies/
Public Input Sought on Education System, Aerin Curtis, Wyoming Tribune Eagle, August 3, 2014
http://www.wyomingnews.com/articles/2014/08/04/news/19local_08-04-14.txt#.VRm8cWaSU7A 
House Committee Advances Science Standards Bill, Aaron Schrank, Wyoming Public Media, Jan 20, 2015 
http://wyomingpublicmedia.org/post/house-committee-advances-science-standards-bill</t>
  </si>
  <si>
    <t>Jennifer Bevan-Dangel exe dire Common Cause 2/24-15 telephone interview 
Brian P. Sears reporter Daily Record Baltimore Md. telephone interview 3/15/15
Jared DeMarinis, director Candidacy and Campaign Finance Division Maryland Board of Elections telephone interview 3.18.15 .
Maryland Board of Elections website to view filed reports here: https://campaignfinancemd.us/Public/ViewFiledReports, accessed on 5/7/2015</t>
  </si>
  <si>
    <t>Bill Lueders, President, Wisconsin Freedom of Information Council, Jan. 16, 2015, Madison WI, email interview; and Jan. 27, 2015
http://legis.wisconsin.gov/Pages/CG/testify.aspx
"Big crowd on hand for all-day hearing on Scott Walker budget," By Erin Richards of the Journal Sentinel, March 20, 2015
http://www.jsonline.com/news/statepolitics/education-funds-milwaukee-arena-likely-topics-at-state-budget-hearing-b99465896z1-297000581.html
"Wisconsin budget committee plans regional hearings," 
The Associated Press Published: March 4, 2015
http://newscentral.exsees.com/item/e53bf9b3b1600e9559eea425dce311b4-25fd92977726e17754dd3a8799d44ba5
State Budget: Process and Issues." The Wisconsin Taxayer, Oct. 2014
"Window on the Wisconsin State Budget," The Wisconsin Taxpayer Alliance, August 2013</t>
  </si>
  <si>
    <t>Kirstan B. Alvanitakis, an official with the Louisiana Democratic Party, in-person interview, Feb. 11, 2015. 
Roy Fletcher, a political campaign manager primarily for GOP candidates, in-person interview, Feb. 2, 2015.
Groups linked to Koch Brothers responsible for 1 in 10 Senate campaign ads, Bruce Alpert, nola.com, Sept. 4, 2014.
http://www.nola.com/politics/index.ssf/2014/09/groups_linked_to_koch_brothers.html</t>
  </si>
  <si>
    <t>Harvey Weissbard, former New Jersey Superior Court trial and appeallate judge, 2/20/15 phone interview. 
Kathy Flicker, Rutgers Law School professor, former state and county prosecutor, 2/18/15 in-person interview. 
Josh Margolin, ABC news reporter, former New Jersey statehouse reporter, 2/8/15 phone interview.
Unapproved Opinions: January 15-21, 2015, New Jersey Law Journal, January 22, 2015: http://www.njlawjournal.com/id=1202715866115/Unapproved-Opinions-January-1521-2015</t>
  </si>
  <si>
    <t xml:space="preserve">Carol Williams, GEC executive director, telephone interview Feb. 18, 2015                                 
Tim Carpenter, Topeka Capital-Journal statehouse bureau chief, telephone interview Feb. 20, 2015                                                                                                                                         
Governmental Ethics Commission finance reports: http://www.kansas.gov/ethics/Campaign_Finance/View_Submitted_Forms_&amp;_Reports.html </t>
  </si>
  <si>
    <t>Emily Dennis, Kentucky Registry of Election Finance, general counsel, 31 December 2014, Frankfort, Kentucky, phone interview.
Mitchel Denham, Kentucky Attorney General's Office, assistant deputy attorney general of the criminal division and special prosecutors, 14 January 2015, Frankfort, phone interview.
Al Cross, University of Kentucky, director of the Institute for Rural Journalism and Community Issues and columnist for the Louisville Courier-Journal, 20 January 2015, Lexington, Kentucky, phone interview.</t>
  </si>
  <si>
    <t>Donna Sytek, former house speaker New Hampshire legislature, member judicial conduct commission, legislative ethics committee, Jan. 27, 2015, Lowell, Mass., phone 
Annmarie Timmins, Concord Monitor, courts and state house reporter 1994-2014 (approximately), Feb. 6, 2015, Lowell, Mass., phone
Robert Wilson, New Hampshire Judicial Conduct Committee, chairman, Jan. 27, 2015, Lowell, Mass., phone
Paul Mirski, NH Judicial Conduct Committee, member 2011-2014, former Republican state representative, Jan. 27, 2015, Lowell, Mass., phone
Reprimand of Judge William H. Lyons, New Hampshire Judicial Conduct Committee, 2013
 http://www.courts.state.nh.us/committees/judconductcomm/docs/In-the-matter-of-Justice-Lyons.pdf
New Hampshire Supreme Court Justice Is Acquitted in His Impeachment Trial, Carey Goldberg, The New York Times, October 11, 2000 http://www.nytimes.com/2000/10/11/us/new-hampshire-supreme-court-justice-is-acquitted-in-his-impeachment-trial.html</t>
  </si>
  <si>
    <t>In practice, the internal reporting mechanism for public sector corruption has sufficient staff and resources to conduct its work.</t>
  </si>
  <si>
    <t>Phone interview 2/4/15 with Doug Jones, former chairman of state Judicial Discipline Commission.
Interview 1/22/15 with Janette Bloom, retired chief clerk, Nevada Supreme Court
Interview 1/23/15 with Michael Sommermeyer, PIO, Nevada Supreme Court
Nevada Supreme Court ruling no. 33779, Aug. 18, 2000, "City of Las Vegas Downtowhn Redevelopment Agency."</t>
  </si>
  <si>
    <t>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
Jonathan Matisse, Associated Press writer, in an article entitled W.Va. stakeholders split in House hearing on charter schools, published in the Charleston Gazette on Jan. 28, 2015.
http://www.wvgazette.com/article/20150128/GZ01/150129188
Ashton Marra, statehouse correspondent for West Virginia Public Broadcasting, in a telephone interview from her office in Charleston on Feb. 9, 2015.</t>
  </si>
  <si>
    <t>Megan Tooker, executive director and legal counsel, Iowa Ethics and Campaign Disclosure Board, Jan. 7, 2015, telephone Interview 
List of state and local reports available, Iowa Ethics and Campaign Disclosure Board, accessed April 7, 2015
https://webapp.iecdb.iowa.gov/publicview/Intro.aspx
Guide for Local Ballot Issue Committee, Iowa Ethics and Campaign Disclosure Board, October 2011, accessed April 7, 2015 http://www.iowa.gov/ethics/forms_brochures/brochures/local_ballot/localballot.htm</t>
  </si>
  <si>
    <t>Jordan Schrader, state government reporter for The News Tribune, email interview 3/13/2015;
"How to testify in committee," Washington State Legislature, accessed April 21, 2015 
http://leg.wa.gov/legislature/Pages/Testify.aspx
SPEEA tax incentive accountability online petition to lawmakers, accessed April 21, 2015 
http://afl.salsalabs.com/o/5876/c/698/p/dia/action3/common/public/?action_KEY=9586</t>
  </si>
  <si>
    <t>Hon. Jim Nelson, Retired Montana Supreme Court Justice, 6 February 2015, Helena, Montana, telephone.
Hon. Blair Jones, Judicial Standards Commission, Chairman, 10 February 2015, Columbus, Montana, email
Charles S. Johnson, Lee Newspapers State Bureau, Bureau Chief, 5 February 2015, Helena, Montana, telephone</t>
  </si>
  <si>
    <t>No such law exists. 
---
Peer Reviewer sources:
Telephone and email correspondence on July 21, 2015 with Jonathan Becker, administrator, Ethics and Accountability Division, Wisconsin Government Accountability Board</t>
  </si>
  <si>
    <t>Illinois State Board of Elections, accessed March 7, 2015, http://www.elections.il.gov/
Analysis of ballot iniative committee information on the Illinois State Board of Elections, accessed March 12, 2015, http://www.elections.state.il.us/CampaignDisclosure/CommitteeSearch.aspx
David Melton, executive director, Illinois Campaign for Political Reform, March 10, 2015, phone interview.</t>
  </si>
  <si>
    <t>No such law exists.
Wyoming Statutes, Title 9, Chapter 11, Section 103, Discrimination against certain employees prohibited; civil action against employer, 2013.
http://legisweb.state.wy.us/statutes/titles/Title9/T9CH11.htm</t>
  </si>
  <si>
    <t>Interview: Abbey Taylor, Indiana Election Division campaign finance coordinator, July 16, 2015, by email.
Interview: Trent Deckard, co-director, Indiana Election Division, Jan. 5, 2015, by phone.
Indiana Election Division campaign finance disclosure database, http://campaignfinance.in.gov/PublicSite/AboutDatabase.aspx. 
Indiana Code 3-9-2-6, election rules; https://iga.in.gov/legislative/laws/2014/ic/titles/003/.</t>
  </si>
  <si>
    <t>Jim Smith, administrator, Supreme Court Commission on the Retirement, Removal and Discipline of Judges, St. Louis, Missouri, 21 April 2015, interview by email. 
Mark Morris, retired courts reporter for the Kansas City Star, Liberty, Missouri, 24 April 2015, interview by phone.
James Klahr, executive director, Missouri Ethics Commission, Jefferson City, Missouri, 24 April 2015, interview by email.
Collin Reischman, The Missouri Times, Jefferson City, Missouri, 24 April 2015, interview by phone.
Statistical Information, Commission on Retirement, Removal and Discipline of Judges, received in response to request 8 April 2015.</t>
  </si>
  <si>
    <t>No such law exists.
 Washington Law Against Discrimination, RCW 49.60, 2008;
 http://apps.leg.wa.gov/RCW/default.aspx?cite=49.60</t>
  </si>
  <si>
    <t>Tim Hurst, Chief Deputy Idaho Secretary of State, interviewed Friday, Tuesday, Dec. 23, 2014, in his office at the Idaho Capitol
Elinor Chehey, League of Women Voters of Idaho, Tuesday, Jan. 13, 2015, by phone
2014 Scanned Campaign Finance Reports - Measure and Miscellaneous Committees, Idaho Secretary of State’s website, accessed Jan. 18, 2015, http://www.sos.idaho.gov/elect/Finance/2014/this_year_measure_and_miscellaneous_committees.html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t>
  </si>
  <si>
    <t>No such law exists. 
 West Virginia Code 4-3-1. Joint Committee on Government and Finance. Complete through 2014. http://www.legis.state.wv.us/WVCODE/Code.cfm?chap=04&amp;art=3#03</t>
  </si>
  <si>
    <t>Interview with Quentin Kidd, director of the Wason Center for Public Policy at Christopher Newport University, Newport News, Va., by phone 11 February and 30 April 2015.
Interview with Mary Jo Fields, director of research at the Virginia Municipal League, Richmond, Va., interview by email, 28 April 2015.
"VML member involvement paid dividends," VML eNews, 13 March 2015. http://www.vml.org/sites/default/files/eNewsMarch1315.pdf
"Bill to exempt churches could trigger a leak in Roanoke's storm water fees," Matt Chittum, The Roanoke Times, 23 November 2014. http://www.roanoke.com/news/local/roanoke/bill-to-exempt-churches-could-trigger-a-leak-in-roanoke/article_6cc003a1-efa4-550b-8ccd-76d6eb61a745.html
"Legislators report to the public," Stephen Cowles, tidewaternews.com, 6 March 2015. http://www.tidewaternews.com/2015/03/06/legislators-report-to-the-public/
Legislative Information System, 2015 HB 1293, stormwater fee exemption for religious groups. http://lis.virginia.gov/cgi-bin/legp604.exe?ses=151&amp;typ=bil&amp;val=Hb1293
"Virginians think McDonnell prison sentence fair; back gift ban, redistricting reform, reporting campus rape to police, looser marijuana laws," Christopher Newport University's Judy Ford Wason Center for Public Policy poll, 27 January 2015. http://cnu.edu/cpp/pdf/jan%2027%202015%20report.pdf
"With ethics overhaul advancing, Norment points to media," Bill Sizemore and Alan Sunderman, Associated Press, 4 February 2015. http://www.dailypress.com/news/politics/dp-with-ethics-overhaul-advancing-norment-points-to-media2-20150204-story.html
"McAuliffe proposes amendments to ethics bill, discusses vetoes," Jim Nolan, Richmond Times-Dispatch in The Daily Progress, 27 March 2015. http://www.dailyprogress.com/news/local/mcauliffe-proposes-amendments-to-ethics-bill-discusses-vetoes/article_82072e86-d4d9-11e4-8acb-dfdaeb45efc0.html
"Fixing Virginia ethics bill not easy after all," Laura Vozzella, The Washington Post in News Leader, 17 April 2015. http://www.newsleader.com/story/news/2015/04/17/fixing-virginia-ethics-bill-easy/25915613/</t>
  </si>
  <si>
    <t>Tony Baldomero, Hawaii Campaign Spending Commission, associate director, 13 January 2015, Honolulu, Hawaii, telephone
List Of 2014 Ballot Issue Committees, Hawaii Campaign Spending Commission, accessed 14 January 2015, http://ags.hawaii.gov/campaign/ballot-issue-committees/
Local Food Coalition List of Reports Filed, Hawaii Campaign Spending Commission, accessed 14 January 2015, https://nc.csc.hawaii.gov/NCFSPublic/ReportDetail.php?RNO=NC20479
Pro-GMO companies spend $8 million to fight Maui initiative, Keoki Kerr, Hawaii News Now, 28 October 2014, http://www.hawaiinewsnow.com/story/27106705/pro-gmo-companies-spend-8-million-to-fight-maui-initiative
Nearly $8 Million Raised to Defeat Maui GMO Ballot Initiative, Anita Hofschneider, Honolulu Civil Beat, 28 October 2014, http://www.civilbeat.com/2014/10/nearly-8-million-raised-to-defeat-maui-gmo-ballot-initiative/</t>
  </si>
  <si>
    <t>No such law exists.
 Justin St. james, Staff Attorney, Vermont State Employees Association personal interview Feb. 17, 2015.
 Former Sen. Vincent Illuzzi, personal interview Feb.17, 2015.
 Auditor Doug Hoffer, telephphone interview Feb. 20, 2015.
 Michelle Anderson, General Counsel, Department of Human Resources, email March 9, 2015.</t>
  </si>
  <si>
    <t>Office of the State Inspector General law, 2011. Section 310. http://law.lis.virginia.gov/vacode/title2.2/chapter3.2/section2.2-310/</t>
  </si>
  <si>
    <t>Darlene Ballard, Mississippi Commission on Judicial Performance, Executive Director, April 16 2015, Jackson, Mississippi, email interview.
Mississippi Commission on Judicial Performance, Reported Cases, 147, 149, 150.
www.judicialperformance.ms.gov/Pages/Reported-Commission-Cases.aspx
Mississippi Commission on Judicial Performance. v. Harris (2013)
http://law.justia.com/cases/mississippi/supreme-court/2013/2013-jp-00496-sct.html
Judge Neil Harris declines to recuse himself from SRHS cases; special master finds no bias, April Havens, GulfLive, Feb 20, 2015.
http://blog.gulflive.com/mississippi-press-news/2015/02/judge_neil_harris_declines_to.html
SRHS Goes to State Supreme Court to get judge disqualified from pension cases, April Havens, GulfLive, Feb 27, 2015.
http://blog.gulflive.com/mississippi-press-news/2015/02/srhs_goes_to_state_supreme_cou.html
Harris out; Mississippi Supreme Court decides special judge will hear SRHS cases, Anita Lee, Sun Herald, Mar 26, 2015.
http://www.sunherald.com/2015/03/26/6144092_harris-out-miss-supreme-court.html?rh=1
Plea in Mississippi bribery case delayed after judge recuses himself, the Clarion Ledger, AP, Mar 4, 2015.
http://www.clarionledger.com/story/news/2015/03/04/mississippi-gulf-coast-bribery-plea/24360793/</t>
  </si>
  <si>
    <t>Jean Mills-Barber,HR Director, Utah Department of Human Resource Management, email response to questions, April 14, 2015, Salt Lake City. 
Todd Sutton, Employee Representative, Utah Public Employees' Association, phone interview April 14, 2015, Salt Lake City.
Utah Protection of Public Employees Act, Utah Code 67-21-3, Amended by Chapter 427, 2013 General Session, http://le.utah.gov/xcode/Title67/Chapter21/67-21-S3.html?v=C67-21-S3_1800010118000101.</t>
  </si>
  <si>
    <t>Public officers and employees statute, 2000, Tenn. Code Ann. § 8-50-116(a)(1)
 http://search.mleesmith.com/tca/08-50-0116.html
 Advocacy for Honest and Appropriate Government Spending Act, 2006
 http://search.mleesmith.com/tca/08-04-0403.html
 Fraud reporting form, accessed May 6, 2015 
 http://www.comptroller.tn.gov/la/pdf/fraudreportingform.pdf
 Comptroller’s web page on fraud reporting, accessed May 6, 2015
 http://www.comptroller.tn.gov/la/LGSfraudReporting.asp#2</t>
  </si>
  <si>
    <t>Campaign Finance Database, Florida Division of Elections, http://election.dos.state.fl.us/campaign-finance/contrib.asp, accessed April 20, 2015
Mark Herron, Tallahassee attorney considered top expert on Florida election law, interviewed by phone March 18, 2015
Ben Wilcox, Integrity Florida, Research Director (and a lobbyist himself), March 9, 2015, phone interview</t>
  </si>
  <si>
    <t>Texas Government Code, Title 3.  Legislative Branch.  Chapter 321.  State Auditor, Effective, as amended, Sept. 1, 2003
http://www.statutes.legis.state.tx.us/Docs/GV/htm/GV.321.htm</t>
  </si>
  <si>
    <t>Maria Bazile, Compliance and Education Manager with the Georgia Government Transparency and Campaign Finance Commission, telephone interview, February 6, 2015; 
In person interview with William Perry, Executive Director, Common Cause Georgia, January 23, 2015
Georgia Government Transparency and Campaign Finance Commission website, Campaign reports, accessed March 27, 2015, http://media.ethics.ga.gov/search/Campaign/Campaign_ByName.aspx</t>
  </si>
  <si>
    <t>No such law exists. 
RI General Laws, § 35-7, creating the Bureau of Audits, originally passed in 1935, can be found here:
http://webserver.rilin.state.ri.us/Statutes/TITLE35/35-7/INDEX.HTM
The Rhode Island Bureau of Audits fraud reporting system, accessed March 30, 2015,  can be found on its web site here:
http://www.audits.ri.gov/fraud/
Deborah Dawson, Director of Human Resources, phone interview, March 30, 2015
Tom Mannock, Rhode Island Department of Human Resources supervisor, phone interview, March 30, 2015
John Simmons, executive director, Rhode Island Public Expenditure Council, phone interview, March 7, 2015</t>
  </si>
  <si>
    <t>John Bloomer, secretary of Senate, interview Jan. 20, 2015.
Stephen Klein, Chief Fiscal Officer, personal interview Jan.29, 2015.
Former House Majority Leader Floyd Nease, personal interview Feb. 4, 2015.</t>
  </si>
  <si>
    <t>eCRIS, on SEEC website, June 8, 2015 http://seec.ct.gov/eCris/documentsearch/DocumentSearchhome.aspx
Phone interview, Josh Foley, compliance attorney and spokesman for SEEC, from Hartford, March 30, 2015.
Results of 2014 state referendum on early voting, http://www.sots.ct.gov/sots/lib/sots/electionservices/misc/2014_ballot_quest_and_returns.pdf</t>
  </si>
  <si>
    <t>No such law exists.
S.C. Code 8-27-30 (1988)
http://www.scstatehouse.gov/code/t08c027.php
S.C. Code 8-27-20 (A) (1988)
http://www.scstatehouse.gov/code/t08c027.php
South Carolina Office of Inspector General
http://oig.sc.gov/Pages/Complaintp2.aspx</t>
  </si>
  <si>
    <t>Randall Chase, Delaware Associated Press correspodent, in-person interview, February 17, 2015; 
Nick Wing, "The Future of Legal Weed is Bright", huffingtonpost.com,  January 8, 2014, http://huff.to/1vY0RPn;
Initiative and Referendum Institute: Delaware profile, accessed February 22, 2015: http://bit.ly/1vY1cSj</t>
  </si>
  <si>
    <t>Review of Civil Service Act, 1941, http://www.legis.state.pa.us/cfdocs/Legis/LI/uconsCheck.cfm?txtType=HTM&amp;yr=1941&amp;sessInd=0&amp;smthLwInd=0&amp;act=0286.
Whistleblower Law, 1986, Section 3 (Protection of employees), http://www.legis.state.pa.us/cfdocs/Legis/LI/uconsCheck.cfm?txtType=HTM&amp;yr=1986&amp;sessInd=0&amp;smthLwInd=0&amp;act=0169.</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</si>
  <si>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Examples of social media channels where citizens can monitor bills and committee meetings: http://senatesite.com/utahsenate/, http://senatecloud.com/, https://twitter.com/UTLEGtracker, https://www.youtube.com/user/UtahSenateChannel,
Utah Legislature website: http://le.utah.gov/. Accessed May 16, 2015.</t>
  </si>
  <si>
    <t>Colorado journalist Sandra Fish, during a Jan. 17, 2015, phone interview. 
Luis Toro, director of Colorado Ethics Watch, during a Jan. 19, 2015, phone interview. 
“Colorado campaign ad spending is still tough to track,” Columbia Journalism Review’s United States Project, Aug. 29, 2014: http://www.cjr.org/united_states_project/colorado_ad_buy_disclosure.php?page=all</t>
  </si>
  <si>
    <t>Beau Berentson, Director of Communications and Public Affairs, Court Information Office, State Court Administration, Minnesota Judicial Branch, 12 March 2015, email interview.
Peter Knapp, Co-Director of Clinics, William Mitchell College of Law, 11 March 2015, St. Paul, Minnesota, phone interview 
 Thomas Vasaly, Board on Judicial Standards, Executive Secretary, 5 March 2015, St. Paul, Minnesota, email interview</t>
  </si>
  <si>
    <t>Ohio Revised Code 4113.52 A1a and A3, Reporting violation of law by employer or fellow employee, 2001 (last amended May 2, 2006): http://codes.ohio.gov/orc/4113.52</t>
  </si>
  <si>
    <t>No such law exists. 
Carol Shelley, executive director of the Merit Protection Commission, telephone interview, 2 p.m. 3/4/15</t>
  </si>
  <si>
    <t>Jay Wierenga, Fair Political Practices Commission, Communications Director, Jan. 22, 2015, Sacramento, email
Phillip Ung, California Forward, Director of Public Affairs, Sacramento, Jan. 26, 2015, interview
Fair Political Practices Commission,Top Contributors to State Ballot Measure Committees, 2014
http://fppc.ca.gov/topcontributors/past_elections/nov2014/index.html
Secretary of State, Cal-Access, Propositions &amp; Ballot Measures, accessed on Apr. 17, 2015
http://cal-access.ss.ca.gov/Campaign/Measures/</t>
  </si>
  <si>
    <t>Rich Robinson, director of Michigan Campaign Rich Finance Network, phone interview, March 11
Jules Olsman, State Bar board member, phone interview, April 14, 2015                     
Mark Brewer, attorney, former Michigan Democratic Party chairman, phone interview, March 12                                                                                                   
John Nevin, communications director, State Court Administrative Office, phone interview, April 7, 2015, email conversations, April 9-10, 2015  
Michigan Court Rule 2.003                                           http://www.courts.michigan.gov/supremecourt/MCR/mcr.html
---
Peer Reviewer Sources:
Resigning judge Christopher Easthope used pot wth lawyer…,The Ann Arbor News, July 9, 2015. http://www.mlive.com/news/ann-arbor/index.ssf/2015/07/resigning_ann_arbor_judge_smok.html#incart_river
Wayne County Judge Wade McCree removed…, Detroit Free Press, March 27, 2014.</t>
  </si>
  <si>
    <t>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Arkansas Ethics Commission website, “Local-option/ballot/legislative question committee filings,” accessed April 17, 2015, http://www.arkansasethics.com/blqc.htm</t>
  </si>
  <si>
    <t>No such law exists. 
Corroborated with: Ken Purdy, director of Human Resources Management Services, email, Feb. 19, 2015.
Corroborated with: Connie Todd, investigator with Department of Labor and Human Rights, interviewed by phone from Bismarck, N.D., Feb, 19,2015.</t>
  </si>
  <si>
    <t>Terri Hall, San Antonio, founder of Texans Uniting for Reform and Freedom (TURF), transportation watchdog group.  Telephone interview, Jan. 21, 2015  
Overflow Hearing at Austin Abortion Bill Hearing, KERA News, July 2, 2013
http://keranews.org/post/watch-overflow-crowd-austin-abortion-bill-hearing
Senate Committee Hearings and Events, Senate website, accessed April 24, 2015 
http://www.senate.state.tx.us/75r/Senate/events.php
In Legislature, Toll Roads Facing Strong Opposition, Texas Tribune, March 22, 2015
https://www.texastribune.org/2015/03/22/legislature-tolls-facing-strong-opposition/
Hundreds Testify Against new Texas abortion regs, The Denver Post, Aug. 20, 2013 
http://www.denverpost.com/ci_23504845/activists-pack-hearing-abortion-restrictions</t>
  </si>
  <si>
    <t>No such law exists.
Corroborated by:
1. Jame McGovern, director of labor practice group for Genova Burns and former outside counsel for governors McGreevy and Corzine, handling labor contract negotiations, via 3/23/15 phone interview.
2. Website of the State Office of the State Comptroller, accessed on May 13, 2015. http://www.nj.gov/comptroller/hotline/index.html</t>
  </si>
  <si>
    <t>Interview with Andrea Zelinski, reporter with the Nashville Scene, on Jan. 30, 2015 at Noshville.
Interview with Rick Locker, reporter with the Memphis Commercial Appeal, at Tazza on Jan. 9, 2015.
Senate Education Committee video of citizen input on textbooks: (citizen input starts at 1:15), accessed May 4, 2015 
http://tnga.granicus.com/MediaPlayer.php?view_id=253&amp;clip_id=8127</t>
  </si>
  <si>
    <t>Executive Law Section 55, on the website of the Office of the Inspector General, accessed April 28, 2015, http://www.ig.state.ny.us/information/ExecutiveLawArticle4-A.htm.html</t>
  </si>
  <si>
    <t>All websites accessed on Jan. 18, March 11, 18,  22, 2015
Interview, David Yas, Vice President/Financial Advisor,  Morgan Stanley Wealth Management, former editor, Massachusetts Lawyer’s Weekly, Boston, MA, by telephone and email, March 11, 18, 2015 
Judicial Financial Disclosure Rules Found Lacking in Massachusetts, by Brandon Gee, Reporter, Massachusetts Lawyer’s Weekly, Boston, MA, Dec. 12, 2013
http://masslawyersweekly.com/2013/12/12/judicial-financial-disclosure-rules-found-lacking-in-massachusetts/
Massachusetts earns a D for Judicial Financial Disclosure, Staff Reporting Team Center for Public Integrity, Washington D.C., December 4, 2013
http://www.publicintegrity.org/2013/12/04/13738/massachusetts-earns-d-judicial-financial-disclosure</t>
  </si>
  <si>
    <t>No such law exists.
Statement of Policy (1989) NC GS 126-84. http://www.ncleg.net/EnactedLegislation/Statutes/HTML/BySection/Chapter_126/GS_126-84.html</t>
  </si>
  <si>
    <t>Stan Adelstein, recently retired state senator, 18 March 2015, Rapid City, SD, in-person interview.
Audio recording of House Agriculture and Natural Resources Committee, including citizen Jason Paul testifying on House Bill 1006 and committee approving bill, 20 January 2015, http://sdpb.sd.gov/SDPBPodcast/2015/hag05.mp3.
Visiting the Capitol During Legislative Sessions (explains formal process for citizen testimony to Legislature), Legislative Research Council website, https://legis.sd.gov/docs/studentspage/CapitolVisit.pdf, accessed on 18 March 2015.
Time Runs Out for Tax Credit Bill: SB 189 Defeated in House, South Dakota Education Association website, At The Capitol, Lobby Line News, http://www.sdea.org/home/514.htm, posted 9 March 2015 and accessed 10 May 2015.</t>
  </si>
  <si>
    <t>No such law exists.
 Confirmed with James Craig, New Hampshire Department of Labor, Commissioner, Feb. 18, 2015, Lowell, Mass., phone
 Confirmed with Sara Willingham, New Hampshire Division of Personnel, Director of Personnel, Feb. 12, 2015, Lowell, Mass., phone
 Confirmed with Charles Douglas, Douglas, Leonard &amp; Garvey, P.C., attorney, former NH Supreme Court justice, Feb. 19, 2015, Manchester, NH, phone</t>
  </si>
  <si>
    <t>Tom Collins, Arizona Citizens Clean Elections Commission Executive Director, telephone interview, 1/26/2015
2016 Ballot Measure committee report listing, Accessed May 6, 2015
http://apps.azsos.gov/election/2016/general/initiatives.htm
'Dark money' floods Phoenix pension election, Dustin Gardiner, azcentral.com, September 29, 2014, Accessed May 6, 2015, http://www.azcentral.com/story/news/local/phoenix/2014/09/29/phoenix-pension-election-dark-money/16411775/</t>
  </si>
  <si>
    <t>No such law exists.
Missouri Revised Statutes, 1945, Chapter 36, http://www.moga.mo.gov/mostatutes/ChaptersIndex/chaptIndex036.html
Missouri Revised Statutes, 1978, Chapter 105 section 452, amended 1990, 1991, 2008, http://www.moga.mo.gov/mostatutes/stathtml/10500004521.html
Missouri Revised Statutes, 1978, Chapter 105 section 462, amended 1998, http://www.moga.mo.gov/mostatutes/stathtml/10500004621.html</t>
  </si>
  <si>
    <t>No such law exists.
Marjorie Thomas, Montana State Human Resources, Attorney, 26 February 2015, Helena, Montana, Telephone</t>
  </si>
  <si>
    <t>Feb. 25, 2015, interview with Paul Dauphinais, executive director of the Alaska Public Offices Commission
"Independent Expenditure Reports," Alaska Public Offices Commission (http://aws.state.ak.us/ApocReports/IndependentExpenditures/), accessed Feb. 14, 2015; 
Sample form from "Big Marijuana. Big Mistake. Vote No on 2." (http://aws.state.ak.us/ApocReports/IndependentExpenditures/View.aspx?ID=1421), accessed Feb. 14, 2015;</t>
  </si>
  <si>
    <t>Interview, Steve Lash, Daily Record, reporter, telephone interview, 3/30/15
Professor Amy Dillard, University of Baltimore Law School, telephone interview, 3/30/15
Gary Kolb, executive secretary, Maryland Commission on Judicial Disabilities, email 4/29/15
Maryland Court of Special Appeals, Bishop v. Maryland, decided Aug. 26, 2014 http://www.mdcourts.gov/opinions/cosa/2014/2106s11.pdf
The Daily Record, Family law unreported opinions, Samuels v. Rimerman, published April 2014, opinion filed Jan. 13, 2014 http://thedailyrecord.com/maryland-family-law/files/2014/04/2528s12-Samuels-v.-Rimerman.pdf
Discussion of whether 'friending a lawyer" on Facebook is grounds for a judge to recuse himself: 6/18/13 Shari Claire Lewis, attorney/partner, RivkinRadler 6/18/13 http://www.rivkinradler.com/publications.cfm?id=1184
Maryland Judicial Ethics Committee discussion of reasons for recusal in a specific case involving judge's spouse: opinion 2012-15 published March 4, 2013 http://www.courts.state.md.us/ethics/pdfs/2012-15.pdf</t>
  </si>
  <si>
    <t>Cabanne Howard, Executive Secretary, Committee on Judicial Responsibility and Disability, Maine Judicial Branch, 12 February 2015, telephone Interview.
Samsara Memorial Trust v. Kelly, Remmel &amp; Zimmerman, 2014 ME 107, not available online.
Can't We Be Friends?, Maine Appeals Blog, Pierce Atwood, Attorneys at Law, 3 October 2014, 
http://pierceatwood.typepad.com/appellate/2014/10/cant-we-be-friends.html</t>
  </si>
  <si>
    <t>Phone interview, Lynn Teague, S.C. League of Women Voters, April 30, 2015, e-mail
Phone interview, State Senator Brad Hutto, June 5, 2015
Phone interview, State Senator Vincent Sheheen, April 20, 2015
Phone interview, State Senator Larry Martin, August 7, 2015
South Carolina Legislature
http://www.scstatehouse.gov/index.phpPhone interview, Lynn Teague, S.C. League of Women Voters, April 30, 2015, e-mail</t>
  </si>
  <si>
    <t>No such law exists. 
Tom Hood, Executive Director, Mississippi Ethics Commission, April 24, 2015, Jackson, Mississippi, email interview.</t>
  </si>
  <si>
    <t>Kim Chandler, The Associated Press, Alabama state government reporter, April 1, 2015, telephone interview. 
Mike Cason, al.com, state government reporter, April 12, 2015, telephone interview.
“Stop Common Core PAC amasses $700,000; targets GOP leaders in Alabama,” Challen Stephens, al.com, April 29, 2014, http://blog.al.com/wire//print.html?entry=/2014/04/700000_flows_into_stop_common.html, accessed April 16, 2015.
“AEA political spending offers a lesson in porcine proctology,” Kyle Whitmire, al.com, Feb. 28, 2015, http://www.al.com/opinion/index.ssf/2015/02/aea_political_spending_is_a_le.html,  accessed April 16, 2015.
Stop Common Core Fair Campaign Practices Act PAC Campaign Finance Report(s), multiple dates.http://fcpa.alabamavotes.gov/PublicSite/SearchPages/CommitteeDetail.aspx?OrgID=25735, accessed April 16, 2015.</t>
  </si>
  <si>
    <t>Melissa Landry, executive director, Louisiana Lawsuit Abuse Watch, in-person interview, Jan. 20, 2015
Robert Scott, Public Affairs Research Council, in-person interview, Feb. 19, 2015
Kevin Kane, Pelican Institute, in-person interview, Jan. 21, 2015 
District judge faces sanctions for trip, other alleged improprieties, Terry L. Jones, The Advocate, Nov. 4, 2014
Judiciary commission recommends 30-day suspension of West Baton Rouge judge for all-expenses paid hunting trip, Jim Mustian, The Advocate, Dec. 10, 2015
http://theadvocate.com/news/10518947-123/judiciary-commission-recommends-30-day-suspension 
Free ride, in more ways than one, James Gill, The Advocate, Jan. 15, 2015
http://theadvocate.com/columnists/jamesgill/10544318-123/james-gill-free-ride-in
Supreme Court of Louisiana, IN Re: Judge J. Robin Free, No 2014-O-1828, Dec. 9, 2014
http://www.lasc.org/opinions/2014/14O1828.opn.pdf 
Code of Judicial Conduct, accessed April 13, 2015.
http://www.lasc.org/rules/supreme/cjc.asp 
Motion to Recuse. Lake Charles Stevedores LLC v Cooper/T Smith Stevedoring Corp., et al., Case No 20013-001091, Division F, 14th Judicial District Court. Filed Oct. 31, 2013
Port PreTrial Brief on Recusal. Lake Charles Stevedores LLC v Cooper/T Smith Stevedoring Corp., et al., Case No 20013-001091, Division F, 14th Judicial District Court. Filed March 5, 2013
Judgment. Lake Charles Stevedores LLC v Cooper/T Smith Stevedoring Corp., et al., Case No 20013-001091, Division F, 14th Judicial District Court. Filed Feb. 14, 2014</t>
  </si>
  <si>
    <t>Ed Fitzpatrick, Providence Journal political columnist, Interview, Feb. 6, 2015, phone.
Ted Nesi, reporter, WPRI television, Interview, Feb. 25, 2015, phone
Scott MacKay, Rhode Island Public Radio political reporter, Interview, Feb. 21, 2015, in person.</t>
  </si>
  <si>
    <t>Civil Service Rules, Section 2-8.6;  http://mi.gov/mdcs/0,4614,7-147-6877_8155---,00.html</t>
  </si>
  <si>
    <t>• Minnesota Statutes Chapter 609, Section 609.456, https://www.revisor.leg.state.mn.us/statutes/?id=609.456</t>
  </si>
  <si>
    <t>No such law exists.
 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t>
  </si>
  <si>
    <t xml:space="preserve">Terry Madonna, director, Franklin and Marshall College's Center for Politics &amp; Public Affairs, 23 April 2015, interview by phone.
Eric Epstein, coordinator, Rock the Capital, Harrisburg, 8 May 2015, interview by phone.
Mike Wood, research director, Pennsylvania Budget and Policy Center, Harrisburg, Pa., 24 April 2015, interview by email. </t>
  </si>
  <si>
    <t>Gov. Hogan executive order on ethics and standards of conduct, issued 1/23/15 
https://governor.maryland.gov/wp-content/uploads/2015/02/012315_exec_order.pdf</t>
  </si>
  <si>
    <t xml:space="preserve">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Agreed Order of Suspension In Re The Matter Of: Rebecca S. Ward, District Judge 55th Judicial District, Judicial Conduct Commission, 12 May 2014, http://courts.ky.gov/commissionscommittees/JCC/Documents/Public_Information/Ward.pdf, accessed 4 February 2015. </t>
  </si>
  <si>
    <t>Kentucky Revised Statutes Chapter 61, Section 102, 2012, http://www.lrc.ky.gov/Statutes/statute.aspx?id=40158, accessed 19 February 2015. 
John Steffen, Kentucky Executive Branch Ethics Commission, executive director, 19 February 2015, Frankfort, Kentucky, phone interview.  
Crystal Pryor Staley, Kentucky Personnel Cabinet, chief legislative affairs and public information officer, 12 February 2015, Frankfort, Kentucky, email interview.
Andy Crocker, Kentucky Personnel Board, general counsel, 16 February 2015, Frankfort, Kentucky, phone interview. 
Richard Beliles, Common Cause of Kentucky, chairman of the Kentucky chapter of the watchdog group and attorney, 16 January 2015, Louisville, phone interview.
Kentucky politicians see a need for stronger whistleblower laws in the state, Jacqueline Pitts, Time Warner's cn|2 network, 2 May 2013, http://mycn2.com/politics/kentucky-politicians-see-a-need-for-stronger-whistleblower-laws-in-the-state, accessed 19 February 2015.</t>
  </si>
  <si>
    <t>Frank Morse, Former State Senator, R-Albany, Jan. 30. 2015, interviewed by phone.
Phil Keisling, Former Secretary of State of Oregon, Jan. 30, 2015, interviewed by phone.
How to testify to a Committee,  Oregon State Legislature web site, accessed on May 6, 2015. 
https://www.oregonlegislature.gov/citizen_engagement/Pages/How-to-Testify.aspx</t>
  </si>
  <si>
    <t>Gary Daniels, chief lobbyist, ACLU Ohio, Columbus, 2-6-15 email 
Dennis R. Hetzel, executive director, Ohio Newspaper Association, Columbus, 2-15-15 email
Tips for testifying before a legislative committee, Ohio Municipal League, undated: http://www.omlohio.org/Publications/tipsfortestifying.pdf 
G-J educators testify before legislature on testing limits, Marla K. Kuhlman, Rocky Fork Enterprise, 11-25-14: http://www.thisweeknews.com/content/stories/gahanna/news/2014/11/25/g-j-educators-testify-before-legislature-on-testing-limits.html 
Testimony Before the Legislature, Ohio Psychological Association, website accessed Jan. 25, 2015: http://www.ohpsych.org/psychologists/opa-advocacy-efforts/testimony-before-the-legislature/</t>
  </si>
  <si>
    <t>The committees that support or oppose each ballot measure and their contributor information are available online at no cost, can be obtained electronically within a week, or in paper for no more than the cost of photocopies. Under Wisconsin law, all referendum groups must file a report with the Government Accountability Board within 24 hours of receiving a contribution of $500 or more. This is for contributions made in the last fifteen days before the date of an election. Wisconsin is one of many states that requires immediate reporting of large contributions within the final days before the election.
Such committees have to acknowledge the object of their support. For example, Vote Yes for Democracy filed in support of a referendum that changed the way the chief justice of the Wisconsin Supreme Court is selected. The underlying issue was an attempt to remove the seated Chief Justice, who held the office by seniority. The referendum succeeded in allowing justice to elect a chief justice from among their members, firming up majority control.
To find the reports, go into CFIS and click on “View Filed Reports.” Then, under Filing Period Name choose All Filing Periods and under Registrant Type choose Referendum.  Click on Search.</t>
  </si>
  <si>
    <t>There are no limitations on supporting or opposing ballot issues, including constitutional amendments, according to 3-8-12(p). No ballot measure committee made contributor information available during the study period.</t>
  </si>
  <si>
    <t>Lisa Taylor, Public Information at Kansas Supreme Court, telphone interview Feb. 26, 2015                                                                                                                                              Gloria Farha Flentje, Wichita attorney and member of volunteer judicial review group, telephone interview May 12, 2015                                                                                        
Bernie Lumbreras, 18th Judicial District Court Clerk, telephone interivew May 13, 2015                                                                                            
"Supreme Court Suspends Kline's Law Kansas Law License," Andy Marso and Rick Dean, Topeka Capital-Journal, Oct. 18, 2103: http://cjonline.com/news/2013-10-18/supreme-court-suspends-klines-kansas-law-license                                                                                                                                            
"Court Grants Permission for Amicus Brief," Peter Hancock, Lawrence Journal-World, Sept. 13, 2013: http://www2.ljworld.com/weblogs/first-bell/2013/sep/3/court-grants-permission-for-amicus-brief/                                                                                                       
"Prosecutor: Judicial Recusals From Cases Don't Happen Often," Ann Marie Bush, Topeka Capital-Journal, July 27, 2014: http://m.cjonline.com/news/2014-07-27/prosecutor-judicial-recusals-cases-dont-happen-often#gsc.tab=0</t>
  </si>
  <si>
    <t>No such law exists.
K.S.A. 46-255 http://ethics.ks.gov/statsandregs/46-255.html John Milburn, director of legislative and public affairs, Department of Administration, email March 13, 2015</t>
  </si>
  <si>
    <t>Committees are supposed to file reports when they support or oppose a ballot measure with the Public Disclosure Commission. Searches of these reports often will fail to turn up the names of any donors.
 For example, the Washington Alliance for Gun Responsibility supported a ballot measure for expanded background checks on gun purchases. But none of its reports (found at http://www.pdc.wa.gov/MvcQuerySystem/AdvancedSearch/Independent) lists a contributor. This is true for many other reports.
 The rule is that any donor giving more than $250 and that specifically earmarked it for an ad has to be disclosed. Committees are either saying that they did not receive any donation of more than $250 or that the money wasn't earmarked for an electioneering communication.
 In 2013, the Washington Attorney General sued the Grocery Manufacturers Association alleging it illegally spent $7 million to oppose a food-labeling ballot measure by hiding donors. The grocery group was accused of creating a "Defense of Brands Strategic Account" within its organization, funded with an assessment on members. The group spent that to oppose Initiative 522 without disclosing the contributors' names. The grocery group countersued, contending it did not need to register as a political committee under Washington’s campaign finance disclosure laws because it collected money from member companies.</t>
  </si>
  <si>
    <t>No such law exists.
Iowa Code Chapter 2C.11  "Ombudsman — Subjects for investigations," Code of Iowa Updated as of January 2015, https://www.legis.iowa.gov/docs/code/2015/2C.pdf
Complaints, Office of the Ombudsman, accessed April 8, 2015
https://www.legis.iowa.gov/Ombudsman/complaints/
Iowa Code 70A.28  "Prohibitions relating to certain actions by state employees — Penalty — Civil," Code of Iowa updated as of January 2015,
https://www.legis.iowa.gov/docs/code/2015/70A.pdf
Ruth H. Cooperrider, Iowa ombudsman, Feb. 4, 2015, telephone interview</t>
  </si>
  <si>
    <t>No such law exists.
 Indiana Code 4-15-10-4, State employees' bill of rights; https://iga.in.gov/legislative/laws/2014/ic/titles/004/.
 Office of Inspector General, Investigative Hotline, http://www.in.gov/ig/2330.htm; accessed Feb. 27, 2015.
 Interview: James Kaiser, first vice president, Indiana State Employees Association, March 12, 2015, by phone.</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</si>
  <si>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t>
  </si>
  <si>
    <t>In Virginia, these are known as "referendum committees." There is a division on who is required to file based on the amount spent: $10,000 for a statewide referendum, $5,000 for a referendum covering two or more counties or cities or $1,000 for a single-county or single-city referendum. 
Those that exceed those thresholds file with the Board of Elections and their disclosure information is available on the board's website. Publicly available records of candidates and political party finances provide complete and detailed information, itemizing all significant sources of contributions and in-kind contributions above $100 and expenditures. Records are available in standardized, comparable formats.</t>
  </si>
  <si>
    <t>Hawaii Revised Statutes, Title 7, Chapter 96, Section 8, Appropriate subjects for investigation, 2014, http://www.capitol.hawaii.gov/hrscurrent/Vol02_Ch0046-0115/HRS0096/HRS_0096-0008.htm
Hawaii Revised Statutes, Title 7, Chapter 84, Section 31, Duties of commission; complaint, hearing, determination, 2014, 
http://www.capitol.hawaii.gov/hrscurrent/Vol02_Ch0046-0115/HRS0084/HRS_0084-0031.htm</t>
  </si>
  <si>
    <t>Phone interview March 10, 2015, with Denise Adams,  research division legislative analyst for the General Assembly. 
Phone interview March 11, 2015, with Chris Fitzsimon, director of NC Policy Watch . 
Phone interview March 12, 2015, with Francis De Luca, president of Civitas Institute. 
Phone interview March 12, 2015, with Bob Phillips, executive director of Common Cause North Carolina.</t>
  </si>
  <si>
    <t>No such law exists. 
Illinois Compiled Statutes, Whistlerblower Protection Act, 5 ILCS 430/Art. 15 heading, Nov. 19, 2003 http://www.ilga.gov/legislation/ilcs/ilcs4.asp?ActID=2529&amp;ChapterID=2&amp;SeqStart=2200000&amp;SeqEnd=2900000</t>
  </si>
  <si>
    <t>This comes close to being irrelevant in Vermont, where the only statewide ballot measures are on proposed constitutional amendments, which are rare because the amendment process is so difficult to navigate. 
 Still, were a proposed amendment ever to get that far, the same disclosure rules would apply. But contributions to a pro- (or anti-) amendment organization that had no other political agenda, such as supporting a candidate, would not be subject to limits. The limits, the law says, shall not apply to "contributions made for the purpose of advocating a position on a public question, including a constitutional amendment."
 No such measure was on the ballot during the period of this study.</t>
  </si>
  <si>
    <t>Public Officers and Employees - O.C.G.A. (2014) § 45-1-4 (d) (1)
 http://www.lexisnexis.com/hottopics/gacode/Default.asp</t>
  </si>
  <si>
    <t>Elizabeth Lynam, Citizens Budget Commission, Vice President, March 16, 2015, New York, phone; 
Richard Brodsky, Former Member of the New York Assembly, March 17, 2015, New York, phone
Committee Hearings, New York Assembly, accessed March 21, 2015, http://assembly.state.ny.us/av/hearings/ ;</t>
  </si>
  <si>
    <t>David L Baker, former Iowa Supreme Court justice and Iowa attorney, Jan. 27, 2015, telephone interview
Steve Davis, communications director, Iowa Judicial Branch, Jan. 16, 2015, email.
"In the Matter of the Inquiry Concerning George Stigler, District Court Judge," 607 N.W. 2nd 699 (2000), Iowa Supreme Court, accessed April 21, 2015 http://www.iowajqc.gov/wfdata/files/disciplinaryaction/stigler.pdf</t>
  </si>
  <si>
    <t xml:space="preserve">In Utah, such ballot measure committees are called Political Issues Committees or PICs. If the issue committee receives $750 or more in contributions, the committee must file a verified financial statement with the Lt. Governor's Office. These reports are available online and can be accessed at the website immediately at no cost. </t>
  </si>
  <si>
    <t>Interview: John Trimble, an Indianapolis attorney with Lewis Wagner LLC, president of the Indianapolis Bar Association, and past member of the Indiana Commission on Judicial Qualifications, Feb. 9, 2015, by phone. 
Indianapolis Star column, "Dan Carpenter: Of course, Mark Mass should have recused himself," Aug. 16, 2013, http://article.wn.com/view/2013/08/17/Dan_Carpenter_Of_course_Mark_Massa_should_have_recused_himse/
Indiana Business Journal article, "State justice denies motion to recuse himself," by Indiana Lawyer staff and Dave Stafford, Aug. 14, 2013, http://www.ibj.com/articles/42978-state-justice-denies-motion-to-recuse-himself
Disbarring the Critics, blog column by Paul K. Ogden, attorney and former deputy attorney general, Feb. 10, 2014, www.disbarringthecritics.blogspot.com 
Annual report, 2014, Indiana Commission for Judicial Qualifications/Indiana Judicial Nominating Commission, page 2, accessed May 15, 2015; http://www.in.gov/judiciary/jud-qual/files/2014_JQ_Annual_Report.pdf.</t>
  </si>
  <si>
    <t>Daniel Ivey Soto, state senator and executive director, New Mexico Association of County Clerks, 8 April 2015, via phone.
Diane Wood, veteran lobbyist, 10 April 2015, via phone.
Rob Nikolewski, Watchdog.org, former state capitol reporter, 10 April 2015, via phone.
---
Peer Reviewer source:
Session deal violated spirit of sunshine law, advocate says, NMPolitics.net, Heath Haussamen, June 9, 2015
http://www.nmpolitics.net/index/2015/06/session-deal-violated-spirit-of-sunshine-law-advocate-says/</t>
  </si>
  <si>
    <t>No such law exists. 
C.G.S., Title 4, Chap. 48, Sec. 4-61dd, subsection (a), 1979. http://www.cga.ct.gov/current/pub/chap_048.htm#sec_4-61dd</t>
  </si>
  <si>
    <t>Robert Cummins, fmr. Chairman of the Illinois Judicial Inquiry Board, 9 March 2015, 10 March 2015, phone interview, email interview.
Federal judge orders deposition of Illinois justice in rico suit, Alison Frakel, 3 April 2015
http://blogs.reuters.com/alison-frankel/2015/03/04/federal-judge-orders-deposition-of-illinois-justice-in-rico-suit/
Illinois Supreme Court, accessed April 23, 2015, http://www.state.il.us/court/SupremeCourt/
Jim Dey: Judges' dalliance a matter of briefs, The News-Gazette, Jim Dey, December 11, 2014 http://www.news-gazette.com/opinion/columns/2014-12-11/jim-dey-judges-dalliance-matter-briefs.html</t>
  </si>
  <si>
    <t>No such law exists.
19 Del. C. 1703(1)(2), http://1.usa.gov/1CZJj84, Approved July 19, 2004</t>
  </si>
  <si>
    <t>Dan Tuohy, New Hampshire Union Leader, senior political reporter, Feb. 4, 2015, Lowell, Mass., phone 
Charles Arlinghaus, The Josiah Bartlett Center for Public Policy, president, January 22, 2015, Lowell, Mass., phone
Homeless advocates slam bill that would allow landlords to collect last month’s rent, Jeremy Blackman, Concord Monitor, January 29, 2015 http://www.concordmonitor.com/home/15432966-95/homeless-advocates-slam-bill-that-would-allow-landlords-to-collect-last-months-rent
New Hampshire bureaucrats and legislators impeding your ‘right to know,’ Steve MacDonald, watchdog.org, March 13, 2015
http://watchdog.org/205898/new-hampshire-right-to-know/</t>
  </si>
  <si>
    <t>No such law exists that requires civil servants to report cases of alleged corruption. 
20.055 Agency inspectors general, 2014, http://www.leg.state.fl.us/statutes/index.cfm?App_mode=Display_Statute&amp;Search_String=&amp;URL=0000-0099/0020/Sections/0020.055.html</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</si>
  <si>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“Testy high court race sparks ethics dispute,” Betsy Z. Russell, The Spokesman-Review, May 2, 2014, http://www.spokesman.com/stories/2014/may/02/testy-high-court-race-sparks-ethics-dispute/</t>
  </si>
  <si>
    <t>Bill Avery, former state senator and retired University of Nebraska-Lincoln political science professor, in-person interview, Scooter's coffeeshop, March 19, 2015
Patrick O'Donnell, Clerk of the Nebraska Legislature, email exchange, March 4, 2015
Gavin Geis, executive director, Common Cause Nebraska, in-person interview, The Mill coffeeshop, March 11, 2015</t>
  </si>
  <si>
    <t>No such law exists. 
TITLE 24. GOVERNMENT - STATE STATE PERSONNEL SYSTEM AND STATE EMPLOYEES  ARTICLE 50.5. STATE EMPLOYEE PROTECTION, C.R.S. 24-50.5-101 (2014): http://www.lexisnexis.com/hottopics/colorado/?app=00075&amp;view=full&amp;interface=1&amp;docinfo=off&amp;searchtype=get&amp;search=C.R.S.+24-50.5-101</t>
  </si>
  <si>
    <t>Interview 1/19-15 with Sandi Chereb, Las Vegas Review-Journal political reporter.
Interview 1/19-15 with Barry Smith, executive director, Nevada Press Association.
Phone interview 1/20/15 with Michael Stewart, chief principal research analyst, Legislative Counsel Bureau.</t>
  </si>
  <si>
    <t>No such law exists.
Ark. Code 21-1-610, “Reward to state employee when communication of waste or violation results in savings of state funds,” 2013. 
http://www.arkleg.state.ar.us/assembly/2013/2013R/Acts/Act211.pdf
Ark. Code 19-4-104, "Rules and Regulations," 1973
http://law.justia.com/codes/arkansas/2012/title-19/chapter-4/subchapter-1/section-19-4-104/
Department of Finance and Administration “Anti-Fraud and Code of Ethics Policy,” http://www.dfa.arkansas.gov/offices/accounting/internalaudit/Pages/ModelAnit-FraudPolicy.aspx</t>
  </si>
  <si>
    <t>Committees that support ballot initiatives such as constitutional amendments issues or school bond issues are subject to the same disclosure requirements and reporting deadlines as all other candidates, political parties and other political action committees, meaning that they report their contributor information publicly and in a timely fashion.</t>
  </si>
  <si>
    <t>No such law exists. 
Marie Harder, retired state of California employee and union shop steward, March 11, 2015, email
Lynda Gledhill, Deputy Secretary for Communications, Government Operations Agency, Sacramento, email, April 2, 2015</t>
  </si>
  <si>
    <t>Susan Byorth Fox, legislative branch, executive director, 11 February 2015, Helena, Montana, email
Charles S. Johnson, Lee Newspapers State Bureau, Bureau Chief, 5 February 2015, Helena, Montana, telephone
Contacting legislators, http://leg.mt.gov/css/About-the-Legislature/Lawmaking-Process/contact-legislators.asp
Anti-bullying bill passes Montana House, Madelyn Beck, Legislative News Service, Bozeman Daily Chronicle, 25 February 2015, http://www.bozemandailychronicle.com/news/mtleg/anti-bullying-bill-passes-montana-house/article_e0657cd2-9335-50e1-b024-a766284df8c1.html?utm_medium=desktop&amp;utm_source=block_486008&amp;utm_campaign=blox
Bill to limit Montana FWP warden authority dies, Laura Lundquist, Bozeman Daily Chronicle, 23 February 2015, http://www.bozemandailychronicle.com/news/environment/bill-to-limit-montana-fwp-warden-authority-dies/article_68d7ce07-6fcd-5ecb-83eb-485f37b32a7f.html?utm_medium=desktop&amp;utm_source=block_486008&amp;utm_campaign=blox
State employees plead with Montana legislators for pay raise, Charles S. Johnson, Missoulian, 24 January 2013, http://missoulian.com/news/local/state-employees-plead-with-montana-legislators-for-pay-raise/article_1da75750-65d6-11e2-b8d8-0019bb2963f4.html
Montana Medicaid debate takes decisive turn; conservative alternatives killed, Mike Dennison, Missoulian, 20 March 2015, http://missoulian.com/news/state-and-regional/montana-medicaid-debate-takes-decisive-turn-conservative-alternatives-killed/article_6218456a-ea9d-5ba8-a823-cd0cccf23600.html</t>
  </si>
  <si>
    <t>The campaign committee disclosures for ballot measures are online and free to view on the Bureau of Ethics and Campaign Finance website. 
 The Registry of Election Campaign Finance fined two PACs for failing to properly disclose their campaign donors and expenditures, The Tennessean newspaper reported. 
 The Strong and Free Tennessee PAC was fined $5,000, part of which was for its failure to disclose expenditures in support of two ballot measures, one of which concerned regulating abortion and the other dealt with the election of judges. 
 The Registry also fined Tennesseans for the Preservation of Personal Privacy $100 for failing to register with election officials, despite spending $60,000 on a controversial ad campaign urging voters to defeat a proposed constitutional amendment that would give lawmakers more ability to regulate abortion. 
 As of this time, the Registry of Election Finance is currently looking into a “dark money” complaint against a committee that campaigned on behalf of a proposed amendment to the Tennessee Constitution on the selection of judges. The amendment, which voters adopted in November of 2014, allows the governor to appoint appellate court and Supreme Court judges, who would run in retention elections to serve on subsequent terms.
 The Memphis Commercial Appeal reported that a complaint was filed against a committee that supported the amendment. Vote Yes on 2 disclosed that it had received $1.2 million and more than $14,000 in “in-kind” donations from a nonprofit corporation called Tennessee Business Partnership. However, the source of the donations to Tennessee Business Partnership was not disclosed.</t>
  </si>
  <si>
    <t>Tammy Mori, Hawaii Judiciary, special assistant for judiciary communications, 20 January 2015, telephone
R. Brian Black, Civil Beat Law Center for the Public Interest, executive director, 20 January 2015, Honolulu, Hawaii, email
Civil ruling against Trevino overturned, John Burnett, Hawaii Tribune-Herald, 31 January 2014, http://hawaiitribune-herald.com/news/local-news/civil-ruling-against-trevino-overturned
Judicial Performance Program 2014 Report, Hawaii State Judiciary, 16 October 2014, http://www.courts.state.hi.us/docs/news_and_reports_docs/JP14REPT.pdf
Commission on Judicial Conduct, 23rd Annual Report, accessed 17 January 2015, http://www.courts.state.hi.us/docs/courts_docs/judicial_conduct_annual_report_2012_2013.pdf
Judicial Financial Disclosure Statements, Hawaii State Judiciary, accessed 17 January 2015, http://www.courts.state.hi.us/news_and_reports/judicial_disclosures/jud_disclosures_2011.html</t>
  </si>
  <si>
    <t xml:space="preserve">No such law exists. 
Public Officers and Employees, Alabama Title 36, Chapter 26A, Sections 2-3, 1994, accessed May 14, 2015. </t>
  </si>
  <si>
    <t>A.S. 39.52.230, "Reporting of Violations" (http://www.law.alaska.gov/doclibrary/ethics/EthicsAct.html)</t>
  </si>
  <si>
    <t>No such law exists. 
 West Virginia Code 4-3 creates a Joint Committee on Government and Finance, made up of seven members of the Senate and seven members of the House of Delegates. Operating under the committee is the Commission on Special Investigations, which is charged with conducting comprehensive investigations into any possible violation of civil or criminal law at any level of state government, including purchasing. It can investigate matters referred to it or initiate an investigation on its own, based on information provided to it by members of the public or public employees. All civil servants are subject to its investigations, but there is no specific requirement to report corruption.</t>
  </si>
  <si>
    <t>Disclosure information for ballot committees is readily available at no cost on the secretary of state’s campaign finance website.
 Though a ballot committee’s name (e.g. “Yes on 14”) or other aspects of its disclosures typically reveal its support or opposition to a particular ballot measure, that’s not always clear. The statement of organization form supplied by the secretary of state directs committees to provide the relevant ballot question number or letter, but that line is not always filled in. Boxes labeled “supporting” and “opposing” appear on the form but are not always marked.</t>
  </si>
  <si>
    <t>There is no requirement that civil service employees report cases of alleged corruption and there is no mechanism for doing so.
---
Peer Reviewer comment: Agree.
I can find nothing in state law that legally requires Wisconsin civil servants to report any knowledge or awareness of corruption. Jonathan Becker, the administrator of the Government Accountability Board's ethics and accountability division, told me: "I am unaware of any such provisions."</t>
  </si>
  <si>
    <t xml:space="preserve">The State Government Fraud Reduction Act  does not require civil servants to report cases of alleged corruption through an internal mechanism. </t>
  </si>
  <si>
    <t xml:space="preserve">Ron Berry, Chief of Staff for Senator Paul LeVota, Jefferson City, Missouri, 20 April 2015, interview by phone. 
Jason Hancock, Kansas City Star, Kansas City, Missouri, 21 April 2015, interview by phone.
Collin Reischman, The Missouri Times, Jefferson City, Missouri, 24 April 2015, interview by phone.
Heidi Kolkmeyer, staff for Senator Ron Richard, Jefferson City, Missouri, 20 April 2015, interview by phone.
Hearing Schedule, Missouri House of Representatives, accessed 6 June 2015, http://www.house.mo.gov/HearingsDateOrder.aspx
Hearing Schedule, Missouri Senate, accessed 6 June 2015, http://www.senate.mo.gov/hearingsschedule/hrings.htm
Ray McCarty, “Senate tax practices committee holds first hearing,” Associated Industries of Missouri, 18 July 2014, http://aimo.com/2014/07/18/senate-tax-practices-committee-holds-first-hearing/
John Payne, “Missouri Legislators Hear Testimony On Marijuana Legalization and Decriminalization,” The Weed Blog, 21 July 2013, http://www.theweedblog.com/missouri-legislators-hear-testimony-on-marijuana-legalization-and-decriminalization/
Kris Collins, “House committee holds water patrol merger hearing in Hollister,” Branson Tri-Lakes News, 19 November 2014, http://www.bransontrilakesnews.com/news_free/article_bc24b11e-705d-11e4-9edf-73d30b1e258a.html
---
Peer Revewer Source: 
Analysis: Missouri lawmakers opt for privacy in budget deals, Washington Times. April 26, 2015. http://www.washingtontimes.com/news/2015/apr/26/analysis-missouri-lawmakers-opt-for-privacy-in-bud/?page=all </t>
  </si>
  <si>
    <t>Some ballot measure committees make disclosures, but that’s their call.  They don’t have to because of a fundamental disagreement between state law and federal law, in which case the federal law wins.
SC Code 8-13-1309 require contributor information from all politically-oriented committees to be disclosed to the public, but the 2010 federal U.S. District Court decision in the case of South Carolina Citizens for Life v. Krawcheck determined that the phrase “committee” was  “facially invalid on the ground that the definition is unconstitutionally overbroad.”
“The law says a certain thing,” said former State Ethics Commission counsel Cathy Hazelwood, “but there’s been a lawsuit, and the General Assembly still has not conformed the statute to the lawsuit. The statute still says that PACs have contribution limits they need to disclose, but there are two federal court opinions saying otherwise. So, the court trumps.”
“Basically,” she said in a subsequent interview, “every place you have a rule about a committee, you don’t have a rule any more.”</t>
  </si>
  <si>
    <t>“7 judges recuse themselves in Johnson gym mat death suit,” by Stephanie Slifer, CBS news, January 13, 2015. 
Http://www.cbsnews.com/news/7-judges-recuse-themselves-in-kendrick-johnson-gym-mat-death/ 
Interview with Bill Rankin, Court Reporter, AJC, February 20, 2015.
Interview with Robin McDonald, Reporter, The Daily Report, February 27, 2015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t>
  </si>
  <si>
    <t>Jeff Mordock, News Journal reporter, former Delaware courts reporter, email interview, January 30, 2015; 
Sean O'Sullivan, Chief of Community Affairs, Delaware courts, former News Journal courts reporter, email interview, February 6, 2015; 
Search of news sources: google.com, delawareonline.com, bigstory.ap.org; Courts website, courts.delaware.gov</t>
  </si>
  <si>
    <t>While Utah law protects the reporting of abuse, there is no affirmative mandate for employees to report wrongdoing in the state's whistleblower law. There is a defined mechanism for receiving corruption allegations. That law was strengthened after an audit revealed that state employees felt they had no legal protection when reporting wrongdoing. A qualified Career Service Review Office administrator was hired to field "career service employee grievances and ensures due process for employees."</t>
  </si>
  <si>
    <t>“Each state agency and every officer and employee shall (i) promptly report any allegations of criminal acts or acts of fraud, waste, abuse, or corruption and (ii) cooperate with, and provide assistance to, the State Inspector General in the performance of any investigation. This reporting requirement shall be deemed satisfied for officers or employees of an agency once the agency head reports to the State Inspector General any allegations of criminal acts, fraud, waste, abuse, or corruption within the agency.”</t>
  </si>
  <si>
    <t>Howard Finkelstein, Broward County Public Defender, interviewed by phone March 27, 2015
David Bogenschutz, Florida lawyer who often represents judges in JQC cases, interviewed by phone April 3, 2015
Judge recuses herself from school choice and funding lawsuit, Redefined, Sept. 5, 2014, http://www.redefinedonline.org/2014/09/judge-recuses-school-choice-funding-lawsuit-challenge/
Judge recuses herself in George Sheldon's lawsuit against Rick Scott, Miami Herald, Oct. 22, 2014, http://miamiherald.typepad.com/nakedpolitics/2014/10/judge-recuses-herself-in-george-sheldons-lawsuit-against-rick-scott.html</t>
  </si>
  <si>
    <t>Under Section 321.022 of the Texas Government Code, if the administrative head of a department or agency subject to an audit by the state auditor – effectively all agencies and departments -- has “reasonable cause to believe” that state money has been misappropriated or misused or that fraudulent or unlawful conduct, he or she is required to report it. 
The auditor, which operates a whistleblower hotline and offers a hotline form on its Website, has a special investigations unit to look into alleged crimes that include  misapplication of state property, bribery, money laundering, computer breaches, tampering with governmental records and other wrong-doing.   The agency says it coordinates investigative work with law enforcement and prosecutors at the state and federal level.</t>
  </si>
  <si>
    <t xml:space="preserve">Pennsylvania does not have voter-initiated ballot measures. Amendments to the constitution may be proposed by state legislators in the House or Senate. To become law, the amendment must pass the General Assembly in two consecutive sessions.
Committees organized to advocate on behalf of a position (re: a proposed amendment) must follow the same rules as political action committees, which require them to file as a committee as soon as they receive more than $250 during a reporting period and then to disclose the full name and address of all donors who contribute more than $50. </t>
  </si>
  <si>
    <t>Mississippi Legislature's website: www.legislature.ms.gov
Bob M. Dearing - Copiah-Lincoln Community College faculty member and former state senator: e-mailed answers to questions March 24, 2015
Elizabeth Crowell - lobbyist for Common Cause Mississippi: e-mailed answers to questions April 17, 2015
News article: Anti-Common Core bills pass hurdle - By Emily Le Coz - The Clarion-Ledger - Jan. 21, 2015: http://www.clarionledger.com/story/news/2015/01/21/anti-common-core-bills-pass-hurdle/22122059/ 
--
Peer Reviewer Source:
State Rep. David Baria (228) 216-5991, telephone interview, 7-5-15</t>
  </si>
  <si>
    <t>While those that support a ballot measure must report their contributions and expenditures starting when they file a prospective petition, those that oppose the same ballot measure need not report anything until the August before the November election, no matter how much they spend to oppose the signature-gathering effort or against the measure itself. In practice, this is what happens. 
This is because it is August of even number years that the Elections Division is constitutionally required to complete signature verification and announce when measures qualify. People can pool and spend until then but the Elections Division does not accept the filing because there is no measure yet. 
ORS Chapter 260, does not require for anyone or any entity to register a political committee regarding a ballot measure until the proposed initiative becomes a "measure." Once there is a ballot measure, spenders have to register and disclose the balance they have on hand within 30 days outside of 42 days before the election. Inside 42 days they must disclose every 7 days. 
In practice, this process is adhered to, which results in contributor information not being available until three to four months prior to the election.</t>
  </si>
  <si>
    <t>Phone Interview, Norm Pattis, trial lawyer and blogger, March 4, 2015
Phone Interview, Dave Collins, Associated Press, from Hartford, March 5, 2015.
Judicial Review Council's 2014 Annual Report,  http://www.ct.gov/jrc/lib/jrc/annual_report_2014.pdf
Judicial Review Council's 2013 Annual Report, http://www.ct.gov/jrc/lib/jrc/annual_report_2013.pdf
"Speak slowly for Yale Law grads?" by Carole Bass, Yale Alumni Magazine, July 25, 2013, http://yalealumnimagazine.com/blog_posts/1520
Judicial Review Council's Information Handbook (last revision 2007), http://www.ct.gov/jrc/cwp/view.asp?a=3061&amp;q=384668#complaints</t>
  </si>
  <si>
    <t>State law seems to be conflicted when it comes to public servants. One law says state employees shall be “encouraged” to report fraud. Another law says public officials “shall report” unlawful conduct. 
 For instance, Tenn. Code Ann. § 8-50-116(a)(1) says it “is the intent of the general assembly that state employees shall be encouraged” to report corruption. 
 That same law says the report of unlawful activity could be “verbally or in writing to their supervisor, department head, or other appropriate authority or entity.” 
 Tenn. Code Ann. § 8-4-503 (a) says “a public official with knowledge based upon available information that reasonably causes the public official to believe that unlawful conduct has occurred shall report the information in a reasonable amount of time to the office of the comptroller of the treasury.”
 The comptroller’s office has a fraud reporting form. A copy can be found on the comptroller’s website here: http://www.comptroller.tn.gov/la/pdf/fraudreportingform.pdf
 More information about the reporting and the law can also be found on the comptroller’s website. A mechanism that can be used is the comptroller’s toll-free hotline where citizens and employees can report allegations of government fraud, waste and abuse. Tenn. Code Ann. § 8-4-403</t>
  </si>
  <si>
    <t>Patrick Condon, Politics and government reporter, Star Tribune, St. Paul, Minnesota, 12 March 2015, phone interview. 
Mary Hartnett, Executive Director, Commission of Deaf, DeafBlind and Hard of Hearing Minnesotans, 18 March 2015, Minneapolis, phone interview. 
May I testify at a committee hearing? Minnesota State Legislature, 12 March 2015, http://www.leg.state.mn.us/leg/faq/faqtoc.aspx?id=117
Minnesota ban on fire retardants would be toughest in nation, Abby Simons, Star Tribune, 11 May 2015, http://www.startribune.com/minnesota-ban-on-fire-retardants-would-be-toughest-in-nation/303357821/</t>
  </si>
  <si>
    <t xml:space="preserve">Michigan Legislature website http://www.legislature.mi.gov/(S(wf0nxcfijs3ut55e5byzsi0i))/mileg.aspx?page=home Michigan 
Legislature website, Committees http://www.legislature.mi.gov/(S(wf0nxcfijs3ut55e5byzsi0i))/mileg.aspx?page=  
Steve Bieda, state senator, attorney, phone interviews, March and April 2015  
Forbes.com, May 28, 2015, "State legislators reconsider forfeiture laws that turn cops into robbers"; http://www.forbes.com/sites/jacobsullum/2015/05/28/state-legislators-reconsider-forfeiture-laws-that-turn-cops-into-robbers/          
---
Peer Reviewer Sources:
"Changes in Michigan Medical Marijuana Act," Cannabis Counsel, Jan. 3, 2013; http://www.cannabiscounsel.com/2013/01/03/changes-in-michigan-medical-marihuana-act/
"Richardville: 276% interest rate loans not 'predatory'"", The Detroit News, Dec. 9, 2014.
"News from Michigan's lame duck session,"" Parents Across America, Dec. 17, 2014; http://parentsacrossamerica.org/news-michigans-lame-duck-session/                                                  </t>
  </si>
  <si>
    <t>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and has gone through the process, during a Jan. 30, 2015, phone interview.
Colorado Commission on Judicial Discipline Annual Report for 2013: http://www.coloradojudicialdiscipline.com/PDF/CCJD%20Annual%20Report%202013.pdf</t>
  </si>
  <si>
    <t>No violations were observed during the study period. As with candidate campaign finance reports, committees formed to support or oppose ballot measures file reports on contributions and expenditures both before and after an election, plus must detail the cost of any signature-gathering effort. The reports for statewide issues are filed electronically, and thus typically available shortly after they are filed. 
An exception, under the Citizens United and ensuing rulings, dark money groups can funnel money into Ohio campaigns without listing specific contributors, as 501(c) groups could under earlier rulings. A side note: Ohio has no limits on contributions to issues campaigns.</t>
  </si>
  <si>
    <t xml:space="preserve">Ballot measure committees and their contributor information is all available through the Oklahoma Ethics Commission's online reporting site.
The information on ballot measure contributors is complete and updated in real time on the website for free instantly or copies can be requested in person at the Ethics Commission's office, or by mail. </t>
  </si>
  <si>
    <t>All websites accessed on March 30, April 18, 19, 2015
Massachusetts General Court 
https://malegislature.gov/Bills
Interview, Pam Wilmot, Executive Director, Common Cause, Massachusetts, Boston, MA, Jan. 30, 2015, by email and telephone 
Interview, Deidre Cummings, Legislative Director, MassPIRG, Boston, MA, Feb. 2, 2015, by email and telephone
Interview, Craig Sandler, Managing Director, State House News, Boston, MA, Feb. 8, 2015
News article:   "Domestic workers push for rights at State House,"Beth Healy, Reporter, The Boston Globe, Boston, MA, November 13, 2013 
http://www.bostonglobe.com/business/2013/11/13/domestic-workers-testify-state-house-hearing-for-bill-rights/OQcfI3dlKrEmvcf9k8EdDJ/story.html?event=event12
News article:  "WORCESTER BEEKEEPERS HOPE STATE KEEPS UP HIVE REGULATION," Andy Metzger, State House News Service, Boston, MA, Dec. 4, 2013
From &lt;http://www.statehousenews.com/news/2013126&gt;
News article:  "MASS. URGED TO JOIN STATES REQUIRING STUDENTS TO STAY IN SCHOOL LONGER," Matt Murphy, Reporter, State House News Service, Boston, MA, Oct. 8, 2013
From &lt;http://www.statehousenews.com/news/2013467</t>
  </si>
  <si>
    <t>No such law exists. 
The law does not require civil servants to report cases of alleged corruption. 
It does, however, empower the state Bureau of Audits, an agency in the executive branch, to conduct audits  and, if it finds irregularities, to report those to the department director, who must then report it to the governor. The Bureau of Audits maintains a fraud hotline and web site where civil servants can report alleged corruption.</t>
  </si>
  <si>
    <t>Ballot-measure committees and the contributions they receive are generally published online in the secretary of state’s website within a week, according to sources.
A check of the website shows lists of contributions and expenditures by different ballot-measure committees.
One example is North Dakotans for Clean Water, Wildlife and Parks, which sponsored in the 2014 general election Measure 5, a constitutional amendment to use some oil taxes for conservation. The Office of Secretary of State's website shows the group received $1.4 million in 2014. The biggest donation was $962,004 from the Nature Conservancy in Minneapolis. The second and third biggest, respectively, were $160,000 from John Childs, CEO of the private equity firm JW Childs Associates, and $98,187 from United Printing, a North Dakota firm.
Another example is North Dakota Choose Life, which supported in the 2014 general election Measure 1, an abortion ban. The Office of Secretary of State's website shows the group received $1.3 million in 2014. The biggest donation was $878,620 from Mission Public Affairs in Sacramento. The second and third biggest, respectively, were $88,206 from Christopher J. Hupke, head of the South Dakota Family Policy Council, and $65,285 from the Polling Co. in Washington, D.C.</t>
  </si>
  <si>
    <t>New York requires all committees or individuals that accept political contributions -- including for ballot measures -- to disclose contributions publicly and this requirement is respected. These reports, filed 32 days and 11 days before a general election and 27 days after a general election, are available online for free in a database maintained by the New York Board of Elections.</t>
  </si>
  <si>
    <t>Interview with Michael Dresser, reporter, Baltimore Sun, by telephone 3/21/15;
Interview with Bryan Sears, reporter, Daily Record, telephone, 3/15/15, 
Jennifer Bevan-Dangel, exe dir. Common Cause, interview, 2/24/15</t>
  </si>
  <si>
    <t xml:space="preserve"> These committees file the required reports, and they are posted on the board of elections web site as are candidate committee reports. In most cases, the title of the committee reveals its stance. In others, one might need to investigate more as to which side they took, especially if a group didn't raise a lot of money. There are no examples of  ballot initiative committee reports for the time period covered as the there was only one statewide referendum, on a constitutional amendment that was not controversial.</t>
  </si>
  <si>
    <t>Victoria B. Henley, Director-Chief Counsel, Commission on Judicial Performance, Mar. 11, 2015, email
Commission on Judicial Performance, Inquiry Concerning Judge James Petrucelli, Oct. 18, 2014
http://cjp.ca.gov/res/docs/notice_fp/Petrucelli_NFP_10-08-14.pdf
Commission on Judicial Performance, 2013 Annual Report
http://cjp.ca.gov/res/docs/annual_reports/2013_Annual_Report.pdf</t>
  </si>
  <si>
    <t xml:space="preserve">No such law exists. 
Oklahoma's whistleblower act only encourages those with knowledge to come forward, it is not required under the law. </t>
  </si>
  <si>
    <t xml:space="preserve">Neither the Civil Service Act nor the Whistleblower's Act requires public employees to report cases of alleged corruption, although they are protected if they come forward. </t>
  </si>
  <si>
    <t>In New Mexico, a group that forms to raise and spend money advocating for a ballot question is defined as a political action committee and is required to file campaign finance disclosures. But there are significant loopholes. For example, according to Common Cause New Mexico, the law cannot be enforced "against a person or organization that has not engaged in 'express advocacy' for or against a candidate or ballot measure or 'electioneering communication' referring to a candidate or ballot measure within a short time (30-60 days) before the election."</t>
  </si>
  <si>
    <t>The law "encourages" employees to report cases of alleged corruption but does not require it.</t>
  </si>
  <si>
    <t>Patrick Flood, Maine Senator and former chair, Appropriations Committee, 13 February 2015, in person terview.
Christopher Nolan, Director, Office of Fiscal and Program Review, 13 February 2015, in person interview.
Mining is on Augusta’s agenda. Public hearing, reality TV or charades?, Dennis Chinoy, Bangor Daily News, 22 February 2015,
http://bangordailynews.com/2015/02/22/opinion/contributors/mining-is-on-augustas-agenda-public-hearing-reality-tv-or-charades/print/
Guidelines for Public Testimony, Joint Public Hearings on the Biennial Budget,
http://legislature.maine.gov/legis/ofpr/appropriations_committee/schedule_agendas/127th/PH%20Public%20Testimony%20Guidance%20Biennial%20Budget%20-%20Taxation%20Hearings.pdf
Daily Brief: Public weighs in on LePage budget; support for ranked-choice grows, Mario Moretto, State and Capitol Blog, Bangor Daily News, 18 February 2015,
http://stateandcapitol.bangordailynews.com/2015/02/18/daily-brief-public-weighs-in-on-lepage-budget-support-for-ranked-choice-grows/</t>
  </si>
  <si>
    <t>There is no law requiring civil servants to report alleged corruption through an internal mechanism.</t>
  </si>
  <si>
    <t>Executive Law Section 55 requires any New York state employee or officer to "report promptly to the state inspector general any information concerning corruption, fraud, criminal activity, conflicts of interest or abuse by another state officer or employee relating to his or her office or employment, or by a person having business dealings with a covered agency relating to those dealings."</t>
  </si>
  <si>
    <t>David J. Sachar, Executive Director of Judicial Discipline Commission, February 2,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Court denies recusal bid in marriage case,” Andrew DeMillo, Associated Press, September 4, 2014, http://www.washingtontimes.com/news/2014/sep/4/arkansas-court-denies-recusal-bid-in-marriage-case/
“Judge Griffen denies recusal request in Josh Hastings retrial,” Max Brantley, Arkansas Times, August 22, 2013, http://www.arktimes.com/ArkansasBlog/archives/2013/08/22/judge-griffen-denies-recusal-request-in-josh-hastings-retrial
“Justice Cliff Hoofman recuses from same-sex marriage appeal,” Max Brantley, Arkansas Times, September 12, 2014, http://www.arktimes.com/ArkansasBlog/archives/2014/09/12/justice-cliff-hoofman-recuses-from-same-sex-marriage-appeal
"Wendell Griffen declines to get off LIttle Rock school takeover lawsuit," Max Brantley, Arkansas Times, March 12, 2015
http://www.arktimes.com/ArkansasBlog/archives/2015/03/12/wendell-griffen-declines-to-get-off-little-rock-school-takeover-lawsuit</t>
  </si>
  <si>
    <t>Groups supporting or opposing ballot measures file receipt and expenditure reports, as they are required to under Chapter 664. The law states that political committees and political advocacy groups are to file whether they seek “the success or defeat of a candidate or candidates or measure or measures.” 
 The reports are typically posted online within 24 hours of being filed with Secretary of State’s Office. (Ballot measures are less common in New Hampshire than in other states, requiring two-thirds support of the legislature to be placed on the ballot.) In 2014, there were no ballot questions. In 2012, there were three, with the most prominent being a proposal to ban a state income tax. Records show the main group backing the measure filed regular contribution and expenditure reports.</t>
  </si>
  <si>
    <t>State Rep. Ted James, D-Baton Rouge, in-person interview, March 11, 2015.
Michael Day, organizer with Plumbers &amp; Boilermakers Local, in-person interview, March 11, 2015.
State Rep. Steve Carter, R-Baton Rouge and chairman of the House Education Committee, in-person interview, Feb. 18, 2015.
Common Core causes conundrum, Mark Ballard, The Advocate, June 13, 2014.
http://theadvocate.com/columnists/8693350-55/common-core-causes-conundrum 
Educators allowed time to attend hearings, Will Sentell, The Advocate, March 13, 2012.
House Education hears public testimony, video broadcast, March 13, 2012.
http://house.louisiana.gov/H_Video/WM/2012/Mar_2012/0314_12_ED.asx
State Senate Education committee hearing on Common Core related testimony from the public, video broadcast, May 5, 2014.
http://senate.la.gov/video/2014/May/052214EDUC.asx</t>
  </si>
  <si>
    <t>There is no requirement that civil servants report cases of alleged corruption.</t>
  </si>
  <si>
    <t>Ballot measure committees and their contributor information are disclosed online to the public. However, from time to time it is difficult to determine which committee and contributors are supporting or opposing a specific ballot measure.
 For example, a leading opponent of a proposed 2012 ballot initiative for a big sports arena on the Las Vegas Strip was a group called Taxpayers for the Protection of Nevada Jobs. Without knowing in advance what the group's position was, someone trying to determine who opposed the project and contributed money to that opposition effort would have had to read the PAC's registration statement filed with the secretary of state.
 Timing for such reports is similar to that for candidates: several reports during the election year followed by a final report at the start of the next year.</t>
  </si>
  <si>
    <t>Heather Murphy, Arizona Supreme Court Justice Spokeswoman, telephone interview, 2/23/2015
Judicial Disqualification in Arizona, Accessed May 6, 2015
http://www.judicialrecusal.com/arizona/
Arizona Supreme Court Minutes, February 2015, Accessed May 6, 2015
http://www.omlaw.com/uploads/docs/Blog_Cases/PR_Min_021015.pdf Pg. 10</t>
  </si>
  <si>
    <t>No such law exists.
There is no law in New Hampshire that requires public employees to report suspected corruption.</t>
  </si>
  <si>
    <t>Rick Rand, Kentucky state House, state representative and former senator, 23 January 2015, Frankfort, Kentucky, in-person interview.
Bryan Sunderland, Kentucky Chamber of Commerce, senior vice president of public affairs, 21 January 2015, Frankfort, Kentucky, phone interview.
Terry Brooks, Kentucky Youth Advocates, director, 24 January 2015, Louisville, Kentucky, email interview.
Kevin Wheatley, Time Warner Cable's cn|2, political reporter and former state government reporter for the Frankfort State Journal, 20 January 2015, Louisville, Kentucky, phone interview.
Take a message: Kentucky legislature's green slips are getting pink-slipped, Jack Brammer, 12 Lexington Herald-Leader, 12 October 2014, http://www.kentucky.com/2014/10/12/3477790/take-a-message-kentucky-legislatures.html accessed 24 January 2015.
Cannabis supporters push for medical marijuana, Ronnie Ellis, Glasgow Daily Times, 18 June 2014, http://www.glasgowdailytimes.com/news/local_news/cannabis-supporters-push-for-medical-marijuana/article_07c64aa1-7dfb-521b-9e59-9c1ca5d8e498.html accessed 24 January 2015.
As views shift on cannabis as medicine, Ky. lawmakers urge parents to break the law until it's changed, Nick Storm, Time Warner Cable's cn|2, 26 February 2014, http://mycn2.com/politics/as-views-shift-on-cannabis-as-medicine-ky-lawmakers-urge-parents-to-break-the-law-until-it-s-changed accessed 24 January 2015.
House panel approves local-option sales tax bill, but Stumbo calls bill 'bad policy,' Jack Brammer, Lexington Herald-Leader, 11 March 2004,  http://www.kentucky.com/2014/03/11/3133770_house-panel-approves-local-option.html?rh=1 accessed 24 January 2015.</t>
  </si>
  <si>
    <t>Phil Rawls, former government reporter, the Associated Press, June 2, 2015, telephone interview.
“Local judges recuse themselves from hearing case involving VictoryLand Judges,” Guy Rhodes, Editor/Publisher, The Tuskegee News, Sep 26, 2013. http://www.thetuskegeenews.com/articles/2013/10/02/news/doc5242f3a9b1fbf244645776.txt, June 7, 2015.
“Montgomery judge seeking guidance over son's arrest,” Phillip Rawls, the Associated Press, published in the Montgomery Advertiser, June 19, 2014. http://www.montgomeryadvertiser.com/story/news/2014/06/19/alabama-judge-seeking-guidance-over-sons-arrest/10929407/, June 7, 2015. 
“Hardwick to hear Wetumpka couple's ethics case,” Scott Johnson, reporter, Montgomery Advertiser, Aug. 27, 2014. http://www.montgomeryadvertiser.com/story/news/crime/progress-wetumpka/2014/08/26/hardwick-hear-wetumpka-couples-ethics-case/14634975/, June 7, 2015.</t>
  </si>
  <si>
    <t>Ballot-measure committees must report their formation to the Accountability and Disclosure Commission; those filings must specify the committee’s cause and include the name of its treasurer. Ballot-measure committees must follow the same rules as candidates in filing campaign-disclosure forms, reporting all contributions and expenses of $250 and above. Information typically is filed on paper forms and then entered manually into the commission's computer records and then posted online for the public.
The commission also will make available emailed or hard copies of records to a citizen on request.</t>
  </si>
  <si>
    <t>There is no such law requiring civil servants to report alleged corruption.</t>
  </si>
  <si>
    <t>There is no such law requiring civil servants to report cases of alleged corruption.</t>
  </si>
  <si>
    <t>Feb. 5, 2015 email interview with Mara Rabinowitz, Alaska Court System Counsel; 
March 24, 2015, phone interview with Larry Cohn, former executive director of the Alaska Judicial Council; 
March 24, 2015, phone interview with former Alaska Supreme Court Justice Walter Carpeneti</t>
  </si>
  <si>
    <t>Ballot measure committee disclosures are available online and must include detailed, itemized disclosures of all contributions greater than $35 and expenditures. 
All of the reports are available online in PDF form. However, with multiple formats the scanned documents can be difficult to read and are difficult to compare. 
The PDFs available online may not always be complete, though they are often amended after the initial deadline and scanning. Those amendments are common and not available online. Interested citizens need to contact the Commissioner of Political Practices' office for the amended forms.</t>
  </si>
  <si>
    <t>No such law exists.
No state law requires state employees to report fraud or abuse they witness in the government, and there is no defined mechanism for whistleblowers to report such incidents to. While legally a state employee is protected from retaliation for reporting wrongdoing to any of a number of potential parties, there is no dedicated entity for those reports. The lieutenant governor's office has been working on a hotline for government fraud and abuse reports, but the project is on hold while state bodies debate whether his office has the authority and ability to provide whistleblower protections.
The whistleblower laws, merit system laws, ethics laws, and state auditor laws make no mention of mandatory reporting of corruption to the state auditor. Chapter 105 sections 55 and 58 prohibit anyone from prohibiting state employees from communicating with the state auditor, legislature, or attorney general, or retaliating against employees for communicating with those officials. But no law mandates that state employees report possible cases of corruption to the auditor.</t>
  </si>
  <si>
    <t>Former state Rep. Nile Dillmore, telephone interview, Feb. 18, 2015                             
Marge Aherns, incoming co-president Kansas League of Women Voters, telephone interview May 14, 2014                     
State Rep. Jim Ward, telephone interview Feb. 10, 2015                                                                                                                         
Citizen testimony before Senate Ways and Means Committee: http://kslegislature.org/li_2014/b2013_14/committees/ctte_s_wam_1/documents/testimony/20140401_09.pdf                                                                                                           
Citizen testimony before Senate Committee on State and Foregin Affairs: http://www.mainstreamcoalition.org/testimony_supporting_sb_86_kansas_transparency_act</t>
  </si>
  <si>
    <t>Civil servants are required to report cases of alleged corruption to law enforcement and the state auditor under Minnesota Statutes Chapter 609, Section 609.456. 
 Public employees or public officers of a political subdivision, charter commission, or local public pension plan are required to report to any evidence of theft, embezzlement, unlawful use of public funds or property, or misuse of public funds to law enforcement as well as write a detailed description of the alleged incident or incidents to the state auditor under that statute.</t>
  </si>
  <si>
    <t>There is no law requiring civil servants to report cases of alleged corruption through an internal mechanism.</t>
  </si>
  <si>
    <t>State-level judges generally recuse themselves from cases in which they may have a conflict of interest. 
Wyoming Ninth District Circuit Court Judge Jim Radda certainly has. “Every judge has,” he said.
The Wyoming Code of Judicial Conduct has lengthy rules for judges to disqualify themselves from certain cases including if the judge has a bias, knows a party in the case or has a financial interest. “A judge shall disqualify himself or herself in any proceeding in which the judge’s impartiality might reasonably be questioned,” the code says. The judge has to disqualify himself if he, "individually or as a fiduciary, or the judge’s spouse, domestic partner, parent, or child, or any other member of the judge’s family residing in the judge’s household, has an economic interest in the subject matter in controversy or in a party to the proceeding."
In 2014, a Wyoming Supreme Court Justice recused herself from a case involving then state Superintendent of Public Instruction Cindy Hill. Justice Kate Fox did not provide a reason for the recusal but records showed she represented Rep. Rosie Berger, R-Big Horn, when Hill threatened to sue Berger over a legislative report the superintendent considered libelous.
"Such a conflict of interest could justify a justice's request to be excused from a case," the Casper Star-Tribune reported.</t>
  </si>
  <si>
    <t>Ballot measure committees operate on the same reporting schedule as all other committees. The reports for each committee, along with its stated support or opposition of specific ballot measures, are available on the Missouri Ethics Commission website, freely at no cost. The data are uploaded to the website almost immediately because the reports are filed electronically in a standardized format. 
There are two different search tools on the website: one allows the user to view expenditures made by committees in support of or opposition to specific ballot measures. The other allows the user to search for a ballot measure and view which committees made expenditures in support of or opposition to it.</t>
  </si>
  <si>
    <t>Civil Service rules, which carry the force of law, require civil servants to come forward and report alleged corruption or unethical conduct by colleagues. These whistleblowers must report their concerns to their work supervisor. If the supervisor is the person accused of misconduct, the employee/whistleblower can go up the chain of command to the supervisor's superior.</t>
  </si>
  <si>
    <t>Interview: Julia Vaughn, policy director of Common Cause-Indiana, Jan. 22, 2015, by phone. 
Interview: Niki Kelly, Statehouse reporter, Fort Wayne Journal-Gazette, Jan. 29, 2015, by phone. 
Interview: Ray Scheele, political science professor and co-director of the Bowen Center for Public Affairs, Feb. 9, 2015, by phone. 
Indianapolis Star public commentary, "Common Core, and the obstacles to being heard," Sept. 9, 2013, by Mark Russell, director of education, family services and housing, Indianapolis Urban League; http://www.indystar.com/story/opinion/readers/local/2013/09/09/common-core-and-the-obstacles-to-being-heard/2787939/.</t>
  </si>
  <si>
    <t>Maryland's governors in recent year have issued executive orders that have the force of law requiring state employees to report allegations of corruption. Gov. Larry Hogan (R) did so in the early day of his administration but like his predecessor, did not spell out any different and well defined reporting mechanism beyond what already exists within agencies, and also the Office of the State Prosecutor which will accept allegations.  In his first executive order, issued on Jan. 23, 2015, Hogan called on state employees promptly report criminal or unethical conduct by any state employee or contractor to "appropriate authorities."</t>
  </si>
  <si>
    <t>Carmine Boal, chief clerk, House of Representatives, Jan. 30 2015, telephone Interview
Scott Raecker, executive director of Character Counts in Iowa and a former Iowa representative, Jan. 27 2015, telephone interview
Public hearings, Iowa Legislature, accessed April 7, 2015
https://www.legis.iowa.gov/committees/publicHearings?ga=86</t>
  </si>
  <si>
    <t>Louisiana has protections for civil servants who report wrongdoing. But there is no specific requirement that civil servants report.</t>
  </si>
  <si>
    <t>No such law exists.
 No law explicitly mandates that civil servants are required to report cases of alleged corruption, nor does the Whistleblower Protection require such reporting.</t>
  </si>
  <si>
    <t xml:space="preserve">Mississippi ballot initiative group finance reports are available on the Secretary of State's website along with all other campaign finance reports. 
These files are categorized by "Initiative Monthly Report." There is no indication that committees that support or oppose a ballot measure do not follow this law. That is, the Secretary of State has not identified any violations on the part of groups in favor or opposing ballot initiatives.
Better Schools Better Jobs, for example, is a nonprofit leading the action on Initiative 42, which aims to strengthen school funding mandates in Mississippi law. It's PAC by the same name has filed its contributor information every month since its creation. These reports are usually uploaded to the SOS site the same day they are received or the next business day in some cases.
The 5th U.S. Circuit Court of Appeals upheld the state's law requiring filing from these types of group in 2014 after the law was challenged. During that challenge, SOS Delbert Hosemann claimed that Mississippi's laws are designed to inform the public. </t>
  </si>
  <si>
    <t>Jacob Huebert, Liberty Justice Center, 9 March 2015, interview by email; interview by phone 13 March 2015. 
Illinois General Assembly website, accessed 13 March 2015 http://www.ilga.gov/
Illinois General Assembly, 99th House Rules, http://ilga.gov/house/99th_House_Rules.pdf
How to file a witness slip, accessed April 17, 2015 http://gallery.mailchimp.com/2ddec2e83882265b81986d325/files/step_by_step_directions_to_file_witness_slip.pdf
Witness slips summary , Senate Appropriations 1 Hearing Details, March 16, 2015, http://my.ilga.gov/Hearing/WitnessSlipInfo?hearingId=12507&amp;legislationdocumentid=0&amp;printerfriendly=True
Senate democrats emerge as top foes of Rauner budget cuts, Kim Geiger, Chicago Tribune, March 16, 2015, http://www.chicagotribune.com/news/local/politics/ct-illinois-budget-democrats-met-20150316-story.html</t>
  </si>
  <si>
    <t>No such law exists
While Kentucky law provides protections for state employees who serve as whistleblowers, the law does not require public employees to come forward with information about potential ethics or legal violations. In addition, state law provides no single mechanism or office for receiving whistleblower complaints. 
Kentucky Revised Statutes Chapter 61, Section 102, is Kentucky's whistleblower law. Subsection (1) of that law protects from recrimination "any employee who in good faith reports, discloses, divulges, or otherwise brings to the attention" any wrongdoing to a host of agencies. Those agencies include "the Kentucky Legislative Ethics Commission, the Attorney General, the Auditor of Public Accounts, the Executive Branch Ethics Commission, the General Assembly of the Commonwealth of Kentucky or any of its members or employees, the Legislative Research Commission or any of its committees, members or employees, the judiciary or any member or employee of the judiciary, any law enforcement agency or its employees, or any other appropriate body or authority ..."</t>
  </si>
  <si>
    <t xml:space="preserve">Ballot question expenditures and contributions are treated as any other campaign finance report filing, and must adhere to the same deadlines and level of detail.  The state Office of Campaign and Political Finance posts all contributions, expenditures, committee correspondence, dates the committee was formed and closed, if applicable, and contact information for the committee on its website. All information is made immediately available at no cost. 
Political reporters and citizens regularly use the reports to track the strength or weakness of ballot question efforts, such as repealing the state’s casino gambling law, which failed to pass last November. </t>
  </si>
  <si>
    <t>No law requires civil servants to report cases of alleged corruption. K.S.A. 46-255 says civil servants (and any other individual) may report allegations to the Ethics Commission.</t>
  </si>
  <si>
    <t>Ballot measure committees and their contributor information are available on the Minnesota Campaign Finance and Public Disclosure Board’s website for free. They are usually available in electronic form immediately after an electronic submission. Paper submissions are scanned into the database and posted online by 8am the next morning. Electronic versions of paper submissions take additional time to enter into the Board’s database.</t>
  </si>
  <si>
    <t>When groups are doing the leg work to collect enough signatures to get a ballot measure on the ballot (10,000 verified signatures in Maryland), there is no reporting requirement, so any observer does not yet know who is funding the effort to get the matter on the ballot. 
Once the petition has made the required threshold however and is on the ballot, regular reporting requirements kick in for those who are backing specific measures. 
This has been evident in a number of recent campaigns, most notably the campaign to expand casino gambling in Maryland in 2012.  
Once they are filed, they are available online on the Board of Elections website, with a matter of a few days, easily accessible by the public.
In 2014, the Committee to Protect Marylanders' Transportation Trust Fund filed reports, which are viewable in the Board of Elections campaign finance database by searching under the group's name.</t>
  </si>
  <si>
    <t>Leo Morales, assistant director, and Ritchie Eppink, legal director, ACLU of Idaho, Tuesday, Jan. 13, 2015, by conference call
Elinor Chehey, League of Women Voters of Idaho, Tuesday, Jan. 13, 2015, by phone
Peter Morrill, vice president, Idahoans for Openness in Government, Tuesday, Jan. 13, 2015, by telephone
Jeff Tucker, deputy director, Idaho Public Television, including its “In Session” live-streaming service of legislative proceedings, interviewed at state Capitol press room, Jan. 22, 2015
Scott Bedke, Speaker of the House, in his office at the Idaho Capitol, Thursday, Jan. 8, 2015
Brent Hill, president pro-tem, Idaho Senate, interviewed Jan. 5, 2015, by telephone
Rebecca Boone, Idaho correspondent, Associated Press; Tuesday, Jan. 6, Associated Press office, downtown Boise
Cynthia Sewell, reporter, Idaho Statesman; vice-president, Idaho Press Club; Friday, Jan. 2, 2015, by telephone</t>
  </si>
  <si>
    <t>Janet Mason, League of Women Voters- Hawaii, legislative chair, Honolulu, Hawaii, 16 January 2015, telephone
N. Hawaii groups asking for money, help this legislative session, Carolyn Lucas-Zenk, West Hawaii Today, 10 January 2015, 
http://westhawaiitoday.com/news/local-news/n-hawaii-groups-asking-money-help-legislative-session
Examples of testimony submitted to the 2014 Hawaii Legislature, accessed 17 January 2015, http://www.capitol.hawaii.gov/session2014/testimony/
More waivers convey a “Public be damned” attitude toward legislative hearings, Larry Geller, Disappeared News, 18 February 2015, http://www.disappearednews.com/2015/02/more-waivers-convey-public-be-damned.html</t>
  </si>
  <si>
    <t>No such law exists.
 State employees are not required to report cases of alleged corruption, but they are protected from recrimination if they do under the state ethics code and the state employees' "bill of rights."
 The Office of the Inspector General does provide an "investigative hotline" for making reports of alleged violations of criminal, ethical and efficiency violations in the executive branch of state government and its administrative agencies. The inspector general does not investigate the judicial or legislative branches or local government entities. The person's information will remain confidential during the course of the investigation, according to the inspector general's website. 
 The report can be submitted online at the inspector general's hotline or in writing to the inspector general's office, 315 W. Ohio St., Room 104, Indianapolis IN 46202. 
 While he is aware of the hotline, James Kaiser, first vice president of the Indiana State Employees Association, said, though, he doesn't think most employees even know about it. So it's hard to say, he added, if they know how to report any alleged corruption if they are aware of it.</t>
  </si>
  <si>
    <t>Phone interview with Charles Bullock, Political Scientist, University of Georgia, January 26, 2015;
Phone interview with Lori Geary, Political Reporter, WSB, February 27, 2015;
“Georgia gun bill hearing draws both sides,” Sandra Parrish, WSB Radio, February 6, 2014, http://www.wsbradio.com/news/news/state-regional/gun-bill-hearings-draw-both-sides/ndFcG/
“Georgia Senate wants to narrow gun legislation,” Kristina Torres, the Atlanta Journal - Constitution, March 11, 2014, http://www.ajc.com/news/news/state-regional-govt-politics/georgia-senate-wants-to-narrow-gun-legislation/nd9tm/</t>
  </si>
  <si>
    <t>No such law exists.
Hawaii law does not require civil servants to report cases of corruption of which they are aware. However, Hawaii Revised Statutes Chapter 96 sets up the Office of the Ombudsman, for the purpose of receiving and acting upon complaints about administrative actions. The state Ethics Commission is also empowered to accept corruption complaints, under Hawaii revised Statute Chapter 84.</t>
  </si>
  <si>
    <t>No such law exists. 
Civil Servants are protected under the Whistleblower Protection Act if they do report alleged corruption, but the law does not say it is required for civil servants to report the alleged corruption.</t>
  </si>
  <si>
    <t>Ballot measure committees and their contributor information are always disclosed to the public. These disclosures are available immediately online at no cost at the Maine Ethics Commission Public Disclosure website.</t>
  </si>
  <si>
    <t>Supreme Court justices and Circuit Court judges do step away from conflicts of interest regularly.
"There are frequently cases in which justices recuse themselves," said Steve Canterbury, administrator of the Supreme Court. "Just yesterday, I noticed that the Chief Justice had recused herself in a case that had oral arguments before the Court. However, the Clerks’ office does not keep a list of recusals."
 Stephanie Simpkins of the Kanawha County Circuit Court said she handled between 40 and 50 cases in which judges recused themselves in 2013, and 2014 appeared to be about the same. It’s usually about whether a judge has worked with someone or knows someone and feels there could be the appearance of a conflict of interest, she said.
 But the whole issue of judges raising campaign funds has become an issue recently in relation to their recusal. Supreme Court Chief Justice Robin Davis filed her financial disclosure statement, which said nothing about her husband’s sale of a Learjet for more than $1 million to Michael Fuller, a plaintiff’s attorney with a major case pending before the high court. Fuller contributed $1,000 to Davis’ 2012 bid for re-election and concedes he helped raise another $35,000 for her through donors in Florida and Mississippi, where much of his legal practice is based. In 2014, Davis wrote the majority, 4-1 opinion upholding the verdict for Fuller’s client, a nursing home, but cutting the punitive damages award from $80 million to about $32 million. 
 Why didn’t she recuse herself? “In fact, it never occurred to me for a moment to consider that this would be a reason for recusal because it was a distant transaction,” she explained in a written statement. “I was not involved in the details of the transaction and only learned about them much after the fact. It involved a person I don’t know socially and with whom my husband has had no other business dealings. When the case at issue was before the court, there was no pending financial transaction between my husband, any of his companies, or any litigant or lawyer in the case. The plane had been sold in an arms-length transaction on the open market years before. “There was absolutely no reason for my recusal.”
 Davis also said the Code of Judicial Conduct forbids her looking at who donated to her campaign so she had no knowledge of Fuller’s campaign contributions. Jennifer Singletary, administrative assistant to the Supreme Court, said Davis was apparently referring to this sentence in the commentary of Canon 5: “Though not prohibited, campaign contributions of which a judge has knowledge, made by lawyers or others who appear before the judge, may be relevant to disqualification.”
 It’s worth noting the Supreme Court Justice Menis Ketchum recused himself from the case, noting that Fuller had hired Paul Farrell, who worked at the law firm Ketchum founded.
 In general, there must be a sound reason for a recusal. “If they recuse themselves, they’re supposed to give reason for recusal, and that reason can be rejected by the chief justice,” said Canterbury. “Some attorneys file objections to a judge as a way of Judge-shopping or use the media to create an appearance of impropriety. I suspect there are going to be more and more judges told that there’s not sufficient reason to be off this case – so go back to work.”</t>
  </si>
  <si>
    <t>Carol Weissert, Director of the Leroy Collins Institute at Florida State University, interviewed by phone on March 26, 2015
Steve Bousquet, Tallahassee bureau chief for the Tampa Bay Times, interivewed by phone April 3, 2015
Pat Gleason, Special Counsel for Open Government, interviewed by phone March 18, 2015
Perspective: Citizen lobbyists seek to be heard in Florida's Capitol, Tampa Bay Times, April 3, 2015, http://www.tampabay.com/news/politics/legislature/citizen-lobbyists-seek-to-be-heard-in-floridas-capitol/2224058</t>
  </si>
  <si>
    <t>Georgia has a law protecting public employees from retaliation if they report alleged fraud, waste and abuse to a supervisor or state agency. 
 But the law does not require that state employees report such behavior. 
 If they witness such conduct, they can file anonymous complaints with the State Inspector General's office.</t>
  </si>
  <si>
    <t>Although the law defines a reporting mechanism, it does not require civil servants to report cases of alleged corruption. Therefore, no such law exists. 
The Inspector Generals agency is established as the internal reporting mechanism by 20.055 Agency inspectors general.—
(2) The Office of Inspector General is established in each state agency to provide a central point for coordination of and responsibility for activities that promote accountability, integrity, and efficiency in government. It is the duty and responsibility of each inspector general, with respect to the state agency in which the office is established, to:
(a) Advise in the development of performance measures, standards, and procedures for the evaluation of state agency programs.
(b) Assess the reliability and validity of the information provided by the state agency on performance measures and standards, and make recommendations for improvement, if necessary, before submission of such information pursuant to s. 216.1827.
(c) Review the actions taken by the state agency to improve program performance and meet program standards and make recommendations for improvement, if necessary.
(d) Provide direction for, supervise, and coordinate audits, investigations, and management reviews relating to the programs and operations of the state agency, except that when the inspector general does not possess the qualifications specified in subsection (4), the director of auditing shall conduct such audits.
(e) Conduct, supervise, or coordinate other activities carried out or financed by that state agency for the purpose of promoting economy and efficiency in the administration of, or preventing and detecting fraud and abuse in, its programs and operations.
(f) Keep the agency head or, for state agencies under the jurisdiction of the Governor, the Chief Inspector General informed concerning fraud, abuses, and deficiencies relating to programs and operations administered or financed by the state agency, recommend corrective action concerning fraud, abuses, and deficiencies, and report on the progress made in implementing corrective action.
(g) Ensure effective coordination and cooperation between the Auditor General, federal auditors, and other governmental bodies with a view toward avoiding duplication.
(h) Review, as appropriate, rules relating to the programs and operations of such state agency and make recommendations concerning their impact.
(i) Ensure that an appropriate balance is maintained between audit, investigative, and other accountability activities.
(j) Comply with the General Principles and Standards for Offices of Inspector General as published and revised by the Association of Inspectors General.</t>
  </si>
  <si>
    <t>Randall Chase, Associated Press Delaware correspondent, in-person interview, February 17, 2015; 
Jon Offredo, News Journal state government reporter, telephone interview, February 23, 2015;
Attended Joint Finance Committee hearing on Delaware Department of Justice Budget, February 23, 2015; 
Legislative meeting minutes, accessed March 24, 2015, http://1.usa.gov/1BJJnh4</t>
  </si>
  <si>
    <t>Since Jan. 1, 2013, there has been one statewide ballot measure in Kansas, a proposal to legalize charitable raffles that was approved by voters in 2014. A search of reports filed with the Governmental Ethics Commission revealed no committees formed to support or oppose the measure. Had such report(s) been filed, it would have been available online at no cost.</t>
  </si>
  <si>
    <t>"The Legislature's Mission Is Clear," by Ken Dixon, CTPost, Feb. 1, 2013, http://www.ctpost.com/news/article/Ken-Dixon-The-Legislature-s-mission-is-clear-4244174.php 
Phone interview with Alison Rivard, vice president for public affairs, League of Women Voters of Connecticut, Feb. 6, 2015.
"For CT adults with developmental disabilities, housing help unlikely until parents die," by Arielle Levin Becker, CT Mirror, Feb. 10, 2014, http://ctmirror.org/2014/02/10/for-ct-adults-with-developmental-disabilities-housing-help-unlikely-until-parents-die/</t>
  </si>
  <si>
    <t xml:space="preserve">No instances of committees established to influence ballot measures have surfaced during the reporting period that began January 2013. 
Ballot measure committees fall under the broader category of political issue committees. In Kentucky, those ballot measures include state constitutional amendments that must be ratified by voters, which have become rare, and  more common local initiatives such as allowing alcohol sales in a county or city. 
Political issue committees that raise or spend more than $1,000 do adhere to the campaign finance rules that require them to file reports at regular intervals before and after each election. And no violations of the law have been reported, investigated or prosecuted for failing to disclose donor information. </t>
  </si>
  <si>
    <t>Elena Nunez, director of Colorado Common Cause, during a Feb. 23, 2015, phone interview.
  “Grand Valley to be site of experiment on remote testimony of legislative bills,” The (Grand Junction) Daily Sentinel, Jan. 24, 2015: http://www.gjsentinel.com/news/articles/grand-valley-to-be-8232site-of-experiment-8232on-r
 “New pols look at gun laws from other side,” The Colorado Statesman, Feb. 6, 2015: http://www.coloradostatesman.com/content/995363-new-pols-look-gun-laws-other-side</t>
  </si>
  <si>
    <t>No such law exists.
There is no requirement that civil servants report cases of alleged corruption. 
Employees of the state are protected under whistleblower provisions in Delaware law that say Delaware employers, including state government, "shall not discharge, threaten, or otherwise discriminate against an employee regarding the employee's compensation, terms, conditions, location, or privileges of employment" because the employee "reports or is about to report" alleged violations to a public body, or because an employee participates in an investigation, but there is no explicit requirement to report. 1703(1)(2)</t>
  </si>
  <si>
    <t>Disclosure reports are organized on the Iowa Ethics and Campaign Disclosure Board's Web Reporting System in ways that identify the type of report, i.e., whether it relates to a state, county or city candidate, a state county or city PAC, a local ballot issue, a judge standing for retention, etc. Reports filed electronically are available within an hour of being filed and can be accessed at no cost.
 The ballot issue committees that exceed $750 in contributions, expenditures or debts incurred must file disclosure reports. Contributors who contribute more than $25 in a calendar year must be identified, and contributions of more than $25 must be itemized by date, name, and address. These reports are audited by the board's auditors.</t>
  </si>
  <si>
    <t>Ballot measure committees' contributions are not always posted online, along with other campaign finance information required to be made public by the Indiana Election Division. But they may be in certain circumstances. 
In addition, limitations on contributions that apply to corporations and labor organizations do not apply when the funds support or oppose the approval of a public question submitted to the public statewide or a local public question, under the Indiana Campaign Finance Act. 
Trent Deckard, co-director of the Indiana Election Division, said if the committees file with each county as a local political action committee, advocating for or against a particular public issue, then they would list their contributors like other such committees. But if their advocacy is more general in nature, such as encouraging an investment in education, they may not have to list their contributors. He said this area is gray in Indiana law, as issue advocacy has not been contemplated.
Contributor information is generally provided by the ballot measure committees, as required, when they are advocating for or against something specific, said Deckard. 
Abbey Taylor, campaign finance coordinator for the Indiana Election Division, confirmed that ballot committees that are created based on a public question follow the same filing schedule as all other PACs, political parties and candidates. She said they are required to submit their finance reports to county election boards, unless the public question is statewide.
Taylor explained that election boards in a few counties in the state, which she did not specify, make those reports available online, but the reports are all available for public inspection in person.
The committees must follow the same reporting rules as PACs and other committees.  They include: reporting all large contributions in the last 25 days before an election or primary within 48 hours; a 25-day pre-primary report; a 25-day pre-election report, and an annual report covering all campaign finance activity for the calendar year.  
When the groups form in support or opposition of a statewide public question, the state maintains a searchable campaign finance disclosure database. The database, which can be accessed for free by the public at any time on the Election Division’s website, lists all campaign finance information from these groups.</t>
  </si>
  <si>
    <t xml:space="preserve">No such law exists. 
There is no requirement that civil servants report possible corruption, although the statute does designate the state auditors office as the mechanism for reporting such suspicions. The statute says "Any person having knowledge of any matter involving corruption, unethical practices, violation of state laws or regulations, mismanagement, gross waste of funds ... may transmit all facts and information in such person’s possession concerning such matter to the Auditors of Public Accounts." </t>
  </si>
  <si>
    <t>A.G. Block, Associate Director, University of California, Sacramento Center, email, Mar. 17, 2015
Karen Gettman, former member Fair Political Practices Commission, Feb. 3, 2105, San Leandro, Calif., email
California State Assembly, Legislative Process webage, accessed May 11, 2015
http://assembly.ca.gov/legislativeprocess
California State Senate, Senate Oversight &amp; Select Committee Hearings, Week of May 4th, accessed May 11, 2015
http://sd24.senate.ca.gov/news/2015-05-04-advisory-senate-oversight-select-committee-hearings-week-may-4th
San Jose Mercury News, "California vaccine legislation spurs legal debate over right to education,"Apr. 18, 2015
http://www.mercurynews.com/health/ci_27941931/california-vaccine-legislation-spurs-legal-debate-over-right
The New York Times,"Parents Opposing State-Mandated Vaccinatins of Children Delay Vote," Apr.15, 2015
http://www.nytimes.com/2015/04/16/us/california-parents-opposing-state-mandated-vaccinations-of-children-delay-vote.html?_r=0
California Legislature, Temporary Joint Rule 6, 2013-14
http://senate.ca.gov/sites/senate.ca.gov/files/handbook_2013-14_senate.pdf</t>
  </si>
  <si>
    <t>During the period of study, there have been no complaints about judges not recusing themselves from cases in which they might have a conflict of interest. According to Reiko Callner, executive director of the Washington State Commission on Judicial Conduct, judges in the state "regularly recuse (themselves) from cases where they have a conflict of interest or where there is an appearance of a conflict of interest to a reasonable person." 
 In Washington, recusal is mandatory when contributions by a party or attorney exceed a certain threshold amount or create a question about the judge’s impartiality. In practice, state judges recuse themselves when they have a conflict. In fact, the state allows either the plaintiff or the defendant one no-explanation recusal in criminal cases.</t>
  </si>
  <si>
    <t>No such law exists. 
Civil servants are “encouraged” to report alleged corruption in Colorado, but it’s not a requirement or mandate.  A legislative directive in a 2014 state statute in Colorado reads:  “The general assembly hereby declares that the people of Colorado are entitled to information about the workings of state government in order to reduce the waste and mismanagement of public funds, to reduce abuses in government authority, and to prevent illegal and unethical practices. The general assembly further declares that employees of the state of Colorado are citizens first and have a right and a responsibility to behave as good citizens in our common efforts to provide sound management of governmental affairs. To help achieve these objectives, the general assembly declares that state employees should be encouraged to disclose information on actions of state agencies that are not in the public interest and that legislation is needed to ensure that any employee making such disclosures shall not be subject to disciplinary measures or harassment by any public official.”</t>
  </si>
  <si>
    <t xml:space="preserve">The Illinois State Board of Elections makes available information on ballot measure committees and their contributor information in an online searchable database. 
Users can search by committee type to get a list ballot measure committees and then link to details on all the reports filed, including quarterly reports. 
As of March 11, 2015, there were 80 registered ballot measure committees. </t>
  </si>
  <si>
    <t>State-level judges regularly recuse themselves from cases that could confer a financial benefit to them or their immediate family. General District Court judges in Virginia Beach all recused themselves because they knew state trooper injured by suspects after a bank robbery. Bedford County Circuit Court Judge James W. Updike Jr. recused himself for a potential conflict after a lawsuit between landowners and the county. The 11th Judicial Circuit Chief Judge Pamela S. Baskervill recused herself from criminal cases in Dinwiddie Circuit Court after her daughter was appointed commonwealth’s attorney in the county.
When the relationship is not as close, judges will disclose their relationships to all parties involved and ask them if they feel a recusal is in order.</t>
  </si>
  <si>
    <t>No such law exists.
There is nothing in the law explicitly requiring civil servants to report cases of alleged corruption through an internal mechanism, though Act 211 of 2013 did create a reward for whistle blowers of 10 percent (up to $12,500) of the funds saved by the whistle blowing. The Department of Finance and Administration’s Anti-Fraud and Code of Ethics Policy, promulgated as part of DFA’s rulemaking authority and mandate, states that “employees have a responsibility to report occurrences of ethical violations, fraud, waste or abuse of…resources that can be verified through investigation.”</t>
  </si>
  <si>
    <t xml:space="preserve">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Jay Barth, Professor of Politics at Hendrix College, February 7, 2015, telephone interview.
Rich Huddleston, executive director of Arkansas Advocates for Children and Families, February 12, 2015, telephone interiew.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t>
  </si>
  <si>
    <t xml:space="preserve">No such law exists. 
California law does not require civil servants to report cases of alleged corruption. </t>
  </si>
  <si>
    <t>Within the period of study of this survey there have been no reported allegations of judges or justices not recusing themselves in cases in which they might have had a conflict of interest. 
 Any complaints that judges had not recused themselves where they should have would have gone to the Judicial Conduct Board. In the last three years, no complaint has argued that a judge should have recused himself or herself.
 In 2011, a state judge resigned before the Legislature would have voted on his retention after he was accused of (among other things) having owned, without disclosure, an office building with lawyers who appeared before him.</t>
  </si>
  <si>
    <t>No such law exists requiring civil servants to report cases of alleged corruption.</t>
  </si>
  <si>
    <t xml:space="preserve">Idaho’s requirements for campaign finance disclosure apply equally to ballot measure committees as they do to candidates. They are subject to the same campaign finance reporting deadlines, and their reports are posted on the Idaho Secretary of State’s website the same day they are received, where they are easily available to the public at no cost.
  The reports are posted on a sub-site of the Secretary of State’s website for “Measure and Miscellaneous Committees.” These are generally quite easy to identify; if anyone has questions, each report includes the name, address and phone number to contact the treasurer of the committee.
  That said, Idaho did not have any statewide ballot measures in the current election cycle; the only statewide measure on the general election ballot in 2014 was an obscure constitutional amendment regarding administrative rules that was passed by the state Legislature, but saw no organized campaign on either side; the measure failed. The state did have several very high-profile, very controversial ballot measures in the previous general election in 2012, when measure committees filing reports included those named “No on HJR 2,” “Pass HJR 2aa PAC,” “Vote No On Propositions 1, 2, 3,” etc. 
 </t>
  </si>
  <si>
    <t xml:space="preserve">Timothy Hogan, Executive Director of the Arizona Center for Law in the Public Interest, in-person interview, 2/26/2015
House panel approves REAL ID fix, cap on speeding tickets, Hank Stephenson, Arizona Capitol Times, March 26, 2015  http://azcapitoltimes.com/news/2015/03/26/house-revives-effort-to-make-meet-real-id-standards/
Arizona Senators Want To Make It Easier To Legislate Behind Closed Doors, Sam Levine, Huffington Post, Feb. 5, 2015
http://www.huffingtonpost.com/2015/02/05/arizona-open-meetings-law_n_6624700.html  </t>
  </si>
  <si>
    <t>A.S. 39.52.230 requires that " A person may report to a public officer's designated supervisor, under oath and in writing, a potential violation of AS 39.52.110 - 39.52.190 by the public officer" and the ethics supervisor to review each report filed, to provide a copy of the report to the subject of the report, and to make a recommendation to the attorney general if necessary.
While A.S. 39.52.230 requires that "a person may report to a public officer's designated supervisor, under oath and in writing, a potential violation of AS 39.52.110 - 39.52.190 by the public officer" and the ethics supervisor shall review each report filed, there is no requirement that someone aware of potential violations file a report.
(Violations under AS 39.52.110 - 39.52.190 include: misuse of official position; improper gifts; improper use or disclosure of information; improper influence in state grants, contracts, leases, or loans; Improper representation; restrictions on outside employment; restrictions on employment after leaving state service; and prohibition on aiding a violation.)</t>
  </si>
  <si>
    <t xml:space="preserve">Ballot measure committees and their contributor and expenditure information is posted on the Hawaii Campaign Spending Commission website. The committees are organized by state and local constitutional and charter amendments. The information is detailed and publicly accessible at no charge. The committees have no spending limits. 
 They're prohibited from receiving contributions or making expenditures to influence the nomination or election of a candidate to office. Following the election for which the issue appears on the ballot, these committees will then have 90 days to terminate their registration with the Commission and return all surplus funds to the contributors or donate the funds to a community service, educational, youth, recreational, charitable, scientific or literary organization; otherwise, the surplus funds will escheat to the Hawaii Election Campaign Fund.
 </t>
  </si>
  <si>
    <t>No such law exists. 
Alabama does not have a law requiring employees to report corruption allegations. Nor does it have a separate, defined office for receiving employee complaints of such a nature. 
However, the State Employees’ Protection Act protects employees who do report suspected misdeeds under oath or through an affidavit to any of a number of public bodies. Those could include the Office of the Attorney General, a District Attorney’s Office, courts or investigative agencies, as well as an office or board in either the executive, legislative or judicial branches of government.</t>
  </si>
  <si>
    <t xml:space="preserve">Commenters could cite no instance when such conflicts have been violated and the online search conducted on the matter revealed no case. Brent Johnson said judges are careful because of the possibility of dismissals for technical reasons on appeals.  </t>
  </si>
  <si>
    <t>Osler McCarthy, staff attorney/public information for the Texas Supreme Court, said if a justice of the court refuses to recuse himself or herself on a motion by a party in the case, fellow justices will decide if the judge should be removed. In trial courts, such recusal motions are heard before judges assigned by presiding judges to hear the recusal motion, McCarthy said.  
Alex Winslow, director of Texas Watch, which monitors judicial conduct, said there are no statistics on how often judges recuse themselves, but anecdotally, he said, “it’s exceedingly rare.”
A party in a case can bring a motion for the judge to recuse himself or herself, but such motions are unusual, said Winslow.  “It’s kind of up to the discretion of the judge and if he or she believes they can be impartial, they can sit in judgment,” said Winslow.
Judge Mark Atkinson, chief executive officer of the Texas Judiciary Center, which provides continuing education for judges, said information about recusals is spotty and may vary from region to region. Judges can remove themselves voluntarily if they see a conflict of interest with a party in the case or attorneys can file a recusal motion to have him or her removed.  
In some areas, a judge who is at odds with local attorneys might be the subject to “a series” of recusal motions while judges in other areas may never see one, said Atkinson.
Atkinson served as county criminal court at law judge in Harris County for 24 years and faced only two recusal motions out of more than 100,000 cases, he recalled.   One was denied after a hearing and the other was withdrawn.  “In 24 years and 100,000 cases, I was never recused,” he said.</t>
  </si>
  <si>
    <t>March 2, 2015, interview with Joyce Anderson, former administrator of the Select Committee on Legislative Ethics; 
March 23, 2015, phone interview with Rep. Les Gara, D-Anchorage
Gavel to Gavel Archives (http://www.360north.org/gavel-archives/), accessed Feb. 15, 2015; 
An example of written testimony being included in the public record alongside a bill being debated by the Legislature -- S.B. 30, which will decide how Alaska regulates cannabis (http://www.akleg.gov/basis/Bill/Detail/29?Root=SB%20%2030#tab5_4), accessed Feb. 15, 2015;</t>
  </si>
  <si>
    <t>Delaware law does not allow for ballot measures, so information is not available. The Huffington Post noted in a January 2014 story that "Delaware also doesn't have citizen ballot initiatives, so any such effort will need to come from state lawmakers." The Initiative and Referendum Institute at the University of Southern California notes that "Delaware allows less popular participation in lawmaking than any other state. Delaware does not allow initiatives or referendums at the state or local level."</t>
  </si>
  <si>
    <t>David White, The Birmingham News, former state political reporter, March 6, 2015, telephone interview.
Mike Cason, al.com, state government reporter, April 12, 2015, telephone interview.
“Alabama Accountability Act draws praise and criticism at hearing; committee postpones vote,” Mike Cason, reporter, al.com, March 11, 2015. http://www.al.com/news/index.ssf/2015/03/alabama_accountability_act.html, accessed May 11, 2015. 
“Plan to revise Alabama Accountability Act moves ahead,” Mike Cason, reporter, al.com, March 18, 2015. http://www.al.com/news/index.ssf/2015/03/plan_to_revise_alabama_account.html, accessed May 11, 2015.</t>
  </si>
  <si>
    <t>Is the internal mechanism through which civil servants can report corruption effective?</t>
  </si>
  <si>
    <t>Until January 1, 2014, reports of all ballot measure committees were available on the website of the Georgia Transparency and Campaign finance commission. Now only ballot measure committees for statewide ballot questions are required to report to the commission. Those reports are available, at no cost, but the information regarding employment of the contributor is often left blank.</t>
  </si>
  <si>
    <t>A YES score is earned if the laws require civil servants to report any cases of alleged corruption they are aware of and define a reporting mechanism.
A MODERATE score is earned if the laws require civil servants to report any cases of alleged corruption they are aware of, but it does not define a reporting mechanism. 
A NO score is earned if no such law exists.</t>
  </si>
  <si>
    <t>Tennessee changed the rules on recusal a few years ago, which made it easier for a judge with either a conflict or an appearance of a conflict of interest to get off a case earlier. If a litigant asks a judge to step down because of a conflict, that judge has to give written reasons why he or she won’t get off the case. And that decision is immediately appealable, and it stops all proceedings in the case until the appellate court rules whether the judge should stay or go. 
 The new rules were put into place at the urging of the Tennessee Bar Association, and judges are stepping aside if they have conflicts, said TBA executive director Allan Ramsaur. 
 “We used to get constant complaints about judges not recusing themselves,” said Shelby County Criminal Court Judge Chris Craft, who is chair of the Board of Judicial Conduct. He said the appellate courts, and not the disciplinary board, handle those issues.
 Every member of the Tennessee Supreme Court recused themselves and a specially seated court was empaneled to hear a challenge to the way the judges are initially selected and on the use of the retention election system for appellate court judges.
 One longtime critic of Tennessee’s judicial system said one of those specially seated judges should have recused herself because she had already written a law journal article in support of the retention election system. The special court ruled unanimously in favor of retention elections. 
 “That’s just one case, but we have these conflicts all over the place,” said Tony Gottlieb, president of DAD of Tennessee, a fathers' rights group. 
 Gottlieb said some lawyers were loathe to challenge some of the judges out of fear of suffering the professional consequences. 
 In January 2015, the Tennessee Court of Appeals said a Shelby County judge should have recused himself from a case involving the city of Memphis. The court said the recently elected judge was still winding down several cases in which he was an attorney for the city.</t>
  </si>
  <si>
    <t>Ballot measure committees and their contributor information must be disclosed, but there are loopholes that allow groups to hide where their money comes from. 
 Since nonprofits can donate money to ballot initiatives, and nonprofits don’t have to disclose their donors, where money spent on ballot measures originated can remain in the dark. Journalist Sandra Fish, who reports on campaign finance issues in Colorado, called it the “dark money loophole.” 
 “There are loopholes in that you could have your committee funded by a huge nonprofit and you don’t know who their money came from,” she said. 
 Basically anything goes when it comes to funding ballot initiatives, said Luis Toro, director of Colorado Ethics Watch. Corporations, PACs, nonprofits, essentially anyone but non citizens can give money for initiatives. “It's pretty easy to use the shell game.”
 In 2014, the beneficiary of Colorado’s largest TV ad buy remained unknown when a contract uploaded to a Denver TV station’s public political file didn’t say who its client was, for which the buyer had reserved 1,300 TV spots over a three-month period for $740,000. Soon after, the contract vanished from the FCC’s site.</t>
  </si>
  <si>
    <t>Citizens, lobbyists and business representatives frequently testify at the committee level, and their input is considered in the decision-making process. 
Committee chairmen at the legislative level go through training and a lot of emphasis is on giving the public adequate opportunity to talk, Rep. Ruth Ann Petroff, R- Jackson, said. 
The Capitol Building is undergoing a remodel this year in part to make more space in committee rooms so more people can attend the meetings.</t>
  </si>
  <si>
    <t>Sources consulted for this story agreed that judges recuse themselves from cases in which they may have a conflict of interest. No examples of judges failing to recuse themselves could be found for the study period.</t>
  </si>
  <si>
    <t>Hearings on bills are frequently held by legislative committee, but the committee chairs have discretion as to whether such hearings will be held, when such hearings will be held and who will testify. For example, in 2015, the Wisconsin budget committee held four regional hearings on budget issues. 
The process for involvement in legislative committee hearings is outlined at http://legis.wisconsin.gov/Pages/CG/testify.aspx. All legislative committee meetings are open to the public.  The public may participate in public hearings, and may attend but may not participate in executive sessions. At informational hearings, testimony is often limited to invited speakers only, usually experts on the subject being examined or agency staff responsible for the program under review in the hearing.</t>
  </si>
  <si>
    <t>There are no recent violations stark that come to the minds of most court-watchers, although some are skeptical. 
“As a standard, they have to recuse themselves from anything in which their impartiality might reasonably be questioned" said Charleston attorney Dusty Rhoades. "Yeah right. They’re the ones that decide that.”
Whenever judicial conflict of interest is discussed, the go-to examples are both older and memorable.
The 2010 case of Judge F.P. “Charlie” Segars-Andrews was a famous case of non-recusal that led to the judge losing her seat on the bench. There was also the case in 1986 of Judge Rodney A. Peeples, whose candidacy for the  S.C. Supreme Court was scuttled due to ethics violations. Peeples -- author, ironically, of "Ethics for Judges" -- also received a reprimand for handling a will in which he was  the executor and his daughters was the main beneficiary.</t>
  </si>
  <si>
    <t>Ballot measure committees file monthly contributor and expenditure reports with the Ethics Commission, which makes them available for free on its website as they are filed. For example, Let Arkansas Decide, a ballot measure committee advocating for a constitutional amendment allowing statewide alcohol sales, filed monthly reports throughout the 2014 election cycle. The Ethics Commission does a cursory review to make sure the forms are filed properly. (In terms of expenditures, there have been issues with ballot measure committees paying large lump sums to political consultants, without any information on what those consultants actually spent the money on). 
At the local levels, groups dealing with ballot measures such as votes over whether a county will allow alcohol sales often aren’t aware of the registration and reporting requirements. However, they typically comply quickly once the Ethics Commission brings those requirements to their attention.</t>
  </si>
  <si>
    <t>Dean Fausset, Director, Wyoming Department of Administration and Information, April 29, 2015, phone. 
Some employees eye exits as Cindy Hill returns to Wyoming Education Department, Laura Hancock, Casper Star-Tribune, April 22, 2014,
http://trib.com/news/state-and-regional/govt-and-politics/some-employees-eye-exits-as-cindy-hill-returns-to-wyoming/article_e0f91f7d-5d8e-57a7-be33-bc389b4bcb9f.html
Wyoming State Personnel Rules, Wyoming Department of Administration and Information, Chapter 12, Online, Jan 28, 2015                                                                 
http://www.wyoming.gov/LOC/06012011_1/EMPLOYEES/Pages/default.aspx
---
Peer Reviewer Sources:
Personnel Rules, State of Wisconsin, accessed July 2015, http://www.wyoming.gov/loc/06012011_1/employees/Pages/PersonnelRules.aspx</t>
  </si>
  <si>
    <t>Form 15-6 is used to report independent expenditures for or against a candidate or ballot proposition, and all of those forms are published on the website of the Alaska Public Offices Commission. These forms are searchable through a database labeled "Independent Expenditure Reports." 15-6 documents include the names of the chair, treasurer and all officers which compose the committee; contributors and expenditures are also listed. No fee is charged to access this information.</t>
  </si>
  <si>
    <t>In law, civil servants are required to report cases of alleged corruption through an internal mechanism.</t>
  </si>
  <si>
    <t>Ballot measure committees in Arizona disclose their contributor information as part of regular campaign finance reporting requirements. But the ballot measure committee is not always the only entity advocating for or against the measure. Groups that do not disclose donors are allowed to advocate for the election or defeat of a ballot measure. 
During the 2014 election cycle, electioneering aimed at influencing a Phoenix ballot measure regarding the city's pension system was carried out by a group that does not disclose its donors.</t>
  </si>
  <si>
    <t>Laurie McCallum, chair of the state Labor and Industry Review Commission and  former chair of the state Personnel Commission for 13 years, email interviews Feb. 8, 2015, and Feb. 9, 2015. Laurie.McCallum@wisconsin.gov
John Dipko, Communications Director, Wisconsin Department of Workforce Development, (608) 266-6753, John.Diko@dwd.wisconsin.gov. Email interviews Feb. 16, 2015; Feb. 26, 2015.
"Prison whistle-blower loses appeal | Guard was suspended after reporting warden," by Gina Barton, Milwaukee Journal Sentinel (Wisconsin), April 21, 2011 
"Demoted DOJ manager didn't qualify for whistleblower protection, court rules," by Dee Hall, Wisconsin State Journal (Madison), Feb. 12, 2015
"Wisconsin Supreme Court Says Unpaid Intern Is Not Protected Under State Whistleblower Statute," von Briesen Health Law Blog July 24, 2014, http://blog.vonbriesenhealth.com/2014/07/24/wisconsin-supreme-court-says-unpaid-intern-is-not-protected-under-state-whistleblower-statute/</t>
  </si>
  <si>
    <t xml:space="preserve">There has been at least one high-profile instance, extending into the January 2013-March 2015 window, in which a Rhode Island judge who may have had a conflict of interest did not recuse herself.  Many saw Rhode Island Superior Court Judge Sarah-Taft Carter's role of overseeing the legal challenges to Rhode Island’s landmark 2011 pension-reform law as a conflict of interest. Referring to Taft-Carter, a 2012 New York Time article asked, “Can a judge rule impartially on pension cuts when her mother, her son, her uncle and even she herself all have a stake in preserving the status quo?” Taft-Carter did not step down, however, and proceeded to oversee the case, which  reached a court-approved settlement, before trial, in June 2015. </t>
  </si>
  <si>
    <t>Washington claims to have one of the nation's most open legislatures.
 The public is invited to testify before House or Senate committees before bills are considered on the full floor of the House and the Senate. Weekly and daily schedules of hearings are available online. People who can't testify in person can write their lawmakers or call a toll-free number to register their views.
 In practice, committee testimonies are dominated by interest groups. Boeing's engineering union, for instance, called on members to testify in March 2015 on a bill that would have modified a $8.7 billion state tax incentive granted to Boeing.
--- 
Peer Reviewer comment:
The Legislature's rules for public notice on bills hearings is second to none but is routinely waived on the fiscal committees. Under the legislative rules the public is supposed to be provided 5-days notice of all hearings with the content to be discussed. Sometimes this notice will simply say agenda to be announced or the bill listed is what's called a "title only" bill which is essentially a blank placeholder with the text to be filled in later. On the plus side the Senate did start a trial of live video remote testimony this year allowing citizens from certain parts of the state testify without having to make the trip to Olympia.
---
Peer Reviewer source:
http://www.washingtonpolicy.org/blog/post/senate-adopts-remote-testimony-rules-work-session-tri-cities-february-4</t>
  </si>
  <si>
    <t>There is no data on the number of recusals, but anecdotally the practice seems to be rare — in large part because although the code of conduct does address the issue and appear to require it, it also offers a mechanism for judges to continue on the case as long as they disclose the potential conflict and neither the parties nor lawyers object.</t>
  </si>
  <si>
    <t xml:space="preserve">State level judges in Oregon do generally recuse themselves from cases in which they or their families have a conflict of interest, as was the case when a state level judge recently recused herself from hearing a case concerning Cover Oregon, the state's failed health exchange web site. The Oregon Commission on Judicial Fitness has not issued discipline related to a failure to recuse during the study period. 
Oregon provides additional safeguards to avoid conflict, including allowing parties in a legal case to file up to two "affidavits of prejudice" in each district, effectively allowing them to object to a judge if they think the judge might be unfair. </t>
  </si>
  <si>
    <t>Gordon Simmons, who represents the Public Workers Union/WV, in a telephone interview from his office in Charleston WV on Jan. 30, 2015.
Sara Walker, director of the Division of Personnel, in a telephone interview from her office in Charleston WV on Feb. 2, 2015.
Bill McGinley, chief administrative law judge at the Grievance Board, in a telephone interview from his office in Charleston WV on Feb. 2, 2015.
Kate White, staff writer for the Charleston Gazette-Mail, in an article entitled Former employee sues Public Defender office, published Jan. 30, 2015. 
http://www.wvgazette.com/article/20150130/GZ01/150139951/1419</t>
  </si>
  <si>
    <t>June Jennings, State Inspector General, Richmond, Va., 6 March 2015, interview by email.
“8News Investigates: Virginia’s Whistleblower Law,” WRIC-TV, 28 February 2014, http://wric.com/2014/02/28/8news-investigates-virginias-whistleblower-law/.
2014 H 439, Chapter 403, Legislative Information System, approved 31 March 2014. http://lis.virginia.gov/cgi-bin/legp604.exe?141+ful+CHAP0403
Ron Jordan, executive director of Virginia Governmental Employees Association, Richmond, Va., 10 March 2015, interview by phone.</t>
  </si>
  <si>
    <t>A 100 score is earned if the committees that support or oppose each ballot measure and their contributor information are available online at no cost, can be obtained electronically within a week, or in paper for no more than the cost of photocopies.
A 50 score is earned if it takes two weeks to obtain these records, requesters are required to visit an office, or a fee must be paid. A 50 score is also earned if the records lack details that make it difficult to determine which committees and contributors support or oppose a specific ballot measure. 
A 0 score is earned if it takes more than a month to obtain the records, the cost is prohibitive, or they cannot be obtained at all.</t>
  </si>
  <si>
    <t>Jim Brownell, Audit Manager, Single Audit and Whistleblower Team with Washington State Auditor’s Office interviewed by email 3/26/2015; 
"Washington Jury Awards 'Perceived' Whistleblower $1 Million," by Steven Pearlman and Amanda Wiley, Proskauer Whistleblower Defense, 4/15/2015 http://www.jdsupra.com/legalnews/washington-jury-awards-perceived-whist-79275/ 
"Whistleblower questions," Washington State Human Rights Commission, accessed April 22, 2015
http://www.hum.wa.gov/faq/FAQWhistleblower.html</t>
  </si>
  <si>
    <t xml:space="preserve">Most of the time, judges will recuse themselves from cases where a conflict occurs, especially in cases of financial or personal conflict. 
Attorneys can appeal if they think an Oklahoma judge should recuse and doesn't, which gives the judges incentive to recuse to avoid problems on appeals.  
"If we don't recuse ourselves, the attorneys will make sure we do," said Tulsa County District Court Judge Dana Kuehn said. "We always err on the side of caution."
News reports document several high-profile cases where judges recused themselves in recent years, such as the case of a Rogers County judge who recused himself from a case involving a $28 million judgment in a dispute over a mining lease. 
But there are cases where judges have refused to recuse in Oklahoma, such as a request in 2014 for a judge to recuse from a high-profile first-degree murder trial. 
And in 2013, a Cleveland County judge was found to be requiring aggravated drunken driving convicts to use a service from which he earned income from as a landlord. The judge said the real estate interest was listed on his financial disclosure forms with the state, so he did not see it as a conflict. 
And most recently, a Tulsa County  judge with ties to a high-profile manslaughter case has not recused himself from hearing a case assigned to him regarding a volunteer reserve deputy shooting an unarmed man. Judge James Caputo told a Tulsa newspaper that even though he was previously a reserve deputy in the same program and his daughter works for the Sheriff's office, no one had asked him to recuse and he wasn't sure there was a conflict. </t>
  </si>
  <si>
    <t>Justin St. james, Staff Attorney, Vermont State Employees Association personal interview Feb. 17, 2015.
Former Sen. Vincent Illuzzi, personal interview Feb.17, 2015
Auditor Doug Hoffer, telephone interview Feb. 20, 2015.
Michelle Anderson, General Counsel, Department of Human Resources, email March 9, 2015.
VSEA 2013 Whistleblower survey, accessed April 17, 2015 
http://www.vsea.org/sites/vsea.org/files/Whistleblower_Survey_Results_Final1.pdf 
"Whistleblowers Can Now Hide Names, " Barre-Montpelier Times-Argus May 15, 2014. 
http://www.timesargus.com/article/20140515/NEWS03/705159954</t>
  </si>
  <si>
    <t>Citizens frequently provide input into the legislative process during subcommittee hearings and committee hearings. The chairman regularly calls for anyone who wants to speak on a bill to provide any input they want. 
The most effective input comes through constituent groups, such as the Virginia Education Association or Virginia Municipal League. VML said the emails and calls from their members played a role in outcomes for several bills, including killing a bill to exempt churches and religious nonprofits from stormwater utility fees. 
The ethics reform legislation from 2015 was passed in large part due to public pressure. Christopher Newport University polled the public on ethics in state government and only 3 percent said they believed Virginia's political culture was "exceptionally honest and ethical." Strong majorities supported bans on gifts about $250 that included trips and events and an ethics commission.  During the session, General Assembly members blamed the press for pushing for ethics legislation alone, but the legislators still lowered the gift ban to $100, including all trips and events.</t>
  </si>
  <si>
    <t>Phil Durst, an attorney with Deats, Durst &amp; Owen of Austin who teaches employment law at the University of Texas.  telephone interview, Feb. 24. 2015 
Richard Carlson, professor of law, South Texas College of Law, Houston, Feb. 24, 2015
Texas Justices Say Would-Be Whistleblower Doesn’t Qualify, Law360.com, Aug. 22, 2014
http://www.law360.com/articles/570128/texas-justices-say-would-be-whistleblower-doesn-t-qualify
Whistle-blower surgeon not protected by state law, court finds, Dallas Morning News, Feb. 25, 2013
http://watchdogblog.dallasnews.com/2013/02/whistle-blower-surgeon-not-protected-by-state-law-court-finds.html/
Univ. of Tex. Sw Med. Ctr. At Dallas v. Gentilello (Opinion), Justia US Law, Decisions 2013, accessed June 15, 2015
http://law.justia.com/cases/texas/supreme-court/2013/10-0582.html</t>
  </si>
  <si>
    <t>All legislative committee meetings are open. Citizens can and do testify at committee hearings. Citizens also can submit statements in writing or by telephone through the Sergeant at Arms.
 The legislators do listen, based on the fact that they ask many questions about the testimony.</t>
  </si>
  <si>
    <t>Todd Sutton, Employee Representative, Utah Public Employees' Association, phone interview April 14, 2015, Salt Lake City.
Jean Mills-Barber, HR Director, Utah Department of Human Resource Management, email response to questions, April 14, 2015, Salt Lake City. 
Utah Protection of Public Employees Act, Utah Code 67-21-3, Amended by Chapter 427, 2013 General Session, http://le.utah.gov/xcode/Title67/Chapter21/67-21-S3.html?v=C67-21-S3_1800010118000101. 
Public Employees for Environmental Responsibility, Accountability Report Card Summary, Utah, 2014, http://www.peer.org/assets/docs/wbp3/ut.pdf.</t>
  </si>
  <si>
    <t>In practice, ballot measure committees and their contributor information are disclosed to the public.</t>
  </si>
  <si>
    <t>Phone interview with Rep. Craig Fitzhugh on May 22, 2015. 
Phone interview with Jonathan Stephens, a staff attorney with the Tennessee State Employee Association, on April 16, 2015. 
Tennessee Bar Journal, “The Law at Work: Retaliation Claims; More Difficult Standards Under ‘Nassar’ and ‘Ferguson’” published Oct. 1, 2013
http://www.tba.org/journal/the-law-at-work-retaliation-claims-more-difficult-standards-under-nassar-and-ferguson</t>
  </si>
  <si>
    <t>No documented cases emerged during the study period of a justice remaining on a case in which they might have had a conflict of interest. But the sad reality is that we simply do not know if justices are recusing themselves when they should be. On occasions, justices do recuse themselves from a case. But they are not obligated to state a reason for the recusal, and they almost never do. But because Ohio's financial disclosure laws are only general in nature, such potential conflict may not be immediately evident. In contrast, the chief justice of the Supreme Court handles disqualifications of common pleas and municipal judges through an affidavit process. The staff of the Board of Professional Conduct receives regular telephone inquires from lower-level judges regarding their duty to disqualify from cases based on specific potential conflicts. In February 2015 the Supreme Court upheld fracking interests in a 4-3 ruling, leading one dissenting justice to remark "the oil and gas industry has gotten its way."</t>
  </si>
  <si>
    <t>Tim Smith, “Sheheen, Haley clash over DSS management,” Greenville News, April 15, 2014
http://www.greenvilleonline.com/story/news/politics/2014/04/15/sheheen-releases-plan-address-child-safety-issues-dss/7733013/
Meg Kinnard, “Ex-officer sues over S.C. inmate’s death,” The Washington Times, Aug. 20, 2014
http://www.washingtontimes.com/news/2014/aug/20/former-officer-sues-sc-jail-after-inmate-death/
Brenda Rindge, “Lawsuit: Berkeley Sheriff candidate’s alleged affair played into forced resignations,” The Post and Courier, May 17, 2015
http://www.postandcourier.com/article/20150317/PC16/150319396
LaDonnaBeeker, “Whistle-blowers' lawsuit: SC State president harassed employees for new car, golf cart,” WIS-TV, March 29, 2015
http://www.wistv.com/story/28562859/whistle-blowers-lawsuit-sc-state-president-harassed-employees-for-new-car-golf-cart</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</si>
  <si>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Libertarian Gore-Tex heiress fuels hidden political donations, Gregory Nickerson, WyoFile, April 28, 2015
http://www.wyofile.com/libertarian-gore-tex-heiress-fuels-hidden-political-donations/
Campaign donations down from 4 years ago, Trevor Brown, Wyoming Tribune-Eagle, Nov. 14, 2014
http://www.wyomingnews.com/articles/2014/11/19/news/20local_11-19-14.txt#.VT7DRmbQk7A</t>
  </si>
  <si>
    <t>Laurie Gill, commissioner, South Dakota Bureau of Human Resources, 7 April 2015, email.
Eric Ollila, executive director, South Dakota State Employees Organization, 21 April 2015, phone interview.
Barb Christianson, chairwoman, South Dakota Civil Service Commission, 22 April 2015, phone interview.
Employee Handbook, South Dakota Bureau of Human Resources, https://bhr.sd.gov/forms/policies/Handbook.pdf, accessed 22 April 2015.</t>
  </si>
  <si>
    <t>Reid Magney, public information officer, Government Accountability Board, email interview June 23, 2015
Wisconsin Campaign Finance Information System, accessed 3/9/2015
cfis.wi.gov
Matt Rothschild, executive director, Wisconsin Democracy Camaign, phone and email interviews, Jan. 25-27, 2015; May 15, 2015
Legislative Audit Bureau, Audit of GAB, December 2014 
lab_audit_report_14_14_full_pdf_13314.pdf</t>
  </si>
  <si>
    <t>State-level judges regularly recuse themselves from cases that could confer a financial benefit to them. The disciplinary counsel for the state judicial conduct commission said judges sometimes go above and beyond what is required by judicial rules to ensure there is no appearance of conflict (see Everett v. State, State v. Jones, Rath v. Rath and Woodward v. Woodward, Datz v. Dosch, State v. Jacobson, Holkesvig v. Hutton, Holkesvig v. Rost)
Court records are not searchable in a way that shows which judges have recused themselves for what reason, which are often not stated, according to the disciplinary counsel. He said it's possible to find out if a judge fails to recuse himself when one of the parties involved complains. A review of Supreme Court records show that such complaints are always because the complainant didn't like decisions that the judge made rather than because of any conflict of interest.
During the study period, there is at least one example of judges recusing themselves to avoid a conflict of interest, though it does not involve a financial interest. In 2014, all six of the judges in the Northeast Judicial District recused themselves from the murder conspiracy trial of a prominent defense attorney in northeast North Dakota. Another judge in the adjacent Northeast Central Judicial District was quoted saying he didn't think any judge in the district would want to be assigned to the case either.</t>
  </si>
  <si>
    <t>Jack McGettigan, spokesman, Pennsylvania State Civil Service Commission, Harrisburgh, Pa., 2 April 2015, interview by phone.
Retailiatory Discharge and Whistleblowers, Joel S. Barras and John A. DiNome, Reed Smith, accessed April 2015, 
http://www.reedsmith.com/files/Publication/70588e27-ce6e-47b3-8106-53fa8167b3d2/Presentation/PublicationAttachment/0a43442d-5da2-4efd-b183-4ef4684952b3/Retaliatory%20Discharge%20and%20Whistleblowers.pdf
Lawmaker wants expanded subpoena power to catch waste, fraud, abuse, Andrew Straub, PA Independent, 30 March 2015, http://paindependent.com/2015/03/lawmaker-wants-expanded-subpoena-power-to-catch-waste-fraud-abuse/
How whistleblowers uncovered a "pay-to-play" culture in the Pennsylvania Turnpike, Charles Thompson, Pennlive.com, 14 March 2013, http://www.pennlive.com/midstate/index.ssf/2013/03/pennsylvania_state_police_comm.html</t>
  </si>
  <si>
    <t>Citizens can and do provide input at the committee level. They regularly come before lawmakers to talk about proposed legislation and the impact a change in law might have on their lives or why they need a bill to pass. And lawmakers pay attention, especially if those citizens live in their districts. 
 Videos posted on the Tennessee General Assembly’s website show citizens before legislative committees to air grievances or press for a change in law.</t>
  </si>
  <si>
    <t>Deborah Dawson, Director of Human Resources, Interview, via email, March 12, 2015
John Simmons, executive director, Rhode Island Public Expenditure Council, phone interview, March 7, 2015
Scott MacKay, Rhode Island Public Radio political reporter, Interview, Feb. 21, 2015, in person.
Corrigan out as RI Housing deputy director, will receive $118,125 lump-sum payment plus extras, by Christine Dunn, Providence Journal, April 29, 2015:
http://www.providencejournal.com/article/20150429/NEWS/150429168/0/SEARCH</t>
  </si>
  <si>
    <t>David Earley, writing for the Brennan Center for Justice, in an article entitled Fourth Circuit Upholds Most of Challenged W.Va. Disclosure Laws, published Jan 25, 2013.
http://www.brennancenter.org/blog/fourth-circuit-upholds-most-challenged-w-va-disclosure-laws
Julie Archer, project manager for Citizens Action Group, in a telephone interview Jan. 8, 2015, from her office in Charleston WV.
Julie Archer, project manager for Citizens Action Group, in an email interview Jan. 8, 2015, from her office in Charleston WV.
Eric Eyre, staff writer for the Charleston Gazette/Mail, in an article entitled Outside groups make a “mockery” of W.Va. House elections, complaint says, published Oct. 30, 2014.
 http://www.wvgazette.com/article/20141030/GZ01/141039921
AFT-West Virginia campaign finance report filed with Secretary of State’s office on Dec. 11, 2014
http://cfrs.wvsos.com/#/committee_filings/24252/en?committeeName=AFT%20-%20West%20Virginia
Honest West Virginians, campaign finance report filed with Secretary of State’s office on Oct. 231, 2014.
http://cfrs.wvsos.com/#/ieec_list
Phil Kabler, statehouse correspondent for the Charleston Gazette, in a telephone interview from the state Capitol on Jan. 19, 2015.
Phil Kabler, statehouse correspondent for the Charleston Gazette, in a column enitled Statehouse Beat: More about organization’s expensive fundraiser dinner, published Feb. 1, 2015.
http://www.wvgazette.com/article/20150201/ARTICLE/150209944/1137</t>
  </si>
  <si>
    <t>In the South Dakota Legislature, each bill receives a committee hearing and citizens frequently testify at those hearings. That fact is recorded in audio of committee hearings on the Legislative Research Council website and in numerous media reports. Consideration of citizen input by legislators is also evidenced by those two sources.
 Further evidence of this is found on the South Dakota Education Association website, where a blog post by the organization in March 2015 about a defeated bill says "SDEA thanks all of our many members who contacted their local representatives on this bill. Once again your voice made the difference."</t>
  </si>
  <si>
    <t>Charlie Burr, communications director, Oregon Bureau of Labor and Industries. He has previously worked in the state governor's office. He was interviewed by phone April 20, 2015.
"Top official in Kate Brown administration launches criminal probe of Kitzhaber email leak," by Nick Budnick (The Oregonian, Feb. 23, 2015). http://www.oregonlive.com/politics/index.ssf/2015/02/kate_brown_launches_criminal_p.html
"Oregon State Police begins probe into leaked emails," by Hannah Hoffman (The Statesman Journal, Feb. 23, 2015). http://www.statesmanjournal.com/story/news/politics/2015/02/23/oregon-state-police-begins-probe-leaked-emails/23898229/
---
Peer Reviewer Sources:
Jeff Mapes, Political Writer, The Oregonian/oregonlive.com, Interview, June 2015.                     
Dr. Jim Moore, Director, Tom McCall Center for Policy Innovation, Politics and Government Department, Pacific University, Oregon. June 2015</t>
  </si>
  <si>
    <t>Carol Shelley, executive director of the Merit Protection Commission, telephone interview, 2 p.m. 3/4/15
"Lawsuits allege state repressed Narcanon report, fired investigators," Tulsa World article by Ziva Branstetter, 8/20/14. 
http://www.tulsaworld.com/news/courts/lawsuits-allege-state-suppressed-narconon-report-fired-investigators/article_fd684bc6-6684-510d-a217-5e3e6bce5d0e.html
"Judge orders state to turn over investigative report on Narcanon," Tulsa World article by Ziva Branstetter, 9/24/14. 
http://www.tulsaworld.com/news/crimewatch/judge-orders-state-to-turn-over-investigative-report-on-narconon/article_0a65c9c7-d041-5b15-9a02-e327f74f4bae.html
Whistleblower act, http://www.oscn.net/applications/oscn/DeliverDocument.asp?CiteID=437892</t>
  </si>
  <si>
    <t>Judges with the Court of Appeals, New York's highest court, routinely recuse themselves when there is a conflict of interest. Gary Spencer, a spokesman for the court, noted that the newest judges -- Leslie Stein and Eugene Fahey -- have recused themselves from matters they considered while serving on the bench in lower courts. Both were confirmed by the Senate in February 2015. 
Spencer and other court watchers said there were no glaring examples of Court of Appeals judges violating conflict-of-interest rules since 2013.
 The only documented example of a New York judge failing to recuse himself or herself since 2013 is Southampton Justice Edward Burke, who was censured in 2014 after riding in a police car with a defendant he had arraigned and suggesting the defendant hire an attorney who was the justice's business partner. Burke "showed poor judgment since it created an appearance of impropriety that would necessarily require his recusal in the defendant's case," the state Commission on Judicial Conduct wrote.</t>
  </si>
  <si>
    <t>George Elmaraghy, former chief, Division of Surface Water, Ohio Environmental Protection Agency, 3-25-14 email
Cardington employee not whistleblower-qualified, Gannett Ohio Staff Report, Mansfield News Journal, Dec. 18, 2014: http://www.mansfieldnewsjournal.com/story/news/local/2014/12/18/cardington-employee-whistleblower-qualified/20610605/
Accountability Report Card Summary 2013, Public Employees for Environmental Responsibility: http://www.peer.org/assets/docs/wbp2/oh.pdf
Wastewater crew chief fired by village, not protected as "whistleblower," University of Cincinnati, December 2014: http://ceas.uc.edu/content/dam/aero/docs/fire/Whistleblower.pdf
Former EPA watchdog reaches settlement with state after ousting, Darrel Rowland, The Columbus Dispatch, May 24, 2014: http://www.dispatch.com/content/stories/local/2014/05/23/former-epa-watchdog-reaches-settlement-with-state-after-ousting.html
Blowing whistle just got dicier for state workers; Recent court ruling seems to limit protection, Randy Ludlow, The Columbus Dispatch, Jan. 13, 2014: http://www.dispatch.com/content/stories/local/2014/01/13/blowing-whistle-just-got-dicier.html
Supreme Court declines to hear whistleblower case, Michelle Everhart, The Columbus Dispatch, May 30, 2014: http://www.dispatch.com/content/blogs/the-daily-briefing/2014/05/5-30-14-whistleblower.html</t>
  </si>
  <si>
    <t>Grant Degginger, attorney and chair of Washington State Public Disclosure Commission, phone interview 3/12/2015;
Lori Anderson, spokeswoman for Washington State Public Disclosure Commission via email 3/20/2015
Public Disclosure Commission Political Committee Campaign Disclosure Instructions, accessed April 21, 2015
http://www.pdc.wa.gov/archive/filerassistance/manuals/pdf/2014/Political.Committee.Manual.2014.pdf</t>
  </si>
  <si>
    <t>Chris Piper, executive director at Ethics and Virginia Conflict of Interests Advisory Council and former employee of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"Battleground Virginia: The Ad Wars," Wilson Andrews and Ted Mellnik, The Washington Post, 13 November 2013. http://www.washingtonpost.com/wp-srv/special/local/virginia-governor-campaign-ads/
Schedule D, expenditure list for the Republican Governors Association, State Department of Elections, 30 October to 1 November 2013. http://cfreports.sbe.virginia.gov/Report/ScheduleD/30523
Department of Elections Campaign Finance Reports, Search for Committees, accessed 18 May 2015. http://cfreports.sbe.virginia.gov/?CommitteeName=Virginia%20Principles&amp;page=1
"Michael Bloomberg to buy big for Terry McAuliffe," James Hohmann and Maggie Haberman, POLITICO, 21 October 2013. http://www.politico.com/story/2013/10/michael-bloomberg-to-buy-big-for-terry-mcauliffe-virginia-governor-elections-2013-98647.html?hp=f3
"Outside group launches six-figure ad buy to boost Sarvis campaign for Va. governor," Ben Pershing, The Washington Post, 24 October 2013. http://www.washingtonpost.com/local/virginia-politics/outside-group-launches-six-figure-ad-buy-to-boost-sarvis-campaign-for-va-governor/2013/10/24/4218e532-3cdf-11e3-a94f-b58017bfee6c_story.html</t>
  </si>
  <si>
    <t>Generally, judges will recuse when conflicted, and the appellate decision keeps a keen eye to make sure they do. 
 Former Superior Court Judge Harvey Weissbard, Rutgers Law Professor Kathy Flicker and reporter ABC News Josh Margolin all agree. And a refusal to recuse can be appealed. For example, a NJ Law Journal story reported: " 20-2-5510 New Jersey Div. of Youth and Family Serv. v. P.C., App. Div. (Maven, J.A.D.) (17 pp.) The panel reversed, concluding that the trial judge failed to scrupulously safeguard defendant's due process protections and, more importantly, the judge, after directing the division to focus on defendant's conduct as violating the statute, was no longer an independent fact-finder and she should have recused herself and transferred the case to another Family Part judge.</t>
  </si>
  <si>
    <t>Judges generally do recuse themselves when they have a conflict of interest, but as an added safeguard, New Mexico law allows each party in district court to exercise one peremptory challenge to a judge for any reason. 
 For example, in 2014, four of the five state Supreme Court justices recused themselves from hearing a case that would have required them to rule on their own salaries; the fifth justice stayed on in order to appoint other judges to take their places.</t>
  </si>
  <si>
    <t>Craig McDonald, director, Texans for Public Justice, telephone interview, Jan. 21, 2015
Interim Report to the 84th Legislature, House Committee on State Affairs, Jan. 8, 2015.  Accessed Jan. 9, 2015
http://www.house.state.tx.us/_media/pdf/committees/reports/83interim/House-Committee-on-State-Affairs-Interim-Report-2014.pdf
Ethics Commission takes aim at Texas dark money, San Antonio Express-News, Aug. 21, 2014 http://www.chron.com/news/article/Ethics-Commission-takes-aim-at-Texas-dark-money-5704582.php</t>
  </si>
  <si>
    <t>Citizens are able to provide input on issues considered by state committees, often through formal public comment periods set up and held by the public agencies affected by proposed changes to rules or laws.
How often the input is considered in the decision-making is difficult to answer and depends on who you talk to. Citizen activists who frequently participate say they feel their input is not highly valued. On the other hand, those who involve themselves less frequently and are moved on a specific issue may be likely to gain attention that can influence the process.</t>
  </si>
  <si>
    <t>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t>
  </si>
  <si>
    <t>Michael Duane, Assistant Attorney General, email, Jan. 21, 2015.
Secretary of State Jim Condos, personal interview, Jan. 6, 2015.
Allen Gilbert, exec. dir. ACLU VT, personal interview, Jan. 6, 2015.</t>
  </si>
  <si>
    <t>Phone interview Feb. 23, 2015,  with Michael C. Byrne, Raleigh lawyer involved in public personnel litigation.
Article by Gavin Off http://www.charlotteobserver.com/2014/08/18/v-print/5111133/ex-employee-sues-medical-examiners.html. 
Article by Craig Jarvis, http://www.newsobserver.com/2014/02/15/3624732_whistle-blower-finds-himself-fired.html?rh=1.
Article by Dan Kane, Feb. 24, 2015UNC-CH and Mary Willingham reach tentative settlement , http://www.newsobserver.com/news/local/education/unc-scandal/article11309996.html</t>
  </si>
  <si>
    <t>Judges in New Hampshire by and large appear to be conscientious about recusing themselves in cases of potential conflicts of interest. The issue is taken seriously by the Judicial Conduct Committee; the only formal reprimand it issued in 2013 concerned a district court judge whom the panel concluded did not properly “disqualify” himself from a case involving his brother-in-law, who was the victim of an assault. The judge had declared his intention to recuse himself from the case but not before presiding over the initial arraignment of the suspects. 
 Several longtime court observers have attributed the cautiousness around potential conflicts of interest to reforms made in the wake of the impeachment trial of the state’s Supreme Court justice in 2000, a case considered at the time to be unprecedented in U.S. history. The judge had been accused, among other things, of trying to influence the selection of judges for his own divorce panel. Among the reforms was to restructure the judicial conduct panel so it included more members from outside the judicial branch and legal profession.</t>
  </si>
  <si>
    <t>There is no formalized process for citizens to provide their input at committee meetings. 
Each committee chairperson has the discretion to let members of the public speak at meetings or to not let them speak at all. Usually, if the author of a piece of legislation wants a member of the public to speak on behalf of their bill in committee, the chairperson will allow that. However, there is no guarantee that someone from the opposition will be given an opportunity to speak, sources said. 
"I have seen many instances in which members of the public came to committee meetings wanting to give their input and were not allowed to do so," Rep. Emily Virgin said. 
Often, public comment at the committee level is rare. 
Typically, a two–hour committee meeting will consider anywhere from 10-30 bills, said Oklahoma Policy Institute Executive Director David Blatt, and in many cases, not a single member of public will comment on any of those bills.</t>
  </si>
  <si>
    <t>Phone interview with Tom Humphrey, reporter for the Knoxville News Sentinel, on Feb. 16, 2015.
4th Quarter for TENNESSEE PARENTS/TEACHERS PUTTING STUDENTS FIRST submitted on 01/26/2015: https://apps.tn.gov/tncamp-app/search/pub/report_full.htm?reportId=58919
National Institute of Money in State Politics report “Scorecard: Essential Disclosure Requirements for Independent Spending, 2014”: http://www.followthemoney.org/research/institute-reports/scorecard-essential-disclosure-requirements-for-independent-spending-2014?stage=Stage&amp;utm_campaign=2014-scorecard-presser&amp;utm_medium=email&amp;utm_source=inbox25-proof</t>
  </si>
  <si>
    <t>Michael Cuevas, Roemer Wallens Gold &amp; Mineaux, Attorney, March 17, 2015, New York, phone; 
William Reynolds, Office of the Inspector General, Public Information Officer, March 19, 2015, New York, phone; 
Office of the Inspector General website, accessed March 30, 2015, http://www.ig.state.ny.us/</t>
  </si>
  <si>
    <t>Phone interview, Lynn Teague, S.C. League of Women Voters, March 26, 2015
Phone interview, John Crangle, Common Cause, April 9, 2015
Phone interview, Cathy Hazelwood, former State Ethics Commission General Counsel, April 9, 2015</t>
  </si>
  <si>
    <t>Pat Powers, blogger, South Dakota War College, 10 March 2015, email.
Communication statement, independent expenditure, not expressly advocating, National Association for Gun Rights, 5 May 2014, https://sdsos.gov/elections-voting/assets/National%20Association%20for%20Gun%20Rights.pdf
Communication statement, organization independent expenditure, expressly advocating, Elephants on Patrol PAC, 8 April 2014, https://sdsos.gov/elections-voting/assets/Elephants%20On%20Patrol.pdf</t>
  </si>
  <si>
    <t>State-level justices regularly recuse themselves from cases that could confer a financial benefit to them or their immediate family. There is a perception that the justices are overly cautious and remove themselves from cases even though it's not necessary.  
At the same time, the Supreme Court has ruled that judges have a "duty to sit" even if a case involves a campaign contributor and even if a judge seeks to be disqualified. 
The court ruled that a judge can sit in such cases providing that contributions constitute only an "insignificant interest" that does not raise a "reasonable question as to a judge's impartiality."</t>
  </si>
  <si>
    <t>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
PEER Accountability Report Card Summary 2013, Public Employees for Environmental Responsibility, accessed May 28, 2015
http://www.peer.org/assets/docs/wbp2/nm.pdf
Suit claims retaliation against Health Dept. staffer who complained of understaffing, the Associated Press, 26 December 2014, 
http://www.abqjournal.com/517553/abqnewsseeker/suit-claims-retaliation-for-health-dept-staffer-who-complained-of-understaffing.html
Ex-PRC worker wins whistle-blower case, The Santa Fe New Mexican, Staci Matlock, 5 March 2014,
http://www.santafenewmexican.com/news/local_news/ex-prc-worker-wins-whistle-blower-case/article_8f1fa0aa-5036-5112-bfba-edb94172e88f.html
Staff Scuffle: Health Department employee files whistleblower lawsuit alleging state didn't provide enough staff for facility inspections, the Santa Fe Reporter, Joey Peters, 22 December 2014, http://www.sfreporter.com/santafe/article-9694-staff-scuffle.html</t>
  </si>
  <si>
    <t>Sources could not recall an instance in which judges did not recuse themselves from a case in which they had a financial interest.</t>
  </si>
  <si>
    <t>Donors backing anti-Raimondo group still a mystery, by Ted Nesi, WPRI, Oct. 27, 2014:
http://wpri.com/2014/10/27/donors-backing-anti-raimondo-group-still-a-mystery/
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R.I. General Laws §17-25.3-1 regarding outside groups, passed in 2012, can be found here:
http://webserver.rilin.state.ri.us/Statutes/TITLE17/17-25.3/17-25.3-1.HTM</t>
  </si>
  <si>
    <t>Dan Meek, public interest attorney, advocate for campaign finance reform, Jan. 28, 2015, interviewed via email and phone. 
Yes on 92 Salmon Ad by the Yes on 92 Campaign, accessed on May 6, 2015.
https://www.youtube.com/watch?v=AIM5cSjSKUc&amp;index=5&amp;list=PL9d-UVah-uGKEacfI--AopaYlRIuwYXhW
Oregon Secretary of State Campaign Finance web site, accessed May 6, 2015.
http://sos.oregon.gov/elections/Pages/orestar.aspx
Yes on 92 Mother's Ad by the Yes on 92 Campaign, accessed on May 6, 2015.
https://www.youtube.com/watch?v=aTinPdPyCGY&amp;index=4&amp;list=PL9d-UVah-uGKEacfI--AopaYlRIuwYXhW</t>
  </si>
  <si>
    <t>There were five complaints of conflict of interest made to the judicial standards commission (JSC) during the study period. 
They were all dismissed. Dismissed complaints are confidential.</t>
  </si>
  <si>
    <t xml:space="preserve">Pennsylvania super PAC gest 'dark money' infusion, Michael Beckel, Center for Public Integrity, 22 Oct. 2014
http://www.publicintegrity.org/2014/10/22/15997/pennsylvania-super-pac-gets-dark-money-infusion
A 'social welfare' group that nobody knows, Bill Heltzel, Public Source, 16 May 2013  http://publicsource.org/investigations/social-welfare-group-that-nobody-knows#.VUrwcBPF9-o
Lawrence M. Otter, attorney at law, Doylestown, Pa., 6 August 2015, interview by phone. </t>
  </si>
  <si>
    <t>Rudolph Ogden, New Hampshire Department of Labor, attorney, March 11, 2015, email
Christine Farmer, New Hampshire Department of Labor, Inspections Division assistant administrator Inspections Division, Feb. 18, 20, 2015, Lowell, Mass., phone
Charles Douglas, Douglas, Leonard &amp; Garvey, P.C., attorney, former NH Supreme Court justice, Feb. 19, 2015, Manchester, NH, phone
State of New Hampshire Department of Labor, Biennial Report July 1, 2011 – June 30, 2013, p. 52
http://www.nh.gov/labor/documents/biennial-report-2012-2013.pdf
2013 Whistleblowers' Decisions, website of the New Hampshire Department of Labor, accessed April 15, 2015
http://www.nh.gov/labor/decisions/whistleblower/2013/index.htm
Complaint Form for Public Employees , State of New Hampshire Department of Labor, Feb. 2014
http://www.nh.gov/labor/documents/public-employee-complaint.pdf
Commissioner worried about assistant attorney's firing, Kyle Stucker, Portsmouth Herald, Nov. 11, 2014, http://www.seacoastonline.com/article/20141111/News/141119771
Rockingham County commissioners vote against defending Conway in possible whistleblower case, James Kimble, New Hampshire Union Leader, March 25, 2015, http://www.unionleader.com/apps/pbcs.dll/article?AID=/20150325/NEWS06/150329494</t>
  </si>
  <si>
    <t>During the study period there were no documented cases of state-level judges violating any statute or rule related to conflict of interest and recusal to avoid a conflict. Observers reported seeing frequent recusals, sometimes for relationships that would not normally amount to a conflict of interest, and the parties occasionally waived the judge's recusal as permitted by law.</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</si>
  <si>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"Information scarce on dark money group in superintendent campaign," Oklahoma Watch article by Clifton Adcock, 7/23/14
http://oklahomawatch.org/2014/07/23/information-scarce-on-dark-money-group-in-superintendent-campaign/
"T.W. Shannon supporters set up for-profit corporation to pay for ads," Tulsa World article by Randy Krehbiel. 3/23/2014. 
http://www.tulsaworld.com/news/government/t-w-shannon-supporters-set-up-for-profit-corporation-to/article_a52ecb95-0389-5223-96d7-b2a4ae87b145.html</t>
  </si>
  <si>
    <t>Ruben Garcia, Professor, William S. Boyd School of Law, University of Nevada Las Vegas, Las Vegas, NV, April 29, 2015, by phone
Richard McCann, Executive Director, Nevada Association of Public Safety Officers, Las Vegas, NV, April 24, 2015, by phone
State of Nevada Commission on Ethics, Annual Report, July 1, 2014
 www.ethics.nv.gov/COE_website_files/coe_publications_and_media/2014_Ethics_Annual_Report_FINALvc.pdf
"Call Gives Merit to Allegations Against Taxicab Authority," George Knapp, KLAS-TV, February 21, 2014
http://www.8newsnow.com/story/24790085/i-team
Attorney General Laxalt Announces Successful Appeal in Wiretapping Case, Nevada Attorney General's Office, February 20, 2015, http://ag.nv.gov/News/PR/2015/Attorney_General_Laxalt_Announces_Successful_Appeal__in_Wiretapping_Case/
"Long-Hauling Cabbies Prey on Locals, Tourists as Citations Decline," Ben Botkin and Richard N. Velotta, Las Vegas Review Journal, March 9, 2014
http://www.reviewjournal.com/news/long-hauling-cabbies-prey-locals-tourists-citations-decline</t>
  </si>
  <si>
    <t>Catherine Turcer, policy analyst, Common Cause-Ohio, Columbus, 1-8-15 email 
 RGA elections memo (under "early investments…"): http://www.rga.org/homepage/memo-rgas-2014-election-results/ 
 Use of the funds or property of a corporation, nonprofit corporation, or labor organization to advocate the election or defeat of a candidate, 2011 (Ohio Administrative Code): http://codes.ohio.gov/oac/111-3-05 
 Shackles taken off corporate political donations in Ohio, Spending on 'express advocacy' now is unfettered; direct giving not OK, Darrel Rowland, The Columbus Dispatch, Sept. 15, 2010 (story on consent decree that remains in effect): http://www.dispatch.com/content/stories/local/2010/09/16/shackles-taken-off-political-donations-in-ohio.html 
 Millions reported only part of spending, Jim Siegel, The Columbus Dispatch, March 22, 2015: http://www.dispatch.com/content/stories/local/2015/03/22/millions-reported-only-part-of-spending.html</t>
  </si>
  <si>
    <t>Marshall Lux, state ombudsman, in-person interview, Capitol, Feb. 27, 2015
Gavin Geis, Common Cause Nebraska, in-person interview, the Mill coffeeshop, March 11, 2015
Rights and Responsibilities Under the State Government Effectiveness Act, accessed April 28, 2015; 
http://nebraskalegislature.gov/pdf/ombudsman/lb475_rights.pdf</t>
  </si>
  <si>
    <t>Testimony before legislative committee is usually open to anybody, although on occasion the time is limited. Often one will hear committee testimony repeated later during consideration of legislation on the floor. Most of the testimony either comes directly from special interest groups or those "recruited" by the groups to come before the legislature. As the Ohio Psychological Association notes: "Staff and lobbyists are paid to tell the story, but it makes a difference to legislators when they hear from people who are directly impacted by an issue. Legislators are particularly earnest listeners when the person giving testimony is a constituent. Testimony that highlights personal experiences and stories about clients bring home the message more forcefully than summaries of research and data." Still, the outcome of a large majority of votes is all but foreordained, raising the question of whether citizen testimony truly makes that much of a difference in Ohio. As Dennis R. Hetzel of the Ohio Newspaper Association notes, "Input and influence aren't the same things, of course." However, ACLU of Ohio lobbyist Gary Daniels says he has witnessed "multiple examples" of bills altered because of citizen testimony.</t>
  </si>
  <si>
    <t>The public has very easy access to legislative committees. 
A state senator said anyone who wishes to speak before a committee may sign up on a clipboard during the meeting. How much consideration lawmakers give to input from citizens vary depending on the issue, sources say. An environmental activist complained that citizens whose lands are affected by oil exploration and extraction seem not to have as much influence as the state oil regulator.</t>
  </si>
  <si>
    <t>State-level judges regularly recuse themselves from any cases that could confer a financial benefit to them or their immediate family. There are no examples of such a conflict of interests where a judge failed to recuse themselves during the study period. 
If a disqualification issue arises in litigation, they are typically resolved in the litigation process and not the subject of a Board investigation, said Vasaly.</t>
  </si>
  <si>
    <t>Lee Ann Oliver, administrative staff officer I in Elections Unit in Office of Secretary of State, email, Feb. 10, 2015 and Feb. 17, 2015
Chad Nodland, editor of North Decoder, a liberal political blog, interviewed by phone from Bismarck, N.D., Feb. 16, 2015.
Rob Port, editor of Say Anything Blog, a conservative political blog, interviewed by phone from Minot, N.D., Feb. 18, 2015.
"Yes on 5 TV Spot - TJ Oshie," Clean Water, Wildlife &amp; Parks channel on YouTube, Oct. 22, 2014, https://www.youtube.com/watch?v=rIs3-ETQUMs, accessed April 24, 2015.
"ND Common Sense - No on Measure 5," Cory Fong channel on YouTube, Sept. 23, 2014, https://www.youtube.com/watch?v=MIFELxSFaR0, accessed April 24, 2015.
"North Dakota Campaign Finance Online," Office of Secretary of State, https://vip.sos.nd.gov/cf/search/cfsearch.aspx?sc=s4, accessed April 24, 2015.
Jim Silrum, deputy secretary of state, interviewed by phone from Bismarck, N.D., Feb. 25, 2015.</t>
  </si>
  <si>
    <t>Recusals are rare in the state Supreme Court and Court of Appeals. More importantly, because the state does not mandate asset disclosures and the records for gifts and hospitality received by judges, which could present a conflict of interest, attorneys appearing before the two top courts in the state would not be aware, in most cases, of potential conflicts. Beyond instances in which a financial benefit is at issue, the lack of transparency in Michigan judicial elections -- the so-called dark money that finances campaign ads -- also shields a judge from declaring a conflict of interest. Michigan Court Rules address how the process is designed to work.
---
Peer Reviewer Comment: Agree
Here are additional examples: 
Ann Arbor 15th District Court Judge Christopher Easthope in 2013 smoked marijuana with an attorney who appeared before him and who he helped to obtain a lucrative city legal contract, later texting the attorney: ""You owe me.""
Wayne County Circuit Court Judge Wade McCree, Jr. was removed from the bench in 2014 after carrying on an affair with a woman who was a litigant in a case before him.</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</si>
  <si>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The Lowdown, John Adams, 12 September 2013, http://mtlowdown.blogspot.com/2013/09/allegations-against-former-montana.html
Human Rights Hearings Decisions, http://documents.erd.dli.mt.gov/home/2014-11-07-17-40-29/human-rights-hearings-decisions.html</t>
  </si>
  <si>
    <t>Blair Horner, New York Public Interest Research Group, Legislative Director, Feb. 24, 2015, New York, phone; 
 No-Limit Contributions Boost Cuomo, Andrea Bernstein, WNYC, Oct. 16, 2014, http://www.wnyc.org/story/how-cuomo-used-campaign-finance-loopholes-bolster-message-reform/ ; 
 NYPIRG finds over 100,000 campaign violations, Jimmy Vielkind, Albany Times Union, May 7, 2013, http://blog.timesunion.com/capitol/archives/186633/nypirg-founds-over-100000-campaign-violations/</t>
  </si>
  <si>
    <t>Brenda Scott, President, Mississippi Alliance of State Employees, April 9, 2015, Jackson, Mississippi, interview.
Tom Hood, Executive Director, Mississippi Ethics Commission, Jackson, Mississippi, April 30, 2015, interview.
Attorney General's Office website, The Whistleblower Law and Complaint Form
http://www.ago.state.ms.us/whistleblower/</t>
  </si>
  <si>
    <t>Phone interview March 18, 2015, with Amy Strange, deputy director, campaign finance and operations, NC Board of Elections. 
Phone interview March 26, 2015, with Larry Leake, chairman of NC Board of Elections 1997 to 2013
Phone interview March 27, 2015, with Don Carrington, reporter and editor of the Carolina Journal.</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</si>
  <si>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Vicki Hale, Administrative Hearing Commission, Jefferson City, Missouri, 5 May 2015, interview by email.
Tom Bastian, Director of Communications, Missouri Department of Labor, Jefferson City, Missouri, 18 May 2015, interview by email.</t>
  </si>
  <si>
    <t xml:space="preserve">Massachusetts state judges– like many public employees – are mandated to recuse themselves from cases or controversies in which there could be a perceived or actual conflict of interest. However, in practice, there are documented cases in which judges have failed to recuse themselves.  
“Judges almost never mess around with this,” said David Yas, an investment advisor and lawyer, who formerly was the editor at the state’s dominant industry publication for attorneys, Massachusetts Lawyers Weekly.   
However, there is no mechanism in place currently to ensure judges are complying with that recusal requirement.  The financial disclosure reports for state judges are not audited by an independent and neutral third party.   There is very little scrutiny from the media of the judiciary’s administrative operations, including fact-checking disclosure reports filed by the judiciary with the State Ethics Commission.   
In 2013, a national investigative journalism organization examined the financial disclosure reports of state Supreme Court justices for potential conflicts.  The Center for Public Integrity found three instances in which Supreme Judicial Court justices presided over cases in which they may have had a financial interest in one of the parties.  
In one case, the former chief Justice Roderick L. Ireland ruled against Wells Fargo bank in a dispute, even though his wife owned stock in the bank at the time, the Center found.   
Massachusetts financial disclosure forms require only that a judge reveal if they own $1000 in securities but not the precise amount owned or the date it was bought or sold.   The forms require similar limited information about liabilities, the Center found.    </t>
  </si>
  <si>
    <t>Viki Harrison, Common Cause New Mexico, executive director, 8 June 2015, via phone.
Courts limit reach of NM campaign finance law, Thomas J. Cole, The Albuquerque Journal, reporter, 22 January 2015, 
http://www.abqjournal.com/340799/politics/courts-limit-reach-of-nm-campaign-finance-law.html
Guide to New Mexico Laws Governing Campaign Finance Disclosure by Campaign Participants Other Than Candidates, Common Cause New Mexico, 2014, http://www.commoncause.org/states/new-mexico/issues/money-in-politics/guide-to-independent.pdf
Bill requiring super PACs to report donors advances, The Santa Fe New Mexican, Steve Terrell, reporter, 3 March 2015, http://www.santafenewmexican.com/news/legislature/bill-requiring-super-pacs-to-report-donors-advances/article_8e115022-b028-5fdc-8c22-773f70bc6260.html
Scorecard: Essential Disclosure Requirements for Independent Spending, 2014, Peter Quist, National Institute on Money in State Politics, 3 December 2014
http://www.followthemoney.org/research/institute-reports/scorecard-essential-disclosure-requirements-for-independent-spending-2014?stage=Stage&amp;utm_campaign=2014-scorecard-presser&amp;utm_medium=email&amp;utm_source=inbox25-proof#section_2</t>
  </si>
  <si>
    <t>Ashley Erickson, Assistant Communications Coordinator, Minnesota Association of Professional Employees, 20 March 2015, Shoreview, Minnesota, phone interview.
Jennifer Munt, Director of Public Affairs &amp; Public Policy, AFSCME Minnesota, St. Paul, Minnesota, 26 March 2015. 
John Pollard, Legislative and Communications Director, Minnesota Management and Budget, 24 March 2015, St. Paul, Minnesota in-person interview
Josh Tilsen, Commissioner, Minnesota State Office for Collaboration and Dispute Resolution, Bureau of Mediation Services, 26 March, St. Paul, Minnesota, phone interview</t>
  </si>
  <si>
    <t>NJ Election Law Enforcement Commission Deputy Director Joe Donohue, 1/28/15 interview at his office. 
Star-Ledger reporter Matt Friedman, 2/4/15 phone interview    
Committee run by Christie's friends praises his budget in $1.2M ad, The Star-Ledger By Salvador Rizzo  on July 25, 2012 at 3:53 PM, updated July 25, 2012:     http://www.nj.com/news/index.ssf/2012/07/committee_run_by_christies_fri.html</t>
  </si>
  <si>
    <t>Civil Service Commission database, case of Rudy Redmond https://civilservice.state.mi.us/nxt/gateway.dll?f=templates&amp;fn=default.htm&amp;vid=dstars:dstars02                                                                                             
Nick Ciaramitaro, former state representatives, Michigan legislative director, American Federation of State, County and Municipal Employees, phone interview, June 29, 2015
John Gnodtke, general counsel, Michigan Civil Service Commission, phone interview, April 10, 2015, email conversations, April 10 and 12  
---
Peer Reviewer Source:
The Marschke whistle-blower case at the Department of Corrections.
"http://www.freep.com/story/news/politics/2015/06/09/new-hearing-prison-official-whistle-blower-case/28765643/</t>
  </si>
  <si>
    <t>Judges in Maryland regularly recuse themselves from any cases that could confer a financial benefit to them or their immediate family, in the time period of the study.
A 2014 decision by the Maryland Special Court of Appeals denied a request for recusal in a capital murder case, and it cited several other notable cases in Maryland in which recusal was sought, and was, or was not granted. Those cases are not within the study period, however, although this ruling was.
In another case Samuels v. Samuels in its Unreported Opinion, the Md Court of Special Appeals, also upheld a denial of a rejection by a judge in a family law case involving payment of legal fees and custody case, to recuse herself.</t>
  </si>
  <si>
    <t>David Scanlan, Office of the New Hampshire Secretary of State, senior deputy secretary of state, January 9, 2015, Lowell, Mass., phone
Gordon Allen, Coalition for Open Democracy, co-chairman, January 19, 2015, Lowell, Mass., phone
Campaign Finance, website of the NH Secretary of State, accessed Jan. 1-21, 2015
http://sos.nh.gov/CampFin.aspx</t>
  </si>
  <si>
    <t>The public is frequently represented at committee hearings in the New York Legislature, usually by nonprofit organizations or other groups that speak on behalf of constituents.
 A Dec. 9, 2014, Assembly committee hearing on civil forfeiture and deferred prosecution agreements, for example, included testimony by seven members of the public, including several lawyers associated with relevant organizations and the president of Judicial Watch, a watchdog group. And a July 2014 Assembly Education Committee hearing included testimony by more than two dozen people, including students and educators.
 Former Assemblyman Richard Brodsky said the public's input is considered during the decision-making process.</t>
  </si>
  <si>
    <t>Legislative committee meetings and interim committee meetings include an opportunity for members of the public, including paid lobbyists and community organizations, to provide input. While the input is heard, how much it is considered varies widely. 
 On some controversial issues committees will hear hours of testimony that precedes a vote that is clearly pre-determined by political realities. But other times, especially on smaller issues, citizen voices can carry a lot of weight. "There have been times when one person will come in and say something that just blows them away," says reporter Rob Nikolewski.
---
Peer Reviewer comment:
And legislators completely negotiated capital outlay funding and a tax package behind closed doors before a special session this summer.</t>
  </si>
  <si>
    <t>Sue Esty, legislative director, AFSCME Council 3 Maryland, email 4/27/15 via AFSCME spokesman Jeff Pittman
Maryland's Whistleblower law needs teeth: Baltimore Sun, 1/4/14 http://www.baltimoresun.com/news/opinion/oped/bs-ed-whistleblower-laws-20141204-story.html 
Assembly passes Frosh bill to reward whistleblowers: Baltimore Sun, 4/8/15 http://bsun.md/1GUUNhD
This story not in time period but close and evidence of retaliation towards a state employee Washington Post 4/1/12 Maryland Parks Agency Demotes Auditor after Spending Questions http://wapo.st/1E0Itcq</t>
  </si>
  <si>
    <t>Interview 1/19/15 with Barry Smith, executive director, Nevada Press Association, Carson City.
Phone interview 1/14/15 with Kevin Benson, deputy attorney general representing secretary of state's office.
Interview 1/15-15 with Sandi Chereb, Las Vegas Review-Journal political reporter, in Carson City.
"Settlement reached in Nevada case against ‘dark money’ campaign spending," March 26, 2014, Las Vegas ReviewJournal
http://www.reviewjournal.com/politics/elections/settlement-reached-nevada-case-against-dark-money-campaign-spending</t>
  </si>
  <si>
    <t>Maine is a small state, and many lawyers and judges, particularly in more rural districts, are friendly with one another. Even so, issues of conflict of interest or non-recusal were rare in the study period.
 One case stood out. In Samsara Memorial Trust v. Kelly, Remmel &amp; Zimmerman, the Supreme Court rejected an argument that a Superior Court Justice should have recused himself from a case because the Justice was friends with a former Superior Court Justice who was now an attorney at one of the firms involved in the case. 
 The ruling, in summary: Maine is a small state, judges and lawyers can and will be friends, and that was not enough to require a recusal. 
 The Committee on Judicial Responsibility, which reviews cases on conflict of interest, reported no cases of non-recusal to the Supreme Judicial Court in 2013 or 2014.</t>
  </si>
  <si>
    <t>Bruce Smith, Attorney, Drummond-Woodsum, 17 February 2015, interview.
Amy Sneirson, Executive Director, Maine Human Rights Commission, 25 February 2014, Interview.
Joe Lawlor, Ex-DHHS inspectors say Maine managers ignored child abuse, Portland Press Herald, February 27, 2014, http://www.pressherald.com/2014/02/27/ex-dhhs_workers_say_maine_managers_ignored_reported_child_abuse_/
Healthy Maine Partnerships’ FY13 Contracts and Funding, Report No. SR-CDCHMP-13, December 2013, http://www.maine.gov/legis/opega/reports/CDCHMP%20Final%20Report%20as%20revised%20January%202014%201-28-14.pdf
Annual Report, Maine Human Rights Commission, 2014, accessed March 13, 2015,
http://www.maine.gov/mhrc/about/annualreport2014.pdf</t>
  </si>
  <si>
    <t>Frank Daley, executive director of the Nebraska Accountability and Disclosure Commission, phone interview, March 9, 2015
Gavin Geis, executive director, Common Cause Nebraska, in-person interview, The Mill coffeeshop, March 11, 2015
Bill Avery, former state senator and retired University of Nebraska-Lincoln political science professor, in-person interview, Scooter's coffeeshop, March 19, 2015</t>
  </si>
  <si>
    <t>Mary Baker, Commissioner of Political Practices, Program supervisor, 29 January 2015, Helena, Montana, telephone
Jonathan Motl, Commissioner of Political Practices, Commissioner, 10 April 2015, Helena, Montana, telephone
Controversial attack campaigns resurface in Montana mailboxes ahead of primary, Mike Dennison, Missoulian, 18 May 2014. http://missoulian.com/news/local/controversial-attack-campaigns-resurface-in-montana-mailboxes-ahead-of-primary/article_ee99f8d8-de14-11e3-86b4-001a4bcf887a.html
Dark money hearing gets testy, passage expected Friday, Troy Carter, Bozeman Daily Chronicle, 17 March 2015, http://www.bozemandailychronicle.com/news/mtleg/dark-money-hearing-gets-testy-passage-expected-friday/article_091e9324-1b79-59b1-8996-252fe1a96866.html
Attack Mailers Appear in Contested GOP Races, Associated Press, 19 May 2014, http://flatheadbeacon.com/2014/05/19/attack-mailers-appear-in-contested-gop-races/
Commissioner of Political Practices, Campaign Report Search, 2015, http://campaignreport.mt.gov/forms/candidatesearch.jsp
Commissioner of Political Practices, Campaign finance and practices complaints, 2013 and 2014, http://politicalpractices.mt.gov/2recentdecisions/campaignfinance.mcpx
Disclose Act praised by campaign finance experts, Charles S. Johnson, Ravalli Republic,  9 May 2015, http://ravallirepublic.com/news/local/article_c8b44390-f690-11e4-a15f-d3aec13c85d6.html</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</si>
  <si>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John Schroeder, state representative, R-Covington, and a frequent critic of the state’s Civil Service system, in-person interview, Feb. 25, 1025
Judge allows engineering firm to seek payment in Livingston Parish’s ongoing Gustav cleanup controversy, Heidi Kinchen, The Advocate, Dec. 23, 2014
http://theadvocate.com/news/11116927-123/judge-allows-engineering-firm-to 
Whistleblower awarded $3.4 million in Shaw case, Bill Lodge, The Advocate, April 2, 2013 
http://theadvocate.com/news/5593991-123/whistleblower-awarded-34-million-in
Mark Pilie v Shaw Environmental, Louisiana Court of Appeal, First Circuit, No. 2013 CA 1105, June 5, 2014 
Dan Collins v. State of Louisiana, Louisiana Court of Appeal, First Ciruit, No. 2012 CA 1031. May 30, 2013
‘Whistle-blower’ suit filed, Joe Gyan Jr., The Advocate, Dec. 8, 2012 
http://theadvocate.com/home/4616446-125/whistle-blower-suit-filed 
Mechanic's lawsuit claims he lost City Park job for questioning maintenance of children's rides, Ken Daley, nola.com. Feb. 19, 2015
http://www.nola.com/crime/index.ssf/2015/02/mechanics_lawsuit_claims_he_lo.html 
Former jail warden files 'whistle blower' suit, The Advertiser,” Oct. 23, 2104
http://www.theadvertiser.com/story/news/crime/2014/10/23/former-jail-warden-files-whistle-blower-suit/17768947/ 
Whistleblower lawsuit involving Coliseum revived, The Town Talk (Alexandria, La.) Feb. 4, 2015
http://www.thetowntalk.com/story/news/local/2015/02/04/whistleblower-lawsuit-involving-coliseum-revived/22888329/ 
Carla Fowler v Department of Publi Safety and Corrections, State Civil Service Commission, Docket S-17701. Filed July 8, 2013
http://www.civilservice.louisiana.gov/files/appeals_opinions/s-17701.pdf 
Whistleblower bill stalls in Louisiana House, Times-Picayune, April 19, 2012
http://www.nola.com/politics/index.ssf/2012/04/whistleblower_bill_stalls_in_l.html</t>
  </si>
  <si>
    <t>James Klahr, Missouri Ethics Commission executive director, Jefferson City, Missouri, 10  April 2015, interview by phone.
Consent order of Missouri Ethics Commission v. Dr. Scott Springston, Missouri Ethics Commission, 23 January 2015, accessed 12 April 2015, http://mec.mo.gov/Scanned/CasedocsPDF/CMTS717.pdf
Consent order of Missouri Ethics Commission v. Burley McIntyre, Missouri Ethics Commission, 7 November 2014, accessed 12 April 2015, http://mec.mo.gov/Scanned/CasedocsPDF/22287.pdf
Consent order of Missouri Ethics Commission v. Printing Center LLC, Missouri Ethics Commission, 25 February 2015, accessed 12 April 2015, http://mec.mo.gov/Scanned/CasedocsPDF/CMTS733.pdf
Commission Cases-Final Actions Search, Missouri Ethics Commission, accessed 12 April 2015, http://www.mec.mo.gov/EthicsWeb/Compliance/Compliance_CASearch.aspx</t>
  </si>
  <si>
    <t>Judges have strict rules regarding when and how to recuse. They do so often. But it's hard to say if there are a few or a lot of cases in which a judge doesn’t recuse when he should.
 Critics say judges generally don’t recuse themselves unless asked by a party, and those instances are rare because of concern about offending the judge. The Louisiana Supreme Court suspended a judge who took an all-expenses-paid, three-day trip with a lawyer whose personal injury case he settled. He should have recused himself from the case to begin with.
 The prosecutor sought a year’s suspension without pay. The commission noted that the judge had several other infractions that were handled behind closed doors, and then suspended him for 30 days. 
 For the most part, questions about recusals are brought up in court. For instance, in a civil lawsuit in Lake Charles the defendants in March 2013 sought recusal because the judge had a financial interest in the law firm representing the plaintiff. The motion to recuse was denied in February 2014 and the plaintiffs won the underlying lawsuit. The case is now being considered in appellate court.</t>
  </si>
  <si>
    <t>Cecil Brown, Mississippi Representative, Jackson, Mississippi, April 23, 2015, interview.
Pro-Cochran PAC Sheds Light on GOP Primary, Anna Wolfe, Jackson Free Press, Oct 22, 2014. 
http://www.jacksonfreepress.com/news/2014/oct/22/pro-cochran-pac-sheds-light-gop-primary/
Media Buying Firm Places Ads for Two Pro-Cochran Super PACS; Affiliated with Firm Paid by NRSC, Anna Wolfe, Jackson Free Press, July 11, 2014.
http://www.jacksonfreepress.com/weblogs/jackblog/2014/jul/11/media-buying-firm-places-ads-for-two-pro-cochran-s/
Leader of the PAC, Anna Wolfe, Jackson Free Press, July 23, 2015.
http://www.jacksonfreepress.com/news/2014/jul/23/leader-pac/
Cochran camp says it 'screwed up' cash accounting, Geoff Pender, The Clarion-Ledger, July 9, 2014.
http://www.clarionledger.com/story/politicalledger/2014/07/08/cochran-vote-buying-election-politics-mcdaniel-fec/12363785/
Pamela Weaver, Director of Communications, Secretary of State, Jackson, Mississipi, April 24, 2015 email interview.</t>
  </si>
  <si>
    <t>Citizens have the opportunity to sign up to speak during the public comment period at legislative committee meetings, and it is not uncommon for people from all walks of life to express their opinions. 
 There is evidence that the views expressed by citizens do influence legislators; it’s not unusual for legislators to cite citizens’ testimony during the floor debate on bills. 
 For example, in March 2015, the House of Representatives indefinitely tabled a bill that would’ve allowed public agencies to charge for the time it took them to fulfill public information requests. Representatives of media organizations, activists and citizens spoke against the bill in committee, far outnumbering supporters. While there was support for the bill in the committee, the tabling motion was made largely in response to the outcry from citizens.</t>
  </si>
  <si>
    <t xml:space="preserve">Andy Crocker, Kentucky Personnel Board, general counsel, 16 February 2015, Frankfort, Kentucky, phone interview. 
Kevin Wheatley, Time Warner's cn|2 network, political reporter and former state government reporter for the Frankfort State Journal, 17 February 2015, Frankfort, Kentucky, phone interview.
Legislators' busy week fueled with some fire, Ronnie Ellis, CNHI News Service, Richmond Register, 7 February 2015, http://www.richmondregister.com/news/legislators-busy-week-fueled-with-some-fire/article_b3ebd62e-ae8a-11e4-8966-8791ce6fd777.html, accessed 17 February 2015. 
Fired LRC employee files suit against new House official, Ronnie Ellis, CNHI News Service, Richmond Register, 28 January 2015, http://www.richmondregister.com/news/fired-lrc-employee-files-suit-against-new-house-official/article_90c61078-a6ac-11e4-be0a-d7bc82b8858e.html, accessed 17 February 2015. 
Auditor finds threats, conflicts of interest and partying in Kentucky Emergency Management agency, Don Weber, Time Warner's cn|2 network, 6 August 2013, http://mycn2.com/politics/auditor-finds-threats-conflicts-of-interest-and-partying-in-kentucky-emergency-management-agency, accessed 16 February 2015. </t>
  </si>
  <si>
    <t>Jeremy Schroeder, Common Cause Minnesota, Executive Director, 10 February 2015, St. Paul, Minnesota, in-person interview
Close the loophole on electioneering communications, George Beck, Star Tribune, 31 January 2014, http://www.startribune.com/opinion/commentaries/243015021.html 
Increased campaign spending disclosure is needed, Laurie Halverson, Dakota County Tribune, 12 February 2015, http://sunthisweek.com/2015/02/12/increased-campaign-spending-disclosure-is-needed/</t>
  </si>
  <si>
    <t xml:space="preserve">Most judges in Kentucky do recuse themselves when a potential conflict of interest arises in cases that come before their courts. 
When there have been rare instances during the reporting period in which a judge was found to have failed to recuse himself or herself, it was because of personal connections to the party, not because of financial benefits. 
For instance, the only sanction imposed by the Judicial Conduct Commission for conflict of interest during the reporting period resulted in the 30-day suspension of Judge Rebecca S. Ward of Kentucky's 55th Judicial District. The agreed upon order of suspension cited multiple instances in which Ward "entered orders in some cases in which she had a conflict of interest" because she had an acquaintance with one of the parties. </t>
  </si>
  <si>
    <t>Rich Robinson, director of Michigan Campaign Finance Network, phone interview, March 11                                                                                                                             
John Pirich, former state assistant attorney general, attorney for Honigman Miller firm specializing in election law and campaign finance, phone interview, June 5, 2015
Bob LaBrant, lobbyist and legal counsel, Michigan Chamber of Commerce, Sterling Corporation political consulting firm, phone interview, March 16 
Mark Brewer, attorney, former Michigan Democratic Party chairman, phone interview, March 12</t>
  </si>
  <si>
    <t>Citizens can easily express their views at legislative committee level in both the state Senate and Assembly. Reporters have no difficulty in finding citizen speakers at such proceedings, and that is valuable in putting a human face on issues being considered by lawmakers. 
But even though individual citizens frequently provide input to legislators, lawmakers tend to be swayed by the most powerful lobbying interests. 
For example, a bill to allow those with concealed weapons permits to take their weapons onto the state’s college campuses died during the 2013 Nevada legislative session when it wasn't put on the list of bills to be considered on the deadline for bills to win approval in committee.  
Proponents of the measure included Amanda Collins, a concealed weapons permit holder who was unarmed when she was raped in a University of Nevada, Reno parking garage in 2007. Collins said she probably would not have been able to stop the attack but might have been able to defend herself at some point. 
AB143  was opposed by officials with the Nevada System of Higher Education, faculty and university system police officials.</t>
  </si>
  <si>
    <t>During the period under study, there are no documented cases of state-level judges failing to recuse themselves from actions that could benefit themselves or their family. State-level judges do occasionally recuse themselves, although whether it's for a financial conflict of interest is not clear because they typically do not state their reasons for recusal. 
In 2013, the state Supreme Court suspended former Attorney General Phill Kline's law license with five members of the court having recused themselves. That same year, one Supreme Court member recused herself from the state's school funding lawsuit, and another recused herself from a disciplinary hearing for a lawyer. The Kansas Official of Judicial Administration does not keep statistics on how often judges recuse themselves.
A longtime Wichita lawyer said judges recuse themselves "probably not very often, but they do." A court clerk said she's seen a recusal happen "a few times, but not very often."</t>
  </si>
  <si>
    <t xml:space="preserve">Roxana Hegeman, Associated Press, Nov. 14, 2013: http://cjonline.com/news/state/2013-11-14/former-ku-lab-director-files-whistleblower-lawsuit                                                                                                         
Roxana Hegeman, Associated Press, Nov. 1, 2013: http://cjonline.com/news/2013-11-01/ku-school-medicine-professor-alleges-school-misused-grant-funds     
"Former DHS employee files 'whistleblower' lawsuit" by Dave Raney, March 27, 2015, KHI News Service: http://www.khi.org/news/article/former-dcf-employee-files-whistleblower-lawsuit                  
John Milburn, director of legislative and public affairs, Department of Administration, email March 13, 2015                                                                                                       </t>
  </si>
  <si>
    <t>Danny Homan, president, Council 61, American Federation of State, County and Municipal Employees, Jan. 29, 2015, telephone interview 
Ruth H. Cooperrider, Iowa ombudsman, Feb. 4, 2015, telephone interview
Bert Dalmer, senior assistant for whistle-blower protection, Iowa Office of Ombudsman, Feb. 4, 2015, email
Wrongly fired Iowa whistleblower receives $687K, Jason Clayworth, Des Moines Register, Jan. 13, 2015, http://www.desmoinesregister.com/story/news/2015/01/12/iowa-state-wrongly-fired-whistleblower-payment/21664093/
Iowa Supreme Court to Hear  ISU Whistleblower Case, Jens Manuel Krogstad, Des Moines Register, Jan. 29, 2014 http://blogs.desmoinesregister.com/dmr/index.php/2014/01/29/iowa-supreme-court-to-hear-isu-whistle-blower-case
Suspected Taser whistleblower doesn't get job back,  Jason Clayworth, Des Moines Register, Jan. 7, 2015
http://www.desmoinesregister.com/story/news/investigations/2015/01/07/suspected-taser-whistleblower-get-job-back-muscatine-barry-major/21389757/</t>
  </si>
  <si>
    <t>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31. 2015, by telephone and email
“Gov. Deval Patrick signs super PAC disclosure law,”  Shira Schoenberg, MassLive.com, Boston, MA, August 4, 2014, 
http://www.masslive.com/politics/index.ssf/2014/08/gov_deval_patrick_signs_super.html
“New PAC spends $480,000 on Walsh’s behalf,” Andrew Ryan, Boston Globe, Boston, MA, October 31, 2013
http://www.bostonglobe.com/metro/2013/10/31/newly-formed-political-committee-makes-big-buy-touting-mayoral-candidacy-martin-walsh/6cwBlyYacnmY4m53chjPzJ/story.h
Transparency in political ads, Pam Wilmot, Common Cause Massachusetts, The Patriot Ledger, Quincy, MA, Oct. 6, 2014
http://www.patriotledger.com/article/20141006/OPINION/141007734/12368/OPINION</t>
  </si>
  <si>
    <t>Interview: Ashley Hungate, director of communications, State Department of Personnel, March 9, 2015, by email. 
Interview: James Kaiser, first vice president, Indiana State Employees Association, March 12, 2015, by phone. 
Interview: Judge Gabe Paul, administrative law judge, State Employees' Appeals Commission, March 11, by email. 
Indiana Code 4-15-10-4, State employees' bill of rights; https://iga.in.gov/legislative/laws/2014/ic/titles/004/.</t>
  </si>
  <si>
    <t xml:space="preserve">Jennifer Bevan-Dangel exe dire Common Cause 2/24-15 telephone interview
Brian P. Sears reporter Daily Record Baltimore Md. telephone interview 3/15/15 
Jared DeMarinis, director Candidacy and Campaign Finance Division Maryland Board of Elections telephone interview 3.18.15
Maryland Board of Elections website to view filed reports here: https://campaignfinancemd.us/Public/ViewFiledReports, accessed on 5/7/2015
Sample filing can be found under "Committee to Protect Marylanders Transportation Trust Fund, report filed 11/14/14 or searching for "union" on the website. </t>
  </si>
  <si>
    <t>All bills proposed to the Nebraska Legislature must get a public hearing before the relevant committee before they can be considered by the full Legislature.
 Hearings about especially controversial measures often last hours as parties on all sides are given ample time to state their cases. Also, the Legislature has a long-standing tradition of conducting public hearings across the state to enable fuller public participation.</t>
  </si>
  <si>
    <t xml:space="preserve">Dan Stralka, executive director, Illinois Civil Service Commission, interview by phone, March 13, 2015.
Illinois Exececutive Ethics Commission, whistleblower protection act brochure, accessed April 17, 2014 https://www.illinois.gov/eec/Documents/WhistleBlower.pdf
Office of Executive Inspector General, whistleblower protection brochure, accessed April 17, 2014 https://www.illinois.gov/oeig/complaints/Pages/WhistleBlower.aspx
Unidentified cadavers found at a Malcom X college buried 'with dignity', Chicago-CBS, June 5, 2015, http://chicago.cbslocal.com/2015/06/05/unidentified-cadavers-found-at-malcolm-x-college-buried-with-dignity/
Fired employees seek backpay, John O'Connor, Associated Press, May 21, 2015, http://www.daily-chronicle.com/2015/05/21/fired-employees-seek-back-pay/avt744x/ </t>
  </si>
  <si>
    <t>Citizens and interest groups regularly provide input to Montana legislative committee hearings. Elected officials indicate that they find citizen input valuable.
One barrier to providing input at a hearing is that citizens may have to travel far to reach Helena and the session happens in the winter when travel in Montana can be difficult. 
Sometimes testimony is cut short close to a bill's transmittal deadline as several bills are being heard in a matter of hours. The legislature does try to accommodate those who have traveled to provide it. 
Otherwise, individuals can contact their legislators' directly through written communication, web message, email, or phone.
Montana newspapers regularly report on citizens providing input during legislative hearings.</t>
  </si>
  <si>
    <t>The General Assembly regularly holds hearings for public input on bills at the committee level. Individuals attending hearings are usually not turned away due to time constraints, although there may be limits imposed on the length of each individual's comments. Citizens may also submit written comments to be read at the hearing, and committees will sometimes hold two or three hearings on a single bill to ensure as much input as possible. All committee members generally attend these hearings and refer to the testimony and emails received from individuals during bill discussions.
In their documentation of providing hearing input, civic groups, community members, and business groups found the hearings to be engaging and legislators told attendees that the testimony made an impact on their votes.
---
Peer Reviewer Comment: Agree..
All committees hold public hearings, but it's becoming increasingly common for conference committees, where differences between the House and Senate are worked out, to be mostly for show, with the work of crafting legislation largely done behind the scenes.</t>
  </si>
  <si>
    <t>Kirstan B. Alvanitakis, an official with the Louisiana Democratic Party, in-person interview, Feb. 11, 2015. 
“Business groups pacing spending in races,” by Charles Lussier. The Advocate. Oct. 30, 2014. Page 1. Section B http://theadvocate.com/news/10645422-123/business-groups-dominate-spending-on “Banking on it,” by Marsha Shuler. The Advocate. Feb. 9, 2014. Page 1. Section A http://theadvocate.com/home/8321174-125/banking-on-it “Campaign finance laws need to be rethought,” The Advertiser (Lafayette), Aug. 2, 2014 http://www.theadvertiser.com/story/opinion/2014/08/02/campaign-finance-laws-need-rethought/13516761/ More than $666,000 raised for East Baton Rouge school board races,” by Charles Lussier. The Baton Rouge Advocate. Dec. 3, 2014. Page 1. Section B http://theadvocate.com/news/10990024-123/more-than-666000-raised-for</t>
  </si>
  <si>
    <t xml:space="preserve">Emily Dennis, Kentucky Registry of Election Finance, general counsel, 2 February 2015, Frankfort, Kentucky, email interview.
Tom Loftus, Louisville Courier-Journal, Frankfort bureau chief, 21 January 2015, Frankfort, Kentucky, phone interview. 
Mitchel Denham, Kentucky Attorney General's Office, assistant deputy attorney general of the criminal division and special prosecutors, 2 February 2015, Frankfort, Kentucky, email interview.
Super PACs will spend millions in fight for Ky House, Tom Loftus, Louisville Courier-Journal, 31 October 2014, http://www.courier-journal.com/story/politics-blog/2014/10/31/outside-groups-spending-kentucky-house-races/18256399/, accessed 3 February 2014. </t>
  </si>
  <si>
    <t>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“Whistleblower tort claim filed against Idaho Commission on Aging, governor,” Cynthia Sewell, Idaho Statesman, Nov. 28, 2014, http://www.idahostatesman.com/2014/11/28/3513461/whistleblower-tort-claim-filed.html
“Fired: Department of Juvenile Corrections whistleblower loses job,” Roland Beres, Fox9 On Your Side, Dec. 19, 2013, http://www.jrn.com/kivitv/news/Facing-the-heat-whistleblower-fights-to-keep-her-Dept-of-Corrections-job-236607831.html
 ---
 Peer Review Source:</t>
  </si>
  <si>
    <t xml:space="preserve">Carol Williams, executive director of the Governmental Ethics Commission, telephone interview Feb. 18, 2015 
"Outsiders Spending Millions in Governor's Race," Dave Helling, Kansas City Star, Sept. 5, 2014:http://www.kansascity.com/news/government-politics/article1601763.html                                                                                                               
"Sam Brownback TV Ads To Air," Alexander Burns, Politico, March 17, 2014: http://www.politico.com/story/2014/03/sam-brownback-tv-ads-kansas-senate-election-2014-104754.html                                                                                                                                        
Center for Public Integrity website: http://www.publicintegrity.org/who-calls-shots/kansas                           </t>
  </si>
  <si>
    <t>Robin K. Matsunaga, Hawaii Office of the Ombudsman, ombudsman, Honolulu, Hawaii, 5 February 2015, telephone
Les Kondo, Hawaii State Ethics Commission, executive director, Honolulu, Hawaii, 2 February 2015, telephone 
State of Hawaii Labor Relations Board decisions, accessed 7 February 2015, http://labor.hawaii.gov/hlrb/decisions/
Annual Report Fiscal Year 2012-2013, Hawaii Office of the Ombudsman, December 2013, http://ombudsman.hawaii.gov/wp-content/uploads/2013/08/FINAL-REPORT-44-for-web-12-17-13.pdf</t>
  </si>
  <si>
    <t xml:space="preserve">Citizens do provide input into the legislative process at the committee level in meetings and other ways of communications. Legislators consider their views. For example, a public outcry against Common Core education requirements in 2015 prompted the Legislature to pass a bill to appoint a study committee to recommend whether the standards should be scuttled. They can be overshadowed by special interests, as evidenced by the large number of lobbyists more active in influencing legislators in getting bills passed for their specific needs. However, ordinary constituents still have sway over their legislators, especially in years when they're seeking re-election.
--
Peer Reviewer Comment:
Typically, citizens attending committees are not allowed to give input, unless they are granted special permission to do so by the committee chair. Such permission is often granted to lobbyist or industry representatives; infrequently allowed for the public. Otherwise, there is no formal provision, for instance in the Mississippi House Rules, for citizen input during committee meetings: http://billstatus.ls.state.ms.us/htms/h_rules.pdf   
For conference committee meetings, where final decisions are made by lawmakers on key budgets and bills, there is a prohibition in the Mississippi Legislative Joint Rules against anyone other than lawmakers speaking at a meeting. It reads: "(b) Any oral, written or electronic communication between a conferee and another person who is not a legislator or legislative staff member, except that a conferee may request that any person at the meeting meet with the conferee outside the room, and any conferee may request a person who is not a member of the conference committee, upon approval of a majority of the members of the committee present, to address the committee in the room."  http://billstatus.ls.state.ms.us/htms/j_rules.pdf    </t>
  </si>
  <si>
    <t>Office of Inspector General – File a Complaint. Accessed March 3, 2015
http://oig.georgia.gov/file-complaint
“Court allows whistle-blower suits against Fulton to proceed,” by Bill Rankin, AJC, November 18, 2013. http://www.ajc.com/news/news/local/court-allows-whistle-blower-suits-against-fulton-t/nbwn9/ 
E-mail from Georgia Department of Administrative Services (DOAS), February 27, 2015
“After ethics case, Nathan Deal questions who gets ‘whistle-blower’ status,” by Greg Bluestein, AJC, May 27, 2014. 
http://politics.blog.ajc.com/2014/05/27/gov-nathan-deal-questions-who-should-qualify-as-whistleblower-after-ethics-case/
Workplacefareness.org – Filing a Whistleblower or Retaliation Claim – Georgia, http://www.workplacefairness.org/whistleblower-retaliation-claim-GA
“State reached deal in ethics violation lawsuit,” staff, WXIA TV. June 13, 2014. http://www.11alive.com/story/news/politics/2014/06/13/state-reaches-deal-in-ethics-violation-lawsuits/10421403/
“Whistle-blower settles: Former Georgia National Guard public affairs director to get $480K in ethics complaint against general,” by Ricky Leroux, Marietta Daily Journal, April 7, 2015. 
http://www.mdjonline.com/view/full_story/26562963/article-Whistle-blower-settles?instance=home_lead_story</t>
  </si>
  <si>
    <t>Megan Tooker, executive director and legal counsel, Iowa Ethics and Campaign Disclosure Board, Jan. 7, 2015, telephone Interview 
Adam Mason, State Policy Director, Iowa Citizens for Community Improvement, April 15 2015, telephone interview.
Ethics panel to probe marriage group's Iowa campaign activities, Rod Boshart, The Gazette, Aug. 9, 2013
http://thegazette.com/2013/08/09/ethics-panel-to-probe-marriage-groups-iowa-campaign-activities/
Minutes of Aug. 8, 2013, meetings, Iowa Ethics and Campaign Disclosure Board, accessed April 7, 2015
https://webapp.iecdb.iowa.gov/publicview/misc/minutes/2013/8-8-13.pdf
Iowa Code Chapter 68A.404 Campaign Finance — Independent Expenditures, accessed April 7, 2015
https://www.legis.iowa.gov/docs/code/2015/68A.pdf
Peer Reviewer source:
Megan Tooker, executive director and legal counsel, Iowa Ethics and Campaign Disclosure Board, May 4, 2015, telephone Interview</t>
  </si>
  <si>
    <t>Robert Scoglietti, Director of Policy and External Affairs, Delaware Office of Management and Budget, email interview, February 17, 2015;
Deborah Moreau, Lawyer, Public Integrity Commission, email interview, January 16, 2015; 
Public Integrity Commission opinions, accessed March 25, 2015, http://1.usa.gov/1zzxJlh</t>
  </si>
  <si>
    <t>Interview: Joseph Losco, director of Ball State University's Bowen Center for Public Affairs, Jan. 7, 2015, by phone. 
Interview: Trent Deckard, co-director of the Indiana Election Division, Jan. 5, 2015, by phone. 
Ed Feigenbaum, campaign finance export and owner of INGroup, a Noblesville, Ind.-based firm that offers information and resources about federal and state government and politics, Jan. 6, 2015, by phone.</t>
  </si>
  <si>
    <t>Marie Mattox, attorney, interviewed by phone April 21, 2015
Search on Findlaw.com for cases involving the Florida whistleblower statute, http://lawcrawler.findlaw.com/LCsearch.html?entry=112.3187&amp;restrict=caselaw&amp;start=1, April 30, 2015
State prison system hit with $340,000 verdict in whistle-blower suit, Fresh Squeezed Politics Blog, Jan. 26, 2015, http://tbo.com/news/blogs/fresh-squeezed-politics/state-prison-system-hit-with-340000-verdict-in-whistle-blower-suit-20150126/</t>
  </si>
  <si>
    <t>Phone interview with Sal Luciano, executive director of Council 4, American Federation of State, County, &amp; Municipal Employees (AFSCME), from New Britain, March 13, 2015.
"A State Pension Mess Fueled By Politics And A Commission's Reversal," by Jon Lender, The Hartford Courant, March 1, 2015, http://www.courant.com/politics/hc-lender-pension-mess-0301-20150228-column.html#page=1
"Whistle Blower: My Bosses Retaliated After I Reported Katz's Storage Of Sports Car In State Garage," by Jon Lender, The Hartford Courant, June 1, 2013, http://articles.courant.com/2013-06-01/news/hc-lender-column-whistleblower-0602-20130531_1_state-garage-hr-officer-505-hudson-st
Commission on Human Rights and Opportunities, Human Rights Referees' Whistleblower Retaliation Decisions, http://www.ct.gov/chro/cwp/view.asp?a=2528&amp;Q=316248&amp;chroPNavCtr=|#45687
"Pending Legislation Would Extend Whistleblower Protections for Employees," by Michelle Devlin Long, in "Connecticut Labor &amp; Law Journal," Representing Employers, Nov. 7, 2014, http://www.connecticutlaboremploymentlawjournal.com/employer-policies/pending-legislation-would-extend-whistleblower-protections-for-employees/</t>
  </si>
  <si>
    <t>David Melton, executive director, Illinois Campaign for Political Reform, March 10, 2015, phone interview.
Illinois State Board of Elections, accessed March 7, 2015, http://www.elections.il.gov/
New Trier Now, D-2 Quarterly Report, accessed June 23, 2015
http://www.elections.il.gov/CampaignDisclosure/D2Quarterly.aspx?id=556799
Illinois Architects PAC, D-2 Quarterly Report, accessed June 22, 2015
http://www.elections.il.gov/CampaignDisclosure/D2Quarterly.aspx?id=574221
Central Illinois PAC, D-2 Quarterly Report, accessed June 22, 2015
http://www.elections.il.gov/CampaignDisclosure/D2Quarterly.aspx?id=557120</t>
  </si>
  <si>
    <t>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
Bantt LLC independent expenditure report, 2014 general election, Idaho Secretary of State’s website, http://www.sos.idaho.gov/elect/Finance/2014/Post-General/4879.1.pdf
Independent expenditure reports, 2014 general election, Idaho Secretary of State’s website, http://www.sos.idaho.gov/elect/Finance/2014/this_year_independent_expenditures_and_electioneering_communications.html
Tim Hurst, Chief Deputy Idaho Secretary of State, interviewed Friday, Tuesday, Dec. 23, 2014, in his office at the Idaho Capitol
“PACs start swapping money around,” Betsy Z. Russell, Eye on Boise/The Spokesman-Review, Oct. 24, 2014, http://www.spokesman.com/blogs/boise/2014/oct/24/more-last-minute-campaign-otter-collects-pacs-start-swapping-money-around/</t>
  </si>
  <si>
    <t>It is a standard practice for citizens to provide input at the committee level, with lawmakers often considering their input in the decision-making process or modifications of bills. 
 In fact, members of the general public are encouraged to testify before committees, according to the Minnesota Legislature’s website. Citizens may need to contact a member of the committee staff or representative to testify beforehand.</t>
  </si>
  <si>
    <t>Carmille Lim, Common Cause Hawaii, executive director, 13 January 2015, Honolulu, Hawaii, telephone
Tony Baldomero, Hawaii Campaign Spending Commission, associate director, 13 January 2015, Honolulu, Hawaii, telephone
Honolulu super PAC questioned on reports, Nancy Cook Lauer, Hawaii Tribune-Herald, 9 October 2014, http://hawaiitribune-herald.com/news/local-news/honolulu-super-pac-questioned-reports 
Campaign Spending Commission doubles down on letting Forward Progress donor hide source of funds, Karen Chun, Hawaii Political Scene, 19 October 2014, http://karenchun.com/campaign-spending-commission-doubles-down-on-letting-forward-progress-donor-hide-source-of-funds/</t>
  </si>
  <si>
    <t>Marie Harder, retired state of California employee and union shop steward, March 11, 2015, email
State Personnel Board, Whistleblower Retaliation Complaints, 2013 Report to the Legislature, June 2014
http://www.spb.ca.gov/content/appeals/2013_WB_Report.pdf
Napa Register, "Napa State Whistleblower Wins $1 Million Verdict," March 10, 2014
http://napavalleyregister.com/news/local/napa-state-whistleblower-wins-million-verdict/article_bf978ec2-a8a6-11e3-89c0-0019bb2963f4.html</t>
  </si>
  <si>
    <t>Dana Shea-Reid, director of Colorado's State Personnel Board, during a Feb. 18, 2015, phone interview.
Kim Burgess, statewide chief human resources officer for the Colorado Department of Personnel and Administration, during a Feb. 18, 2105, phone interview. 
Pamela Cress, the grievance coordinator for Colorado Colorado Workers for Innovative and New Solutions, a union representing 31,000 state employees, during a Feb. 10, 2015 phone interview.</t>
  </si>
  <si>
    <t>Janis Harrison, Department of Finance and Administration Statewide Program Manager, February 17, 2015, telephone interview.   
Tim Leathers, deputy director, Arkansas Depatment of Finance and Administration,  February 4, 2015, telephone interview.
Rep. Nate Bell, state representative, March 9, 2015, telephone interview. 
Matt Campbell, lawyer and blogger, Blue Hog Report, January 20, 2015, telephone interview. 
Jim Nickels, Sherwood attorney and state representative 2009-2014, February 16, 2015, telephone interview. 
Max Brantley, Senior Editor Arkansas Times, January 20, 2015, telephone interview.. 
“Judge: Fort Smith Police, City Must Comply With Requests In Whistle Blower Case,” Jeff Arnold, Southwest Times Record, May 10, 2014
http://swtimes.com/news/judge-fort-smith-police-city-must-comply-requests-whistle-blower-case
“‘Whistleblower’ at treasurer’s hearing; caution for security firm,” Max Brantley, Arkansas Times, September 17, 2012 http://www.arktimes.com/ArkansasBlog/archives/2012/09/17/securities-department-cautions-firm-on-dealings-with-treasurer
Ark. Code 21-1-610, “Reward to state employee when communication of waste or violation results in savings of state funds,” 2013. 
http://www.arkleg.state.ar.us/assembly/2013/2013R/Acts/Act211.pdf
“Career Education whistleblower’s judgment affirmed by Supreme Court,” Max Brantley, Arkansas Times, April 25, 2013
http://www.arktimes.com/ArkansasBlog/archives/2013/04/25/career-education-whistleblowers-judgment-affirmed-by-supreme-court</t>
  </si>
  <si>
    <t>Judges do typically recuse or disqualify themselves when necessary.
Part of that responsibility, said Robert Cummins, former board chairman of the Illinois Judicial Inquiry Board, needs to be placed on the lawyers, however.
“This, of course, implicates appropriate motions by the lawyers fulfilling their duties in cases in which recusal or disqualification is required,” he said. 
A semi-infamous judicial controversy related to recusal involved Illinois Supreme Court Justice Lloyd Karmeier. Critics argue the judge’s 2004 election campaign was at least partially funded by Philip Morris and State Farm. After his election, he overturned billion-dollar judgments against the companies. The controversy is still making waves in 2015.
In yet another controversy, one Champaign County circuit court judge did not recuse himself from cases that were argued before him by his lover's husband. 
The Judicial Inquiry Board launched an investigation in July 2014 that remains pending.</t>
  </si>
  <si>
    <t>In-person interview with William Perry, Executive Director, Common Cause Georgia, January 23, 2015;
Phone interview with Charles Bullock, Political Scientist, University of Georgia, February 25, 2015;
Ad Filings for Georgia, Sunlight Foundation, accessed March 27, 2015, http://politicaladsleuth.com/political-files/state/GA/</t>
  </si>
  <si>
    <t>Byron Schlomach, Goldwater Institute Center for Economic Prosperity Director, telephone interview 3/2/15
Jim Small, Arizona News Service Editor, telephone interview, 5/17/2015
Phoenix VA scandal: Chief of Social Work responds to whistleblower claims, Sara Goldenberg, ABC15, Feb 5, 2015 http://www.abc15.com/news/region-phoenix-metro/central-phoenix/phoenix-va-responds-to-whistleblower-allegations
Governor’s office won’t release McKay whistleblower letter, Gary Grado, Arizona Capitol Times, March 17, 2015 http://azcapitoltimes.com/news/2015/03/17/governors-office-wont-release-mckay-whistleblower-letter/
Veterans Day question: Has Phoenix VA reformed?, Dennis Wagner, The Arizona Republic, November 8, 2014   http://www.azcentral.com/story/news/arizona/investigations/2014/11/08/phoenix-va-reform/18716253/
Former whistleblower faces whistleblower complaint as he moves closer to approval for DCS post, Gary Grado, Arizona Capitol Times, March 20, 2015  
http://azcapitoltimes.com/news/2015/03/20/former-whistleblower-faces-whistleblower-complaint-as-he-moves-closer-to-approval-for-dcs-post/
Arizona AG investigating whistleblower allegations, Brahm Resnik, 12 News, March 2, 2015 
http://www.azcentral.com/story/news/12-news/2015/03/02/12news-arizona-attorney-general-investigating-whistleblower-allegations-about-aps-watchdog/24291431/</t>
  </si>
  <si>
    <t>March 2, 2015, interview with Jim Duncan, Alaska State Employees Association president; 
"Rape victim says Alaska National Guard violated her confidentiality," Alaska Dispatch News, Sept. 11, 2014 (http://www.adn.com/article/20140911/rape-victim-says-alaska-national-guard-violated-her-confidentiality); 
National Guard Bureau Office of Complex Investigations, "Report of Assessment of the Alaska National Guard", Sept. 4, 2014 (http://www.housemajority.org/wp-content/uploads/2014/09/ak-roa-combined.pdf), accessed March 23, 2015</t>
  </si>
  <si>
    <t xml:space="preserve">In person interview, Josh Foley, compliance attorney and spokesman for SEEC, March 10, 2015, in Hartford.
"Millions In Outside Money Pouring Into Race for Governor," by Gregory B. Hladkey, The Hartford Courant, Oct. 30, 2014, http://www.courant.com/politics/elections/hc-a-public-voice-20141030-story.html#page=1
"‘Dark money’ group puts up $1 million to attack Malloy," by Mark Pazniokas, CT Mirror, Oct. 26, 2015,
http://ctmirror.org/2014/10/26/dark-money-group-puts-up-1-million-to-attack-malloy/
Electronic Reporting Information System (eCRIS), http://seec.ct.gov/eCris/DocumentSearch/DocumentSearchHome.aspx?seecNav=| accessed throughout 2015
 </t>
  </si>
  <si>
    <t>Elaine Manlove, Delaware Elections Commissioner, telephone interview, January 14, 2015;
Foundation for Delaware's Future 8-day General Election report 2014: http://bit.ly/1uVGhEH
Common Sense Delaware 2014 Year-end report: http://bit.ly/1uVGqrJ
Jonathan Starkey, "Election: What to watch in final hours" November 3, 2014, delawareonline.com: http://delonline.us/1KWUx4z</t>
  </si>
  <si>
    <t>Campaign expenditures for Let's Get to Work, http://election.dos.state.fl.us/cgi-bin/TreFin.exe, accessed May 26, 2015
Mary Ellen Klas, Miami Herald/Tampa Bay Times, capital bureau chief, March 16, 2015, phone interview
Mark Herron, Tallahassee attorney considered top expert on Florida election law, interviewed by phone March 18, 2015
Ben Wilcox, Integrity Florida, Research Director (and a lobbyist himself), March 9, 2015, phone interview</t>
  </si>
  <si>
    <t>Idaho’s state-level judges are required to recuse themselves in cases in which they or their family members may have a conflict of interest or the appearance of a conflict, and they do so. The Idaho Judicial Council received five inquiries from judges in 2013, a typical number, inquiring about whether they should recuse themselves in certain cases. In all five, they followed the council’s advice, which was either to disqualify themselves from the case, or to inform the parties of the potential conflict and allow them the option of disqualifying the judge from the case.
  These cases went well beyond direct financial benefit to the judge or a family member, including cases that could potentially have aroused a perception of favoritism due to social relationship or friendships between the judge and a party; a former law clerk of the judge appearing in a case before the judge (the judge was advised to disqualify himself, because the trust that a judge places in a law clerk could suggest possible favoritism in the case); and a criminal case in which a judge learned that the victim was the husband of a court employee.
  A candidate who ran against an Idaho Supreme Court justice in 2014 charged that the justice had a conflict of interest because he named as his campaign treasurer the general counsel for a major Idaho corporation that had just won a case in which the justice wrote the opinion, and the opinion wasn’t formally issued until two months after the justice named his campaign treasurer (who wasn’t the lawyer for the firm on that specific case). The justice said the court’s unanimous decision was reached and he wrote the opinion a month before he even knew he would be opposed in the election and would need a campaign treasurer, and said the delay in issuance of the opinion didn’t create a conflict. A national expert said the judge still should have recused himself, as the general public doesn’t know about the delays in issuance of opinions. The justice didn’t contact the Judicial Council about the issue.</t>
  </si>
  <si>
    <t>Jackie Graham, director of the Alabama Personnel Department, May 20, 2015, telephone interview.
Mike Cason, al.com, state government reporter, April 12, 2015, telephone interview.
Ed Packard, Alabama Secretary of State’s Office, director of elections, Feb. 6, 2015, telephone interview.
“Alabama whistleblower Edward Lane wins at Supreme Court, but loses pay,” The Associated Press, July 26, 2014. http://www.al.com/news/index.ssf/2014/07/whistleblower_wins_at_supreme.html, accessed May 31, 2015.</t>
  </si>
  <si>
    <t>Luis Toro, director of Colorado Ethics Watch, during a Jan. 19, 2015, phone interview. 
Colorado journalist Sandra Fish, during a Jan. 17, 2015, phone interview. 
Administrative Law Judge Robert Spencer’s ruling “In the matter of the complaint filed by Colorado Ethics Watch regarding alleged campaign and political finance violations by Colorado Campaign For Life and Rocky Mountain Gun Owners,” Dec. 23, 2014: http://crew.3cdn.net/e02200845ba394d223_c5m6i24vs.pdf</t>
  </si>
  <si>
    <t>Residents, and non-residents can provide input at the committee level. Committee schedules show extensive hearings with public input. Whether or not public input is actually impactful is unknown. At the very least however observers agree that such input is considered during decision-making. There is skepticism among reporters that the views of the general public are taken very seriously, as opposed to views of lobbyists and others who are most often in Annapolis during the annual legislative session.
During the recent legislative session, in which the General Assembly revised the "rain tax," giving more leeway to local jurisdictions, to figure out how to pay for storm water compliance with federal EPA regulations, local voices were heeded from communities where officials and residents said the current plan was economically burdensome.
Efforts by a wide ranging citizen coalition also managed to win changes in the state's open records law in 2015.
But a wide range of other issues, largely related to taxes and education, generally found the legislature adhering to the work and recommendations of well-financed lobbyists.</t>
  </si>
  <si>
    <t>Jay Wierenga, Fair Political Practices Commission, Communications Director, Jan. 22, 2015, Sacramento, email
Phillip Ung, California Forward, Director of Public Affairs, Sacramento, Jan. 26, 2015, interview
Fair Poiitical Practices Commission, Sacramento, Oct. 24, 2013, press release
http://www.fppc.ca.gov/press_release.php?pr_id=783
Secretary of State, Campaign Finance web page, accessed on Apr. 20, 2015
http://cal-access.sos.ca.gov/Campaign/
California Independent Firefights Independent Expenditures PAC, 2013-14, http://cal-access.sos.ca.gov/Campaign/Committees/Detail.aspx?id=1241835&amp;view=expenditures&amp;session=2013</t>
  </si>
  <si>
    <t>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Amanda Crumley, executive director of Southern Progress Fund, January 20, 2015, telephone interview.</t>
  </si>
  <si>
    <t xml:space="preserve">Civil servants are typically protected from recrimination when reporting cases of corruption, graft, or abuse of power. Supervisors cannot retaliate against employees for reporting, said Dean Fausset, Wyoming Department of Administration and Information Director.
The Wyoming State Personnel Rules spell out that “Employees shall have the right to present a grievance or appeal, pursuant to the provisions of this chapter, without coercion, restraint, discrimination or reprisal.”
Although that is the case, many Wyoming Department of Education employees who testified against former Superintendent of Public Instruction Cindy Hill planned on leaving the department after she was reinstated. That implies the employees might have feared retaliation under her management.   
---
Peer Reviewer Comment: Agree
The State of Wyoming launched a revision of its personnel rules this year and published a Notice of Intent on March 6, 2015. The grievance and appeals process formerly spelled out in Chapter 12 of the old rules is contained in Chapter 8 of the new rules. Chapter 8 became effective June 30, 2015. </t>
  </si>
  <si>
    <t>Judicial conduct complaints are confidential for the most part. The Commission on Judicial Conduct’s most recent annual report shows four complaints about conflict of interest. It's not known which of those complaints had validity. Appellate court judges were given a high score of 4.8 out of a possible 5 in whether they removed themselves from any action that would appear to be a conflict of interest during 2014 judicial performance reviews.
 There is one documented cases during the study period of state-level judges not recusing themselves in which they might have a conflict of interest. The state Intermediate Court of Appeals overturned a civil judgment of more than $1.4 million against a former automobile executive, ruling the trial judge should have recused himself from the case because of prior personal and legal association with a witness.</t>
  </si>
  <si>
    <t>Tom Collins, Arizona Citizens Clean Elections Commission Executive Director, telephone interview, 1/26/2015
Analyst: 'Dark money' marred Arizona's 2014 elections, Associated Press, November 5, 2014, Accessed May 6, 2015
http://ktar.com/22/1780417/Analyst-Dark-money-marred-Arizonas-2014-elections
Who is secretly spending $15 million to win your vote?, Laurie Roberts, azcentral.com, October 29, 2014, Accessed May 6, 2015, http://www.azcentral.com/story/laurieroberts/2014/10/29/dark-money-spending-in-arizona-tops-15-million/18081207/</t>
  </si>
  <si>
    <t>Kim Chandler, The Associated Press, Alabama state government reporter, April 1, 2015, telephone interview. 
Mike Cason, al.com, state government reporter, April 12, 2015, telephone interview.
“Stop Common Core PAC amasses $700,000; targets GOP leaders in Alabama,” Challen Stephens, al.com, April 29, 2014, http://blog.al.com/wire//print.html?entry=/2014/04/700000_flows_into_stop_common.html, accessed April 19, 2015. 
“AEA political spending offers a lesson in porcine proctology,” Kyle Whitmire, al.com, Feb. 28, 2015, http://www.al.com/opinion/index.ssf/2015/02/aea_political_spending_is_a_le.html, accessed April 19, 2015. 
Stop Common Core Fair Campaign Practices Act PAC Campaign Finance Report(s), multiple dates. http://fcpa.alabamavotes.gov/PublicSite/SearchPages/CommitteeDetail.aspx?OrgID=25735. accessed April 19, 2015.</t>
  </si>
  <si>
    <t>Feb. 25, 2015, interview with Paul Dauphinais, executive director of the Alaska Public Offices Commission
APOC Commission Complaints Database, search Jan. 1, 2009 to Feb. 22, 2015 (http://aws.state.ak.us/ApocReports/Paper/CommissionComplaints.aspx), accessed Feb. 23, 2015; 
Sample APOC fine, Peter Giessel vs. Ron Devon (http://aws.state.ak.us/ApocReports/Paper/Download.aspx?ID=6979), accessed Feb. 23, 2015; 
Alaskans for Bristol Bay Vote Yes on the Save Our Salmon Initiative vs. Iliamna Natives Corporation and Lorene Anelon (http://aws.state.ak.us/ApocReports/Paper/Download.aspx?ID=6955), accessed Feb. 23, 2015;</t>
  </si>
  <si>
    <t xml:space="preserve">There is a glitch in campaign finance law that allows groups to circumvent the public disclosure of their contributor information.
Groups are allowed to make “independent expenditures” without consultation with a candidate and not disclose contributors as long as the ad does not “expressly” advocate the support or defeat of a candidate. Groups will send out mailers with specific information, but as long as there is no “vote for” or “vote against” language they are saved from disclosing information on the people who paid for the ad.
The Wyoming Tribune-Eagle reported in November 2014 that State Elections Director Peggy Nighswonger said many groups skirted reporting requirements because they did not use specific words saying a candidate should or should not be elected.
WyoFile reported that in the 2014 election cycle, at least six Wyoming groups used mass mailing to distribute “issue ads” without having to disclose their donors. </t>
  </si>
  <si>
    <t>Most Judges do recuse themselves from cases in which they may have a conflict of interest. 
 In Georgia's Southern Judicial Circuit, seven judges recused themselves from a case involving a high school student who was found dead inside a gym mat in January 2013. The parents of the students have sued the local sheriff, the local school system and accused two brothers, whose father is a local FBI agent of involvement in the case. The chief justice of the circuit said that it's not fair to the parties if any judge in the Southern Judicial Circuit rules in the cases, because they deal with the officials involved every day.</t>
  </si>
  <si>
    <t>Citizens are routinely allowed to address lawmakers about legislation in committee hearings. There is a question, however, of how much influence their input has. 
 In just the 2014 session, thousands of citizens came to the State Capitol to testify at hearings and to buttonhole legislators on issues as diverse as allowing the sale of raw milk to banning Common Core to allowing adoptees to access their original birth certificates to stopping oil companies’ efforts to invalidate a lawsuit that had already been filed. In each case, legislators disappointed the most vocal of the citizens.
 Two examples are illustrative: Thousands of clergy and constituents visited the State Capitol repeatedly to argue for protections against short-term payday loans, which had annual rates of more than 100 percent interest. 
 And hundreds of plumbers wearing day-glo lime-green shirts clogged the halls and testified for hours seeking to stop an effort to change the plumbing code that would allow contractors to hire and import plumbers from other states. Legislators passed the bill despite the overwhelming opposition of licensed Louisiana plumbers but had the support of contractors, many of whom are campaign contributors and none of whom testified during two days of hearings. “It was all a farce. They (legislators) had already made up their minds before we stepped into the Capitol,” a union organizer said.
 On payday loans, though part of a national push, in Louisiana it was the churches that organized the support of consumer protections. Their effort included billboards, prayers rallies, town hall meetings, speeches on the State Capitol steps and coordinated testimony before legislative committees. The industry hired more than 40 lobbyists. The Legislature defeated a dozen reform bills, and then enacted a single measure that further protected the industry in Louisiana. 
 State Rep. Ted James, the chief sponsor of the defeated reform legislation, said he had to counsel a number of constituents; for many, it was their first foray into politics, and they become embittered, even despondent, that they were so thoroughly ignored.
 On all issues, the Baton Rouge Democrat said, the part-time, term-limited legislators rely heavily on well-organized and well-briefed lobbyists, trade associations and the governor’s office. In general, the often-passionate voices of everyday voters get in the way of the tidy solutions presented by the other side.
 But the Legislature does provide a formal process for citizen input, which is followed even to farcical extremes, as is often the case when dealing with public school education. The chairman of Senate Education Committee sat through a hearing as parent after angry parent called him names because he supported increased academic standards in the public schools. 
 Another extreme example was in 2012, when the Jindal administration pressed legislators to pass bills that would allow the use of taxpayer-funded vouchers to pay for private school tuition and to eliminate tenure protections for school teachers. Educators camped out on the steps of the State Capitol and testified one after another against the bills in marathon committee hearings, one lasting 15 hours. 
 The video shows House Education Committee Chairman Steve Carter, R-Baton Rouge, slumping in his chair, staring at his stopwatch, timing each citizen for two minutes before moving on to the next witness. Within 10 minutes of the final witness testimony, the committee approved the bills at 12:17 a.m.
 Three years later, Carter acknowledged that citizen testimony followed legislative protocol but did not change any minds.</t>
  </si>
  <si>
    <t>Judges in Florida do recuse themselves in cases where they may have a conflict of interest. Even Howard Finkelstein, the Broward County public defender who is outspoken about judicial misconduct, says judges abide by the law on this particular matter. 
In fact, he says, judges love recusing themselves even when it may not be necessary. "They Say, the victim in this case lives down the block and we go to the same dog park," he said. "They get rid of a case and it’s less work."
Other insiders agreed that judges in Florida are quick to recuse themselves from cases in which they have a conflict, perhaps because the Judicial Qualifications Commission is fairly aggressive in the state.  
For example, in September of 2014, circuit court judge Angela Dempsey was assigned to preside over Florida’s school choice and education adequacy lawsuit but decided to recuse herself from the case after plaintiffs raised questions about her involvement with Catholic organizations.
The same judge recused herself from another case over a lawsuit filed by Democrat Attorney General candidate George Sheldon against Gov. Rick Scott. "Dempsey had previously been represented by Scott's general counsel, Pete Antoncacci, on an ethics charge and Sheldon said that posed an inherent conflict of interest," the Miami Herald reported.</t>
  </si>
  <si>
    <t>By law, whistle blowers are protected, but it doesn’t always work out that well.
Gordon Simmons, who represents the Public Workers Union/WV, said: “My experience has shown me that whistle blowing is a thankless task. If you raise a stink about improper practices, no one wants to hear about it. There’s no obvious retaliation, but they come after you for something else like sick days or job performance.”
That’s illustrated by the case of Duane Rosenlieb, an attorney who says he was fired from his job as a public defender after going before the state’s Grievance Board to protest what he believed was a wrongful demotion. He said that the demotion was a result of his complaint to the head of the state Department of Administration about his boss allowing attorneys to continue working in the private practice after joining the state Public Defender's office. After being fired, Rosenlieb filed a lawsuit against his former employer. 
Sara Walker, head of the state’s personnel Division, said some grievances may have been filed by whistle blowers, “but it’s not something we see often.”
“We have had a few cases dealing with whistle blowers, but I can’t remember a single one where disciplinary action was taken as result of whistle blowing,” said Bill McGinley, chief administrative law judge at the Grievance Board. “It might have seemed that way in someone’s mind, but there have always been other factors involved that justified the action.”</t>
  </si>
  <si>
    <t xml:space="preserve">There are no documented cases of state-level judges recusing themselves during the study period.  There is no public list maintained of judge recusals, although lawyers from the defense or prosecution can petition for a recusal. And there is no media coverage of state-level judges recusing themselves from a case. </t>
  </si>
  <si>
    <t>Organizations that engage in issue advocacy or occasionally engage in express advocacy are not required to register and publicly disclose detailed, itemized contributor information and identify original donation source.  
Organizations whose major purpose is express advocacy can be regulated as a political committee, and must publicly disclose detailed, itemized contributor information and identify original donation source.  The G.A.B. previously regulated these organizations as Independent Disbursement Committees under Wis. Admin. Code § GAB 1.91, however the Barland II decision said the GAB can now only regulate the activity of these organizations if their major purpose is to express advocacy.  Many organizations who registered previously under 1.91 have continued to report disbursements and sources of income voluntarily.
Wisconsin campaign finance law is in a state of flux due to litigation and court decisions that have held parts of state statutes on campaign financing to be unconstitutional.  In addition, the Legislature has not yet addressed campaign financing law changes necessary to bring statutes into line with recent court decisions.  Earlier this year, the Board passed a resolution asking the Legislature to convene a Legislative Study Committee to study an overhaul of Wisconsin’s campaign financing laws, as well as offering to assist the Legislature as it considers changes to the law.</t>
  </si>
  <si>
    <t>Independent expenditure PACs have become increasingly effective in disguising the identities of media buyers.
 “I don’t want to name any names, but there’s one group in particular that is not filing disclosures with the Secretary of State’s office,” said Julie Archer, who lobbies for the Citizens Action Group. “They’re very active, but they have a poor track record of disclosing donors or expenditures. They’ve sent out a number of mailers, but nothing was ever filed with the Secretary of State’s office.” The Charleston Gazette/Mail identified the group as the National Association for Gun Right and said the group had targeted at least 10 Democrats running for the state House of Delegates.
 Related to a second case in which a PAC attempted to disguise the identities of union contributors, the American Federation of Teacher, AFT-West Virginia, reported on Dec . 11, 2014, that it had contributed $45,000 to a group called Honest West Virginians on Oct. 20, 2014. Honest West Virginians is a Super PAC. Its Web site says it had received contributions of $1.40 million and spent $1.35 million by Nov. 24, 2014. One of the directors was listed as Joshua Sword, secretary/treasurer of the West Virginia AFL-CIO. In its report Oct. 31, 2024, it reported spending $145,000-with Orien Strategies, a public relations and communications agency in Charleston WV. 
 Kabler also said he found the reports from the Secretary of State’s office were seldom timely enough. “When I see a new ad on TV, I usually go to the station to find out who paid for the ad and how much air time they bought,” he said.
 However, that may just yield an innocuous name. According to the Charleston Gazette, a little-known organization called Go West Virginia was able to donate $355,000 to a Super PAC called Grow West Virginia, which spent more than $1.4 million on political advertising to elect Republican state legislators. It paid $945,690 to Red Maverick Media for a series of 10 mailers that were sent into selected districts in the final two weeks of the 2014 campaign. And it said that one Democratic candidate, Tammy Stemple of the 47th House District, was only able to raise $7,655 on her own and was helpless to prevent her ultimate electoral defeat. 
 The Gazette also reported that Go West Virginia held a private fundraiser in January 2015, with tickets for a reception costing $1,000 and tickets for dinner costing $25,000. Printed on the tickets was this statement: “Go West Virginia Inc.’s policy is not to disclose its donors to the general public.”</t>
  </si>
  <si>
    <t>The state Inspector General said her office had not received any substantiated reports of recrimination against whistle blowers. Whistle blowers may also report recrimination through the state grievance procedure.
 Unnamed employees at the State Corporation Commission(SCC) told a television reporter in 2014 they were afraid to report fraud and waste of taxpayer money because the SCC was not covered by whistleblower protections, under state law, as it is an independent agency. That year, the protections in the whistleblower act were expanded to cover all citizens who were subpoenaed or requested to participate in an investigation.
 The State Corporation Commission, which is an independent agency set up in the Commonwealth’s constitution, has generated complaints because it has not laid out an appeal mechanism for protesting a procurement decision, as required in the Public Procurement Act. Part of a bill of changes to the act that passed the General Assembly in February would reinforce the requirement.</t>
  </si>
  <si>
    <t>State-level judges rarely recuse themselves, including in instances where a recusal may have been the right thing to do, according to a trial lawyer and a reporter who covers courts.
It's hard to know the circumstances behind a judge not recusing himself or herself, but, according to the 2013 and 2014 Annual Reports of the Judicial Review Council, in both years there were complaints lodged about a judge's failure to recuse.  In 2014, there were 14 complaints reported under the heading of "Nature of Allegations Contained in Complaints Disposed of";  in 2013, 6 "Failures to Recuse," were lodged and disposed of.
Because, according to the Judicial Review Council's handbook, "All proceedings of the Council, except a public hearing, are confidential and not open to the complainant, public, or press" unless the council determines there is probable cause that a judge engaged in misconduct, there's no way to assess the strength or weakness of the 21 complaints of failure to recuse.</t>
  </si>
  <si>
    <t>Allegations of intimidation are rare, but not nonexistent. Last year, John Howe, a counselor in the Vocational Rehabilitation Division of the Agency of Human Services, was told that he was being placed on 30-day administrative leave for allowing a “non-state employee access to his State cellular phone.” 
Only a few months earlier, Howe had received an “excellent” job rating. In the interim, though, he had testified before a House Committee about his concerns about the state increasingly using a private contractor to provide rehabilitation services. The “non-state employee” who had used Howe’s phone was one of two employees of that private contractor under Howe’s direction at the time.
After an investigation, Howe was transferred to another state agency. That’s the only recent case in which a civil servant claimed he was being retaliated against. 
But in a 2013 survey taken by the Vermont State Employees Association, almost half the civil servants who responded said state workers feared intimidation if they reported wrongdoing or inefficiency in their agencies. At the time of the survey, there was no law protecting the confidentiality of civil servants who reported wrongdoing to the Auditor’s office. 
That law has been changed, and civil servants can file complaints with the Auditor without fear of being identified.</t>
  </si>
  <si>
    <t>Groups generally adhere to disclosure laws on political ads, both in the ads or pamphlets and in filings with the Public Disclosure Commission. Groups, however, are not always timely about making disclosures; for instance, state rules require filing names of donors for electioneering communication within 24 hours of the ad. 
If the political ad fits the statutory definition of “electioneering communication,” contributors who gave more than $250 for the communication must be disclosed. Party committees and other entities do not always file timely reports.</t>
  </si>
  <si>
    <t>In the Colorado Commission on Judicial Discipline’s annual report for 2013, eight of 189 complaints involved recusals. One of them resulted in the private reprimand of a judge by the commission. The commission had launched a complaint on its own initiative after media reports indicated a judge had not recused from multiple cases in which the judge’s brother was an officer of a defendant. 
 It’s something that comes up “once in a while,” said the commission’s executive director William Campbell, who added that there are rules in criminal and civil procedure that lay out what judges are supposed to do when it comes to recusing themselves, as well as disqualification rules in the judicial code of conduct. It has been the view of the Commission on Judicial Discipline over the years that the panel doesn't get too worked up about it unless it’s a very egregious example.</t>
  </si>
  <si>
    <t>California judges occasionally run afoul of the state's Commission on Judicial Performance for acting on behalf of friends and family. The commission reported six such cases in 2013, the most serious involving a judge who interceded on behalf of his son in a criminal case. 
 Two 2014 cases are pending in with the commission. In one, a judge is accused of calling the county jail to order the release of a social acquaintance being held on spousal abuse charges. In the other, a judge is accused of failing to disqualify himself from cases involving a former partner with whom he had received $250,000 between 2008 and 2012.</t>
  </si>
  <si>
    <t>Candidates, political parties and political action committees who make political ad buys disclose their contributors when they expressly endorse a candidate. However, 527s -- groups organized to raise money and advocate in elections -- and other groups that make ads that are electioneering communication do not disclose their contributions or report to the Board of Elections. 527s, in federal law, are prohibited from expressly endorsing a candidate if they are supported by corporate or union money.
In the 2013 gubernatorial election between Democrat Terry McAuliffe and Republican Ken Cuccinelli, the candidates spent $11.4 million and $7.3 million, respectively on advertisements. They disclosed contributor information. The Republican Governors Association spent over $2.3 million on ads, disclosed contributors and amounts spent on advertisements, including $125,000 on one the week before the election. But NextGen Climate Action Committee, which spent $1.4 million in ads supportive of McAuliffe; Independence USA PAC, which spent $804,000 in ads supportive of McAuliffe, and Citizens United, which spent $326,000 in ads supportive of Cuccinelli, did not disclose donor information. A large ad buy supportive of Libertarian Robert Sarvis through Purple PAC, which also did not disclose its donors or file with the State Board of Elections.</t>
  </si>
  <si>
    <t xml:space="preserve">In Kentucky's legislative process, citizens have several formal avenues to provide input on pending legislation and voice their opinion or reactions to debates and votes. Starting in 2015, constituent calls or messages to lawmakers about bills will be relayed electronically to the legislators. Previously, citizens could leave phone messages or email or mail messages about legislation to individual legislators, and those messages were delivered in the form green slips of paper. Phone messages for legislators remain private. Lawmakers frequently referenced the green slips when explaining how they were voting on bills. 
In addition, citizens can sign up before legislative committee meetings, whose schedules of bills to be discussed are made public a day before-hand. And legislators often invite experts or individuals who would be affected by legislation to testify about the consequences of passing or voting down the bill up for debate. Occasionally, time runs out in committee meetings before everyone who signed up can speak. But most committee chairman encourage those who did not speak yet to offer written testimony. Some will bring the issue up again in a special meeting later in the day or postpone the vote to continue the debate at a later committee meeting in order to let more people voice their opinions. 
Sometimes testimony can change the outcome of a bill. For instance, in 2014, many lawmakers were affected by emotional testimony of a parent of a disabled child who could be helped by legalizing cannabidiol, a substance derived from marijuana plants. They often cited that testimony as the bill generated momentum and eventually passed the 2014 General Assembly. 
In addition to paid legislative agents, volunteer, citizen lobbyists are able to meet with legislators to voice their opinions on bills.  </t>
  </si>
  <si>
    <t>While it's conceivable that some group is acting in secret, there are currently no allegations that anyone has violated the law regarding political ad buys during the period of study, or that contributor information has not been reported. No official, watchdog group or political opponent - those on guard for such activity - has reported such activity.
 Paul Burns, the VPIRG executive director, said he had "no information, or even (heard) any strong suggestion" about "off-the-books" or otherwise improper political ad buys.</t>
  </si>
  <si>
    <t xml:space="preserve">State-level judges typically recuse themselves when they have a conflict of interest. At the level of the Court of Appeals and state Supreme Court, most observers agree that judges recuse themselves when there is a clear conflict. One recent high-profile example was then Justice Cliff Hoofman recusing himself last year from a case involving the state’s same-sex marriage ban. Judges do not have to give a reason for recusal and in this case Hoofman did not. 
On the same same-sex marriage case, the plaintiffs asked for multiple recusals of any justice who would face future elections, citing the potential political fallout and noting that the Legislative Council passed a resolution, delivered to the Supreme Court, which said the legislature would pursue action to stop “judicial activism,” potentially including recall elections. The Supreme Court denied the motion without comment; given that the justices are elected, the potential for politics to impact decisions is always there, so it is not surprising that they did not recuse in this scenario.
Another high-profile situation in which a judge denied a request for recusal came when Circuit Judge Wendell Griffen rejected a motion by the defense counsel for Josh Hastings, a former Little Rock police officer accused of manslaughter. The defense argued that he gave the appearance of bias because of public remarks he had made about the lack of racial sensitivity in the Trayvon Martin case. More recently, Griffen came under criticism when he refused to recuse himself from a case challenging the state takeover of the Little Rock School District, a takeover he had earlier written a column opposing. 
While not the basis of the score, it is worth mentioning that there have been issues in lower-level courts regarding recusal, partially because there are a number of one-judge counties. It is not uncommon for recusal to be impossible because another judge is not available. The Judicial Code of Conduct makes clear that the “rule of necessity” may override the rule of disqualification: “a judge…might be the only judge available in a matter requiring immediate judicial action, such as a hearing on probable cause or a temporary restraining order. In matters that require immediate action, the judge must disclose on the record the basis for possible disqualification and make reasonable efforts to transfer the matter to another judge as soon as practicable.” 
“Recusal is probably one of our more difficult issues [on the county level] because we’re not that big,” said David Sachar, executive director of the Judicial Discipline Commission. “Everyone kind of knows each other. I think most judges do it correctly, but it’s a challenge in the state of Arkansas.” </t>
  </si>
  <si>
    <t>Organizations with nonprofit, tax-exempt status under Section 501(c)(4) of the Internal Revenue Code can make unlimited expenditures for ads for or against candidates and aren’t required to reveal their  donors. These so-called “dark money” contributions have had a growing influence in Texas elections over the past five years despite efforts to rein them in.  
A bill that would have required dark-money entities who spend more than $25,000 a year on political expenditures to disclose donors who contribute more than $1,000 in a reporting period, Senate Bill 346, was vetoed by then-Gov. Rick Perry.   
The issue resurfaced in the 2015 Legislature when a stalemate over dark money caused the collapse of an omnibus ethics reform bill.  The House included dark money disclosure in its version of the bill, which made the measure unacceptable to Senate backers of the bill.  Gov. Greg Abbott later strongly suggested that he would have vetoed the measure, noting that as a Texas Supreme Court Justice in the 1990s,  he wrote in a unanimous opinion that disclosing donations to politically active nonprofits is unconstitutional.    
In May 2014, Texans for Public Justice reported that Empower Texans, a nonprofit that has sought to elect conservative Republicans over moderates loyal to Texas House Speaker Joe Straus, spent $515,707 at that point at that point in the election cycle, accounting for 57 percent of the state’s $912,339 in direct political expenditures.  New York’s Education Reform Now Advocacy ranked No. 2, spending $114,065, including advertising, according to the TPJ report.  
The House State Affairs Committee, in a Jan. 8, 2015, report, said that anonymous donations and expenditures “corrupts the free democratic process for everyone” and called for legislation to ensure “that all entities spending substantial funds to influence elections have the same reporting standard.”
On Oct. 29, 2014, the ethics commission voted unanimously to impose a new rule to require political committees to disclose so-called “dark money’” contributors.   In Texas, political committees are required to disclose their contributions and expenditures, and Texas law defines a political committee as that which has a “principal purpose” of accepting political contributions or making political expenditures.   
Under the ethics commission rule, which has been challenged in federal court, a group meets the “principal purpose” standard if political contributions are more than 25 percent of its total contributions or political expenditures amount to more than 25 percent of its total expenses.    The rule also states that a group may have more than one principal purpose.</t>
  </si>
  <si>
    <t>Citizens and organizations representing them regularly testify before legislative committees. Their influence varies. A former legislator put it this way: "I would say testimony is taken into account during deliberations. Some folks have more clout than others. If somebody from the Kansas Policy Institute (a free-market think tank headquartered in Wichita, Kan.) gets up and says tomorrow it will be cloudy, that carries more weight than somebody else." 
The incoming co-president of the Kansas League of Women Voters said that she believes that legislative leaders have significantly reduced the amount of testimony they are taking from citizens. "In committees, legislation is already prepared and adopted. There can be hundreds of people wanting to speak, but they will limit it to as few people as possible." 
A state representative concurred. "Historically, the state had a very open process of running bills that were going to be significant, and having public input, not just professional lobbyists and agency input. More and more often, bills are being written, agreed to and run through a process where you limit the number of people who can testify."</t>
  </si>
  <si>
    <t>There appears to be few, if any, documented cases during the period of study where Tennessee workers or state university employees were retaliated against for whistleblowing. That doesn’t mean that there aren’t claims working their way through the court system currently where a judge might find later that the employee faced retaliation. 
 It’s not clear why there are so few recent cases. Is it because employees are truly protected, or are they afraid to come forward in the first place? 
 Also, an October 2013 article in the Tennessee Bar Journal said that recent rulings from the U.S. Supreme Court and the state Court of Appeals made it more difficult for workers to establish a retaliation claim against an employer. 
 A staff attorney who works for the Tennessee State Employees Association (TSEA), an organization that represents state workers, said he is not aware of whistle-blower complaints being among those from state employees who have issues with the government. 
 “I have not seen anything come to my desk,” attorney Jonathan Stephens said of whistleblower claims.
 One lawmaker who frequently advocates for state employees says he’s been told that workers are fearful of coming forward with any complaint, even if it’s not related to public corruption. 
 “I have a prison in my district and, let’s put it this way, there are employees who are fearful of some type of retribution, which makes them less likely to come forward,” said Rep. Craig Fitzhugh. “At least that’s how it’s been addressed to me.” 
 He said the reality is that if employees aren’t coming forward they don’t feel like they’re protected. “There haven’t been enough assurances given to make them comfortable about coming forward with whatever their complaint is.”</t>
  </si>
  <si>
    <t>There are no documented cases of public sector whistleblowers suffering recrimination during the study period.
There is a state law protecting whistleblowers from recrimination and offering a grievance process for whistleblowers who believe they’ve been the victim of recrimination.
The identity of whistleblowers does not appear to be protected by a robust mechanism. Whistleblowers may be and sometimes are called to testify to the Civil Service Commission (though no case of whistleblowers' testimony before the commission was found for the study period), and neither state law nor the state’s Employee Handbook appear to contain any provision to protect whistleblowers’ identities. 
In fact, in the Employee Handbook, the section on Harassment and Discrimination says “While the State cannot guarantee complete confidentiality because it cannot conduct an effective investigation without revealing certain information to the alleged harasser and potential witnesses, it will keep information as confidential as possible.”</t>
  </si>
  <si>
    <t xml:space="preserve">The legislature does provide for public hearings, at which citizens can offer input. Comments are archived and published on the legislature's website.
Carmine Boal, chief clerk with the Iowa House, said committee meetings and House sessions are open to the public. During subcommittee meetings, the public can speak, while at the full committee meetings and during a session, the public cannot speak but can be present. Times and locations are posted online, or individuals can call the legislative information office. Registration is not required.
Additionally, Scott Raecker, a former Iowa representative who served as vice chair on the Ethics Committee and chair of the House Appropriations Committee, noted that citizen input is also channeled through legislators, based upon input from "forums, when we door knock during campaigns and in vast emails and from constituency groups and associations. Public input is critical."  </t>
  </si>
  <si>
    <t>The short answer as to whether all groups that make political ad buys publicly disclose their contributor information is, it depends. If the group is advocating for the direct election or the direct defeat of a candidate, then it will have to disclosure donor information but only to a certain extent. 
 For example, Tennessee Parents/Teachers Putting Students First, a PAC that advocates for vouchers, received a number of contributions from a nonprofit group called StudentsFirst. But who gave the money to StudentsFirst? That’s not disclosed. 
 Also, a loophole in the law lets groups that put out mailers and ads wait until after the election to disclose in some cases. Tennessee has a 10-day disclosure blackout that comes right before the elections, said Tom Humphrey, a veteran political reporter for the Knoxville News Sentinel. 
 The law says that candidates must file disclosures no later than seven days before an election with the cutoff being no more than 10 days before the vote. That means that in the case of a November general election, Humphrey said, the public will not know until January, well after the race is over, who paid for some of the ads in the days right before the election. Candidates will often resort to negative advertising during this blackout period, Humphrey said. 
 If an organization is not advocating for the express election or defeat of a candidate, that organization does not have to disclose the money it spent on advertising. That is considered issue advocacy or educational and disclosure is not required at all, Humphrey said. 
 “PACs have to disclose when they are advocating for an election or the defeat of a candidate—‘vote for’ or ‘vote against,’” Humphrey said. But if an ad simply says how wonderful a candidate is or how horrible that person is, that’s simply educational and disclosure isn’t required, he said.
 Tennessee is one of 24 states that received an “F” for it lax rules on disclosure on independent expenditures in a 2014 report by the National Institute of Money in State Politics .</t>
  </si>
  <si>
    <t>The Indiana General Assembly does give citizens an opportunity to testify at the public hearings on the proposed bills pending before the Senate and House committees considering those measures. The issue is how often citizens -- who are not paid lobbyists or represent a special interest group -- take advantage of that opportunity and are welcomed to provide their input by legislators and the process itself.
 The committee hearing schedules and bill listings are available online and posted at the Statehouse and are updated frequently. Individual citizens can just show up at hearings and committee chairman typically ask them to sign up to speak or they will ask for testifiers as the hearing proceeds. 
At high-profile hearings, such as the ones about the proposed gay marriage ban in the constitution in 2014, individual people not representing any group testified, along with many representatives of groups and businesses. However, more often, those who testify are lobbyists representing interest groups, businesses, casinos, teachers, labor and other organized groups.
 Watchdog groups give committee chairmen mixed reviews on how easy they make it for citizens to speak up and how welcoming they are when they come to committee hearings.
 Julia Vaughn, policy director of Common Cause-Indiana, said, "I have seen people give effective testimony that has swayed legislators and turned their heads. For the most part, there isn't a lot of that that goes on. You're best bet is to have fat-cat lobbyists." She said some committee chairman will always call paid lobbyists first and average citizens are the last to be called on to testify. "Are there meaningful opportunities that level the playing field for citizens? No, I don't feel they go out of their way to be welcoming. Some (citizens) are treated very disrespectfully, with legislators reading newspapers or looking at their phones during the testimony. The system is basically geared toward paid lobbyists." 
 However, Niki Kelly, Statehouse reporter for the Fort Wayne Journal-Gazette, said she witnessed lawmakers pay particular attention to citizens' testimony, although not that many actually testify.. "More lobbyists testify than the average Joe. But I do think that when an average Joe comes, the lawmakers perk up and listen because they're aren't as many who testify. 
 As in other states over the past couple decades, Indiana has experienced a huge growth in paid lobbyists, says Ray Scheele, political science professor at co-director of Bowen Center for Public Affairs at Ball State University. He said they provide most of the input to state legislators, testifying formally at committees and informally with legislators. "Lobbyists are the ones that hold sway. They have by far more influence than normal citizens who testify before committees," Scheele said. He recognized, though, that citizens do get in touch with their legislators individually to lobby them and sometimes will testify before committees. 
 Sources agreed that citizens' input was generally not considered as important, with some exceptions, to legislators during their decision-making process, as a whole.
 A concerned citizen, Mark Russell, director of education, family services and housing for the Indianapolis Urban League, found fault in the poor treatment of public members who testify before the legislature, in a commentary published in The Indianapolis Star.
 He criticized the poor timing of a Senate hearing about the Common Core, accommodations for disabled people and several other rules and procedures that discouraged and made it hard for citizens to testify. Russell, who previously served as a legislative liaison to a state agency, said decisions about the logistics of hearings are made consciously to "thin the herd of citizen input" before the legislature.</t>
  </si>
  <si>
    <t>According to retired Supreme Court Justice Walter Carpeneti, Alaska's low population in general and the extremely low population of rural communities where courts operate in particular makes judges go through a constant balancing act. "One of the hardest issues facing judges is correctly balancing two potentially inconsistent rules," says Carpeneti. "Judges should recuse where there is a true conflict of interest, but judges must also remember that they have a duty to decide cases, including difficult cases, where a true conflict does not exist." 
An April 25, 2014, memorandum by the Alaska Judicial Council on the recusal records of Superior Court judges eligible for retention that year shows that the judges from 2010 to 2013 recused themselves from as many as 16 cases or as few as one case annually. "Conflicts and resulting disqualifications are unavoidable," the memo states. "Judges must recuse themselves when conflicts arise. Recusals do not necessarily indicate that a judge has failed to sufficiently regulate his or her extra-judicial activities. Only very high disqualification rates should trigger an inquiry ... the recusal rates (for judges up for retention in 2014) are unremarkable." 
However, even with a judicial system that operates in communities where everyone literally knows everyone, there is not a documented case of a judge sitting on a case where they had a conflict of interest they didn't disclose, according to Larry Cohn. Cohn for 12 years was executive director of the Alaska Judicial Council, which is responsible for vetting judicial candidates for the governor and recommending to voters whether or not judges should be retained. Mara Rabinowitz, counsel for the Alaska Court System, says a review process is designed to further help avoid conflicts: "Judges routinely disclose potential conflicts and recuse as needed," she wrote. "If the judge denies a motion to recuse, that denial is subject to automatic review by another judge."</t>
  </si>
  <si>
    <t>Groups making electioneering (non-advocating) communications appear to never disclose information on all contributors, because disclosure for these types of communications is not required by state law from all the contributors and because the statement forms maintained by the secretary of state for these types of communications do not ask for information from all contributors.
Groups making advocating communications disclose no more than five donors, since no more than the top five donors are required to be disclosed by state laws, and since the statement form maintained by the secretary of state for these types of communications includes only five lines and only asks for five contributors. When these disclosures are made, the contributor name and address is typically listed. 
 Some groups are able to shield the immediacy of a disclosure based on their form of nonprofit organization.</t>
  </si>
  <si>
    <t>Most groups that make political ad buys do publicly disclose their contributor information.  Occasionally, though, there are problems.
In the 2014 election, 4 of the 5 outside groups that spent big on the governor’s race disclosed their donors. But one, the Ohio-based Government Integrity Fund, which gave more than $400,000 for ads attacking Democratic candidate Gina Raimondo, did not. 
Rhode Island Public Radio reporter Ian Donnis and Common Cause Rhode Island executive director John Marion point to this as an example of occasional problems. Marion says that §17-25.3-1 was passed in 2012 specifically so that groups like the Government Integrity Fund would disclose its donors.</t>
  </si>
  <si>
    <t>Groups that make political ad buys do not have to disclose their contributors. The independent expenditure committees have no restrictions or requirements. "It’s completely the Wild West when it comes to independent committees," said Common Cause director John Crangle.
There is no disclosure to determine who they are or where the money comes from, or how they are spending it.</t>
  </si>
  <si>
    <t>There have been few documented cases in the recent past of recriminations against civil servants who report cases of corruption, graft or abuse of power, or of reporting wrongdoing. Nor have there been many cases of civil servants reporting wrongdoing.
However, the deputy director of the Rhode Island state housing agency filed a whistleblower complaint in federal court in 2014 after she alleged she had been fired for reporting problems with the management of a homeless shelter overseen by the agency. As a result, she was reinstated. She returned to work there, but left several months later to pursue another job.</t>
  </si>
  <si>
    <t>There were no documented cases during the study period of Alabama judges failing to recuse themselves from a case when they had a financial interest in that case. 
Recusal issues that have come up in the past few years have been more likely to involve allegations that the judge was biased. Arguably the biggest squabble over recusals in the past few years involved the state’s wide-ranging prosecution of gambling establishments. Macon County Judge Tom Young Jr. refused in 2014 to sign a search warrant to allow State Troopers to raid VictoryLand, which was offering bingo machines. 
The state Supreme Court ordered Young to sign the search warrant, which he did under protest. Later, the Supreme Court ordered Young to recuse himself from the case, which he reluctantly did again. But as he assigned the case to other judges in the circuit, they recused themselves in turn, leading to the need for an appointed judge to oversee the case. One of those judges who recused himself did have a financial link to VictoryLand. Macon County District Judge Aubrey Ford stepped aside from the case because he holds a managerial post with a charity that benefited from VictoryLand’s operation. 
In another instance, the state Attorney General’s Office asked Montgomery County Judge Johnny Hardwick to step aside from several cases it was prosecuting in his court because it also, separately, was prosecuting the judge’s son on attempted murder charges. After asking for an opinion from the Judicial Inquiry Commission, Hardwick refused to step aside. The JIC said the question of recusal was up to the judge, and prosecution of his son did not necessarily disqualify him. Hardwick said he could be impartial in cases involving the Attorney General’s Office. 
Phil Rawls, longtime government reporter for the Associated Press in Montgomery, noted that several state Supreme Court judges also routinely recuse themselves from criminal appeals if they ruled on the case when on the Court of Criminal Appeals, and another recuses himself if something comes up about state finances, since he is former financial director for the state.</t>
  </si>
  <si>
    <t>There are formal mechanisms for citizens to provide input at the committee level, but more often it is through grassroots groups. 
Through the formal process, the General Assembly has an electronic option for filing a witness slip - where you can request to speak or just file your opinion in general. 
Citizens have been most outspoken over proposed budget cuts to the state's human services. A senate hearing on March 16, 2015 shows more than 300 witness slips from state groups, nonprofits and citizens opposing the cuts. 
Other legislators have called the people who attend the senate hearings political pawns in the budget debate.</t>
  </si>
  <si>
    <t>Who is defined as a "whistleblower" is inherently subjective even without the qualifiers in Ohio law, which contains trapdoors that remove whistleblower protection if the process is not followed exactly. For example, George Elmaraghy was a longtime, apolitical engineer at the Ohio Environmental Protection Agency who rose to become head of the surface water protection. Suddenly he quits, tries to rescind a resignation he says was forced because he questioned lenient treatment of polluters who were major campaign contributors, files an appeal, goes to court and comes to an out-of-court settlement with the state in which nobody admits any wrongdoing. Whether he was a true whistleblower, especially under Ohio's narrow law, was never established. Meanwhile, a state appeals court ruled in early 2014 that a state employee reporting noncriminal wrongdoing is not protected by state whistleblower laws. The Ohio Supreme Court let the ruling stand.</t>
  </si>
  <si>
    <t>Independent expenditures are very rare in Oregon, as there is no need to circumvent limits on contributions to candidates. Independent expenders in Oregon typically create euphemistically-named political committees and are identified only as such in their political ads, such as the Yes on 92 Campaign. In those cases they fail to publicly disclose their original donation source - there is no law requiring the disclosure. 
Oregon has no requirement that the sponsor of any political ad identify itself at all. 
The Oregon Legislature repealed those requirements in 2001. The only ad disclosure requirements in effect in Oregon are those of the Federal Communications Commission, which apply only to broadcast ads.</t>
  </si>
  <si>
    <t>Not all groups are required to disclose their donors for political ad buys, and it  
is common for PACs and so-called "dark money" groups to obscure funding sources for political ad buys in Oklahoma. 
In July 2014, Oklahoma Watch reported that the nonprofit Oklahomans for Public School Excellence failed to file paperwork before the June 24 election as required by state ethics rules. Under the rules at the time, groups that spent more than $5,000 in political advertising during a campaign were required to file pre-election reports. Two days after Oklahoma Watch reported that story, the group filed records showing it had spent nearly $200,000 in ads opposing a state superintendent primary candidate. Ethics Commission records do not show that the Oklahomans for Public School Excellence was fined by the agency. 
Also in 2014, it was reported that backers of former U.S. Senate candidate T.W. Shannon used an unusual, potentially controversial maneuver to pay for campaign advertising supporting Shannon's candidacy. Oklahomans for a Conservative Future, which spent more than $300,000 in advertising on Shannon's behalf, was set up by local businessmen as a for-profit corporation. That means the company is not subject to the same federal disclosure laws as regular political committees — and could keep the source of its money secret.</t>
  </si>
  <si>
    <t>Public hearings are a big part of the legislative process in Idaho. Committees in both houses hold public hearings at which any member of the public (including representatives of civil society organizations), is allowed to speak and to submit written testimony. All of these hearings are streamed live on the Internet, so people from anywhere in the state can watch or listen in real time, and are archived, so they can be viewed at any time after they occur as well.
 Legislative agendas are posted online on the Legislature’s website, and posted in several places in the Capitol as well. All bills are online and freely available upon introduction, including their full text, their sponsors and their contact phone numbers, and all actions taken on them. 
 Numerous civil society groups in Idaho send out regular notices to their members to alert them of upcoming legislative hearings at which they might want to give input. Groups also frequently hold rallies on the steps of the Capitol to draw the attention of lawmakers and rally support for their positions on issues or bills.</t>
  </si>
  <si>
    <t xml:space="preserve">There have been at least three cases of alleged retaliation against whistleblowers. In one case a man named Joe Vincoli was fired in 2013 after contending in 2007 that the state health insurance plan for state employees had overpaid the privately run Wake Forest Baptist Medical Center in Winston-Salem. Vincoli had been director of managed care at the hospital. He was fired in 2007 but persisted in trying to get officials to investigate the hospital accounts while he was at a new job in the state Department of Correction. He was told to stop any such his activities on state time.  In October 2013 Vincoli's job was reclassified as exempt from the state personnel act,  which meant he could be fired at will, and eventually he was.
In another case, Kevin Gerity sued the state medical examiner's office claiming he was force to retire in 2013 after he complained of what he felt was a botched murder investigation in 2011. 
In a third case, Mary Willingham, who in 2011 alleged academic fraud regarding athletes at the University of North Carolina going back as far as 1993, sued the university contending it had dismissed her for her reports. She and the university reached a settlement in February 2015. She received an unspecified amount of money but was not allowed to return to her university position. </t>
  </si>
  <si>
    <t>There have been no documented cases of whistleblowers being punished during the study period.
State policy gives whistleblowers three avenues for reporting corruption or other cases of wrongdoing by coworkers or supervisors: their supervisors, the state human resources department and the state labor department, according to an official with the union representing state employees. He said he was “impressed” with the state’s efforts on this front.</t>
  </si>
  <si>
    <t>Ohio law is trumped in this post-Citizens United world when 501(c) groups (typically from out of state) pay for ads in the Buckeye State with dark money - contributions to nonprofits that don't have to be disclosed. Simply put, the U.S. Supreme Court decreed in Citizens United and subsequent cases that corporations and unions can use their money to directly influence elections, as long as it is not given directly to a candidate.
 In 2014, for example, the Republican Governors Association paid for about $4 million in TV ads for the governor's race. There is no disclosure of specifically who paid for those Ohio ads. Proposals to significantly adapt Ohio laws following the Citizens United case were never adopted, although legislation requiring general disclosure was approved (an attempt to repeal that requirement failed to pass both houses of the legislature in 2014). A consent decree signed by a federal judge in September 2010 allows corporations to engage in "express advocacy" for or against a candidate, as long as it is independent of the candidate's campaign. The agreement specifically brought Ohio under the umbrella of the Citizens United ruling. This decree remains in effect.</t>
  </si>
  <si>
    <t>Anyone can submit written or oral testimony at legislative committee hearings. Committee chairmen generally count off or mention the positive and negative comments received during the committee hearing and they are also frequently mentioned in the written committee reports on each bill as well.
 The public can easily submit written testimony through the Legislature's web portal. They can also fax it and email it. Citizens frequently submit testimony and sometimes there will be thick stacks of printed testimony on controversial issues.
 The House Majority floor leader is quoted in a news article as saying public testimony has an influence on legislative actions.
 But citizen access is sometimes stymied by a lack of notice that a committee will be hearing a particular bill.</t>
  </si>
  <si>
    <t>A 100 score is earned if state-level judges regularly recuse themselves from any cases that could confer a financial benefit to them or their immediate family.
A 50 score is earned if judges occasionally do not recuse themselves from actions that could confer a financial benefit to them or their family. There are a few documented cases of non-recusal and conflict of interest rules not being observed. 
A 0 score is earned if members of the legislature never or rarely recuse themselves.</t>
  </si>
  <si>
    <t>New York has whistleblower laws that most often work effectively, with state employees mostly protected from recrimination. There are no documented cases of recrimination since 2013. 
Whistleblower laws are not, "100 percent effective," says Michael Cuevas, an attorney and former chairman of the New York Public Employment Relations Board. He said he was aware of recrimination against whistleblowers but could not provide examples.
The state inspector general is responsible for investigating corruption accusations, but a department spokesman, William Reynolds, refused to answer questions about that process, including how many complaints the office receives or how they are resolved.
Civil Service Law 75-b protects whistleblowers from recrimination, but does not conceal their identities. A separate law, Public Authorities Law 2986, protects whistleblower identities at public authorities, but not at other state agencies, by stating the following: "Any communications between an employee and the authorities budget office pursuant to this section shall be held strictly confidential by the authorities budget office, unless the employee specifically waives in writing the right to confidentiality, except that such confidentiality shall not exempt the authorities budget office from disclosing such information, where appropriate, to the state inspector general in accordance with section fifty-five of the executive law, or prevent disclosure to any law enforcement authority."</t>
  </si>
  <si>
    <t>Most groups, (but not all) that buy political ads almost always follow the law and identify themselves, according to several sources. These groups, whether they are political groups that already are registered or nonpolitical groups making an independent expenditure, also follow the law and report their expenditures, and any contributors who've given over $200. This is true for PACS and parties, but not for corporations, co-ops or associations. These are groups that have primary functions not related to political financing.
An example is the group North Dakotans for Clean Water, Wildlife and Parks, which pushed Measure 5, a constitutional amendment to use some oil taxes for conservation. One of the group's ads names the group and its treasurer along with an allied group, Ducks Unlimited and one of that group's officers. NDCWWP lists with the secretary of state contributions and expenditures, as required. Total contributions made in 2014 were $1.5 million with the biggest donation being $962,004 from the Nature Conservancy in Minneapolis. Total expenditures in 2014 were $1.4 million with the biggest expenditure being $715,909 with Screen Strategies Media, a Democratic-leaning ad firm in Fairfax, Va. Ducks Unlimited, a conservation interest group and not a sponsor of the measure, had different disclosure requirements. It disclosed total expenditures in 2014 of $2.7 million with the biggest expenditure being $329,505 with Screen Strategies Media.
Another example is the group North Dakotans for Common Sense Conservation, which opposed Measure 5. One of the group's ads names the group and its chairman. The group lists with the secretary of state contributions and expenditures. Total contributions in 2014 was $1.4 million with the biggest donation being $1 million from the Greater North Dakota Chamber of Commerce. Total expenditures in 2014 was $1.4 million with the biggest expenditure being $1.3 million with Odney Advertising, a Republican-leaning firm in Bismarck.
There is at least one documented complaint of a group that identified itself in an ad but failed to name  an officer as required by law. An election official said the requirement was new in 2014 so some groups were not aware of it and her understanding is they fixed the problem once they’re told about it.</t>
  </si>
  <si>
    <t>Citizens are able to speak at public hearings held by committees, with the exception of the appropriations committee. There, speakers have to be invited by a member of the commission. 
 Citizen participation is only restricted by the fact that committee hearings are generally held during the day. 
 Controversial legislation has been stopped or altered after strong citizen input. For example, a gun bill that significantly expands the places where guns are allowed was altered to exclude college campuses and lessened the impact on churches after citizen involvement.</t>
  </si>
  <si>
    <t>There have been no documented cases in New Hampshire in recent years of civil servants enduring retaliation without some level of legal recourse or protection. In the last two years, there were four cases in which public employees made complaints of wrongdoing to the Department of Labor’s Inspection Division, according to records provided by the agency. Two of the cases involved claims that employees’ dismissals were prompted by complaints they made about internal operations. (One was brought by a state employee, the other by an employee of a school district.) Neither claim of retaliation was found to have merit, but records indicate that the agency thoroughly investigated the claims. 
 Only one other claim involved a state government employee; there is no indication that the employee was retaliated against or that his or her identity was disclosed. 
 The division has a special form that public employees can fill out to report corruption; under the law, the identity of the complainant can only be disclosed with his or consent, unless the matter is referred to the Attorney General’s Office for prosecution. The form does advise that “if this complaint is referred for a criminal investigation your identity shall be disclosed without your consent.”
 The whistle-blower protection law was also invoked following the decision in November 2014 of a newly elected county attorney to fire a prosecutor believed to be the source of allegations that prompted a state attorney general investigation into alleged wrongdoing in the office. The former prosecutor is reportedly planning legal action under the law.</t>
  </si>
  <si>
    <t>Citizens frequently provide input at the committee level of the Delaware General Assembly. As an example: during a February 23 meeting of the General Assembly's budget-writing Joint Finance Committee, called to consider the budget of the Delaware Department of Justice, citizens representing at least three separate groups were allowed three minutes to offer input. Those groups were Child Inc., which provides assistance to victims of domestic abuse; the Delaware Center for Justice; and People's Place, another group assisting victims of domestic abuse. Citizens are often able to provide robust public comment at committee hearings, say reporters who cover Legislative Hall in Dover.</t>
  </si>
  <si>
    <t>Political ads have become a hot-button issue in New York and have muddied the waters when it comes to propriety and transparency. On the one hand, it is technically correct to say groups that pay for political ads disclose contributor information as required by law. But that's where the simplicity ends. Some candidates have used parties' controversial, no-limit "housekeeping" accounts, which are not supposed to be used for campaign purposes, to pay for ads that are, essentially, campaign materials. “The scandal is not necessarily what’s illegal but what is legal," U.S. Attorney Preet Bharara said in Manhattan in October 2014.
 Take two Democratic TV commercials from 2013. There was no election that year, so the ads touting Gov. Andrew Cuomo's accomplishments and goals did not count as campaign materials and could be funded by the housekeeping account, to which donors can contribute any amount of money. But a WNYC analysis in 2014 showed that Cuomo's campaign team created the ads, which essentially prepped voters for his 2014 re-election campaign. 
 A 2013 study by the New York Public Interest Research Group found more than 100,000 errors or examples of missing information in campaign finance filings, which include ad buys. Experts say that without robust enforcement in New York, it's likely those omissions are continuing to occur.</t>
  </si>
  <si>
    <t>Citizens, interest groups and watchdog groups frequently fill the halls, committee rooms and cafeteria of the State Capitol and adjoining Legislative Office Building, where most committee hearings take place. Gun control, right-to-die, school security and mental health funding are some of the issues that have drawn hundreds, and at times, thousands of people to Hartford to testify at public hearings in the past few years, particularly in the wake of the shootings at Sandy Hook Elementary School at the end of 2012. In some cases, citizens are invited to sign up to testify before legislative committees.
What lawmakers hear at public hearings and elsewhere unquestionably has an impact on legislation and policy decisions.</t>
  </si>
  <si>
    <t>Nevada has strong laws on the books protecting public employee whistleblowers against retaliation. Yet, the lack of collective bargaining contracts governing firing and discipline for state employees can make those laws difficult to enforce in practice, said Ruben Garcia, a law professor at the University of Nevada Las Vegas. 
"If you can't show that you can only be fired for a good reason, it's very difficult to show that you've been retaliated against, because an employer can choose to not keep you on for any reason," Garcia notes. It's possible that the lack of union protection may be discouraging some state workers from filling complaints about alleged corruption; 79 percent of the requests for investigation filed with the state ethics commission in FY 2013 and 2014 dealt with local government agencies, where collective bargaining is more prevalent, with state agencies accounting for just 21 percent.
In 2014, the Nevada Attorney General's office announced that state Taxicab Authority investigator Joseph Morgan would stand trial on charges that he had illegally recorded a conversation between two of his supervisors. In the conversation, which Morgan shared with colleagues and the media, agency enforcement chief Rick Aquino says that cab companies "oversee [the  Taxicab Authority's] day-to-day operations," while another investigator chimes in that, "We can't go out there and be...heavy-handed."
A district court judge threw out the felony charges against Morgan, but the Nevada Supreme Court overturned that decision. Morgan's supporters believe that the Attorney General's decision to prosecute the case was retaliatory. In the months after Morgan was indicted, other authority investigators asked for anonymity when complaining to the Las Vegas Review Journal about lax oversight at the agency, saying they feared retaliation.</t>
  </si>
  <si>
    <t>Not all groups making political ad buys are required by New Mexico law to disclose their contributors. Groups whose primary purpose is influencing elections are required to report all of their donors; other groups, including many nonprofits, don't have to name their individual donors. Although most of the biggest spenders do report their donors, many significant spenders don't. 
 As The Santa Fe New Mexican reported in 2015, "New Mexicans for Honest Government, a group that spent more than $172,000 on mailers attacking unsuccessful Democratic secretary of state candidate Maggie Toulouse Oliver, received all of its contributions from another Republican PAC, Advance New Mexico Now. This group did not list individual donors in its campaign finance report."</t>
  </si>
  <si>
    <t>In practice, state-level judges recuse themselves from cases in which they may have a conflict of interest.</t>
  </si>
  <si>
    <t>Most groups that make political ad buys do not disclose contributor information as part of the required “independent expenditure” filings for all political committees and advocacy organizations. 
 However, donor information for political committees that make ad buys can be gleaned from the separate receipt and expenditure reports filed regularly during the election period. And while groups are not required to disclose donor information in the independent expenditure filings, on occasion they did so in the 2014 election.</t>
  </si>
  <si>
    <t>In the past two years, there were six cases in which employees filed complaints under the whistleblower act. None of these cases were found to have sufficient merit to be the subject of a full-scale investigation. 
There were no recriminations against employees in these instances.</t>
  </si>
  <si>
    <t>Jim Radda, Ninth District Circuit Court Judge, State of Wyoming, May 8, 2015, phone. 
Frequently Asked Questions, Wyoming Commission on Judicial Conduct and Ethics website, 2014, accessed June 8, 2015
http://judicialconduct.wyo.gov/home/frequently-asked-questions                                    
Wyoming Code of Judicial Conduct, Rule 2.13, Commission on Judicial Conduct and Ethics online, accessed June 8, 2015
http://judicialconduct.wyo.gov/home/how-to-file-a-complaint/wyoming-code-of-judicial-conduct</t>
  </si>
  <si>
    <t>In Colorado, citizens can show up, sign in and testify at the legislative committee level. Colorado passed a GAVEL amendment — Give A Vote to Every Legislator — that requires each bill to have a public hearing.   Interviewees couldn’t recall problems with the public’s ability to testify at the committee level. Doing so has recently gotten much easier.   In 2015, Colorado begun to allow remote testimony by computer so citizens wouldn’t have to drive several hours to Denver if they wanted to speak about a piece of legislation.  </t>
  </si>
  <si>
    <t>James Alexander, retired executive director, Wisconsin Judicial Commission, phone interview Jan. 28, 2015; email interviews Feb. 3, Feb. 8 and Feb. 10, 2015,
Wisconsin Judicial Commission Annual Report 2014, http://www.wicourts.gov/courts/committees/judicialcommission/annualreport.pdf
Wisconsin Judicial Commission Annual Report 2013
http://www.wistatedocuments.org/cdm/singleitem/collection/p267601coll4/id/7363/rec/9
"Judging the Judges: Wisconsin Judicial Commission 2005 Annual Report" by Hannah Dugan, Wisconsin Lawyer, April 2006, http://www.wisbar.org/newspublications/wisconsinlawyer/pages/article.aspx?Volume=79&amp;Issue=4&amp;ArticleID=1086</t>
  </si>
  <si>
    <t xml:space="preserve">There are no documented cases of whistleblower recrimination for reporting state level corruption during the study period, if corruption is defined as waste, fraud, abuse or bribery. 
However, there is no single agency that oversees whistleblower protection and that would house documentation of such cases. The Human Rights Bureau does not handle whistleblower cases unless they are related to discrimination reporting. Employees that have a whistleblower grievance under Montana's Wrongful Discharge from Employment Act must first exhaust all administrative options with their agency before filing suit.
31 retaliation cases involving state government were reported to the Human Rights Commission in 2013 and 2014.
In one serious and still unresolved case a member of Montana Highway Patrol was passed over for promotion after reporting his superior for race and sex discrimination, including reporting that subordinates were required to make race-based arrests. </t>
  </si>
  <si>
    <t>Nevada law requires anyone engaging in "express advocacy" to disclose contributors. However, some PACs avoid full disclosure by claiming their primary purpose is not to influence elections and reporting only those contributions earmarked for "express advocacy." The result can be few or no disclosed donations. 
 Another way to avoid full disclosure is to create a state PAC which then reports that a parent national organization is its only donor or its primary donor.
 In 2014, the secretary of state announced a settlement requiring payment of a $40,000 fine by the Alliance for America's Future, a Virginia-based 501(c)(4) organization that spent more than $200,000 on political ads in 2010. The settlement ended an appeal from a November 2013 District Court order that AAF comply with campaign finance disclosure laws.
 The group ran ads in favor of Gov. Brian Sandoval in the 2010 election but did not register as a political action committee.
 The secretary of state's office argued the AAF was attempting to influence the outcome of a Nevada election and, at the same time, dodge state law that requires financial disclosure. Reports filed as a result of the settlement show a single contribution of $230,000 from the Republican Governor's Public Policy Committee of Washington, D.C., to fund its Nevada campaign.
 The committee describes itself as the policy arm of the Republican Governors Association (RGA) and the official policy organization of the nation's Republican governors.</t>
  </si>
  <si>
    <t>Citizens provide input at the committee level. Committees typically have a sign-up list that is open to the public. Occasionally speakers are time-limited if there is a long list, but generally anyone who wishes to gets to speak for or against bills before the committee. 
Legislators are relatively engaged and often ask questions. Both representatives from civil society organizations and individual citizens often speak on controversial bills. The ability to come to the Capitol during workdays is an obvious obstacle, but lively discussion from citizens in committee is common.</t>
  </si>
  <si>
    <t>In practice, members of the public provide input at the committee level in only a limited way. Some committee chairmen, for example, have proposed possibly preventing public input on some bills, including the annual budget. 
During the most recent legislative session, one committee met until 3 a.m. and passed bills without public input on them, likely because of the time of the hearings. 
One senator this year even proposed making it easier to draft legislation without public input.</t>
  </si>
  <si>
    <t>Groups that make political ad buys generally publicly disclose contributor information as required by law. 
 Finance reports list all contributions of above $250 and all expenditures above the same amount.</t>
  </si>
  <si>
    <t>There were no documented cases of Missouri state employee whistleblowers being retaliated against during the study period, although that does not necessarily mean that no retaliation occurred. The Administrative Hearing Commission, which hears retaliation cases from state employee whistleblowers, does not publicly release information on the number of whistleblower retaliation cases it hears. 
The AHC also has questionable jurisdiction over non-merit system agencies, meaning that other whistleblower cases would be forced to resort to civil courts. The AHC is only supposed to hear such complaints from merit system employees, but Vinyard said that sometimes non-merit complaints will come the AHC; Harmon indicated that non-merit employees go to court rather than deal with the AHC.
The Missouri Commission on Human Rights has heard no cases of retaliation for discrimination complaints involving state entities in the study period.</t>
  </si>
  <si>
    <t>In Montana, PACs, political parties and individuals have to disclose their contributor information.
However, groups making independent expenditures, such as corporations or non-profits, can make ad buys without disclosing their contributors, as long as the organization register with the Commissioner of Political Practices (CPP) as so-called "incidental committees," meaning they exist for some purpose that is not primarily campaign-related. 
In Montana, organizations are allowed to self-determine if they are incidental committees or PACs. Since 2010, the Commissioner of Political Practices  has received numerous complaints about groups acting as PACs, but avoiding disclosing contributors by registering as independent committees.
For example, the Montana Growth Network has 16 complaints pending investigation. The Montana Family Foundation, which sent mailers attacking moderate Republicans during the 2014 primary, is another example of a group that has self determined as an incidental committee and does not disclose its donors.
The CPP has the authority to look into political committee self-determinations and identify organizations that should be registered as PACs and thus required to disclose their donors. However, the CPP has never exercised that authority. The current commissioner, Jonathan Motl, sees this as a the next issue his office should tackle.  
One consequence of incidental committees is that Montanans receive attack mailers from obscure "dark money" groups with untraceable donors. Sometimes the mailers contain misinformation about candidates. 
In 2015 the legislature passed a package of new campaign finance laws called the Montana DISCLOSE Act.  It will require all groups, including incidental committees, to report and disclose electioneering communications made 60 days before the start of voting. It stops short of requiring incidental committees to disclose their donors. 
Sometimes individuals or PACs simply fail to disclose when they've made ad buys or adequately disclose the details of those ad buys.</t>
  </si>
  <si>
    <t>There have been no documented cases of state employees enduring recrimination after reporting a case of state corruption, however, President of the Mississippi Alliance of State Employees Brenda Scott recognizes that while Mississippi has a whistleblowers act, some employees still fear the consequences of reporting cases of corruption—thus, these cases often go unreported. "I am aware of several cases where it is almost impossible for the employee to work in the area where she/he has reported wrongdoing.  They are under constant scrutiny and called on the carpet for every imaginable reason.  They face despaired treatment and are often ostracized from/by their coworkers," Scott said, naming three cases specifically, including a case in which a woman reported sexual assault and was still forced to interact professionally with her abuser.
The Attorney General's Office does have a form that citizens can file to report complaints of violation of whistleblower laws on its website.</t>
  </si>
  <si>
    <t>Among committees required to disclose their donors because they make ad buys, on the state level there are more documented cases of failure to timely report contributions or accepting anonymous or cash donations in excess of the statutory limits in state elections. The MEC has published orders and consent orders for three such cases during the study period in 2015 and ten in 2014. Organizations exempt from registering as a campaign, party, or ballot item committee, such as non-profits, labor organizations, and organizations registered as 501(c)4s with the Internal Revenue Service, did not file donor reports with the MEC.
Relatedly, violations of campaign material sponsor identification statutes are common, and often among non-committee entities. 
For example, in February 2015, the MEC issued a notification of the sponsor identification requirements to Printing Center LLC for printing flyers without the “Paid for by” disclosure. 
In January 2015, the MEC fined the superintendent of a school district $1,000 for sending communications to students' families asking them to vote on a ballot measure without including a proper “Paid for by” disclosure. And in November 2014, the Missouri Ethics Commission imposed a $100 fee on an individual who placed a political advertisement in a weekly newspaper with the disclaimer, “Paid for by Coalition for Missouri Students,” even though there is no such committee registered with the MEC.
There have also been candidates and committees sanctioned for failure to properly disclose campaign material sponsors, although they are generally entities operating on the local level.</t>
  </si>
  <si>
    <t>Steve Canterbury, administrator of the West Virginia Supreme Court, in a telephone interview from his office in the state Capitol Jan. 6, 2015.
 Stephanie Simpkins, administrative assistant of the Kanawha County Circuit Court, in a telephone interview from her office in Charleston WV on Jan. 9, 2015.
 Retired attorney Kemp Morton in a telephone interview from his home in Huntington WV Jan. 15, 2015.</t>
  </si>
  <si>
    <t>A prominent state employees' union official, Nick Ciaramitaro, who played a key role as a state House member in the 1970s writing the Whistleblower Protection Act, said the law has essentially worked as anticipated throughout the years. The Civil Service Commission has handled just one case in recent years in which it was alleged that recrimination of any kind was brought against an employee acting in a whistleblower role to report corruption, graft or abuse of power. The grievant, Rudy Redmond, was laterally transferred within the state Workforce Development Agency when he raised questions about the agency's use of a federal grant. Claiming whistleblower protection as outlined in law, Redmond claimed that his supervisor made the move in a retaliatory manner. The Civil Service Commission dismissed the complaint two months later on procedural grounds in June 2014.</t>
  </si>
  <si>
    <t>Reiko Callner, Executive Director, Washington State Commission on Judicial Conduct 3/10/2015; 
 Mike Carter, courts reporter, The Seattle Times, email interview 4/13/2015;
 Judicial discipline database, Washington State Commission on Judicial Conduct, accessed April 21, 2015 
 http://www.cjc.state.wa.us/search/search_disclaimer.htm</t>
  </si>
  <si>
    <t>Search and sources were unable to identify documented cases of public sector whistleblowers enduring recrimination after reporting a case of corruption, but Munt reported that members of AFSCME Minnesota often voiced concern about retaliation after reporting cases of corruption. Munt added that most often, recrimination occurs with employee scheduling stating that some AFSCME Minnesota members have experienced changes in scheduling (more difficult hours, only scheduled on the weekend, etc.) after reporting a case of corruption or a violation. 
It should be noted that there is no centralized entity to provide support for whistleblowers and state employees have to seek out assistance individually in order to voice concerns or prompt an investigation.</t>
  </si>
  <si>
    <t>Minnesota only requires public disclosure of political ad contributors if the advertisement is “expressly advocating” for a candidate, oftentimes by using the so-called “magic words” like “vote for” or “vote against”. 
 Minnesota does not require the disclosure of contributors if the ad isn’t "expressly advocating" for a candidate. This loophole allows outside groups and large donors to purchase ads without disclosing who funded them. Several Minnesota lawmakers have attempted to reform this loophole but have so far remained unsuccessful in doing so.</t>
  </si>
  <si>
    <t xml:space="preserve">Interview with Ellen Fulmer, staff attorney for the Department of Legislative and Public Relations for Virginia's Judicial System, Richmond, Va.,  4 June 2015, interview by phone.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"McAuliffe aide suggested job for senator’s daughter if he remained in his seat," Laura Vozzella, The Washington Post, 2 October 2014. http://www.washingtonpost.com/local/virginia-politics/mcauliffe-aide-suggested-job-for-senators-daughter-if-he-remained-in-his-seat/2014/10/02/e4564904-4984-11e4-b72e-d60a9229cc10_story.html); </t>
  </si>
  <si>
    <t>While whistleblower laws at both the state and federal levels offer  strong protections for employees who report fraud and corruption, there still have been documented complaints about whistleblower reprisals. 
In March 2015, a  former aide to the Saugus Town Manager sued the town alleging that Selectmen violated the town charter and the state's  whistleblower statute for wrongfully terminating him after he supported his former boss, who had been fired earlier after he complained about ethics violations. 
That same month, a fired ambulance employee filed a whistleblower complaint alleging that she was fired for questioning her bosses about fraudulent Medicare claims that spanned at least eight years.
There have been no final determinations in either case.
Massachusetts employees have broad protections in both state and federal law for reporting fraud, waste, abuse or other problems in state government, said John Marra, general counsel for the state Division of Human Services. There are also additional legal protections for health care workers. “There are statutes in place” to protect whistleblowers, said Marra, adding that the state takes allegations of fraud and corruption seriously.
According to Civil Service Attorney Galen Gilbert, the law is only strong if whistleblowers report corruption and fraud to a law enforcement agency, not just the agency where the fraudulent activity occurred. And the report should be filed before – not after – an individual is fired, he said.</t>
  </si>
  <si>
    <t>Chief Superior Judge Brian Grearson, personal interview Feb. 17, 2015.
 Dan Barrett, staff attorney VT ACLU, telephone interview Feb. 19, 2015.
 Penny de la Bruere, Orleans County Superior Court Clerk, telephone interview Feb. 20, 2015.</t>
  </si>
  <si>
    <t>Open hearings aren’t conducted on every bill, but they often are on the more controversial proposals or bills that affect the most people. Once a hearing is called, anyone, individuals or organizations, can sign up to speak. The main complaint about that process is that the time allotted to speak can be quite short, only two minutes or so when many people have signed up to speak.
Changes sometimes are made to bills based on comments made during a public hearing. After a standing room only crowd gathered for a committee meeting on revisions to the Alabama Accountability Act, which is the state’s school choice plan, the sponsor made several substantive changes to the controversial proposal, for instance. 
Public comment during committee meetings is limited less by opportunity, and more by disinterest or inconvenience. Committee hearings are almost exclusively held during the day, and they occur at the capitol in Montgomery. While Montgomery is centrally located, it’s still a long drive for many state residents. Far more common is commentary from advocacy groups.</t>
  </si>
  <si>
    <t>Candidate committees routinely disclose their ad buys in their reported expenditures. When presented to the public, these ads must include a "paid for by ..." tagline. However, the heavy reliance in Michigan campaigns on so-called soft money and dark money makes the reports filed by candidates and political parties far from transparent and revelatory.
Soft money consists of finances that are donated to a party’s administrative account – a fund designed to pay for basics such as overhead costs and get-out-the-vote efforts. In reality, that money is often used to finance issue advertising – electioneering ads.
Dark money is unregulated campaign cash derived from political action committees, political parties and non-profit groups that pay for issue ads and for direct campaign ads – those that openly support or oppose a candidate – which are aired by independent committees. In Michigan, these independent expenditures often are not reported and, as a result, the donors behind the spending are not reported either. 
Essentially, unlimited contributions to political parties and PACs pay for unlimited independent expenditure ads – TV, radio, print and robo-calls – without any means of tracing the sources of the money.
For example, in November 2014, the nonpartisan Michigan Campaign Finance Network found that unreported, unregulated dark money paid the majority of costs for television advertising in Michigan's 2014 supreme court and attorney general campaigns -- the races for state's highest court and top law enforcement officer.
In the 2014 election cycle for governor, the MCFN tracked TV stations’ campaign advertising schedules and found that the Republican candidate benefited from nearly $18.9 million in unregulated issue ads that assisted incumbent Gov. Rick Snyder. At the same time, the Democratic challenger, Mark Schauer, received $16.3 million worth of assistance from issue ads.
The donors behind these elaborate TV campaigns – contributors to groups such as the Democratic and Republican governors’ associations, the National Education Association and the Michigan Republican Party – were never reported, as is allowed under Michigan law.</t>
  </si>
  <si>
    <t>Interveiw with Allan Ramsaur, executive director of the Tennessee Bar Association, in an interview on Dec. 17, 2015 at Tazza.
 Interview with Shelby County Criminal Court Judge Chris Craft, who is also Board of Judicial Conduct chairman, in a phone interview on Feb. 17, 2015.
 Phone interview with Tony Gottlieb, president of DAD of Tennessee, on May 20, 2015. 
 Board of Judicial Conduct web page, accessed May 5, 2015
 http://www.tsc.state.tn.us/court-judiciary</t>
  </si>
  <si>
    <t>Alex Winslow, director, Texas Watch, telephone interview, Feb. 11, 2015 
Tom “Smitty” Smith, director, Public Citizen Texas, telephone interview, Jan. 16, 2015
Craig McDonald, director, Texans for Public Justice, telephone interview, Jan. 6, 2015</t>
  </si>
  <si>
    <t>A 100 score is earned if citizens frequently provide input into the legislative process through a formal process and their input is considered during the decision-making process.
A 50 score is earned if citizens only occasionally provide input through a formal process, or they do it frequently but it is not always considered. 
A 0 score is earned if citizens have no formal process to provide input to the legislative debate.</t>
  </si>
  <si>
    <t>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</si>
  <si>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Maine's Whistleblower Act affords a degree of legal protection from recrimination — and the Human Rights Commission is the State agency charged with arbitrating and/or investigating alleged violation of these whistleblower protections, as well as enforcing Maine’s anti-discrimination laws. Five commissioners, appointed by the Governor and confirmed by the Senate for staggered five year terms, make the final finding on all complaints of discrimination investigated by the Commission staff and not settled or administratively dismissed.
 In practice, most cases are settled in or out of court, and the employer rarely admits to wrongdoing, leaving many whistleblowers feeling "unsettled."
 Under Maine law, there exists no mechanism to protect the identities of whistleblowers. While complaints are initially confidential, employers are immediately made aware of allegations and in effect, of the identity of the accuser.
 A backlog of cases in the system further exacerbates the problem, often leaving whistleblowers in a situation where they must continue to work for the accused employer, now aware of the accusations, while the commission deliberates. In at least two cases in 2013 and 2014, employees who reported cases of corruption, graft or abuse of power allegedly suffered recrimination because of it. 
 In one widely-reported case, a whistleblower at the Maine Centers for Disease Control (CDC) office complained that she had been pressured to shred working versions of a document related to a controversial contract selection process. When she complained, she suffered recrimination. A subsequent investigation by the Office of Program Evaluation and Government Accountability identified a number of irregularities in management's conduct. The employee eventually sued CDC officials under the state's Whistleblower Protection Act. The state and accused CDC officials agreed to settle the case, costing taxpayers nearly $250,000.
 In another case, reported by the Portland Press Herald in 2014, child daycare inspectors working for the Department of Health and Human Services told the newspaper they'd been retaliated against for voicing concerns about management's disregard for egregious cases of violations at daycare facilities throughout Maine. Eventually, one inspector said she felt forced to resign "under pressure after her work life became too stressful." Another said he "was put on paid administrative leave in November for making “disparaging” comments about the department," but was never told what those comments where. He believed he'd been "blacklisted by management" for raising issues related to the daycare monitoring. 
 While it is impossible to judge the validity of these claims, such instances make clear that the system is, at least, vulnerable.</t>
  </si>
  <si>
    <t>Jeff Davis, presiding judge of Seventh Judicial Circuit of South Dakota and secretary of Judicial Qualifications Commission, 31 March 2015, email.
 Larry Long, presiding judge, Second Judicial Circuit of South Dakota, 8 April 2015, email.
 Daugaard appoints Judge Janine Kern to Supreme Court, Andrea Cook, Rapid City Journal, 25 November 2014, http://rapidcityjournal.com/news/local/daugaard-appoints-judge-janine-kern-to-supreme-court/article_0b3fef02-092b-566e-ad9e-b9b2e2333ad0.html.</t>
  </si>
  <si>
    <t>The Louisiana Board of Ethics requires disclosure of expenditures and contributions, which are posted online within a few days of receipt. However, many, if not most, of ballot measure committees don't have to report such information and often don't have to report to Louisiana authorities. 
 Kirstan B. Alvanitakis, whose work with the Louisiana Democratic Party requires her to review campaign finance disclosures and chart expenditures, says in Louisiana advocacy groups based in the state are required to file with the Board of Ethics. However, many, if not most, of the groups are not based in Louisiana, so little information beyond the purchase they make, which individual television and radio stations must make available publicly, is found in a centralized location. 
 That makes it very difficult for people interested in tracking such expenditures to do so. The party sends staffers and volunteers to each station during an election season to develop its own database that it shares with candidates. Additionally, the groups are not required to disclose their contributors. 
 Her assessment was echoed by several political strategists and newspaper articles.</t>
  </si>
  <si>
    <t>Statehouse Report, “Legislative nepotism? You be the judge,” Feb. 5, 2015
http://www.statehousereport.com/2015/02/05/legislative-nepotism-you-be-the-judge/
Jamie Self, SC lawmakers hear calls to change the way SC elects judges, Feb. 7, 2015
www.thestate.com/news/politics...blogs/.../article13948829.htmlThe State
Feb 7, 2015 
Rick Brundrett, Easy Road from the State House to the Court House, July 3, 2013
http://thenerve.org/news/2013/07/03/Lawmakers-judges/
Phone interview, Lee Coggliola, Disciplinary Counsel for the South Carolina Supreme Court, March 31, 2015
Phone Interview, Sarah Leverette, League of Women Voters, April 6, 2015
Phone interview, Rosalyn Frierson, director of S.C. Court Administration, April 16, 2015</t>
  </si>
  <si>
    <t>Interview with Jason Gramitt, Rhode Island State Ethics Commission, Feb. 13, 2015, phone.
Interview with Ed Fitzpatrick, Providence Journal political columnist, Feb. 6, 2015, phone.
Interview with Stephen Erickson, retired Rhode Island District Court judge, Feb. 6, 2015, phone.
---
Peer Reviewer Sources:
“Licht, Chafee’s Director of Administration, Wins Confirmation As Superior Court Judge.” Mark Reynolds, Providence Journal. June 12, 2014: http://www.providencejournal.com/article/20140612/News/306129983
“RI Ethics Commission: OK for Chafee Admin. Chief Licht to Apply for Judgeship.” Philip Marcelo, Providence Journal. October 8, 2013: http://www.providencejournal.com/breaking-news/content/20131008-ri-ethics-commission-ok-for-chafee-administration-chief-licht-to-apply-for-judgeship.ece
“Editorial: The Insiders’ Game.” Providence Journal. January 19, 2014: http://www.providencejournal.com/article/20140119/OPINION/301199937
“Editorial: Licht Ethics Decision Does Not Make Sense. Providence Business News. October 14, 2013: http://pbn.com/Licht-ethics-decision-does-not-make-sense,92295?print=1</t>
  </si>
  <si>
    <t xml:space="preserve">Since federal court rulings in the wake of the 2010 Citizens United decision by the U.S. Supreme Court, not all groups that spend money in Kentucky elections disclose their donors and spending on campaign-related expenses. For instance, out-of-state organizations that are set up as 501(4)(c) organizations do not have to register with the Kentucky Registry of Election Finance as an unauthorized campaign committee and, thus, do not disclose to the registry their activities but do file with the appropriate federal authorities. 
For example, in the 2014 elections, the Republican State Leadership Committee spent hundreds of thousands of dollars to help Republican candidates for Kentucky's state House but because of its non-profit status was required only to report contributions and expenditures with the U.S. Internal Revenue Service pursuant to federal law. Conversely, another group, Kentucky Family Values, raised and spent more than $2 million during the 2014 election cycle to help Democratic candidates in State House races. It had to report its contributions and spending to the registry because it was set up as a registered unauthorized campaign committee. 
The registry, however, did have to notify the Kentucky Family Values group three times to properly file additional information about which candidates the organization supported or opposed for the required 32-day and 15-day pre-election campaign finance statements and the 30-day post-election campaign finance statement. 
During the reporting there was just one instance in which the Kentucky Registry of Election Finance sanctioned individuals involved with a unauthorized campaign committee that failed to accurately disclose its campaign activities. That came Jan. 13, 2013, as a result of an investigation that took more than six years to resolve. Organizers of a group, Citizens for Responsible Government, failed to register with the agency when the group spent money to influence a local Lexington council race in 2006. The group spent a total of $18,000 on three mailers without disclosing the source of the money. As a result the, registry worked with the Kentucky attorney general's office and engaged in a settlement in January 2013 with the founders of the group, Dennis Anderson and Joni Clair Fields. </t>
  </si>
  <si>
    <t xml:space="preserve">During the reporting period in Kentucky, one prominent case emerged in which a fired legislative staff member has alleged that her termination was improper reprisal for raising questions about legislators' conduct. Yolanda Costner, an at-will employee who worked in the Democratic House leadership's offices, was fired by the new Democratic House whip, Rep. Johnny Bell, after Bell's election to leadership in January 2015. 
Costner was one of three legislative staff members who prompted an investigation in 2013 into sexual harassment by a lawmaker, Rep. John Arnold, who later resigned. Costner and the other aides who filed complaints have a lawsuit pending. Costner alleges that her firing in January stems from the information she has brought forward, while Bell argues that he had the right to choose his own staff. 
The Personnel Board, however, has no authority to review personnel decisions made by Legislative Research Commission. In addition, Costner was working in an at-will position, serving at the pleasure of Democratic leaders and not governed by state civil service laws. Nevertheless, her lawyers have alleged that she is the victim of political reprisal. 
In August 2013, state auditors admonished the then-head of Kentucky's Emergency Management agency for intimidating employees into not reporting spending on alcohol and entertainment by that agency, according to the auditor's report and media reports. Employees told the auditor they believed the director, Brig. Gen. John W. Heltzel, was monitoring their phones and emails to ensure they weren't providing information to auditors. 
In the last two years, other fired or demoted state employees sometimes accused the agency of violating the whistleblower act as a reason to urge the Kentucky Personnel Board to overturn the demotion or firing. But the Personnel Board, which is made up of five gubernatorial appointees and two members elected by state workers, has not overturned any action on those grounds in the last two years. </t>
  </si>
  <si>
    <t>Lynn Marks, executive director, Pennsylvanians for Modern Courts, 17 March 2015, Philadelphia, Pa., interview by phone. 
Pennsylvania Courts Ban Nepotism, Judges Serving on Corporate Boards, Riley Yates, Allentown Morning Call, 8 January 2014, 
http://articles.mcall.com/2014-01-08/news/mc-pa-judges-corporate-boards-judicial-canon-20140108_1_pennsylvania-judges-abraham-reich-chief-justice-ronald-castille
Pennsylvania Judicial ethics Committee Finds Anti-Nepotism Provision Not to Be Retroactive, Pennsylvanians for Modern Courts, accessed March 2015, http://www.pmconline.org/node/1127
Moonlighting Judges Collect Corporate Pay, Riley Yates, Allentown Morning Call, 30 March 2013, 
http://articles.mcall.com/2013-03-30/news/mc-pennsylvania-judges-corporate-boards-judicial-c-20130330_1_dally-fulton-financial-corp-mauch-chunk-trust-co
Pa. Judicial Code Falls Short on Recusals, Experts say, Dan Packel, Law360, 30 June 2014, http://www.law360.com/articles/550877/pa-judicial-code-falls-short-on-recusals-experts-say?article_related_content=1</t>
  </si>
  <si>
    <t>In 2013, two University of Kansas employees filed lawsuits against the University of Kansas alleging that they were fired for reporting improper uses of research money. 
In 2015, a former child protection supervisor with the Kansas Department of Children and Families filed a lawsuit, accusing that agency of firing her for alerting her supervisor to false reports filed by a social worker. Neither case has been resolved. 
The Governmental Ethics Commission did not receive any substantiated complaints under the Kansas Whistleblower Act during FY 2013 and FY 2014. A limited review of state Civil Service Board minutes (all I could find online) also did reveal any complaints based on the Kansas Whistleblower Act. A spokesman for the Department of Administration, which includes the Division of Personnel Services, said civil servants are protected from recrimination when reporting cases of corruption, graft or abuse of power.</t>
  </si>
  <si>
    <t>Ruth Ann Petroff, Wyoming Legislature, State House of Representatives, March 26, 2015, phone.   
Session Archives, State of Wyoming Legislature Website, accessed June 8, 2015
http://legisweb.state.wy.us/LSOWEB/SessionArchives.aspx
WyoFile’s guide to participating in the 2015 Wyoming Legislature, WyoFile Staff, WyoFile, January 13, 2015
http://www.wyofile.com/blog/wyofiles-guide-participating-2015-wyoming-legislature/</t>
  </si>
  <si>
    <t>In practice, citizens provide input at committee level.</t>
  </si>
  <si>
    <t xml:space="preserve">Tulsa County District Court Judge Dana Kuehn, in-person interview 2/3/15, 2 p.m. 
Oklahoma civil rights/defense attorney Scott Graham (now a federal public defender in the Oklahoma Northern and Eastern Districts), phone interview 2/4/15, 11 a.m. 
"Judge in Eric Harris case weighs recusal because of ties to Sheriff's Office," Tulsa World article by Corey Jones, 4/23/15. 
http://www.tulsaworld.com/news/courts/judge-assigned-eric-harris-case-weighs-recusal-because-of-ties/article_2bfbe4b6-db0b-5c25-aa6a-e73b6d8741eb.html
Lee Slater, executive director of Oklahoma Ethics Commission, telephone interview 1/30/15 1:30 p.m. </t>
  </si>
  <si>
    <t>Wisconsin Legislative Documents 2015-2017 Legislative Session
 https://docs.legis.wisconsin.gov/
2015 Assembly BILL 275
http://docs.legis.wisconsin.gov/2015/related/proposals/ab275
“Transparency in State Budgets: Search for Best Practices” September 2011, by Richard F. Dye, Nancy W. Hudspeth, David F. Merrimanhttp://igpa.uillinois.edu/system/files/IGPA_Transp_In_State_Budgets_Report_Final_093011.pdf
Eye on Financial Relationships, http://ethics.state.wi.us/EOFR/Pages/Accessed frequently, including May 10, 2015.
Bill Lueders, President, Wisconsin Freedom of Information Council, Jan. 16, 2015, Madison WI, email interview; email interview Jan. 27, 2015</t>
  </si>
  <si>
    <t>In one lawsuit, an Iowa State University employee was paid nearly $686,658 after he was falsely accused of being a "potential terrorist or mass murderer," wrongfully denied a promotion and fired after he reported his boss for theft. The employee's supervisor was later found guilty of first-degree theft for stealing more than $10,000 from the school and given two years of probation.
In another case, a former Muscatine County jailer said he was fired after his bosses suspected he was a whistle-blower who alerted The Des Moines Register about the tasing of a mentally disabled woman. Officer Barry Major was fired in January 2014. State records show the reason for his firing was due to his disclosure of information regarding a drug task force operation to another deputy in November 2013. Administrative Law Judge Jan Berry ruled that although Muscatine had a right to fire Major, it did violate the proper procedures for union representation. Berry did not order the county to reinstate Major, but ordered that it to post notices about the incident to inform employees about proper procedure.
Danny Homan, Council 61 president for the American Federation of State, County and Municipal Employees, noted that while Iowa has whistle-blower protections under state law, employees are not always protected. Homan said most of the time employees contact him and ask him to take care of issues that arise, however, they can also contact a state legislator. He said the union has filed a lawsuit within the past couple of years over one employee who was disciplined for attending a rally, but he would not discuss the case.
The state ombudsman's office said that between Jan. 1, 2013, and Dec. 31, 2014, it received 22 whistle-blower complaints, of which seven also alleged that employees had suffered an adverse employment action or were threatened with an adverse action for blowing the whistle. However, the office could not investigate any of the alleged adverse actions because no complaint was determined to be within its jurisdiction. Iowa Ombudsman Ruth Cooperrider said her office can only investigate complaints of adverse action if the employee is not covered by either merit status or the collective bargaining agreement.</t>
  </si>
  <si>
    <t>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Online search of Ohio Supreme Court opinions on judicial misconduct conducted May 2015
 Nexis/Google searches in February 2015 about justices and their hiring practices</t>
  </si>
  <si>
    <t>Phone interview Feb. 27, 2015, with Chris Heagarty, director of NC Judicial Standards Commission. 
Phone interview Feb. 27, 2015 with Michael Crowell, professor of public law and government at the UNC School of Government.
 Phone interview Feb. 25, 2015, with Jane Pinsky, director of NC Coalition for Lobbying and Government Reform.
Phone interview June 16, 2015 with Margaret Wiggins, human resources officer fo the Administrative Office of the Courts.</t>
  </si>
  <si>
    <t>Jordan Schrader, state government reporter for The News Tribune, email interview 3/13/2015;
Peter Callahan, former columnist for The News Tribune (Tacoma) and staff writer for MinnPost.com via email 3/16/2015;
TVW archives, accessed 4/14/2015 
http://www.tvw.org/archives
Legislative Information Center http://leg.wa.gov/LIC/Pages/Session%20Documents.aspx</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</si>
  <si>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
Sally Holewa, state court administrator, email, April 30, 2015.</t>
  </si>
  <si>
    <t>West Virginia Legislature Website. Accessed on April 21, 2015. http://www.legis.state.wv.us/Bulletin_Board/Bulletin_Board_menu.cfm
Phil Kabler, statehouse correspondent for the Charleston Gazette, in a telephone interview from the state Capitol on Jan. 20, 2015.
Downloaded and viewed West Virginia Budget Report 2014, a summary of the state’s General Revenue Fund at no cost.
Downloaded and viewed Senate bill permitting expelled student to re-enter school through Drug Court at no cost.
Ashton Marra, statehouse correspondent for West Virginia Public Broadcasting, in a telephone interview from her office in Charleston on Feb. 9, 2015.</t>
  </si>
  <si>
    <t>Groups that make political ad buys (broadcast, print and direct mail) publicly disclose their contributor information in the ad as required by law.
Additionally, the group that makes a political ad buy has to publicly disclose its contributors and can be found also on the State Board of Elections website. 
Contributors that donate $150 or more, in practice, are reported, as in the case of New Trier Now, the Central Illinois PAC, and the Illinois Architects PAC, each of whom report some itemized contributors.
Contributions below $150, however, are not named in the reports of these organizations, and are lumped into non-itemized categories.</t>
  </si>
  <si>
    <t>Legislative Information Services, accessed 26 April 2015. http://lis.virginia.gov/
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t>
  </si>
  <si>
    <t>Since the Indiana Campaign Election Act does not require independent entities that make political ad buys to disclose their contributors, this does not occur in practice either, as confirmed Trent Deckard, co-director of the Indiana Election Division.
 Indiana is one of only three states (South Carolina and New Mexico are the others) that don't require these entities to report who is paying for their political ads, said Joseph Losco, director of Ball State University's Bowen Center for Public Affairs.</t>
  </si>
  <si>
    <t>Complaints of recrimination do not appear to be common among state employees, at least they aren't being reported, say officials who would deal with them. 
The lack of cases of recrimination for reporting corruption at the State Ethics Commission or State Employees' Appeals Commission is evidence that this is not an issue, said Ashley Hungate, director of communications with the Department of Personnel.
Judge Gabe Paul, administrative law judge for the State Employees' Appeals Commission, said, "I haven't seen any cases of recrimination here at the SEAC. Given the protections afforded to whistleblowers, I doubt any would make it here." 
Despite the protections in the laws, James Kaiser, first vice president of the Indiana State Employees Association, isn't sure state employees are really protected from recrimination when it comes down to it. He doesn't know of any specific examples of threats, but he wouldn't be surprised if that happens. The reason, he says, is the vast majority of state employees now are "at-will" employees, meaning they can be fired for any reason that's not against another state law. 
"There's no real protection any more. We serve at the will of the state. It's still pretty risky," he said.</t>
  </si>
  <si>
    <t>Gary Spencer, Court of Appeals, Public Information Officer, March 20, 2015, New York, phone; 
 Richard Rifkin, New York State Bar Association, Special Counsel, Feb. 4, 2015, New York, phone; 
 Commission Decisions, New York Commission on Judicial Conduct, accessed March 21, 2015, http://www.scjc.state.ny.us/Determinations/chronological.htm</t>
  </si>
  <si>
    <t>Idaho’s requirements for disclosure by those making independent campaign expenditures are explicit, and they usually are effective, but there are those in the state who seem to continue to find ways to get around them. They include a group of interrelated PAC’s currently active in Idaho elections that tend to shuffle money from one PAC to another to another, before finally spending it on, say, a mailer attacking a candidate. Each PAC duly files a report saying it received a donation from the other PAC, and made a donation to yet another one. This is a way that PACs can legally hide what they’re doing, as it tends to obscure the original source of the funds, once they’ve been passed around numerous times.
 In the 2014 general election campaign, an organization with ties to a wealthy and politically active eastern Idaho businessman began running radio ads and a Facebook page targeting the Democratic candidate for governor, purporting to show the candidate’s agenda and what he wanted to accomplish. The Secretary of State’s office investigated, and a former employee of the businessman stepped forward and said he had run the ads and they were financed by donations from an LLC he owned, a small manufacturing firm. He filed the necessary reports, but they provided little information as to the original source of the funds.</t>
  </si>
  <si>
    <t>Rachel Higgins, New Mexico Trial Lawyers Association, director, 4 May 2015, via phone.
 Ruth M. Schifani, New Mexico Judicial Standards Commission, member, 4 May 2015, via phone.
 Leo M. Romero, New Mexico School of Law, emeritus professor of law, 4 May 2015, via phone.</t>
  </si>
  <si>
    <t>Secretary of state Jim Condos, interview jan. 6, 2015.
John Bloomer, secretary of Senate, interview Jan. 20, 2015.
Stephen Klein, Chief Fiscal Officer, personal interview Jan.29, 2015.
Journal of the Senate, proceedings in the Senate posted the following morning, accessed Feb. 4, 2015.
http://legislature.vermont.gov/assets/Documents/2016/Docs/JOURNAL/sj150204.pdf</t>
  </si>
  <si>
    <t>1. Harvey Weissbard, former New Jersey Superior Court trial and appeallate judge, 2/20/15 phone interview. 
 2. Kathy Flicker, Rutgers Law School professor, former state and county prosecutor, 2/18/15 in-person interview. 
 3. Josh Margolin, ABC news reporter, former New Jersey statehouse reporter, 2/8/15 phone interview.</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</si>
  <si>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Utah legislative website: le.utah.gov</t>
  </si>
  <si>
    <t>Interview with Andrea Zelinski, reporter with the Nashville Scene, on Jan. 30, 2015 at Noshville.
Associated Press story “Tenn. General Assembly launches website redesign” published on Washington Times website on Dec. 24, 2014: 
http://www.washingtontimes.com/news/2014/dec/24/tenn-general-assembly-launches-website-redesign/
Associated Press story, “Staffers call streaming problems at Tennessee Legislature 'unacceptable'” posted on WSMV-TV website on April 7, 2015: http://www.wsmv.com/story/28736849/streaming-problems-at-tennessee-legislature-unacceptable
Tennessee General Assembly website, accessed May 4, 2015
http://www.capitol.tn.gov/
National Conference of State Legislatures website on legislative broadcasts and webcasts, accessed May 4, 2015 
http://www.ncsl.org/research/telecommunications-and-information-technology/legislative-webcasts-and-broadcasts.aspx
---
Peer Reviewer Sources:
Tennessee Legislature Website, accessed June 2015
www.legislature.state.tn.us</t>
  </si>
  <si>
    <t>Annmarie Timmins, Concord Monitor, courts and state house reporter 1994-2014 (approximately), Feb. 6, 2015, Lowell, Mass., phone
 Robert Wilson, New Hampshire Judicial Conduct Committee, chairman, Jan. 27, 2015, Lowell, Mass., phone
 Donna Sytek, former house speaker New Hampshire legislature, member judicial conduct commission, legislative ethics committee, Jan. 27, 2015, Lowell, Mass., phone
 Elliot Berry, New Hampshire Legal Assistance, managing attorney, Jan. 28, 2015, Lowell, Mass., phone</t>
  </si>
  <si>
    <t>Jay Root, correspondent, Texas Tribune, telephone interview, Dec. 30, 2014
Craig McDonald, director, Texans for Public Justice, telephone interview, Jan. 6, 2015
Texas Legislature Online, Accessed March 6 and April 6, 2015
http://www.capitol.state.tx.us/</t>
  </si>
  <si>
    <t>Phone interview 1/23/15 with Michael Sommermeyer, PIO, Nevada Supreme Court .                                                                                                                                                                                                                                                                                         
Phone interview 2/4/15 with Doug Jones, former chairman of state Judicial Discipline Commission.                                                                                                                                                                                                                                                                                           
Phone interview with 1/22/15 with Janette Bloom, retired chief clerk, Nevada Supreme Court.
"Judge Del Vecchio Removed From Family Court," Oct. 21, 2008 Las Vegas Review-Journal article http://www.reviewjournal.com/news/judge-delvecchio-removed-family-court</t>
  </si>
  <si>
    <t>The existence of the whistleblower law has protected Idaho public employees in several recent cases. A state employee of a juvenile detention center reported sexual abuse of minors held at the facility, and complained that her reports were ignored by her supervisor at the facility, and she was retaliated against for coming forward. Eventually, accompanied by a union representative, she visited the director of the Department of Juvenile Correction, and the complaint then was taken seriously. A lawsuit resulted and still is in progress. Several more employees have now stepped forward, as have victims. 
In November of 2014, a whistleblower claim was filed against the Idaho Commission on Aging by two employees who alleged “systemic violations and misallocation of funds.” Other recent whistleblower claims in Idaho have been filed against local government agencies and a school district, which recently paid a $160,000 settlement.</t>
  </si>
  <si>
    <t>Denise Ross, content editor, Black Hills Knowledge Network, 23 March 2015, email.
Journal of the House, Legislative Research Council website, 4 February 2015, http://legis.sd.gov/Legislative_Session/Committees/Journals.aspx?Committee=286&amp;File=jrnH02041400.htm&amp;Session=2015.
Minutes of the House Education Committee, Legislative Research Council website, 9 March 2015, http://legis.sd.gov/Legislative_Session/Committees/CommitteeMinutes.aspx?Committee=273&amp;File=minHED03090830.htm&amp;Session=2015.</t>
  </si>
  <si>
    <t>The FCC is the only entity where information can be gathered on groups that buy political ads in Georgia, because local TV stations have to report them. Those disclosures only give the name of the entity buying the political ad time, but not their contributors.</t>
  </si>
  <si>
    <t>The state ombudsman is one of several reporting mechanism for public sector corruption. Others are the Ethics Commission, the Hawaii Labor Relations Board and the Office of the Attorney General.
There have been no known formal complaints about retaliation or recrimination within civil service positions during the study period.</t>
  </si>
  <si>
    <t>Entities such as super PACs making independent expenditures are required to file regular public reports of contributions and expenditures, but some entities' reports are clouded by the use of multiple political action committee names through which contribution details are obscured.
 For example, Forward Progress, a super PAC under the auspices of Pacific Resource Partnership, was allowed by the Hawaii Campaign Spending Commission to list the Hawaii Carpenters Market Recovery Fund noncandidate committee, a committee also under its ownership umbrella, as the sole donor to its campaign, thus obscuring the true source of the contributions.</t>
  </si>
  <si>
    <t>Many state agencies mandate that employees report fraud and waste, or abuse according to the Department of Administrative services. However, in Georgia state employees serve “at will,” meaning they can be terminated without reason. 
Employees can file anonymous complaints with the State Inspector General, but the reporting website warns that Georgia law may not protect whistleblowers and that their information may become public after an investigation is closed. 
During the research period, the state settled several whistleblower lawsuits filed by employees claiming they were wrongfully terminated. The state had to pay out $700,000 dollars to the former chief of the State Ethics commission Stacey Kalberman after a jury sided with her. 
The controversy began in 2011, when Kalberman said she was forced out as executive director of the commission because of an investigation into Governor Nathan Deal's 2010 gubernatorial campaign. The commission was looking into possible illegal use of campaign funds. 
Three more ethics commission employees claimed they were fired also in retaliation for their involvement in the investigation. In April 2014, a jury awarded Kalberman $700,000 dollars. In June 2014, the state settled the lawsuits with the other former commission employees for $1.8 million dollars.
Governor Deal has repeatedly denied any involvement with the commission's dealings and has sought to distance himself from the controversy. 
There was another whistleblower lawsuit in Georgia that originated during the study period, alleging misuse of state resources by the former head of the National Guard. Adjutant General Jim Butterworth was accused of firing an employee after she refused to cover up unethical conduct. 
Mary Therese Grabowski said in her lawsuit that Butterworth asked her to help his wife in promoting a country singer the couple knew, accepted free use of a suite at an Atlanta Braves game and attended an air show in Paris. 
The state has denied the claims, saying among other things that Butterworth paid for everyone who came with him to the Braves game. The state settled the lawsuit by agreeing to pay Grbowski $480,000 dollars. 
 The state said the settlement does not constitute any liability, but was done to avoid a more costly trial. Butterworth became head of Georgia's Homeland Security office in November 2014.</t>
  </si>
  <si>
    <t>Hon. Blair Jones, Judicial Standards Commission, Chairman, 10 February 2015, Columbus, Montana, email
Shelly Nash, Judicial Standards Commission, Executive Secretary, 11 May 2015, Helena, Montana, telephone
Hon. Jim Nelson, Retired Montana Supreme Court Justice, 6 February 2015, Helena, Montana, telephone
Charles S. Johnson, Lee Newspapers State Bureau, Bureau Chief, 24 February 2015, Helena, Montana, email</t>
  </si>
  <si>
    <t>Cory Steel, state court administrator, phone interview, March 15, 2015
 Vince Powers, Lincoln trial attorney, phone interview, March 16, 2015
 Administrative appointments, Nebraska Code of Judicial Conduct, https://supremecourt.nebraska.gov/supreme-court-rules/2156/%C2%A7-5-30213-administrative-appointments</t>
  </si>
  <si>
    <t>Phone interview, Lynn Teague, S.C. League of Women Voters, April 30, 2015, e-mail
Phone interview, State Senator Brad Hutto, June 5, 2015
South Carolina Legislature
http://www.scstatehouse.gov/index.phpPhone interview, Lynn Teague, S.C. League of Women Voters, April 30, 2015, e-mail</t>
  </si>
  <si>
    <t>Catherine Zacharias, legal counsel for the Office of State Courts Administrator, Jefferson City, Missouri, 24 April 2015, interview by phone.
Jim Smith, administrator, Supreme Court Commission on the Retirement, Removal and Discipline of Judges, St. Louis, Missouri, 21 April 2015, interview by email. 
Mark Morris, retired courts reporter for the Kansas City Star, Liberty, Missouri, 24 April 2015, interview by phone.
James Klahr, executive director, Missouri Ethics Commission, Jefferson City, Missouri, 24 April 2015, interview by email.
Statistical Information, Commission on Retirement, Removal and Discipline of Judges, received in response to request 8 April 2015. (The document is a record-keeping form used by the Commission to summarize the number of complaints they receive, the number dismissed without investigation, the number dismissed after investigation, and the resolutions of the remaining cases, by year)</t>
  </si>
  <si>
    <t>There were no documented instances in 2014 of an individual or political committee purchasing advertising to directly or indirectly support a candidate and failing to file reports on those expenditures. Numerous political entities, some working closely with candidates or political parties, purchased media time in Delaware's 2014 elections cycle. 
The groups included Foundation for Delaware's Future, a PAC supporting the campaign of Delaware State Treasurer Ken Simpler. Common Sense Delaware, a PAC funded solely by contributions by a GOP national committeewoman, also funded mailers in local races. Contributions are regularly itemized on campaign finance reports that also show ad spending; these contributions were publicly disclosed, partly in the Common Sense Delaware 2014 Year-end report.</t>
  </si>
  <si>
    <t>Corinna Wilson, executive director of the Pennsylvania Freedom of Information Coalition and principal of Wilson500, 27 January 2015, interview by phone.
Eric Epstein, coordinator, Rock the Capital, Harrisburg, 8 May 2015, interview by phone.
Pennsylvania General Assembly, Committee Transcripts and Reports, accessed March 3, 2015, http://www.legis.state.pa.us/CFDOCS/Legis/TR/Public/tr_finder_public.cfm?CommitteeName=Committee%20On%20Ethics</t>
  </si>
  <si>
    <t xml:space="preserve">There were no documented cases in the study period of civil servants enduring recrimination after reporting a case of corruption. </t>
  </si>
  <si>
    <t xml:space="preserve">Most groups, even those outside of Connecticut that directly or indirectly funded Connecticut candidates, disclosed information about their contributors in 2013 and 2014. 
However, there is no requirement for super PACs to identify their contributors. Such super PACs gave millions of dollars from legally unidentified donors (so-called "dark money") to both major party candidates in the governor's race to pay for political advertising and other expenses. </t>
  </si>
  <si>
    <t>The Rhode Island General Assembly web site, accessed April 23, 2015:
http://www.rilin.state.ri.us/Pages/Default.aspx
Ed Fitzpatrick, Providence Journal political columnist, Interview, Feb. 6, 2015, phone.
Ted Nesi, reporter, WPRI television, Interview, Feb. 25, 2015, phone
Scott MacKay, Rhode Island Public Radio political reporter, Interview, Feb. 21, in person.</t>
  </si>
  <si>
    <t>Dozens of independent expenditure committees and non-profits making political ad buys in California have to and do disclose the true source of their contributions to the public.
Violations are rare.</t>
  </si>
  <si>
    <t>Because Colorado has private party enforcement, groups that spend money on electioneering can do so as long as nobody finds out and sues them. This was the case in December 2014 when an administrative law judge ruled that two political groups — Rocky Mountain Gun Owners and Colorado Campaign for Life — had failed to disclose spending on mailers, and fined the groups about $8,450 each. “Administrative Law Judge Robert Spencer agreed that the mailers sent by CCL and RMGO were considered ‘electioneering communications’ under Colorado law,” the Denver-based alt-weekly Westword wrote at the time. “The groups each spent over $1,000 to contact potential voters, naming the candidates running in the primary in their mailers.”
That said, many groups do disclose their contributors.</t>
  </si>
  <si>
    <t>Darlene Ballard, Mississippi Commission on Judicial Performance, Executive Director, April 16 2015, Jackson, Mississippi, email interview.
Judge in runoff faces new complaint, Jimmie Gates, the Clarion-Ledger, Nov. 4, 2010, http://www.clarionledger.com/article/20101105/NEWS/11050350/Judge-in-runoff-faces-new-complaint
Mississippi Commission on Judicial Performance Reported Cases
http://www.judicialperformance.ms.gov/Pages/Reported-Commission-Cases.aspx
Fred Banks, partner, Phelps Dunbar LLC (former Justice, Mississippi Supreme 
Court, 1991-2001), April 17, 2015, email interview.</t>
  </si>
  <si>
    <t xml:space="preserve">John Gnodtke, general counsel, Michigan Civil Service Commission, phone interview, April 10, 2015, email conversations, April 10 and 12                                                     
John Nevin, communications director, State Court Administrative Office, phone interview, April 7, 2015, email conversations, April 9-10, 2015                                 
Jules Olsman, State Bar board member, phone interview, April 14, 2015                                  </t>
  </si>
  <si>
    <t>Catherine Turcer, policy analyst, Common Cause-Ohio, Columbus, 1-18-15 email 
Keary McCarthy, president/CEO of Innovation Ohio, former minority chief of staff in Ohio House, Columbus, 2-6-15 email
Status report of legislation, Ohio Legislative Service Commission: http://www.lsc.ohio.gov/statusreport/ 
Ohio General Assembly archives: http://archives.legislature.state.oh.us/ 
The Ohio Channel, live and archived legislative sessions, press conferences, etc: http://www.ohiochannel.org/</t>
  </si>
  <si>
    <t>Oklahoma legislature web site 
http://www.oklegislature.gov/
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t>
  </si>
  <si>
    <t>• Thomas Vasaly, Board on Judicial Standards, Executive Secretary, 5 March 2015, St. Paul, Minnesota, email interview
 • Peter Knapp, Co-Director of Clinics, William Mitchell College of Law, 11 March 2015, St. Paul, Minnesota, phone interview
 • Patrick Condon, Reporter, Star Tribune, St. Paul, Minnesota, 12 March 2015
 • David Lillehaug will be the next Minnesota Supreme Court justice, Eric Black, MinnPost, 26 March 2013, http://www.minnpost.com/eric-black-ink/2013/03/david-lillehaug-will-be-next-minnesota-supreme-court-justice</t>
  </si>
  <si>
    <t>Interview, David Yas, Vice President/Financial Advisor,  Morgan Stanley Wealth Management, former editor, Massachusetts Lawyer’s Weekly, Boston, MA, by telephone and email, March 11, 18, 2015 
“
John O”Brien Sentence Should Send a Warning on Patronage,” Editorial, Boston Globe, Boston, MA, December 11, 2014
http://www.bostonglobe.com/opinion/editorials/2014/11/12/john-brien-sentence-should-send-warning-patronage/kyYp9LU8gH03NknvQ36WPI/story.html
“Judge Goes Very Easy on O’Brien, Aides,” Jack Sullivan, Reporter, Commonwealth Magazine, Boston, MA, November 13, 2014
http://commonwealthmagazine.org/politics/037-judge-goes-very-easy-on-obrien-aide
Transcript of U.S. District Court Judge William G. Young’s sentencing of convicted Massachusetts Probation chief John J. “Jack” O’Brien, U.S. District Court, Boston, MA, Nov.13, 2014
http://www.scribd.com/doc/248351787/Nov13o-Brien-Et-Al-Sent-Finding
“Federal prosecutors turn to John O’Brien for help in new probation inquiry,” Andrea Estes and Sean Murphy, Reporters, Boston Globe, Boston, MA, March 25, 2015
http://www.bostonglobe.com/metro/2015/03/25/federal-prosecutors-turn-john-brien-for-help-new-probation-inquiry/S7siuDqxwed9DNqeHoLaiL/story.html</t>
  </si>
  <si>
    <t>Della Schick, office assistant with the Legislative Council (legislative staff), interviewed by phone from Bismarck, N.D., March 3, 2015.
Richard Mikulski, reference librarian with the Legislative Council (legislative staff), interviewed by phone from Bismarck, N.D., March 3, 2015.
Chad Nodland, editor of North Decoder, a liberal political blog, interviewed by phone from Bismarck, N.D., March 3, 2015.
“Assembly,” North Dakota Legislature, http://www.legis.nd.gov/assembly, accessed March 5, 2015.</t>
  </si>
  <si>
    <t>Interview, Steve Lash, Daily Record, reporter, telephone interview, 3/30/15
Professor Amy Dillard, University of Baltimore Law School, telephone interview, 3/30/15
Gary Kolb, executive secretary, Maryland Commission on Judicial Disabilities, email 4/29/15</t>
  </si>
  <si>
    <t>Open Senate legislation search, New York Senate, accessed March 21, 2015, http://open.nysenate.gov/legislation/advanced/ ; 
New York State bill search, New York Assembly, accessed March 21, 2015, http://assembly.state.ny.us/leg/
Richard Brodsky, Former Member of the New York Assembly, March 17, 2015, New York, phone;</t>
  </si>
  <si>
    <t>Although California states are aimed at protecting civil servants from recrimination when reporting violations of law or policy, employees face possible retribution for doing so. Some employees are afraid to come forward for fear of punishment.
In 2014, a jury awarded a psychologist at Napa State Hospital $1 million. The jury found the state violated the whistleblower law by firing the psychologist in retaliation for her objections to how the state declared patients competent to stand trial. 
The State Personnel Board reported in June 2014 that it had received 44 whistleblower retaliation complaints in 2013. The board accepted 27 cases, dismissing 11, consolidating 6 with other actions, granting 2 appeals, and settling 1. Seven cases were withdrawn.</t>
  </si>
  <si>
    <t>The State Personnel Board handles complaints by civil servants who feel they’re being retaliated against for whistleblowing. The director of the board said that in the past three fiscal years there hasn’t been a case of legitimate public sector whistleblowing about graft, corruption or abuse of power where an employee complained about retaliation.</t>
  </si>
  <si>
    <t>Phone interview March 12, 2015, with Bob Phillips, executive director of Common Cause North Carolina.
NC General Assembly Website. http://www.ncleg.net/ 
Phone interview March 17, 2015, with Cathy Martin, legislative librarian for the NC General Assembly.</t>
  </si>
  <si>
    <t xml:space="preserve">The Arkansas Whistle-Blower Act protects civil servants from recrimination when reporting cases of corruption, graft, or abuse of power and Act 211 of 2013 offers potential monetary rewards for whistle blowers. That said, in practice, whistle blowers in the state have at times faced problems.  
In 2013, the Arkansas Supreme Court upheld the awarding of $110,000 to Bob Means, who sued over his firing from counseling work at the Hot Springs Rehabilitation after complaining to state and federal employees about services provided to someone who was not eligible. The Court found that Means had been fired in violation of the Whistle Blower Act (rejecting the state’s arguments that Means did not have whistleblower protection because he was an independent contractor and because it claimed that he had not notified an “appropriate authority”—Means reported the problem to his immediate supervisor, a state senator and the governor’s office; the state argued he should have gone to the state auditor, the Ethics Commission, a prosecutor or the director of the agency). Though this argument was rejected, it highlights a potential difficulty for whistle blowers: the Act is vague regarding who whistle blowers should report to.
In 2014, Little Rock attorney Matthew Campbell filed a Whistle Blower lawsuit in Sebastian County Circuit Court on behalf of Fort Smith police officers Sgt. Don Paul Bales, Cpl. Wendall Sampson Jr. and Sgt. Rick Entmeier, arguing that they were retaliated against for communicating to the “proper authority” suspected violations of policy and law regarding the termination of another officer. Bales was later fired for providing information about a vice officer’s sexual misconduct with a prostitute; Campbell has filed suit on his behalf, arguing that Bales should have been protected in disclosing this information by the Whistle Blower Act. Campbell also filed a Whistle Blower lawsuit on behalf of Addison Entmeier, a dispatcher for the Fort Smith police fired after telling an internal investigator that dispatch was being intentionally short-staffed so that dispatchers could earn overtime. Cases such as these have led to fears that the Whistle Blower Act is not being followed to protect employees in certain parts of state and local government, such as police departments. 
Campbell is also representing Tracey Dennis, an attorney who claims that she was fired from the Arkansas Health Insurance Marketplace (AHIM) for raising concerns about violations of the Freedom of Information Act. Dennis sent an e-mail to her superiors stating that information that had been redacted was not in fact exempt from the FOI and should be released to the Arkansas Democrat-Gazette without delay. She was fired four hours later. A settlement offer requesting that Dennis be reinstated was rejected by AHIM in March. Compliance with FOI also came up in the controversial firing of former vice chancellor for university relations John Diamond of the University of Arkansas, who said that he was partially fired for his attempts to have the university comply with FOI law when university administrators showed “willful disregard for the letter and spirit of FOIA. 
An act passed this session gives employees explicit protection for filing Freedom of Information requests; according to the bill’s sponsor, Rep. Nate Bell, the law was inspired because of a  public employee fired for making FOI requests as part of a whistle blowing effort. 
Staffers have occasionally asked for whistleblower protection during legislative committee testimony, suggesting that it has been an effective tool at offering protections for testimony once an irregularity has been publicly identified (the most prominent example dates back to 2012, during an audit investigation of then Treasurer Martha Shoffner, who was eventually charged with bribery and resigned). 
Many fear that public employees are unaware of the protections offered to them by the Whistle Blower Act; some lawmakers have suggested putting information about the Whistle Blower Act on pay stubs, a possible policy change in 2015. </t>
  </si>
  <si>
    <t>Every individual or organization that makes an independent expenditure supporting or opposing a candidate or ballot proposition is required to file a public independent expenditure report disclosing, among other things, all contributors by name and address, the amount contributed, and when over $50 (in the aggregate for a given year) from an individual, the occupation and employer of  that individual. "There is only one exception: an individual acting independently of any other person who expends no more than $500 in a calendar year for billboards, signs or printed material concerning a ballot proposition is not required to file an independent expenditure report," writes Paul Dauphinais, executive director of the Alaska Public Offices Commission, in a Feb. 25, 2015 email. 
A review of complaints made to APOC from 2009 to 2015 (the period where records are online) reveals occasional violations of disclosure laws. There were at least eight such violations as of Feb. 23, 2015. The most recent case to be settled was against state Senate candidate Ron Devon, who was fined $1,020 for not including a "paid for by" disclaimer in 2012 campaign ads. The complaint was filed on February 26, 2013.
Separately, there are two notable exceptions to Alaska's disclaimer law: "...legislative and regulatory history reveal that the disclaimer requirements set forth in A.S. 15.13.090 were not intended to apply to communication between a corporation and its shareholders or a union and its members," the Alaska Public Offices Commission wrote Feb. 28, 2012, in response to a complaint alleging a campaign violation.</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</si>
  <si>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Bruce Smith, Attorney, Drummond-Woodsum, 17 February 2015, in person interview.</t>
  </si>
  <si>
    <t>Emily Shaw, national policy director, Sunlight Foundation, 1/28/15 phone interview. 
Assemblyman John Wisniewsi (D-Sayerville), via 2/8/15 phone interview. 
Matt Friedman, Star-Ledger Statehouse reporter, via 2/8/15 phone interview. 
Office of Legislative Services website, accessed 5/30/15: http://www.njleg.state.nj.us/ 
Open States legislative report, accessed 6/9/15: http://openstates.org/reportcard/</t>
  </si>
  <si>
    <t>Email 1/21/15 from Nevada political writer Jon Ralston 
Phone interview 1/20/15 with Michael Stewart, chief principal research analyst, Legislative Counsel Bureau.
Interview 1/19/15 with Sandi Chereb, Las Vegas Review-Journal political reporter, Carson City.
Review of Legislative website, accessed May 20, 2015
www.leg.state.nv.us</t>
  </si>
  <si>
    <t>Emily Shaw, Sunlight Foundation, national policy manager, April 20-22, 2015, Email
Open Data Policy Guidelines, Sunlight Foundation, http://sunlightfoundation.com/opendataguidelines/, accessed April 18-23, 2015
Bill status search page, website of the New Hampshire General Court, accessed Jan. 19-22, 2015
http://www.gencourt.state.nh.us/bill_Status/</t>
  </si>
  <si>
    <t>Melissa Landry, executive director, Louisiana Lawsuit Abuse Watch, in-person interview, Jan. 20, 2015
 Robert Scott, Public Affairs Research Council, in-person interview, Feb. 19, 2015
 Kevin Kane, Pelican Institute, in-person interview, Jan. 21, 2015 
 The Louisiana Supreme Court in Question: An Empirical and Statistical Study of the Effects of Campaign Money on the Judicial Function, Vernon Valentine Palmer and John Levendis, Tulane Law Review, Vol 82. Page 1291, 2008
 http://www.law.tulane.edu/uploadedFiles/Tulane_Journal_Sites/Tulane_Law_Review/docs/824palmer27.pdf 
 A Critique of “The Louisiana Supreme Court in Question: An Empirical and Statistical Study of the Effects of Campaign Money on the Judicial Function,” Robert Newman, Janet Speyrer and Dek Terrell, Louisiana State University and University of New Orleans, 2009
 http://www.researchgate.net/publication/5165040_A_Critique_of_The_Louisiana_Supreme_Court_in_Question_An_Empirical_and_Statistical_Study_of_the_Effects_of_Campaign_Money_on_the_Judicial_Function</t>
  </si>
  <si>
    <t>Most groups that buy political ads or distribute campaign materials that mention candidates by name do disclose contributors in filings leading up to an election. There are occasional lapses, usually involving groups campaigning in small, local elections. However, recently those complaints concerned a more well-funded group:
The Alabama Foundation for Limited Government and the Stop Common Core PAC, both run by former legislator John Rice, ran ads before the 2014 election opposing the Republican legislative leadership and opposing adoption of the Common Core in Alabama schools. The Foundation for Limited Government did not disclose its backers, although several of its ads did name two specific legislative leaders. One of those men, Senate President Pro Tem Del Marsh, complained that the group should have been required to disclose its backers, and the attorney general began looking into the situation. However, the group has not to date filed financial disclosure forms and Rice says it does not need to. The attorney general’s office refused comment on the matter.
The Stop Common Core PAC did file financial disclosure forms, but those listed the Foundation for Limited Government as its only donor. It was discovered later, however, that a DC-based group, the Gibraltar Foundation, had made a $200,000 donation to the Foundation for Limited Government, and the Gibraltar Foundation had received money from the Alabama Education Association. That information was in disclosures filed by Gibraltar. Rice during the controversy had denied having any AEA backing and said after the Gibraltar donation was made public that he did not know Gibraltar had received money from AEA.</t>
  </si>
  <si>
    <t xml:space="preserve">Jimmy Shaffer, Kentucky Judicial Conduct Commission, executive secretary, 2 February 2015, Frankfort, Kentucky, email interview. 
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Leigh Anne Hiatt, Administrative Office of the Courts, public information officer, 11 February 2015, Frankfort, Kentucky, email interview. 
Personnel Policies for the Kentucky Court of Justice, Administrative Office of the Courts, Revised May 2014, http://courts.ky.gov/resources/publicationsresources/Publications/KCOJPersonnelPolicies.pdf, accessed 6 February 2015. 
Public Actions, Kentucky Judicial Conduct Commission, no date, http://courts.ky.gov/commissionscommittees/JCC/Pages/publicinformation.aspx, accessed 6 February 2015. </t>
  </si>
  <si>
    <t>In practice, civil servants are protected from recrimination when reporting cases of corruption, graft or abuse of power. 
The whistle-blower law was put into place in the early 1980s and prevents someone from reprisal, if the employee is trying to bring to light any one of a long list of transgressions by other civil service employees. 
There have been recent whistle-blowers who have received protection, such as at the Veterans Affairs office in Phoenix and at the Arizona Corporation Commission. 
There has been at least one high-profile case where whistle-blower provisions were not applied, but where they perhaps should have. In that case, the general counsel at the Arizona Department of Child Safety made allegations in February 2015 against the newly appointed director of the agency. 
But the allegations were made directly to the Governor, whose legal evaluation of the letter is that it is confidential and not to be released, so it has not been viewed by the public. In April, the attorney who filed the complaint quit the agency.</t>
  </si>
  <si>
    <t>Patrick O'Donnell, Clerk of the Legislature, email exchange, March 4, 2015
Nebraska Legislature website, accessed April 28, 2015 
http://nebraskalegislature.gov/
Legislative Journal, accessed April 28, 2015 
http://nebraskalegislature.gov/FloorDocs/104/PDF/Journal/journal.pdf
Unicameral Update, accessed April 28, 2015  
http://update.legislature.ne.gov/?p=16880</t>
  </si>
  <si>
    <t xml:space="preserve">A recent example of reprisal against whistleblowers who reported misconduct within the Alaska National Guard (AKNG) was documented in a report revealing findings of an investigation by the National Guard Bureau (NGB). While names of victims and details of cases were not provided, a key finding was the "inconsistent handling of EEO/EO (Equal Employment Opportunity/Equal Opportunity) complaints by leaders across the AKNG, which has contributed to the perception that leaders do not support EEO/EO policies and may engage in reprisal." 
35 respondents to a survey of Guard members collected for the NGB investigation said they had not filed a complaint about a specific violation due to "fear of reprisal." One rape victim reported having the confidentiality of her case breached and openly discussed by her command and fellow troops after she filed a report. Separate from that, according to Alaska State Employees Association president Jim Duncan, the whistleblower statute is typically followed closely as it relates to state employees in general. However, state employees may inherently be wary to come forward: "Even our members despite the fact that they’re in the union, with management they fear retaliation," Duncan says. "Now they’re supposed to be protected, but it doesn’t mean it relieves the mind." </t>
  </si>
  <si>
    <t>Sonia Gavin,Montana Legislative Services Division, Legislative Information Resources Manager, 23 February 2015, Helena, Montana, telephone
Montana Legislature Session Information, January 2015 regular session,http://laws.leg.mt.gov/legprd/LAW0200W$.Startup?P_SESS=20151
Montana Legislative History Research Guide, 2007, http://courts.mt.gov/library/guides/default.mcpx</t>
  </si>
  <si>
    <t xml:space="preserve">Commission on Judicial Conduct annual report: http://www.kscourts.org/appellate-clerk/general/commission-on-judicial-qualifications/2013-Annual-Report.pdf                 
Ron Keefover, former public information office for Office of Judicial Administration, telephone interview Feb. 24, 2015.                                                                            
"Brownback nominates his chief counsel for appeals court" by Brad Cooper, Agu. 20, 2013, The Kansas City Star: http://www.kansascity.com/news/local/article325622/Brownback-nominates-his-chief-counsel-for-appeals-court.html                                                                                     
"Legislators Grill Brownback Nominee for Kansas Court of Appeals" by Bryan Lowry, March 4, 2015, The Wichita Eagle: http://www.kansas.com/news/politics-government/article12493949.html               
"Kansas Judiciary Shows Little Diversity" by Peter Hancock, Feb. 7, 2015, Lawrence Journal-World: http://www2.ljworld.com/news/2015/feb/07/kansas-judiciary-shows-little-racial-diversity/                                                          </t>
  </si>
  <si>
    <t>Chris Moreland, House of Representatives public information specialist, Jefferson City, Missouri, 20 April 2015, interview by phone.
Brad Bashore, Senate public information specialist, Jefferson City, Missouri, 20 April 2015, interview by phone.
House Journals 2015 Regular Session, Missouri House of Representatives, accessed 27 April 2015, http://www.house.mo.gov/journallist.aspx
House Journals Past Session Archives, Missouri House of Representatives, accessed 27 April 2015, http://www.house.mo.gov/sitemap.aspx?pid=24
Missouri Senate Daily Journals, Missouri Senate, accessed 27 April 2015, http://www.senate.mo.gov/15info/jrnlist/journals.aspx
Missouri House of Representatives Copyright Notice, accessed 27 April 2015, http://www.house.mo.gov/content.aspx?info=/info/cpyright.htm
2015 Senate Bills, Missouri State Senate, accessed 27 April 2015, http://www.senate.mo.gov/15info/BTS_Web/BillList.aspx?SessionType=R
Bill Information, Missouri House of Representatives, accessed 27 April 2015, http://www.house.mo.gov/sitemap.aspx?pid=13</t>
  </si>
  <si>
    <t>A 100 score is earned if all groups that make political ad buys for candidate advocacy ("vote for," "vote against," etc.) and electioneering communication (ad mentions a candidate during the period prior to the election) publicly disclose detailed, itemized contributor information and identify original donation source.
A 50 score is earned if groups that make political ad buys occasionally fail to publicly disclose contributor information that identifies original donation source or publish it without important details. 
A 0 is earned where organizations that make political ad buys usually fail to publicly disclose contributor information that identifies original donation source or any information at all.</t>
  </si>
  <si>
    <t>There were no publicly reported cases of recrimination against whistleblowers in the Merit System during the study period.
Jackie Graham, director of the state’s Personnel Board, also sits on the Personnel Board, to which state employees in the Merit System may appeal any firings, demotions or other disciplinary actions they feel were unfair. Graham said no cases were appealed to the board during the study period (Jan 2013 to Mar 2015) in which an employee alleged they had been disciplined as punishment for reporting wrongdoing by their bosses. 
However, an earlier whistleblower case came to fruition in 2014 when the U.S. Supreme Court ruled that a former community college employee’s testimony against a state official was protected by the First Amendment. Edward Lane directed a program based at Central Alabama Community College that helped troubled youths. In 2006, he fired a state legislator who worked in his program, former Rep. Sue Schmitz. Lane said he couldn't find any work she had done for her pay. The FBI already was looking into allegations of wrongdoing in Alabama’s community colleges, and Schmitz was indicted on fraud charges accusing her of doing virtually no work for $177,000 in pay between February 2003 and October 2006. Lane testified against Schmitz twice; her first trial ended in a hung jury and she was convicted in a subsequent trial. But Lane lost his job in 2008, after testifying in the first trial. 
State officials cited budget cuts as the reason Lane was laid off, but Lane filed suit contending his termination was punishment for blowing the whistle on Schmitz. The Supreme Court sided with Lane’s argument that his testimony was protected by the First Amendment and he could not be fired for it. However, the court did not rule on whether Lane was fired for that reason. 
In another high-profile whistleblower case, the director of the elections division in the Secretary of State’s Office, Ed Packard, in 2010 filed a complaint against his former boss, Secretary of State Nancy Worley, alleging that a letter Worley sent seeking campaign contributions from her staff violated state election laws. At the time, Packard was running against Worley for the Democratic nomination to the secretary of state’s office. Packard, a Merit System employee, said he never felt any backlash for his actions. Several people in the elections division left their jobs during that period because they were uncomfortable working there, but none of them was dismissed. 
Worley later was indicted, but a judge dismissed the felony charges against her and she entered a “best interest” plea on a misdemeanor charge.</t>
  </si>
  <si>
    <t>Bill Marx, Chief Fiscal Analyst, Fiscal Analysis Department, House Research, 23 March 2015, St. Paul, Minnesota, email interview. 
Staff, Chief Clerk's Office, Minnesota House of Representatives, 13 May 2015, St. Paul, Minnesota, phone interview. 
Legislator Voting Records and Ratings, Minnesota Legislative Reference Library, September 2014, http://www.leg.state.mn.us/lrl/issues/issues.aspx?issue=ratings
Journals for the 2015 - 2016 Regular Session, Journal of the House 2015 - 2016, http://www.house.leg.state.mn.us/cco/journals/journl.asp
Journal of the Senate, 2015-2016 Biennium, Eight-Ninth Legislature, 15 March 2015, http://www.senate.leg.state.mn.us/journals/journal_list.php?display_ls_year=89#header
Senate Journal Publications - Current and Archived, Journal of the Senate, http://www.senate.leg.state.mn.us/journals/index.php#current
Introduction to Legislative History: An Overview, Minnesota Legislative Reference Library, 12 March 2015, http://www.leg.state.mn.us/leg/leghist/histstep.aspx</t>
  </si>
  <si>
    <t>Mississippi Legislature's website: www.legislature.ms.gov
Bob M. Dearing - Copiah-Lincoln Community College faculty member and former state senator: e-mailed answers to questions March 24, 2015
Walter Brown - attorney and former state representative: telephone interview April 17, 2015</t>
  </si>
  <si>
    <t>David L Baker, former Iowa Supreme Court justice and Iowa attorney, Jan. 27, 2015, telephone interview
Steve Davis, communications director, Iowa Judicial Branch, Jan. 16, 2015, email
Branstad has no comment on "inappropriate’ questions to judicial candidates,"  Jason Clayworth, Des Moines Register, Aug. 28 2013
http://blogs.desmoinesregister.com/dmr/index.php/2013/08/28/branstad-has-no-comment-on-inappropriate-questions-to-judicial-candidates</t>
  </si>
  <si>
    <t>A 100 score is earned if there are no documented cases of public sector whistleblowers enduring recrimination after reporting a case of corruption. There is a robust mechanism to protect the identity of whistleblowers.
A 50 score is earned if there have been two or less documented cases of whistleblowers enduring recrimination after reporting a case of corruption.
A 0 score is earned if there have been more than five documented cases of whistleblowers enduring recrimination after reporting a case of corruption. Public sector whistleblowers often times face substantial negative consequences, such as losing a job, being relocated to a less prominent position, or some other form of harassment.</t>
  </si>
  <si>
    <t>Interview: John Trimble, president of the Indianapolis Bar Association and past member of the Commission on Judicial Qualifications, Feb. 9, 2015, by phone. 
 Interview: Kathryn Dolan, Supreme Court public information officer, Feb. 16, 2015, by email.
 Indiana Judicial Disciplinary Action, David A. Moreland, judge of Bicknell City Court, March 25, 2010, No. 42S00-0910-JD-441; http://www.in.gov/judiciary/opinions/pdf/03251001per.pdf.</t>
  </si>
  <si>
    <t>Interview with Michael Dresser, reporter, Baltimore Sun, by telephone 3/21/15;
Interview with Bryan Sears, reporter, Daily Record, telephone, 3/29/15, 
Jennifer Bevan-Dangel, exe dir. Common Cause, interview by telephone, 2/24/15
Maryland General Assembly website: http://mgaleg.maryland.gov/webmga/frm1st.aspx?tab=home 5/27/15
Maryland General Assembly bill tracking website: http://mgaleg.maryland.gov/webmga/frmLegislation.aspx?pid=legisnpage 5/27/15</t>
  </si>
  <si>
    <t>In practice, all groups that make political ad buys (broadcast, print and direct mail) publicly disclose their contributor information.</t>
  </si>
  <si>
    <t>All websites accessed on April 22, 2015
Official website of the Massachusetts General Court:
https://malegislature.gov/
Interview, Pam Wilmot, Executive Director, Common Cause, Massachusetts, Boston, MA, Jan. 30, 2015, by email and telephone 
Interview, Deidre Cummings, Legislative Director, MassPIRG, Boston, MA, Feb. 2, 2015, by email and telephone
Interview, Craig Sandler, Managing Director, State House News, Boston, MA, Feb. 8, 2015</t>
  </si>
  <si>
    <t>Michigan Legislature database http://www.legislature.mi.gov/(S(k5wkxjadi2c2suqwjjczpvhf))/mileg.aspx?page=Bills 
House Fiscal Agency; http://house.michigan.gov/hfa/ 
Senate Fiscal Agency; http://www.senate.michigan.gov/sfa/
Sunlight Foundation website; http://sunlightfoundation.com/policy/documents/ten-open-data-principles/</t>
  </si>
  <si>
    <t>Robert Cummins, fmr. Chairman of the Illinois Judicial Inquiry Board, 9 March 2015, 10 March 2015, phone interview, email interview.
Illinois Supreme Court, accessed April 23, 2015, http://www.state.il.us/court/SupremeCourt/
Judicial Inquiry Board, accessed June 5, 2015, https://www.illinois.gov/jib/Pages/default.aspx</t>
  </si>
  <si>
    <t>Robert Scott, president of Public Affairs Research Council of Louisiana, in-person interview, Feb. 19, 2015.
Barry Erwin, head of Council for A Better Louisiana, in-person interview, Feb. 19, 2015.
Kevin Morgan, operator of the Louisiana News Bureau, which tracks legislation for paying clients, most of whom are lobbyists, in-person interview, Jan. 29, 2015
Louisiana State Legislature, accessed April 13, 2015.
http://www.legis.la.gov/legis/Home.aspx</t>
  </si>
  <si>
    <t>In practice, civil servants are protected from recrimination when reporting cases of corruption, graft, or abuse of power.</t>
  </si>
  <si>
    <t>Patrick Flood, Maine Senator and former chair, Appropriations Committee, 13 February 2015, in person interview.
Christopher Nolan, Director, Office of Fiscal and Program Review, 13 February 2015, in person interview.
Maine Legislative Record Website, accessed March 13, 2015, http://legislature.maine.gov/lawlib/lldl/legisrecord126.htm</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</si>
  <si>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Wyoming Campaign Guide 2014, Wyoming Secretary of State's Office, Converse County website, accessed June 5, 2015.
http://conversecounty.org/gov-admin/county-clerk/elections/WyomingCampaignGuide2014.pdf                                                         
Wyoming's Campaign Finance Information System, website, April 26, 2015
https://www.wycampaignfinance.gov/WYCFWebApplication/GSF_Authentication/Default.aspx</t>
  </si>
  <si>
    <t>Jack Brammer, Lexington Herald-Leader, Frankfort bureau chief, 23 January 2015, Frankfort, Kentucky, in-person interview. 
Legislation and Legislative Record webpage, Legislative Research Commission, 2015, http://www.lrc.ky.gov/legislation.htm accessed 24 January 2015.
Legislative branch expenditures webpage, Legislative Research Commission, 2015, http://www.lrc.ky.gov/expenditures/default.aspx accessed 24 January 2015.</t>
  </si>
  <si>
    <t>230.80 Wis Stats., Employee Protections, (1977)http://docs.legis.wisconsin.gov/statutes/statutes/230/III/80</t>
  </si>
  <si>
    <t>Wisconsin Campaign Finance Information System, accessed 3/9/2015, accessed May 23, 2015, cfis.wi.gov
Reid Magney, public information officer Wisconsin Government Accountability Board, email interviews Jan. 26, 27, 2015; May 22, 2015
Matt Rothschild, executive director, Wisconsin Democracy Camaign, phone and email interviews, Jan. 25-27, 2015
Legislative Audit Bureau, Audit of GAB, December 2014 
lab_audit_report_14_14_full_pdf_13314.pdf
"Walker Campaign Finance Report Riddled with Errors" Wisconsin Democracy Campaign, July 14, 2015, http://www.wisdc.org/pr071415.php</t>
  </si>
  <si>
    <t>Wyoming Statutes, Title 9, Chapter 11, Section 103, Discrimination against certain employees prohibited; civil action against employer, 2013.
http://legisweb.state.wy.us/statutes/titles/Title9/T9CH11.htm
Wyoming Statutes, Title 27, Chapter 11, Section 109, Investigation of violations; proceedings; confidentiality of trade secrets, 1997 http://legisweb.state.wy.us/statutes/statutes.aspx?file=titles/Title27/T27CH11.htm</t>
  </si>
  <si>
    <t>Tammy Mori, Hawaii Judiciary, special assistant for judiciary communications, 20 January 2015, telephone
 R. Brian Black, Civil Beat Law Center for the Public Interest, executive director, 20 January 2015, Honolulu, Hawaii, email
 Commission on Judicial Conduct, 23rd Annual Report, accessed 17 January 2015, http://www.courts.state.hi.us/docs/courts_docs/judicial_conduct_annual_report_2012_2013.pdf</t>
  </si>
  <si>
    <t>The Fraud and Abuse Whistle Blower Protection Act, 2009. Section 3011. http://law.lis.virginia.gov/vacode/title2.2/chapter30.1/section2.2-3011/</t>
  </si>
  <si>
    <t>Carmine Boal, chief clerk, House of Representatives, Jan. 30 2015, telephone Interview
Bill-tracking tools, Iowa Legislature, accessed April 7, 2015
https://www.legis.iowa.gov/legislation
Senate Journal index, Iowa Legislature, accessed April 7, 2015
https://www.legis.iowa.gov/chambers/journals/index/senate
House Journal index, Iowa Legislature, accessed April 7, 2015
https://www.legis.iowa.gov/chambers/journals/index/house</t>
  </si>
  <si>
    <t>Retaliatory action against whistleblower — Remedies, RCW 42.40.050, 2008
http://apps.leg.wa.gov/RCW/default.aspx?Cite=42.40.050</t>
  </si>
  <si>
    <t>Howard Finkelstein, Broward County Public Defender, interviewed by phone March 27, 2015
David Bogenschutz, Florida lawyer who often represents judges in JQC cases, interviewed by phone April 3, 2015
Here Comes the Judge, in Cuffs, New York Times, June 27, 2014, http://www.nytimes.com/2014/06/28/us/in-broward-county-fla-spate-of-judges-in-dui-arrests.html
Fla. High Court To Reprimand Judge For Bailiff Relationship, Law 360, November 6, 2014, http://www.law360.com/articles/594088/fla-high-court-to-reprimand-judge-for-bailiff-relationship</t>
  </si>
  <si>
    <t>Kansas Legislature website: http://www.kslegislature.org/li/ Former state Rep. Nile Dillmore, telephone interview, Feb. 18, 2015</t>
  </si>
  <si>
    <t>West Virginia Code 6C-1-3(a) and (b), Discriminatory and Retaliatory Actions Against Whistle-blowers Prohibited. Complete through 2014.
http://www.legis.state.wv.us/WVCODE/ChapterEntire.cfm?chap=06c&amp;art=1&amp;section=3#01</t>
  </si>
  <si>
    <t>Interview with Bill Rankin, Court Reporter, AJC, February 20, 2015.
  “Judging a Nathan Deal Donation,” By Daniel Malloy and Greg Bluestein, AJC, October 10, 2014. http://politics.blog.ajc.com/2014/10/10/judging-a-nathan-deal-donation/
  Interview with Robin McDonald, Reporter, The Daily Report, February 27, 2015</t>
  </si>
  <si>
    <t>Interview: George Angelone, executive director, Legislative Services Agency, Jan. 29, 2015, by phone. 
Interview: Niki Kelly, Statehouse reporter, Fort Wayne Journal-Gazette, Jan. 29, 2015, by phone.
Indiana General Assembly website, https://.iga.in.gov; accessed Jan. 27, 2015.</t>
  </si>
  <si>
    <t>Jeff Mordock, News Journal reporter, former Delaware courts reporter, email interview, January 30, 2015; 
Sean O'Sullivan, Chief of Community Affairs, Delaware courts, former News Journal courts reporter, email interview, February 6, 2015;
Review of Public Integrity Commission personal or private interest opinions, accessed March 24, 2015, http://1.usa.gov/1CkMx7m</t>
  </si>
  <si>
    <t>21 VSA Chapter 5, Subchapter 10, Whistleblower Protection (2003). 
 http://legislature.vermont.gov/statutes/section/21/005/00507
DHR, Vermont Statutes, Title 3: Executive, Chapter 27: State Employees Labor Relations Act, Subchapter 4A: Whistleblower Protection, amended 2014.
http://humanresources.vermont.gov/sites/dhr/files/Documents/Labor%20Relations/Vermont%20Whistleblower%20Statute%2BPubRecords%202014.pdf
Justin St. james, Staff Attorney, Vermont State Employees Association personal interview Feb. 17, 2015.
Former Sen. Vincent Illuzzi, personal interview Feb.17, 2015.
Michelle Anderson, General Counsel, Department of Human Resources, email March 9, 2015.
Auditor Doug Hoffer, personal interview Feb. 20, 2015.</t>
  </si>
  <si>
    <t>Julie Archer, project manager for Citizens Action Group, in a telephone interview Jan. 8, 2015, from her office in Charleston WV.
Phil Kabler, statehouse correspondent for the Charleston Gazette, in a telephone interview from the state Capitol on Jan. 19, 2015.
Ohio County Republican Executive Committee political finance report
http://assets01.cfinance.clarityelections.com/wv//dt_1/rp_10005/pc_24350/Ohio%20Co%20REC%20p3.pdf
 2014 campaign spending report for Brent Boggs, minority chair of the House Finance Committee, on file with the WV Secretary of State’s office. http://cfrs.wvsos.com/#/home</t>
  </si>
  <si>
    <t>Email exchange with Melissa Farley, executive director of external affairs for the judicial branch, Hartford, July 14, 2015.  
Interview, anonymous source in the judicial branch, July 14, 2015.
Jobs website (accessed April 10, 2015), http://www.jud.state.ct.us/external/news/jobs/job_internal.htm
Administrative Policies and Procedures Manual: Nepotism (accessed April 27, 2015) http://www.jud.ct.gov/external/news/Policies/606.pdf</t>
  </si>
  <si>
    <t>Illinois General Assembly website, accessed 13 March 2015 http://www.ilga.gov/
Office of the Legislative Inspector General, website, accessed April 17, 2015, http://www.ilga.gov/commission/lig/default.asp
Office of the Legislative Ethics Commission, website, accessed April 17, 2015 http://www.ilga.gov/commission/lec/default.asp</t>
  </si>
  <si>
    <t>Utah Protection of Public Employees Act, Utah Code 67-21-3, Amended by Chapter 427, 2013 General Session. http://le.utah.gov/xcode/Title67/Chapter21/67-21.html.  
Todd Sutton, Employee Representative, Utah Public Employees' Association, phone interview April 14, 2015, Salt Lake City.</t>
  </si>
  <si>
    <t>Austin Jenkins, capitol reporter for nwNewsNetwork, email interview 3/3/2015;
"State legislators' financial disclosures fall short" Seattle Times, 2/22/15;
http://www.seattletimes.com/seattle-news/state-legislatorsrsquo-financial-disclosures-fall-short/
Washington State Democratic Committee cash receipts and monetary contributions, via Public Disclosure Commission, accessed April 21, 2015 
https://www.pdc.wa.gov/rptimg/default.aspx?batchnumber=100627218 
"The Millionaire Coalition Caucus: A Look at the Wealth and Privilege of the Washington State Senate Majority" FUSE Washington, accessed May 8, 2015
http://fusewashington.org/the_millionaire_coalition_caucus/</t>
  </si>
  <si>
    <t>Chris Piper, executive director at Ethics and Virginia Conflict of Interests Advisory Council and former employee of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First quarter 2015 report for Howell for Delegate, the candidate committee for Speaker Bill Howell, Virginia Board of Elections, accessed 2 May 2015. Schedule A is donations over $100, Schedule B is in-kind donations over $100, Schedule D is expenditures. http://cfreports.sbe.virginia.gov/Report/Index/56442
Campaign Finance Reports for Toscano for Delegate, candidate committee for Del. David Toscano, accessed 2 May 2015. Schedule A is donations over $100, Schedule B is in-kind donations over $100, Schedule D is expenditures. http://cfreports.sbe.virginia.gov/Committee/Index/1de1ee66-52c5-e111-b0b8-984be103f032
Campaign Finance Reports for Democratic Party of Virginia, accessed 2 May 2015. Schedule A is donations over $100, Schedule B is in-kind donations over $100, Schedule D is expenditures. http://cfreports.sbe.virginia.gov/Committee/Index/62e3c822-c883-e111-9bed-984be103f032
Campaign Finance Reports for Republican Party of Virginia, accessed 2 May 2015. Schedule A is donations over $100, Schedule B is in-kind donations over $100, Schedule D is expenditures. http://cfreports.sbe.virginia.gov/Committee/Index/e276fbb3-1e74-e111-86d3-984be103f032</t>
  </si>
  <si>
    <t>Texas Government Code, Section 554.002. Retaliation Prohibited for Reporting Violation of Law, Effective Sept. 1, 1993. 
http://www.statutes.legis.state.tx.us/Docs/GV/htm/GV.554.htm</t>
  </si>
  <si>
    <t>Jeff Tucker, deputy director, Idaho Public Television, including its “In Session” live-streaming service of legislative proceedings, interviewed at state Capitol press room, Jan. 22, 2015
Scott Bedke, Speaker of the House, in his office at the Idaho Capitol, Thursday, Jan. 8, 2015
Brent Hill, president pro-tem, Idaho Senate, interviewed Jan. 5, 2015, by telephone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t>
  </si>
  <si>
    <t>William Campbell, executive director of Colorado's Commission on Judicial Discipline, during a Feb. 3, 2015, phone interview. 
 Colorado Supreme Court Judicial Ethics Advisory Committee board member Melissa Hart, who is professor and Director of the Byron R. White Center for the Study Of American Constitutional Law University of Colorado Law School, during a Feb. 2, 2015 phone interview. 
 Former Colorado Supreme Court justice Rebecca Kourlis who runs the Institute for the Advancement of the American Legal System at the University of Denver, during a Jan. 30, 2015, phone interview.
 Colorado Commission on Judicial Discipline, Annual Report, 2013: http://www.coloradojudicialdiscipline.com/PDF/CCJD%20Annual%20Report%202013.pdf</t>
  </si>
  <si>
    <t>Tennessee Whistleblower statute, Tenn. Code Ann. § 50-1-304(b), http://search.mleesmith.com/tca/50-01-0304.html
Acts 1990, ch. 771, §§ 1, 2; 1997, ch. 511, §§ 1, 2; 2000, ch. 688, § 1; 2009, ch. 161, § 1; 2011, ch. 461, § 2; 2014, ch. 995, §§ 4-6.
Occupational Safety and Health Act of 1972, Tenn. Code Ann. § 50-3-106, http://search.mleesmith.com/tca/50-03-0106.html
[Acts 1972, ch. 561, § 5; 1974, ch. 585, § 8; 1977, ch. 111, § 4; T.C.A., § 50-506; Acts 1986, ch. 844, § 3; 1999, ch. 520, § 41.]
Occupational Safety and Health Act of 1972, Tenn. Code Ann. § 50-3-409, http://search.mleesmith.com/tca/50-03-0409.html
[Acts 1972, ch. 561, § 12; 1974, ch. 585, §§ 21, 35; T.C.A., § 50-542; Acts 1999, ch. 520, § 41.]</t>
  </si>
  <si>
    <t>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 
Utah State Legislature HB91 (Fourth Substitute) Enrolled bill, http://le.utah.gov/~2015/bills/static/HB0091.html.</t>
  </si>
  <si>
    <t>S.C. Code 8-27-30 (1988)
http://www.scstatehouse.gov/code/t08c027.php
S.C. Code 8-27-20 (A) (1988)
http://www.scstatehouse.gov/code/t08c027.php</t>
  </si>
  <si>
    <t>Burt Lum, Hawaii Open Data, executive director, 14 January 2015, Honolulu, Hawaii, email
Carlotta Amerino, Office of Information Practices, staff attorney, 29 December 2014, Honolulu, Hawaii, telephone
Hawaii State Legislature, legislative information portal, accessed 17 January 2015, http://www.capitol.hawaii.gov/</t>
  </si>
  <si>
    <t>Michael Duane, Assistant Attorney General, emial Jan. 21, 2015.
Secretary of State Jim Condos, personal interview, Jan. 6, 2015.
Allen Gilbert, exec. dir. ACLU VT, personal interview, Jan. 6, 2015.
Secretary of State's campaign finance website, accessed April 17, 2015 
https://www.sec.state.vt.us/elections/campaign-finance/search-previous-years-reports/post-2009-report-search.aspx</t>
  </si>
  <si>
    <t>South Dakota Codified Laws, Title 3, Chapter 6D, Section 22, “Grievance for retaliation against whistleblower,” adopted 2012, http://legis.sd.gov/Statutes/Codified_Laws/DisplayStatute.aspx?Type=Statute&amp;Statute=3-6D-22.
---
Peer Reviewer Sources:
2015 Legislative Session, Senate Bill 11, Bill History, South Dakota Legislative Research Council, http://legis.sd.gov/Legislative_Session/Bills/Bill.aspx?Bill=11&amp;Session=2015</t>
  </si>
  <si>
    <t>Jim Clancy, attorney, member of the Texas Ethics Commission, telephone interview, Jan. 8, 2015
Natalia Ashley, executive director, Texas Ethics Commission, telephone interview, Jan. 2, 2015
Non-judicial candidate/office-holder forms and instructions, Texas Ethics Commission.  Accessed March 9, 2015
http://www.ethics.state.tx.us/filinginfo/cohfrm.htm
Personal Financial Disclosure form, Texas Ethics Commission.  Accessed March 9, 2015
http://www.ethics.state.tx.us/e-forms/e_pfs15.pdf</t>
  </si>
  <si>
    <t>Whistleblower Law, 1986, Section 3 (Protection of employees), http://www.legis.state.pa.us/cfdocs/Legis/LI/uconsCheck.cfm?txtType=HTM&amp;yr=1986&amp;sessInd=0&amp;smthLwInd=0&amp;act=0169.
Pennsylvania Administration Code, Section 1.295 (Complaints by employees; disclosure of identity; reprisals), 1979, accessed April 2015, http://www.pacode.com/secure/data/004/chapter1/004_0001.pdf</t>
  </si>
  <si>
    <t>In-person interview with James Salzer, Capitol Reporter, Atlanta Journal - Constitution, February 16, 2014;
In-person interview with Senator Jack Hill, Appropriations Chairman, February 12, 2015;
Phone interview with Charles Bullock, Political Scientist, University of Georgia, January 26, 2015;
Georgia General Assembly website, accessed March 27, 2015, http://www.legis.ga.gov/en-US/default.aspx</t>
  </si>
  <si>
    <t xml:space="preserve"> RI General Laws, § 28-50-2, R.I. Whistleblowers' Protection Act, enacted in 1995, can be found here:
http://webserver.rilin.state.ri.us/Statutes/TITLE28/28-50/INDEX.HTM</t>
  </si>
  <si>
    <t>Victoria B. Henley, Director-Chief Counsel, Commission on Judicial Performance, Mar. 11, 2015, email
 Commission on Judicial Performance, Pending Cases -- Press Releases &amp; Documents, accessed on Apr. 21, 2015
 http://cjp.ca.gov/pending_cases.htm
 Commission on Judicial Performance, 2013 Annual Report
 http://cjp.ca.gov/res/docs/annual_reports/2013_Annual_Report.pdf</t>
  </si>
  <si>
    <t>Phone interview with Tom Humphrey, reporter for the Knoxville News Sentinel, on Feb. 16, 2015.
Amended 2014 4th Quarter report for BILL HASLAM submitted on 03/25/2015
https://apps.tn.gov/tncamp-app/search/pub/report_full.htm?reportId=59867
4th Quarter for WILLIAMSON COUNTY REPUBLICAN PARTY submitted on 01/15/2015
https://apps.tn.gov/tncamp-app/search/pub/report_full.htm?reportId=58370</t>
  </si>
  <si>
    <t>Carol Weissert, Director of the Leroy Collins Institute at Florida State University, interviewed by phone on March 26, 2015
Florida Senate Website, www.flsenate.gov, accessed April 21, 2015
Florida House of Representatives website, www.myfloridahouse.gov, accessed April 21, 2015</t>
  </si>
  <si>
    <t>Oregon Revised Statues Chapter 659A - Unlawful Discrimination in Employment, Public Accommodations and Real Property Transactions; Administrative and Civil Enforcement, Sections 659A.199 to ORS 659A.236 (2009).
https://www.oregonlegislature.gov/bills_laws/lawsstatutes/2013ors659a.html</t>
  </si>
  <si>
    <t>David J. Sachar, Executive Director of Judicial Discipline Commission, February 2, 2015, telephone interview. 
Graham Sloan, Director Arkansas Ethics Commission, January 21, 2015, email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Judicial Code of Conduct, Rule 2.13, “Administrative Appointments.” https://courts.arkansas.gov/rules-and-administrative-orders/court-rules/rule-213-administrative-appointments</t>
  </si>
  <si>
    <t>Ben Dunsmoor, reporter, KELO-TV, 24 March 2015, email.
The Money Go-Round, Bob Mercer, Rapid City Journal, 23 November 2014, http://rapidcityjournal.com/news/opinion/mercer-the-money-go-round/article_404a6ab4-cbe0-5df9-aa85-4d8d4bdbfa11.html.
East River Attack PAC Really Bad at Paperwork, Backed by EB-5 Players, Cory Heidelberger, Madville Times blog, 25 October 2014, http://madvilletimes.com/2014/10/east-river-attack-pac-really-bad-at-paperwork-backed-by-eb-5-players/.
Campaign Finance Disclosure Statement, Direct Contributions from Organizations (later amended to show that the contributions were funneled through PACs), Phil Jensen campaign, 24 October 2014, 
original form: https://sos.sd.gov/CampaignFinance/CFReportHistoryLaunch.aspx?RptType=PreGeneral%20(Scanned%20Image)&amp;CommID=1896&amp;RptYR=2014&amp;Start=1/1/2011&amp;End=12/31/2011&amp;RegType=0&amp;img=1, 
 amended form: https://sos.sd.gov/CampaignFinance/CFReportHistoryLaunch.aspx?RptType=Amendment%20(Scanned%20Image)&amp;CommID=1930&amp;RptYR=2014&amp;Start=1/1/2011&amp;End=12/31/2011&amp;RegType=0&amp;img=1.
Campaign Finance Disclosure Statement, Mickelson for District 13 House, 22 October 2014, https://sos.sd.gov/CampaignFinance/CFReportHistoryLaunch.aspx?RptType=PreGeneral%20(Scanned%20Image)&amp;CommID=1749&amp;RptYR=2014&amp;Start=1/1/2011&amp;End=12/31/2011&amp;RegType=0&amp;img=1.</t>
  </si>
  <si>
    <t>74 O.S. 27A, section 840-2.5 Whistleblower Act - Definitions - Disciplinary Actions - Appeals - Corrective Actions (1982)
http://www.oscn.net/applications/oscn/DeliverDocument.asp?CiteID=437892</t>
  </si>
  <si>
    <t xml:space="preserve">Jon Offredo, Statehouse reporter, The News Journal, in-person interview, February 17, 2015;
Delaware State Legislature website, Legis.delaware.gov, accessed March 10, 2015; Sunlight Foundation, "Open Legislative Report Card", accessed 4-5-2015: http://bit.ly/1DC3n6S
House Bill 39, 148th General Assembly, accessed March 10, 2015: 
http://www.legis.delaware.gov/LIS/LIS148.NSF/vwLegislation/HB+39?Opendocument; </t>
  </si>
  <si>
    <t>Website of the Connecticut General Assembly (C.G.A.), (accessed April 24, 2015), http://www.cga.ct.gov/default.asp
Phone interview, Mary Kula, staff assistant for the Office of Legislative Management, Hartford, April 24, 2015.
Breakdown of information from C.G.A. on Raised House Bill #6912 (accessed April 24, 2015), http://www.cga.ct.gov/asp/cgabillstatus/cgabillstatus.asp?selBillType=Bill&amp;bill_num=HB-6912 
"Ten Principles For Opening Up Government Information," Sunlight Foundation (access most recently on June 27, 2015), https://sunlightfoundation.com/policy/documents/ten-open-data-principles/</t>
  </si>
  <si>
    <t>Ohio Revised Code 4113.52 B, D, E, Reporting violation of law by employer or fellow employee, 2001 (last amended May 2, 2006): http://codes.ohio.gov/orc/4113.52 - 
Ohio Revised Code 124.341 C, Violation or misuse, whistleblower protection, 1990 (last amended Feb. 14, 2008): http://codes.ohio.gov/orc/124.341 - 
Ohio Revised Code 3721.24 A and B, Whistleblower protection, 1990: http://codes.ohio.gov/orc/3721.24 - 
Ohio Revised Code 5104.10 A-D, Whistleblower protection, 2000: http://codes.ohio.gov/orc/5104.10 - 
Ohio Revised Code 117.103 A, Auditor of state's system for reporting fraud, 2012: http://codes.ohio.gov/orc/117.103 - 
Knowing Your Rights as a Whistleblower in Ohio, Ohio State Bar Association: https://www.ohiobar.org/ForPublic/Resources/LawYouCanUse/Pages/Knowing-Your-Rights-as-a-Whistleblower-in-Ohio.aspx - 
Whistleblowing, How to Ensure That The Law Protects You, Post-Test and Evaluation, Ohio Nurses Association continuing education: https://www.ce4nurses.org/whistleblowing-how-to-ensure-that-the-law-protects-you-post-test-and-evaluation/ - 
What Is the Ohio Whistleblower Statute?, By Kieran Donohoe, eHow Contributor: http://www.ehow.com/about_6594422_ohio-whistleblower-statute_.html - Labor and Employment laws in the state of Ohio, Fisher &amp; Phillips LLP, (section F): http://www.laborlawyers.com/files/32779_Ohio%20State%20Law%20Booklet%20%28August%202012%29.PDF</t>
  </si>
  <si>
    <t>Protection from reporting improper government activities. (1989) NC GS 126-84 and 85. http://www.ncleg.net/EnactedLegislation/Statutes/HTML/ByArticle/Chapter_126/Article_14.html</t>
  </si>
  <si>
    <t>Molly Otto, manager of library services of Colorado’s Joint Legislative Library, during a Feb. 24 phone interview. 
Elena Nunez, director of Colorado Common Cause, during a Feb. 23, 2015 phone interview.
Colorado General Assembly, summaries by committee, accessed April 23, 2015: http://www.leg.state.co.us/Clics/Clics2015A/csl.nsf/Committee?OpenFrameSet</t>
  </si>
  <si>
    <t>North Dakota Century Code, § 34-11.1-04, 1985 to 2013, http://www.legis.nd.gov/cencode/t34c11-1.pdf.
NDCC, § 34-01-20, http://www.legis.nd.gov/cencode/t34c01.pdf.
Corroborated with: Connie Todd, investigator with Department of Labor and Human Rights, interviewed by phone from Bismarck, N.D., Feb, 19,2015.</t>
  </si>
  <si>
    <t>Campaign Disclosure Project, “The State of Disclosure in South Carolina,” September 17, 2008
http://campaigndisclosure.org/gradingstate/sc.html
Rick Brundrett, “Harrell Reimbursed Himself $70,000 for Unidentified Staff Expenses,” The Nerve, May 5, 2014
http://thenerve.org/news/2014/05/05/Harrell-ethics/
Phone interview, Lynn Teague, S.C. League of Women Voters, March 26, 2015
Phone interview, John Crangle, Common Cause, April 9, 2015
Phone interview, Cathy Hazelwood, former State Ethics Commission General Counsel, April 9, 2015
State Ethics Commission website: www.ethics.sc.gov</t>
  </si>
  <si>
    <t>Dan Meek, public interest attorney, advocate for campaign finance reform, Jan. 28, 2015, interviewed via email and phone. 
Oregon Secretary of State Campaign Finance web site, reports for 2014 gubernatorial candidate Dennis Richardson. 
http://sos.oregon.gov/elections/Pages/orestar.aspx
Reference on page 12: http://sos.oregon.gov/elections/Documents/campaign-finance.pdf
Background:
Campaign Finance: Contribution &amp; Expenditure Limits, by Oregon Legislative Committee Services, p. 2-4, September 2012.
https://www.oregonlegislature.gov/citizen_engagement/Reports/CampaignFinance.pdf</t>
  </si>
  <si>
    <t>Barry Kauffman, executive director of Common Cause Pennsylvania, Harrisburg, Pa., 13 Februrary 2015, interview by phone. 
Review of Reporting Search, Pennsylvania Department of State, accessed January and February 2015
https://www.campaignfinanceonline.state.pa.us/pages/CampaignFinanceSearch.aspx
Robert P. Caruso, executive director of the State Ethics Commission, 30 January 2015, Harrisburg, Pennsylvania, interview by phone.</t>
  </si>
  <si>
    <t>California Legislative Information website, accessed on Apr. 21, 2015
 http://leginfo.legislature.ca.gov/faces/billSearchClient.xhtml
A.G. Block, deputy director, University of California Sacramento Center, email, Jul. 22, 2015
California Legislative Journals, accessed July 22, 2015
http://www.leginfo.ca.gov/senate-journalhtml/sj_201507.html
http://clerk.assembly.ca.gov/daily-journals
California Legislative Video Schedule, accessed July 22, 2015
http://www.calchannel.com/local-listing/</t>
  </si>
  <si>
    <t>Civil Service Law Section 75-b, no date available, http://codes.lp.findlaw.com/nycode/CVS/V/B/75-b</t>
  </si>
  <si>
    <t>Heather Murphy, Arizona Supreme Court Justice Spokeswoman, telephone interview, 2/23/2015
Jim Small, Arizona News Service Editor, telephone interview, 5/17/2015
Commission on Judicial Conduct, Annual Reports, 2010-2019, Accessed June 16, 2015, http://www.azcourts.gov/azcjc/AnnualReports/20102019.aspx</t>
  </si>
  <si>
    <t>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Arkansas Senate audio livestream, accessed February 20, 2015, http://tonicmedialr.com/arsenatestream.html
Arkansas House video library, accessed February 18, 2015, http://www.arkansashouse.org/video-library
Arkansas General Assembly website, “Bill Search,” accessed February 1, 2015, http://www.arkleg.state.ar.us/SearchCenter/Pages/historicalbil.aspx
“Senate audio livestream rolls today,” Talk Business staff, Talk Business, February 3, 2015, http://talkbusiness.net/2015/02/senate-audio-live-stream-rolls-today/</t>
  </si>
  <si>
    <t>Feb. 3, 2015, email interview with Alaska Court System counsel Mara Rabinowitz; 
March 24, 2015, email interview with retired Chief Justice Walter Carpeneti; 
"List of Published Judicial Discipline Court Opinions by the Alaska Supreme Court," Alaska Judicial Council (http://www.ajc.state.ak.us/conduct/supctopinions.pdf), accessed March 24, 2015</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</si>
  <si>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Randy Krehbiel, veteran Tulsa World political reporter, in-person interview 2/4/15 11 a.m
Oklahoma Ethics Commission Guardian reporting website
https://guardian.ok.gov/PublicSite/homepage.aspx#
Sample campaign expense reports obtained from Oklahoma's online system: 
https://drive.google.com/file/d/0B0BgaBXva60WUDM0bzlkX3NoNEE/view?usp=sharing
https://drive.google.com/file/d/0B0BgaBXva60WYlBjX1A1SDBPUkE/view?usp=sharing
Pre-2015 candidate information website for Oklahoma Ethics Commission
http://www.ok.gov/ethics/public/candidate.php</t>
  </si>
  <si>
    <t>New Hampshire Statutes, Chapter 275-E, Whistleblowers’ Protection Act, Sections 275-E:8,9, 2010
http://www.gencourt.state.nh.us/rsa/html/xxiii/275-E/275-E-9.htm 
New Hampshire Statutes, Chapter 98-E, “Public Employee Freedom of Expression,” Section 98-E:2, 2008
http://www.gencourt.state.nh.us/rsa/html/vi/98-E/98-E-mrg.htm 
Confirmed with Charles Douglas, Douglas, Leonard &amp; Garvey, P.C., attorney, former NH Supreme Court justice, Feb. 19, 2015, Manchester, NH, phone</t>
  </si>
  <si>
    <t>Philip Richter, director, Ohio Elections Commission, Columbus, 12-30-14 email 
Catherine Turcer, policy analyst, Common Cause-Ohio, Columbus, 1-18-15 email 
Josh Mandel 2014 pre-general campaign finance report: http://www2.sos.state.oh.us/pls/cfqry/f?p=119:48:312568076347360::NO:RP:P48_REPORT_ID,P48_TYPE,P48_LISTTYPE:177778594,CONTRIBUTION,can
The secretary of state's FTP site containing comma-delimited data for candidates back to 1990: http://www2.sos.state.oh.us/pls/cfqry/f?p=119:9:209403034255009::NO:RP:P9_TYPE:CAN 
The secretary of state's main search page: http://www.sos.state.oh.us/SOS/CampaignFinance/Search.aspx</t>
  </si>
  <si>
    <t>NJSA 34:19-3: Retaliatory action prohibited (L.1986,c.105,s.3; amended 1989, c.220; 1997, c.98, s.2; 2005, c.329, s.1): http://njlaw.rutgers.edu/cgi-bin/njstats/showsect.cgi?title=34&amp;chapter=19&amp;section=3&amp;actn=getsect</t>
  </si>
  <si>
    <t>Phil Rawls, former government reporter, the Associated Press, June 2, 2015, telephone interview.
State of Alabama United Judicial System, Circuit Judges, undated. http://10jc.alacourt.gov/judges.html
Jackie Graham, director of the Alabama Personnel Department, May 20, 2015,  telephone interview.</t>
  </si>
  <si>
    <t>Statutes, Rules, and Const. &gt; NMSA &gt; CHAPTER 10 Public Officers and Employees &gt; ARTICLE 16C Whistleblower Protection, 2010
http://public.nmcompcomm.us/nmnxtadmin/NMPublicLink.aspx?jd=10-16C-3</t>
  </si>
  <si>
    <t>Chad Nodland, editor of North Decoder, a liberal political blog, interviewed by phone from Bismarck, N.D., Feb. 16, 2015.
Rob Port, editor of Say Anything Blog, a conservative political blog, interviewed by phone from Minot, N.D., Feb. 18,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Jim Silrum, deputy secretary of state, interviewed by phone from Bismarck, N.D., Feb. 25, 2015.
“North Dakota Campaign Finance Online,” Office of Secretary of State, https://vip.sos.nd.gov/cf/search/cfsearch.aspx?sc=s3, accessed April 21, 2015.</t>
  </si>
  <si>
    <t>Nevada Revised Statutes 281.611, Public Officers and Employees, Disclosure of Improper Governmental Action, Definitions, 1991
https://www.leg.state.nv.us/NRS/NRS-281.html#NRS281Sec611
Nevada Revised Statutes 281.621, Public Officers and Employees, Disclosure of Improper Governmental Action, Declaration of public policy, 1991
https://www.leg.state.nv.us/NRS/NRS-281.html#NRS281Sec621
Nevada Revised Statutes 281.641, Public Officers and Employees, Disclosure of Improper Governmental Action, Reprisal or retaliatory action against state officer or employee who discloses improper governmental action: Written appeal; hearing; order; negative ruling may not be based on identity of persons to whom disclosure was made; rules of procedure, 1991
https://www.leg.state.nv.us/NRS/NRS-281.html#NRS281Sec641</t>
  </si>
  <si>
    <t>Phone interview March 18, 2015, with Amy Strange, deputy director, campaign finance and operations, NC Board of Elections.
Phone interview March 12, 205, with Bob Phillips, executive director of Common Cause North Carolina. 
Phone interview March 25, 2015, with Don Carrington, investigative reporter and editor  Carolina Journal.  
NC Campaign Report Search.
 http://www.ncsbe.gov/ncsbe/Campaign-Finance/report-search.</t>
  </si>
  <si>
    <t>State Government Effectiveness Act (Whistleblower Act) Nebraska State Law 81, Sections 2701-2711; effective 1993; 
http://nebraskalegislature.gov/divisions/ombud-whistle.php</t>
  </si>
  <si>
    <t>In general, judicial branch actions are not based on nepotism, cronyism or patronage. Hirings and firings are based on merit and performance. 
The Wyoming Code of Judicial Conduct has a rule for judges making administrative appointments, which says a judge should “avoid nepotism, favoritism and unnecessary appointments.”
Appointees of a judge include assigned counsel, officials such as referees, commissioners, special masters, receivers, and guardians, and personnel such as clerks, secretaries, and bailiffs. 
The code defines nepotism as “the appointment or hiring of any relative within the third degree of relationship of either the judge or the judge’s spouse or domestic partner, or the spouse or domestic partner of such relative.”</t>
  </si>
  <si>
    <t>Timothy Hogan, Executive Director of the Arizona Center for Law in the Public Interest, in-person interview, 2/26/2015
Arizona Bill Status Inquiry, Accessed May 6, 2015
https://apps.azleg.gov/BillStatus/BillOverview
Arizona Legislature Floor Calendar, Accessed May 6, 2015
http://www.azleg.gov/FloorCalendars.asp</t>
  </si>
  <si>
    <t>Missouri Revised Statutes, 1991, Chapter 105 section 467, www.moga.mo.gov/mostatutes/stathtml/10500004671.html
Missouri Revised Statutes, 1986, Chapter 213 section 70, amended 1992, 1998, http://www.moga.mo.gov/mostatutes/stathtml/21300000701.html</t>
  </si>
  <si>
    <t>The Alabama Legislature, Session Information, no author, updated frequently. http://alisondb.legislature.state.al.us/alison/alisonlogin.aspx?SESSIONOID=1064, June 8, 2015.
Rep. John Knight, D-Montgomery, telephone interview, May 22, 2015. 
Mike Cason, al.com, state government reporter, April 12, 2015, telephone interview.
Jeff Woodard, clerk of the House of Representatives, telephone interview, May 21, 2015.</t>
  </si>
  <si>
    <t>There seems to be no documented cases of nepotism, cronyism, and patronage with the judicial  branch. Hirings, firings, and promotions seem to be based on merit and performance. Judges are generally elected, limiting the opportunity for nepotism and cronyism.</t>
  </si>
  <si>
    <t>Blair Horner, New York Public Interest Research Group, Legislative Director, Feb. 24, 2015, New York, phone; 
Disclosure reports, New York Board of Elections, accessed March 5, 2015, http://www.elections.ny.gov/CFViewReports.html ; 
Cuomo Has Raised Millions Through Loophole He Pledged to Close, Theodoric Meyer, ProPublica, June 13, 2014, http://www.propublica.org/article/cuomo-has-raised-millions-through-loophole-he-pledged-to-close</t>
  </si>
  <si>
    <t>Montana Code Annotated title 39, chapter 2, part 9, section 4, 1987 http://leg.mt.gov/bills/mca/39/2/39-2-904.htm</t>
  </si>
  <si>
    <t>March 23, 2015, phone interview with Rep. Les Gara, D-Anchorage
S.B. 30, "An Act Relating to Controlled Substances, Marijuana Regulation," Sample Bill (http://www.akleg.gov/basis/Bill/Detail/29?Root=SB%20%2030), accessed Feb. 15, 2015; 
H.B. 65, "An Act Relating to the Disclosure of Financial Information of Public Officials, Legislators," Sample Bill (http://www.akleg.gov/basis/Bill/Detail/29?Root=HB%20%2065);</t>
  </si>
  <si>
    <t>Title 25, Chapter 9, Section 173 (1) of the Mississippi Code; STATEWIDE PERSONNEL SYSTEM PROTECTION OF PUBLIC EMPLOYEE FROM REPRISAL FOR GIVING INFORMATION TO INVESTIGATIVE BODY OR AGENCY; Prohibition against dismissing or adversely affecting compensation or employment status of public employee for providing information to investigative body; reprisals and retaliatory actions; conditions for recovery of damages and other remedies
http://law.justia.com/codes/mississippi/2013/title-25/chapter-9/protection-of-public-employee-from-reprisal-for-giving-information-to-investigative-body-or-agency/section-25-9-173
Title 25, Chapter 9, Section 175 of the Mississippi Code; STATEWIDE PERSONNEL SYSTEM PROTECTION OF PUBLIC EMPLOYEE FROM REPRISAL FOR GIVING INFORMATION TO INVESTIGATIVE BODY OR AGENCY; Liability of agency for violating provisions
http://law.justia.com/codes/mississippi/2013/title-25/chapter-9/protection-of-public-employee-from-reprisal-for-giving-information-to-investigative-body-or-agency/section-25-9-175</t>
  </si>
  <si>
    <t>Sandra Fish, New Mexico in Depth, reporter, 29 March 2015, via email.
Democrat in legislative race accuses Rep. Jeff of faulty finance report, The Santa Fe New Mexican, Steve Terrell, reporter, 11 September 2014, http://www.santafenewmexican.com/news/local_news/democrat-in-legislative-race-accuses-rep-jeff-of-faulty-finance/article_d27b0d2b-5062-5a2f-934d-15446ac20477.html.
New Mexico Secretary of State's Office collect few fines, (Farmington) Daily Times, Dan Schwartz, reporter, 6 February, 2015, 
http://www.daily-times.com/four_corners-news/ci_27478791/new-mexico-secretary-states-office-collect-few-fines.</t>
  </si>
  <si>
    <t>There have been no known cases involving nepotism, cronyism or patronage in West Virginia’s judicial system in recent years. Hirings, firings, promotions and demotions are done using professional criteria.</t>
  </si>
  <si>
    <t xml:space="preserve">Most records of legislative processes and documents are online and accessible within a reasonable time period and at no cost. The Wyoming Legislature’s website has archives from past sessions dating back to 2001. Information on bills, roll call votes, amendments and even audio files from the session are online. The records are permanent from 2001 onward, free to use, easy to access online, with no registration, but not always complete in terms of effective dates for every bill passed.
Documents such as copies of the Senate journals can be downloaded to Microsoft Word. However, many files are only in pdf format. </t>
  </si>
  <si>
    <t>NJ Election Law Enforcement Commission  Deputy Director Joe Donohue, 1/28/15 interview at his office. 
Star-Ledger reporter Matt Friedman, 2/4/15 phone interview    
NJ Election Law Enforcment Commission website: http://www.elec.state.nj.us/publicinformation.htm</t>
  </si>
  <si>
    <t>During the period of study, there have been no cases of nepotism, cronyism or patronage in hiring practices within the judicial branch, at least none that have been verified. Sources confirm that they don't know of any cases.</t>
  </si>
  <si>
    <t>There was only one documented case related to the judiciary that had involved nepotism during the study period. In 2014, Virginia politics was rocked by a scandal involving Juvenile and Domestic Relations District Court Judge Martha Ketron. She is the daughter of former state Sen. Phil Puckett (D-38). Documents revealed in the press showed that Puckett resigned his seat in a deal that gave Republicans control of the chamber in exchange for a favorable vote for his daughter as well as a position on a commission to appropriate money from a tobacco settlement, a job he ended up not taking.
But Gov. Terry McAuliffe's chief of staff was also trying to make arrangements to allow Puckett's daughter to get an agency leadership position while allowing him to stay in his Senate seat. Puckett's position in the Senate was an impediment to a vote on his daughter's position on the bench because of the Senate's anti-nepotism rules. This is the only hint of nepotism during the research period.
Staff in the judicial branch are protected from decisions based on non-professional methods through the branch's human resources policies.</t>
  </si>
  <si>
    <t xml:space="preserve">David Scanlan, Office of the New Hampshire Secretary of State, senior deputy secretary of state, January 9, 2015, Lowell, Mass., phone
Dan Tuohy, New Hampshire Union Leader, senior political reporter, Feb. 4, 2015, Lowell, Mass., phone
Campaign Finance, website of the NH Secretary of State, accessed Jan. 1-21, 2015
ttp://sos.nh.gov/CampFin.aspx
---
Peer Reviewer source:
http://www.reviewjournal.com/news/las-vegas/north-las-vegas-mayor-ducks-questions-about-financial-disclosures </t>
  </si>
  <si>
    <t xml:space="preserve">A University of Illinois research study gave Wisconsin an A+ for transparency of budget documents and public access. There are several portals for public accessibility to legislative and executive documents. There are wide variety of links, including Legislative Council and drafting files, State Attorney General opinions and administrative rules, committee calendars, and the like.
The sites contain pertinent information and are easy to navigate, but all files are only available to download in pdf format. </t>
  </si>
  <si>
    <t>Civil Service Rules, Section 2-10;  http://mi.gov/mdcs/0,4614,7-147-6877_8155---,00.html                                       
State Ethics Act, 1973, Michigan Compiled Code, Section MCL 15.342(b)                                           http://www.michigan.gov/mdcs/0,1607,7-147-6881_13592-26139--,00.html</t>
  </si>
  <si>
    <t>Phone interview 2/3/15 with Kevin Benson, deputy attorney general representing secretary of state's office.
Interview 1/15-15 Sandi Chereb, Las Vegas Review-Journal reporter, Carson City. 
"Legislature should support campaign, ethics reform," Feb. 15, 2015, Las Vegas Review-Journal. 
http://www.reviewjournal.com/opinion/editorial-legislature-should-support-campaign-ethics-reform
Nevada secretary of state's search page for campaign finance information, accessed May 15, 2015
http://nvsos.gov/SoSCandidateServices/AnonymousAccess/CEFDSearchUU/Search.aspx#individual_search</t>
  </si>
  <si>
    <t>Minnesota Statutes Chapter 181, Section 181.932, 2014 https://www.revisor.leg.state.mn.us/statutes/?id=181.932</t>
  </si>
  <si>
    <t>Maryland Annotated Code, State Personnel and Pensions Title, 5-301, 5-305 Reprisals against employees prohibited. https://govt.westlaw.com/mdc/Document/N349C36009CE811DB9BCF9DAC28345A2A?viewType=FullText&amp;originationContext=documenttoc&amp;transitionType=CategoryPageItem&amp;contextData=(sc.Default)</t>
  </si>
  <si>
    <t>The judges don’t really hire anyone. The court administrative staff does the hiring, and while one judge is often involved in the process, it is a process, with background checks and a series of interviews, designed to choose a qualified person. 
 No one in recent years has suggested improper hiring or promotion practices in the judiciary.</t>
  </si>
  <si>
    <t>James Klahr, Missouri Ethics Commission executive director, Jefferson City, Missouri, 10  April 2015, interview by phone.
Brad Ketcher, Ketcher Law Firm LLC, St. Louis, Missouri, 2 April 2015, interview by phone.
Committee Disclosure Report for Friends of Tom Schweich, Missouri Ethics Commission, 12/3/2014, accessed 12 April 2015, http://www.mec.mo.gov/CampaignFinanceReports/Generator.aspx?Keys=B2G41dEVPKgI8cDcdGFsgJsm99XwPL2GciT9WaXe4pD1AjgrmLIUuOO6ayPqip%2bux38iJ5IfDIgJJ5HFwyFf42h8WUerB3px</t>
  </si>
  <si>
    <t>Mary Baker, Commissioner of Political Practices, Program supervisor, 29 January 2015, Helena, Montana, telephone
Denise Roth Barber, National Institute for Money in State Politics, Research Director, 30 January 2015, Helena, Montana, telephone
Commissioner of Political Practices, Campaign Report Search, 2015
http://campaignreport.mt.gov/
Commissioner of Political Practices, Campaign Electronic Reporting System, 2015, https://camptrackext.mt.gov/CampaignTracker/dashboard</t>
  </si>
  <si>
    <t>Frank Daley, executive director of the Nebraska Accountability and Disclosure Commission, phone interview, March 9, 2015
Gavin Geis, executive director, Common Cause Nebraska, in-person interview, The Mill coffeeshop, March 11, 2015
Accountability and Disclosure Commission campaign-finance website, accessed April 27, 2015
http://www.nadc.nebraska.gov/ccdb/search.cgi</t>
  </si>
  <si>
    <t>Louisiana Revised Statutes 23:968 Whistleblower protection and cause of action, passed 2012
http://www.legis.la.gov/Legis/law.aspx?d=814788 
Louisiana Revised Statutes 39:2163 Whistleblower protection and cause of action.
Passed 2006
http://www.legis.la.gov/Legis/law.aspx?d=410768 
Louisiana Revised Statutes 46:440.3 Whistleblower protection and cause of action.
Passed 1997
http://www.legis.la.gov/Legis/law.aspx?d=100880</t>
  </si>
  <si>
    <t>There are no documented cases during the period of study of nepotism, cronyism or patronage that have led to judicial actions, say watchdog groups.</t>
  </si>
  <si>
    <t>Gary Goldsmith, Minnesota Campaign Finance and Public Disclosure Board, Executive Director, 19 February 2015, St. Paul, Minnesota, in-person. 
Jeremy Schroeder, Common Cause Minnesota, Executive Director, 10 February 2015, St. Paul, Minnesota, in-person interview
Rachel E. Stassen-Berger, Pioneer Press, Capitol Reporter, 4 March 2015, St. Paul, Minnesota, in-person interview.</t>
  </si>
  <si>
    <t>Maine Whistleblower Act, in Maine Revised Statutes Title 26, Chapter 7, Section(s) 833, 834-A, 1983.
http://legislature.maine.gov/statutes/26/title26ch7sec0.html</t>
  </si>
  <si>
    <t xml:space="preserve"> There have been no confirmed or disciplinary cases that have involved cronyism, nepotism or patronage. Court observers and insiders said that the culture in Utah courts has judges use caution to avoid even appearances of impropriety.</t>
  </si>
  <si>
    <t>Cecil Brown, Mississippi Representative, Jackson, Mississippi, April 23, 2015, interview.
Campaign Finance Report, Philip Gunn, SOS website, Jan 30, 2015.
http://www.sos.ms.gov/CampaignFinanceWebScans/Philip%20Gunn%20%282014%20Annual%20Report%29%20Jan%2030%202015.pdf
Campaign Finance Report, Philip Gunn, SOS website, Jan 10, 2012 (written and scanned).
http://www.sos.ms.gov/CampaignFinanceWebScans/Phillip%20Gunn%20%28January%2010%202012%20Periodic%20Report%29%20January%209%202012.pdf</t>
  </si>
  <si>
    <t>There haven’t been publicly documented cases of judges, either on the trial courts or the appellate courts, who have been disciplined for hiring their relatives or friends in recent years. One Nashville judge was publicly reprimanded in 2010 for hiring her daughter as a court officer. However, that was outside the period of study and she was not a state judge.
 There have been some complaints that judges in the trial courts hire friends or relatives. 
 Shelby County Criminal Court Judge Chris Craft, who is also Board of Judicial Conduct chairman, said he has not heard a complaint of any of the judges on the appellate courts or the Tennessee Supreme Court hiring based on nepotism, cronyism or patronage. Allan Ramsaur, executive director of the Tennessee Bar Association, agreed.
 “Every now and then we have a complaint that somebody hired their nephew as their probation officer, or they hired the friend of the family as their clerk or something like that,” said Craft. “ And they’re not supposed to do that.” 
 The complaints aren’t always easy to substantiate, he said. 
 If a relative of a judge works for another judge is that because of cronyism or was the employee the best fit for the job? That’s not always an easy question to answer. 
 One longtime critic of Tennessee’s judicial system said the judiciary is insulated by a disciplinary board that protects its own, and citizens aren’t going to know if there is a problem with the hiring practices of judges, save for the most flagrant violations. 
  “The fact of the matter is they’re beyond reproach,” Tony Gottlieb, president of fathers' rights group DAD of Tennessee, said of the judges. “There is no citizen oversight of the legal system.”</t>
  </si>
  <si>
    <t>Rich Robinson, director of Michigan Campaign Finance Network, phone interview, March 11
John Pirich, former state assistant attorney general, attorney for Honigman Miller firm specializing in election law and campaign finance, phone interview, June 5, 2015
Bob LaBrant, lobbyist and legal counsel, Michigan Chamber of Commerce, Sterling Corporation political consulting firm, phone interview, March 16 
Mark Brewer, attorney, former Michigan Democratic Party chairman, phone interview, March 12</t>
  </si>
  <si>
    <t xml:space="preserve">Ruth Ann Petroff, Wyoming Legislature, State House of Representatives, March 26, 2015, phone.  
Select Investigative Committee reports, State of Wyoming Legislature website, July 1, 2014 and July 23, 2014
http://legisweb.state.wy.us/LegislatorSummary/SICFinal.aspx 
Impeachment Imminent?, Aerin Curtis, Wyoming Tribune Eagle, July 2, 2014  
http://www.wyomingnews.com/articles/2014/07/03/news/01top_07-03-14.txt#.VRLf92aSU7A
Wyoming Commission on Judicial Ethics and Conduct 2014 Annual Report, Wyoming Commission on Judicial Ethics and Conduct website, 2014 https://drive.google.com/file/d/0BxmYASSd4V5bcExjN1A0YlRENlk/view?pli=1    </t>
  </si>
  <si>
    <t>All websites accessed on Jan. 30, 2015, March 26, March 12, April 9, and April 20, 2015
Massachusetts Office of Campaign and Political Finance searchable database of campaign finance reports
http://www.ocpf.us/Reports/SearchItems
OCPF disclosure reports on candidate segregated funds
http://www.ocpf.us/Legal/IssuesOfInterest#undefined
http://www.efs.cpf.state.ma.us/DisplayReport.aspx?reportId=215853&amp;schedule=DisplayScheduleA
OCPF sub vendor reports 
http://www.ocpf.us/Legal/IssuesOfInterest#undefined</t>
  </si>
  <si>
    <t xml:space="preserve">Kentucky Revised Statutes, Chapter 61, Section 102, 2012, http://www.lrc.ky.gov/Statutes/statute.aspx?id=40158, accessed 17 February 2015.
Kentucky's Whistleblower Act, Employment Law page, McBrayer McGinnis Leslie &amp; Kirkland PLLC, no date, http://mcbrayeremploymentlaw.com/category/kentuckys-whistleblower-act/, accessed 17 February 2015. 
Andy Crocker, Kentucky Personnel Board, general counsel, 16 February 2015, Frankfort, Kentucky, phone interview. </t>
  </si>
  <si>
    <t xml:space="preserve">The legislative records available to the public - the daily journals and calendars, the bills and resolutions, the research reports - are only available in pdf format. </t>
  </si>
  <si>
    <t>No documented cases could be found of judicial branch actions based on nepotism, cronyism or patronage; however, it is worth noting that after the Judicial Qualifications Commission submits a list of nominees for a judicial vacancy, the list goes to the governor for selection, and the governor is of course a politician from a major political party.
 No cases could be found of hiring, firing or promotion of judicial staff which was not based on merit and performance.</t>
  </si>
  <si>
    <t xml:space="preserve">Texas Legislature Online is widely used by citizens, lobbyists, and advocacy groups to track legislation. It includes the text, history and status of bills, sponsors and authors and online live and archived viewing of floor sessions and committee hearings. Viewers can also read House amendments as they are presented during House debates. 
The site can be easily accessible, but cannot be browsed and the files cannot be downloaded in bulk. Users must search the bill number or title. Results are available to download in Microsoft Word. </t>
  </si>
  <si>
    <t>Jennifer Bevan-Dangel exe dire Common Cause 2/24-15 telephone interview
Brian P. Sears reporter Daily Record Baltimore Md. telephone interview 3/15/15
Jared DeMarinis, director Candidacy and Campaign Finance Division Maryland Board of Elections telephone interview 3.18.15 .
Maryland Board of Elections website to view filed reports here: https://campaignfinancemd.us/Public/ViewFiledReports, acceessed on 5/7/2015</t>
  </si>
  <si>
    <t>Iowa Code Chapter 70A.28  "Financial and Other Provisions for Public Officers and Employees — Prohibitions relating to certain actions by state employees — penalty — civil remedies," Code of Iowa updated as of January 2015, 
https://www.legis.iowa.gov/docs/code/2015/70A.pdf</t>
  </si>
  <si>
    <t>Statute 75-2973, Kansas Whistleblower Act, 1984, http://kslegislature.org/li/b2015_16/statute/075_000_0000_chapter/075_029_0000_article/075_029_0073_section/075_029_0073_k/</t>
  </si>
  <si>
    <t>Legislative records are usually available online quickly, and citizens can watch live streaming video of committees and votes. Amendments to bills aren't uploaded nearly as quickly.
Access to the website is free, but a special software is required to view some of the video, although access is free. Also, registration is required to use the free bill-tracking service, which allows citizens to select all the proposed legislation that they want to monitor. The tracking service allows citizens to see their selected bill numbers on one page on the website, so they don't have to go looking for each individual piece of legislation every time they log on. 
Files can only be exported in pdf format.</t>
  </si>
  <si>
    <t>Jonathan Wayne, Executive Director, Maine Ethics Commission, 20 January 2015, Augusta, Maine, in person interview.
BJ McCollister, Maine Citizens for Clean Elections, Program Director, 16 January 2015, Brunswick, Maine, in person interview.
Maine Commission on Governmental Ethics and Election Practices Public Disclosure Website, accessed March 10, 2015, https://secure.mainecampaignfinance.com/PublicSite/Homepage.aspx</t>
  </si>
  <si>
    <t>Legislative Audit Bureau, Audit of GAB, December 2014 
lab_audit_report_14_14_full_pdf_13314.pdf
Jan 30, 2015, and Feb. 4, 2015, email interviews with Reid Magney, public information officer, Wisconsin Government Accountability Board 
http://gab.wi.gov/campaign-finance. Accessed several times, including May 25, 2015.
Laurie McCallum, former First Lady of Wiscnsin, now chair of the Wisconsin Labor and Industry Review Commission; face-to-face interview Jan. 26, 2015, and email interviews Jan. 27, 2015</t>
  </si>
  <si>
    <t>In one of the two remaining states where the legislature selects judges, nepotism, cronyism and patronage have been earmarks of the South Carolina judicial selection method for years
It came to the surface again just last February, when the General Assembly selected Harold W. “Bill” Funderburk, husband of S.C. House Representative Laurie Funderburk, as S.C. Administrative Law Judge.
In 2012, judicial appointments went to two former S.C. House members, the wife of a current state representative, and a law partner of a former House member.
It’s a bad system but, according to some lawmakers, far preferable to having judges run for office. According to House Democratic Caucus Spokesman Tyler Jones, that would mean “judicial candidates have to raise hundreds of thousands of dollars for political campaigns and run as Republicans or Democrats.” 
Other proposals have been floated.
Senate Judiciary Committee head State Sen. Larry Martin, has proposed banning the spouses of legislators from running for judge.
Sen. Chip Campsen wants to give lawmakers more time to consider candidates.
Other proposals call for either the Governor or an appointed body of citizens to make judicial appointments. There’s also a call to have the Governor appoint candidates who would then go through a screening process by the legislature, not unlike the way the President and Congress select Supreme Court judges.
None of these ideas at present have much traction, as the old way is hard to give up. Also, there is the impression, too, that the politicization of the process runs deep.
Six of the ten members of the Judicial Merit Selection Commission, which reviews judicial candidates,  are lawmakers.
Veteran attorney Sarah Leverette said the JMSC is highly susceptible to political pressure. 
“You have six out of ten people to make a selection to send to the General Assembly,” she said, “and if you have a favorite, or someone you really want to see in there regardless of what you think of them, you’re going to vote for them.”</t>
  </si>
  <si>
    <t>Rebecca Stepto, executive director of the West Virginia Ethics Commission, in an email interview Dec. 31 from her office in Charleston WV.
Rebecca Stepto, executive director, West Virginia Ethics Commission. Email Jan. 2, 2015.
Bill Raney, lobbyist for the WV Coal Association, 2014 spending report on file with the WV Ethics Commission.
Don Smith, lobbyist for WV Press Association, in a telephone interview from his office in Charleston WV on Jan 19, 2015.
Phil Kabler, statehouse correspondent for the Charleston Gazette, in a column entitled Statehouse Beat: Lobbyists quick to wine and dine new leaders, published Jan. 25, 2015. http://www.wvgazette.com/article/20150125/GZ01/150129581</t>
  </si>
  <si>
    <t>Governmental Ethics Commission website: http://www.kansas.gov/ethics/Campaign_Finance/View_Submitted_Forms_&amp;_Reports.htm                                                                                                
Carol Williams, GEC executive director, telephone interview Feb. 18, 2015 
Tim Carpenter, Topeka Capital-Journal statehouse bureau chief, Telephone interview Feb. 20, 2015</t>
  </si>
  <si>
    <t>Indiana Code 4-2-6-13, State ethics code, retaliation; https://iga.in.gov/legislative/laws/2014/ic/titles/004/. 
Indiana Code 4-2-6-15, State ethics code, prohibitions, criminal penalty; https://iga.in.gov/legislative/laws/2014/ic/titles/004/.
Indiana Code 4-15-2.2-42, Civil service code, complaint procedure; https://iga.in.gov/legislative/laws/2014/ic/titles/004/.
Indiana Code 4-15-10-4, State employees' bill of rights; https://iga.in.gov/legislative/laws/2014/ic/titles/004/.</t>
  </si>
  <si>
    <t xml:space="preserve">Emily Dennis, Kentucky Registry of Election Finance, general counsel, 31 December 2014, Frankfort, Kentucky, phone interview.
Al Cross, University of Kentucky, director of the Institute for Rural Journalism and Community Issues and columnist for the Louisville Courier-Journal, 20 January 2015, Lexington, Kentucky, phone interview.
Kevin Wheatley, Time Warner Cable's cn|2, political reporter and former state government reporter for the Frankfort State Journal, 20 January 2015, Louisville, Kentucky, phone interview.
Case referral letter to the Attorney General's Office of Case No. 2014-137 In re: Campaign Fund of Hal Thomas Kemp for State Representative, Kentucky Registry of Election Finance, 10 October 2014, obtained through open records request 16 January 2015. </t>
  </si>
  <si>
    <t>Legislative records on the Legislative Research Council website can be easily accessed and searched. The database provides guides to enhance searchability, and all files can be downloaded in .xml, a machine-readable format. Also, information is typically posted within a day of its filing or legislative action.</t>
  </si>
  <si>
    <t>Illinois Compiled Statutes, Whistlerblower Protection Act, General Provision 5 ILCS 430, State and Officials and Employee Ethics Act, August 26, 2011, http://www.ilga.gov/legislation/ilcs/ilcs4.asp?DocName=000504300HArt%2E+15&amp;ActID=2529&amp;ChapterID=2&amp;SeqStart=2200000&amp;SeqEnd=2900000</t>
  </si>
  <si>
    <t>Legislative records are available on the website of the General Assembly and are easily accessible. The data is available on the website of the Board of Elections and can be accessed by anyone without the need to register or identify oneself. 
Some documents, such as floor journals, are available in PDF or HTML format, and are searchable for key words, but not sortable. Committee hearings can also be streamed via video under the Capitol TV tab.</t>
  </si>
  <si>
    <t>Governmental Ethics Commission website: http://www.kansas.gov/ethics/Campaign_Finance/View_Submitted_Forms_&amp;_Reports.htm                                                                                               l 
Carol Williams, GEC executive director, telephone interview Feb. 18, 2015 
Tim Carpenter, Topeka Capital-Journal statehouse bureau chief, Telephone interview Feb. 20, 2015</t>
  </si>
  <si>
    <t>O.C.G.A. § 45-1-4. Complaints or information from public employees as to fraud, waste, and abuse in state programs and operations
http://www.lexisnexis.com/hottopics/gacode/Default.asp</t>
  </si>
  <si>
    <t>Adam Wilson, Communications Manager, State Auditors Office, email interview 3/27/2015
Executive Ethics Board, accessed April 22, 2015
http://www.ethics.wa.gov/;
Legislative Ethics Board, accessed April 22, 2015
http://leg.wa.gov/LEB/Opinions/ComplaintOpinions/pages/default.aspx
State Auditor's Office, accessed April 22, 2015
http://leg.wa.gov/LEB/Opinions/ComplaintOpinions/pages/default.aspx</t>
  </si>
  <si>
    <t>Hawaii Revised Statutes, Title 21, Chapter 378, Section 62, Discharge of, threats to, or discrimination against employee for reporting violations of law, 2014, http://www.capitol.hawaii.gov/hrscurrent/Vol07_Ch0346-0398/HRS0378/HRS_0378-0062.htm</t>
  </si>
  <si>
    <t>Idaho Code Section 6-21, Protection of Public Employees, 1994 
http://legislature.idaho.gov/idstat/Title6/T6CH21.htm</t>
  </si>
  <si>
    <t>112.3187 Adverse action against employee for disclosing information of specified nature prohibited; employee remedy and relief, 2014, http://www.leg.state.fl.us/statutes/index.cfm?App_mode=Display_Statute&amp;URL=0100-0199/0112/Sections/0112.3187.html
112.31895 Investigative procedures in response to prohibited personnel actions, 2014, http://www.leg.state.fl.us/statutes/index.cfm?App_mode=Display_Statute&amp;URL=0100-0199/0112/Sections/0112.31895.html</t>
  </si>
  <si>
    <t xml:space="preserve">The state ethics law prohibits nepotism if an official directly hires, promotes or supervises a family member. But there are no restrictions on cronyism and patronage. 
Ed Fitzpatrick, veteran political columnist and court reporter for the Providence Journal, says that cronyism and patronage are common in the courts, as it is throughout government.
---
Peer Reviewer Comment: Agree.
The recent appointment of former Department of Administration Director Richard Licht to a position as Superior Court judge was widely seen as a cronyism-fueled maneuver that circumvented the spirit, if not the letter, of Rhode Island revolving-door laws. In a January 2014 editorial, the Providence Journal editorial board, wrote: “It is profoundly sad — not to mention the height of hypocrisy — that Governor Chafee, who campaigned against cronyism, seems to be going along with an effort to rush his director of administration, Richard Licht, into a lifetime judgeship, perhaps with massive pension perks. It is becoming clear that his ‘Trust Chafee’ slogan was cynically meant to deceive voters, something that cannot fail to deeply tarnish his political legacy as he leaves office.” 
The appointment was made possible by a RI Ethics Commission ruling that the revolving-door laws did not apply to Licht. Licht was confirmed by a 32-4 senate vote, in June 2014. </t>
  </si>
  <si>
    <t>Interview: Joseph Losco, director of Ball State University's Bowen Center for Public Affairs, Jan. 7, 2015, by phone. 
Interview: Mary Beth Schneider, former long-time government and politics reporter for The Indianapolis Star, Jan. 5, 2015. 
Interview: Andy Downs, director of the Mike Downs Center for Indiana Politics at Indiana University-Purdue University, Fort Wayne, Jan. 5, 2015, by phone. 
Ed Feigenbaum, campaign finance export and owner of INGroup, a Noblesville, Ind.-based firm that offers information and resources about federal and state government and politics, Jan. 6, 2015, by phone.</t>
  </si>
  <si>
    <t>19 Del. C. 1703(1)(2), http://1.usa.gov/1CZJj84, Approved July 19, 2004</t>
  </si>
  <si>
    <t>Each house of the Pennsylvania General Assembly maintains a website where one can easily search proposed bills, their paths through the General Assembly and votes at each step of the process. Bills, administrative rules, and changes to state agencies' regulations are also published regularly in the online Pennsylvania Bulletin, which serves as official notice of the change until the full Pennsylvania Code can be updated and republished. 
Records, however, are only available in pdf format. Also, users cannot browse the data, and must complete a search based on date, committee, or bill number.</t>
  </si>
  <si>
    <t>Megan Tooker, executive director and legal counsel, Iowa Ethics and Campaign Disclosure Board, Jan. 7, 2015, telephone Interview 
Arthur Sanders, political science professor, Drake University, Jan. 9, 2015, telephone interview 
Iowa Administrative Code, Ethics and Campaign Disclosure, Chapter 4.14 Monetary Receipts, accessed April 7, 2015
https://www.legis.iowa.gov/docs/ACO/chapter/03-19-2014.351.4.pdf</t>
  </si>
  <si>
    <t>Illinois State Board of Elections, accessed March 7, 2015, http://www.elections.il.gov/
David Melton, executive director, Illinois Campaign for Political Reform, March 10, 2015, phone interview.
Analysis of campaign disclosure reports on the Illinois State Board of Elections, accessed March 7, 2015, http://www.elections.il.gov/InfoForReporters.aspx</t>
  </si>
  <si>
    <t>Allen Gilbert, Ex. Dir. Vermont ACLU, personal interview Jan. 6, 2015.
Secretary of State Jim Condos, personal interview, Jan. 6, 2015.
State Auditor Doug Hoffer, personal interview, Jan. 21, 2015.
Judicial Conduct Board, Docket No. 11.020, In Re: Judge Ernest Tobias Balivet, June 3, 2014 https://www.vermontjudiciary.org/lc/Shared%20Documents/Public%20Reprimand.pdf</t>
  </si>
  <si>
    <t>TITLE 24. GOVERNMENT - STATE STATE PERSONNEL SYSTEM AND STATE EMPLOYEES ARTICLE 50.5. STATE EMPLOYEE PROTECTION C.R.S. 24-50.5-103 (2014): http://www.lexisnexis.com/hottopics/colorado/?app=00075&amp;view=full&amp;interface=1&amp;docinfo=off&amp;searchtype=get&amp;search=C.R.S.+24-50.5-103
TITLE 24. GOVERNMENT - STATE STATE PERSONNEL SYSTEM AND STATE EMPLOYEES ARTICLE 50.5. STATE EMPLOYEE PROTECTION, C.R.S. 24-50.5-101 (2014): 
http://www.lexisnexis.com/hottopics/colorado/?app=00075&amp;view=full&amp;interface=1&amp;docinfo=off&amp;searchtype=get&amp;search=C.R.S.+24-50.5-101</t>
  </si>
  <si>
    <t xml:space="preserve">C.G.S., Title 4, Sec. 4-61dd, subsection (d) (1) through (5), 1979. http://www.cga.ct.gov/current/pub/chap_048.htm#sec_4-61dd
 </t>
  </si>
  <si>
    <t>Reports, Office of State Inspector General, various dates, accessed 19 February 2015. https://osig.virginia.gov/reports/
Legislative Information System, accessed 5 March 2015. http://lis.virginia.gov/
Christina Nuckols, spokeswoman for Gov. Terry McAuliffe, 5 March 2015, interview by email.
Gov. Terry McAuliffe's website, accessed 5 March 2015. https://governor.virginia.gov</t>
  </si>
  <si>
    <t>Rep. Kraig Powell, Utah House of Representatives, R-Heber City, phone interview March 27, 2015, Lindon, Utah.
Brent Johnson, lead attorney, Utah State Courts, in-person interview, March 13, 2015. Salt Lake City, Utah.
Joanne Slotnik, Director, Utah Judicial Performance Evaluation Commission, in-person interview on March 3, 2015, Salt Lake City, Utah.
Utah Executive Branch Ethics Commission, Annual report filed March 12. 2014, Salt Lake City, http://ethics.utah.gov/wp-content/uploads/sites/12/2014/07/Utah_Executive_Branch_Ethics_Commission-Annual_Report-3-12-14-v2-Signed_Val.pdf, Accessed May 8, 2015.
Utah Judicial Conduct Commission, FY 2014 Annual Report, Ogden, Utah.
http://jcc.utah.gov/documents/jcc_annualrep_2014.pdf, Accessed May 8, 2015.
Utah Independent Legislative Ethics Commission,  2014 Summary Data Report,  Salt Lake Cityhttp://ethics.utah.gov/wp-content/uploads/sites/12/2015/05/2014_Summary_Data_Report.pdf, Accessed May 20, 2015.
Utah Independent Legislative Ethics Commission,  2013 Summary Data Report,  Salt Lake City, Utah.
http://ethics.utah.gov/wp-content/uploads/sites/12/2014/05/2013_Summary_Data_Report.pdf, Accessed May 8, 2015</t>
  </si>
  <si>
    <t>Government Code §19683 (Amended 2013)
http://leginfo.legislature.ca.gov/faces/codes_displaySection.xhtml?lawCode=GOV&amp;sectionNum=19683.
Education Code  §87160-87164 (Amended 2000)
http://leginfo.legislature.ca.gov/faces/codes_displaySection.xhtml?lawCode=EDC&amp;sectionNum=87160.
Penal Code §6129 (2013)
http://leginfo.legislature.ca.gov/faces/codes_displaySection.xhtml?lawCode=PEN&amp;sectionNum=6129.
California Whistleblower Protection Act, Government Code §8547-8547.8 (Amended 2003)
http://leginfo.legislature.ca.gov/faces/codes_displaySection.xhtml.</t>
  </si>
  <si>
    <t xml:space="preserve">The Oklahoma legislature posts texts and revised versions of bills and measures in pdf format , as well as presentations and reports for many interim studies. There is no option to browse the data and consequently, one must enter the exact name of the bill to research it. </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</si>
  <si>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
“Balukoff has put $3.2 million into his own campaign,” Kevin Richert, Idaho Education News, Oct. 28, 2014, http://www.idahoednews.org/news/balukoffs-campaign-donations-top-3-2-million/#.VLxszUfF-So
2014 Scanned Campaign Finance Reports, Idaho Secretary of State’s website, accessed Jan. 18, 2015, http://www.sos.idaho.gov/elect/Finance/2014/index.html</t>
  </si>
  <si>
    <t xml:space="preserve">Legislation itself, both current and historical, is available online from a searchable site, but only in pdf format. Usually the site with the legislation eventually will include an analysis and often a fiscal note, as well as a scorecard showing the status of the bill in the legislative process. The legislative committee schedules are accessible online, although sometimes there are last-minute changes. The calendar for bills to be considered during a legislative session of the House or Senate are online, but frequently not until just before the session begins. The legislative sessions, along with the House Finance Committee, are preserved in a video archive, which is indexed. </t>
  </si>
  <si>
    <t xml:space="preserve">The North Dakota Legislative Branch publishes records on an easily accessible database. The site takes you through the search process step-by-step, and users can browse without any entering any search parameters. All records are in pdf format. 
Only some key legislative records are online, such as videos of floor sessions and general actions taken on legislation, including amendments and vote tallies. Not online are minutes of committee hearings, and committee memos and other records, which provide some of the most crucial insight into how the legislation came about.
Available online from interim legislative sessions are minutes of committee hearings, and committee memos and other records. Not online are video or audio recordings of committee discussions.
 </t>
  </si>
  <si>
    <t>Ark. Code 21-1-603, “Arkansas Whistle-Blower Act,” 1999. 
http://www.dfa.arkansas.gov/offices/accounting/internalaudit/Pages/Whistle-BlowerAct.aspx</t>
  </si>
  <si>
    <t xml:space="preserve">Oregon judges have very little ability to hire their own staff. That function lies within the Oregon Judicial Department, which is a separate agency not subject to direct judicial control. Court staff become state level employees. They are screened and hired by a human resources department within the Oregon Judicial Department. Observers find court staff competent and helpful. </t>
  </si>
  <si>
    <t>Jay Root, correspondent, Texas Tribune, telephone interview, Dec. 30, 2014
R. G. Ratcliffe, former state-house reporter, telephone interview, Dec. 30, 2014
Texas Ethics Commission, Search Campaign Finance and Lobby Reports, Accessed Jan. 28, Feb. 2, 2015   
http://www.ethics.state.tx.us/main/search.htm</t>
  </si>
  <si>
    <t xml:space="preserve">Nepotism is prohibited under Oklahoma statute, so this rarely or never occurs, sources said.  
The most widely documented case of cronyism, patronage or nepotism affecting the Oklahoma judiciary stemmed from an April 2015 scandal that ensnared the Tulsa County Sheriff's Office after a "reserve deputy" who frequently worked security at the courthouse and donated to several political campaigns accidentally shot and killed an unarmed man during a sting. The fallout from the April 2 shooting of Eric Harris has revealed a number of patronage and political connections in the hiring process of the Tulsa County Sheriff's office, and recently, one judge with ties to the reserve deputy program has refused to recuse himself from hearing the case.
Judge James Caputo, a former reserve deputy, told the Tulsa World he had not been asked to recuse himself, even though he has close ties to the program and his daughter also happens to be a civilian employee. Many in the community have questioned if the judge's daughter's hiring by the sheriff's office was related to her father's position on the bench. 
Judges also have wide discretion over hiring decisions of staff and clerks, so are occasional instances of cronyism or patronage. 
It's not uncommon for judges to hire clerks who may have a connection through family or law school, but most judges would only hire qualified staff members because they face heavy workloads.  Sources mentioned cases of judges hiring neighbors' or friends' children who happened to be law student as clerks for summer internships. 
Because of the workload and complicated subject matter, most hirings  and promotions are based on merit in the judicial branch, sources said. </t>
  </si>
  <si>
    <t>Interview with Dick Williams, chair of Common Cause Tennessee, Feb. 16, 2015 at Panera Bread.
Tennessee Ethics Commission’s audit web page, accessed May 6, 2015
http://www.tn.gov/sos/tec/audits.htm
Ethics Commission Annual Report of 2013 (See page 16 Enforcement), accessed May 6, 2015
http://www.tn.gov/sos/tec/2013AnnualReport.pdf
Reports from Board of Judicial Conduct: http://www.tsc.state.tn.us/court-judiciary
Tennessee Attorney General Opinion No. 13-88, Confidentiality of Audit Information Obtained by the Ethics Commission, Nov. 6, 2013: http://www.tn.gov/attorneygeneral/op/2013/op13-088.pdf
Knoxville News Sentinel blog posting “AG says secrecy mandate lobbyist audit info doesn’t apply at hearing,” published on the newspaper’s website on Nov. 11, 2013: “http://knoxblogs.com/humphreyhill/2013/11/11/ag-says-secrecy-mandate-lobbyist-audit-info-doesnt-apply-hearigs/</t>
  </si>
  <si>
    <t>Tony Baldomero, Hawaii Campaign Spending Commission, associate director, 13 January 2015, Honolulu, Hawaii, telephone
Candidate Filing System - Standard Report, Hawaii Campaign Spending Commission, accessed 13 January 2015, https://nc.csc.hawaii.gov/CFSPublic/ReportList.php
Abercrombie raised $4.3 million; Ige brings in $321K, Keoki Kerr, Hawaii News Now, 10 July 2014, http://www.hawaiinewsnow.com/story/25993070/abercrombie-raised-43-million-ige-brings-in-321k
Hawaii Campaign Spending Commission, Forward Progress Report On: 2014-2016 Supplemental, 2 February 2015, https://nc.csc.hawaii.gov/NCFSReport/RPT2010/20150202171729NC20461SA.html
Hawaii Campaign Spending Commission, Hawaii Carpenters Market Recovery Program Fund Campaign contributions Report On: 2012-2014 Final Election, 4 December 2014, https://nc.csc.hawaii.gov/NCFSReport/RPT2010/20141204173418NC20350SA.html</t>
  </si>
  <si>
    <t>Arizona Revised Statutes, Title 38 Chapter 3 Article 9-531-534, Disclosure of Information by Public Employees 
http://www.azleg.gov/ArizonaRevisedStatutes.asp?Title=38
Laws current as of March 30, 2015.</t>
  </si>
  <si>
    <t>Denise Ross, content editor, Black Hills Knowledge Network, 26 March 2015, email.
Judicial Qualifications Commission, State of South Dakota, Complaints Received and Dispositions, http://www.ujs.sd.gov/uploads/jqc/Complaints-Dispositions.pdf, 24 March 2015.
Civil Service Commission, PowerPoint, Bureau of Human Resources website, http://bhr.sd.gov/forms/csc.pdf, 21 April 2015.
Minutes of the Civil Service Commission including hearing on Carol Engel v. DPS, 26 June 2013, http://bhr.sd.gov/cscminutes/Mintues6-26-13.pdf.
Minutes of the Civil Service Commission including hearing on Shelley Noonan v. BHR, 18 September 2013, http://bhr.sd.gov/cscminutes/csc9-18-13.pdf.</t>
  </si>
  <si>
    <t>Maria Bazile, Compliance and Education manager with the Georgia Government Transparency and Campaign Finance Commission, telephone interview, February 6, 2015;
In-person interview with William Perry, Executive Director, Common Cause Georgia, January 23, 2015. 
Georgia Government Transparency and Campaign Finance Commission website, Campaign Reports, accessed March 27, 2015, http://media.ethics.ga.gov/search/Campaign/Campaign_ByName.aspx</t>
  </si>
  <si>
    <t xml:space="preserve">Records are available on the General Assembly web site. The Legislative Library provides users with tools on how to navigate the records database and how to efficiently search for information. The files can only be downloaded as pdfs. </t>
  </si>
  <si>
    <t>There have been no documented cases of nepotism, cronyism or patronage in the judicial system during the study period.
The state court administrator said that judicial staff positions are not political appointments and judges do not pick their own staff. Promotions are rare because the organizational structure is flat, but she gave examples of meritorious promotions: The administrator of the South Central Judicial District and the Southwest Judicial District worked her way up from accountant. The Burleigh County Clerk of Court worked her way up from deputy clerk.</t>
  </si>
  <si>
    <t>A.S. 39.90.100, "The Alaska Whistleblower Act" (http://touchngo.com/lglcntr/akstats/Statutes/Title39/Chapter90/Section100.htm)</t>
  </si>
  <si>
    <t>Division of Elections Campaign Finance Database, http://election.dos.state.fl.us/campaign-finance/contrib.asp, accessed April 20, 2015
Mark Herron, Tallahassee attorney considered top expert on Florida election law, interviewed by phone March 18, 2015
Mary Ellen Klas, Miami Herald/Tampa Bay Times, capital bureau chief, March 16, 2015 phone interview</t>
  </si>
  <si>
    <t>No documented cases emerged during the study period of Ohio Supreme Court justices' actions on personnel moves that were based on nepotism or cronyism, nor any from courts of common pleas or appeals. 
 Patronage appointments are not uncommon at all levels of the judicial system, however. It is a common practice in local courts to hire bailiffs and other court staffers from a pool of friends and associates of the judge, a practice confirmed by interviewed sources. It's been the practice for decades (at least) in Ohio.</t>
  </si>
  <si>
    <t>New York legislative records are available online on both the Senate and Assembly websites. Online records are updated quickly as amendments and votes occur. The Legislature's online systems are easy to use, with several search options available. The systems do not, however, allow bulk downloads of data. Furthermore, files can only be exported in pdf version.</t>
  </si>
  <si>
    <t>Respondents reported no cases of nepotism, cronyism or patronage in the courts. An internet search turned up no such cases. There is just no evidence that this is a problem in the NC court system. Judges, district attorneys and others who do the hiring are trained in the ethics laws and policies of the state against nepotism, cronyism and patronage. District Attorneys, who do much of the hiring are  also trained by the state Conference of District Attorneys.  In cases where a relative is hired in a court, the people involved are told that they cannot be in a supervisory relationship, which is banned by state law.</t>
  </si>
  <si>
    <t>2014 eCRIS page, Sorted By Committee making the organization expenditure, Benefiting Candidate http://seec.ct.gov/ecrisreporting/SearchingOrganizationalExpenditure.aspx
2014 filing, of independent expenditures made by the College Republican National Committee, http://seec.ct.gov/ecrisreporting/Data/Attachment/Unassigned/SEEC26_149010_1.PDF
Phone interview, Josh Foley, compliance attorney and spokesman for the State Elections Enforcement Commission, Hartford, March 30, 2014.</t>
  </si>
  <si>
    <t>Public Officers and Employees, Alabama Title 36, Chapter 26, Section 27, 1983.
Public Officers and Employees, Alabama Title 36, Chapter 26A, Sections 1-7, 1994. 
http://alisondb.legislature.state.al.us/alison/codeofalabama/1975/coatoc.htm, accessed May 14, 2015.</t>
  </si>
  <si>
    <t>E. Norman Veasey, former Delaware Chief Justice and special prosecutor, telephone interview, January 12, 2015;
Campaign finance database, accessed March 23, 2015, https://cfrs.elections.delaware.gov/
​ 
Report of Independent Counsel on investigation of violations of delaware campaign finance and related state laws, December 28, 2013, "Veasey Report", http://bit.ly/1CkJ2hh 
"Markell signs limited campaign finance reforms," delawareonline.com, July 30, 2014: http://delonline.us/1nUN32F</t>
  </si>
  <si>
    <t>The State Government Fraud Reduction Act protects public employees from recrimination when reporting cases of corruption, graft, or abuse of power.
State employers may not discharge, discipline or retaliate against an employee for reports of: fraud, waste, or gross mismanagement in state government, violations of law and health or safety risks, statute says. Employers also cannot retaliate against employees for participating in investigations, hearings or inquiries or for refusing “to carry out a directive which is beyond the scope, terms and conditions of his employment that would expose the employee or any individual to a condition likely to result in serious injury or death, after having sought and been unable to obtain a correction of the dangerous condition from the employer.”
The Wyoming Occupational Health and Safety Act also protects employees from recrimination from complaints.</t>
  </si>
  <si>
    <t>Colorado journalist Sandra Fish, during a Jan. 17, 2015, phone interview. 
Luis Toro, director of Colorado Ethics Watch, during a Jan. 19, 2015, phone interview. 
Secretary of State’s TRACER webiste, penalty search, accessed April 22, 2015: http://tracer.sos.colorado.gov/PublicSite/SearchPages/PenaltySearch.aspx
---
Peer Reviewer Sources:
 Secretary of State’s TRACER webiste, penalty search, accessed June 29, 2015: http://tracer.sos.colorado.gov/PublicSite/SearchPages/PenaltySearch.aspx</t>
  </si>
  <si>
    <t>The Rhode Island Ethics Commission web site, accessed Feb. 15, 2015:
http://www.ethics.ri.gov/
Ross Cheit, chairman, Rhode Island Ethics Commission, Interview, Feb. 13, 2015, phone.
Jason Gramitt, deputy, Rhode Island Ethics Commission, Interview, Feb. 13, 2015, phone.
Interview with John Marion, executive director, Common Cause Rhode Island, Dec. 18, 2014, Providence, RI, in-person.</t>
  </si>
  <si>
    <t>Jay Wierenga, Fair Political Practices Commission, Communications Director, Jan. 22, 2015, Sacramento, email
Phillip Ung, California Forward, Director of Public Affairs, Sacramento, Jan. 26, 2015, interview
Fair Poiitical Practices Commission, agendas website, accessed on Apr. 20, 2015
http://www.fppc.ca.gov/agenda.php?view=current
Secretary of State, Campaign Finance web page, accessed on Apr. 20, 2105
http://cal-access.sos.ca.gov/Campaign/</t>
  </si>
  <si>
    <t>There are no documented cases since 2013 of nepotism, cronyism or patronage at New York's courts. The New York State Bar Association says employees are professional and hired and promoted on their merits and performance. Most judiciary employees are subject to hiring and promotion rules set forth by New York's civil service law.</t>
  </si>
  <si>
    <t>Bills and schedules are promptly posted by the Office of Legislative Services, and the database routinely streams legislative activity sessions and hearings live. The site is easily accessible, but all files can only be viewed through HTML or downloaded through pdf. 
"The Office of Legislative services does a good job posting information," says Emily Shaw, national policy manager at the Sunlight Foundation. 
 Both reporter Matt Friedman and Assemblyman John Wisniewski say the Office of Legislative Services is commendable in this area, an opinion generally shared in the Statehouse community,</t>
  </si>
  <si>
    <t>Wisconsin has a whistleblower law which protects civil service employees from retaliation for reporting waste, fraud, etc. Se Subchapter III of Chapter 230.83 of the Wisconsin Statutes (§§ 230.80 through 230.89). The law says "no appointing authority, agent...or supervisor may initiate or administer, or threaten to administer any retaliatory action against an employee. Victims of unlawful retaliation may file a complaint with the Equal Rights Division of the Department of Workforce Development within 60 days after the retaliation or threat of retaliation occurred. This protection is routinely utilized by civil employees in practice. If a civil service employee believes he or she has been retaliated against after making a protected disclosure, they are entitled to utilize the enforcement provisions of the law including a hearing before and decision by the Equal Rights Division of the Department of Workforce Development, and a right to judicial review of the ERD's decision. 
In addition, Wisconsin has a whistleblower law that specifically protects health care workers.  in 1999  the Wisconsin Legislature passed the Health Care Worker Protection statute, providing broad whistleblower protection to most employees in the health care industry. Wis. Stat. § 146.997 (2001-2002).</t>
  </si>
  <si>
    <t>Legislative records are available through the New Hampshire General Court. During the legislative session the website is updated on a daily basis to reflect actions on legislation and no registration is required to view or download the document
However, the website can be very difficult to navigate, as searches often require several pieces of information. Also, the files are only available in pdf format.</t>
  </si>
  <si>
    <t>Patronage and nepotism do not influence the judiciary's actions, according to former Superior Court Judge Harvey Weissbard. "But I hired a former secretary. Is that considered cronyism? I hired her because she was very good at what she did." Both reporter Josh Margolin and law professor Kathy Flicker say, this is not a problem in the New Jersey judiciary. There is no mention of patronage or nepotism in any Supreme Court judicial disciplinary action since 1/1/13. Nor does a Google search reveal any.</t>
  </si>
  <si>
    <t xml:space="preserve">Many legislative records are available online, including a calendar of meetings and videos of archived meetings. However, the files in the database are found in pdf form. </t>
  </si>
  <si>
    <t>Craig Staudenmaier, managing partner, Nauman Smith, 30 January 2014, Harrisburg, Pa., interview by phone.
Corinna Wilson, executive director of the Pennsylvania Freedom of Information Coalition and principal of Wilson500, 27 January 2015, interview by phone.
Pennsylvania State Ethics Commission website, elibrary "Rulings" section, accessed June 2015, http://www.ethicsrulings.state.pa.us/weblink8/Browse.aspx?startid=1</t>
  </si>
  <si>
    <t xml:space="preserve">Legislative records are readily accessible online, as well as guides on how to search for particular documents. All of these files are only available in pdf format. </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</si>
  <si>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
Peer Reviewer Sources:
HB 1233 by Rep. Jana Della Rosa (R-Rogers) to require electronic filing of campaign finance reports failed 48-33 in the House, needing 51 votes for passage. http://www.arkleg.state.ar.us/      HB 1425 by Rep. Clarke Tucker (D-Little Rock) to require electronic filing passed the House 56-14 but died in the Senate.  http://222.arkleg.state.ar.us
HB 1425 by Rep. Clarke Tucker (D-Little Rock) to require electronic filing passed House 56-14 but died in the Senate. http://www.arkleg.state.ar.us/</t>
  </si>
  <si>
    <t>West Virginia Code 6C-1-3 forbids an employer or employee from retaliating against a whistle-blower by changing an employee’s compensation, job duties, job location or privileges of employment.
 6C-1-3 reads as follows:
 "(a) No employer may discharge, threaten or otherwise discriminate or retaliate against an employee by changing the employee's compensation, terms, conditions, location or privileges of employment because the employee, acting on his own volition, or a person acting on behalf of or under the direction of the employee, makes a good faith report or is about to report, verbally or in writing, to the employer or appropriate authority an instance of wrongdoing or waste.
 (b) No employer may discharge, threaten or otherwise discriminate or retaliate against an employee by changing the employee's compensation, terms, conditions, location or privileges of employment because the employee is requested or subpoenaed by an appropriate authority to participate in an investigation, hearing or inquiry held by an appropriate authority or in a court action."</t>
  </si>
  <si>
    <t>M. Scott Carter, Oklahoma Watch reporter and veteran political journalist, telephone interview 2/20/15 10 a.m. 
Pamela Williams, compliance officer, Oklahoma Ethics Commission, in-person records request 2/6/15
Lee Slater, executive director of Oklahoma Ethics Commission, telephone interview 1/30/15 1:30 p.m. 
Settlement agreements: https://www.ok.gov/ethics/Ethics_Laws,_Guides_&amp;_Forms/Settlement_Agreements/index.html</t>
  </si>
  <si>
    <t xml:space="preserve">Recordings of legislative committee meetings dating back to 1999 are available on the state's website. Earlier documents can be obtained through the Montana Historical Society. Current session are available online by live stream and the session videos are available online the same day. Senate and House journals and agendas are also available online. 
 The records can be difficult to find, as a bill number is required in the search. Also, files are only available for download in pdf format. </t>
  </si>
  <si>
    <t>General assembly actions, bills under consideration, and Senate and House Journals are available online, as is a live stream of floor activities. Little information is available online for committee proceedings. The documents available online are complete for the given year, up-to-date, and archived at least to 1996. Most documents are compiled in report form as pdf documents, not bulk downloadable or accessible by API, and their use is restricted by disclaimers in the House: for House bill summaries may be used in their entirety only for noncommercial purposes with credit. Other uses require permission from the House's Chief Clerk. House Journals published online are designated as unofficial copies.</t>
  </si>
  <si>
    <t>Paul Nick, executive director, Ohio Ethics Commission, Columbus, 1-2-15 email 
Tony Bledsoe, legislative inspector general, Columbus, 12-31-14, email 
Bret Crow, director, Office of Public Information, Ohio Supreme Court,1-6-15 email
http://www.ethics.ohio.gov/forms/index.shtml# (Accessed 7/21)</t>
  </si>
  <si>
    <t>Tom Collins, Arizona Citizens Clean Elections Commission Executive Director, telephone interview, 1/26/2015
Arizona Secretary of State online campaign finance database search, Accessed May 6, 2015
http://azsos.gov/cfs/CandidateSummarySearch.aspx
Handbook of Instructions, The League of Arizona Cities and Towns, May 2014, Accessed May 6, 2015
http://www.gilbertaz.gov/home/showdocument?id=716</t>
  </si>
  <si>
    <t>Feb. 25, 2015 interview with Alaska Public Offices Commission executive director Paul Dauphinais; 
Sample Filing, "Sean Parnell and Dan Sullivan 2014 Year-end Report" (https://aws.state.ak.us/ApocReports/CampaignDisclosure/View.aspx?ID=11023); 
Alaska Republican Party 2014 Year-End Report, Alaska Public Offices Commission (http://aws.state.ak.us/ApocReports/CampaignDisclosure/View.aspx?ID=11667), accessed March 15, 2015
A.S. 15.13.040, Contributions, Expenditures, and Supplying of Services to Be Reported. (http://www.legis.state.ak.us/basis/folioproxy.asp?url=http://wwwjnu01.legis.state.ak.us/cgi-bin/folioisa.dll/stattx12/query=state+election+campaigns/doc/{@1}?firsthit);</t>
  </si>
  <si>
    <t>Sally Holewa, state court administrator, email, Feb. 27, 2015.
“North Dakota Courts Annual Report,” North Dakota Supreme Court, 
http://www.ndcourts.gov/court/annual.htm, accessed March 6, 2015.
“2013 North Dakota Court System Annual Report,” North Dakota Supreme Court, http://www.ndcourts.gov/court/News/AnnualReport2013.pdf, accessed March 6, 2015.
Judicial Conduct Commission v. Richard L. Hagar, North Dakota Supreme Court, Feb. 13, 2014, http://www.ndcourts.gov/_court/opinions/20130278.htm, accessed March 6, 2015.
Judicial Conduct Commission v. Wickham Corwin, North Dakota Supreme Court, March 14, 2014, http://www.ndcourts.gov/_court/opinions/20130328.htm, accessed March 6, 2015.</t>
  </si>
  <si>
    <t>There have been no documented cases in recent years, including during the period of study, of judges engaging in nepotism, cronyism or patronage in hiring or other administrative actions.</t>
  </si>
  <si>
    <t>Blair Horner, New York Public Interest Research Group, Legislative Director, Feb. 24, 2015, New York, phone; 
Enforcement Actions, Joint Commission on Public Ethics, accessed March 11, 2015, http://www.jcope.ny.gov/enforcement/index.html ; 
Open New York databases, accessed March 11, 2015, https://data.ny.gov/browse?Dataset-Information_Agency=Joint+Commission+on+Public+Ethics&amp;utf8=%E2%9C%93 ;
Commission Decisions, Commission on Judicial Conduct, accessed May 7, 2015, http://www.scjc.state.ny.us/Determinations/chronological.htm</t>
  </si>
  <si>
    <t>Most legislative records are available online and free of charge. Journal of the House documents are available in PDF and HTML file types and released every legislative day of the session. Journal of the Senate is available online in PDF form and is released every legislative day of the session.
Records can be admittedly challenging to locate unless one is familiar with each respective website (House and Senate). In addition, the journal entries are quite long and complex, which could make it challenging for a citizen to find information/details they’re looking for.</t>
  </si>
  <si>
    <t>In person interview Feb. 18, 2015, with Perry Newson, ethics commission executive director.
Advice and opinions, Ethics Commission website. http://www.ethicscommission.nc.gov/ao/default.aspx.
Phone interview Feb. 24, 2015, with Jim Morrill, politics and government reporter for the Charlotte Observer.</t>
  </si>
  <si>
    <t>Legislative records online can be searched by chamber and bill number. The available data can be viewed with html or downloaded with Adobe as a pdf.</t>
  </si>
  <si>
    <t>“No employer may discharge, threaten, or otherwise discriminate or retaliate against a whistle blower whether acting on his own or through a person acting on his behalf or under his direction.”
 The whistle blower protection covers only executive branch agencies and departments.</t>
  </si>
  <si>
    <t>Heath Haussamen, New Mexico in Depth, reporter, 15 March 2015, via phone.
Viki Harrison, Common Cause New Mexico, executive director, 30 March, via phone.
Kent Cravens, former Republican state senator, 16 March 2015, state capitol building, Santa Fe, in person.</t>
  </si>
  <si>
    <t>The judicial standards commission did not censure anyone for complaints of favoritism during the study period. The commission does not comment on dismissed cases because they are confidential. Private admonishment letters are also confidential. 
Others could not think of instances of judicial hiring based on favoritism or publicized instances of favoritism in the judicial branch.</t>
  </si>
  <si>
    <t>Washington law protects whistle-blowers from a list of defined retaliations (e.g., cut in pay, demotion, firing, change of duties).</t>
  </si>
  <si>
    <t>Kim Chandler, The Associated Press, Alabama state government reporter, April 1, 2015, telephone interview. 
Mike Cason, al.com, state government reporter, April 12, 2015, telephone interview.
Government Records Inquiry System, The Secretary of State’s Office, undated, http://www.sos.alabama.gov/vb/inquiry/inquiry.aspx?area=Campaign%20Finance, accessed March 3, 2015.</t>
  </si>
  <si>
    <t>There were no documented cases of nepotism, cronyism or patronage during the period of study, according to sources. 
 In making administrative appointments, a judge is required to exercise the power of appointment impartially and on the basis of merit and to avoid nepotism, favoritism, and unnecessary appointments.</t>
  </si>
  <si>
    <t>A "Whistleblower Protection" subchapter of the State Employees Labor Relations Act
 stipulates that a state agency "shall not engage in retaliatory action against a state employee" who refuses to follow an illegal order or who provides a "good faith report" of misconduct by any state agency or official to a "public body."
 But in a 2013 survey by the Vermont State Employees Association, almost half the civil servants who responded said state workers feared intimidation if they reported wrongdoing or inefficiency in their agencies. At the time of the survey, there was no law protecting the confidentiality of civil servants who reported wrongdoing to the Auditor’s office. That law has been changed, and civil servants can file complaints with the Auditor without fear of being identified.
 The Vermont State Employees Association contract with the state has protections against intimidation, but it is limited to an “employee or group of employees who complain or refer questions on job safety or health hazards."</t>
  </si>
  <si>
    <t>During the study period there were no documented cases of state-level judges or other appointing authorities within state courts committing nepotism, cronyism, or patronage in hiring. Staff hiring and appointments in state courts are made at the discretion of the presiding judge or chief clerk. Staff positions are at-will employees. All staff members in circuit courts who are not clerks or juvenile officers are paid by the counties of the circuit, so they are regulated by county laws.</t>
  </si>
  <si>
    <t>Josh Margolin, ABC news reporter, former New Jersey statehouse reporter, 2/8/15 phone interview. 
Matt Friedman, Star-Ledger Statehouse reporter, 2/4/15 phone interview. 
State Ethics Commission website:http://nj.gov/ethics/final/ 4. Judicial complaints website, accessed 6/12/15: http://www.judiciary.state.nj.us/acjc/2014.htm</t>
  </si>
  <si>
    <t>Judges in Mississippi are elected, which eliminates the possibility of a judge being hired or fired based on favoritism. 
There is also no indication that the Governor's nominees have been based on favoritism. The Mississippi Commission on Judicial Performance has found no instances of this. 
"Generally speaking judges behave like most anyone else in making such hiring decisions that they have. Generally that is confined to law clerks, legal assistants, court administrators, and court reporters. They consider objective qualifications first but that is not to say that other factors never enter into that equation," said Fred Banks, former Mississippi Supreme Court justice.
While no cases of this have been identified since 2013, the media questioned former Judge Larry Buffington in 2010 for hiring his son, for which a complaint was made (Clarion-Ledger).
Additionally, the Commission does not have a mechanism to screen appointments of judicial clerks and staff.</t>
  </si>
  <si>
    <t>Emily Shaw, Sunlight Foundation, national policy manager, April 20-22, 2015, Email
Open Data Policy Guidelines, Sunlight Foundation, http://sunlightfoundation.com/opendataguidelines/, accessed April 18-23, 2015
Opinions Issued, website of the Executive Branch Ethics Committee, accessed Jan. 11-22, 2015
http://doj.nh.gov/ethics-committee/opinions.htm
Advisory Opinions and Interpretive Rulings, website of the Legislative Ethics Committee, accessed Jan. 11-22, 2015 http://www.gencourt.state.nh.us/ethics/Advisory_Opinions/</t>
  </si>
  <si>
    <t>Yvonne Nevarez-Goodson, Executive Director, Nevada Commission on Ethics, Las Vegas, NV, April 14, 2015 and May 4, 2015, by phone.
Paul Deyhle, Executive Director, Nevada Commission on Judicial Discipline, Las Vegas, NV, June 2, 2015, by phone.
The Sunlight Foundation, Ten Principles for Opening Up Government Information, 2010
https://sunlightfoundation.com/policy/documents/ten-open-data-principles/
State of Nevada Commission on Ethics, Annual Report, July 1, 2014
www.ethics.nv.gov/COE_website_files/coe_publications_and_media/2014_Ethics_Annual_Report_FINALvc.pdf
State of Nevada Commission on Ethics, Archives of 3rd Party RFOs (Complaints) and 1st Party RFOs (Advisory Opinions), accessed May 21, 2015
http://www.ethics.nv.gov/COE_website_files/coe_DOCUMENTS_2014.html
Nevada Commission on Judicial Discipline, Decisions of Commission on Judicial Discipline, http://judicial.state.nv.us/decisionsofncjd3new.htm
Nevada Commission on Judicial Discipline, 20914 Annual Report, http://judicial.state.nv.us/2014_CommissionAnnualReport.pdf</t>
  </si>
  <si>
    <t xml:space="preserve">Documents, committee amendments, and results of votes are posted timely.
When bills are introduced, for instance, they are posted almost immediately online and in substantial detail. Access to bills is easy and the website where they are contained, maintained by the General Assembly, is easily searched through key words, bill numbers, and sponsors ' names.
However all documents are available in pdf format only. </t>
  </si>
  <si>
    <t xml:space="preserve">There is much information available on the General Court’s website including detailed budget information, recorded votes, daily calendars, hearings, committee assignments and scheduled hearings. 
However, legislative records can only be searched by name or number and the data are only available for download in pdf format.  </t>
  </si>
  <si>
    <t>There are no documented cases of nepotism, cronyism, and patronage with the judicial branch within the study period. 
 Despite rules within the Minnesota Code of Judicial Conduct requiring judges to exercise their power impartially and on the basis of merit, and to avoid nepotism, favoritism, and unnecessary appointments, both Vasaly and Knapp said it’s not unusual for judges to be appointed to positions due to past relationships with the hiring entity. 
 Knapp said it’s not unusual for the governor to appoint judges that they know and worked with on the bench. David Lillehaug is a recent example of a judge appointment with past connections to the DFL party and Gov. Mark Dayton. Gov. Mark Dayton appointed Lillehaug as the Minnesota Supreme Court justice in March 2013. Lillehaug had been “very active in DFL politics including, notably, legal work on the high-profile recounts surrounding the election of both Sen. Al Franken in 2008 (which included final arguments before the state Supreme Court on which he will now serve) and Gov. Dayton in 2010,” according to a MinnPost article.</t>
  </si>
  <si>
    <t>An employer may not take adverse action against an employee because the employee communicates, in good faith, the misuse of public funds, property, or manpower; a violation or suspected violation of a U.S. or state law or rule or gross mismanagement. The law lists specific instances in which the provisions would apply.  </t>
  </si>
  <si>
    <t>State whistle-blower protections are in place for state or local government employees “who in good faith” report a violation by their government employer s or another public employee to an appropriate law enforcement authority.  
Section 554.001 of the Texas Government Code bars a state or local entity from terminating or taking disciplinary action against an employee who reports suspected wrongdoing.  It also enables the employee to sue for reinstatement, as well as recovery of damages, court costs and attorney fees.   
Since 1995, punitive damages have not been available under the Whistleblower Act, and other damages have been capped by the Texas Legislature, according to Austin's Cook Law Firm, which represents whistle-blower clients.</t>
  </si>
  <si>
    <t>Any user of the Legislative Records website can access asset disclosure records at any time- with no identification or reasoning required. Legislative records can be browsed by their Congressional session. The resulting data is all in pdf format.</t>
  </si>
  <si>
    <t>West Virginia Code requires that candidates report the name, address, occupation and employer for each person who makes a donation of more than $250, but some candidates tend to generalize while others are scrupulously detailed. 
 "Some candidates just write in that they don’t know or that they’ve requested that information. Sometimes they just list the contributor as a businessman which doesn’t tell you much. It would be better to get an affiliation. But there’s very little follow-up to make sure it’s listed right,” said Julie Archer, who lobbies for the Citizens Action Group.
  It could be better, agreed Phil Kabler, statehouse correspondent for the Charleston Gazette. “But expenditures have to be itemized, which is helpful,” he said. “The forms they have now, from my perspective, are pretty useful.”
  For example, the Ohio Co. Republican Executive Committee reported receiving a $250 donation on May 17, 2014, from Ogden Nutting, chief executive of Ogden Newspapers among its total of $5,414. 
  The final campaign spending report for Brent Boggs, minority chair of the House Finance Committee, was downloaded and reviewed on Feb. 12, 2015. It listed eight people and organizations by name who had contributed between $50 and $250, as well as five other organizations and people by name and address who had contributed between $250 and $1,000. Boggs listed no money raised through fundraisers, loans or in-kind contributions.</t>
  </si>
  <si>
    <t>Frank Daley, executive director, Nebraska Accountability and Disclosure Commission, telephone interview March 9, 2015
J.L. Spray, election-law attorney and former commission member, phone interview, March 12, 2015
Enforcement actions, Nebraska Accountability and Disclosure Commission, accessed May 15, 2015
http://www.nadc.nebraska.gov/en/EnforcementActionsOfTheCommission.html 
Judicial Qualifications Commission Public Reprimands and Orders, accessed May 21, 2015; https://supremecourt.nebraska.gov/6094/judicial-qualifications-commission-public-reprimands-orders</t>
  </si>
  <si>
    <t>The publishing of Kentucky's legislative information online allows for quick and easy access to data. Many records can be downloaded to Microsoft Word, while some are pdf scans of the official voting sheet. 
The Legislative Research Commission posts summaries and texts of bills. It also includes some supporting documentation for expenses of legislators and legislative staff. 
software. 
However, not all legislative actions, such as votes and transcripts or summaries of debates, are available through the site. And votes taken in the House and Senate chambers often are not posted online until the day after action is taken.</t>
  </si>
  <si>
    <t>Judicial branch employees are not civil service employees and are hired/fired on an at-will basis in practice. They are excluded from civil service status, as stated in the Michigan Constitution. All state-level judicial branch employees are subject to the whims of the Supreme Court chief justice or the chief judge of the Court of Appeals. Employees of both courts, other than the judge’s personal staff, are hired by, and report to, the administrative staff. It should be noted that a court administrative order says that relatives of justices, judges, or court administrators shall not be employed within the same court or judicial entity of the related judge or court official. It's unclear how often that order is enforced.
Judicial branch employees accept employment knowing that they are at-will and not protected from any type of favoritism in hirings/promotions/firings. At the same time cronyism etc. is a non-factor in the Michigan judiciary, or at least not documented as such. Likewise, it is not a major factor within the Legislature and in the upper-level positions of the executive branch, including all employees at the governor’s office.</t>
  </si>
  <si>
    <t>James Klahr, Executive Director, Missouri Ethics Commission, 19 March 2015, Jefferson City, Missouri, interview by phone.
Jim Smith, administrator, Supreme Court Commission on the Retirement, Removal and Discipline of Judges, St. Louis, Missouri, 8 April 2015, interview by email.
Candidate or Committee Name Search, Missouri Ethics Commission, accessed 21 March 2015, http://www.mec.mo.gov/EthicsWeb/CampaignFinance/CF11_SearchComm.aspx
Advisory Opinions, Missouri Ethics Commission, accessed 21 March 2015, http://www.mec.mo.gov/EthicsWeb/Opinions/OpinionsSearch.aspx
Commission Cases-Final Actions Search, Missouri Ethics Commission, accessed 21 March 2015, http://www.mec.mo.gov/EthicsWeb/Compliance/Compliance_CASearch.aspx
Lobbyist, Missouri Ethics Commission, accessed 21 March 2015, http://www.mec.mo.gov/EthicsWeb/Lobbying/Lob_SearchLob.aspx
Annual Reports, Office of Chief Disciplinary Counsel, accessed 27 April 2015, http://www.mochiefcounsel.org/ocdc.htm?id=5&amp;cat=1</t>
  </si>
  <si>
    <t>Candidates and political committees file detailed contribution and expenditure reports, which are available online through the state Public Disclosure Commissions. All donations $200 and above are listed with name and address. In-kind contributions are also reported, as are independent expenditures on behalf of a candidate or initiative. Reports are sortable by name, dollar amount, date, city and other variables. Reports can also be exported as a PDF or in other document formats.</t>
  </si>
  <si>
    <t>Commissioner of Political Practices, Ethics Complaint Decisions, http://politicalpractices.mt.gov/2recentdecisions/ethics.mcpx
Jonathan Motl, Commissioner of Political Practices, Commissioner, 5 February 2015, Helena, Montana, telephone
Dave Boyher, Legislative Services Division, Office of Research and Policy Analysis, 20 February 2014, Director, Helena, Montana, Telephone
Hon. Blair Jones, Judicial Standards Commission, Chairman, 10 February 2015, Columbus, Montana, email</t>
  </si>
  <si>
    <t xml:space="preserve">The House and Senate journals are published in pdf format on the Iowa Legislature website and date back to 2005. 
Additionally, the Iowa Legislature website has bill-tracking tools that permit citizens to sign up for updates on specific bills, actions taken by committees or Iowa Code updates that let users know if proposed legislation might impact a specific chapter or section of code. The bill and code watch does require users to register. </t>
  </si>
  <si>
    <t>Publicly available records of candidates and political party finances provide complete and detailed information, itemizing all significant sources of contributions and in-kind contributions above $100 and expenditures. Records are available in standardized, comparable formats.
The board uses its computer system to check that at least 90 percent of the required fields are filled in, the Commissioner of Elections told the Daily Press. If they are not complete, the board notifies the filer of an incomplete report and the filer has 10 days from the date of mailing to complete or correct the report. Once that 10th day passes, the department levies penalties.</t>
  </si>
  <si>
    <t xml:space="preserve">Legislative records are made available online and are easily accessible. The documents can only be viewed as html or downloaded as pdf. </t>
  </si>
  <si>
    <t>The judicial branch has long been a problematic area when it comes to cronyism and patronage in Massachusetts. The head of the state Probation Department, a branch of the judiciary, is appealing a federal corruption conviction for running the agency like an employment service for favored members of the Legislature.   
John “Jack” O’Brien is also reportedly being pressured to testify against his colleagues in government by federal prosecutors. 
Currently, a judicial branch employee is being pressured to testify in a federal corruption case in which the employee, Jack O’Brien, was convicted of running a racketeering-like employment agency for probation officers due to pressure from favored lawmakers.   
The federal judge who sentenced O’Brien last year said he was an unfortunate part of a much larger patronage problem engrained in state government, including the judiciary. 
“The fact that we tolerate this political patronage for so long is a form of sophistry and hypocrisy,” said U.S. District Court Judge William G. Young as he sentenced O’Brien and two aides.  “What we have here in this court is fundamentally decent people utterly without a moral compass on a sea awash in political patronage. John O’Brien didn’t invent patronage hiring in Probation.”
“Every judge in Massachusetts ought to be ashamed and appalled at the extent of patronage and corruption in the trial court of Massachusetts,” he said.
The nomination of judges to the bench also carries a mark of patronage, said David L. Yas, the former editor of Massachusetts Lawyers Weekly, who now works as an investment advisor. 
“There are many safeguards to ensure the quality of judges but in choosing from a pool of qualified candidates, cronyism indeed will carry the day,” said David L. Yas, an attorney and former editor of Massachusetts Lawyers’ Weekly.  ”Many governors have refused to appoint candidates who contributed to their opponent’s campaigns for governor.”</t>
  </si>
  <si>
    <t xml:space="preserve">Legislative records of action in the House of Representatives and Senate are available to the public on the Indiana General Assembly website for no charge. The site can be easily accessed, yet all the data can only be exported in pdf format. </t>
  </si>
  <si>
    <t xml:space="preserve">S.C. Code 8-27-30 does offer a measure of protection against "retaliation for filing report of wrongdoing" -- but it's a little wobbly, especially if you're wrong. S.C. Code 8-27-20 {A} states: "If the appropriate authority determines the employee's report is unfounded, or amounts to a mere technical violation, and is not made in good faith, the public body may take disciplinary action including termination." </t>
  </si>
  <si>
    <t>The Rhode Whistleblowers Protection Act protects civil servants from recrimination when reporting corruption, graft or abuse of power.
§ 28-50-2 reads as follows: "An employer shall not discharge, threaten, or otherwise discriminate against an employee regarding the employee's compensation, terms, conditions, location, or privileges of employment:
(1) Because the employee, or a person acting on behalf of the employee, reports or is about to report to a public body, verbally or in writing, a violation which the employee knows or reasonably believes has occurred or is about to occur, of a law or regulation or rule promulgated under the law of this state, a political subdivision of this state, or the United States, unless the employee knows or has reason to know that the report is false"</t>
  </si>
  <si>
    <t>Citizens can access the results of legislative records for free via the General Assembly website. Legislative records are available online and citizens can access the information without barriers.
The data are either available in electronic PDF or through an online database that only allows one to view the records.</t>
  </si>
  <si>
    <t>All candidates, political action committees and parties are required to file all their financial information - with details on all contributions and expenses of $100 or more - through the Secretary of State's online reporting system, on which they are immediately available to the public in standardized, comparable formats. There have been no allegations that any of the individuals or parties have failed to do so during the period of study.</t>
  </si>
  <si>
    <t>Mississippi Ethics Commission: www.ethics.state.ms.us
Mississippi Ethics Commission Executive Director Tom Hood: e-mail question-and-answer exchange - Feb. 18, 2015
Walter Brown - attorney, former state representative and former state Ethics Commission chairman: telephone interview April 17, 2015
Elizabeth Crowell - attorney and lobbyist for Common Cause Mississippi: e-mailed answers to questions April 17, 2015</t>
  </si>
  <si>
    <t>Gary Goldsmith, Minnesota Campaign Finance and Public Disclosure Board, Executive Director, 4 March 2015, St. Paul, Minnesota, in-person interview.
Economic Interest Disclosure, Minnesota Campaign Finance and Public Disclosure Board, 4 March, 2015, http://www.cfboard.state.mn.us/EID.htm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Complaints, Investigations, and Conciliation Agreements, Minnesota Campaign Finance and Public Disclosure Board, 9 April 2014.
Summary of Advisory Opinions, Minnesota Board on Judicial Standards, 15 December 2014, http://www.bjs.state.mn.us/file/advisory-opinions/advisory-opinions-index-current.pdf
Opinions &amp; Education, Minnesota Board on Judicial Standards, accessed 29 May 2015, http://www.bjs.state.mn.us/opinions-and-education</t>
  </si>
  <si>
    <t>Legislative records are online and available to the public at no cost. Updates are often posted to the Legislature's portal within hours of actions. 
The data, however, cannot easily be aggregated or collated into other meaningful forms, but one must wait for legislative summaries that are generally published in pdf format.</t>
  </si>
  <si>
    <t xml:space="preserve">Despite extensive availability of legislative documents and processes online, the Idaho State Legislature publishes data in pdf form and the website can be difficult to use.  </t>
  </si>
  <si>
    <t>The publicly available records of candidates and political parties are mostly complete and detailed. The data meet the standard of requiring reporting sources of income above $200. Individuals making donations more than $50 must be reported. Donations less than $50 may be reported in the aggregate. Sometimes, however, contributor names are not included.
 During the 2015 Session, the Utah legislature did pass HB91(Fourth Substitute) which places a cap on anonymous donations. Beginning July 1, 2015, candidates may only receive up to $50 in anonymous donations. Amounts received over that limit can be donated to a local government or to a charity.</t>
  </si>
  <si>
    <t>Sunlight Foundation website http://sunlightfoundation.com/policy/documents/ten-open-data-principles/
Board of Ethics Searchable Database https://civilservice.state.mi.us/nxt/gateway.dll?f=templates&amp;fn=default.htm&amp;vid=ethics:ethics02
Lynn Jondahl, former Ethics Board chair, email conversations, March 17-20</t>
  </si>
  <si>
    <t>In the study period, there were no documented cases of nepotism, cronyism or patronage with the judicial branch.</t>
  </si>
  <si>
    <t xml:space="preserve">Legislative records are available electronically through the Georgia General Assembly, but the website can be difficult to navigate. Furthermore, the records can only be exported as pdf files. </t>
  </si>
  <si>
    <t>Campaign finance reports, which are available for free online, include the contributor, the amount, the date, the contributor’s city, Zip code, employer and occupation.  Advance searches enable the public to look at the information by contributor, by city, contribution amount, employer and occupation. Donations above $50 must be reported. 
The commission also requires personal financial reports, detailing income and assets for more than 3,000 state officials, including statewide officials, legislators, judges, district attorneys, State Board of Education members, state party chairmen and officers of state agencies.  The reports, which list financial information in ranges, are not available online but requestors can call to obtain copies by email or pick up printed copies at the Texas Ethics Commission’s disclosure filing division for 10 cents per page. 
The commission is required to keep the names of those who requested the information and affected candidates or office-holders can ask the ethics commission to tell them who has been asking for their disclosure reports.    
In early 2015, the commission was scheduled to complete a $3.5 million  software upgrade that commission members say will further simplify searches, ward off glitches and enable filers to catch errors and inadvertent omissions.</t>
  </si>
  <si>
    <t>Oklahoma has what is termed a whistleblower act, "to encourage and protect the reporting of wrongful governmental activities and to deter retaliation against state employees for reporting those activities."
The law states "No officer or employee of any state agency shall prohibit or take disciplinary action against employees of such agency, whether subject to the provisions of the Merit System or in unclassified service, for: Disclosing public information to correct what the employee reasonably believes evidences a violation of the Oklahoma Constitution or law or a rule promulgated pursuant to law; Reporting a violation of the Oklahoma Constitution, state or federal law, rule or policy; mismanagement; a gross waste of public funds; an abuse of authority; or a substantial and specific danger to public health or safety."
It also prohibits retaliation for someone who discusses "the operations and functions of the agency, either specifically or generally, with the Governor, members of the Legislature, the print or electronic media or other persons in a position to investigate or initiate corrective action."</t>
  </si>
  <si>
    <t>Like all Louisiana elected officials, judges are forbidden from hiring relatives. However, judges, like other elected officials in Louisiana, do direct jobs and benefits toward supporters. 
 As the results of an FBI investigation, the Louisiana Supreme Court removed Judge Joan Benge from the bench for awarding damages based on her relationship with the plaintiff’s lawyer. Her law license was reinstated, and she was allowed to continue practicing law.</t>
  </si>
  <si>
    <t xml:space="preserve">The legislative records available online have no registration or membership requirement. Nevertheless, the documents can only be downloaded in pdf format which makes parsing data and working with the data problematic. </t>
  </si>
  <si>
    <t>All websites accessed on Jan. 18, 26, March 13, 16, 22, April 11, 2015  
Interview, David Giannotti, Public Education and Communications Division Chief, Massachusetts State Ethics Commission, Boston, MA, by telephone and email, Jan. 23, March 16, 2015
Official website of the Massachusetts State Ethics Commission 
http://www.mass.gov/ethics/about-the-commission/
Massachusetts State Ethics Commission Annual Reports
http://www.mass.gov/ethics/press-releases-meetings-and-publications/annual-reports/
Civil Penalties Assessed for Late-Filed Statements of Financial Interest
http://www.mass.gov/ethics/civil-penalties-assessed-for-late-filed-sfis/civil-penalties-assessed-for-late-filed-2013-sfis.html
Massachusetts State Ethics Commission, Calendar Year 2015 Conflict of Interest Law Disclosures
http://www.mass.gov/ethics/lists-of-disclosures-filed/lists-of-disclosures-filed-with-the-commission/calendar-year-2015-conflict-of-interest-law-disclosures.html</t>
  </si>
  <si>
    <t xml:space="preserve">In Kentucky, the central Administrative Office of the Courts has the hiring and firing authority of employees of the judicial branch, including judges' staff. A judge can select his or her staff, but the Administrative Office of the Courts can remove any non-tenured position without the judge's approval. That has cut down on instances of nepotism, cronyism and patronage. 
Many of the positions in a judge's office are non-tenured, including secretaries, law clerks and staff attorneys acting as law clerks, as well as family court specialists, court administrators and employees of the court administrator's office. Leaders and administrative officials in the court, including the clerk and chief of staff to the Chief Justice, and leaders of the Administrative Office of the Courts also are non-tenured, according to the personnel rules for the AOC. That means they serve at the will of the Chief Justice and Administrative Office of the Courts and do not have the right to appeal disciplinary actions. 
The Administrative Office of the Courts does not keep records on whether any judges employ family members in Kentucky. 
During the reporting period, none of the 10 cases in which the Judicial Conduct Commission released sanctions against judges related to instances of nepotism or cronyism that violated the Judicial Code of Ethics. </t>
  </si>
  <si>
    <t>Michael Lord, executive director, Maryland ethics commission, interview 3/12/15
Michael Dresser, Baltimore Sun reporter, telephone interview, 3/21/15,
Jennifer Bevan-Dangel, Common Cause, telephone interview, 2/24/15
Maryand Ethics Commission website, numerous links to annual reports, opinions, et al here; http://ethics.maryland.gov/ accessed in March and again on 5/28/15
General Assembly Ethics Guide here: http://mgaleg.maryland.gov/Pubs/LegisLegal/2015rs-ethics-guide.pdf accessed 5/28/15
Website of Commission on Judicial Disabilities annual reports here: http://www.courts.state.md.us/cjd/annualreport.html accessed in March and again on 5/28/15
recent public actions here: http://www.courts.state.md.us/cjd/publicactions.html accessed in March and again on 5/28/15</t>
  </si>
  <si>
    <t>Civil servants in Ohio are protected by the state's whistleblower law, but only if they follow the provisions of the law exactly.</t>
  </si>
  <si>
    <t>The website of the Connecticut General Assembly (CGA) provides a complete offering of records, bills and reports (and oceans of other information). A newcomer to state government may be overwhelmed at first, but the format is clear and colorful, filled with images and photos. It's easy to learn what bill is being discussed by which committee, what's in the bill, actions taken and a vote breakdown by legislator. 
The site has calendars, citizens' guides to how processes work, glossaries of legislative terms and explanations of abbreviations. If you miss a public hearing, you can read a transcript of it -- the state has a contract with a transcription company -- within seven business days. In addition, when one or both houses are in session, the action (or inaction) is streamed on the website.
Although the website is extremely comprehensive and easy to navigate, data can only be viewed as HTML or downloaded as pdf.</t>
  </si>
  <si>
    <t>Candidates and political parties must disclose the full name, address, occupation and employer of each person who contributes more than $100 during the reporting period. The disclosure must give the exact amount of the donation and the date the contribution was received. In-kind contributions of more than $100 must be disclosed in the same manner. 
 This disclosure includes LLCs and nonprofit organizations that donate more than $100. But the disclosures aren't broken down further to say who donated to those businesses or organizations that contributed more than $100 to a candidate. 
 Candidates and political parties also have to list as a single item the total amount of contributions of $100 or less.
 The candidates and the parties are required to disclose a list of all expenditures made of more than $100. This must include the full name and address of each person or vendor who was paid more than $100. It must state the exact amount paid and say what the expenditure was for so it can be identified as a payment allowable under the law. Political parties have to disclose the date they gave more than $100 to a candidate and list the exact amount. This applies to in-kind expenditures. 
 All loans of more than $100 must be reported and include the full name and address of each creditor and the date the loan was made. Any guarantors of a loan must be listed by full name and address and the amount guaranteed by that person must be disclosed.
 It can be very difficult to follow the money in the disclosure statements, said Tom Humphrey, a veteran political reporter for the Knoxville News Sentinel. Both parties have become good at what he calls “laundering.” He gave the example of a candidate sending $20,000 to the party because the party can get a much better bulk mail rate. It’s not always easy to tell where that $20,000 went exactly by looking at the disclosures of both the candidate and the party. Sometimes, a later disclosure statement from the party might show that it spent $20,000 on the direct mail for the candidate. But the party may not break it down that way, he said, and instead report a $100,000 expenditure on direct mail that would have been on behalf of several candidates. 
 “Everything that’s done is in there somewhere, but you will have to go through several pages of expenditures, scratch your head, go back to the previous disclosure, add them up and figure out exactly what’s going on,” Humphrey said. “It’s a pain, but it’s all there.”</t>
  </si>
  <si>
    <t>New York Civil Service Law Section 75-b prohibits the state and other government entities from retaliating against employees who report wrongdoing. 
 Section 75-b, 2.(a) states, "A public employer shall not dismiss or take other disciplinary or other adverse personnel action against a public employee regarding the employee's employment because the employee discloses to a governmental body information: (i) regarding a violation of a law, rule or regulation which violation creates and presents a substantial and specific danger to the public health or safety; or (ii) which the employee reasonably believes to be true and reasonably believes constitutes an improper governmental action."</t>
  </si>
  <si>
    <t xml:space="preserve">Written summaries of the committee hearings are available on the website of the General Assembly as PDF and Word Perfect documents and can be searched by bill and committees. 
 Citizens can follow House and Senate debates and hearings live through the Colorado Channel, a public affairs cable channel. Archives of House Videos as early as 2008 and of Senate Videos as early as 2010 are downloadable in MP4 version. 
 The records are available for free in a timely manner and are readily accessible. </t>
  </si>
  <si>
    <t>North Dakota Century Code Section 34-11.1-04 forbids reprisals against public servants who report violations of job-related laws or job-related misuse of public resources. Century Code Section 34-01-20 forbids any employer from retaliating against an employee who report violations of any law; the state is not exempted from the law.</t>
  </si>
  <si>
    <t>Contributors who give more than $200 are generally disclosed, but there are commonly used work-arounds.
 A work-around that is sometimes used is the establishment of a political action committee by a business, which can be used to obscure the identity of the person directing the donation. Organizations such as businesses may give up to $10,000 to a PAC, which in turn can give unlimited donations to candidates and parties under the name of the PAC rather than the name of the person who owns the business.
 Political columnist Bob Mercer noted this phenomenon in the 2014 election cycle, saying “the use of a PAC allowed a business to flank right around the law, giving its money to an intermediary run by a member of the business, to do what the business cannot.”
 Campaign finance records can be searched on the secretary of state’s website and opened as PDFs. Items on the report, especially expenditures, can be overly vague. Oftentimes, they’re listed simply as one-word descriptions such as “advertising” or “transportation” or “consulting” with just the amount and no further description.</t>
  </si>
  <si>
    <t>Robert Scott, president, Public Affairs Research Council, in-person interview, Feb. 19, 2015
Barry Erwin, president of Council for a Better Louisiana, in-person interview, Feb. 18, 2015
Carl Redman, in-person interview, March 12, 2015
Melissa Landry, executive director, Louisiana Lawsuit Abuse Watch, in-person interview, May 22, 2015.
In Re: Judge J. Robin Free, Case 2014-O-1828. Dec. 9, 2014. (Example of Supreme Court ethics findings)
http://search.lasc.org/isysquery/7bc98bd5-77e8-47e9-94d4-0f645caf2e84/1/doc/</t>
  </si>
  <si>
    <t xml:space="preserve">"Administrative Actions" webpage, Kentucky Executive Branch Ethics Commission, no date, http://ethics.ky.gov/Pages/AdministrativeActions.aspx, 20 February 2015. 
John Steffen, Kentucky Executive Branch Ethics Commission, executive director, 19 Februray 2015, Frankfort, Kentucky, phone interview. 
John Schaaf, Kentucky Legislative Ethics Commission, general counsel, 18 February 2015, Frankfort, Kentucky, phone interview. 
Tom Loftus, Louisville Courier-Journal, Frankfort bureau chief, 21 January 2015, Frankfort, Kentucky, phone interview.
John Cheves, Lexington Herald-Leader, accountability reporter, 23 January 2015, Lexington, Kentucky, phone interview. 
"Publications" webpage, Kentucky Executive Branch Ethics Commission, no date, http://ethics.ky.gov/Pages/Publications.aspx, 22 February 2015.
"Public Information" webpage, Kentucky Judicial Conduct Commission, no date, http://courts.ky.gov/commissionscommittees/JCC/Pages/publicinformation.aspx, 20 February 2015.  </t>
  </si>
  <si>
    <t>In terms of what is available, the information about bill tracking, legislation and full-chamber votes, as well as the video records of the House are easily accessible, open to anyone, and free. These records can only be exported in pdf format. 
There are some gaps in terms of what is available of the online legislative records: there are no easily available transcripts and there is no audio or video available for Senate committee meetings or meetings during the interim between sessions. There is no record of roll call votes in committees or who was in attendance.</t>
  </si>
  <si>
    <t>In 2008, the Campaign Disclosure Project – a collaborative effort by the UCLA School of Law, the Center for Governmental Studies, and the California Voter Foundation – gave South Carolina a grade of C. 
This was a considerable improvement over the 2003 grade of F, and the Campaign Disclosure Project cited several strengths and weaknesses regarding campaign disclosure:
“Candidates are required to itemize contributions over $100, but occupation and employer data are not required to be disclosed. Campaigns must record their donors’ occupation data, but the law does not require this information to be disclosed to the public. Disclosure of loan details is strong, and candidates must report campaign expenditures over $100, including subvendor payments and accrued expenditures. Independent expenditures are reported, but neither last-minute independent expenditures nor last-minute contributions are disclosed prior to Election Day.”
This last factor remains problematic. The last quarterly report due date is October 10, which means candidates can pump money from any number of groups into their campaigns and voters won’t know about it until the next quarterly report on January 10.
Also, there are cases on disclosure forms where the purpose of expenditures is unclear. Last year, Rep. Bobby Harrell's disclosure forms showed over $70,000 paid to an unidentified administrative assistant for unspecified purposes. This ultimately raised a red flag -- as did account withdrawals in the neighborhood of $25,000 at a go – which lead to his downfall, but it also demonstrated that South Carolina campaign disclosure forms don’t always disclose.</t>
  </si>
  <si>
    <t>The 2011 Whistleblower Protection Act is an extremely robust law that protects public employees from retaliation.</t>
  </si>
  <si>
    <t>Alaska State Legislature provides a comprehensive database of records, all of which are only available in pdf form. From the time a bill is pre-filed or filed until it arrives for a floor vote, a broad range of information is available on the website of the Alaska Legislature: the full text of each approved version of a bill, fiscal notes, amendment history, future meeting times, opportunities for public testimony, how committee members voted, minutes and audio, and any documents submitted to committees for inclusion in the public record. This information is updated continually.</t>
  </si>
  <si>
    <t xml:space="preserve">Legislative records are available on an easily accessible database. However, they cannot be browsed and a viewer must search the bill number. Also, the records are in pdf format. </t>
  </si>
  <si>
    <t>State law mandates: "An employer shall not take any retaliatory action against an employee because the employee does any of the following: 
a. Discloses, or threatens to disclose to a supervisor or to a public body an activity, policy or practice of the employer, or another employer, with whom there is a business relationship, that the employee reasonably believes: 
(1) is in violation of a law, or a rule or regulation promulgated pursuant to law, including any violation involving deception of, or misrepresentation to, any shareholder, investor, client, patient, customer, employee, former employee, retiree or pensioner of the employer or any governmental entity, or, in the case of an employee who is a licensed or certified health care professional, reasonably believes constitutes improper quality of patient care; or 
(2) is fraudulent or criminal, including any activity, policy or practice of deception or misrepresentation which the employee reasonably believes may defraud any shareholder, investor, client, patient, customer, employee, former employee, retiree or pensioner of the employer or any governmental entity;  ..."</t>
  </si>
  <si>
    <t>Available records generally provide detailed and complete information. All donations, regardless of size, must be reported.
For instance, a review on April 22, 2015 of the most recent filing by House Speaker Nicholas Mattiello, for December 2014, shows that he raised about $4,000 and spent $38,000, leaving him with a balance of $139,000. Individual contributors are listed by name, occupation, amount and date of the contribution. Expenses are reported by amount, date and purpose; for instance, $4,000 for a caucus dinner at the Cranston Country Club. Mattiello also reports several dinners with representatives, and does not identify who he ate with or what was discussed, though the law does not require that level of detail.
At times, however, political reporter Ian Donnis of Rhode Island Public Radio says he will have to do additional digging to determine the purpose of an expenditure. Also, the required occupation and address of donors are sometimes missing.
While the board will point out deficiencies and require campaigns to submit the missing information, Common Cause Rhode Island executive director John Marion says that the board could be more aggressive following up and subjecting campaigns to “a public shaming” if they don’t report the information.</t>
  </si>
  <si>
    <t>Kansas Governmental Ethics Commission homepage: http://www.accesskansas.org/ethics/ 
Kansas Secretary of State homepage: https://www.sos.ks.gov/elections/ssi/examiner_entry.aspx Carol Williams, GEC executive director, telephone interview Feb. 18, 2015.</t>
  </si>
  <si>
    <t>Megan Tooker, executive director and legal counsel, Iowa Ethics and Campaign Disclosure Board,  Feb. 5, 2015, telephone Interview
Steve Davis, communications director, Iowa Judicial Branch, Feb. 13, 2015, email
Limitation on Use of Information, Iowa Ethics and Campaign Disclosure Board, accessed April 21, 2015
http://www.iowa.gov/ethics/viewreports/limitation.htm
In the Matter of Clarence B. Meldrum, Jr., Judicial Magistrate, No. 13–0367, Iowa Supreme Court, July 19, 2013  http://www.iowajqc.gov/wfdata/files/disciplinaryaction/Meldrum.pdf
In the Matter of Emily Sue Dean, District Associate Court Judge, No. 14-0510, Iowa Supreme Court, Sept. 12, 2014  http://www.iowacourts.gov/About_the_Courts/Supreme_Court/Supreme_Court_Opinions/Recent_Opinions/20140912/14-0510.pdf 
Disciplinary Action, Judicial Qualifications Commission, accessed April 8, 2015
http://www.iowajqc.gov/disciplinary_action/
Reports, Iowa Ethics and Campaign Disclosure Board, accessed April 8, 2015
http://www.iowa.gov/government/iecdb/viewreports/index.htm
Board Sanctions, Actions, Hearings, Iowa Ethics and Campaign Disclosure Board, accessed April 8, 2015
http://www.iowa.gov/government/iecdb/sanctions_actions/sanctions_actions.htm</t>
  </si>
  <si>
    <t>New Hampshire’s “Whistleblowers’ Protection Act” explicitly states that government agencies cannot “threaten, discipline, demote, fire, transfer, reassign, or discriminate against” public employees who report abuse, fraud or practices that may endanger public health and safety. Under the law, employees may file complaints with the state Department of Labor, which has the authority investigate them and, if merited, refer them for prosecution.
 In addition, the state has a law, “Public Employee Freedom of Expression,” that bars public employers from interfering “in any way with the right of freedom of speech, full criticism, or disclosure by any public employee.”</t>
  </si>
  <si>
    <t>Nevada Revised Statute 281.611 makes a strong statement on behalf of whistleblower rights: "It is hereby declared to be the public policy of this state that a state officer or employee...are encouraged to disclose...improper governmental action, and it is the intent of the Legislature to protect the rights of a state officer or employee...who makes such a disclosure."
The definition of "improper governmental action" includes any case where a state officer or employee has broken the law, put the public in danger, abused his or her authority or engaged in "a gross waste of public money."
The law outlines an appeal process for employees who believe they have been retaliated against for revealing government misdeeds. If the retaliation takes place within two years of the information being exposed, the employee can request a hearing before an officer of the state's Personnel Commission. If the Commission rules in favor of the employee, it can issue a cease and desist order.
Two laws passed in the 2015 legislative session will increase protections for whistleblowers. SB 83 requires the Division of Internal Audits to keep confidential the identity of any person reporting government fraud and abuse to its hotline. AB 60 will allow public employees to file anonymous complaints with the state Ethics Commission if the complaint pertains to someone who works in the same agency.</t>
  </si>
  <si>
    <t>Interview: Inspector General Cynthia Carrasco, Jan. 5, 2015, by phone. 
Interview: James Clevenger, chairman, State Ethics Commission, March 2, 2015, by phone. 
Indiana Commission on Judicial Qualifications, annual reports, http://www.in.gov/judiciary/jud-qual/2379.htm; accessed May 25, 2015. 
Indianapolis Star article, "AP Exclusive: Tony Bennett probe called for prosecution," by Tom LoBianco, Dec. 2, 2014;
http://www.indystar.com/story/news/2014/12/02/ap-exclusive-bennett-probe-called-prosecution/19793119/</t>
  </si>
  <si>
    <t xml:space="preserve">Both individual and PAC campaign finance reports required to be filed with the Pennsylvania Department of State are available online through a free searchable database. They include expenditures and all significant sources of income above $50.01 and in-kind donations above $250. 
Original reports, filed on standardized forms, are available in pdf format — comparable in terms of the information provided, but not necessarily easily formatted for data mining. Searches can be conducted by specific campaign finance report by filer name, year, and reporting cycle among other filters. </t>
  </si>
  <si>
    <t>The State Government Effectiveness Act, also known as the Whistleblower Act, aims to encourage state employees to report cases of gross inefficiency and misconduct in state government, so that serious problems can be investigated and corrected. It provides legal protections for state employees who do so. 
The State Ombudsman's Office is charged with investigating and responding to complaints, as well as reports of retribution against employees who report wrongdoing.</t>
  </si>
  <si>
    <t xml:space="preserve">Occupation or business information about contributors is often missing. Without this information, it is unclear whether money is being given because of a particular political affiliation or to support other causes, for example, some legislators may receive funds because they are members of American Legislative Exchange Council (ALEC), but a contribution may not indicate that it is for ALEC causes.
Also, when a candidate receives funds from a PAC, the initial source of those funds  is not disclosed. Therefore, if candidates draw money from one or more PACs, it becomes difficult to discern who those funders really are. A good example of this would be the campaign finance reports of Dennis Richardson, candidate for governor in the 2014 general election. Richardson received funds from Oregon Family Council Issues PAC throughout the campaign, which spent more than $45,000 on campaigns contributions last year, but viewing those filings, it's not clear where the money actually originates. 
If committees receive a total of $3,500 or more or spend that amount or more they must file all transactions. </t>
  </si>
  <si>
    <t>Ethics rules now require Oklahoma's reports to include all contributors who give more than $50 and itemized expenditures for spending over $200. Reports are standardized and relatively easy to compare. 
But in some cases, the self-reported information contained on state reports may be overly general and lack some important details. 
Some candidates and campaign staffers are more specific in their reporting than others. 
Lee Slater, executive director of the Ethics Commission, said the recently revised state law (which took effect Jan. 1, 2015) and an updated computerized reporting system seek to increase the uniformity in Oklahoma's campaign finance reports.</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</si>
  <si>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Decisions, Reports and Appeals, accessed April 15, 2015 https://www.illinois.gov/eec/Pages/disciplinary_decisions.aspx
Office of the Executive Inspector General, Investigations, accessed April 15, 2015
https://www.illinois.gov/oeig/investigations/Pages/PublishedOEIGCases.aspx
Office of Legislative Inspector General, founded reports, accessed May 29, 2015 http://ilga.gov/commission/lig/FoundedReports.asp
Judicial Inquiry Board, Orders for Complaints filed, accessed May 29, 2015, https://www.illinois.gov/jib/Pages/orderscomplaints.aspx</t>
  </si>
  <si>
    <t>All contributions and expenditures are disclosed. Along with the standard information on individual and non-individual contributors, occupations/employers are required of donors of more than $200, although sometimes candidates overlook that mandate. Contributions connected to a specific fundraiser are supposed to be listed by date; again, on occasion that is overlooked. These are available online and can easily be downloaded into Excel. An example of neglected donor ID: The 2014 pre-general election campaign finance report of state Treasurer Josh Mandel omits information on $11,500 contributor Abigail Wexner, wife of billionaire Leslie Wexner and one of the most prominent figures in Ohio, as well as a frequent political donor. It also does not identify $5,000 contributor James Star, apparently a prominent Chicago financier, nor $2,600 contributor Helen Diller, who appears to be the wife of San Francisco developer Sanford Diller.</t>
  </si>
  <si>
    <t>Chapter 105 section 467 of the Missouri Revised Statutes firmly states that state government bodies and officials may not “discharge, threaten, or otherwise discriminate...regarding compensation, terms, conditions, location, or privileges of employment” against any person or state employee acting on someone else's behalf for reporting an ethics violation or participating in any ethics hearing or investigation. Anyone found by a court to have been retaliated against may receive injunctive relief, damages, full reinstatement, and reimbursement of appropriate legal fees.
Separately, the Missouri Human Rights Act prohibits retaliation or discrimination against anyone opposed to, or filing a complaint about, a discriminatory hiring practice.</t>
  </si>
  <si>
    <t xml:space="preserve">Montana's "Wrongful Discharge from Employment Act" protects public employees from" retaliation for the employee's refusal to violate public policy or for reporting a violation of public policy (Montana Code Annotated title 39, chapter 2, part 9, section 4). 
 </t>
  </si>
  <si>
    <t>Mississippi Code 25-9-173 states that "No agency shall dismiss or otherwise adversely affect the compensation or employment status of any public employee because the public employee testified or provided information to a state investigative body" (25-9-173 (1)).
Mississippi Code Section 25-9-175 creates penalties for anyone in violation of this statute including a fine to each guilty individual up to $10,000 for each violation.</t>
  </si>
  <si>
    <t>There are no documented cases of nepotism, cronyism or patronage in hiring in Idaho’s judicial branch, and hirings, firings and promotions are based on merit and performance. An example is the replacement of the court’s longtime chief information officer, or CIO, who was in charge of the court’s information technology, a key position in the judiciary. The position was advertised nationally. 
 A search committee consisting of the judicial branch’s Human Resources director, its director of court management, the administrative director of the courts, and the deputy director, who also is a senior judge, went through the applications and conducted interviews. The administrative director of the courts ran the final selection by the Supreme Court justices, who approved it, and the candidate was hired. He had previously worked as an information technology manager for the U.S. Air Force, the state of Idaho, and the Supervalu supermarket chain, and holds a master’s degree in information security from Eastern Michigan University.</t>
  </si>
  <si>
    <t>In general, political financing data is available online in comma-delimited format. As state law requires, candidates and political parties itemize income of $200 or more and parties itemize expenditures of $200 or more; candidates are not required to report expenditures.
Though an official with the secretary of state’s office said it generally does not investigate filings to ensure they are complete, bloggers who follow the money say they believe the filings are complete.
One liberal blogger complained that he feels some political action committees are acting like conduits for cash without having to disclose specifically where money for a particular candidate came from.
The official from the secretary of state’s office said an online fundraising group affiliated with one party had behaved in the same way because it had registered as a PAC even though it behaved as a kind of PayPal for candidates. He said he understands that the group gave candidates names of individual donors but candidates sometimes didn’t report those names because they believed that, since the group is a PAC, they didn’t have to.
A review of data available from the Office of Secretary of State’s website found that they are incomplete and not easy to download using the website’s unfriendly user interface.
For example, it’s not possible to search for a candidate by name and then export all contributions to that candidate as a spreadsheet. A search for the candidate reveals the name of the candidate’s committee. The user must then search for all contributions to that committee and only then is it possible to export the data, which arrives as a comma-delimited spreadsheet.
The data, however, is incomplete. It lists the names of donors and how much they gave but not their addresses. The addresses are available when searching for a candidate by name, but again, that data cannot be exported. Search-by-name also reveals, at times, additional information about donors, such as their occupation. That information cannot be exported.</t>
  </si>
  <si>
    <t>Minnesota Statute Chapter 181, Section 181.932 protects civil servants who report on corruption, graft, abuse of power and abuse of resources from recrimination. That section states “an employer shall not discharge, discipline, threaten, otherwise discriminate against, or penalize an employee regarding the employee's compensation, terms, conditions, location, or privileges of employment because:
 • The employee… reports a violation, suspected violation, or planned violation of any federal or state law or common law or rule adopted pursuant to law to an employer or to any governmental body or law enforcement official;
 • The employee is requested by a public body or office to participate in an investigation, hearing, inquiry;</t>
  </si>
  <si>
    <t>In practice, legislative records are accessible to the public in open data format.</t>
  </si>
  <si>
    <t>Phone interview with Maria Bazile, Compliance and Education manager with the Georgia Government Transparency and Campaign Finance Commission, February 6, 2015. 
Interview with William Perry, Executive Director, Common Cause Georgia, January 23, 2015. 
Ethics Website Reports - 
http://media.ethics.ga.gov/Search/ReportSummary.aspx
Judicial Qualifications Commission Website - http://www.gajqc.com/annual_reports.cfm</t>
  </si>
  <si>
    <t xml:space="preserve">The Civil Service rules and the State Ethics Act protect employees who engage in a whistleblower role. </t>
  </si>
  <si>
    <t xml:space="preserve">Session Archives, State of Wyoming Legislature Website, March 29, 2015
http://legisweb.state.wy.us/LSOWEB/SessionArchives.aspx                                      
Compiling Wyoming Legislative Histories, University of Wyoming George W. Hopper 
Law Library Website, March 29, 2015
http://www.uwyo.edu/lawlib/researchguides/wyohistory.html
Ruth Ann Petroff, Wyoming Legislature, State House of Representatives, March 26, 2015, phone.   </t>
  </si>
  <si>
    <t>Opinions, Hawaii State Ethics commission, accessed 15 February 2015, http://ethics.hawaii.gov/all-opinions/
Les Kondo, Hawaii State Ethics Commission, executive director, Honolulu, Hawaii, 2 February 2015, telephone 
Burt Lum, Hawaii Open Data, executive director, 14 January 2015, Honolulu, Hawaii, email</t>
  </si>
  <si>
    <t>There are no documented cases during the study period of the judiciary basing hiring, promotions and firings on nepotism, cronyism or patronage. There were no significant hiring of new personnel during the study period where there was even the appearance of impropriety that reached the level of being reported in the media or remembered by court staff or researchers.</t>
  </si>
  <si>
    <t>Within the judiciary there are no reported cases of nepotism, cronyism or patronage in hiring or promotions, but when it comes to judicial appointments cronyism and patronage have been reported. 
 Governor Nathan Deal appointed the wife of a former State Senator to a Superior Court Judgeship. Her husband then donated the maximum allowable amount to Deal's re-election campaign. 
  The governor's office said there is no link between the appointment and the donation.</t>
  </si>
  <si>
    <t>Florida Commission on Ethics website, where ethics reports are availble, http://www.ethics.state.fl.us, April 15, 2015
Kerrie Stillman, Commission on Ethics Director of Communciations and Operations, interviewed by phone March 27, 2015
Mark Herron, attorney and ethics expert, interviewed by phone April 3, 2015</t>
  </si>
  <si>
    <t>Bill Lueders, President, Wisconsin Freedom of Information Council, Jan. 16, 2015, Madison WI, email interview; email interview Jan. 27, 2015
Budget Index Report: How to Use This Guide to the 2015-2016 Governor's Executive Budget Bills
2015 Assembly Bill 21 and 2015 Senate Bill 21 http://docs.legis.wisconsin.gov/2015/related/budget/index/guide
“Transparency in State Budgets: Search for Best Practices” September 2011, by Richard F. Dye, Nancy W. Hudspeth, David F. Merrimanhttp://igpa.uillinois.edu/system/files/IGPA_Transp_In_State_Budgets_Report_Final_093011.pdf
http://wisdc.org/econ-intererests-2014 Accessed March 1, 2015
Eye on Financial Relationships, http://ethics.state.wi.us/EOFR/Pages/ Accessed several times, including March 15, 2015
Legislative Audit Bureau, Audit of GAB, December 2014 
lab_audit_report_14_14_full_pdf_13314.pdf</t>
  </si>
  <si>
    <t>West Virginia Legislature Website. Accessed on April 21, 2015. http://www.legis.state.wv.us/Bulletin_Board/Bulletin_Board_menu.cfm
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
Downloaded and reviewed West Virginia Budget Report 2014, a summary of the state’s General Revenue Fund at no cost.
http://www.budget.wv.gov/executivebudget/Pages/default.aspx
Downloaded and reviewed Senate bill 541 removing campaign donation limits.
http://www.legis.state.wv.us/Bill_Text_HTML/2015_SESSIONS/RS/Bills/SB541%20SUB1%20ENG.htm</t>
  </si>
  <si>
    <t>Deborah Moreau, Lawyer, Public Integrity Commission, email interview, February 6, 2015; 
John Flaherty, President, Delaware Coalition for Open Government, in-person interview, January 12, 2015; 
Review of Public Integrity Commission advisory opinions, accessed March 26, 2015, http://depic.delaware.gov/sections/conduct/opinion/index.shtml; 
Delaware Lobbying Database, Public Integrity Commission, accessed March 26, 2015, http://depic.delaware.gov/; 
Court on the Judiciary Rules: http://courts.delaware.gov/Rules/CourtOnTheJudiciaryrules.pdf; 
29 Del. C. 1003, Approved July 23, 1990: http://delcode.delaware.gov/sessionlaws/ga135/chp419.shtml</t>
  </si>
  <si>
    <t>Jordan Schrader, state government reporter for The News Tribune, via email 3/13/2015;
Peter Callahan, former columnist for The News Tribune (Tacoma) and staff writer for MinnPost.com via email 3/16/2015;
TVW archives, accessed 4/14/2105 
http://www.tvw.org/archives</t>
  </si>
  <si>
    <t>Although New York requires candidates and committees to report contributions, including a donor's name and address, it also allows limited liability companies (LLCs) to donate without providing information on the people making the donations. If an LLC donates to a campaign, there's a good chance the public will find no useful information about that company in campaign records.
 In 2014, for example, gubernatorial candidates received at least 525 contributions totaling more than $3.8 million from LLCs alone. Although an address was provided for each LLC, most of the names are indecipherable to people trying to find out who pays for campaigns: 110 Lake Ave. Mgmt. Co. LLC, 110 Realty Associates LLC, 1133-339 Westchester Ave. LLC.</t>
  </si>
  <si>
    <t>Office of State Ethics website list of legal opinions, rulings and enforcement actions (accessed Jan. 23, 2015) http://www.ct.gov/ethics/cwp/view.asp?a=3488&amp;Q=414904&amp;ethicsNav=|44061|
In person interview, Carol Carson, executive director, Office of State Ethics, Jan. 21, 2015, in Hartford.
Office of State Ethics Lobbying Registration Portal, https://www.oseapps.ct.gov/NewLobbyist/security/loginhome.aspx</t>
  </si>
  <si>
    <t>The reports list contributions above $50 and list the occupations of donors. The reports are available in standard, comparable formats, though some are much neater than others, (bad handwriting) and are available on the Board of Elections website. The board of elections pursues cases when  a report doesn't show the occupation of a donor.
NC Campaign Report Search.
http://www.ncsbe.gov/ncsbe/Campaign-Finance/report-search.</t>
  </si>
  <si>
    <t>Although oversight has increased in recent years, enforcement is still weak and campaign finance reports are often incomplete and inaccurate. In 2014, a legislative candidate filed a report with $26,000 in campaign contributions that were unaccounted for, and the issue was only raised when her opponent filed an ethics complaint.
 According to an investigation by The Farmington Daily Times, the secretary of state's office assessed nearly 2,000 fines for campaign finance violations, many for reports that were filed late. Further, the secretary of state's office collected only 4 percent of the fines and waived about a third of them. Although the law provides for violations to be forwarded to the state auditor or local district attorneys, both the current auditor and the Farmington DA said they had not received any referrals. Following the investigation the paper editorialized that the current secretary of state "turns a blind eye to campaign finance reporting violations." 
 New Mexico failed an assessment of essential independent spending disclosure requirements performed by the National Institute on Money in State Politics; the assessment was based on the fact that New Mexico doesn't require reporting of independent expenditures, electioneering communications, the target of the spending, the spender’s position or contributors to independent spenders.</t>
  </si>
  <si>
    <t>Colorado Independent Ethics Commission, Official Web Portal, accessed June 4, 2015. https://www.colorado.gov/pacific/iec
Luis Toro, director of Colorado Ethics Watch, a Denver-based nonprofit that “has been actively monitoring the activities of the Colorado Independent Ethics Commission (“IEC”) since the IEC first met in 2008,” during a Jan. 26 phone interview. 
Amy DeVan, executive director of the Colorado Independent Ethics Commission, during a Jan. 27 phone interview. 
Elena Nunez, director of Colorado Common Cause, during a Feb. 23, 2015 phone interview.</t>
  </si>
  <si>
    <t>Maryland's whistleblower protection laws spells out that 
§5-305: a supervisor, appointing authority, or the head of a principal unit may not take or refuse to take any personnel action as a reprisal against an employee who
(1) discloses information that the employee reasonably believes evidences:
(i) an abuse of authority, gross mismanagement, or gross waste of money;
(ii) a substantial and specific danger to public health or safety; or
(iii) a violation of law; or
(2) following a disclosure under item (1) of this section seeks a remedy provided under this subtitle or any other law or policy governing the employee's unit.</t>
  </si>
  <si>
    <t xml:space="preserve">There were no documented cases in the study period of judicial employees being hired, fired or managed based on nepotism, cronyism or patronage. That's according to conversations with current and former Delaware reporters and a search of opinions at the Public Integrity Commission, the state's ethics agency. </t>
  </si>
  <si>
    <t>Legislative Information System, accessed 28 April 2015. http://lis.virginia.gov/
R. Jay Landis, director of Division of Legislative Automated Systems, 17 February 2015, Richmond, Va., interview by email.
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t>
  </si>
  <si>
    <t>Graham Sloan, Director Arkansas Ethics Commission, January 21, 2015, email interview.
David Sachar, Executive Director of Judicial Discipline Commission, February 2, 2015, telephone interview.
Max Brantley, Senior Editor Arkansas Times, January 20, 2015, telephone interview. 
"Decisions in Contested Matters," Arkansas Ethics Commission wesbite, accessed February 6, 2015, http://www.arkansasethics.com/contested_matters.htm
"Commission Final Actions," Judicial Discpline and Disability Commission website, accessed February 7, 2015, http://www.arkansas.gov/jddc/decisions.html</t>
  </si>
  <si>
    <t>There have been no documented incidents of corrupt employment practices within the judicial branch during the reporting period (January 2013 through June 2015).  The branch's human resources director says there have been no complaints in the past three years about nepotism, cronyism or patronage, according to the executive director of external affairs. 
Multiple sources agreed, however, that there are examples of these practices within the judicial branch, just as there are in the other two branches of the state government. An established attorney will frequently know someone within the branch who can help a friend or relative during the hiring process; at the least, the attorney can give that friend or relative an edge, according to these sources. None of these sources would agree to be identified, and others familiar with the judicial branch did not return phone calls or emails seeking their input.</t>
  </si>
  <si>
    <t>Jay Wierenga, Fair Political Practices Commission, Communications Director, Jan. 22, 2015, Sacramento, email
James R. Cassie, retired lobbyist,  Jan. 15, 2014, Sacramento, email
Fair Political Practices Commission, Press Center, accessed on Apr. 22, 2015
http://www.fppc.ca.gov/index.php?id=8</t>
  </si>
  <si>
    <t>Under Maine law, civil servants are protected from recrimination when reporting cases of corruption, graft or abuse of power that either a) violate Maine law or b) put others at risk of injury or death.
 Specifically, the Maine Whistleblower Act prohibits an employer from “discriminating against” a public or private employee, who, "reports orally or in writing to the employer or a public body" or who "...has refused to carry out a directive to engage in activity that would be a violation of a law or rule adopted under the laws of this State, a political subdivision of this State or the United States or that would expose the employee or any individual to a condition that would result in serious injury or death, after having sought and been unable to obtain a correction of the illegal activity or dangerous condition from the employer; 26 § 833
 The Maine Human Right's Commission arbitrates cases in which an employee alleges a violation under the Maine Whistleblower Act. 26 § 834-A</t>
  </si>
  <si>
    <t>John Bloomer, Secretary of Senate, personal interview Jan. 20, 2015.
Stephen Klein, Chief Fiscal officer, personal interview Jan. 29, 2015.
Former House Majority Leader Floyd Nease, personal interview Feb. 4, 2015.</t>
  </si>
  <si>
    <t xml:space="preserve">A review of the NJ Election Law Enforcement Commission website shows that records of candidate and political party finances are complete and detailed. Star-Ledger reporter Matt Friedman agrees, but thinks the reporting criteria is too weak. Candidates who claim dining expenses, or attending an event, do not have to disclose who they were with, or the purpose of the meeting or event. "We have to take the candidate at his own word," he says. </t>
  </si>
  <si>
    <t>Timothy Hogan, Executive Director of the Arizona Center for Law in the Public Interest, in-person interview, 2/26/2015
Jim Small, Arizona News Service Editor, telephone interview, 5/17/2015
Arizona Commission on Judicial Conduct Major Case Summaries, Accessed June 30, 2015, http://www.azcourts.gov/Portals/137/SummaryMajorCases.pdf
Arizona Judicial Ethics Advisory Committee Opinions, Accessed June 30, 2015,  http://www.azcourts.gov/azcjc/Judicial-Ethics-Advisory-Opinions
Rep. Daniel Patterson ethics report, Accessed May 7, 2015
http://azcapitoltimes.com/wp-files//patterson-report.pdf
Sen. Scott Bundgaard ethics commitee hearing minutes, Accessed May 7, 2015
http://www.azleg.gov/legtext/50leg/1R/comm_min/Senate/10-27-11%20ETHICS%20MINUTES.PDF</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</si>
  <si>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Utah Legislative web site: http://le.utah.gov/</t>
  </si>
  <si>
    <t>Candidate and political committee reports are by and large complete and detailed, providing an itemized list of expenditures and receipts over $25, with dates, and, in the case of donors, full names and occupations, and, in the case of expenditures, names of vendors, as required by the law. 
 The reports employ a similar but not identical format. The use of LLCs to mask donor names is rare, however, political committees often figure prominently among donors. The groups are not restricted by the $1,000 cap imposed on individuals (in the case of candidates that reject the spending cap) and $5,000 (in the case of candidates that accept it).</t>
  </si>
  <si>
    <t>Records are generally complete and detailed, though they require candidates to report contributions only if they exceed $250 per source.
 Forms are standardized and easy to understand.</t>
  </si>
  <si>
    <t>The state provides for protection of whistle-blowers. Among the protected actions, no employee shall be discharged, demoted, suspended, threatened, harassed or discriminated against in any manner in the terms and conditions of his employment because of any lawful act engaged in by the employee or on behalf of the employee in furtherance of any action taken to report the sexual abuse of a minor child by any fellow employee to law enforcement, whether such fellow employee is a co-worker, supervisor or subordinate.
 An employee of a public or private entity may bring action for relief against his or her employer, in a court of competent jurisdiction.</t>
  </si>
  <si>
    <t>R. G. Ratcliffe, former state-house reporter for the Houston Chronicle and Fort Worth Star-Telegram, telephone interview, Dec. 30, 2014
Jay Root, correspondent, Texas Tribune, telephone interview, Dec. 30, 2014
Texas Legislature Online, Accessed March 6 and April 6, 2015
http://www.capitol.state.tx.us/</t>
  </si>
  <si>
    <t>There have been no documented cases of hiring, firing, or promotions based on nepotism, cronyism, or patronage since 2013. 
 William Campbell, executive director of the Commission on Judicial Discipline, said there hasn’t been a valid complaint about judge’s hiring, firing, or promoting based on nepotism, cronyism or patronage during the period of this study. 
 No valid complaints were raised about nepotism, cronyism or patronage in judicial branch actions in the 2013 annual report by the Commission on Judicial Discipline.</t>
  </si>
  <si>
    <t>All campaign finance reports are scanned by Commissioner of Political Practices staff and posted online as they are submitted. These forms are only available as PDFs so they are not searchable or comparable. There are also multiple filing options such as fillable PDF, Excel spreadsheet, or handwritten forms. 
The state does have an electronic reporting system that is more user-friendly than the PDF system. However, only statewide candidates are currently required to use that system, so the data are incomplete. 
Commissioner of Political Practices staff have been trying to recruit more candidates to use the database. About 58 percent of candidates used it in 2014 compared to 30 percent in 2012. In 2014, a bill to make electronic reporting mandatory in Montana was tabled by the House and Senate Administration Committee. 
The reports require itemized income above $35 and expenditures. Reports generally appear to be complete, though without standardized formats, it can be difficult to assess. Political practices staff scan the documents for omissions and large math errors upon intake.</t>
  </si>
  <si>
    <t>There are no reported cases of hiring, firing or promotions based on nepotism, cronyism or patronage at any level of the judiciary.</t>
  </si>
  <si>
    <t>March 2, 2015, phone interview with executive ethics attorney Jonathan Woodman; 
March 24, 2015, phone interview with Marla Greenstein, executive director of the Commission on Judicial Conduct
Alaska Select Committee on Legislative Ethics, Reports (http://ethics.legis.state.ak.us/), accessed March 26, 2015; 
Alaska Commission on Judicial Conduct, Advisory Opinions (http://www.ajc.state.ak.us/conduct/conduct.html#advopinions), accessed March 26, 2015; 
Alaska Commission on Judicial Conduct, Ethics Opinions (http://www.ajc.state.ak.us/conduct/conduct.html#ethicops), accessed March 26, 2015; 
Judicial Discipline Court Opinions (http://www.ajc.state.ak.us/conduct/supctopinions.pdf), accessed March 26, 2015;</t>
  </si>
  <si>
    <t>Kentucky's whistleblower law is found in Kentucky Revised Statutes Chapter 61, Section 102,  and covers employees of state government and its subdivisions, referred to in the statute as the "employer." 
It states "no employer shall subject to reprisal, or directly or indirectly use, or threaten to use, any official authority or influence, in any manner whatsoever, which tends to discourage, restrain, depress, dissuade, deter, prevent, interfere with, coerce, or discriminate against any employee who in good faith reports, discloses, divulges, or otherwise brings to the attention" of Kentucky law enforcement, legislators or ethics agencies "any facts or information relative to actual or suspected mismanagement, waste, fraud, abuse of authority, or a substantial and specific danger to public health or safety."
The statute, in subsection (2) also extends the protections against reprisal or discrimination to "any person who supports, aids, or substantiates any employee who makes public any wrongdoing..."</t>
  </si>
  <si>
    <t>In general, judicial branch actions are not based on nepotism, cronyism, or patronage. There is not a law specifically prohibiting cronyism or patronage and it is likely that individual staffing decisions may partly be influenced by rewarding political allies, but there is no definitive, publicly reported evidence of this taking place in the study period. Judges are generally cautious about avoiding nepotism and favoritism, which are prohibited by the Judicial Code of Conduct (with clear rules in the case of nepotism). The Code of Conduct states that judges “shall exercise the power of appointment impartially and on the basis of merit and shall avoid nepotism, favoritism and unnecessary appointments.” Judges cannot employ a spouse or relative unless they demonstrate to the Arkansas Judicial Discipline and Disability Commission that “it is impossible for the judge to hire any other qualified person to fill the position.” 
The commission has not gotten complaints on this front in recent years, and the commission’s executive director, David Sachar, said that judges will often call for opinions regarding potential hires with loose family connections, suggesting that they are wary of running afoul of the nepotism rules. “You have to get permission and prove that there’s no one else available,” Sachar said. “I get calls on it, and we do give a lot of advice.”</t>
  </si>
  <si>
    <t>John Carroll, former acting director of the Alabama Ethics Commission, May 1, 2015, telephone interview. 
Mike Cason, al.com, state government reporter, April 12, 2015, telephone interview.
“State of Alabama Ethics Commission Annual Report: Fiscal Year 2013-2014,” Ethics Commission,  
http://ethics.alabama.gov/docs/2014AnnlReport.pdf, accessed June 30, 2015.</t>
  </si>
  <si>
    <t>Email from Tom Humphrey, reporter for the Knoxville News Sentinel, on May 8, 2015.
Interview with Andrea Zelinski, reporter with the Nashville Scene, on Jan. 30, 2015 at Noshville.
Interview with Rick Locker, reporter with the Memphis Commercial Appeal, at Tazza on Jan. 9, 2015
Associated Press story, “Staffers call streaming problems at Tennessee Legislature 'unacceptable'” posted on WSMV-TV website on April 7, 2015 http://www.wsmv.com/story/28736849/streaming-problems-at-tennessee-legislature-unacceptable
Associated Press story “Tenn. General Assembly launches website redesign” published on Washington Times website on Dec. 24, 2014: 
http://www.washingtontimes.com/news/2014/dec/24/tenn-general-assembly-launches-website-redesign/
Tennessee General Assembly website, accessed May 4, 2015
http://www.capitol.tn.gov/</t>
  </si>
  <si>
    <t>Under Iowa Code 70A.28, supervisors cannot require employees to reveal that they disclosed information or prohibit employees from disclosing information that the employees reasonably believe is evidence of a violation of a law or rule, mismanagement, gross abuse of funds, abuse of authority, or a danger to public health or safety. Supervisors also cannot discharge an employee or fail to take action on an employee's promotion or appointment.</t>
  </si>
  <si>
    <t>Kansas law protects state employees from disciplinary action when reporting alleged wrongdoing.</t>
  </si>
  <si>
    <t>The information for all non-anonymous contributors is available on the Missouri Ethics Commission website. Each committee report includes the contributor's name, address, and profession, if the committee received profession information. The reports also include date of contribution received, amount of the individual donation, and aggregate contributions received from that contributor.
Campaign expenditure data on the reports includes the category and amount of expenditure for those of $100 or less, and the recipient's name and address, date of expenditure, amount, purpose, and whether the expenditure is being reported when it was paid or when it was incurred for expenditures of more than $100.
When a committee is the campaign contributor, the registered name of the committee is reported and it is marked as a committee contribution. Because organizations registered with the Internal Revenue Service as 501(c)4s are not required to be registered with the Missouri Ethics Commission, the general public may not know whether a contributor is using a 501(c)4 to contribute more to the campaign and subvert aggregate reporting.</t>
  </si>
  <si>
    <t>The Mississippi Secretary of State's office publishes campaign finance reports on its website in .pdf format. Most of the documents share the same form, but some appear sideways, some are in type and some are written and scanned, and none of the documents are internally searchable. 
Finance report searches for some candidates, like Lt. Gov. Tate Reeves, produce no results for the elected official's campaign finance reports, only the PAC, Friends of Tate Reeves. 
Representative Cecil Brown has found that expenditures in campaign finance reports often do not reflect what a candidate has spent contribution funds on. For example, in the year 2014 Speaker of the House Philip Gunn reported paying over $20,000 to American Express for the purpose of "Miscellaneous." 
This trend, Brown suggests, makes it so that candidates don't really have to disclose how funds are spent.
Further, there is no way for the Secretary of State's office or a citizen looking at the report to know if a candidate, PAC or party is telling the truth.</t>
  </si>
  <si>
    <t>Stan Adelstein, recently retired state senator, 18 March 2015, Rapid City, SD, in-person interview.
Journal of the House, Legislative Research Council website, accessed on 4 February 2015, http://legis.sd.gov/Legislative_Session/Committees/Journals.aspx?Committee=286&amp;File=jrnH02041400.htm&amp;Session=2015.
Minutes of the House Education Committee, Legislative Research Council website, accessed on 9 March 2015, http://legis.sd.gov/Legislative_Session/Committees/CommitteeMinutes.aspx?Committee=273&amp;File=minHED03090830.htm&amp;Session=2015.
---
Peer Reviewer Sources:
Steve Hickey, state legislator, 22 May 2015, phone interview</t>
  </si>
  <si>
    <t>The code of conduct and canons of ethics provide a very bright line that judges don't want to cross. 
According to the Arizona Supreme Court spokeswoman, "Does that mean that someone's kid doesn't end up working in a court system? No. But, they wouldn't be hired to work in that judge's courtroom." Everyone fills out the same tedious application, and they are screened. 
Judicial conduct reports do not include any record of violations within the period of study.</t>
  </si>
  <si>
    <t xml:space="preserve">Ethics reports from the state are available online. There have been few ethics reports from the Legislature, which acts sometimes as the state’s ethics entity. 
The reports are permanently online from 2013 and free, but are in PDF form, which are not a machine-friendly format,
The Wyoming Commission on Judicial Ethics and Conduct's annual report is also available online, but it is in PDF format as well. 
The reports from an investigation of the elected Superintendent of Public Instruction Cindy Hill were posted online because it was a high-profile case that created much public interest, State Rep. Ruth Ann Petroff, R-Jackson, said. 
“We randomly pick and choose what is available online,” she said. </t>
  </si>
  <si>
    <t>Indiana law provides protections against retaliation for state employees and former employees who file complaints for furnish information or testimony that could be detrimental to a state agency.
 Under the state ethics code, a state officer, employee or state appointee cannot retaliate or threaten to retaliate against an employee or appointee or former employee or appointee for filing a complaint with the inspector general or State Ethics Commission, testifying at a commission hearing. However, a state officer , employee or appointee may take "appropriate action" against employees if they didn't act in good faith or knowingly or recklessly provided false information or testimony. Violations are subject to criminal prosecution. (Indiana Code 4-2-6-13, State Ethics Code on retaliation) 
 The ethics code also doesn't allow a person to induce by threat, coercion, suggestion or false statement a witness in a State Ethics Commission hearing or investigation conducted by the inspector general to withhold or delay producing information, avoid or fail to testify or present a false record to mislead a commissioner. (Indiana Code 4-2-6-15, State Ethics Code, prohibitions, criminal penalty) 
 Additional protection is provided in the "state employees' bill of rights." Under that law, any employee may report in writing the existence of a violation of federal law or regulation, state law or rule, or political subdivision violation, or misuse of public resources to a supervisor or to the inspector general.
 (Indiana Code 4-15-10-4, State employees' bill of rights) 
 Employees cannot be dismissed, transferred, reassigned, denied promotion, demoted or have their salary increases or benefits withheld because of their reports. But employees have to make "reasonable attempts" to make sure the information is true or they may be disciplined. (Indiana Code 4-15-10-4, State employees' bill of rights)</t>
  </si>
  <si>
    <t>The Rhode Island General Assembly web site, accessed April 23, 2015:
http://www.rilin.state.ri.us/Pages/Default.aspx
Scott MacKay, Rhode Island Public Radio political reporter, Interview, Feb. 21, in person.
Ed Fitzpatrick, Providence Journal political columnist, Interview, Feb. 6, 2015, phone.
Ted Nesi, reporter, WPRI television, Interview, Feb. 25, 2015, phone</t>
  </si>
  <si>
    <t>In practice, ethics report are not available on line, and during the study period, there was no mechanism to obtain such information electronically. 
 The Wisconsin Judicial Report is only available in pdf.</t>
  </si>
  <si>
    <t>Publicly available records do itemize income sources above $200 and expenditures in Minnesota, and records are posted online on the Minnesota Campaign Finance and Public Disclosure Board’s website. 
 Though the Board does post these records online, their website is admittedly antiquated and challenging to navigate unless you’re familiar with the sites structure. 
 In addition, there have been past problems of the Board not accurately recording campaign donations due to a flaw in their tracking system, which failed to flag mismatched in donations between 2001 and 2014. 
 Several sources said the Board’s website simply needs to be updated and modernized and disclosing familial relationships and financial information should be added to disclosure records.</t>
  </si>
  <si>
    <t>Phone interview, Lynn Teague, S.C. League of Women Voters, April 30, 2015, e-mail
Phone interview, State Senator Brad Hutto, June 5, 2015
South Carolina Legislature
http://www.scstatehouse.gov/index.phpPhone interview, Lynn Teague, S.C. League of Women Voters, April 30, 2015, e-mail</t>
  </si>
  <si>
    <t>Matt Moore, news editor for the Associated Press' Philadelphia Bureau from May 2010 - March 2014, Philadelphia, 18 January 2015, interview by phone. 
Corinna Wilson, executive director of the Pennsylvania Freedom of Information Coalition and principal of Wilson500, 27 January 2015, interview by phone.
Pennsylvania General Assembly, Committee Transcripts and Reports, accessed March 3, 2015, http://www.legis.state.pa.us/CFDOCS/Legis/TR/Public/tr_finder_public.cfm?CommitteeName=Committee%20On%20Ethics</t>
  </si>
  <si>
    <t>Advisory opinions including ethics opinions, open meeting opinions, contract exemptions, administrative law judge opinions, and school board opinions, are readily available to the public on the Ethics Commission's website in pdf format.
They can also be viewed and/or copied at the Ethics Commission office, or they will be mailed or emailed to anyone requesting them at no charge</t>
  </si>
  <si>
    <t>Judges are subject to discipline if preferential treatment such as nepotism, cronyism or patronage is a motivator for any action. A review of judicial discipline court opinions issued by the Alaska Supreme Court suggests there have been no documented cases of such problems in at least 25 years. Former Chief Justice Walter Carpeneti offered an example to emphasize how closely the rules are followed: "Three of my children graduated from law school, but none could seek employment within the Alaska Court System as law clerks or otherwise while I was chief justice because of our rules regarding nepotism," says Carpeneti. Additionally, the Court System prohibits close relatives of judges from working in the judges’ court location, and instead the "vast majority of Alaska court employees are hired through the merit system of competitive recruitment," writes Mara Rabinowitz, counsel for the Alaska Court System. "</t>
  </si>
  <si>
    <t>Individual contributions of any amount are reported by candidates, with each listing the donor’s name and address in a standardized, comparable format. Any donation of $100.01 or more – including cumulative donations over an election cycle -- must include the donor’s name, occupation, employer and principal place of business (address). 
However, these requirements are sometimes ignored. For example, state Sen. Bert Johnson of Highland Park received numerous notices from the Bureau of Elections over several months in 2014 that pointed out errors in his finance reports. On Jan. 21, 2015, bureau officials sent Johnson a letter in which they were still seeking full compliance with the law, including on some entries in his report dating back to July. 
The senator had failed to provide basic required information, such as occupation, employer and home address for some contributors and a full name and address for those receiving expenditures from his campaign committee.
Candidates for any public office must file a campaign finance report once their contributions or expenditures reach $1,000. Candidates routinely report all contributions from political parties, political action committees and independent committees.
But some campaign finance reports fail to properly present cumulative totals. When state Sen. Coleman Young of Detroit filed his pre-general election statement in October 2014, he listed his cumulative total contributions for the 2011-14 election cycle as $24,750. But he reported receiving $33,401 in contributions just for the pre-general period of Aug. 26 to Oct. 19 of 2014. Similarly, Young listed $16, 993 in cumulative expenses for the cycle but $31,144 for the relatively brief pre-general election period.
As for political parties, they take advantage of the wide latitude they are given under Michigan law. As former longtime Michigan Democratic Party chairman Mark Brewer noted, Michigan is the “Wild West” of campaign finance rules and disclosure requirements.
First, the state does not impose any limits on contribution amounts for “hard money” or “soft money” donations to political parties. Hard money is used for campaign advertising that expressly urges voters to support a candidate or slate of candidates. Soft money finances so-called issue ads that do not specifically use the words “vote for” or, essentially, “vote against” a certain candidate.
Second, contributions can be made “off the books” to a party’s administrative account, which finances get-out-the-vote efforts and overhead expenses. The donors to the administrative accounts are never disclosed, even though that money can be diverted to ad campaigns for candidates, according to Brewer.
As a result, it’s widely suspected that corporate and labor union money, plus huge contributions from wealthy individual donors, enters the system in the administrative accounts as “dark money” that is not reported and exits the system as a key financing mechanism for the parties’ campaign ads.</t>
  </si>
  <si>
    <t xml:space="preserve">The reports of the Office of State Inspector General are available without usage cost, permanently, without discrimination to the user and are the full and original reports. However, not all of the inspector general's reports are readily available online as investigation reports are not normally published online.
The Legislative Information System, which is where the Conflict of Interest and Ethics Advisory Council reports will be, has searchable records back to 1994. Its collection of bills, legislative activity and budget information is complete, timely, and easily accessible. 
The Executive Branch Ethics Commission will make at least some information available to the public. Other information through the governor's office is available online for free, in a timely manner, are the full executive orders or documents, without licensing and does not discriminate among users.
Records on all three websites are only available in pdf format. </t>
  </si>
  <si>
    <t>All of the ethics agencies release the complete reports of their investigation in PDF format, which isn't user-friendly for sorting and analyzing data.</t>
  </si>
  <si>
    <t>Oregon Legislative Information web site, accessed on May 6, 2015. 
https://olis.leg.state.or.us/liz/2015R1/Measures/list/
Jules Bailey, Former State Representative, D-Portland, Multnomah County Commissioner, Jan. 27, 2015, interviewed by phone.
Frank Morse, Former State Senator, R-Albany, Jan. 30. 2015, interviewed by phone.</t>
  </si>
  <si>
    <t>Catherine Turcer, policy analyst, Common Cause-Ohio, Columbus, 1-18-15 email 
Gary Daniels, chief lobbyist, ACLU Ohio, Columbus, 2-6-15 email 
Keary McCarthy, president/CEO of Innovation Ohio, former minority chief of staff in Ohio House, Columbus, 2-6-15 email 
Dennis R. Hetzel, executive director, Ohio Newspaper Association, Columbus, 2-15-15 email
Status report of legislation, Ohio Legislative Service Commission: http://www.lsc.ohio.gov/statusreport/ 
Ohio General Assembly archives: http://archives.legislature.state.oh.us/ - The Ohio Channel, live and archived legislative sessions, press conferences, etc: http://www.ohiochannel.org/ 
Capitol Insider: Budget-bill amendments hard to pin down, Darrel Rowland, The Columbus Dispatch, April 13, 2014: http://www.dispatch.com/content/stories/local/2014/04/13/budget-bill-amendments-hard-to-pin-down.html 
Ohio House Committee web site, including testimony and related documents for each hearing: http://www.ohiohouse.gov/committee/finance</t>
  </si>
  <si>
    <t>A 100 score is earned if there are no documented cases of nepotism, cronyism, and patronage with the judicial  branch. Hirings, firings, and promotions are based on merit and performance.
A 50 is earned if occasionally there are documented cases of nepotism, cronyism, and patronage. Judges sometimes appoint family member or friends to favorable positions, or lend other favorable treatment.
A 0 is earned if there are frequent documented cases of nepotism, cronyism, and patronage occurring in hirings, firings, and promotions.</t>
  </si>
  <si>
    <t>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t>
  </si>
  <si>
    <t>According to the Whistleblower Protection Act, General Provision 5 ILCS 430, State and Officials and Employee Ethics Act, an official is protected from retaliation if they blow the whistle on someone if they believe the state employee is "in violation of a law, rule, or regulation." However, it needs to be for a reason within section 15-10, " grounds for disciplinary action." There are detailed and specific reasons for disciplinary action laid out in the law that are related to corruption and abuse of power.
 (5 ILCS 430/15-10) 
    Sec. 15-10. Protected activity. An officer, a member, a State employee, or a State agency shall not take any retaliatory action against a State employee because the State employee does any of the following: 
        (1) Discloses or threatens to disclose to a supervisor or to a public body an activity, policy, or practice of any officer, member, State agency, or other State employee that the State employee reasonably believes is in violation of a law, rule, or regulation. (...)
  (5 ILCS 430/15-25) 
    Sec. 15-25. Remedies. The State employee may be awarded all remedies necessary to make the State employee whole and to prevent future violations of this Article. The circuit courts of this State shall have jurisdiction to hear cases brought under this Article. Remedies imposed by the court may include, but are not limited to, all of the following: 
        (1) reinstatement of the employee to either the same position held before the retaliatory action or to an equivalent position;
        (2) 2 times the amount of back pay; 
        (3) interest on the back pay; 
        (4) the reinstatement of full fringe benefits and seniority rights; and
        (5) the payment of reasonable costs and attorneys' fees.</t>
  </si>
  <si>
    <t>The reports filed by candidates and committees are comprehensive and include any donation over $50. The reports include the donor name, home address, and occupation, and employer, amount of donation, city, state and Zip code.  Expenditures are similarly thorough and detail the vendor paid, the service or produce paid for, city, state and zip code of the vendor and amounts and dates of payment. PDF forms include bank information and contact information for the committee treasurer.   
Incomplete filings are actionable offenses under the state campaign finance law, setting a serious tone for the strict disclosure requirements and filing deadlines.  There are a range of other detailed reports candidates and committees must provide the statute, including contributions to segregated funds, which are accounts separate from the main candidate or committee account, in which donations can be earmarked for a more specific purpose such as funding a candidate’s legal expenses or costs for an inauguration.</t>
  </si>
  <si>
    <t>Since four ethics agencies are involved, the reporting in Utah varies. Most of the investigation phase is confidential for all entities, but when allegations are confirmed, some level of report is provided. 
There have been few instances when such investigative documents have been released to the public.  
Part of the philosophy behind Utah law in this area is protecting the privacy and reputation of those accused or suspected of violations. Critics see a weakness in the law because of the secrecy surrounding such ethics inquiries.
The reports available are in pdf format. 
The emphasis of Utah's ethics commissions system is on preserving secrecy of allegations and the privacy of those who are the subject of complaints. 
Neither the reporting system nor meetings of these bodies are open to the public unless the complaints are substantiated. Similarly, the reports in this area yield little specificity other than aggregate data. The system generally allows those under investigation to quietly resign from office without disclosing they had been under scrutiny.</t>
  </si>
  <si>
    <t>The Judicial Conduct Board issues its reports on judges online, and they are available on the Board's web site quickly, directly, and for free. All records are in pdf format only. 
 The new House Ethics Panel has submitted no reports.</t>
  </si>
  <si>
    <t>Records are fairly complete and detailed, although lapses do occur and are not always caught by the staff of the Board of Elections. Among the lapses: full names, addresses are sometime incomplete. Each campaign entity committee is required to fill out the same type of standardized form. Records are required in general for all contributions, unless a candidate has collected cumulatively from all sources $25,000 or less. 
Those in the non-profit and journalism sectors who independently but unofficially monitor compliance say that records are pretty complete and detailed, although Maryland does not require information about employment and business sectors, making it difficult to cross-check to determine what sectors in the aggregate are contributing to particular campaigns.</t>
  </si>
  <si>
    <t>Della Schick, office assistant with the Legislative Council (legislative staff), interviewed by phone from Bismarck, N.D., March 3, 2015.
Richard Mikulski, reference librarian with the Legislative Council (legislative staff), interviewed by phone from Bismarck, N.D., March 3, 2015.
Chad Nodland, editor of North Decoder, a liberal political blog, interviewed by phone from Bismarck, N.D., March 3, 2015.</t>
  </si>
  <si>
    <t>The ethics commission is the state’s central storehouse for critical public information, including campaign contributions and expenditures, lobby activity and financial disclosure statements for public officials including the governor and other state officials. Documents are available online in pdf format only.
News organizations and watchdog groups say the campaign and lobby data is easy to search and posted in a timely fashion.  As of early 2015, the financial disclosure statements were not available online and had either be picked up in person or sent by email but several bills in the 2015 Legislature sought to make them available electronically.</t>
  </si>
  <si>
    <t xml:space="preserve">Idaho has a whistleblower law that protects civil servants from recrimination or retaliation on the job when they report cases of corruption, graft, abuse of power or abuse of resources. The law, Idaho Code Section 6-21, says, “An employer may not take adverse action against an employee” for reporting a waste of public resources or a violation of law, or for participating in an investigation, or for refusing to carry out an illegal order.
The law creates a legal “cause of action,” entitling an employee who feels he or she has been retaliated against for any of those things to bring a court action for damages and injunctive relief, and to prevail in court if the employee can show by a preponderance of the evidence that the employee suffered an adverse action because of a protected activity under the whistleblower law. Employees who win such cases are entitled to reinstatement, lost wages, and costs and attorney fees. Employers who violate the law can be fined up to $500.
 </t>
  </si>
  <si>
    <t>Phone interview March 12, 2015, with Bob Phillips, executive director of Common Cause North Carolina. 
NC General Assembly Website. http://www.ncleg.net/ 
Phone interview March 17, 2015, with Cathy Martin, legislative librarian for the NC General Assembly.</t>
  </si>
  <si>
    <t>Employers cannot discharge, threaten or otherwise discriminate against an employee because the employee reports or is about to report to a public body a violation or suspected violation of a rule, law, ordinance or contract or is requested by a public body to participate in an investigation, hearing, or inquiry held by that public body, or a court action, under Hawaii Revised Statutes Chapter 378k commonly known as a "whistleblowers law."</t>
  </si>
  <si>
    <t>Assemblyman John Wisniewsi(D-Sayerville), via 2/8/15 phone interview. 
Matt Friedman, Star-Ledger Statehouse reporter, via 2/8/15 phone interview. 
Office of Legislative Services website, accessed 5/30/15: http://www.njleg.state.nj.us/ 
Individual voting records, by legislator, bill or subject, OLS website, accessed 5/30/15: http://www.njleg.state.nj.us/members/roster.as</t>
  </si>
  <si>
    <t>The publicly available records of candidate and political party finances are complete and detailed, itemizing all sources of income over $200, as well as expenditures. Records are available in Microsoft Excel documents, allowing software-savvy users to draw comparisons between candidates, committees and PACs.</t>
  </si>
  <si>
    <t>Daniel Ivey Soto, state senator and executive director, New Mexico Association of County Clerks, 8 April 2015, via phone.
Diane Wood, veteran lobbyist, 10 April 2015, via phone.
Rob Nikolewski, Watchdog.org, former state capitol reporter, 10 April 2015, via phone.</t>
  </si>
  <si>
    <t>Richard Brodsky, Former Member of the New York Assembly, March 17, 2015, New York, phone; 
Committee Hearings, New York Assembly, accessed March 21, 2015, http://assembly.state.ny.us/av/hearings/ ; 
Transcripts, New York Senate, accessed March 21, 2015, http://open.nysenate.gov/legislation/transcripts/ ; 
Legislative Information, New York Senate, accessed March 21, 2015, http://open.nysenate.gov/legislation/</t>
  </si>
  <si>
    <t xml:space="preserve">Reports from the Civil Service Commission and Judicial Qualifications Commission are to access online. Files are only available in pdf format. However, the report from the Judicial Qualifications Commission is out-of-date since it only extends through fiscal year 2013.
There were no reports generated by a legislative select committee on discipline and expulsion during the study period.
 </t>
  </si>
  <si>
    <t>State agencies and departments cannot retaliate against a public employee for disclosing a violation of a law, rule, or regulation to either a supervisor or a state agency.</t>
  </si>
  <si>
    <t>Dan Tuohy, New Hampshire Union Leader, senior political reporter, Feb. 4, 2015, Lowell, Mass., phone 
Charles Arlinghaus, The Josiah Bartlett Center for Public Policy, president, January 22, 2015, Lowell, Mass., phone
New Hampshire General Court website, accessed Jan. 19-22, 2015
http://www.gencourt.state.nh.us/</t>
  </si>
  <si>
    <t>State law requires the filing of candidate finances at least once a year, and the political parties are required to file monthly. All contributions of more than $200 require the donor’s name, address and occupation. Often candidates include that information for those under that amount. Sometimes, the bulk of donations come from those donors.
 The disclosures fail to require any information about the employer, which makes it difficult to determine if and how the donations are bundled. A frequent tactic for Louisiana candidates is to visit a business and, accompanied by an executive, go door to office door campaigning and soliciting donations. 
 Columnists and pundits frequently criticize the campaign contribution law for a lack of specificity.</t>
  </si>
  <si>
    <t xml:space="preserve">In Kentucky, staff at the Kentucky Registry of Election Finance review the reports to make sure all the required information for donors have been entered. That often means campaigns must file amended reports, usually within 30 days, to fill in remaining blanks about donors who give more than $100 to a candidate or political party committee. Most often the missing information include occupation and employers of donors and sometimes spouse names of donors. 
Occasionally, the registry must alert campaigns that they have failed to fill in additional details about donors, such as employer, occupation or spouse name. In one instance, auditors flagged a losing legislative candidate from the 2012 Election for failing to file the required 30-Day Post Election Finance Statement due Dec. 11, 2012 and the 60-Day Post Election Finance Statement due Jan. 10, 2013. After repeated warnings from auditors and the registry's general counsel, the former candidate, Hal Kemp, filed a report on July 10, 2013, which auditors later deemed to be incomplete because it did not account for how $25,941 in funds were raised.
There have not been recent instances in which a political party campaign repeatedly failed to submit reports with required completed information including each donor's name, amount of donation, address, occupation, employer, spouse name and spouse occupation.   
Details about campaign spending information is not available online for many candidates who do not file their reports with the Kentucky Registry of Election Finance electronically using a registry-compatible software system. But those details about campaign expenditures are available on paper at the Kentucky Registry of Election Finance office. </t>
  </si>
  <si>
    <t>Florida’s Whistleblower Act forbids retaliation against public employees who  report violations of law on the part of a public employer or independent contractor that create a substantial and specific danger to the public’s health, safety, or welfare.  
112.3187 Adverse action against employee for disclosing information of specified nature prohibited; employee remedy and relief.—
(1) SHORT TITLE.—Sections 112.3187-112.31895 may be cited as the “Whistle-blower’s Act.”
(2) LEGISLATIVE INTENT.—It is the intent of the Legislature to prevent agencies or independent contractors from taking retaliatory action against an employee who reports to an appropriate agency violations of law on the part of a public employer or independent contractor that create a substantial and specific danger to the public’s health, safety, or welfare. It is further the intent of the Legislature to prevent agencies or independent contractors from taking retaliatory action against any person who discloses information to an appropriate agency alleging improper use of governmental office, gross waste of funds, or any other abuse or gross neglect of duty on the part of an agency, public officer, or employee.
112.31895 Investigative procedures in response to prohibited personnel actions.—
(1)(a) If a disclosure under s. 112.3187 includes or results in alleged retaliation by an employer, the employee or former employee of, or applicant for employment with, a state agency, as defined in s. 216.011, that is so affected may file a complaint alleging a prohibited personnel action, which complaint must be made by filing a written complaint with the Office of the Chief Inspector General in the Executive Office of the Governor or the Florida Commission on Human Relations, no later than 60 days after the prohibited personnel action.</t>
  </si>
  <si>
    <t>Decisions, orders, advisory opinions and minutes of commission meetings are available for free on the Ethics Commission's web site. They are available in PDF form, and not searchable. But the annual financial disclosure forms are not on line, though available via email upon request.</t>
  </si>
  <si>
    <t>Email 1/21/15 from Nevada political writer Jon Ralston 
Interview 1/19/15 with Sandi Chereb, Las Vegas Review-Journal political reporter, Carson City.
Interview 1/19/15 with Barry Smith, executive director, Nevada Press Association, Carson City.
Review of Legislative website, accessed May 20, 2015
www.leg.state.nv.us</t>
  </si>
  <si>
    <t>The information disclosed to the public from the S.C. State Ethics Commission is found on an easily accessible website. The database can be navigated quickly, but records cannot be downloaded.</t>
  </si>
  <si>
    <t>Sonia Gavin, Montana Legislative Services Division, Legislative Information Resources Manager, 23 February 2015, Helena, Montana, telephone
Charles S. Johnson, Lee Newspapers State Bureau, Bureau Chief, 24 February 2015, Helena, Montana, email
Montana Legislative History Research Guide, 2007, http://courts.mt.gov/library/guides/default.mcpx
Montana Legislature Session Information, January 2015 regular session, http://laws.leg.mt.gov/legprd/LAW0200W$.Startup?P_SESS=20151</t>
  </si>
  <si>
    <t>Jim Radda, Ninth District Circuit Court Judge, State of Wyoming, May 8, 2015, phone. Wyoming 
Frequently Asked Questions, Wyoming Commission on Judicial Conduct and Ethics website, 2014, accessed June 8, 2015
http://judicialconduct.wyo.gov/home/frequently-asked-questions
Code of Judicial Conduct, Commission on Judicial Conduct and Ethics online, accessed June 8, 2015
http://judicialconduct.wyo.gov/home/how-to-file-a-complaint/wyoming-code-of-judicial-conduct</t>
  </si>
  <si>
    <t>Patrick O'Donnell, clerk of the Legislature, phone interview, March 27, 2015
Nebraska Legislature website, accessed April 28, 2015
http://nebraskalegislature.gov/
Legislative Journal, accessed April 28, 2015 
http://nebraskalegislature.gov/FloorDocs/104/PDF/Journal/journal.pdf
Unicameral Update, accessed April 28, 2015 
http://update.legislature.ne.gov/?p=16880
NebraskaWatchdog.org, Deena Winter, "Nebraska Legislature runs its own news service," Sept. 14, 2014; 
http://watchdog.org/174014/nebraska-legislature/
Nebraska Legislature website, transcripts of floor debate, accessed July 28, 2015
http://nebraskalegislature.gov/transcripts/
Unicameral Update, accessed July 29, 2015
http://update.legislature.ne.gov/</t>
  </si>
  <si>
    <t>In practice, judicial branch actions (e.g. hiring, firing, promotions) are not based on nepotism, cronyism, or patronage.</t>
  </si>
  <si>
    <t>James Alexander, retired executive director, Wisconsin Judicial Commission, phone interview Jan. 28, 2015; email interviews Feb. 3, Feb. 8 and Feb. 10, 2015
Wisconsin Judicial Commission Annual Report 2014, http://www.wicourts.gov/courts/committees/judicialcommission/annualreport.pdf
Wisconsin Judicial Commission Annual Report 2013
http://www.wistatedocuments.org/cdm/singleitem/collection/p267601coll4/id/7363/rec/9
"Judging the Judges: Wisconsin Judicial Commission 2005 Annual Report" by Hannah Dugan, Wisconsin Lawyer, April 2006, http://www.wisbar.org/newspublications/wisconsinlawyer/pages/article.aspx?Volume=79&amp;Issue=4&amp;ArticleID=1086</t>
  </si>
  <si>
    <t>Chris Moreland, House of Representatives public information specialist, Jefferson City, Missouri, 20 April 2015, interview by phone.
Brad Bashore, Senate public information specialist, Jefferson City, Missouri, 20 April 2015, interview by phone.
Marga Hoelscher, Missouri Senate administrator, Jefferson City, Missouri, 28 April 2015, interview by email.
The Missouri Channel, Missouri Secretary of State's office, accessed 28 April 2015, http://s1.sos.mo.gov/records/missourichannel
House Journals 2015 Regular Session, Missouri House of Representatives, accessed 27 April 2015, http://www.house.mo.gov/journallist.aspx
House Journals Past Session Archives, Missouri House of Representatives, accessed 27 April 2015, http://www.house.mo.gov/sitemap.aspx?pid=24
Missouri Senate Daily Journals, Missouri Senate, accessed 27 April 2015, http://www.senate.mo.gov/15info/jrnlist/journals.aspx</t>
  </si>
  <si>
    <t>One state statute protects civil service whistleblowers from recrimination; the next several paragraphs spell out the steps whistleblowers should take if they  believe they are being retaliated against. The series of paragraphs in the statute is followed by one that states the possible consequences if an employee makes a false complaint.
C.G.S. Sec. 4-61dd. on Whistle-blowing. states that "(e) (1) No state officer or employee, as defined in section 4-141, no quasi-public agency officer or employee, no officer or employee of a large state contractor and no appointing authority shall take or threaten to take any personnel action against any state or quasi-public agency employee or any employee of a large state contractor in retaliation for (A) such employee’s or contractor’s disclosure of information to (i) an employee of the Auditors of Public Accounts or the Attorney General under the provisions of subsection (a) of this section; (ii) an employee of the state agency or quasi-public agency where such state officer or employee is employed; (iii) an employee of a state agency pursuant to a mandated reporter statute or pursuant to subsection (b) of section 17a-28; or (iv) in the case of a large state contractor, an employee of the contracting state agency concerning information involving the large state contract; or (B) such employee’s testimony or assistance in any proceeding under this section."</t>
  </si>
  <si>
    <t>Bob M. Dearing - Copiah-Lincoln Community College faculty member and former state senator: e-mailed answers to questions March 24, 2015
Elizabeth Crowell - lobbyist for Common Cause Mississippi: e-mailed answers to questions April 17, 2015
Mississippi Legislature's website: www.legislature.ms.gov</t>
  </si>
  <si>
    <t>Rachel E. Stassen-Berger, Capitol bureau chief, Pioneer Press, St. Paul, Minnesota, 13 March 2015, email interview.
House Audio and Video Archives, http://www.house.leg.state.mn.us/audio/
Senate Media Services, http://www.senate.leg.state.mn.us/media/index.php?ls=
Journals for the 2015 - 2016 Regular Session, Journal of the House 2015 - 2016, http://www.house.leg.state.mn.us/cco/journals/journl.asp
Senate Journal Publications - Current and Archived, Journal of the Senate, http://www.senate.leg.state.mn.us/journals/index.php#current</t>
  </si>
  <si>
    <t xml:space="preserve">Only a catalog of advisory opinions to Oregon Government Ethics Commission reports is available online. The catalog is free and directs citizens' toward more comprehensive records available, but those records must be ordered on paper and copying fees do apply. The catalog is available in pdf format only. </t>
  </si>
  <si>
    <t>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t>
  </si>
  <si>
    <t xml:space="preserve">The Ethics Commission posts annual reports online in pdf format only. </t>
  </si>
  <si>
    <t>Only a small handful of ethics reports are published online. The documents that are available are only in PDF format.</t>
  </si>
  <si>
    <t>Campaign finance reports of candidates and policy parties are complete and detailed, with expenditures and all contributions over $50 disclosed. When they are not filled out correctly, the Governmental Ethics Commission does a good job of spotting the errors and returning the forms for corrections, according to the GEC executive director and a veteran statehouse reporter. Candidates and parties fill out standardized forms provided by the Governmental Ethics Commission. 
A review of major party candidates in statewide races shows that contributions from individuals outnumber those from corporations and/or PACs by a huge margin, both in terms of dollars and numbers.</t>
  </si>
  <si>
    <t>Reiko Callner, Executive Director, Washington State Commission on Judicial Conduct 3/10/2015; 
Brad Shannon, editorial writer for The Olympian, phone interview 3/20/2015
Judicial discipline database, Washington State Commission on Judicial Conduct, accessed April 21, 2015 
http://www.cjc.state.wa.us/search/search_disclaimer.htm</t>
  </si>
  <si>
    <t>Retaliation is prohibited by law in Colorado, with a state statute that says, “No appointing authority or supervisor shall initiate or administer any disciplinary action against an employee on account of the employee's disclosure of information,” unless that information is known to the employee to be false, or the employee leaks certain confidential records.   State employees who wish to proceed under the law are also obligated to “make a good faith effort to provide to his supervisor or appointing authority or member of the general assembly the information to be disclosed prior to the time of its disclosure.”  State employees are also protected by a legislative declaration that says citizens in Colorado have a right to know what goes on in state government in order to reduce waste and mismanagement, reduce abuse of authority, and prevent illegal and unethical acts. “To help achieve these objectives, the general assembly declares that state employees should be encouraged to disclose information on actions of state agencies that are not in the public interest and that legislation is needed to ensure that any employee making such disclosures shall not be subject to disciplinary measures or harassment by any public official.”  </t>
  </si>
  <si>
    <t>Steve Bieda, state senator, attorney, phone interview, March and April 2015 
John Whetstone, House Republicans communications director, phone interview, June 25, 2015, email conversations, June 26 and 29, 2015
Michigan Legislature database -- bills http://www.legislature.mi.gov/(S(k5wkxjadi2c2suqwjjczpvhf))/mileg.aspx?page=Bills Michigan 
Legislature database -- journals of votes cast http://www.legislature.mi.gov/(S(k5wkxjadi2c2suqwjjczpvhf))/mileg.aspx?page=Journals</t>
  </si>
  <si>
    <t>For each campaign finance report, contributors who gave monetary or in-kind contributions or loans that, in aggregate, amount to more than $25 ($200 for a state statutory political committee and $50 for a county statutory political committee) must be identified by name and address. Expenditures of more than $5 must be itemized and include the name and address of the recipient and a description of the purpose of the expenditure. Expenditures of less than $5 may be listed as miscellaneous expenditures, unless disbursements to one person exceed $100 in a calendar year. 
 The reports are published in an online database through the Iowa Ethics and Campaign Disclosure's website and are viewable within online tables and are downloadable as a .csv file. Citizens can also access PDFs of the original campaign reports filed with the board.</t>
  </si>
  <si>
    <t>Chief Superior Judge Brian Grearson personal interview Feb. 17, 2015.
Dan Barrett, staff attorney VT ACLU telephone interview Feb. 19, 2015.
Steven Adler, Chair Judicial Conduct Board telephone interview Feb. 13, 2015.
Paul Burns, exec. dir, VPIRG, personal interview May 15, 2015.</t>
  </si>
  <si>
    <t>All websites accessed on Jan. 30, Feb. 2, Feb 8, April 11,18,  2015
Interview, Pam Wilmot, Executive Director, Common Cause, Massachusetts, Boston, MA, Jan. 30, 2015, by email and telephone 
Interview, Deidre Cummings, Legislative Director, MassPIRG, Boston, MA, Feb. 2, 2015, by email and telephone
Interview, Gintautas Dumcius, Reporter, State House News, Boston, MA, March 17, 2015, by email and telephone
“In Mass., caucuses are secret. Elsewhere it’s a different story”, Akilah Johnson, Reporter, The Boston Globe, Boston, MA, February 6, 2015
http://www.bostonglobe.com/metro/2015/02/06/mass-caucuses-are-secret-elsewhere-different-story/bAstsD3dg1cXaYwVIOs93H/story.html
Massachusetts Legislature, Office of the Clerk, House Rules
https://malegislature.gov/People/ClerksOffice/House/Rules
“Massachusetts’ problem with transparency: What’s your government up to? It’s harder than you might think to find out,” David Scharfenberg, Reporter, The Boston Globe, Boston, MA, January 23, 2015
http://www.bostonglobe.com/metro/2015/01/23/what-your-government-harder-than-you-might-think-find-out/r6ML9NLpnSLSoTHFINWepI/story.html
Official website of the Massachusetts General Court
https://malegislature.gov/</t>
  </si>
  <si>
    <t>Advisory opinions on ethics issues and annual reports of the Judicial Standards Commission and the Legislative Ethics Committee are available online. Records are only in pdf format. 
The annual report of the Ethics Commission is not online. Commission executive director said I was only the second person to ever express interest in it, so they had never thought about putting it on line, whereas other reports, opinions are. So, the annual report is an exception. He said he would think about putting it on line, as it would be easy to do.</t>
  </si>
  <si>
    <t>The publicly available records of candidates' and political parties' finances are readily available online at the Indiana Election Division's website, with only slight delays when information isn't submitted electronically by candidates. 
 While the data provides good, basic information about contributions and spending for all donors, contributing more than $100 or $200, in some cases, some gaps could be filled and improvements made.
 For example, some candidates may file contributors by their donors' fist names, making it harder to go G69through and get information quickly, said Mary Beth Schneider, former long-time Indianapolis Star government and politics reporter. Some candidates try to make it harder for the public and, particularly their opposition, to figure out their campaign reports, she said.
 More specificity is needed as to the nature of expenses, contributors' occupation and the employer of the contributor, said Ed Feigenbaum, campaign finance expert and owner of INGroup, a Noblesville, Ind.-based firm that offers information and resources about federal and state government and politics. He also said more details need to be requested about the nature of the expenditures, in other words, asking for what a campaign consultant spent money, not just the funds paid the consultant. 
 Joseph Losco, director of Ball State University's Bowen Center for Indiana Politics, said he would rate the quality of publicly available records as high, but only standard, as they don't require much different information as the national standards for federal campaign reporting. 
 The report forms are standardized, but if someone wants to obscure an answer or make something hard to find, they still can do that by listing the names differently or using acronyms for organization names, for example.</t>
  </si>
  <si>
    <t xml:space="preserve">Transparency is not one of the strengths of the Joint Commission on Public Ethics (JCOPE), with important documentation and records of commission votes missing from publicly available records. The Commission on Judicial Conduct (CJC) also keeps much of its work a secret.
Ethics reports are available on the JCOPE and CJC websites in PDF format. The state's Open New York website has an outdated database of JCOPE enforcement actions that is available for bulk download. This database allows users to download files in several machine-readable formats. </t>
  </si>
  <si>
    <t xml:space="preserve">The State Board of Elections makes available all quarterly reports and other reports filed by candidates and political parties on its website. 
The reports are available online in real-time as they are filed. Quarterly reports include detailed information such as full names and addresses of contributors, even those who contributed below the required $150 amount. </t>
  </si>
  <si>
    <t>In law, civil servants are offered protection from recrimination when reporting cases of corruption, graft or abuse of power.</t>
  </si>
  <si>
    <t>Alex Winslow, director, Texas Watch, interview, Jan. 18, 2015  
Craig McDonald, director, Texans for Public Justice, telephone interview, Jan. 6, 2015
State Commission on Judicial Conduct, 2014 Complaint Dispositions, Jan. 25, 2015
http://www.scjc.state.tx.us/pdf/rpts/AR-FY14.pdf</t>
  </si>
  <si>
    <t>The Arkansas Whistle-blower Act of 1999 protects civil servants from recrimination when reporting cases of corruption, graft, or abuse of power. §21-1-603</t>
  </si>
  <si>
    <t>Jeff Hunt; attorney with Parr, Brown, Gee, Loveless; in-person interview on February 19, 2015, Salt Lake City.
Rep. Kraig Powell, Utah House of Representatives, R-Heber City, phone interview March 27, 2015, to Lindon, Utah. (Powell is also a member of the Judicial Conduct Commission).
Brent Johnson, lead attorney, Utah State Courts, in-person interview, March 13, 2015. Salt Lake City.</t>
  </si>
  <si>
    <t>California has numerous laws aimed at protecting employees from recrimination when reporting cases of corruption, graft or abuse of power. Civil servants can report abuses to the California State Auditor or the State Personnel Board or their own agency. Employees of the Department of Corrections and Rehabilitation can report abuses to a special Inspector General.</t>
  </si>
  <si>
    <t>Allan Ramsaur, executive director of the Tennessee Bar Association, in an interview on Dec. 17, 2015 at Tazza.
Phone interview with Shelby County Criminal Court Judge Chris Craft, who is also Board of Judicial Conduct chairman, on Feb. 17, 2015. 
Board of Judicial Conduct public web page, accessed May 5, 2015 
 http://www.tsc.state.tn.us/court-judiciary</t>
  </si>
  <si>
    <t>Interview with Michael Dresser, reporter, Baltimore Sun, by telephone 3/21/15;
Interview with Bryan Sears, reporter, Daily Record, telephone, 3/29/15,
Jennifer Bevan-Dangel, exe dir. Common Cause, interview by telephone, 2/24/15
Maryland General Assembly website http://mgaleg.maryland.gov/webmga/frm1st.aspx?tab=home 5/27/15 with tabs to legislation, committee sessions, bill status, names of legislators and contact information.
The annual legislative roundup report was filed by the Office of Legislative Services, March 13, 2015, http://mgaleg.maryland.gov/Pubs/LegisLegal/2015rs-90-day-report.pdf (accessed 5/27/15)</t>
  </si>
  <si>
    <t>The Alaska Whistleblower Act makes it illegal for the state to "discharge, threaten, or otherwise discriminate against an employee regarding the employee's compensation, terms, conditions, location, or privileges of employment because (1) the employee, or a person acting on behalf of the employee, reports to a public body or is about to report to a public body a matter of public concern; or (2) the employee participates in a court action, an investigation, a hearing, or an inquiry held by a public body on a matter of public concern."</t>
  </si>
  <si>
    <t>Final decisions by the State Ethics Commission are scanned and posted on line promptly in an easily searchable database format, accessible without restriction. However, reports are only available in pdf format. 
Neither the Joint Legislative Committee on Ethical Standards nor the Advisory Committee on Judicial Conduct publish their investigative findings online.</t>
  </si>
  <si>
    <t xml:space="preserve">Alabama law protects civil servants who blow the whistle on corruption, abuse of power or other misdeeds by supervisors in two ways.
The State Employees’ Protection Act forbids supervisors from firing, demoting, transferring or in any other way discriminating against employees who report violations of laws or rules. The act states that employees may file suit in civil court if they believe they have been wrongly disciplined as punishment for reporting misdeeds. Courts can order lost back wages, future wages and compensatory damages if they find that retaliatory measures were taken against an employee.
Short of filing suit, employees may appeal a dismissal or other disciplinary action to the Personnel Board, which may conduct a public hearing on the case. If the board determines that charges against the employee were unwarranted, it can reinstate the employee. The board also can impose a lesser penalty than dismissal, such as suspension, if it determines that disciplinary action taken against an offending employee were too extreme. </t>
  </si>
  <si>
    <t>The disclosure records are available online. There is no charge to access them and no registration is required to view or download the documents. However, the records are posted as scanned PDFs, a proprietary format that lacks machine readability.</t>
  </si>
  <si>
    <t>Campaign finance disclosure reports in Idaho include itemization of every contribution of $50 or more, with the donor’s complete name and address; and itemization of every expenditure of $25 or more. They are all submitted on a standard form, whether they are filed electronically or on paper.
 The itemization requirements even include money that candidates donate to their own campaigns from their personal funds, and loans they make to their campaigns. This year, for example, the Democratic candidate for governor of Idaho reported contributing more than $3 million to his own campaign. Every time he donated to his campaign, it was itemized and reported.</t>
  </si>
  <si>
    <t>Patrick Flood, Maine Senator and former chair, Appropriations Committee, 13 February 2015, in person interview.
Christopher Nolan, Director, Office of Fiscal and Program Review, 13 February 2015, in person interview
Naomi Schalit, Senior Reporter, Maine Center for Public Interest Reporting, 25 February 2015, in person interview.
Maine Legislative Record Website, accessed March 11, 2015, http://legislature.maine.gov/lawlib/lldl/legisrecord126.htm
Maine Legislature Public Hearing and Work Session Website, accessed March 11, 2015, http://legislature.maine.gov/bills/phwkSched.html</t>
  </si>
  <si>
    <t>The Nevada Commission on Ethics' and Commission on Judicial Discipline's publish annual reports and individual opinions. Reports and opinions are posted to the website within days of being completed. No registration or identifying information is required to access the documents. No fees are charged to access the documents.
Openness would be improved by allowing users to search a database of opinions by keywords (something the Ethics Commission says is forthcoming), offering full case files online and offering the information in other formats besides PDF.</t>
  </si>
  <si>
    <t>Jeff Davis, presiding judge of Seventh Judicial Circuit of South Dakota and secretary of Judicial Qualifications Commission, 31 March 2015, email.
Larry Long, presiding judge, Second Judicial Circuit of South Dakota, 8 April 2015, email.
Judicial Qualifications Commission, State of South Dakota, Complaints Received and Dispositions, http://www.ujs.sd.gov/uploads/jqc/Complaints-Dispositions.pdf, accessed on 8 April 2015.</t>
  </si>
  <si>
    <t>Phone interview, Lee Coggliola, Disciplinary Counsel for the South Carolina Supreme Court, March 31, 2015
Phone Interview, Sarah Leverette, League of Women Voters, April 6, 2015
Phone interview, Rosalyn Frierson, director of S.C. Court Administration, April 16, 2015
Phone interview, Gedney Howe, Charleston attorney, April 21, 2015</t>
  </si>
  <si>
    <t>Candidates and political parties generally disclose all contributors whose contributions aggregate to more than $100 during a reporting period. Candidates generally disclose all expenditures, including the name and address of each payee and the amount, date, and purpose of each expenditure. Expenditures for consultants, advertising agencies and similar firms, credit card payments, salaries, and candidate reimbursements are generally itemized. 
 Political parties and noncandidate committees generally disclose all expenditures, including the name and address of each payee and the amount, date, and purpose of each expenditure. However, some entities' reports are clouded by the use of multiple political action committee names through which contribution details are obscured.
 For example, Forward Progress, a super PAC under the auspices of Pacific Resource Partnership lists the Hawaii Carpenters Market Recovery Fund noncandidate committee, a committee also under its ownership umbrella, as the sole donor to its campaign, thus obscuring the true source of the contributions. The Hawaii Carpenters Market Recovery Fund, in turn, lists itself as its source of contributions.
 All reports are publicly available in standardized, comparable formats.</t>
  </si>
  <si>
    <t>Financial records of candidates filed with the Government Transparency and Campaign Finance Commission list all contributions starting at $100, but in many cases data fields like a contributor's employer are left blank. 
 Political parties file reports on contributions with the Ethics entity and list all contributions. However, in many cases, the contributors' employer or affiliation is left blank. 
 The reports are made electronically and follow the same format. They are available online and for free to the public almost immediately after they are filed.</t>
  </si>
  <si>
    <t>Is there protection for civil servants to report corruption ?</t>
  </si>
  <si>
    <t>The Commissioner of Political Practices makes the results of ethics investigations available online in pdf format. 
They are complete, released soon after a decision, easy to access, use commonly owned standards and do not require licensing or usage cost. 
Judicial ethics decisions are not available online, but are available upon request.
 There are no current reports for the legislative ethics committees because they have not met in the last five biannual legislative sessions.</t>
  </si>
  <si>
    <t>A YES score is earned if the law protects public sector whistleblowers from recrimination. 
A NO score is earned if no such law exists.</t>
  </si>
  <si>
    <t>House Clerk Butch Speer, on what is not publicly available, in-person interview, Jan. 29, 2015.
Robert Scott, president of Public Affairs Research Council of Louisiana, in-person interview, Feb. 19, 2015.
Barry Erwin, head of Council for A Better Louisiana, in-person interview, Feb. 19, 2015.
Louisiana State Legislature, accessed April 13, 2015.
http://www.legis.la.gov/legis/Home.aspx</t>
  </si>
  <si>
    <t xml:space="preserve">Ethics reports from the Accountability and Disclosure Commission and Judicial Qualifications Commission are posted online in pdf format. </t>
  </si>
  <si>
    <t>Missouri Ethics Commission reports available online, including lobbyist spending reports, campaign finance reports, final actions, and advisory opinions, are available in non-machine-readable PDF format. They are the complete set of available documents conforming to retention requirements, in original scanned or electronically filed format.
The statistics report available from the Commission on Retirement, Removal and Discipline of Judges is available only by request to the commission, provided by email in non-machine-readable PDF format, and contains only counts of complaints and dispositions in broad categories for each year.
The annual reports of the Office of Chief Disciplinary Counsel, MEC reports, OCDC reports are also in PDF format.</t>
  </si>
  <si>
    <t>Lynn Marks, executive director, Pennsylvanians for Modern Courts, 17 March 2015, Philadelphia, Pa., interview by phone. 
Pennsylvania Courts Ban Nepotism, Judges Serving on Corporate Boards, Riley Yates, Allentown Morning Call, 8 January 2014, http://articles.mcall.com/2014-01-08/news/mc-pa-judges-corporate-boards-judicial-canon-20140108_1_pennsylvania-judges-abraham-reich-chief-justice-ronald-castille
Pa. Judicial Code Falls Short on Recusals, Experts say, Dan Packel, Law360, 30 June 2014, http://www.law360.com/articles/550877/pa-judicial-code-falls-short-on-recusals-experts-say?article_related_content=1</t>
  </si>
  <si>
    <t>Tom Loftus, Louisville Courier-Journal, Frankfort bureau chief, 21 January 2015, Frankfort, Kentucky, phone interview.
Jack Brammer, Lexington Herald-Leader, Frankfort bureau chief, 23 January 2015, Frankfort, Kentucky, in-person interview. 
Legislation and Legislative Record webpage, Legislative Research Commission, 2015, http://www.lrc.ky.gov/legislation.htm accessed 24 January 2015.
Lawmakers' pay disparity prompts review, Tom Loftus, Louisville Courier-Journal, 30 May 2014, http://www.courier-journal.com/story/news/politics/ky-legislature/2014/05/30/lawmakers-pay-disparity-prompts-review/9791287/ accessed 24 January 2015.</t>
  </si>
  <si>
    <t>Sources agreed that disclosures of political party finances are as detailed as the law requires them to be. 
Those disclosures  include the full name, address, and occupation, if any, of each person who has made one or more contributions to a committee or candidate within the reporting period, together with the amount and date of such contributions. For corporations, the report must provide a description of the type of business conducted by the corporation. However, if the contribution is $100 or less or is from a relative, the occupation of the contributor or the principal type of business need not be listed.
The reports must also include the name and address of each political committee from which the reporting committee or the candidate received, or to which the reporting committee or candidate made, any transfer of funds, together with the amounts and dates of all transfers.
Each loan for campaign purposes to or from any person or political committee within the reporting period must be documented, together with the full names, addresses, and occupations, and principal places of business, if any, of the lender and endorsers, if any, and the date and amount of such loans. There's a whole lot more that's also required. 
But that's not detailed enough for some reporters and watchdogs who believe there aren't enough checks in place to monitor whether the reports are truthful. "Whether they are complete or not, nobody knows," said Mary Ellen Klas, politics reporter for the Miami Herald and Tampa Bay times. "It’s up to the candidate to be honest about it -- there doesn’t seem to be anybody double checking." Indeed, the Division of Elections and Florida Elections Commission handle very few cases on these matters, and don't conduct regular or detailed audits.</t>
  </si>
  <si>
    <t>Kansas Legislative website: http://www.kslegislature.org/li/                                             
"Kansas Senators Question Staff Competency with Oline Video" by Travis Perry, Kansas Watchdog, April 7, 2014: http://watchdog.org/137211/senate-video-glitchy/                                                                                                                            
Wichitaliberty.org website: http://wichitaliberty.org/kansas-government/availability-testimony-kansas-legislature/                                                                                                      
Nile Dillmore, former state legislator, telephone interview Feb. 18, 2015                          
Paul Johnson, lobbyist for Kansas Rural Center, telephone interview May 15, 2015
---
Peer Reviewer sources:
Kansas Legislative Research Department website: www.kslegresearch.org/KLDR-web/Policy.html</t>
  </si>
  <si>
    <t>Interview: George Angelone, executive director, Legislative Services Agency, Jan. 29, 2015, by phone. 
Interview: Niki Kelly, Statehouse reporter, Fort Wayne Journal-Gazette, Jan. 29, 2015, by phone. 
Indiana General Assembly website, https://.iga.in.gov; accessed Jan. 25, 2015.</t>
  </si>
  <si>
    <t>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Supreme Court justice O’Neill acts to correct financial-disclosure gaps, Randy Ludlow, The Columbus Dispatch, June 10, 2014: http://www.dispatch.com/content/stories/local/2014/06/10/oneill-acts-to-correct-financial-disclosure-gaps.html
Nexis/Google searches in February 2015 about justices and improper gifts or hospitality
Online search of Ohio Supreme Court opinions on judicial misconduct conducted May 2015</t>
  </si>
  <si>
    <t>Carmine Boal, chief clerk, House of Representatives, Jan. 30 2015, telephone Interview
Senate Journal archives, Iowa Legislature, accessed April 7, 2015
https://www.legis.iowa.gov/chambers/journals/index/senate
House Journal archives, Iowa Legislature, accessed April 7, 2015
https://www.legis.iowa.gov/docs/pubs/hjweb/current/current.pdf
Daily Legislation and Analysis, Iowa Legislature, accessed April 7, 2015
http://coolice.legis.iowa.gov/cool-ice/default.asp?Category=BillInfo&amp;Service=DLAIndex</t>
  </si>
  <si>
    <t>Tulsa County District Court Judge Dana Kuehn, in-person interview 2/3/15, 2 p.m. 
Oklahoma civil rights/defense attorney Scott Graham (now a federal public defender in the Oklahoma Northern and Eastern Districts), phone interview 2/4/15, 11 a.m. 
Lee Slater, executive director of Oklahoma Ethics Commission, telephone interview 1/30/15 1:30 p.m.</t>
  </si>
  <si>
    <t>Records of candidate and political party finances are available on the Secretary of State's TRACER website. Records itemize contributions of income above $200 and expenditures.
 TRACER is not the most user-friendly database for easily finding the available records of candidates. The system could be better, according to interviews. “You need to double check everything,” said Sandra Fish, a journalist who covers campaign finance issues in Colorado and uses TRACER for her reporting. “The reports aren’t always accurate.”
 Because the files uploaded to TRACER aren’t independently audited, its hard to say how many inaccurate information might be filed even though it’s easily accessible.
 “There’s something wrong with the database,” said Luis Toro, director of Colorado Ethics Watch, adding that searches will sometimes show a different result on a different day.
---
Peer Reviewer Comment: Agree.
Yes, all records are available in pdf format for download. Contributions and expenditures of over $20 must be itemized, and employment information is required for donors who contribute $100 or more. However, not all reporting entities comply with the donor identification law. Moreover, some expenditures are disclosed in a very general way - a lump sum payment to a vendor without any further breakdown of the spending.</t>
  </si>
  <si>
    <t>Illinois General Assembly website, accessed 13 March 2015, http://www.ilga.gov/
Jacob Huebert, Liberty Justice Center, 9 March 2015, interview by email; interview by phone 13 March 2015.</t>
  </si>
  <si>
    <t>The records available through eCRIS -- electronic Reporting Information System -- for  candidates and party committees -- are fairly complete and available in pdf format. If they are filed on time, but information is missing, agency staff helps them fill in the gaps. 
Information includes payments to a consultant, monetary receipts, food costs, postal and phone costs, wages and benefits to committee members. All contributions over $50 are included.</t>
  </si>
  <si>
    <t>Gary Spencer, Court of Appeals, Public Information Officer, March 20, 2015, New York, phone; 
Commission Decisions, New York Commission on Judicial Conduct, accessed March 20, 2015, http://www.scjc.state.ny.us/Determinations/chronological.htm ; 
Richard Rifkin, New York State Bar Association, Special Counsel, Feb. 4, 2015, New York, phone</t>
  </si>
  <si>
    <t>Ethics reports (relating to financial issues) as well as asset disclosure forms for public officials can be viewed on the Minnesota Campaign Finance and Public Disclosure Board’s website. Asset disclosure forms can be located by searching the agency that the individual is employed by or their last name. 
Complaints, findings from investigations and conciliation agreement reports are also located on the Board’s website. Reports are available in PDF form. Anyone can access the reports and asset disclosure forms through the Board’s website. Files are provided to the public free of cost and there are no requirements for attribution or restrictions on dissemination.
Ethics reports by the Minnesota Board on Judicial Standards can be found on the Board’s website under “Opinions &amp; Education”. There is a synopsis of each advisory opinion in the Board’s annual report as well as PDF index containing summaries of those advisory opinions. Both advisory and formal opinions are posted on that page for anyone to review, free of charge and without requiring attribution or holding restrictions on dissemination.</t>
  </si>
  <si>
    <t>Phone interview Feb. 27, 2015, with Chris Heagarty, director of NC Judicial Standards Commission. 
Phone interview Feb. 27, 2015 with Michael Crowell, professor of public law and government at the UNC School of Government.
Phone interview Feb. 25, 2015, with Jane Pinsky, director of NC Coalition for Lobbying and Government Reform.</t>
  </si>
  <si>
    <t>Jeff Tucker, deputy director, Idaho Public Television, including its “In Session” live-streaming service of legislative proceedings, interviewed at state Capitol press room, Jan. 22, 2015
Scott Bedke, Speaker of the House, in his office at the Idaho Capitol, Thursday, Jan. 8, 2015
Brent Hill, president pro-tem, Idaho Senate, interviewed Jan. 5, 2015, by telephone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“Celebrating victories for openness in this year’s Idaho legislative session,” Betsy Russell, Idaho Press Club Communicator, Spring 2013 issue, http://www.idahopressclub.org/presidents-column-celebrating-victories-for-openness-in-this-years-idaho-legislative-session/
Idaho Legislature website, accessed Jan. 22, 2015, http://www.legislature.idaho.gov/</t>
  </si>
  <si>
    <t>Financial records of candidates, ballot committees and political parties are complete and detailed. The Fair Political Practices Commission routinely fines candidates and committees that fail to report on time or omit required information. The forms contain contact information, contributions received and made (in excess of $100 in a given calendar year), expenditures and late contributions made and received.</t>
  </si>
  <si>
    <t>The publicly available records of candidate and political party finances include itemized lists of contributions greater than $50 and expenditures greater than $100. However, there are often gaps or problems: the forms, frequently handwritten, may be missing information, illegibly written, or incorrectly filled out (there is no systematic review to check on these issues). 
Multiple PACs (or before the enactment of Amendment 94, multiple LLCs) have been used to circumvent donor disclosure laws -- there is no clear and immediate way to determine how much an individual has actually contributed or spent by looking at the contribution and expenditure forms, as there are multiple legal avenues to funnel the money. Many of the forms are filled out in an incomplete fashion or inconsistently or incorrectly itemized in terms of categories. The categories or descriptions of expenditures may be vague or unclear. Expenditures may have been given to an individual, a political consulting group, an advertising firm, or another group of private firm without a clear explanation of what service was done. Expenditures on a big event, such as a fundraising event, may not be itemized clearly. Short of a formal complaint being made to the Ethics Commission, there is no follow-up to force candidates and political parties to make the forms more detailed, clear, and accurate. 
---
Peer Reviewer Comment: Agree.
The problem is that the forms are submitted in writing, sometimes illegibly. Two bills that proposed requiring campaign finance reports to be filed online (so that they are easily read and capable of being crosschecked) were defeated in the 2015 regular session of the General Assembly. One was filed by a Democratic legislator and one, somewhat weaker, by a Republican legislator, but the Democratic bill was narrowly defeated and the Republican bill died without a vote.</t>
  </si>
  <si>
    <t>A portion of the material produced by the state Ethics Commission is available online in pdf format on its website. The materials include public session meeting minutes, annual reports, calendar year rulings, publicly available legal opinions, educational advisories, Commission decisions in adjudicatory matters and press releases, all which are immediately available, according to agency spokesman David Giannotti.  
Statements of Financial Interests (SFI’s) filed by more than 4200 public employees, frequently requested by journalists and citizens, are not available in open data format as they are not available online.  A citizen must request those filings in writing and then the employee must be notified by the commission before the records can be released, according to state law. According to Giannotti:  “The State Ethics Commission generally produces conflict of interest law disclosures and SFIs electronically, in .pdf format, upon request, within a reasonable time period and at no cost.”    
Reports from the Commission on Judicial Conduct are not available online.</t>
  </si>
  <si>
    <t>Harvey Weissbard, former New Jersey Superior Court trial and appeallate judge, 2/20/15 phone interview. 
Kathy Flicker, Rutgers Law School professor, former state and county proseuctor, 2/18/15 in-person interview. 
Josh Margolin, ABC news reporter, former New Jersey statehouse reporter, 2/8/15 phone interview.</t>
  </si>
  <si>
    <t xml:space="preserve">The ethics reports are available for free online in a simple, searchable database. There are no online registration rules or personal identification requirements. However, all records can only be viewed and/or printed. Documents cannot be downloaded. </t>
  </si>
  <si>
    <t>While many reports are online and are timely, searchable, complete, including lobbyist disclosure, the ethics commission's annual reports, results of inquiries, etc. the only financial disclosure data that is online is lobbyist disclosure. However, all reports can be downloaded in pdf only. 
All others are paper files, on file, in the state ethics office in Annapolis, which means information seekers must come in person and pay 20 cents per page for copies. For the Commission on Judicial Disabilities, and for the findings of the Ethics Commission, the material is online, searchable, timely and easily accessible. The legislative committee on ethics reports are more difficult to find. There is on the General Assembly website an "ethics guide" tab which reveals a compilation of opinions and advice.</t>
  </si>
  <si>
    <t xml:space="preserve">Interview 1/22/15 with Janette Bloom, retired chief clerk, Nevada Supreme Court
Interview 1/19/15 with Sandi Chereb, Las Vegas Review-Journal political reporter.
Phone interview 1/23/15 with Michael Sommermeyer, PIO, Nevada Supreme Court.
Phone interview 2/4/15 with Doug Jones, former chairman, Nevada Judicial Discipline Commission
     </t>
  </si>
  <si>
    <t>Carlotta Amerino, Office of Information Practices, staff attorney, 29 December 2014, Honolulu, Hawaii, telephone
Janet Mason, League of Women Voters- Hawaii, legislative chair, Honolulu, Hawaii, 16 January 2015, telephone
Hawaii State Legislature, legislative information portal, accessed 17 January 2015, http://www.capitol.hawaii.gov/</t>
  </si>
  <si>
    <t>Annmarie Timmins, Concord Monitor, courts and state house reporter 1994-2014 (approximately), Feb. 6, 2015, Lowell, Mass., phone
Robert Wilson, New Hampshire Judicial Conduct Committee, chairman, Jan 27, 2015, Lowell, Mass., phone
New Hampshire Judicial Conduct Committee Annual Report 2013
http://www.courts.state.nh.us/committees/judconductcomm/reports/annualreport2013.pdf
Review of New Hampshire Judicial Branch Financial Disclosure Statements, New Hampshire Judicial Branch, 2013, Feb. 2, 2015</t>
  </si>
  <si>
    <t>Hon. Blair Jones, Judicial Standards Commission, Chairman, 10 February 2015, Columbus, Montana, email
Shelly Nash, Judicial Standards Commission, Executive Secretary, 11 May 2015, Helena, Montana, telephone
Charles S. Johnson, Lee Newspapers State Bureau, Bureau Chief, 5 February 2015, Helena, Montana, telephone
Hon. Jim Nelson, Retired Montana Supreme Court Justice, 6 February 2015, Helena, Montana, telephone.</t>
  </si>
  <si>
    <t>Alaska Statute requires candidates and political parties to submit the name, address, principal occupation and employer of every contributor who donates $100 or more during a calendar year, and the statute is closely followed. The information is published in a standardized format on the website of the Alaska Public Offices Commission, and data can easily be exported in multiple file types (CSV, DOC, TXT) which allows easy comparisons and advanced analyses.</t>
  </si>
  <si>
    <t>In-person interview with James Salzer, Capitol Reporter, Atlanta Journal - Constitution, February 16, 2014;
Phone interview with Tom Crawford, Editor of the Capitol Report, February 20, 2015;
In-person interview with Senator Jack Hill, Appropriations Chairman, February 12, 2015;
Georgia General Assembly website, accessed March 27, 2015, http://www.legis.ga.gov/en-US/default.aspx</t>
  </si>
  <si>
    <t xml:space="preserve">In practice, the publicly available records of candidate and party finances are complete and detailed in a comparable format. 
They include line-item income records and line-item expenditure records. The records also include cycle-to-date summary figures. All contributions greater than $20 are recorded, with a contributor name. </t>
  </si>
  <si>
    <t>The publicly available financial records of candidates and parties do itemize expenditures and contributions of more than $100. Beginning in 2014, any committee collecting more than $10,000 had to start filing electronically with the Secretary of State’s Office, and those forms are available in a searchable database. Before that, many of the disclosure forms were filed as simple typed lists, not in a formatted spreadsheet, or even were handwritten sheets scanned in and uploaded to the secretary of state’s website. 
However, there still are several drawbacks that make it difficult for reporters or other interested parties to nail down the interests backing some candidates. The first is that individual contributions are listed with the donors’ names and address, but there are no affiliations listed. 
The second potential drawback is that political action committees can be listed several ways -- by full name, acronym or PACronym, and sometimes by misinterpretations of the actual name. For instance, the Alabama Independent Auto Dealers Association has one PAC that can be listed by that name, A.I.A.D.A, Auto-PAC, AUTOPAC, or, mistakenly, by AIADA or a variation.</t>
  </si>
  <si>
    <t xml:space="preserve">Carol Weissert, Director of the Leroy Collins Institute at Florida State University, interviewed by phone on March 26, 2015
Florida Senate Website, www.flsenate.gov, accessed April 21, 2015
Florida House of Representatives website, www.myfloridahouse.gov, accessed April 21, 2015
House Bills: http://www.myfloridahouse.gov/Sections/Bills/bills.aspx, accessed April 21, 2015
Senate bills: http://www.flsenate.gov/Session/Bills/2015, accessed April 21, 2015
The Senate's video broadcasts of debates and hearings can be viewed here: https://www.flsenate.gov/Media/VideoSchedule, accessed April 21, 2015
The House of Representatives videos of debates and hearings are here: http://www.myfloridahouse.gov/Sections/Videos/VideoArchive.aspx. </t>
  </si>
  <si>
    <t xml:space="preserve">Documentation of all of the Maine Ethics Commission meetings, and in turn, all of its work and investigations, are easily and readily accessible on the Commission's website. 
The Maine Ethics Commission meeting minutes are thorough and complete — and furthermore, audio recordings afford the public the opportunity to listen to the meetings themselves. Any user may enter the website at any time to gain access to the materials - with no identification or reasoning required.
Nevertheless, this method of public reporting is slow and cumbersome for researchers, reporters and the general public. Dozens, or even hundreds, of documents must be sifted through electronically in order to assess the Commission's activities over the course of a year, and likewise, the piecemeal organization also hampers quick searches for specific information. Furthermore, reports are only available in pdf format. </t>
  </si>
  <si>
    <t>Jim Smith, administrator, Supreme Court Commission on the Retirement, Removal and Discipline of Judges, St. Louis, Missouri, 21 April 2015, interview by email. 
Mark Morris, retired courts reporter for the Kansas City Star, Liberty, Missouri, 24 April 2015, interview by phone.
James Klahr, executive director, Missouri Ethics Commission, Jefferson City, Missouri, 24 April 2015, interview by email.
Statistical Information, Commission on Retirement, Removal and Discipline of Judges, received in response to request 8 April 2015. (The document is a record-keeping form used by the Commission to summarize the number of complaints they receive, the number dismissed without investigation, the number dismissed after investigation, and the resolutions of the remaining cases, by year).</t>
  </si>
  <si>
    <t>Darlene Ballard, Mississippi Commission on Judicial Performance, Executive Director, April 16 2015, Jackson, Mississippi, email interview.
Mississippi Commission on Judicial Performance Reported Cases
http://www.judicialperformance.ms.gov/Pages/Reported-Commission-Cases.aspx
Fred Banks, partner, Phelps Dunbar LLC (former Justice, Mississippi Supreme 
Court, 1991-2001), April 17, 2015, email interview.
Ryan Nave, Jackson Free Press, News Editor, May 29, 2015, Jackson, Mississippi, interview.
---
Peer Reviewer Sources:
 "Appeals court upholds sentences of attorney Paul Minor, two judges in corruption case," Associated Press, August 5, 2012
http://blog.gulflive.com/mississippi-press-news/2012/08/appeals_court_upholds_sentence.html</t>
  </si>
  <si>
    <t>A 100 score is earned if the publicly available records of candidate and political party finances provide complete and detailed information, itemizing all significant sources of income above $200 and expenditures. Records are available in standardized, comparable formats. 
A 50 score is earned if records are available, but lack some important details, are overly general, or are only partially available in standardized, comparable formats.   
A 0 score is earned if records do not provide a clear accounting of the sources of income or expenditures, or are not available.</t>
  </si>
  <si>
    <t xml:space="preserve">Jules Olsman, State Bar board member, phone interview, April 14, 2015                 
Paul Bukowski, attorney, former legislative aide, state House of Representatives, hone interview, April 7, 2015                                                                                 
Jeremy Steele, Michigan State University journalism professor, former member of national board of directors for the Society of Professional Journalists, co-founder of the Michigan Coalition for Open Government, phone interview, May 7, 2015    </t>
  </si>
  <si>
    <t>The Colorado Channel, Live &amp; Repeat Coverage of the State Legislature: http://www.coloradochannel.net/
Molly Otto, manager of library services of Colorado’s Joint Legislative Library, during a Feb. 24, 2015, phone interview. 
Elena Nunez, director of Colorado Common Cause, during a Feb. 23, 2015, phone interview.</t>
  </si>
  <si>
    <t>Connecticut General Assembly (CGA) website, http://www.cga.ct.gov/ (accessed April 24, 2015)
Phone interview, Mary Kula, staff assistant for the Office of Legislative Management, Hartford, April 24, 2015.
The Bulletin -- http://www.cga.ct.gov/asp/CGABulletin/Bulletin.asp (accessed April 24, 2015)</t>
  </si>
  <si>
    <t>Beau Berentson, Director of Communications and Public Affairs, Court Information Office, State Court Administration, Minnesota Judicial Branch, 12 March 2015, email interview.
Peter Knapp, Co-Director of Clinics, William Mitchell College of Law, 11 March 2015, St. Paul, Minnesota, phone interview 
Thomas Vasaly, Board on Judicial Standards, Executive Secretary, 5 March 2015, St. Paul, Minnesota, email interview</t>
  </si>
  <si>
    <t xml:space="preserve">Jon Offredo, Statehouse reporter, The News Journal, in-person interview, February 17, 2015;
Delaware State Legislature website, Legis.delaware.gov, accessed March 10, 2015; Sunlight Foundation, "Open Legislative Report Card", accessed 4-5-2015: http://bit.ly/1DC3n6S
House Bill 39, 148th General Assembly, accessed March 10, 2015: 
http://www.legis.delaware.gov/LIS/LIS148.NSF/vwLegislation/HB+39?Opendocument; </t>
  </si>
  <si>
    <t>All sources accessed on Jan. 14 and 26, 2015:
Massachusetts Commission on Judicial Conduct annual report, 2013
http://www.mass.gov/cjc/2013AnnualReport.pdf
Committee on Judicial Ethics website: 
http://www.mass.gov/courts/case-legal-res/rules-of-court/sjc/sjc311.html
http://www.mass.gov/courts/case-legal-res/ethics-opinions/judicial-ethics-opinions/cje-des-of-committee-gen.html
http://www.mass.gov/courts/case-legal-res/ethics-opinions/judicial-ethics-opinions/cje-opin-2013-1.html
State Ethics panel finds judges can receive free legal services, Andrea Estes, reporter, Boston Globe, Boston MA, March 26, 2013
http://www.bostonglobe.com/metro/2013/03/26/state-ethics-panel-finds-judges-can-receive-free-legal-services-undermining-judge-dougan-investigation/VO7OhPefFsHCu7DsI1MgjO/story.html
Judge Dougan received more than $550,000 in free legal help, Andrea Estes, Reporter, Boston Globe, Boston, MA, May 14, 2013
http://www.bostonglobe.com/metro/2013/05/14/judge-dougan-received-more-than-free-legal-aid-fight-bias-charges/yYjh2RoiuVqNich2KnFYsK/story.html
Interview, Daniel B. Winslow, attorney, SVP &amp; General Counsel, Rimini Street, Inc. Former judge and chief legal counsel for Gov. Mitt Romney, Boston, MA, by telephone and email, June 26, 2015</t>
  </si>
  <si>
    <t>In practice, the publicly available records of candidate and political party finances are complete and detailed.</t>
  </si>
  <si>
    <t>California Legislative Information website, accessed on Apr. 20, 2015
 http://leginfo.legislature.ca.gov/faces/billSearchClient.xhtml
A.G. Block, deputy director, University of California Sacramento Center, email, Jul. 22, 2015
California Legislative Journals, accessed July 22, 2015
http://www.leginfo.ca.gov/senate-journalhtml/sj_201507.html
http://clerk.assembly.ca.gov/daily-journals
California Legislative Video Schedule, accessed July 22, 2015
http://www.calchannel.com/local-listing/</t>
  </si>
  <si>
    <t>Reports both by the Iowa Ethics and Campaign Disclosure Board and the Judicial Qualifications Commission are generally published online in pdf format.  
Due to reports not being posted online quickly, or not posted to the entity's own website, making them more difficult to find, the reports are not timely. Reports filed by the Iowa Ethics and Campaign Disclosure Board do have a limitation on use, although it restricts only uses for commercial purposes and allows the information to be used in "newspapers, magazines, books, or other similar communications, so long as the principal purpose of such communications is for providing information to the public and not for other commercial purpose," as well as permitting the information to be used when soliciting political campaign contributions.</t>
  </si>
  <si>
    <t>Wisconsin Campaign Finance Information System, accessedMarch 9, 2015, and May 20/2015, cfis.wi.gov
Reid Magney, public information officer Wisconsin Government Accountability Board, email interviews Jan. 26, 27, 2015
Matt Rothschild, executive director, Wisconsin Democracy Camaign, phone and email interviews, Jan. 25-27, 2015</t>
  </si>
  <si>
    <t xml:space="preserve">The Ethics Commission posts reports online. The website includes files on campaign finance and lobbying regulations. All files are only available in pdf format. </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</si>
  <si>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Wyoming's Campaign Finance Information System, Website, April 26, 2015
https://www.wycampaignfinance.gov/WYCFWebApplication/GSF_Authentication/Default.aspx</t>
  </si>
  <si>
    <t>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Senate audio livestream, accessed February 20, 2015, http://tonicmedialr.com/arsenatestream.html
Arkansas House video library, accessed February 18, 2015, http://www.arkansashouse.org/video-library
Arkansas General Assembly website, “Bill Search,” accessed February 1, 2015, http://www.arkleg.state.ar.us/SearchCenter/Pages/historicalbil.aspx
“Senate audio livestream rolls today,” Talk Business staff, Talk Business, February 3, 2015, http://talkbusiness.net/2015/02/senate-audio-live-stream-rolls-today/</t>
  </si>
  <si>
    <t>Interview, Steve Lash, Daily Record, reporter, telephone interview, 3/30/15
Professor Amy Dillard, University of Baltimore Law School, telephone interview, 3/30/15
Gary Kolb, executive secretary, Maryland Commission on Judicial Disabilities, email 4/29/15
Terri Charles, spokeswoman, Maryland Judiciary, email 5/20/15 says can only document year 2014</t>
  </si>
  <si>
    <t>Reports of the Ethics Commission are not posted online, and only available as requested.
However, the Inspector General's investigative reports are complete and available online, at no cost, and accessible to anyone on the Inspector General's website. 
One instance, under the previous Inspector General David Thomas, revealed discrepancies in how reports are released publicly. The case was an investigation of the use of state staff and resources during former Superintendent of Public Instruction Tony Bennett's 2012 re-election campaign. According to the Associated Press, an eight-page formal investigative report was issued in July 2014, finding minimal violations and resulting in a $5,000 fine and an admonition Bennett could have avoided fines by rewriting rules to allow some campaign work on state time. But another, more extensive 95-page report was completed in February that showed Thomas' investigator believes grounds existed for charges against Bennett, including more than 100 violations of wire fraud laws, said the AP article. The AP viewed a copy of that report, but said it was closely guarded and not released publicly and Thomas did not explain the discrepancies between the two reports. 
 Annual reports detailing actions taken by the Indiana Commission for Judicial Qualifications regarding judges' misconduct are posted online (Adobe PDF format) on the state judiciary website. 
The Indiana House and Senate Ethics Committees are not required to issue annual reports regarding recommendations they take during the year.</t>
  </si>
  <si>
    <t>Michael Duane, Assistant Attorney General, email Jan. 21, 2015.
Secretary of State Jim Condos, interview, Jan. 6, 2015.
Allen Gilbert, exec. dir. ACLU VT, personal interview, Jan. 6, 2015.
Will Senning, Director Elections Division, telephone interview April 15, 2015.
Secretary of State Campaign Finance website, accessed April 17, 2015
https://www.sec.state.vt.us/elections/campaign-finance.aspx</t>
  </si>
  <si>
    <t>Timothy Hogan, Executive Director of the Arizona Center for Law in the Public Interest, in-person interview, 2/26/2015
Arizona Legislature Live Video, Accessed May 6, 2015
http://azleg.granicus.com/ViewPublisher.php?view_id=22
Arizona Legislature Floor Calendar, Accessed May 6, 2015
http://www.azleg.gov/FloorCalendars.asp</t>
  </si>
  <si>
    <t>In law, civil servants are protected from recrimination when reporting cases of corruption, graft, or abuse of power.</t>
  </si>
  <si>
    <t>Chris Piper, executive director at Ethics and Virginia Conflict of Interests Advisory Council and former employee of the Board of Elections, interviewed Dec. 31, 2014. 
Rebecca Green, co-director of the Election Law Program for the College of William and Mary, interviewed on Jan. 12, 2015;
Campaign Finance Reports, Department of Elections. 2 May 2015. http://cfreports.sbe.virginia.gov/
Campaign Finance Reports, Virginia Public Access Project. 2 May 2015. http://www.vpap.org/elections/</t>
  </si>
  <si>
    <t>Jon Ammons, acting public disclosure officer, Washington State Public Disclosure Commission, via email 2/18/2015
Reporter Kyung Song requested two separate F1 forms, for Sen. Pam Roach and Rep. Frank Chopp, and received them the same day, 2/18/2015
Washington Public Disclosure Commission "View reports" page, accessed April 21, 2015
http://www.pdc.wa.gov/MvcViewReports
Public Disclosure Commission "Electronic Submission of Public Records Request," accessed April 21, 2015
http://www.pdc.wa.gov/prrequest/</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</si>
  <si>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Bruce Smith, Attorney, Drummond-Woodsum, 17 February 2015, in person interview.</t>
  </si>
  <si>
    <t>March 11, 2015, phone interview with Gregg Erickson, founder of the Alaska Budget Report and Erickson &amp; Associates, former Director of Research at the Alaska Legislature
Gavel to Gavel Archives (http://www.360north.org/gavel-archives/), accessed Feb. 15, 2015; 
An example of the information typically presented online on the website of the Alaska Legislature, along with variations of a bill (http://www.akleg.gov/basis/Bill/Detail/29?Root=HB%20%2030), accessed Feb. 15, 2015;</t>
  </si>
  <si>
    <t>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
Candidates and office holders' financial disclosures, http://disclosures.utah.gov/Search/PublicSearch, Accessed June 7, 2015 Political parties' financial disclosures, http://disclosures.utah.gov/Search/PublicSearch, Accessed June 7, 2015</t>
  </si>
  <si>
    <t>Ethics reports are available through the State of Illinois Executive Ethics Commission website and Office of the Executive Inspector General's website. Reports are also available through the Legislative Ethics Commission, the Office of Legislative Inspector General and the Judicial Inquiry Board. 
Information is available online and citizens can access the information without barriers. Ethics reports are available to any user, and users are not required to register before accessing this data. Documents are only available in pdf format.</t>
  </si>
  <si>
    <t>Robert Scott, Public Affairs Research Council, in-person interview, Feb. 19, 2015
Kevin Kane, Pelican Institute, in-person interview, Jan. 21, 2015 
Melissa Landry, executive director, Louisiana Lawsuit Abuse Watch, in-person interview, Jan. 20, 2015 and May 22, 2015.
State Rep. Stuart Bishop, R-Lafayette, testifying before the House Judiciary Committee on May 15, 2015
Stephen Waguespack, president of Louisiana Association of Business and Industry, personal interview on May 15, 2015.
Code of Judicial Conduct, accessed April 13, 2015.
http://www.lasc.org/rules/supreme/cjc.asp 
Free ride, in more ways than one, James Gill, The Advocate, Jan. 15, 2015
http://theadvocate.com/columnists/jamesgill/10544318-123/james-gill-free-ride-in
Supreme Court of Louisiana, IN Re: Judge J. Robin Free, No 2014-O-1828, Dec. 9, 2014
http://www.lasc.org/opinions/2014/14O1828.opn.pdf</t>
  </si>
  <si>
    <t>Craig McDonald, director, Texans for Public Justice, telephone interview, Jan. 21, 2015
Ross Ramsey, executive editor and co-founder, Texas Tribune, telephone interview, Jan. 23, 2015
Texas Ethics Commission, campaign record search site, accessed June 15, 2015
http://www.ethics.state.tx.us/main/search.htm
Abbott Announces Appointees to University System Boards, Texas Tribune, Jan. 22, 2015
https://www.texastribune.org/2015/01/22/abbott-announces-appointees-ut-m-and-tech-boards/</t>
  </si>
  <si>
    <t xml:space="preserve">Reports from the Idaho Attorney General’s and the House and Senate Ethics Committees office are publicly available online. All files are in pdf format. 
There is no clearly available archive of past reports on the Judicial Council’s website. Past public reports are available upon request.
 </t>
  </si>
  <si>
    <t>Cory Heidelberger, operator of Dakota Free Press blog, 22 March 2015, email.
Search campaign finance reports, South Dakota secretary of state’s website, https://sdsos.gov/elections-voting/campaign-finance/Search.aspx, 22 March 2015.
Independent expenditures, South Dakota secretary of state’s website, https://sdsos.gov/elections-voting/campaign-finance/Independent_expenditures.aspx, 22 March 2015.</t>
  </si>
  <si>
    <t>Laurie McCallum, chair of the state Labor and Industry Review Commission and former chair of the state Personnel Commission for 13 years, email interviews Feb. 8, 2015, and Feb. 9, 2015. Laurie.McCallum@wisconsin.gov
Sally Drew, president of the Association of Career Employees (ACE), sally_drew@mac.com, Phone interview Feb. 16, 2015, and email followup.
John Dipko, Communications Director, Wisconsin Department of Workforce Development, (608) 266-6753, John.Diko@dwd.wisconsin.gov. Email interviews Feb. 16, 2015; Feb. 26, 2015.</t>
  </si>
  <si>
    <t>Ethics reports are online and available to the public at no cost. They are posted the same day they are released to the Legislature.
The data, however, is locked in pdf format.</t>
  </si>
  <si>
    <t>Interview with Drew Rawlins, executive director of the Tennessee Bureau of Ethics and Campaign Finance, on Jan. 29, 2015. 
Phone interview with Tom Humphrey, reporter for the Knoxville News Sentinel, on Feb. 16, 2015
Registry of Election webpage on online campaign finance database, accessed May 4, 2015
https://apps.tn.gov/tncamp-app/public/search.htm</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</si>
  <si>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The Board of Elections web site, accessed April 22, 2015, can be found here:
http://www.elections.state.ri.us/finance/publicinfo/</t>
  </si>
  <si>
    <t>Jon Ammons, acting public records officer for PDC emailed response 2/18/15; request made by reporter Kyung Song; 
Austin Jenkins, capitol reporter for nwNewsNetwork, email interview 3/3/2015; 2015 
Public Disclosure Commission "Personal Financial Affairs" records request page, accessed April 22, 2015
http://www.pdc.wa.gov/public/personalfinancialaffairs.aspx
F-1 form for David Postman, executive director of communications for Gov. Jay Inslee, accessed 4/15/2015 
https://www.documentcloud.org/documents/1875607-postmandavid2015.html</t>
  </si>
  <si>
    <t xml:space="preserve">The reports are readily available online dating back to 1998 and all the way through 2014. There is no registration or membership requirement and the data is free.
Same goes for the JQC reports, although they are not posted in a timely manner and are very incomplete. However, documents can be downloaded in pdf format only. </t>
  </si>
  <si>
    <t>Rep. John Knight, D-Montgomery, telephone interview, May 22, 2015. 
Mike Cason, al.com, state government reporter, April 12, 2015, telephone interview.
Jeff Woodard, clerk of the House of Representatives, telephone interview, May 21, 2015.
The Alabama Legislature, Home page, undated, http://www.legislature.state.al.us/aliswww/aliswww.aspx, accessed June 28, 2015.</t>
  </si>
  <si>
    <t>Phone interview, Lynn Teague, S.C. League of Women Voters, March 26, 2015
Phone interview, John Crangle, Common Cause, April 9, 2015
Phone interview, Cathy Hazelwood, former State Ethics Commission General Counsel, April 9, 2015
State Ethics Commission website: www.ethics.sc.gov</t>
  </si>
  <si>
    <t xml:space="preserve">There is information published online by Delaware's ethics office, the Public Integrity Commission, but much of it is subject to extensive redaction, posted in PDF format, and lacking in primary source information. In short, the way in which information is shared, or not shared, makes it difficult for citizens to track the work of the ethics office or to determine whether government officials closely follow code of conduct laws. 
Information available online includes advisory opinions issued by the Public Integrity Commission on various aspects of Delaware's code of conduct law, including outside employment provisions, post-employment, provisions involving contracting with the state and local codes of conduct. The commission posts synopses of opinions at the end of each year, while redacting most names, the agencies where the officials requesting the opinions work, and, often, the dates on which the opinions were decided and issued. Some information is available in meeting minutes, but that information does not meaningfully contribute to the transparency of Delaware's ethics regulation. Some lobbying reports do provide an exception: lobbyists report their work on certain bills and regulations, and those reports are made available in Excel format that are easily searchable and downloadable through an online database. But public officer disclosures are not made available online because of "phishing" concerns. 
Records of the Court on the Judiciary, the internal court that oversees and enforces judicial rules, are confidential, except a final order of suspension, removal, or retirement. Ethics committees of the General Assembly also operate confidentially. </t>
  </si>
  <si>
    <t>Barry Kauffman, executive director of Common Cause Pennsylvania, Harrisburg, Pa., 13 Februrary 2015, interview by phone. 
Review of Reporting Search, Pennsylvania Department of State, accessed January and February 2015
https://www.campaignfinanceonline.state.pa.us/pages/CampaignFinanceSearch.aspx
Snail Mail Slows PA's Campaign Finance Reports, Melissa Daniels, PA Independent, 27 February 2013
http://paindependent.com/2013/02/snail-mail-slows-pas-campaign-finance-reports/</t>
  </si>
  <si>
    <t>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"Legislature approves ethics bill with $100 cap," Jim Nolan and Markus Schmidt, RIchmond Times-Dispatch, 17 April 2015. http://www.richmond.com/news/virginia/government-politics/article_1d1225c8-3929-5099-8ce5-eace700186c9.html</t>
  </si>
  <si>
    <t xml:space="preserve">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Judicial Conduct Commission Annual Report, Judicial Conduct Commission, 2013-2014, http://courts.ky.gov/commissionscommittees/JCC/Documents/Public_Information/JCFY20132014.pdf, accessed 4 February 2015. 
Public Actions page (with PDFs of recent orders and reprimands), Kentucky Judicial Conduct Commission, no date, http://courts.ky.gov/commissionscommittees/JCC/Pages/publicinformation.aspx, accessed 6 February 2015. 
Kentucky earns 'F' for judicial financial disclosure, Chris Zubak-Skees, Reity O'Brien, Kytja Weir, Chris Young, Center for Public Integrity, Updated: 19 May 2014, http://www.publicintegrity.org/2013/12/04/13734/kentucky-earns-f-judicial-financial-disclosure, accessed 6 February 2015. </t>
  </si>
  <si>
    <t>Most records of legislative processes and documents are online and accessible within a reasonable time period and at no cost. The Wyoming Legislature’s website has archives from past sessions dating back to 2001. I
Transcripts, voting records and audio files are all easily accessible to the public online at the Wyoming State Legislature’s website under session archives. There are roll call votes on bills and amendments under “bill information” for each session. 
Still, the state is working to post documents more consistently, Chairman of the Legislature’s Technology Committee Rep. Ruth Ann Petroff, R- Jackson, said. Right now, the process is haphazard because there is a small staff, she said. 
“It’s something we're trying to automate and the effort is definitely there,” Petroff said.</t>
  </si>
  <si>
    <t>M. Scott Carter, longtime Oklahoma political reporter for the Journal Record newspaper and Oklahoma Watch, a non-profit public interest journalism foundation, telephone interview 1/29/15, 4 p.m.
Pre-2015 campaign finance data for Oklahoma http://www.ok.gov/ethics/public/index.php 
Lee Slater, executive director of Oklahoma Ethics Commission, telephone interview 1/30/15, 1:30 p.m.
Ethics Commission's new public reporting site, the Guardian
https://guardian.ok.gov/PublicSite/homepage.aspx#</t>
  </si>
  <si>
    <t>Justin St. james, Staff Attorney, Vermont State Employees Association personal interview Feb. 17, 2015.
Former Sen. Vincent Illuzzi, personal interview Feb.17, 2015..
Sarah London, Counsel to the Governor, personal interview Jan. 21, 2015.</t>
  </si>
  <si>
    <t>Dan Meek, public interest attorney, advocate for campaign finance reform, Jan. 28, 2015, interviewed via email and phone. 
Tony Green, Communications Director, Oregon Secretary of State, January 28, 2015, via email.
Oregon Secretary of State Campaign Finance web site, accessed on May 6, 2015. 
http://sos.oregon.gov/elections/Pages/orestar.aspx
Campaign Finance: Contribution &amp; Expenditure Limits, by Oregon Legislative Committee Services, p. 2-4, September 2012.
https://www.oregonlegislature.gov/citizen_engagement/Reports/CampaignFinance.pdf</t>
  </si>
  <si>
    <t>"In practice, state legislative documents are easily available online. There are several portals--the most comprehensive is probably available at https://docs.legis.wisconsin.gov/. There are wide variety of links, including Legislative Council and drafting files, State Attorney General opinions and administrative rules, committee calendars, and the like. 
Such documents are available for free and can be accessed within the week. 
There are also extensive portals for budget documents. For example,  a Budget Index Report and a user's guide to the 2015-2016 Governor's Executive Budget Bills: 2015 Assembly Bill 21 and 2015 Senate Bill 21, is available at http://docs.legis.wisconsin.gov/2015/related/budget/index/guide. In its introduction, the guide says: ""Every budget bill is composed of hundreds of individual bill drafts, each dealing with a particular topic or program and each assigned a four digit LRB number. This Budget Index Report (BIR) guide is designed to help you find topics within AB21/SB21 and, by using the links, connect with the text of the specific budget component draft in which you are interested.""
A University of Illinois research study gave Wisconsin an A+ for transparency of budget documents and public access."</t>
  </si>
  <si>
    <t>Philip Richter, director, Ohio Elections Commission, Columbus, 12-30-14 email 
Catherine Turcer, policy analyst, Common Cause-Ohio, Columbus, 1-18-15 email
The campaign finance database search page: http://www.sos.state.oh.us/CampaignFinance/Search.aspx 
Example of the various reports available (for Gov. John Kasich): http://www2.sos.state.oh.us/pls/cfqry/f?p=119:37:301050000086432::NO:RP:P37_ENTITY_ID,P37_ENTITY_TYPE:12856,CAC</t>
  </si>
  <si>
    <t>Financial disclosure statements from individual public officials, state employees and other state policymakers are available only by request to the Office of State Ethics (OSE); similarly, disclosure statements from individual judges can be obtained through the Office of the Chief Court Administrator. Only about 10 percent of the randomly selected Statements of Financial Interests (SFI) are audited by the OSE -- and then, only to determine statutory compliance, not to verify financial information. An annual summary of the "facial" audits can be found on the OSE's website in its annual reports. 
 The largely cursory statements from state judges are publicly available through the Office of the Chief Court Administrator, but they are incomplete, many lacking any kind of detail and are not in open data format. They are literally handwritten, then scanned as pdfs. 
 On the other hand, financial reports filed by lobbyists are available through the online Lobbyist Registration Portal, which is on the OSE's website. And, rulings, opinions and enforcement actions, court decisions and many guides to OSE regulations are prominently offered as well. Rulings and opinions, in summary and the full text, are listed by topic and year, dating back to 1978.</t>
  </si>
  <si>
    <t>Ron Keefover, former public information office for Office of Judicial Administration, telephone interview Feb. 24, 2015.  
Gloria Farha Flentje, Wichita attorney and member of volunteer judicial review group, telephone interview May 12, 2015
Commission on Judicial Conduct annual report: http://www.kscourts.org/appellate-clerk/general/commission-on-judicial-qualifications/2013-Annual-Report.pdf
Newspaper search, Jan. 1, 2013 - present</t>
  </si>
  <si>
    <t>Phone interview with Drew Rawlins, executive director of the Bureau of Ethics and Campaign Finance, on Dec. 18, 2014.
Interview with Tom Humphrey, reporter for the Knoxville News Sentinel, on Dec. 23, 2014 at the Bell Buckle Café. 
Tennessee Ethics Commission webpage for Disclosure of Statement of Interests, accessed June 11, 2015: 
https://apps.tn.gov/conflict-app/search.htm</t>
  </si>
  <si>
    <t xml:space="preserve">Phone interview March 18, 2015, with Amy Strange, deputy director, campaign finance and operations, NC Board of Elections.
Phone interview March 12, 205, with Bob Phillips, executive director of Common Cause North Carolina.
NC Campaign Report Search.
https://www.ncsbe.gov/ncsbe/Campaign-Finance/report-search
Phone interview March 25, 2015, with Don Carrington, investigative reporter and editor  Carolina Journal.  </t>
  </si>
  <si>
    <t>David L Baker, former Iowa Supreme Court justice and Iowa attorney, Jan. 27, 2015, telephone interview
Steve Davis, communications director, Iowa Judicial Branch, Jan. 16, 2015, email
Disciplinary Action, Iowa Judicial Qualifications Commission, accessed April 21, 2015
http://www.iowajqc.gov/disciplinary_action/</t>
  </si>
  <si>
    <t>Texas Ethics Commission, Accessed Feb. 4, 2015
http://www.ethics.state.tx.us/filinginfo/pfsforms_ins.html
Craig McDonald, director, Texans for Public Justice, telephone interview, Jan. 6, 2015
Natalia Ashley, executive director, Texas Ethics Commission, telephone interview, Jan. 2, 2015</t>
  </si>
  <si>
    <t>Legislative records are readily available at no cost in print and electronic form on the website of the Legislature. Official proceedings can also be followed via the audio webcast available both under the House and the Senate sections. 
  “House and Senate journals are available, generally the next day in both print and electronic forms,” said Phil Kabler, statehouse correspondent for the Charleston Gazette. “All House and Senate sessions are now streaming audios so you can listen to them live, and some committees are doing so as well. It’s also possible to request access to listen to tapes of a preceding meeting. Bills and bill tracking are also available on line.”
  Jack Rogers, retired attorney for the state, said people can find all those things on the Internet, which is a huge cry from the old days when people had to go down to the Capitol to find out what was going on. “And it seems to be updated pretty regularly, except during the final days of the Legislature when they get a little overloaded,” he added. “I think they’ve become very transparent – except for the back room.”
  The West Virginia legislative Web site is quite robust, said Sam Hickman, who lobbies for social causes. “It’s not real time, but it’s fairly close,” he said. “You can get bill drafts fairly quickly, and you can listen to live audio from floor sessions or committee hearings. The Web site also allows you to set up an individual bill tracking site where you can watch individual pieces of legislation pass through the House and Senate.”</t>
  </si>
  <si>
    <t>Interview: John Trimble, Indianapolis attorney with Lewis Wagner LLC, president of the Indianapolis Bar Association and past member of the Commission on Judicial Qualifications, Feb. 9, 2015, by phone. 
Interview: Kathryn Dolan, Supreme Court public information officer, Feb. 16, 2015, by email.
Interview: Kelly Lucas, editor and publisher, Indiana Lawyer and TheIndianaLawyer.com, published by IBJ Media, Indianapolis, May 12, by phone.</t>
  </si>
  <si>
    <t>Robert Cummins, fmr. Chairman of the Illinois Judicial Inquiry Board, 9 March 2015, 10 March 2015, phone interview, email interview.
Lawyer disbarred for 3 decades in Greylord scandal wants license back, Steven Strahler, 26 August 2014, Chicago Business http://www.chicagobusiness.com/article/20140826/NEWS04/140829903/lawyer-disbarred-for-3-decades-in-greylord-scandal-wants-license-back
Illinois Supreme Court, accessed April 23, 2015, http://www.state.il.us/court/SupremeCourt/</t>
  </si>
  <si>
    <t>The Independent Ethics Commission posts reports on its website in PDF format that includes all formal, non-frivolous investigations that rose to the level of proceedings, advisory opinions and an annual report. They can be found online, use primary source data, and are free to obtain. 
However, despite the commission's existence since 2008, only the annual report for 2014 is available online.</t>
  </si>
  <si>
    <t>Shantel Krebs, secretary of state, 20 March 2015, email.
Dusty Johnson, former chief of staff to Gov. Dennis Daugaard, 20 March 2015, email.
Donation Search (asset disclosures of elected officials are produced here, but not asset disclosures of civil servants), Secretary of State website, https://sos.sd.gov/CampaignFinance/CFSearch.aspx, 20 March 2015.</t>
  </si>
  <si>
    <t>Blair Horner, New York Public Interest Research Group, Legislative Director, Feb. 24, 2015, New York, phone; 
Disclosure reports, New York Board of Elections, accessed March 5, 2015, http://www.elections.ny.gov/CFViewReports.html ; 
Campaign finance filings, Open New York, accessed March 5, 2015, https://data.ny.gov/Transparency/Campaign-Finance-Filings-Submitted-to-the-New-York/55r5-jny4</t>
  </si>
  <si>
    <t>Dede Feldman, former state senator, 15 January 2015, via phone. 
Diane Denish, former lieutenant governor of New Mexico, 16 March 2015, via phone.
Kent Cravens, former Republican state senator, 16 March 2015, state capitol in Santa Fe, in person.</t>
  </si>
  <si>
    <t>The legislature has a free, easy-to-access website that allows you to search and track legislation. The site is http://app.leg.wa.gov/billinfo/ You can get up-to-the-day information about what's going on in both the House and Senate as well as committees, with all of the records archived and available at http://leg.wa.gov/.
 Because of TVW, the state's public-service TV station, Washington makes it unusually easy to watch the Legislature's public proceedings. You can watch for free online, live and archived.
 Some journalists consider TVW part of the record because it records and archives every hearing and floor action. TVW can be searched for words and phrases for direct access.</t>
  </si>
  <si>
    <t>The ethics reports of the Fair Political Practices Commission and the Commission on Judicial Performance are accessible to the public in an open data format. The FPPC site includes an extensive index of summaries of enforcement cases, commission meeting agendas. The PDFs are copies of original documents and filed without delays. The site also provides access to Statements of Economic Interest for elected state officials and the judiciary, although no judges have been included on the site since 2012 because of a staff shortage. 
The Commission on Judicial Performance posts the details of its most serious cases as they are made public. They are copies of actual commission documents. Less serious cases, involving either an advisory letter or private admonishment, are made public in the commission's annual report, in PDF, free of registration, licensing or costs.</t>
  </si>
  <si>
    <t>Statement of Economic Interests, S.C. Ethics Commission
http://ethics.sc.gov/StatementofEconomicInterests/Pages/index.aspx</t>
  </si>
  <si>
    <t>David Scanlan, Office of the New Hampshire Secretary of State, senior deputy secretary of state, January 9, 2015, Lowell, Mass., phone
Gordon Allen, Coalition for Open Democracy, co-chairman, January 19, 2015, Lowell, Mass., phone 
Campaign Finance, website of the NH Secretary of State, accessed Jan. 1-21, 2015
http://sos.nh.gov/CampFin.aspx</t>
  </si>
  <si>
    <t>The website of the Virginia General Assembly has detailed records of all proposed legislation, including drafts of legislation as it is changed during committee hearings and floor amendments. The Legislative Information System website also includes committee votes and floor votes. The website is updated live during session for floor action and within the day for committee action.
The public is able to watch committee meetings in person and to watch floor action via a livestream from the General Assembly website. However, the General Assembly does not publish anything that shows what legislators said on the floor or in committee. Subcommittee votes are also not recorded. Each amendment to the introduced budget is listed both by amendment number and by the legislator who introduced it.</t>
  </si>
  <si>
    <t>NJ Election Law Enforcement Commission Deputy Director Joe Donohue, 1/28/15 interview at his office. 
Star-Ledger reporter Matt Friedman, 2/4/15 phone interview
ELEC website:http//www.elec.state.nj.us/publicinformation.htm</t>
  </si>
  <si>
    <t>Corinna Wilson, executive director of the Pennsylvania Freedom of Information Coalition and principal of Wilson500, 27 January 2015, interview by phone.
Robert P. Caruso, executive director of the State Ethics Commission, 30 January 2015, Harrisburg, Pennsylvania, interview by phone.
Review of SFIs in the State Ethics Commission's eLibrary, accessed February and March 2015, http://www.ethicsrulings.state.pa.us/weblink8/</t>
  </si>
  <si>
    <t xml:space="preserve">The Arizona Judicial Ethics Advisory Committee posts opinions, reports, and bulletins on their website. All the files available are only in pdf format. </t>
  </si>
  <si>
    <t>Frank Daley, executive director, Nebraska Accountability and Disclosure Commission, phone interview, March 9, 2015
Bill Avery, former state senator and retired University of Nebraska-Lincoln political science professor, in-person interview, Scooter's coffeeshop, March 19, 2015
Nebraska Accountability and Disclosure Commission campaign filings website, accessed April 27, 2015
http://www.nadc.nebraska.gov/ccdb/search.cgi</t>
  </si>
  <si>
    <t>Pamela Williams, compliance officer, Oklahoma Ethics Commission, in-person records request on 2/6/15</t>
  </si>
  <si>
    <t>Phone interview 1/14/15 with Kevin Benson, deputy attorney general representing secretary of state's office.
Interview 1/15-15 with Sandi Chereb, Las Vegas Review-Journal political reporter, in Carson City.
Interview 1/19/15 with Barry Smith, executive director, Nevada Press Association, Carson City.
Nevada secretary of state's search page for campaign finance information, accessed May 20, 2015
http://nvsos.gov/SoSCandidateServices/AnonymousAccess/CEFDSearchUU/Search.aspx#individual_search</t>
  </si>
  <si>
    <t>The Ethics Commission makes reports in contested matters available online, as PDFs or Word documents for older decisions. They also make advisory opinions available, as PDFs or directly on their website for older opinions. The site is possible to search via looking for search terms. No other reports -- such as in dismissals, findings of probable cause, settled cases, etc. -- is immediately available online. The information that is available is timely, free, permanent, available on the website, available to anyone, and imposes no terms of service. (The same is true for the Judicial Discipline website.)</t>
  </si>
  <si>
    <t>Mary Baker, Commissioner of Political Practices, Program supervisor, 29 January 2015, Helena, Montana, telephone
Denise Roth Barber, National Institute for Money in State Politics, Research Director, 30 January 2015, Helena, Montana, telephone
Charles S. Johnson, Lee Newspapers State Bureau, Bureau Chief, 5 February 2015, Helena, Montana, telephone
Commissioner of Political Practices, Campaign Report Search, 2015http://campaignreport.mt.gov/forms/candidatesearch.jsp
Campaign finance reporting needs updating, editorial, Montana Standard, 8 February 2015, http://mtstandard.com/news/opinion/editorial/campaign-finance-reporting-needs-updating/article_4a273722-6e76-5a05-ba90-52aaa1d0d97a.html
Campaign finance reform bills rejected, but push not over, Charles S. Johnson, Montana Standard, 1 February 2015, http://mtstandard.com/news/local/campaign-finance-reform-bills-rejected-but-push-not-over/article_11a4b681-46f9-5cb4-845a-5de2e785892f.html</t>
  </si>
  <si>
    <t>Paul Nick, executive director, Ohio Ethics Commission, Columbus, 1-2-15 email
The process for obtaining copies is at the Ohio Ethics Commission web site: http://ethics.ohio.gov/disclosure/request.shtml 
Ohio Ethics Commission FAQ (last entry): http://www.ethics.ohio.gov/disclosure/FAQs/faqAfterStatementFiled.shtml</t>
  </si>
  <si>
    <t>Journals, calendars, bills as introduced and amended are posted online almost immediately. So are committee schedules, including agendas. All committee reports, including budget documents, are public records and are available online almost immediately at no cost.
 In both houses, all committee meetings are open. In the House of Representatives, proceedings of all committee meetings are taped, and the tapes are available to the public, though they are not transcribed and placed online. The Senate rules leave it up to each committee whether to tape their hearings. Most, but not all, do so.</t>
  </si>
  <si>
    <t>James Klahr, Missouri Ethics Commission executive director, Jefferson City, Missouri, 8 April 2015, interview by phone.
Candidate/Committee Resources, Missouri Ethics Commission, accessed 12 April 2015, http://www.mec.mo.gov/EthicsWeb/CampaignFinance/CampaignFinance.aspx
Contributions Over $5,000 Search, Missouri Ethics Commission, accessed 12 April 2015, http://www.mec.mo.gov/EthicsWeb/CampaignFinance/CF_SearchLrgContr.aspx</t>
  </si>
  <si>
    <t>The Alabama Ethics Commission’s posts its annual report on its website after presenting it to the Legislature and governor. 
That report includes information about its staff and commission members along with a financial rundown of the commission’s collections and spending, as well as numbers of informal advisory opinions given, educational programs offered, documents filed and such. It also includes individual synopses of formal advisory opinions issued but does not include details about cases referred for prosecution. 
The report is free to the public and available in pdf format.</t>
  </si>
  <si>
    <t>In person interview Feb. 18, 205, with Perry Newson, executive director of NC Ethics Commission.
Phone interview Feb. 25, 2015 with Tom Harris, chief of staff and general counsel for the State Employees Association of North Carolina. 
Phone interview Feb. 25, 2015, with Jane Pinsky, director of NC Coalition for Lobbying and Government Reform.</t>
  </si>
  <si>
    <t>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Josh Margolin, ABC news reporter, former New Jersey statehouse reporter, 2/8/15 phone interview.</t>
  </si>
  <si>
    <t>Tammy Mori, Hawaii Judiciary, special assistant for judiciary communications, 20 January 2015, telephone
R. Brian Black, Civil Beat Law Center for the Public Interest, executive director, 20 January 2015, Honolulu, Hawaii, email
Commission on Judicial Conduct, 23rd Annual Report, accessed 17 January 2015, http://www.courts.state.hi.us/docs/courts_docs/judicial_conduct_annual_report_2012_2013.pdf
Judicial Financial Disclosure Statements, Hawaii State Judiciary, accessed 17 January 2015, http://www.courts.state.hi.us/news_and_reports/judicial_disclosures/jud_disclosures_2011.html</t>
  </si>
  <si>
    <t>Jennifer Robertson, Elections Officer, Secretary of State, Jackson, Mississippi, April 21, 2015 visit to elections office.
Mississippi Secretary of State's Office website, Campaign Finance Search
http://www.sos.ms.gov/Elections-Voting/Pages/Campaign-Finance-Search.aspx
Jeff Amy, reporter, Associated Press, Jackson, Mississippi, May 23, 2015 online correspondence.</t>
  </si>
  <si>
    <t>Jon Campbell, Gannett New York, State Government Reporter, Feb. 6, 2015, New York, phone; 
Michael Cuevas, Roemer Wallens Gold &amp; Mineaux, Attorney, March 17, 2015, New York, phone; 
Diane Kennedy, New York News Publishers Association, President, Feb. 5, 2015, New York, phone</t>
  </si>
  <si>
    <t>Emily Shaw, Sunlight Foundation, national policy manager, April 20-22, 2015, Email 
List of Required Filers - 2014, Financial Interest Filings - RSA 15-A, New Hampshire Secretary of State, accessed April 29, 2015
http://sos.nh.gov/FinInterest.aspx 
Ten Principles for Opening Up Government Information, The Sunlight Foundation, August 11, 2010
http://sunlightfoundation.com/policy/documents/ten-open-data-principles/</t>
  </si>
  <si>
    <t>Gisgie Gendereau, communications director, Michigan Secretary of State, email conversations, March 16                                                                                                  
Chris Thomas, director, Michigan Bureau of Elections, phone interviews, April 10 and June 8, 2015                                                                                                              
Mark Brewer, attorney, former Michigan Democratic Party chairman, phone interview, March 12                                                                                                                                 
Michigan Campaign Finance Disclosure Database
http://www.michigan.gov/sos/0,4670,7-127-1633_8723_8751---,00.html</t>
  </si>
  <si>
    <t>Gary Goldsmith, Minnesota Campaign Finance and Public Disclosure Board, Executive Director, 19 February 2015, St. Paul, Minnesota, in-person. 
Jeremy Schroeder, Common Cause Minnesota, Executive Director, 10 February 2015, St. Paul, Minnesota, in-person interview
Minnesota Campaign Finance and Public Disclosure Board, Campaign Finance Searchable Database, 6 March 2015, http://www.cfbreport.state.mn.us/dataViewer/cfbsearch.php</t>
  </si>
  <si>
    <t>All websites accessed on March 26, April 11, 18, 2015
Massachusetts Office of Campaign and Political Finance Searchable Database of Candidate and Committee Reports
http://www.ocpf.us/Reports/SearchItems
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31. 2015, by telephone and email</t>
  </si>
  <si>
    <t xml:space="preserve">Texas has quick and wide-ranging access to legislation and the work of the Legislature through Texas Legislature Online, an arm of the Legislature.   The service, which generally gets high marks, enables the public to run down and track bills at no charge, see what committee meetings are coming up and what will be discussed.  They can also access amendments as they are introduced on the floor and watch live feeds of the chambers and committee sessions, as well as archived video coverage.     </t>
  </si>
  <si>
    <t>Interview with Bill Rankin, Court Reporter, AJC, February 20, 2015. 
Interview with Robin McDonald, Reporter, The Daily Report, February 27, 2015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</si>
  <si>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The Tennessee General Assembly’s website underwent a major redesign to help citizens more easily track bills, watch streaming video of committee meetings and find out how their representatives voted.
 The new site allows most mobile devices to stream video. But there were a few snags with the website when the legislative video went down intermittently for a couple of weeks in April 2015. There was also a problem with dead links to at least one bill that was filed. 
 "One continuing annoyance is the refusal to put an amendment online until it has been approved by a committee – basically meaning the public cannot access how a bill is being changed (often a complete rewrite with a new subject) until after the deed is done," Tom Humphrey, a writer with the Knoxville News Sentinel, said in an email. 
 .
 There is no charge or password required to view streaming committees or look at proposed bills and see how lawmakers voted. The site provides an online bill-tracking service; however, citizens have to register with a username and password to use it. The tracking service is free.</t>
  </si>
  <si>
    <t>JQC, JUDICIAL QUALIFICATIONS COMMISSION
CASE ARCHIVE, Florida Supreme Court, http://www.floridasupremecourt.org/pub_info/jqcarchives.shtml
David Bogenschutz, Florida lawyer who often represents judges in JQC cases, interviewed by phone April 3, 2015
Howard Finkelstein, Public Defender of Broward County, interviewed by phone March 27, 2015</t>
  </si>
  <si>
    <t>Catherine Lu, Public Information Officer, Nevada Secretary of State, Las Vegas, NV, April 27, 2015, by email.
Nevada Secretary of State, Aurora Campaign Finance Disclosure, accessed May 21, 2015
http://nvsos.gov/SOSCandidateServices/AnonymousAccess/CEFDSearchUU/Search.aspx#individual_search
Ten Principles for Opening Up Government Information, The Sunlight Foundation, accessed May 21, 2015
https://sunlightfoundation.com/policy/documents/ten-open-data-principles/</t>
  </si>
  <si>
    <t>Mary Baker, Commissioner of Political Practices, program supervisor, 6 February 2015, Helena, Montana, email
Montana Code Annotated, title 2, chapter 2, part 1, section 6, 2005, http://leg.mt.gov/bills/mca/2/2/2-2-106.htm
Commissioner of Political Practices, Campaign report search, http://campaignreport.mt.gov/forms/candidatesearch.jsp</t>
  </si>
  <si>
    <t>Phone interview, Norm Pattis, lawyer and blogger (http://www.pattisblog.com/), from New Haven, March 4, 2015.
Judicial Review Council Annual Report, 2014, Chap. VII, page 9, http://www.ct.gov/jrc/lib/jrc/annual_report_2014.pdf
Google search using terms: connecticut judge accepts gifts hospitality (adding courant, hearst, post, bulletin, inquirer)</t>
  </si>
  <si>
    <t>Jennifer Bevan-Dangel exe dire Common Cause 2/24-15 telephone interview
Brian P. Sears reporter Daily Record Baltimore Md. telephone interview 3/15/15
Jared DeMarinis, director Candidacy and Campaign Finance Division Maryland Board of Elections telephone interview 3.18.15 
Maryland Board of Elections website to view filed reports here: https://campaignfinancemd.us/Public/ViewFiledReports, accessed 3/18/2015 as well as 
Search for candidate by name which will give you the name of the appropriate committee to conduct a search.</t>
  </si>
  <si>
    <t>Frank Daley, executive director, Nebraska Accountability and Disclosure Commission, phone interview, Feb. 27, 2015
Dirk Hood, human resources administrator, Department of Labor, phone interview, April 16, 2015
William Wood, chief negotiator/administrator, Department of Administrative Services, phone interview April 21, 2015</t>
  </si>
  <si>
    <t>Deborah Moreau, lawyer, Public Integrity Commission, phone interview, January 12, 2015;
Review of financial disclosure forms, accessed through June 2014 FOIA request (not available online) 
Review of Public Integrity Commission opinions, accessed March 24, 2015, http://1.usa.gov/1Buzyk6</t>
  </si>
  <si>
    <t>In practice, ethics reports are made available in open data format.</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</si>
  <si>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BJ McCollister, Maine Citizens for Clean Elections, Program Director, 16 January 2015, Brunswick, Maine, in person interview.
Maine Commission on Governmental Ethics and Election Practices Public Disclosure Website, accessed March 10, 2015, https://secure.mainecampaignfinance.com/PublicSite/Homepage.aspx</t>
  </si>
  <si>
    <t>Citizens may freely access legislative calendars, agendas, journals, bills, votes, audio recordings of committee hearings and floor sessions, and other information on the Legislative Research Council website, generally within a day of actions occurring.
---
Peer Reviewer Comment: Agree.
There is a caveat to note on legislative proceedings. The House and Senate hold partisan caucus meetings during the session, and those caucus meetings are closed. Legislators from the same party will meet prior to committee meetings, as well.
According to a current legislator, lawmakers discuss the bills up for a vote, talk about possible amendments and occasionally take straw polls. As the GOP holds a significant edge in both houses and on every legislative committee, a GOP caucus or pre-committee meeting can define the outcome a vote before a public meeting starts. 
No records of the debate or informal polling that goes on in these meetings are kept, formally or informally.</t>
  </si>
  <si>
    <t>The scstatehouse.gov website is an invaluable resource for anyone interested in watching or following the proceedings of the House and Senate, or in tracking legislation. All sessions of the S.C. General Assembly are streamed live over the Internet, and there are substantial video archives of full House, Senate and subcommittee meetings dating back to 2011. (Current and recent years generally have more information.) Audiotapes (of subcommittee meetings) are also available to  the public. Some subcommittee meetings are also streamed live, but that depends on the topicality of the issue.</t>
  </si>
  <si>
    <t>Statements of Economic Interest, Mississippi Ethics Commission.
http://www.ethics.state.ms.us/ethics/ethics.nsf/webpage/A_stmt_econ_int?OpenDocument
Statements of Economic Interest Search, Mississippi Ethics Commission.
https://www.state.ms.gov/ethics/SearchSEIForm.aspx
Cecil Brown, Mississippi Representative, Jackson, Mississippi, April 23, 2015, interview.
Tom Hood, Executive Director, Mississippi Ethics Commission, Jackson, Mississippi, April 30, 2015, interview.
Walter Brown, former board member, Mississippi Ethics Commisssion, Natchez, Mississippi, April 22, 2014, phone interview.</t>
  </si>
  <si>
    <t>William Campbell, executive director of the Colorado Commission on Judicial Discipline, during a Feb. 3, 2015, phone interview.
Former Colorado Supreme Court justice Rebecca Kourlis who runs the Institute for the Advancement of the American Legal System at the University of Denver, during a Jan. 30, 2015, phone interview.
Colorado Supreme Court Judicial Ethics Advisory Committee board member Melissa Hart, who is professor and Director of the Byron R. White Center for the Study Of American Constitutional Law University of Colorado Law School, during a Feb. 2, 2015 phone interview. 
Former Colorado Court of Appeals Judge Russell Carparelli who is a board member of the Colorado Judicial Institute and the past director of the American Judicature Society, during a Jan. 30, 2015, phone interview.</t>
  </si>
  <si>
    <t xml:space="preserve">Larry Wolfe, Holland &amp; Hart LLP, Attorney, Lobbyist and Retired staff member of Wyoming Attorney General’s Office, March 26, 2015, phone.                                                                        
Ruth Ann Petroff, Wyoming Legislature, State House of Representatives, March 26, 2015, phone.  
Select Investigative Committee reports, State of Wyoming Legislature website, July 1, 2014 and July 23, 2014
http://legisweb.state.wy.us/LegislatorSummary/SICFinal.aspx
Wyoming Commission on Judicial Ethics and Conduct 2014 Annual Report, Wyoming Commission on Judicial Ethics and Conduct website, 2014 https://drive.google.com/file/d/0BxmYASSd4V5bcExjN1A0YlRENlk/view?pli=1   
---
Peer Reviewer source:
Wyoming Commission on Judicial Conduct and Ethics, Frequently Asked Questions, Accessed 5 July 2015 http://judicialconduct.wyo.gov/home/frequently-asked-questions        </t>
  </si>
  <si>
    <t>Jason Hebert, political strategist for GOP candidates, in-person interview, Feb. 5, 2015.
Jim Harris, an officer in Blueprint Louisiana, a policy advocacy group of businessmen and professionals, in-person interview, Feb. 12, 2015.
Kirstan B. Alvanitakis, an official with the Louisiana Democratic Party, in-person interview, Feb. 11, 2015. 
Roy Fletcher, political campaign manager for GOP candidates, in-person interview, Feb. 3,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Louisiana Board of Ethics, accessed April 10, 2015.
http://www.ethics.state.la.us/</t>
  </si>
  <si>
    <t>Gary Goldsmith, Minnesota Campaign Finance and Public Disclosure Board, Executive Director, 4 March 2015, St. Paul, Minnesota, in-person interview.
Economic Interest Disclosure, Minnesota Campaign Finance and Public Disclosure Board, 4 March, 2015, http://www.cfboard.state.mn.us/EID.htm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t>
  </si>
  <si>
    <t>Victoria B. Henley, Director-Chief Counsel, Commission on Judicial Performance, Mar. 11, 2015, email
Commission on Judicial Performance, Pending Cases -- Press Releases &amp; Documents, accessed on Apr. 21, 2015
http://cjp.ca.gov/pending_cases.htm
Commission on Judicial Performance, 2013 Annual Report
http://cjp.ca.gov/res/docs/annual_reports/2013_Annual_Report.pdf</t>
  </si>
  <si>
    <t>Emily Dennis, Kentucky Registry of Election Finance, general counsel, 31 December 2014, Frankfort, Kentucky, phone interview.
Kevin Wheatley, political reporter for Time Warner Cable's cn|2 and former state government reporter for the Frankfort State Journal, 2 January 2015, Louisville, Kentucky, phone interview.
Election Finance Statement for Will R. Coursey for state representative 6th District 30-day post-election report, Kentucky Registry of Election Finance site, 4 December 2014, http://www.kref.state.ky.us/krefsearch/, accessed 2 January 2015.
Election Finance Statement for House Republican Caucus Campaign Committee 30-day post-election report, Kentucky Registry of Election Finance site, 19 June 2014, http://www.kref.state.ky.us/krefsearch/, accessed 2 January 2015.</t>
  </si>
  <si>
    <t>David J. Sachar, Executive Director of Judicial Discipline Commission, February 2, 2015, telephone interview. 
Graham Sloan, Director Arkansas Ethics Commission, January 21, 2015, email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“Maggio pleads guilty to bribery,” Debra Hale-Shelton, Arkansas Democrat-Gazette, February 23, 2015. http://www.arkansasonline.com/news/2015/jan/10/maggio-pleads-guilty-to-bribery-2015011/</t>
  </si>
  <si>
    <t xml:space="preserve">The answer here depends greatly on the specific record being sought and the discretion of the guardian of the record. Pennsylvania's Right-to-Know law contains 30 types of exemptions from disclosure. Requesters should expect those exemptions to include, at a minimum, drafts of legislation or amendments and correspondence, notes and other documents that could disclose the strategy for adoption or discussions of priorities. 
Each house of the Pennsylvania General Assembly has its own policy statement declaring how the Senate or the House is to respond to requests for information and how to appeal a denial. 
That said, both houses do maintain websites that make easily searchable proposed bills, their paths through the General Assembly and votes at each step of the process. Bills, administrative rules and changes to state agencies' regulations are also published regularly in the Pennsylvania Bulletin, which serves as official notice of the change until the full Pennsylvania Code can be updated and republished. </t>
  </si>
  <si>
    <t>Wisconsin Judicial Commission, Annual Report 2014, http://www.wicourts.gov/courts/committees/judicialcommission/annualreport.pdf
Legislative Audit Bureau, Audit of GAB, December 2014 
lab_audit_report_14_14_full_pdf_13314.pdf
Tokaji, Daniel P., America's Top Model: The Wisconsin Government Accountability Board (January 16, 2013). Ohio State University (OSU) - Michael E. Moritz College of Law.
Available at SSRN: http://ssrn.com/abstract=2201587 or http://dx.doi.org/10.2139/ssrn.2201587 
Jan 30, 2015, and Feb. 4, 2015, and June 1, 2015, email interviews with Reid Magney, public information officer, Wisconsin Government Accountability Board 608-267-7887</t>
  </si>
  <si>
    <t>Heather Murphy, Arizona Supreme Court Justice Spokeswoman, telephone interview, 2/23/2015
Jim Small, Arizona News Service Editor, telephone interview, 5/17/2015
Commission on Judicial Conduct, Annual Reports, 2010-2019, Accessed June 16, 2015, http://www.azcourts.gov/azcjc/AnnualReports/20102019.aspx
Small-Town Arizona Judge Amasses Fortune, and Indictment, Sam Dillon, The New York Times, January 30, 2000, Accessed May 6, 2015, 
http://www.nytimes.com/2000/01/30/us/small-town-arizona-judge-amasses-fortune-and-indictment.html</t>
  </si>
  <si>
    <t>Carol Williams, GEC executive director, telephone interview Feb. 18, 2015                           
Kansas Governmental Ethics website: http://www.kansas.gov/ethics/Campaign_Finance/View_Submitted_Forms_&amp;_Reports.html
---
Peer Reviewer sources:
The site, provided in cooperation with the Kansas Governmental Ethics Commission, is at www.kssos.org/elections/cfr_examiner_entry.aspx</t>
  </si>
  <si>
    <t>Michael Hodge, former assistant attorney general, outside counsel for Civil Service Commission, attorney specializing in state government and election law, phone interview, May 8, 2015 
John Gnodtke, general counsel, Michigan Civil Service Commission, phone interview, April 10, 2015, email conversations, April 10 and 12 
Sunlight Foundation; http://sunlightfoundation.com/policy/documents/ten-open-data-principles/</t>
  </si>
  <si>
    <t>Megan Tooker, executive director and legal counsel, Iowa Ethics and Campaign Disclosure Board, Jan. 7, 2015, telephone Interview 
Arthur Sanders, political science professor, Drake University, Jan. 9, 2015, telephone interview 
List of available reports, Iowa Ethics and Campaign Disclosure Board, accessed April 7, 2015
http://www.iowa.gov/ethics/viewreports/report_availability.htm</t>
  </si>
  <si>
    <t>John Marra, general counsel with the Massachusetts Division of Human Services, interviewed by phone on Feb. 18, 2015
Instructions on filing financial disclosure statements
http://www.mass.gov/ethics/commission-services/statement-of-financial-interests/ 
Financial Disclosure form
http://www.mass.gov/ethics/about-the-commission/organization/the-legal-division/financial-disclosure-law-information/2014-sfi-form.pdf 
Section 5 of the Massachusetts Financial Disclosure Law defines who must file financial disclosure reports.
http://www.mass.gov/ethics/laws-and-regulations/financial-disclsoure-law.html
Section 3d of the Massachusetts Financial Disclosure Law defines how financial disclosure reports are made available to the public.
http://www.mass.gov/ethics/laws-and-regulations/financial-disclsoure-law.html</t>
  </si>
  <si>
    <t>Retired attorney Kemp Morton, the former chairman of the WV Ethics Commission, in a telephone interview from his home in Huntington WV Jan. 15, 2015.
Rebeca Stepto, executive director, WV Ethics Commission, email interview Dec. 31, 2014, from her office in Charleston WV
Rebeca Stepto, executive director, WV Ethics Commission, email interview Jan. 20, 2015, from her office in Charleston WV
WV Ethics Commission, advisory opinions, http://www.ethics.wv.gov/advisoryopinion/EthicsAO/Pages/default.aspx</t>
  </si>
  <si>
    <t>Legislative records are available within a reasonable time period, online and at no cost. For example, citizens can access bills online through the Oregon Legislative Information web site in PDF format, and can view changes in the bill as it proceeds through the Legislature. 
From 2007 onward, all House and Senate bills are listed on the website, including their status within the legislative process. For 2013, for example, citizens can access all bills in first or second reading with the Senate.
Recordings of hearings, including votes, are available online through the Oregon Legislative Information System, as are all meeting materials and exhibits. The materials are uploaded to OLIS daily. Each bill proposed includes a legislative history, links to audio of legislative hearings, every version of the bill as amended, and all submitted written testimony. Each bill also includes staff reports. Additionally, the overview of each bill includes details about its sponsors, a fiscal analysis of the bill’s impact, and a schedule of upcoming events related to the bill. 
Here’s an example from this session, HB 3505 https://olis.leg.state.or.us/liz/2015R1/Measures/Overview/HB3505</t>
  </si>
  <si>
    <t>Adam Wilson, Communications Manager, State Auditors Office, email interview 3/27/2015
Executive Ethics Board, accessed April 22, 2015
http://www.ethics.wa.gov/;
Legislative Ethics Board, accessed April 22, 2015
http://leg.wa.gov/LEB/Opinions/ComplaintOpinions/pages/default.aspx
State Auditor's Office, accessed April 22, 2015
http://leg.wa.gov/LEB/Opinions/ComplaintOpinions/pages/default.aspx
Judicial Discipline Databased, Washington State Commission on Judicial Conduct, http://www.cjc.state.wa.us/search/search_disclaimer.htm</t>
  </si>
  <si>
    <t>Feb. 3, 2015, email interview with Alaska Court System counsel Mara Rabinowitz; 
March 24, 2015, email interview with retired Chief Justice Walter Carpeneti; 
March 24, 2015, email with former executive director of the Alaska Judicial Council, Larry Cohn</t>
  </si>
  <si>
    <t>Interview: Trent Deckard, co-director of the Indiana Election Division, Jan. 5, 2015, by phone.
Interview: Mary Beth Schneider, former government and politics reporter for The Indianapolis Star, Jan. 5, 2015, by phone. 
Ed Feigenbaum, campaign finance expert and owner of INGroup, Noblesville, Ind.-based firm that offers resources and information about federal and state governments and politics, Jan. 6, 2015, by phone. 
Indiana Election Division, campaign finance database, www.in.gov/sos/elections; accessed Jan. 10, 2015.
Indiana Election Division, campaign finance database, http://campaignfinance.in.gov; accessed Jan. 15, 2015.</t>
  </si>
  <si>
    <t>Michael Lord, executive director, Maryland ethics commission, telephone interview 3/12/15;  
Jennifer Bevan-Dangel, Common Cause, telephone interview, 2/24/15 ; 
Michael Dresser, Baltimore Sun reporter, interview, 3/21/15, 
Maryland Ethics Commission website, listing information on lobbyists but not on asset disclosure. http://ethics.maryland.gov/lobbyists/listing/ accessed May 28, 2015</t>
  </si>
  <si>
    <t>John Carroll, former acting director of the Alabama Ethics Commission, May 1, 2015, telephone interview. 
Mike Cason, al.com, state government reporter, April 12, 2015, telephone interview.
Ethics Commission Advisory Opinion 2011-12, issued to Sally Brewer Howell, executive director of the Alabama Association of School Boards, Dec. 7, 2011, http://ethics.alabama.gov/opinion2.aspx?usterms=gifts&amp;ustype=2, accessed May 6, 2015.
“Guidelines for Public Officials and Employees,” James Sumner, Ethics Commission, July 2012. http://ethics.alabama.gov/docs/GuidelinesPublicOfficialsEmployees7-2012.pdf, accessed May 6, 2015.
“Wren's plea latest chapter in Alabama's corruption history: Convictions ended careers of 2 governors, many other officials,” Jeremy Gray, reporter, al.com, April 1, 2014. http://blog.al.com/wire//print.html?entry=/2014/04/wrens_plea_latest_chapter_in_a.html, accessed May 6, 2015.</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</si>
  <si>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Robert Scott, president of the Public Affairs Research Council, in-person interview, Feb., 23, 2015
Shannon Templet, director of Department of State Civil Service, in-person interview, March 7, 2015
Barry Erwin, president of Council for a Better Louisiana, in-person interview, Feb. 18, 2015
Shannon Templet, director of Department of State Civil Service, Personal financial disclosure statement, filed April 1, 2014
http://ethics.la.gov/PFDisclosure/PFD14002526/EthicsDisclosureDownload.pdf 
Kathleen Allen, Ethics Administrator, Personal financial disclosure statement, filed April 21, 2014
http://ethics.la.gov/PFDisclosure/PFD14002683/EthicsDisclosureDownload.pdf</t>
  </si>
  <si>
    <t>June Jennings, Virginia Inspector General, 19 February 2015, Richmond, Virginia, interview by phone.
Reports, Office of State Inspector General, various dates, accessed 19 February 2015. https://osig.virginia.gov/reports/
Legislative Information System, accessed 5 March 2015. http://lis.virginia.gov/
Christina Nuckols, spokeswoman for Gov. Terry McAuliffe, 5 March 2015, interview by email.
Annual Reports, Office of Attorney General. http://www.oag.state.va.us/index.php/citizen-resources/opinions/annual-reports
Department of Legislative Services, Report to the Virginia General Assembly, 1 December 2013. http://dls.virginia.gov/judge/2013_JIRC_Rpt.pdf
Department of Legislative Services, Report to the Virginia General Assembly, 1 December 2014. http://leg2.state.va.us/dls/h&amp;sdocs.nsf/By+Year/RD4302014/$file/RD430.pdf</t>
  </si>
  <si>
    <t>In practice,  lawmakers make many documents available online as they move through the Legislature. The online bill tracking system records all versions of bills as well as the voting records of representatives and senators. Citizens can watch full house and senate sessions online, and listen to audio of committee meetings if they cannot attend in person. 
Records are typically made available online for free in a timely fashion. However, not all transcripts and summaries are available online yet, and some of the website is clunky and difficult to navigate. Average citizens might have difficulty navigating which version of the bill is a revision or draft rather than the final legislation. "They have made attempts to make (the website) more accessible," said Randy Krehbiel, a veteran political reporter for the Tulsa World.</t>
  </si>
  <si>
    <t>David Melton, executive director, Illinois Campaign for Political Reform, March 10, 2015, phone interview
Illinois State Board of Elections, accessed March 7, 2015, http://www.elections.il.gov/
Analysis of campaign disclosure reports on the Illinois State Board of Elections, accessed March 7, 2015, http://www.elections.il.gov/InfoForReporters.aspx</t>
  </si>
  <si>
    <t>Allen Gilbert, Ex. Dir. Vermont ACLU, personal interview Jan. 6, 2015.
Secretary of State Jim Condos, personal interview Jan. 6, 2015.
State Auditor Doug Hoffer, personal, interview, Jan. 21, 2015
Judicial Conduct Board, Docket No. 11.020, In Re: Judge Ernest Tobias Balivet, June 3, 2014 https://www.vermontjudiciary.org/lc/Shared%20Documents/Public%20Reprimand.pdf</t>
  </si>
  <si>
    <t>In general, state-level judges adhere to the code governing gifts and hospitality.  The Code of Judicial Conduct bans judges from accepting gifts “that would appear to a reasonable person to undermine the judge’s independence, integrity or impartiality.”
Judges must report gifts incident to a public testimonial, invitations for a judge or his/her spouse to attend certain functions without charge, and “gifts, loans, bequests, benefits, or other things of value, if the source is a party or other person, including a lawyer, who has come or is likely to come before the judge, or whose interests have come or are likely to come before the judge.”  
Judges must publicly report the amount or value of gifts and other things of value in aggregate of more than $250. 
Wyoming Ninth District Circuit Court Judge Jim Radda said he has not heard of any cases of judges violating the code.</t>
  </si>
  <si>
    <t> Rep. Kraig Powell, Utah House of Representatives, R-Heber City, phone interview March 27, 2015, Lindon, Utah.
Brent Johnson, lead attorney, Utah State Courts, in-person interview, March 13, 2015. Salt Lake City. 
Joanne Slotnik, Director, Utah Judicial Performance Evaluation Commission, in-person interview on March 3, 2015, Salt Lake City. 
Utah Executive Branch Ethics Commission, Annual report filed March 12. 2014, Salt Lake City, http://ethics.utah.gov/wp-content/uploads/sites/12/2014/07/Utah_Executive_Branch_Ethics_Commission-Annual_Report-3-12-14-v2-Signed_Val.pdf, Accessed on May 8, 2015.
Utah Judicial Conduct Commission, FY 2014 Annual Report, Ogden, Utah
http://jcc.utah.gov/documents/jcc_annualrep_2014.pdf, Accessed May 8, 2015.
Utah Independent Legislative Ethics Commission,  2014 Summary Data Report,  Salt Lake Cityhttp://ethics.utah.gov/wp-content/uploads/sites/12/2015/05/2014_Summary_Data_Report.pdf, Accessed May 20, 2015.
Utah Independent Legislative Ethics Commission,  2013 Summary Data Report,  Salt Lake City
http://ethics.utah.gov/wp-content/uploads/sites/12/2014/05/2013_Summary_Data_Report.pdf, access May 8, 2015</t>
  </si>
  <si>
    <t>2014 Scanned Campaign Finance Reports, Idaho Secretary of State’s website, accessed Jan. 18, 2015, http://www.sos.idaho.gov/elect/Finance/2014/index.html
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t>
  </si>
  <si>
    <t>Megan Tooker, executive director and legal counsel, Iowa Ethics and Campaign Disclosure Board, Feb. 5, 2015, telephone interview
IECDB State/Local Campaign Disclosure Reports, Iowa Ethics and Campaign Disclosure Board, accessed April 8, 2015
https://webapp.iecdb.iowa.gov/PublicView/?d=pfd
Limitation on Use of Information, Iowa Ethics and Campaign Disclosure Board, accessed April 21, 2015
http://www.iowa.gov/ethics/viewreports/limitation.htm</t>
  </si>
  <si>
    <t>There have been no recent problems with judges or their families since January 2013 accepting gifts and hospitality in violation of the state Ethics Act. 
  Steve Canterbury, administrator of the Supreme Court, said: “Judges tend to be very gun-shy about things like that. I’ve been out to lunches and dinners with judges, and they never ever let anyone pick up their check. In fact, they kind of remind me of reporters who refuse to let anyone buy them lunch. And in Charleston which is just a big small town, such things would get around pretty quickly.”</t>
  </si>
  <si>
    <t>Secretary of State statements of substantial interest: https://www.sos.ks.gov/elections/ssi/examiner_entry.aspx Samantha Poetter, communications specialist for the Secretary of State, telephone interview Feb. 19, 2015</t>
  </si>
  <si>
    <t>Tony Baldomero, Hawaii Campaign Spending Commission, associate director, 13 January 2015, Honolulu, Hawaii, telephone
Candidate Filing System - Standard Report, Hawaii Campaign Spending Commission, accessed 13 January 2015, https://nc.csc.hawaii.gov/CFSPublic/ReportList.php
Sample contribution report, Abercrombie for Governor, Hawaii Campaign Spending Commission, 4 December 2014, https://nc.csc.hawaii.gov/Report/RPT2010/20141204202258CC10529SA.html
Sample expenditure report, Abercrombie for Governor, Hawaii Campaign Spending Commission, 4 December 2014, https://nc.csc.hawaii.gov/Report/RPT2010/20141204202258CC10529SB.html</t>
  </si>
  <si>
    <t xml:space="preserve">There are no reported instances of such behavior in recent disciplinary files of the Wisconsin Judicial Commission. </t>
  </si>
  <si>
    <t>Phone interview with Tom Humphrey, reporter for the Knoxville News Sentinel, on Feb. 16, 2015.
Ethics Commission Annual Report of 2013 (See page 16 Enforcement), accessed May 6, 2015
http://www.tn.gov/sos/tec/2013AnnualReport.pdf
Ethics Commission advisory opinions: http://www.tn.gov/sos/tec/opinions.htm
Tennessee Ethics Commission Annual Report for 2014: http://tn.gov/sos/tec/2014AnnualReport.pdf (See page 16 and 17 for enforcement and complaints)
Tennessee Ethics Commission’s audit web page, accessed May 6, 2015
http://www.tn.gov/sos/tec/audits.htm
Tennessee Attorney General Opinion No. 13-88, Confidentiality of Audit Information Obtained by the Ethics Commission, Nov. 6, 2013: http://www.tn.gov/attorneygeneral/op/2013/op13-088.pdf
Knoxville News Sentinel blog posting “AG says secrecy mandate lobbyist audit info doesn’t apply at hearing,” published on the newspaper’s website on Nov. 11, 2013: http://knoxblogs.com/humphreyhill/2013/11/11/ag-says-secrecy-mandate-lobbyist-audit-info-doesnt-apply-hearigs/</t>
  </si>
  <si>
    <t>Maria Bazile, Compliance and Education Manager with the Georgia Government Transparency and Campaign Finance Commission, telephone interview, February 6, 2015. 
In person interview with William Perry, Executive Director, Common Cause Georgia, January 23, 2015; 
Georgia Government Transparency and Campaign Finance Commission website, Candidate Reports, accessed March 27, 2015, http://media.ethics.ga.gov/search/Campaign/Campaign_ByName.aspx</t>
  </si>
  <si>
    <t>R. G. Ratcliffe, former state-house reporter for the Houston Chronicle and Fort Worth Star-Telegram, telephone interview, Dec. 30, 2014
Jay Root, correspondent, Texas Tribune, telephone interview, Dec. 30, 2014
Texas Ethics Commission, guidebooks, Accessed Feb. 7, 2015
http://www.ethics.state.tx.us/guides/</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</si>
  <si>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</si>
  <si>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No documented cases exist of state-level judges and/or family members accepting gifts or hospitality above what is legally allowed.</t>
  </si>
  <si>
    <t>Division of Elections Campaign Finance Database, http://election.dos.state.fl.us/campaign-finance/contrib.asp, accessed April 20, 2015
Mark Herron, Tallahassee attorney considered top expert on Florida election law, interviewed by phone March 18, 2015
Ben Wilcox, Integrity Florida, Research Director (and a lobbyist himself), March 9, 2015 phone interview</t>
  </si>
  <si>
    <t>Illinois Secretary of State, economic interest statements, accessed March 25, 2015 http://www.ilsos.gov/economicinterest/economicinterest 
Dan Stralka, executive director, Illinois Civil Service Commission, interview by phone, March 13, 2015.
Illinois Executive Inspector General, website, accessed March 25, 2015 http://www.illinois.gov/oeig/Pages/default.aspx</t>
  </si>
  <si>
    <t>Burt Lum, Hawaii Open Data, executive director, 14 January 2015, Honolulu, Hawaii, email
Laura Thielen, Hawaii state senator, 16 January 2015, Honolulu, Hawaii, telephone
Disclosures, Hawaii State Ethics Commission, accessed 22 January 2015
http://ethics.hawaii.gov/alldisc/</t>
  </si>
  <si>
    <t xml:space="preserve"> There have been no confirmed disciplinary cases that have involved gifts or hospitality and observers say that judges follow the law.</t>
  </si>
  <si>
    <t>Elaine Manlove, Delaware Elections Commissioner, telephone interview January 12, 2015;
Delaware campaign finance database, accessed March 23, 2015, https://cfrs.elections.delaware.gov/;
Jonathan Starkey, "Election: What to watch in final hours", delawareonline.com, November 3, 2014: http://delonline.us/1KWUx4z​; 
Tom Lehman, "PAC's alleged campaign law violation investigated", wdel.com, October 23, 2014: http://bit.ly/1Ho35y2</t>
  </si>
  <si>
    <t>Mark Roby, member Judicial Qualifications Commission, 14 May 2015, email.
Judicial Qualifications Commission, State of South Dakota, Complaints Received and Dispositions, http://www.ujs.sd.gov/uploads/jqc/Complaints-Dispositions.pdf, 24 March 2015.
Civil Service Commission, PowerPoint, Bureau of Human Resources website, http://bhr.sd.gov/forms/csc.pdf, 21 April 2015.
Minutes of the Civil Service Commission including hearing on Carol Engel v. DPS, 26 June 2013, http://bhr.sd.gov/cscminutes/Mintues6-26-13.pdf.
Minutes of the Civil Service Commission including hearing on Shelley Noonan v. BHR, 18 September 2013, http://bhr.sd.gov/cscminutes/csc9-18-13.pdf.</t>
  </si>
  <si>
    <t>There have been no recent allegations that any judge or justice received gifts or hospitality worth more than $150 and that they were not reported on their annual reports of extra-judicial income. 
 Paul Burns, executive director of Vermont Public Interest Research Group (VPIRG), said he knew of "no evidence" of such violations.</t>
  </si>
  <si>
    <t>Campaign Reporting Information System, Website of the State Elections Enforcement Commission, (viewed on March 30, 2015), http://seec.ct.gov/eCris/DocumentSearch/DocumentSearchHome.aspx
Phone interview, Michael Brandi, executive director of the State Elections Enforcement Commission, Hartford, April 23, 2015.
"When City Hall Is Listed As A Fundraiser, Joel Gonzalez Inquires," comments by Joel Gonzalez are posted by Lennie Grimaldi on his blog, "Only in Bridgeport," Aug. 21, 2013, http://onlyinbridgeport.com/wordpress/when-city-hall-is-listed-as-a-fundraiser-joel-gonzalez-inquires/</t>
  </si>
  <si>
    <t>A variety of legislative records are available for free to the public as soon as they are recorded.
Minutes of committee discussions and floor sessions may be photocopied or written on a CD and sent by mail, or scanned as a PDF and emailed. This is a free service in nearly all cases because legislative records are considered to be a part of the state library, according to a reference librarian on the legislative staff. Fees may be charged when the number of photocopied pages get into the hundreds.
Though it takes about a week for legislative staff to prepare final versions of the minutes, the public may request draft versions as soon as they are written up.
Audio recordings of committee discussions and video recordings of floor sessions are also available for free as soon as they are recorded. In the case of videos of floor sessions, these are provided live online and are then archived.</t>
  </si>
  <si>
    <t xml:space="preserve"> Judges appear to be in compliance with the judicial canon governing gifts and hospitality, say watchdog groups.  None of the public sanctions imposed by the State Commission on Judicial Conduct in 2014 dealt with alleged breaches of laws on accepting of gifts or hospitality.   </t>
  </si>
  <si>
    <t>Kerrie Stillman, Commission on Ethics Director of Communciations and Operations, interviewed by phone March 27, 2015
Ben Wilcox, Integrity Florida research director and lobbyist, interviewed by email April 21, 2015
Search for Financial Disclosure Filers, April 21, 2015, http://public.ethics.state.fl.us/results.cfm</t>
  </si>
  <si>
    <t>Colorado journalist Sandra Fish, during a Jan. 17, 2015, phone interview. 
Luis Toro, director of Colorado Ethics Watch, during a Jan. 19, 2015, phone interview. 
Secretary of State’s TRACER webiste, penalty search, accessed on April 22, 2015: http://tracer.sos.colorado.gov/PublicSite/SearchPages/PenaltySearch.aspx</t>
  </si>
  <si>
    <t>April 10, 2015 phone interview, former S.C. Ethics Commission General Counsel Cathy Hazelwood.
March 27, 2015 phone interview with Lynn Teague, S.C. National League of Women Voters
March 25, 2015 phone interview, John Crangle, executive director of Common Cause South Carolina
Public Disclosure and Accountability Reporting
http://apps.sc.gov/PublicReporting/IndividualReports.aspx
Senate Ethics Committee
http://www.scstatehouse.gov/committeeinfo/senateethics.php
House Ethics Committee
http://www.scstatehouse.gov/committeeinfo/houseethics.php
Commission on Judicial Conduct
http://www.judicial.state.sc.us/disccounsel/commissionJC.cfm#</t>
  </si>
  <si>
    <t>Phone interview with Maria Bazile, Compliance and Education manager with the Georgia Government Transparency and Campaign Finance Commission, February 6, 2015. 
Interview with William Perry, Executive Director, Common Cause Georgia, January 23, 2015. 
Ethics department website – Personal Financial records. Accessed March,3, 2015
http://media.ethics.ga.gov/Search/Financial/Financial_ByName.aspx</t>
  </si>
  <si>
    <t>Deborah Moreau, Lawyer, Delaware Public Integrity Commission, telephone interview, January 12, 2015; 
John Flaherty, President, Delaware Coalition for Open Government, in-person interview, January 15, 2015; 
Delaware Public Integrity Commission web site, accessed February 8, 2015: http://1.usa.gov/1BuzsJo</t>
  </si>
  <si>
    <t>The Rhode Island Ethics Commission web site link to decisions and orders, accessed Feb. 15, 2015 and May 17, 2015:
http://www.ethics.ri.gov/complaints/decisions/index.php
Ross Cheit, chairman, Rhode Island Ethics Commission, Interview, Feb. 13, 2015, phone.
Jason Gramitt, deputy, Rhode Island Ethics Commission, Interview, Feb. 13, 2015, phone.
Scott MacKay, Rhode Island Public Radio political reporter, Interview, Feb. 21, 2015, in person.
---
Peer Reviewer Sources:
Rhode Island Ethics Commission Annual Report, FY 2014:
http://www.ethics.ri.gov/misc/FY2014%20Annual%20Report.pdf. (Accessed June 17, 2015.)</t>
  </si>
  <si>
    <t>Jay Wierenga, Fair Political Practices Commission, Communications Director, Jan. 22, 2015, Sacramento, email
Phillip Ung, California Forward, Director of Public Affairs, Sacramento, Jan. 26, 2015, interview
Secretary of State's Office, Cal-Access website, accessed on Apr. 17, 2015
http://cal-access.sos.ca.gov/</t>
  </si>
  <si>
    <t>A wealth of information is available on the General Assembly website, including bills introduced, bills passed, all enacted laws live coverage of House and Senate sessions, voting records, legislative committee reports, legislative history. 
Bills are posted on line as soon as they are given a number. Amendments are posted when they are acted upon. Floor votes are posted at the end of each day's session. Reports on committee meetings are published at the end of each session.</t>
  </si>
  <si>
    <t>Email exchange, Diane Buxo, paralegal in the Office of State Ethics in Hartford, Feb. 9, 2015.
Email exchange with Carol Carson, executive director of the Office of State Ethics, Feb. 20, 2015.
State portal for electronic filing of SFIs (download available of names of state employees and officials who have filed): https://www.oseapps.ct.gov/sfi/security/loginhome.aspx?ethicsNav=|#</t>
  </si>
  <si>
    <t>Legislative documents are available on both the Senate and Assembly websites. Bill information, transcripts, videos and other records from both committee hearings (for the Assembly) and full sessions (for both houses) are posted online.
 The New York Legislature does a fairly good job of putting legislative documents online, but it can be confusing to find them. For example, a Google search for legislative transcripts can land someone on an Assembly website that includes no documents posted since 2012.</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</si>
  <si>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Secretary of State website, "Financial Disclosure Search," accessed February 7, 2015, http://www.sos.arkansas.gov/filing_search/index.php/filing/search/new</t>
  </si>
  <si>
    <t>Oregon Government Ethics Commission Procedure for Requesting Public Records, http://www.oregon.gov/OGEC/docs/Miscellaneous%20Documents/records_request_procedure.pdf, accessed on April 5, 2015.
Ron Bersin is the Executive Director of the Oregon Government Ethics Commission. He was interviewed by phone March 9.
Advisory Opinions by the Oregon Government Ethics Commission (details cases opened and examined, http://www.oregon.gov/OGEC/Pages/advisory_opinions.aspx, accessed on April 5, 2015.</t>
  </si>
  <si>
    <t>Most records are available online within a couple of days, with the exception of committee votes to table (which are unrecorded), and amendments and committee substitutes, which are not available online until after they're adopted.</t>
  </si>
  <si>
    <t>Craig Staudenmaier, managing partner, Nauman Smith, 30 January 2014, Harrisburg, Pa., interview by phone.
Corinna Wilson, executive director of the Pennsylvania Freedom of Information Coalition and principal of Wilson500, 27 January 2015, interview by phone.
Pennsylvania State Ethics Commission website, elibrary "Rulings" section, accessed June 2015, http://www.ethicsrulings.state.pa.us/weblink8/Browse.aspx?startid=1</t>
  </si>
  <si>
    <t>No documented cases could be found of judges failing to adhere to the law governing gifts and hospitality, and there were no scandals involving extended family over the study period. The definition of family as it is used in reference to gifts in the state Code of Judicial Conduct is "a spouse, child, grandchild, parent, grandparent, or other relative or person with whom the judge maintains a close familial relationship."
 It would be difficult to know if any judges have been disciplined for violations of gift-and-hospitality law, because the Judicial Qualifications Commission makes nothing public on its website beyond a statistical summary of the broad types of cases it has considered.</t>
  </si>
  <si>
    <t>Feb. 25, 2015, email interview with Alaska Public Offices Commission executive director Paul Dauphinais;
June 2, 2015, in-person interview with Kyle Hopkins, current KTUU digital director and former longtime Anchorage Daily News reporter
APOC online reports, Accessed June 2, 2015, http://aws.state.ak.us/ApocReports/Home.aspx
A.S. 15.13.020 (j) and (h) (http://www.legis.state.ak.us/basis/folioproxy.asp?url=http://wwwjnu01.legis.state.ak.us/cgi-bin/folioisa.dll/stattx12/query=state+election+campaigns/doc/{@1}?firsthit), accessed Feb. 13, 2015;</t>
  </si>
  <si>
    <t>Legislative processes and documents are provided on the Office of Legislative Services website, including voting records of each legislator. Both reporter Matt Friedman and Assemblyman John Wisniewski say the Office of Legislative Services is commendable in this area, and no one disagrees.
Transcripts are not posted, but audio recordings (both live and archived) are easily accessed via Legislature's website:</t>
  </si>
  <si>
    <t>Fair Political Practices Commission, Form 700 Statement of Economic Interests, Reference Pamphlet, 2014-2015
http://www.fppc.ca.gov/forms/700-14-15/RefPamphlet14-15.pdf
Fair Political Practices Commission, Form 700 webpage search
http://www.fppc.ca.gov/index.php?id=592</t>
  </si>
  <si>
    <t>Tom Collins, Arizona Citizens Clean Elections Commission Executive Director, telephone interview, 1/26/2015
Arizona Secretary of State online campaign finance database search, Accessed May 6, 2015
http://azsos.gov/cfs/CandidateSummarySearch.aspx
Arizona Secretary of State campaign finance library, Accessed May 6, 2015
http://www.azsos.gov/elections/campaign-finance-reporting</t>
  </si>
  <si>
    <t>During the legislative session, the website of the New Hampshire General Court, the legislature, is regularly updated with agendas and legislation as it makes its way through committee and amendments are made. The website is free to access, and bills and amendments are typically posted online by the end of the day they are filed. 
 The site also contains a searchable database of legislation, going back several decades. In addition, the clerks of the chambers during the session publish weekly calendars, with listings all committee meetings and voting sessions, and journals, summarizing all the actions on bills in committee and by the full chambers.</t>
  </si>
  <si>
    <t>Jay Barth, Professor of Politics at Hendrix College, February 7, 2015, telephone interview. 
Laura Labay, external communications manager for the Arkansas Secretary of State, February 9,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</si>
  <si>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Lee Slater, executive director, Oklahoma Ethics Commission. Telephone interview 2/22/2015 4:35 p.m. 
M. Scott Carter, political journalist for Oklahoma Watch, telephone interview, 2/21/2015 10 a.m.
Oklahoma Ethics Commission website, reports of recent settlement agreements: 
http://www.ok.gov/ethics/Ethics_Laws,_Guides_&amp;_Forms/Settlement_Agreements/index.html</t>
  </si>
  <si>
    <t>There have been no documented cases in recent years of judges violating the rules on gifts and hospitality.</t>
  </si>
  <si>
    <t>Kim Chandler, the Associated Press, government reporter in Montgomery, Ala., Feb. 4, 2015, telephone interview.
Ed Packard, Alabama Secretary of State’s Office, director of elections, Feb. 6, 2015, telephone interview.
Alabama Electronic Fair Campaign Practices Act (FCPA) Reporting System, search launch page, http://fcpa.alabamavotes.gov/PublicSite/Homepage.aspx, accessed March 3, 2015.
“State debuts new electronic, searchable campaign finance filing system,” Kim Chandler, al.com (the website of The Birmingham News, The Huntsville Times and the Press-Register), http://blog.al.com/wire/2013/05/state_debuts_new_electronic_se.html, accessed March 3, 2015.</t>
  </si>
  <si>
    <t>Paul Nick, executive director, Ohio Ethics Commission, Columbus, 1-2-15 email 
Tony Bledsoe, legislative inspector general, Columbus, 12-31-14, email
Geoffrey Stern, chair of Kegler-Brown’s Professional Responsibility practice area, former Disciplinary Counsel of the Supreme Court of Ohio and chair of the Ohio State Bar Association Committee on Legal Ethics and Professional Conduct, Columbus, 2-11-15 email
Recent Joint Legislative Ethics Committee advisory opinions: http://www.jlec-olig.state.oh.us/?p=3006
Joint Legislative Ethics Committee annual lobbying statistics: http://www.jlec-olig.state.oh.us/?page_id=63
Ohio Ethics Commission advisory opinions archive: http://www.ethics.ohio.gov/advice/archive.shtml
The annual report of the Ohio Supreme Court’s Board of Professional Conduct:
http://www.supremecourt.ohio.gov/Publications/BOC/2014annualRep.pdf</t>
  </si>
  <si>
    <t>Kris Kingsmore, Arizona Secretary of State Elections Services Assistant Director, telephone interview, 2/12/2015
Byron Schlomach, Goldwater Institute Center for Economic Prosperity Director, telephone interview 3/2/15
Joe Kanefield, former general counsel to Arizona Gov. Jan Brewer, telephone interview, 1/28/2015</t>
  </si>
  <si>
    <t xml:space="preserve">Citizens can access financial records of candidates and political parties online for free in the Wyoming Campaign Finance Information System shortly after the information is filed. 
The information is accessible without going through a formal FOIA request process. </t>
  </si>
  <si>
    <t>Sally Holewa, state court administrator, email, Feb. 27, 2015.
“North Dakota Courts Annual Report,” North Dakota Supreme Court, http://www.ndcourts.gov/court/annual.htm, accessed March 6, 2015.
“2013 North Dakota Court System Annual Report,” North Dakota Supreme Court, http://www.ndcourts.gov/court/News/AnnualReport2013.pdf, accessed March 6, 2015.
Judicial Conduct Commission v. Richard L. Hagar, North Dakota Supreme Court, Feb. 13, 2014, http://www.ndcourts.gov/_court/opinions/20130278.htm, accessed March 6, 2015.
Judicial Conduct Commission v. Wickham Corwin, North Dakota Supreme Court, March 14, 2014, http://www.ndcourts.gov/_court/opinions/20130328.htm, accessed March 6, 2015.</t>
  </si>
  <si>
    <t>Legislative proceedings are posted online in nearly real time at the Legislature's website. The website also includes news stories on legislative action, copies of special reports, calendars for hearings and more. The Legislature also will make hard copies or emailed copies of records available on request.
Transcripts of floor debate and records of hearings also are available online. The Legislature Unicameral Update also reports on action.</t>
  </si>
  <si>
    <t>The Nevada Legislature maintains a user-friendly website that enables citizens to access numerous records of legislative processes and documents within a reasonable time period and at no cost.</t>
  </si>
  <si>
    <t>Hard copy, Ethics Commission preliminary annual report. 
In person interview Feb. 18, 2015, with Perry Newson, ethics commission executive director.
Advice and opinions, Ethics Commission website. http://www.ethicscommission.nc.gov/ao/default.aspx
Legislative Ethics Committee web site.
http://www.ncleg.net/gascripts/DocumentSites/browseDocSite.asp?nID=35
Judicial Standards Commission web site
http://www.nccourts.org/Courts/CRS/Councils/JudicialStandards/Opinions.asp</t>
  </si>
  <si>
    <t>April 27, 2015, phone interview with Alaska Public Offices Commission executive director Paul Dauphinais; 
Alaska Public Offices Commission POFD database (https://aws.state.ak.us/ApocReports/POFD/POFDForms.aspx), accessed April 27, 2015; 
"APOC to consider whether policy analysts must disclose finances," Alaska Dispatch News (http://www.adn.com/article/20150204/apoc-consider-whether-policy-analysts-must-disclose-finances), accessed April 27, 2015</t>
  </si>
  <si>
    <t>There are no verbatim transcripts of legislative committee meetings. The minutes are summaries with exhibits attached. 
However, recordings of legislative committee meetings dating back to 1999 are available on the state's website. Earlier documents can be obtained through the Montana Historical Society. Current sessions are available online by live stream and the session videos are available online the same day. 
Senate and House journals and agendas are also available online. This can include that “Senate and House journals, agendas and voting records, are also available online.
In 1997, the legislature began making audiotapes of committee hearings. In 2005, the legislature began offering audio recordings of legislative sessions online. Floor debates were recorded starting in 2003.</t>
  </si>
  <si>
    <t>The journals of the House and Senate are available online, with no restrictions, back to 1996. Since the general assembly began streaming live video and audio of sessions, archived audio from the stream is available by request from the Secretary of State's office. Committee hearings are not summarized, recorded, or transcribed anywhere unless it is specifically requested. Those hearings are only partially recorded unless the request is for the entire hearing, and the recording is not put online. It is provided to the requester and is available by request to other individuals. Records of hearings, if not requested ahead of time, are not available at all.
Archived audio from the House and Senate floor debate streams is available on the Secretary of State's website, by stream or download, going back to 2013.
Recordings of committee hearings are sent to the requester as soon as possible, usually within three business days.</t>
  </si>
  <si>
    <t xml:space="preserve">State level judges appear to be extremely cautious about accepting gifts, and the Oregon Statements of Economic Interest - asset disclosure forms - provide a check on any misconduct in requiring gifts over $25 to be reported.
There have been no documented cases of judges or their family members accepting gifts over the limit that is allowed during the study period. Attorneys say it is more likely that a friend who becomes a judge will fall out of contact while serving. </t>
  </si>
  <si>
    <t>Kim Chandler, The Associated Press, Alabama state government reporter, April 1, 2015, telephone interview. 
Mike Cason, al.com, state government reporter, April 12, 2015, telephone interview.
Public Official and Employee Transparency Search, Alabama Ethics Commission, undated. http://ethics.alabama.gov/Search/PublicOfficialEmployeeSearch.aspx, May 14, 2015.</t>
  </si>
  <si>
    <t>Ethics panel refuses document request in Lopez probe, Jimmy Vielkind, Albany Times Union, June 12, 2013, http://www.timesunion.com/local/article/Ethics-panel-refuses-document-request-in-Lopez-4597409.php ;
John Milgrim, Joint Commission on Public Ethics, Director of External Affairs, Feb. 25, 2015, New York, email; 
Blair Horner, New York Public Interest Research Group, Legislative Director, Feb. 24, 2015, New York, phone;
2015 Annual Report, Commission on Judicial Conduct, Page 19, March 1, 2015, http://www.scjc.state.ny.us/Publications/AnnualReports/nyscjc.2015annualreport.pdf ;
Commission Decisions, Commission on Judicial Conduct, accessed May 7, 2015, http://www.scjc.state.ny.us/Determinations/chronological.htm</t>
  </si>
  <si>
    <t>No documented cases have emerged of Ohio Supreme Court justices or judges of common pleas or state appellate courts not adhering to state law governing gifts and hospitality during the study period. One justice did fail to properly report loans on his financial disclosure statement.</t>
  </si>
  <si>
    <t>Wyoming senior civil servants are not required to fill out disclosure forms with their individual and family assets.</t>
  </si>
  <si>
    <t xml:space="preserve">There are no documented cases of state-level judges accepting gifts or hospitality outside what is legally allowed in Oklahoma from January 2013 to present. 
Sources said judges typically take to heart the Code of Conduct's requirement to avoid even the appearance of impropriety and therefore do not accept any gifts or hospitality that could impeach their reputation as neutral and fair. 
Oklahoma Attorney Scott Graham recalled judges following this code of conduct over and above the requirements, including one civil court judge who wouldn't even accept an inexpensive pen as a gift, something trivial that would be allowed under Oklahoma's rules. </t>
  </si>
  <si>
    <t>A wide array of legislative records are available on the Legislature's website. They include bills, amendments, bill floor calendars and weekly and end-of-session summaries of what bills do. The process and fate of the bills are tracked on the website as well. It also shows how each legislator voted on bills that come to the House and Senate floors. Other legislative records posted on the website include a list of legislators, their biographical information and how to contact them. There are also lists of committees and their members, when and where they meet, the legislative rules and legislative budget documents detailing appropriations. Legislative investigation reports are also posted. However, verbatim transcripts are not normally done for committee hearings. Aside from the basic actions taken by committees, no records of hearings, etc. are kept by the Legislature. Video/audio recordings are not normally done for committee hearings.
For floor sessions, legislative webcasts are recorded and archived by the Mississippi College School of Law for public viewing on its website: http://law.mc.edu/legislature/
Bills and schedules are promptly posted online when filed, voting records are available within a day and other documents are uploaded when prepared.  
The House and Senate floor sessions are webcast live for public viewing, but committee meetings are not.</t>
  </si>
  <si>
    <t>The Secretary of State’s office accepts paper reports and converts them into PDF files for public viewing, and it encourages electronic filing because then contributions can be searchable by donor. Both are available online within a week and accessible for free. 
  Information is available online, but there’s a lot of room for improvement, said Julie Archer, who lobbies for the Citizens Action Group. “We don’t have mandated electronic filing. Reporting forms come in on paper and are scanned and put on the internet, which isn’t very user friendly. An electronic database would get you a more searchable web site.” Nevertheless, data does remain available to the public.
  Phil Kabler, statehouse correspondent for the Charleston Gazette, was impressed with how quickly reports are available online. “It’s not real-time posting, but reports are generally posted within an hour after they’re received,” he said.</t>
  </si>
  <si>
    <t>There have been no documented cases of state-level judges violating laws governing gifts and hospitality during the study period. A representative of the state prosecutors’ association said judges are very cautious about the appearance of impropriety.</t>
  </si>
  <si>
    <t>Heath Haussamen, New Mexico in Depth, reporter, 15 March 2015, via phone.
Diane Denish, former lieutenant governor of New Mexico, 16 March, via phone.
Viki Harrison, Common Cause New Mexico, executive director, 30 March, via phone.
Kent Cravens, former state senator, 16 March 2015, state capitol building, Santa Fe, in person.</t>
  </si>
  <si>
    <t xml:space="preserve">F-1 financial disclosure forms for civil servants are available by request online at Public Disclosure Commission's website. Requests for PDF versions are answered within a few days, at no charge. The data are complete information as reported by filers. 
However, the information is not readily accessible for the public online. </t>
  </si>
  <si>
    <t>No known examples of judges violating this, and a search turns up no examples. Judges who receive  a gift exceeding $500 in value must report it to the clerk of court for the court in which they work. They report this on a form in which they must also list outside income, such as honoraria of more than $2000 in a year. These forms don't require the judge to list the amount of income or the value of the gift, just the source of the income or gift.
The forms for registering gifts will be filed in the various jurisdictions around the state. I did a spot check with the clerk of court for Wake County, which includes Raleigh. After talking to four people, I finally found a woman who had a glimmering of what I was talking about. The information is on a disc, she said, after checking into this. I asked her to pick a judge at random and e-mail his/her form. There is no link. Suffice to say if these forms are not readily available in an urban county like Wake, they are not going to be easily available in the more rural areas. So, finding out if judges do file as they are supposed to would be a massive task. There are at least 30 judicial districts where these things would be filed.</t>
  </si>
  <si>
    <t>There are no documented cases since 2013 of New York judges accepting gifts in violation of limits. It should be noted, however, that New York's reporting requirements are notoriously loose. Only gifts valued at more that $1,000 must be reported. The rules governing judicial conduct do not address hospitality specifically.</t>
  </si>
  <si>
    <t>Utah candidate campaign finance records are available at no cost online to the public. The public can view records and can download them in common formats. The Utah Elections Office has also provided bulk electronic data when requested.</t>
  </si>
  <si>
    <t>Records of legislative processes and documents are available relatively quickly to the public and are often posted online for free. Hearings minutes tend to take a bit longer but audio, video and committee actions are quickly available (a day or less).</t>
  </si>
  <si>
    <t>The records are not accessible to the public.</t>
  </si>
  <si>
    <t>All campaign finance reports, including those from local candidates political parties and political action committees, are submitted to the Secretary of State’s office through the online reporting system and are available immediately to the public for free (or on paper at the cost of the photocopying). 
 Use of this system is required of all candidates at all levels. The information includes all donation and expenditure data of $100 or more.</t>
  </si>
  <si>
    <t xml:space="preserve">Reports are online within 24 hours of when they are submitted. They are available as raw documents directly from the State Board of Elections or in a more interactive format from the Virginia Public Access Project. </t>
  </si>
  <si>
    <t>At this point, the disclosure records of all civil servants are not available online. Under the 2014 law that created the Conflict of Interest and Ethics Advisory Council, the council was commanded to create a searchable online database of disclosures beginning July 1, 2015. In the 2015 amendments to the law, that deadline was delayed until July 1, 2016.</t>
  </si>
  <si>
    <t xml:space="preserve">Records of candidates' political contributions and expenditures become quickly available to the public after they are submitted to the Texas Ethics Commission in advance of the reporting period deadlines.  Citizens can access campaign finance records for free on the Texas Ethics Commission website and are given the options of simple searches or advance searches that offer greater detail. 
“That website has  gotten so much more useful in the last five or 10 years,” said Ross Ramsey, executive editor and co-founder of the Texas Tribune.  After new Gov. Greg Abbott announced the appointments of regents to three major university systems on Jan. 22, 2015,  Ramsey said it took “just a matter of a few minutes” to find out how much the appointees contributed to Abbott.  
Unlike campaign finance reports, asset disclosure reports for public officials have not been available online, requiring the public to either pick them up at the ethics commission office or call to request a copy by email or mail. The 2015 Legislature required lawmakers and other public officials to file their asset disclosure reports electronically – in the past they have been delivered by hand or by mail – but the bill did not include a requirement that they be posted online.   </t>
  </si>
  <si>
    <t>Asset disclosure records required of agency heads are not available electronically from the Texas Ethics Commission, only in hard copy and by email, and therefore are not accessible in an open data format.</t>
  </si>
  <si>
    <t>Voting tallies, bill texts and bill analyses by the House and Senate fiscal agencies are easily accessible online at no cost. The information about a particular piece of legislation is updated quickly as new actions are taken in the legislative process. According to the Legislative Service Bureau, legislative action typically is added to the online chronology of a House or Senate bill  within 10 minutes. In some cases, an update is added within a few hours.</t>
  </si>
  <si>
    <t xml:space="preserve">The Disclosure of Statement of Interests forms filed by senior civil servants are online on the Tennessee Ethics Commission website. The files are uploaded almost immediately after they are turned in by lawmakers; but cannot be downloaded from the database. </t>
  </si>
  <si>
    <t>William Schluter, Former state Senator, 2/12/15 phone interview. 
Mark, T. Holmes, State Ethics Commission Deputy Director, via 1/26/15 email. 
Assemblyman John Wisniewsi (D-Sayerville), via 2/8/15 phone interview. 
New Jersey State Ethics Commission website, Reports, Accessed June 16, 2016, http://www.state.nj.us/ethics/reports/
Office of the State Comptroller, Reports and Press Releases (includes annual reports for Fiscal Years 2009, 2010, 2011, 2012, 2013, and 2014), accessed June 16, 2015, http://www.nj.gov/comptroller/news/approved/news_archives.html
New Jersey State Legislature, Office of the State Auditor, Annual reports from 1998 to 2014, accessed june 16, 2015, http://www.njleg.state.nj.us/legislativepub/annual_auditor_calendaryear.asp</t>
  </si>
  <si>
    <t>The Massachusetts Legislature is not subject to the public records or open meeting law in Massachusetts, so citizens depend on what it chooses to make available publicly.   It does post information online, at no cost, for both chambers.    That includes information about bills, laws, committee membership, hearing dates and agendas, biographical information about lawmakers, rules, daily journals which include roll calls votes in public sessions, some committee reports, sponsors of legislation and past and current state budget information.  
The public is free to watch discussions on the Legislative floor.  The Senate rules dictate that formal sessions are broadcast live.   A copy of the broadcast must be provided to leadership within 24 hours after it ends; the public can request the broadcast at any time.   
The daily journals are provided the same day by the House and Senate clerk.
Under the Senate rules, the text of all bills must be posted on the General Court's website within 24 hours.     Records of roll call votes for House Committees must be posted on the General Court's website within 48 hours, according to the House rules.   There is no time limit for reports of Joint Committees to disclose reports to the public.  
However, transcripts of closed-door legislative sessions or voting in those sessions is not available publicly.
“One of the frustrating things is with a committee which has to decide whether a bill moves out favorably or unfavorably or gets studied.  Those votes are not always public,” said Pam Wilmot, executive director of Common Cause Massachusetts, a government accountability group.   Wilmot and other close observers of the State House said sometimes notice for hearings is not adequate. 
“The lead time sometimes isn’t as good as it should be.   They’ll give two-day notice instead of a two-week notice.” Wilmot said.   In some cases, a call to the House or Senate clerk is required in order to obtain a hearing transcript. 
The Legislative website allows users to search an array of information by key word, bill number, lawmakers name, committee name, current and historical budget information and general information about the Commonwealth.</t>
  </si>
  <si>
    <t>There have been no documented cases in recent years, including during the period of study, of judges violating the gift restrictions in the Code of Judicial Conduct. 
 Of the eight investigations completed in 2012 and 2013 by the Judicial Conduct Committee into complaints deemed worthy of formal review, none involved allegations of improper receipt or reporting of gifts.
 That said, there is a paucity of information on most judges’ financial disclosure forms and a substantial number of grievances against judges are not made public because they were not deemed worthy of further review by the conduct committee.</t>
  </si>
  <si>
    <t xml:space="preserve">Financial disclosure records are not available online and only obtainable via email request or office visit. </t>
  </si>
  <si>
    <t>Richard Lambert, New Hampshire Legislative Ethics Committee, executive administrator, January 13, 2015, Lowell, Mass., phone
Ann Rice, New Hampshire Department of Justice, deputy attorney general, January 22, 2015, Lowell, Mass., phone 
Martin Gross, New Hampshire Legislative Ethics Committee, chairman, January 14, 2015, Lowell, Mass., phone 
Opinions Issued, website of the Executive Branch Ethics Committee, accessed Jan. 11-22, 2015
http://doj.nh.gov/ethics-committee/opinions.htm
Advisory Opinions and Interpretive Rulings, website of the Legislative Ethics Committee, accessed Jan. 11-22, 2015 http://www.gencourt.state.nh.us/ethics/Advisory_Opinions/</t>
  </si>
  <si>
    <t>The asset disclosure records of South Carolina's senior civil servants are only available to view online.</t>
  </si>
  <si>
    <t>Asset disclosure records of senior civil servants are not made available online and therefore do not meet any open-data standards.</t>
  </si>
  <si>
    <t>Yvonne Nevarez-Goodson, Executive Director, Nevada Commission on Ethics, Las Vegas, NV, April 14, 2015, by phone.
State of Nevada Commission on Ethics, Annual Report, July 1, 2014
www.ethics.nv.gov/COE_website_files/coe_publications_and_media/2014_Ethics_Annual_Report_FINALvc.pdf
State of Nevada Commission on Ethics, Archives of 3rd Party RFOs (Complaints) and 1st Party RFOs (Advisory Opinions), accessed May 21, 2015
http://www.ethics.nv.gov/COE_website_files/coe_DOCUMENTS_2014.html
Nevada Commission on Judicial Discipline, Decisions of Commission on Judicial Discipline, http://judicial.state.nv.us/decisionsofncjd3new.htm
Nevada Commission on Judicial Discipline, 20914 Annual Report, http://judicial.state.nv.us/2014_CommissionAnnualReport.pdf</t>
  </si>
  <si>
    <t>The financial records of candidates and political parties are available online and put on the Web quickly. There is no cost to access the records online.
 “The system has its quirks, but all that information is there and it’s pretty reliable," said Tom Humphrey, a longtime writer for the Knoxville News Sentinel. "I don’t complain a lot about the (Registry of Election Finance) website when reporting campaign finance stuff.”
 The online campaign finance database can be found here: https://apps.tn.gov/tncamp-app/public/search.htm</t>
  </si>
  <si>
    <t>Statements of Financial Interest are searchable in an online database. Users must know the name of the person they wish to research; the site does not provide a browsing option or a way of filtering by government branch or civil service agency/department. The original record is viewable in an imaged pdf format, and information contained in the pdf has been extracted into a metadata panel — although there is no option to export this into a spreadsheet format and no easy way to capture this information in bulk without the assistance of a web scraper.</t>
  </si>
  <si>
    <t>Under Maryland's public information act, and because the General Assembly is fairly invested in providing data online, the information is obtainable quickly despite the absence of a clear legal provision mandating the legislature to do so. Legislative hearings are often broadcast online. Related documents are posted. However, when a committee votes, the voting is not streamed online so if one is not in the room when the vote is taken, one can't see if someone changes his/her vote, refrains from voting and skips a turn only to come back and vote when a majority has emerged. Voting records, though, are available. There is no cost and information is posted within a week or less, mostly in a very timely fashion (that is right after the proceedings occur). Within a few weeks of the close of the session on April 13, the annual legislative roundup report was filed by the Office of Legislative Services.</t>
  </si>
  <si>
    <t>These records are all quickly made available online at no charge at the State Ethics Commission website. If want a hard copy, it costs 50 cents a page</t>
  </si>
  <si>
    <t>Sources could not remember an instance of a judge violating laws and procedures governing gifts and hospitality during the reporting period. 
 The rules do include flexibility for family members' acceptance of gifts and hospitality, but encourage judges to make certain family members are aware of how their acceptance of gifts might be perceived. 
 Violations of these rules can lead to disciplinary proceedings and penalties.</t>
  </si>
  <si>
    <t>Campaign financial records of candidates and parties are posted on the secretary of state’s website for free viewing within days after they are received by the office.</t>
  </si>
  <si>
    <t>There are no documented cases within the time frame of this study regarding state-level judges who failed to adhere to rules governing gifts and hospitality. 
There have been previous cases of such failures that predate this study period.</t>
  </si>
  <si>
    <t>Financial disclosure statements of senior civil servants are not available online. They can be obtained by contacting the Ohio Ethics Commission.</t>
  </si>
  <si>
    <t>Hon. Blair Jones, Judicial Standards Commission, Chairman, 10 February 2015, Columbus, Montana, email
Jonathan Motl, Commissioner of Political Practices, Commissioner, 5 February 2015, Helena, Montana, telephone
Mary Baker, Commissioner of Political Practices, program supervisor, 6 February 2015, Helena, Montana, email
Dave Boyher, Legislative Services Division, Office of Research and Policy Analysis, 20 February 2014, Director, Helena, Montana, Telephone</t>
  </si>
  <si>
    <t xml:space="preserve">Asset disclosure forms, referred to by the Oklahoma Ethics Commission as financial disclosure forms, are not available online in Oklahoma. </t>
  </si>
  <si>
    <t>Citizens can access financial records of candidates and political parties easily and at no charge on the Board of Elections web site. Searches can be done by filings, contributions, expenditures and reports. 
Political reporter Ian Donnis of Rhode Island Public Radio says that he finds the Board of Elections web site easy to use and the financial records of candidates and political parties accessible for free online in a timely fashion.</t>
  </si>
  <si>
    <t>There have been no documented cases during the study period of a state-level judge violating any statute or rule related to the acceptance of gifts or hospitality.</t>
  </si>
  <si>
    <t>The asset disclosures filed prior to 2015 are not online. However the 2015 asset disclosures are online in pdf form and can be searched using a first name, last name, or board membership.</t>
  </si>
  <si>
    <t>The legislature recently overhauled its website — providing easy online access to records of legislative processes and documents immediately following proceedings, and at no cost. 
 The website allows the public to track bills hearing by hearing through committees — with complete information on bill text and status. A search function allows the public to locate information via committee, date, bill, name and by testimony. All testimony presented to committees is available immediately following hearings in PDF format. 
 Proceedings and debate of the Maine State Legislature, when in session, are viewable in real-time online, and then published in the Legislative Record. The digital edition is arranged chronologically by session day.</t>
  </si>
  <si>
    <t>There is no law requiring senior members of the state civil service to disclose assets.</t>
  </si>
  <si>
    <t>Both individual and PAC campaign finance reports required to be filed with the Pennsylvania Department of State are available online through a free searchable database. It does not include candidates for federal or local offices. Searches can be conducted by specific campaign finance report by filer name, year, and reporting cycle among other filters.
About one-third of 1,400 campaign filings in the 2012 general election were filed electronically, according to the spokesman for the Department of State, who was quoted in an article for PA Independent. Paper filings must be scanned and sent to a third-party vendor for data entry; the vendor is contractually required to turn the reports around in 72 hours so that they can be posted on the Department of State's website.</t>
  </si>
  <si>
    <t>The Mississippi Commission on Judicial Performance has identified no instances or allegations of judges violating the code in regards to accepting gifts and hospitality. Additionally, Mississippi has no non-state judicial watchdog group looking after these trends. Former Mississippi Supreme Court Justice Fred Banks said that if the laws regulating gifts and hospitality were violated, offenders would be sanctioned, but he knows of no recent cases.
---
Peer Reviewer Comment: Agree.
It perhaps should be noted that, prior to this reporting time, Mississippi saw a series of massive judicial bribery cases, including one where a judge received loans and payments from a lawyer "friend."</t>
  </si>
  <si>
    <t>New York does not make senior civil servants' financial disclosures available online, unlike those of elected state officials and they can only be obtained via request to the Joint Commission on Public Ethics.</t>
  </si>
  <si>
    <t>James Klahr, Executive Director, Missouri Ethics Commission, 19 March 2015, Jefferson City, Missouri, interview by phone. 
Betty Lohmann, Reporting Specialist, Missouri Ethics Commission, 20 March 2015, Jefferson City, Missouri, interview by email.
Jim Smith, administrator, Supreme Court Commission on the Retirement, Removal and Discipline of Judges, St. Louis, Missouri, 8 April 2015, interview by email.
Annual Reports, Office of Chief Disciplinary Counsel, accessed 27 April 2015, http://www.mochiefcounsel.org/ocdc.htm?id=5&amp;cat=1
Candidate or Committee Name Search, Missouri Ethics Commission, accessed 21 March 2015, http://www.mec.mo.gov/EthicsWeb/CampaignFinance/CF11_SearchComm.aspx
Advisory Opinions, Missouri Ethics Commission, accessed 21 March 2015, http://www.mec.mo.gov/EthicsWeb/Opinions/OpinionsSearch.aspx
Commission Cases-Final Actions Search, Missouri Ethics Commission, accessed 21 March 2015, http://www.mec.mo.gov/EthicsWeb/Compliance/Compliance_CASearch.aspx
Lobbyist, Missouri Ethics Commission, accessed 21 March 2015, http://www.mec.mo.gov/EthicsWeb/Lobbying/Lob_SearchLob.aspx</t>
  </si>
  <si>
    <t>The Louisiana Legislature’s website provides easy access to bills, voting records, amendments in real time, fiscal notes and supporting documents. The language in the bills is updated daily, with previous versions still available. It acts as a clearinghouse for budget reports and documents related to state spending.
Hearings are streamed live, then are archived, all of which are easily available online at the Legislature’s website. the Louisiana Legislature does not transcribe its hearings. But the minutes of committee meetings, including the votes, are put in a report that are available online once introduced to the full chamber.
All instruments and documentation can be accessed and downloaded without cost to the user.
Copies of documents introduced during the committee hearing for consideration is available from the committee upon request.
The public is not allowed to see drafts and work product of the lawyers who actually write the bills.</t>
  </si>
  <si>
    <t>Campaign financial records of both candidates and political parties are available online at no cost through the state campaign contributions database, ORESTAR. ORESTAR tracks campaign information from 1990 forward in an easily readable online format, also exportable in .xls format. Access is free.
Campaign contribution reports must be filed in Oregon within a week within seven weeks of an election. Outside of seven weeks from an election, reports are only available within 30 days and not all data needs to be reported right away, so while data is available the most recent data is not with ORESTAR.</t>
  </si>
  <si>
    <t>Mississippi Ethics Commission: www.ethics.state.ms.us/ethics/ethics.nsf/AdvisoryOpinions?OpenForm
Mississippi Ethics Commission Executive Director Tom Hood: e-mail question-and-answer exchanges - Feb. 18, 2015 and June 22, 2015
Most candidates reveal their income souces - By Robbie Ward - Northeast Mississippi Daily Journal March 29, 2013: http://djournal.com/news/most-tupelo-candidates-reveal-their-income-sources/</t>
  </si>
  <si>
    <t>There are no documented cases of state-level judges and/or family members accepting gifts or hospitality above what is legally allowed.</t>
  </si>
  <si>
    <t xml:space="preserve">The Oklahoma Ethics Commission is in the process of transitioning from its older online reporting site to its new site, the Guardian. 
Therefore, an individual searching for details on races, committees and candidates prior to 2015 would need to search the old ethics website, and the guardian site for information after January 2015. But all the information can be obtained instantly, for free, online in Oklahoma. </t>
  </si>
  <si>
    <t xml:space="preserve">Asset disclosure records are accessible to the public, but there are very few senior civil servants who must disclose their assets, making the premise virtually moot. But for the small sampling, the reports are scanned and posted as pdf files promptly upon receipt, and presented in an easily accessible database. </t>
  </si>
  <si>
    <t>The financial disclosure forms are available from the Secretary of State's Office through a public information request, but they are not available online.</t>
  </si>
  <si>
    <t>The Legislative Research Commission webpage, www.lrc.ky.gov, contains a section called "Legislation and Legislative Record," which includes summaries the bills filed, the sponsor name and date filed, their status in the process during General Assembly session, full copies of the bills, as well as past Legislative Records with that information. The information available online includes votes in the chambers on bills but not votes in committees. Citizens can call or request committee votes and get access to audio of committee meetings, which can be delivered electronically at no cost. Transcripts of debates and committee meetings are not available online. 
In addition, the final Legislative Record and Legislative Records during the interim periods between General Assembly sessions are filed at each county's main library branch or the largest public high school in a county that doesn't have a library. 
Legislative expenses and pay for work days, as well as compensation and expenses for legislative staff, also is available on the Legislative Research Commission's webpage. 
Written transcripts of committee meetings and hearings are not posted electronically. However, the public can request meeting minutes and listen to audio recordings of the meetings at the Legislative Research Commission library. An individual may copy the audio cassette recording of the meeting for $5. In addition Kentucky Educational Television, or KET, videotapes some committee meetings. Those recorded meetings can be seen on KET.org for as long as the public broadcasting company leaves the recording on its site or can be copied to a DVD at the LRC library for a fee of $10.</t>
  </si>
  <si>
    <t>The financial interest records can be accessed free of cost and no registration is required to download the documents. However, the records are posted as scanned PDFs, a proprietary format that lacks machine readability.</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</si>
  <si>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Complaints, Investigations, and Conciliation Agreements, Minnesota Campaign Finance and Public Disclosure Board, 9 April 2014, http://www.cfboard.state.mn.us/Conagfi.htm
Summary of Advisory Opinions, Minnesota Board on Judicial Standards, accessed 19 May 2015, http://www.bjs.state.mn.us/file/advisory-opinions/advisory-opinions-index-current.pdf
Opinions and Education, Minnesota Board on Judicial Standards, accessed 19 May 2015, http://www.bjs.state.mn.us/opinions-and-education</t>
  </si>
  <si>
    <t>The Nevada Secretary of State's office makes asset disclosure forms for elected and appointed officials, as well as candidates, available for free online as soon as they are submitted to the office's electronic database.
The database is very easily accessible and comprehensive. Also, files can be bulk downloaded as Excel spreadsheets or .csv files.</t>
  </si>
  <si>
    <t>The campaign finance reports are put online shortly after they are filed, and can be downloaded into an Excel spreadsheet. The database is searchable by candidate, donor, date or amount of contribution or expenditure, etc. (This applies to statewide and legislative candidates. Local candidates - such as those running for county commissioner, mayor, municipal council or school board - are handled by county boards of elections, which generally do not provide online access.)</t>
  </si>
  <si>
    <t xml:space="preserve">All judges, court referees and magistrates must file forms annually that reflect gifts and hospitality received, as required by the Judicial Code of Conduct. The gift forms filed by judges are so obscure -- and generally lacking in detail -- that there have been no documented cases in recent years, certainly not during the project's reporting period, of judges exceeding limits for gifts and hospitality. The forms are not easily accessible to the public or attorneys: A trip to one of the five SCAO regional offices is required to peruse the documents. In fact, some attorneys are not even aware that judges must report gifts and hospitality they receive. The reporting process does not include gifts or hospitality awarded to judges' family members.
 </t>
  </si>
  <si>
    <t>All state level asset disclosures are available online in pdf format. However, appointed executive branch directors are the only civil servants required to file asset disclosures forms.</t>
  </si>
  <si>
    <t>The reports are placed online on the Board of Elections website and are accessible for free to anyone who wants them. No FOIA request is needed. Reports are posted within a day of submission by the committees. 
NC Campaign Report Search:
http://www.ncsbe.gov/ncsbe/Campaign-Finance/report-search.</t>
  </si>
  <si>
    <t>Campaign financial records are filed electronically and appear online as soon as they are submitted, according to sources. These records may be downloaded free of charge.
Some examples of records that have been submitted in recent months include the ActBlue North Dakota PAC's amended year-end statement on March 27, 2015 and the ND Corn PAC's year-end statement on March 11, 2015.</t>
  </si>
  <si>
    <t>There have been no publicly documented cases of current or former judges or their immediate family members improperly accepting gifts since Jan. 1, 2013, according to the Commission on Judicial Conduct’s annual reports and news releases.   
Judges unsure of when a gift or similar benefit can be accepted can get confidential advice from the Committee on Judicial Ethics, which offers guidance to clarify ethics rules in Massachusetts.    
The most recent Committee opinion on a matter relating to a free benefit was a 2013 ruling that said a judge under investigation for misconduct was permitted to accept $500,000 in free legal fees from a local law firm.   The Committee said though the pro bono representation constituted a “gift” under its rules, the judge could accept the legal services because his lawyer was not likely to ever appear before him.</t>
  </si>
  <si>
    <t xml:space="preserve">Asset disclosure forms can be found on the Minnesota Campaign Finance and Public Disclosure Board’s website. Users can search the agency that the individual works for or by their last name. 
However, links to the asset disclosure forms are challenging to find and the reporter had to contact Goldsmith directly for the links after searching the Minnesota Campaign Finance and Public Disclosure Board unsuccessfully. Furthermore, the data are pdf files. </t>
  </si>
  <si>
    <t xml:space="preserve">Statements of Economic Interest are accessible on the Mississippi Ethics Commission website in pdf format. 
The reports are free to access and the search is relatively user friendly, but most of the forms give only some insight into a person's assets because they only require the filer to disclose businesses with which he or she is associated, not a complete list of income sources outright. Also the data cannot be browsed and users must search through one of several mechanisms. </t>
  </si>
  <si>
    <t>Only upper level managers and ranking public officials such as the governor and his cabinet are required to fill out asset disclosure forms. The forms, which cover eight pages of financial data, are not available online. To access that information, an individual must go to the state office where the forms are stored and request access. 
  State law also requires an individual requesting that information to provide identification and state their affiliation. However, if a statement of financial interest is filed digitally, it can be provided digitally and at no cost to the individual who requested it. The state Ethics Commission is required to notify any filer when a statement of financial interest is requested and the name and affiliation of the person who made that request. 
 “The only asset disclosure is a provision in the Ethics Law,” said John Marra, an attorney with the state's Human Resources Division. 
 The law only applies to senior officials in management positions and as such, is not a something that most Civil Service employees would be required to fill out.</t>
  </si>
  <si>
    <t>The conflict-of-interest records are minimal and they are not offered online. These documents are available only through the Freedom of Information Act.</t>
  </si>
  <si>
    <t>In the study period, there were no documented cases of state-level judges and/or family members accepting gifts or hospitality above what is legally allowed.</t>
  </si>
  <si>
    <t>The records are posted online quickly and are accessible for free.</t>
  </si>
  <si>
    <t>The chief clerk's House Journal Office and the Office of the Secretary of the Senate's Senate Journal Office publish daily logs, which include:
• bill activity, including introduction, amendment consideration and votes, motions, points of order, and final votes.
• conference Committee reports.
• subcommittee and Study Bill Committee assignments.
• petitions received by a representative.
• explanations of votes, filed when a representative was absent from the chamber when a vote was taken.
• reports of committee activity.
• presentations of visitors.
• filings of amendments and resolutions.
Additionally, the Iowa Legislature website has bill-tracking tools that permit citizens to sign up for updates on specific bills, actions taken by committees or Iowa Code updates that let users know if proposed legislation might impact a specific chapter or section of code. Daily Legislation and Analysis reports are published in pdf format  and contain copies of bills, amendments, resolutions and study bills filed by date.
Audio and video recordings of the chamber sessions are available online, however, committee work is not recorded, other than in meeting minutes, which vary in detail depending upon the committee. Transcripts and summaries of legislative debates and discussions are not available online.</t>
  </si>
  <si>
    <t>The judges have fairly strict rules against accepting gifts and accepting hospitality. But it is difficult to know how widespread the practice because the Judiciary Commission of Louisiana is in charge of investigating and their records and proceedings are not public unless a determination is made. 
 Based on the few cases that have become public, such as a Judge Robin Free accepting a hunting trip from a lawyer in a civil case, which only became known by an off-hand remark the judge made, there is concern that other incidents occur, the sources say.
 Melissa Landry, executive director, Louisiana Lawsuit Abuse Watch, because of the secrecy involved in the process, there is no way of knowing if Supreme Court justices or members of Judiciary Commission, as arbiters of ethics violations for state-level judges, adhere to the regulations regarding gifts and hospitality.
 State Rep. Stuart Bishop, R-Lafayette, testifying before the House Judiciary Committee, said that was one reason he brought legislation – it ultimately failed – requiring the judicial branch to post the reports online.
 Stephen Waguespack, president of Louisiana Association of Business and Industry, said he has no evidence of wrongdoing but has no way of knowing whether state-level judges are following the rules because the process is secretive.</t>
  </si>
  <si>
    <t>Maryland has resisted putting asset/financial disclosure forms online. Only lobbyist disclosure forms are online and searchable.</t>
  </si>
  <si>
    <t>John Gnodtke, general counsel, Michigan Civil Service Commission, phone interview, April 10, 2015, email conversations, April 10 and 12                                                        
Board of Ethics Searchable Database https://civilservice.state.mi.us/nxt/gateway.dll?f=templates&amp;fn=default.htm&amp;vid=ethics:ethics02
Lawrence Glazer, member, State Ethics Board, email conversation, March 17</t>
  </si>
  <si>
    <t>All websites accessed on Jan. 18, 26, March 13, 16, 22, April 11, 2015  
Interview, David Giannotti, Public Education and Communications Division Chief, Massachusetts State Ethics Commission, Boston, MA, by telephone and email, Jan. 23, March 16, 2015
Official website of the Massachusetts State Ethics Commission 
http://www.mass.gov/ethics/about-the-commission/
Massachusetts State Ethics Commission Annual Reports
http://www.mass.gov/ethics/press-releases-meetings-and-publications/annual-reports/
Civil Penalties Assessed for Late-Filed Statements of Financial Interest
http://www.mass.gov/ethics/civil-penalties-assessed-for-late-filed-sfis/civil-penalties-assessed-for-late-filed-2013-sfis.html
Massachusetts State Ethics Commission, Calendar Year 2015 Conflict of Interest Law Disclosures
http://www.mass.gov/ethics/lists-of-disclosures-filed/lists-of-disclosures-filed-with-the-commission/calendar-year-2015-conflict-of-interest-law-disclosures.html
Interview, Howard Neff and Susan Finnegan, Commission on Judicial Conduct, by email, July 2015.
Todd Wallack, "State putting up roadblock for financial disclosure reports," Boston Globe, May 10, 2015
https://www.bostonglobe.com/metro/2015/05/09/massachusetts-public-financial-disclosure-forms-are-not-public/M2Kf2aLzt9Azc1zT3b6edO/story.html</t>
  </si>
  <si>
    <t>Disclosures are released in the same format in which they are received, published as scanned pdf files. 
In practice, the disclosure records of senior civil servants contain some useful information, but lack some important details, such as the value of gifts, reimbursed expenses, and reportable liabilities, and the existence of assets.</t>
  </si>
  <si>
    <t>Candidate and political party financial reports are available on the website of the Secretary of State at no cost. The reports, scanned in their original form, are typically posted within 24 hours of being filed.</t>
  </si>
  <si>
    <t>The Indiana General Assembly's website includes daily vote sheets on bills, with the roll call tally, motions filed in chambers, amendments on bills in committees, and notices of legislative committee meetings, updated on a daily basis. Citizens can find copies of proposed bills and proposed and defeated motions to amend bills in committees and on the House and Senate chamber floors. The website also shows live videos of most committee hearings as they occur, but they are not recorded and transcripts of the committee meetings are not publicly available. 
 The daily journals of activity in the House and Senate chambers are also available on the Senate and House pages on the Indiana General Assembly's website dating back to 2004 in the House and 2005 in the Senate.</t>
  </si>
  <si>
    <t>The more than 1,200 financial and asset disclosure forms for executive branch managers, officers are available through open records requests and in-person review at the Kentucky Executive Branch Ethics Commission headquarters in Frankfort. The forms filled out by those managers are not available online.</t>
  </si>
  <si>
    <t xml:space="preserve">Personal financial disclosure statements are primary source data as prepared by the filer. The reports are filed by a deadline and posted within a few days of submission. The reports are available online for free and can be downloaded in a pdf format. </t>
  </si>
  <si>
    <t xml:space="preserve">Citizens can access the financial records of candidates and political parties within a reasonable time period. The candidates' contribution and expenditure reports typically are available online at no cost, and can also be obtained at offices of election officials around the state although there can be a charge for print-outs.
The Secretary of State's  AURORA system allows this information to be searched electronically once the reports are filed. </t>
  </si>
  <si>
    <t xml:space="preserve">The Kentucky Judicial Conduct Commission, which is charged with enforcing the Judicial Ethics Code, issued sanctions in 10 instances since January 2013. None of the 10 involved a violation of the provision banning judges from accepting gifts and hospitality. 
Judges are encouraged to follow an unwritten "poinsettia" rule while serving their terms in which they accept no meal or item that costs more than a poinsettia, which is customary in some areas to be given during the Christmas season. 
However, a perfect score cannot be given because while the Judicial Ethics Code instructs judges to "urge" spouses and immediate family members not to accept gifts or hospitality (with specific exceptions), it does not outright forbid the practice. Additionally, Kentucky has no requirement for judges to show their travel, expenses, hospitality or gifts received because there are no required gift disclosure forms or designated areas to disclose that information on the financial disclosure forms filed with the Kentucky Registry of Election Finance. That makes it impossible to tell whether the gift/hospitality rule is being violated unless an individual files a specific complaint for the Judicial Conduct Commission to investigate. </t>
  </si>
  <si>
    <t>Financial records of candidates and political parties are available through the Accountability and Disclosure Commission's website in a searchable database. The information is generally publicly available within a day of being filed, but lags of 2-3 days can occur as staff must manually enter the data into a computer before it can be posted.
 The commission will provide paper copies at a minimal cost, including the cost of paper and the cost of employee time if it exceeds four hours.</t>
  </si>
  <si>
    <t xml:space="preserve">The Iowa Ethics and Campaign Disclosure Board posts personal financial disclosure documents from the executive branch online through its website. The filed documents are available in pdf format as well as through a browser-based interface that allows users to search the data and download the resulting information in .csv format.
The data available to download in .csv format is readily accessible for bulk download. 
There is a limitation on the uses of the information that excludes it from being used for commercial purposes, including solicitations by a business or charitable organization. However, it is free for use if the "principal purpose of such communications is for providing information to the public and not for other commercial purpose."  </t>
  </si>
  <si>
    <t>Michael Lord, executive director, Maryland ethics commission, interview 3/12/15;
Michael Dresser, Baltimore Sun reporter, telephone interview, 3/21/15,
Jennifer Bevan-Dangel, Common Cause, telephone interview, 2/24/15
Website of Commission on Judicial Disabilities annual reports here: http://www.courts.state.md.us/cjd/annualreport.html accessed in March and again on 5/28/15 and recent public actions here: http://www.courts.state.md.us/cjd/publicactions.html accessed in March and again on 5/28/15
General Assembly website, under publications tab here http://mgaleg.maryland.gov/webmga/frmPublications.aspx?pid=pubspage&amp;tab=subject8 accessed 6/5/15
Ethics Commission website here: http://ethics.maryland.gov/ accessed 4/15/15</t>
  </si>
  <si>
    <t xml:space="preserve">Citizens can access all of Montana's campaign finance records online in PDF format. There is no cost or formal FOI process. However, the formatting of these records means that it takes considerable effort to compare or analyze them, and it's nearly impossible to track specific donors. 
Some records are available in a more easily searchable, comparable online format through the state electronic reporting system. However, only statewide candidates are currently required to use that system so the data are incomplete. About 58 percent of candidates used the system in 2014 compared to 30 percent in 2012. Commissioner of Political Practices staff have been trying to recruit more candidates to use the database. A bill to make electronic reporting mandatory in Montana was tabled in 2014. 
The non-profit National Institute for Money in State Politics obtains campaign finance records for every U.S. state and enters them by hand into a searchable database. 
The state's reporting deadlines can be problematic for obtaining disclosures. The first filing after the post-primary reporting doesn't come until late Oct. That rule was created before Montana instituted absentee voting that begins 30 days before elections. The outcome is that some voters may not see recent disclosures before they cast their ballots. That, combined with the necessity of scanning hardcopy disclosures, makes it difficult for the public to assess campaign finances. 
The legislature tabled a bill to update the disclosure periods early in 2015, but a package of new campaign laws called the Montana DISCLOSE Act passed in 2015 requires disclosures 35 days before the elections, in addition to disclosure 12 days before elections. It passed the state senate on March 28 and the governor is expected to sign it. </t>
  </si>
  <si>
    <t>Robert Scott, president, Public Affairs Research Council, in-person interview, Feb. 19, 2015 
Barry Erwin, president of Council for a Better Louisiana, in-person interview, Feb. 18, 2015
Carl Redman, in-person interview, March 12, 2015
Melissa Landry, executive director, Louisiana Lawsuit Abuse Watch, in-person interview, May 22, 2015.
Valarie Willard, communications director of the Louisiana Supreme Court, telephone interview on May 22, 2015
Toward Stronger Ethics, Publican Affairs Research Council, March 2012
http://parlouisiana.com/s3web/1002087/docs/hi_res_par_ethics_report_3-26-12.pdf 
In Re: Judge J. Robin Free, Case 2014-O-1828. Dec. 9, 2014. (Example of Supreme Court ethics findings)
http://search.lasc.org/isysquery/7bc98bd5-77e8-47e9-94d4-0f645caf2e84/1/doc/</t>
  </si>
  <si>
    <t>Records of legislative processes and documents are one of the easiest-to-access parts of Idaho’s state government, thanks to many advances in recent years, from streaming of video or audio of all legislative floor proceedings and committee meetings live on the Internet, to a full archive of all those files available to the public online for free at any time; to a legislative website that includes the full text and Statement of Purpose for all legislation; all actions on bills, including votes; full committee minutes; agendas; audits; performance evaluations; official journals; and presentations submitted to legislative committees.
  These records are timely, free, and openly available to all.</t>
  </si>
  <si>
    <t>Jonathan Wayne, Executive Director, Maine Ethics Commission, 20 January 2015, Augusta, Maine, in person interview.
BJ McAllister, Maine Citizens for Clean Elections, Program Director, 16 January 2015, Brunswick, Maine, in person interview.
Commission Meetings, 2013-2014, Maine Ethics Commission Website, accessed March 16, 2015, http://www.maine.gov/ethics/meetings/index.htm</t>
  </si>
  <si>
    <t xml:space="preserve">Annual Report 2012-2013 Fiscal Year, Kentucky Legislative Ethics Commission, no date, http://klec.ky.gov/Reports/Pages/Annual-Reports.aspx, accessed 20 February 2015. 
"Index of Advisory Opinions" webpage, Kentucky Legislative Ethics Commission, no date, http://klec.ky.gov/Advisory-Opinions/Pages/Index-of-Opinions.aspx, accessed 20 February 2015. 
"Administrative Actions" webpage, Kentucky Executive Branch Ethics Commission, no date, http://ethics.ky.gov/Pages/AdministrativeActions.aspx, 20 February 2015. 
"Publications" webpage, Kentucky Executive Branch Ethics Commission, no date, http://ethics.ky.gov/Pages/Publications.aspx, 22 February 2015. 
John Steffen, Kentucky Executive Branch Ethics Commission, executive director, 19 February 2015, Frankfort, Kentucky, phone interview. 
John Schaaf, Kentucky Legislative Ethics Commission, general counsel, 18 February 2015, Frankfort, Kentucky, phone interview. 
Tom Loftus, Louisville Courier-Journal, Frankfort bureau chief, 21 January 2015, Frankfort, Kentucky, phone interview.
John Cheves, Lexington Herald-Leader, accountability reporter, 23 January 2015, Lexington, Kentucky, phone interview. 
Judicial Conduct Commission Annual Report, Judicial Conduct Commission, 2013-2014, http://courts.ky.gov/commissionscommittees/JCC/Documents/Public_Information/JCFY20132014.pdf, accessed 20 February 2015. </t>
  </si>
  <si>
    <t>Idaho has no asset disclosures.</t>
  </si>
  <si>
    <t>A wealth of legislative information, from full-test of the bills, to written public testimony to voting records and bill schedules are available on the state Legislature's web portal.</t>
  </si>
  <si>
    <t>In an interview, former Iowa Supreme Court Justice David L. Baker noted that gifts and hospitality, nonmonetary items, are capped at a value of $2.99 during any calendar day. "Literally, you can't go to Starbucks," he said. Nor can individuals invite judges to dinner unless they are close friends. He said he wasn't aware of issues with judges accepting restricted gifts or hospitality.
There have been no published disciplinary actions by the Judicial Qualifications Commission involving a judge accepting gifts or hospitality beyond what is allowed by law, including during the period of study.</t>
  </si>
  <si>
    <t>All documents related to the legislative process are available through the General Assembly website. 
 They are free of charge and are posted most times within 24 hours.</t>
  </si>
  <si>
    <t>Asset disclosures for senior civil servants are online and available to the public at no cost. Disclosures are generally posted to the Hawaii State Ethics Commission website within 10 days of filing.
The data, however, is often handwritten on the forms and the forms are locked in pdf format.</t>
  </si>
  <si>
    <t>Campaign finance and expenditure data is available freely at no cost on the Missouri Ethics Commission's website for any committee required to file campaign finance reports with the commission. Since reports are completed electronically and the data from the reports is transmitted directly to the website, all data is up-to-date and includes everything reported to the commission. No FOIA or Sunshine Law request is required.
Reports are available for all active and terminated committees, including candidate, ballot measure, and continuing committees such as parties or political action committees. These include all statewide election committees and a significant majority of local committees.</t>
  </si>
  <si>
    <t xml:space="preserve">Disclosure forms filed by public officials - including division directors and officials of equivalent rank in the executive branch -  are available upon written request, but have never been available online. That keeps Delaware citizens from having clear access to information about the finances of high-level government employees. Deborah Moreau, the lawyer for Delaware's Public Integrity Commission, says the information is not made available online because of "phishing" concerns. Moreau says uploading financial information to the web, even though officials do not provide bank account numbers, could expose officials to financial crimes. </t>
  </si>
  <si>
    <t xml:space="preserve">These financial disclosure forms (Form 1s) are not made available online. They can be requested and are promptly sent, but that does not fulfill the open data requirement. </t>
  </si>
  <si>
    <t>Records of bills, meetings, and agendas are all readily available online, at no cost. For example, if a citizen was interested in the bill on texting while driving, the citizen could easily learn that the bill died in the Highway &amp; Waterway Safety Subcommittee on Tuesday, April 28, 2015 at 1:15 PM. The original filed version is also available to be viewed, as are later House and Senate versions. 
Debates and hearings of the House and Senate can be easily viewed online as well. For example, if on May 27 a citizen wanted to view the state's Revenue Estimating Impact Conference, a  legislative session to assess the impact of pending and passed legislation, that citizen could do so at 1:30 p.m. -- the same day as the conference -- as soon as the feed went up.</t>
  </si>
  <si>
    <t>Only asset disclosure records of elected civil servants are available electronically in pdf format. There is no cost to accessing the data. It is mostly primary data and archived information from past years is also available.</t>
  </si>
  <si>
    <t>Some legislative records are available online by date, legislation and sponsor. Voting records and action on legislation is included within individual bill files online. Any member of the public can access legislative information at any time at legis.delware.gov. 
Meeting notices and agendas are also available online, as are member profiles and biographical information. Information is searchable. Though it is nearly impossible to review the voting record of a single Delaware lawmaker online, limiting the ability of a member of the public to review the record of his or her lawmakers. Search functions don't allow for that type of search, and records are maintained by legislation, not by lawmakers' votes. There is a robust archive of legislative action online, dating back two decades. Transcripts of sessions can be requested, but are not available online.
The Sunlight Foundation in 2013, in a legislative data report card, gave Delaware high scores for the timeliness of legislative data.</t>
  </si>
  <si>
    <t>Governmental Ethics Commission annual report: http://ethics.ks.gov/GECSummaries/Annual%20Report%202014.pdf            
Carol Williams, GEC executive director, telephone interview Feb. 18, 2015.                           
"Hearing Scheduled in GOP's Complaint," Andy Marson, Topeka Capital-Journal, March 23, 2014: http://m.cjonline.com/news/2014-06-23/hearing-scheduled-gops-complaint-against-yoder-opponent#gsc.tab=0</t>
  </si>
  <si>
    <t>The public has free access to all campaign finance reports in a timely manner online at the Secretary of State's Office website without filing a FOIA request or submitting any other forms requesting information. 
In Michigan, candidates file electronically and their submitted reports are instantly posted on the campaign finance disclosure website by a software system.</t>
  </si>
  <si>
    <t>In contrast to required lobbyist disclosures, Statements of Financial Interests (SFI) filed by senior civil service employees -- or any other state workers or officials -- are not online. The statute doesn't provide for posting them online. 
 All SFIs are electronic, with 93% filed online and 7% paper filings scanned. Those who contact the Office of State Ethics seeking a copy of one or more SFIs will receive electronic copies by email at no cost, generally that day or the next business day.</t>
  </si>
  <si>
    <t>Most candidates file their financial records electronically, which are then available immediately to the public on the Minnesota Campaign Finance and Public Disclosure Board’s website. Occasionally, the Board receives some paper versions, which generally take longer to enter into their database, said Goldsmith. Paper copies are scanned in PDF form by 8am the morning after they are received.</t>
  </si>
  <si>
    <t xml:space="preserve">Megan Tooker, executive director and legal counsel, Iowa Ethics and Campaign Disclosure Board,  Feb. 5, 2015, telephone Interview
Steve Davis, communications director, Iowa Judicial Branch, Feb. 13, 2015, email
Orders and Other Dispositions, Iowa Ethics and Campaign Disclosure Board, accessed April 21, 2015
http://www.iowa.gov/ethics/sanctions_actions/orders/index.htm
Reprimands, Iowa Ethics and Campaign Disclosure Board, accessed April 8, 2015
http://www.iowa.gov/ethics/sanctions_actions/reprimand/index.htm
Civil Penalty Sancions, Iowa Ethics and Campaign Disclosure Board, accessed April 8, 2015
http://www.iowa.gov/ethics/sanctions_actions/civilpenalty/penalty_sanctions/index.htm
Administrative Sanctions, Iowa Ethics and Campaign Disclosure Board, accessed April 8, 2015  http://www.iowa.gov/ethics/sanctions_actions/administrative_sanctions/administrative_sanctions.htm
Hearings, Iowa Ethics and Campaign Disclosure Board, accessed April 8, 2015
http://www.iowa.gov/ethics/sanctions_actions/hearings/hearings.htm
In the Matter of Clarence B. Meldrum, Jr., Judicial Magistrate, No. 13–0367, Iowa Supreme Court, July 19, 2013 http://www.iowajqc.gov/wfdata/files/disciplinaryaction/Meldrum.pdf
In the Matter of Emily Sue Dean, District Associate Court Judge, No. 14-0510, Iowa Supreme Court, Sept. 12, 2014  http://www.iowacourts.gov/About_the_Courts/Supreme_Court/Supreme_Court_Opinions/Recent_Opinions/20140912/14-0510.pdf </t>
  </si>
  <si>
    <t>Senior members of the state civil service do not have to file asset disclosure reports in Colorado, and they don’t. According to Colorado law, the governor, lieutenant governor, secretary of state, attorney general, and state treasurer, judges, district attorneys, state board of education members, University of Colorado board of regents members, and members of the public utility file asset disclosures.</t>
  </si>
  <si>
    <t>Citizens in Colorado can access floor debates, committee debates, and generally anything made public when it comes to the consideration of bills, except certain work products, which can be exempt from public view.   Since 2010, The Colorado Channel, a public affairs cable channel, has allowed members of the public to view House and Senate floor debates live, and obtain archived footage. To obtain footage of committee proceedings, a citizen would have to contact the library operated by Colorado’s Legislative Council, an agency of the General Assembly, for hearings from 2002 to the present. Anything prior would be available at the State Archives. For transcripts, written summaries of the committee hearings are available online, but since Colorado tapes those hearings, written transcripts of them aren’t produced. Citizens can download recordings for free online.   </t>
  </si>
  <si>
    <t xml:space="preserve">Asset disclosure records (Form 700) of California senior civil servants and officials who make governmental decisions are not available online. They are accessible to the public by email request to the government agency where the official is employed. They also can be inspected in person at the headquarters of the agency. </t>
  </si>
  <si>
    <t>Incidents of Indiana judges accepting gifts or hospitality in violation of the limits under the Code of Judicial Ethics are not apparent. An online search for incidents of this nature did not result in finding any such articles written during the period of study.
 Kelly Lucas, editor and publisher, Indiana Lawyer and TheIndianaLawyer.com, which covers the legal profession, said she's not aware of anyone getting into trouble for breaking the rules governing gifts and hospitality since 2013. 
 John Trimble, an Indianapolis attorney and president of the Indianapolis Bar Association, said, he doesn't know of any problems in this area at all.</t>
  </si>
  <si>
    <t>There are no documented cases of state-level judges or their family members accepting gifts or hospitality above what is legally allowed, nor have there even been any allegations, complaints or reports about any judges doing so. Both the Idaho Code of Judicial Conduct and the Idaho Judicial Branch Employee Manual strictly forbid doing so, and courts and court employees are highly conscious of those restrictions.
  In addition, they are watched. Attorneys, litigants, parties, people charged with a crime, and members of the general public closely watch the conduct of Idaho’s judges, and any misuse of state resources would quickly become a topic of complaints, conversations and public knowledge.</t>
  </si>
  <si>
    <t>Campaign finance reports in Massachusetts are available on the website of the Office of Campaign and Political Finance. 
They are available as soon as they are electronically filed, according to Office of Campaign and Political Finance spokesman Jason Tait. “It happens immediately,” Tait said.   
The reports are free, detailed and available in a variety of formats.  Visitors to the website can search by very narrow terms, such as all out-of-state contributions to a candidate or they can export the data to particular formats, like a spreadsheet or PDF. There is also the option to visualize some reports with charting software.</t>
  </si>
  <si>
    <t>Interview: Inspector General Cynthia Carrasco, Jan. 5, 2015, by phone.
Indiana Commission on Judicial Qualifications, annual reports/public admonitions/advisory opinions, 
http://www.in.gov/judiciary/jud-qual/2379.htm; accessed May 25, 2015. 
Interview: Kathryn Dolan, public information officer, Indiana Supreme Court, May 27, 2005, by email.</t>
  </si>
  <si>
    <t xml:space="preserve">The Maryland Board of Elections promptly posts the information within a few days of receiving it and it is accessible online at no cost, can be obtained electronically within a week (or sooner) for free or in paper for the cost of copies, usually 20 cents per page. 
As an example of a typical filing, the reader may access "Friends of Rushern Baker", Committee for Political Change: Annual report 01/14/2015 which shows contributions of $4,000 in the final two months of 2014; $10,000 in rent, and $5550 in salaries. and $10,852 remaining: </t>
  </si>
  <si>
    <t xml:space="preserve">Asset disclosure records of senior civil servants are made available upon request to the Alaska Public Offices Commission in compliance with open data standards including completeness, primacy, timeliness and permanence. However, only the records of candidates, legislators and certain other elected officials are posted online as a practice, according to APOC executive director Paul Dauphinais. </t>
  </si>
  <si>
    <t>State of Illinois Executive Ethics Commission, Decisions, Reports and Appeals, accessed April 15, 2015 https://www.illinois.gov/eec/Pages/disciplinary_decisions.aspx
Office of the Executive Inspector General, Investigations, accessed April 15, 2015
https://www.illinois.gov/oeig/investigations/Pages/PublishedOEIGCases.aspx
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Office of Legislative Inspector General, founded reports, accessed May 29, 2015 http://ilga.gov/commission/lig/FoundedReports.asp
Judicial Inquiry Board, Orders for Complaints filed, accessed May 29, 2015, https://www.illinois.gov/jib/Pages/orderscomplaints.asp</t>
  </si>
  <si>
    <t>In practice, senior civil servants do not file financial disclosure statements because they are not required to in law.</t>
  </si>
  <si>
    <t>Judicial conduct complaints are confidential for the most part. The Commission on Judicial Conduct’s most recent annual report shows two complaints about personal conduct, four complaints about conflict of interest and one complaint about prestige of office, any of which could be related to acceptance of gifts and hospitality.
 However, there are no documented cases reported in the media of state-level judges or family members accepting gifts or hospitality above what is legally allowed during the study period.</t>
  </si>
  <si>
    <t>The California Legislative Information website provides ready and free access to all documentation and records for all legislation starting in the 1999-2000 session. For each bill, it is possible to find the text of bills, analyses, votes and all amended versions.
The Senate and Assembly each publish online versions of their Journals, which report committee and floor actions of each house. In addition, both houses broadcast most of their hearings on television and audio streaming. The broadcasts are available through cable television providers. Archives of both floor sessions and committee meetings are also available.</t>
  </si>
  <si>
    <t>The release of Statements of Economic Interest filed by public officials and employees in Alabama are available to anyone at no cost and without the need for signing a licensing agreement. 
The documents available on the website are the same forms filed out by public officials. However, the forms cannot be downloaded, and are available only to be viewed on the website.</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</si>
  <si>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
Idaho Attorney General’s website, Opinions, Guidelines and Certificates of Review page, accessed Jan. 30, 2015, http://www.ag.idaho.gov/publications/op-guide-cert_index.html
Idaho Judicial Council website, accessed Jan. 30, 2015, http://www.judicialcouncil.idaho.gov/
Idaho Legislature website, accessed Jan. 30, 2015, http://www.legislature.idaho.gov/</t>
  </si>
  <si>
    <t>Maine citizens are offered easy access to the financial records of candidates and political parties. Disclosure reports and records are filed digitally by candidates and are available immediately upon filing at the Maine Ethics Commission Financial Disclosure website, https://secure.mainecampaignfinance.com/PublicSite/Homepage.aspx.</t>
  </si>
  <si>
    <t>The Arkansas General Assembly provides information on its website on the status of a bill, votes, and agendas for both committees and full chambers, and is generally updated daily. Both the text and legislative history of bills and acts for both the current session and sessions dating back to 1987 are available and easily searchable. The full roll call votes are available in the full House or Senate. In committees, many bills may pass or fail by voice vote, with no easily available record of how lawmakers voted or who was in attendance. Even if a roll call vote is asked for in committee, it is not recorded on the website (though may be reported on by the media).  
During the legislative session, the House video-live-streams all committee meetings and all meetings of the full House for free on its website. The Senate this year began audio-live-streaming full chamber business during the session but not committee meetings (previously the Senate had not streamed anything). During the interim, committee meetings are not available via live-stream. Neither chamber provides transcripts of either committee meetings or full chamber business, so the livestreams are the only immediately available record. The House video streams are available as a permanent public record on the House website, but not the Senate streams. The transcripts of debates of bills are never published.</t>
  </si>
  <si>
    <t>There are no documented cases of Supreme Court, Appeal Court and Superior Court judges accepting any gifts of hospitality beyond the amount allowed under Georgia's Judicial Conduct Code.</t>
  </si>
  <si>
    <t>Campaign finance disclosures are available online at the Louisiana Board of Ethics website and can be downloaded at no cost. They are available a few days after they are filed.</t>
  </si>
  <si>
    <t>The Kentucky Registry of Election Finance posts on its site, www.kref.ky.gov, the campaign finance reports for candidates and political parties' executive committees and caucus campaign committees. The database is searchable so that members of the public can find the reports for the candidates and committees as well as for individual donors since 1998. The reports of candidates who file electronically are online usually within 24 hours of transmission. Paper reports that are submitted in person or through the mail must be manually input by registry staff. This often takes several days to a week depending on the volume of paper reports.
While all information regarding contributors to a candidate or political party committee is published online regardless of whether reports are submitted by paper or electronically, the expenditures of a candidate or political party committee are only published online if a campaign transmits its report electronically using the Kentucky Registry of Election Finance's proprietary format or a compatible format. To view the expenditure reports for those candidates or committees that do not file electronically, members of the press and public must submit an open records request and/or go to the Registry of Election Finance office in Frankfort to review the original files. Copies of the documents cost 10 cents per page. The registry staff usually will fax expenditures for a single campaign free of charge if the total is what the staff deems to be a few pages or a manageable number, which is subjective. The registry staff almost always complies with requests within a three-day period. 
Few legislative candidates and caucus committees submit their reports electronically. That means members of the public must request copies or go to the registry's office to view the reports regardless of how much a campaign raised and spent. For instance, in the 2014 election a candidate like state Rep. Will Coursey, a Democrat from Symsonia, raised nearly $150,000. And while citizens could see online the information about each of the donors, no expenditures detailing how much Coursey spent on advertising or campaign staff is available online. Similarly, the House Republican Campaign Caucus Committee raised more than $200,000 during the 2014 primary elections, yet the public and press cannot determine which candidates the committee supported and how much it spent on those candidates online.</t>
  </si>
  <si>
    <t>There are no outright scandals or documented cases of judges and/or their family members accepting gifts or hospitality above what is legally allowed. A thorough search of the cases listed on the webpage of the Judicial Qualifications Commission turned up no cases of judges accepting illegal gifts or hospitality. Furthermore, lawyer David Bogenschutz says that judges generally abide by the law on gifts, which specifies that judges can't accept anything over $100. 
"Most judges are very wary of that ... I’ve been to dinner with God knows how many judges and they are very reluctant to have you pick the tab up," he said.  
Howard Finkelstein said that in his experience, judges are pretty scrupulous. "If they come to a BBQ, they want to throw in $20, or bring something," he said. "They don’t want to just come and take a meal."</t>
  </si>
  <si>
    <t>A 100 score is earned if the asset disclosure records of senior civil servants are made available online and can be easily accessed, downloaded in bulk, and in machine-readable format.
A 50 score is earned if such information cannot be easily accessed and/or downloaded in bulk, but it can be downloaded in machine-readable format. 
A 0 score is earned if the asset disclosures are not available online or they are but cannot be downloaded.</t>
  </si>
  <si>
    <t>In Kansas, the financial records of candidates and political parties are available at no cost on the Kansas Governmental Ethics Commission website. The reports are publicly available on the Governmental Ethics Committee website "immediately," according to the GEC executive director. "We do not go home until every single document is up."
---
Peer Reviewer comment: Agree.
In addition, campaign finance information about Kansas candidates is available for free on the website operated by the Kansas Secretary of State.</t>
  </si>
  <si>
    <t>Commission Website Reports, accessed on March 3, 2015 - http://media.ethics.ga.gov/commission/orders.aspx
http://media.ethics.ga.gov/Search/ReportSummary.aspx
Phone interview with Maria Bazile, Compliance and Education manager with the Georgia Government Transparency and Campaign Finance Commission, February 6, 2015. 
Interview with William Perry, Executive Director, Common Cause Georgia, January 23, 2015. 
Judicial Qualifications Commission – Annual Reports - http://www.gajqc.com/annual_reports.cfm</t>
  </si>
  <si>
    <t>In practice, members of the public can access records of legislative processes and documents within a reasonable time period and at no cost. Bills, amendments, calendars and other information are all available online at no cost. Most legislative action is also available over live or recorded video.</t>
  </si>
  <si>
    <t>Opinions, Hawaii State Ethics commission, accessed 15 February 2015, http://ethics.hawaii.gov/all-opinions/
Sample Ethics Report, Resolution of Investigations, Hawaii State Ethics Commission, 2 February 2015, http://files.hawaii.gov/ethics/advice/ROI2015-1.pdf
Les Kondo, Hawaii State Ethics Commission, executive director, Honolulu, Hawaii, 2 February 2015, telephone</t>
  </si>
  <si>
    <t>Disclosure reports for both candidate committees and political parties are available online. Through the Iowa Ethics and Campaign Disclosure Board's website, citizens can search data and download the results, as well as view the full reports in pdf format that are filed by the candidate or political party, which include contributions, expenditures, in-kind contributions and loans. Personal finance disclosure reports for candidates and the executive branch are also available on the board's website.
 In an interview, Megan Tooker, executive director and legal counsel for the Iowa Ethics and Campaign Disclosure Board, said the disclosure reports are online within an hour of being filed, if they are filed electronically. Only city and county committees with less than $2,000 in campaign activity can file on paper. Tooker noted that if an individual requests a copy of a report or information that is not online, the documents are usually provided for free unless there are a large number of pages that need to be scanned.
 While conducting research, political science professor Arthur Sanders said he found the records to be easily accessible and, now that disclosure forms for most committees are filed electronically, they are quickly available after the candidate or committee files it.</t>
  </si>
  <si>
    <t>There have been no documented or reported cases during the reporting period of judges and/or their family members accepting illegal gifts or hospitality. 
However, because Section V of the Judicial Review Council's Information Handbook states, "All proceedings of the Council, except a public hearing, are confidential and not open to the complainant, public, or press," unless a complaint alleging a violation of the law governing gifts or hospitality progressed to a public hearing, there would be no way for a citizen to know. A public hearing happens only if the council thinks there is probable cause that the judge engaged in misconduct.</t>
  </si>
  <si>
    <t>Alabama’s Legislature does not make transcripts of discussions held on the floor or in committee meetings, so they are not available to the public. Summaries of debates, as such, also are not available. 
Having said that, there is much information that is available to the public. The Legislature’s website, dubbed Alison, contains up-to-the minute information on the progress of bills through the Legislature, including amendments and votes. It also gives the public access to schedules of meetings, rules by which the chambers operate, and information about the members of each chamber and of committees. 
Journals of the House and Senate are the official documents from the Legislative session and contain information on all of the business completed by the Legislature. Those documents are submitted to the Secretary of State’s Office for publication, but they often are not prepared and submitted to the Secretary of State for up to four months after the end of the session.</t>
  </si>
  <si>
    <t>Deborah Moreau, Lawyer, Public Integrity Commission, telephone interview, January 12, 2015; 
Sean O'Sullivan, chief community relations officer, Delaware Courts, former courts reporter, The News Journal, email interview, February 6, 2015
Public Integrity Commission advisory opinions, accessed March 26, 2015, http://1.usa.gov/1zzxJlh; 
Delaware Code of Conduct law, 29 Del. C 5807 (d):  http://1.usa.gov/1BuDRfb, Approved July 23, 1990;
Court on the Judiciary Rules: http://courts.delaware.gov/Rules/CourtOnTheJudiciaryrules.pdf; 
29 Del. C. 1003, Approved July 23, 1990: http://delcode.delaware.gov/sessionlaws/ga135/chp419.shtml</t>
  </si>
  <si>
    <t>In person interview with Carol Carson, executive director of the Office of State Ethics, in Hartford, Jan. 21, 2015.
Office of State Ethics Annual Report to Governor for Calendar Year 2013, pp 10 through 12, summary of actions related to Statements of Financial Interests, http://www.ct.gov/ethics/lib/ethics/annual_reports/2013_ose_report_to_the_governor_final.pdf
Office of State Ethics reports of opinions, rulings and enforcement actions, March 12, 2015, http://www.ct.gov/ethics/cwp/view.asp?a=3488&amp;Q=414904&amp;ethicsNav=|44061|
Sharon Drexler, JRC administrative assistant, in phone interview Aug. 4, 2015.</t>
  </si>
  <si>
    <t>There have not been documented cases of judges accepting gifts that violate the Colorado’s rules on accepting gifts in recent years. 
 Melissa Hart, a law professor and board member of the Supreme Court’s Judicial Ethics Advisory Committee, says it hasn’t been a problem and judges in Colorado are particularly careful about it. Judges approach her board with questions about what they can and can’t do regularly to stay within the boundaries. “I think there’s a level of care that’s remarkable,” she said, adding that judges ask a fair amount of questions about grey areas to make sure they’re on the safe side. 
 There have not been any recent issues where judges accepting gifts or hostility has been a problem in Colorado, according to former Colorado Supreme Court justice Rebecca Kourlis who runs the Institute for the Advancement of the American Legal System at the University of Denver. 
 Judges adhere to regulations regarding gifts and err on the side of disclosure, said former Colorado Court of Appeals Judge Russell Carparelli who is a board member of the Colorado Judicial Institute and the past director of the American Judicature Society.</t>
  </si>
  <si>
    <t>Campaign finance records in Indiana are available online from the Indiana Election Division on a campaign finance database in a searchable, digital form on the Internet. All reports filed with the division are published on the Division's website and at the campaign finance website. Reports are accessible at no cost online or they can be examined in person at the division's office, but a small fee is charged for printing copies; the cost of getting printed copies of documents is 10 cents a page, according to Valerie Kroeger, communications director for the Indiana Secretary of State. The online system established is considered accessible and effective in providing most campaign reports on a timely basis, but the system has small shortcomings. 
 Mary Beth Schneider, former long-time government and political reporter for The Indianapolis Star, said reports from those who file online are posted quickly, but if candidates file written reports it takes the Election Division some time to post the reports. Candidates also may be their contributors by the donors' first names, making reports harder to search until the state changes how they are filed, she said.
 Trent Deckard, co-director of the Election Division said pre-primary campaign reports not electronically submitted are manually entered within a week and annual reports are posted in about two weeks. 
 Overall, Ed Feigenbaum, an attorney and recognized campaign finance expert whose firm publishes Indiana Legislative Insight newsletter and two other newsletters, said the Election Division does a "wonderful job" maintaining a data base that is very fast and intuitive to use, despite a short delay for the reports not filed electronically.</t>
  </si>
  <si>
    <t>In practice, asset disclosure records of senior civil servants are accessible to the public in open data format.</t>
  </si>
  <si>
    <t xml:space="preserve">Dean Fausset, Director, Wyoming Department of Administration and Information, April 29, 2015, phone. 
State of Wyoming Personnel Records Policy, Department of Administration &amp; Information website, accessed June 8, 2015
http://www.wyoming.gov/loc/06012011_1/DOCS%20HR/Policies/PersonnelRecordsPolicy11-2-09.pdf
Wyoming State Personnel Rules, Wyoming Department of Administration and Information, Online, Jan 28, 2015                                                                                http://www.wyoming.gov/loc/06012011_1/DOCS%20HR/Rules/AllChaptersCombinedWithCoverAndTOCCURRENT.pdf                                                                                              </t>
  </si>
  <si>
    <t>Luis Toro, director of Colorado Ethics Watch, a Denver-based nonprofit that “has been actively monitoring the activities of the Colorado Independent Ethics Commission (“IEC”) since the IEC first met in 2008,” during a Jan. 26, 2015, phone interview.
Amy DeVan, executive director of the Colorado Independent Ethics Commission, during a Jan. 27, 2015 phone interview.
Elena Nunez, director of Colorado Common Cause, during a Feb. 23, 2015 phone interview.
Colorado Independent Ethics Commission, Official Web Portal, accessed June 4, 2015. https://www.colorado.gov/pacific/iec</t>
  </si>
  <si>
    <t>A 100 score is earned if records are available online at no cost, or can be obtained within a week electronically for free, or in paper for no more than the cost of photocopies.
A 50 score is earned if it takes two weeks to obtain records, requesters are required to visit a specific office, or a fee must be paid.
A 0 score is earned if it takes more than a month to obtain records, the cost is prohibitive, or they cannot be obtained at all.</t>
  </si>
  <si>
    <t xml:space="preserve">The Idaho Secretary of State’s office posts all campaign finance reports online the same day that they’re submitted. These reports are easily available to the public and there is no charge.
  </t>
  </si>
  <si>
    <t>There are no documented cases of judges at any level violating the state's limit on gifts.</t>
  </si>
  <si>
    <t>Laurie McCallum, chair of the state Labor and Industry Review Commission and  former chair of the state Personnel Commission for 13 years, email interviews Feb. 8, 2015, and Feb. 9, 2015. Laurie.McCallum@wisconsin.gov
Sally Drew, president of the Association of Career Employees (ACE), sally_drew@mac.com, Phone interview Feb. 16, 2015, and email followup.
OSER resources: http://oser.state.wi.us/doctype_list.asp?doccatid=48&amp;typeid=64</t>
  </si>
  <si>
    <t>Jay Wierenga, Fair Political Practices Commission, Communications Director, Jan. 22, 2015, Sacramento, email
James R. Cassie, retired lobbyist,  Jan. 15, 2014, Sacramento, email
Fair Political Practices Commission, Press Center, accessed on Apr. 22, 2015
http://www.fppc.ca.gov/index.php?id=8
Fair Political Practices Commission, Complain Closure Letters, accessed on Apr. 22, 2015
http://www.fppc.ca.gov/%5C/index.php?id=539
Commission on Judicial Performance, Active &amp; Former Judges -- Statistics web page, accessed on Apr. 22, 2015
http://cjp.ca.gov/judges_statistics.htm
Commission on Judicial Performance, Rules, accessed on Apr. 22, 2015
http://cjp.ca.gov/res/docs/appendix/CJP_Rules.pdf
Commission on Judicial Performance, 2014 Annual Report, accessed on Apr. 22, 2015,  
http://cjp.ca.gov/res/docs/annual_reports/2014_Annual_Report.pdf</t>
  </si>
  <si>
    <t>The Illinois State Board of Elections makes available on its website all the campaign financial disclosure filings on the day they are filed, if electronic. If a candidate or political party files a paper report, the election board scans it and makes it available immediately.
The reports are available online and free of charge. 
Citizens can search for reports by candidates, voting district and by election.</t>
  </si>
  <si>
    <t>Graham Sloan, Director Arkansas Ethics Commission, January 21, 2015, email interview.
David Sachar, Executive Director of Judicial Discipline Commission, February 2,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"Decisions in Contested Matters," Arkansas Ethics Commission wesbite, accessed February 6, 2015, http://www.arkansasethics.com/contested_matters.htm
"Commission Final Actions," Judicial Discpline and Disability Commission website, accessed February 7, 2015, http://www.arkansas.gov/jddc/decisions.html</t>
  </si>
  <si>
    <t>Financial records of candidates and political parties are available at no cost and online. They have to be filed electronically and the Government Transparency and Campaign Finance Commission says they are almost immediately available for public view with their website.</t>
  </si>
  <si>
    <t>Gordon Simmons, who represents the Public Workers Union/WV, in a telephone interview from his office in Charleston WV on Jan. 30, 2015.
Rebecca Stepto, executive director if the WV Ethics Commission, in an email interview Jan. 28, 2015.
2014 Financial Disclosure Statement for Jason Pizatella, director of the Division of Administration, on file with the WV Ethics Commission.</t>
  </si>
  <si>
    <t xml:space="preserve">The public can access campaign contribution and spending reports at no charge immediately after they are uploaded to the Campaign Spending Commission website by the candidates. 
  </t>
  </si>
  <si>
    <t>In practice, there have not been documented of judges violating laws surrounding gifts and hospitality within the period of study. The Canons of Judicial Conduct make the requirements and prohibitions clear. 
No judges were implicated in the Fiesta Bowl scandal in 2011. 
There have been some documented cases of judges found in violation of these rules and laws, such as Ronald Borane, but they are not state-level judges. Borane was a former Douglas Judge who pleaded guilty in 2000 to conspiracy to tamper with court records and attempted fraudulent schemes for his role in fixing speeding tickets for an undercover FBI agent.</t>
  </si>
  <si>
    <t>Austin Jenkins, capitol reporter for nwNewsNetwork email interview 3/3/2015; 
Jon Ammons, acting public records officer, Public Disclosure Commission 2/27/2015; F-1 forms examined by reporter Kyung Song; 
Brad Shannon, editorial writer and former statehouse reporter for The Olympian, phone interview 3/20/2015;
"State legislators' financial disclosures fall short" by Jim Brunner, The Seattle Times (story deals with asset disclosures pertinent to the indicator), 2/22/14: 
http://www.seattletimes.com/seattle-news/state-legislatorsrsquo-financial-disclosures-fall-short/; 
"The Millionaire Coalition Caucus: A Look at the Wealth and Privilege of the Washington State Senate Majority" FUSE Washington, (story deals with asset disclosures pertinent to the indicator), 6/26/2014;
http://fusewashington.org/the_millionaire_coalition_caucus/</t>
  </si>
  <si>
    <t>Kathryn Marquoit, Assistant Ombudsman for Public Access, telephone interview, 1/5/2015
Jim Small, Arizona News Service Editor, telephone interview, 5/17/2015
Arizona Commission on Judicial Conduct Major Case Summaries, Accessed June 30, 2015, http://www.azcourts.gov/Portals/137/SummaryMajorCases.pdf
Arizona Judicial Ethics Advisory Committee Opinions, Accessed June 30, 2015,  http://www.azcourts.gov/azcjc/Judicial-Ethics-Advisory-Opinions
Arizona Reverses Denial of Attorney Fees In Arpaio Public Records Case, Matthew Clarke, Prison Legal News, July15, 2011, Accessed May 7, 2015, https://www.prisonlegalnews.org/news/2011/jul/15/arizona-reverses-denial-of-attorney-fees-in-arpaio-public-records-case/
Meeting law not broken on The Standard, Suzanne Adams-Ockrassa, Arizona Daily Sun, July 31, 2014, Accessed May 7, 2015
http://azdailysun.com/meeting-law-not-broken-on-the-standard/article_c3fb20ba-1885-11e4-8563-001a4bcf887a.html
AG: Agencies can’t charge to inspect records, The Associated Press December 4, 2013 , Accessed May 7, 2015
http://azcapitoltimes.com/news/2013/12/04/ag-agencies-cant-charge-to-inspect-records/</t>
  </si>
  <si>
    <t>Ron Jordan, executive director of Virginia Governmental Employees Association, Richmond, Va., 11 March 2015, interview by email.
Secretary of the Commonwealth's office, Richmond, Va., 13 March 2015, interview by email.
Conflict of Interest page, Secretary of the Commonwealth, accessed 13 March 2015. https://commonwealth.virginia.gov/va-government/conflict-of-interest/
"Part 8: Disclosure rules are lax, and reports are hard to find," Dave Ress, 23 November 2014, Daily Press. http://www.dailypress.com/news/politics/dp-nws-virginiaway-part-8-disclosure-20141123-story.html#page=1
"Virginia disclosure laws are unrevealing," Warren Fiske, PolitiFact Virginia, 28 July 2013. http://www.politifact.com/virginia/article/2013/jul/28/virginia-runs-back-pack-when-it-comes-disclosure/</t>
  </si>
  <si>
    <t>March 2, 2015, phone interview with executive ethics attorney Jonathan Woodman; 
March 24, 2015, phone interview with Marla Greenstein, executive director of the Commission on Judicial Conduct
Legislative Ethics Committee, Advisory Opinions (http://ethics.legis.state.ak.us/advisory_opinions.php), accessed March 26, 2015; 
Alaska Commission on Judicial Conduct, Advisory Opinions (http://www.ajc.state.ak.us/conduct/conduct.html#advopinions), accessed March 26, 2015; 
Alaska Commission on Judicial Conduct, Formal Ethics Opinions (http://www.ajc.state.ak.us/conduct/conduct.html#ethicops), accessed March 26, 2015;</t>
  </si>
  <si>
    <t>Once a candidate or party committee files a financial report in the state's electronic campaign reporting information system (eCRIS), it's generally available to citizens within a few hours. Financial information put into eCRIS is updated several times a day. The information is free and viewable by anyone with Internet access.</t>
  </si>
  <si>
    <t>Justin St. james, Staff Attorney, Vermont State Employees Association personal interview Feb. 17, 2015.
Former Sen. Vincent Illuzzi, personal interview Feb.17, 2015..
Sarah London, Counsel to the Governor, personal interview Jan. 21, 2015.</t>
  </si>
  <si>
    <t>Craig McDonald, director, Texans for Public Justice, telephone interview, Jan. 21, 2015
Tom “Smitty” Smith, director, Public Citizen Texas, telephone interviews, Jan. 16, 2015    
Fred Lewis, Austin attorney, telephone interview, Jan. 16, 2015</t>
  </si>
  <si>
    <t>There were no documented violations of Alabama’s limits on gifts during the study period by members of the judicial branch or their families. Under Alabama law, limits on gifts that may be accepted extend to the official or employee, their spouses and dependent children. 
The Alabama Legislature in 2010 passed new, more specific regulations that made it illegal for public officials and employees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 
The Ethics Commission on request can issue either formal or informal opinions on whether something, such as accepting particular kinds of gifts, is legal. Carroll said the commission and the commission’s general counsel have handled several requests for such opinions concerning gifts, which he thinks has cut down on confusion and violation of the law. 
Alabama has had its share of ethics prosecutions over the past few years, but most of those have involved allegations an office was used for personal gain, and none have involved incidents that fall into the gift category.</t>
  </si>
  <si>
    <t>In practice, citizens can access records of legislative processes and documents within a reasonable time period and at no cost.</t>
  </si>
  <si>
    <t>Associated Press article “Gov. Haslam throws out income disclosure rules” that ran in the Chattanooga Times Free Press on Jan. 16, 2011. http://www.timesfreepress.com/news/local/story/2011/jan/16/gov-haslam-throws-out-income-disclosure-rules/39543/
Interview with Tom Humphrey, writer with the Knoxville News Sentinel, at Bell Buckle Café, Dec. 23, 2014. 
Interview with Rick Locker, reporter with the Memphis Commercial Appeal, at Tazza on Jan. 9, 2015.</t>
  </si>
  <si>
    <t>“State of Alabama Ethics Commission Annual Report: Fiscal Year 2013-2014,” Ethics Commission 
http://ethics.alabama.gov/docs/2014AnnlReport.pdf, accessed June 30, 2015.
John Carroll, former acting director of the Alabama Ethics Commission, May 1, 2015, telephone interview. 
Director Jim Sumner, Feb. 18, 2015. 
“Forms &amp; FAQs,” Ethics Commission, undated. http://ethics.alabama.gov/forms2.aspx
Publications, Administrative Office of Courts, undated, http://www.alacourt.gov/publications.aspx, accessed July 28, 2015.
“Alabama Unified Judicial System Fiscal Year 2013 Annual Report and Statistics,” Administrative Office of Courts, undated. http://www.alacourt.gov/Annual%20Reports/2013AOCAnnualReport.pdf, accessed July 28, 2015.
Just One Look, Alabama’s On-Demand Public Access to Trial Court Records, no author, 2015. https://pa.alacourt.com/default.aspx?loc=alacourt.gov,  accessed June 7, 2015.</t>
  </si>
  <si>
    <t>Wyoming Statutes, Title 16, Chapter 4, Article 2, Public Records, Sections 201 and 202, 1969, July 1, 2005
http://legisweb.state.wy.us/statutes/statutes.aspx?file=titles/Title16/T16CH4AR2.htm</t>
  </si>
  <si>
    <t>In Colorado, candidates and political groups file records online via a website called Transparency in Contribution and Expenditure Reporting, or TRACER, that allows the public to view them as soon as they are filed. “They have data downloads so you can download everything in a CSV,” said journalist Sandra Fish who covers campaign finance issues and uses TRACER in her reporting on Colorado.</t>
  </si>
  <si>
    <t>A 100 score is earned if there are no documented cases of state-level judges and/or family members accepting gifts or hospitality above what is legally allowed.
A 50 score is earned if there occasionally are documented cases of state-level judges and/or family members accepting gifts and hospitality above what is legally allowed.
A 0 score is earned if state-level judges routinely accept gifts and hospitality above what is legally allowed.</t>
  </si>
  <si>
    <t>Shantel Krebs, secretary of state, 20 March 2015, email.
Dusty Johnson, former chief of staff to Gov. Dennis Daugaard, 20 March 2015, email.
Financial Interest Statement form for elected officials (the same form is used for appointed department heads), Secretary of State website, https://sdsos.gov/elections-voting/assets/AppendixGStatementofFinancialInterestElectedOfficialandInstructions.pdf, 20 March 2015.</t>
  </si>
  <si>
    <t>West Virginia Constitution Article 6-34, Distribution of Laws and Journals Provided For – Contracts for Printing. 1872. 
 http://www.legis.state.wv.us/WVCODe/WV_CON.cfm#articleV
 West Virginia Code 4-1-13, Clerk of House to be keep of rolls, compensation, duties as to acts, copies, fees, printing. Complete through 2014.
 http://www.legis.state.wv.us/WVCODE/ChapterEntire.cfm?chap=04&amp;art=1&amp;section=13#01
 West Virginia Code 4-1-16, Indexes to journals; printing; compensation for preparing.. Complete through 2014.
 http://www.legis.state.wv.us/WVCODE/ChapterEntire.cfm?chap=04&amp;art=1&amp;section=16#01</t>
  </si>
  <si>
    <t>No such law exists with specificity. 
Open Records Law Wis. Stat. 19.31 et seq.    
https://docs.legis.wisconsin.gov/statutes/statutes/19.pdf     (2003)</t>
  </si>
  <si>
    <t>Citizens can generally access ethics reports quickly and for free. All reports from Superintendent of Public Instruction Cindy Hill's ethics investigation by a special legislative committee, are available online at the Legislative Services Office website and for no cost. 
Those are really the only reports from the state's ad hoc ethics entity for the executive and legislative branches. 
The Commission on Judicial Ethics and Conduct only publishes annual reports, which are available online for free, with the numbers and type of complaints it has received. 
All matters before the commission are confidential. Only when the Commission files a recommendation for discipline with the Wyoming Supreme Court, does the matter become public.</t>
  </si>
  <si>
    <t>Phone interview, SCSEA Executive Director Carlton Washington, May 21, 2015
Statement of Economic Interests, S.C. Ethics Commission
http://ethics.sc.gov/StatementofEconomicInterests/Pages/index.aspx
Smith, Robert W., “Managing Ethics in the Palmetto State: A Case Study of the South Carolina State Ethics Commission,” Global Virtue Ethics Review, 2001
https://www.questia.com/library/journal/1G1-83679253/managing-ethics-in-the-palmetto-state-a-case-study</t>
  </si>
  <si>
    <t>Article II, Washington State Constition, Sections 11, 21, 22, current as of May 22, 2015.
 http://leg.wa.gov/LawsAndAgencyRules/Pages/constitution.aspx
Washington State Legislature, Rule 14 -- Daily Calendar and Order of Business, accessed July 27, 2015
http://leg.wa.gov/House/Pages/HouseRules.aspx#anchor14</t>
  </si>
  <si>
    <t>Financial records of candidates, ballot measure committees and political parties are available immediately online and at no cost on the website of the Secretary of State's office.</t>
  </si>
  <si>
    <t>Randy Krehbiel, veteran Tulsa World political reporter, in-person interview 2/4/15 11 a.m. 
Sterling Zearly, executive director of the Oklahoma Public Employees Association, telephone interview, 1 p.m. 3/3/15
Sample financial disclosure form for a senior civil servant, OMES employee: https://drive.google.com/file/d/0B0BgaBXva60WY0YzaG03NVRkMkk/view?usp=sharing
Oklahoma Ethics Commission Financial Disclosure form 
http://www.ok.gov/ethics/documents/2015%20Financial%20Disclosure%20Statement%20Review.pdf</t>
  </si>
  <si>
    <t>Members of the public can access the campaign finance reports submitted to the Arizona Secretary of State's office online. Reports are usually posted within one day of filing. There is no cost to access the records online.</t>
  </si>
  <si>
    <t>The campaign finance records of candidates and political parties are available online and at no cost at the Secretary of State's website, as they are filed.</t>
  </si>
  <si>
    <t>Virginia Freedom of Information Act, 1968. Sections 2701 and 3704, http://law.lis.virginia.gov/vacode/title2.2/chapter37/section2.2-3701/ and http://law.lis.virginia.gov/vacode/title2.2/chapter37/section2.2-3704/
2 VSA Chapter 1 - General Assembly - Section 13, Daily journals (1999). 
http://legislature.vermont.gov/statutes/section/02/001/00013
Journal of the House, example is from Jan. 30, 2015, accessed April 17, 2015.
http://legislature.vermont.gov/assets/Documents/2016/Docs/JOURNAL/hj150130.pdf 
John Bloomer, Secretary of Senate, interview Jan. 20, 2015.
Former Majority Leader Floyd Nease, personal interview Feb. 4, 2015.</t>
  </si>
  <si>
    <t>Scott MacKay, Rhode Island Public Radio political reporter, Interview, Feb. 21, 2015, in person.
Ed Fitzpatrick, Providence Journal political columnist, Interview, Feb. 6, 2015, phone.
Ted Nesi, reporter, WPRI television, Interview, Feb. 25, 2015, phone
Deborah Dawson, Director of Human Resources, Interview, via email, March 12, 2015</t>
  </si>
  <si>
    <t>Advisory opinions including ethics opinions, open meeting opinions, contract exemptions, administrative law judge opinions, and school board opinions, are readily available to the public on the Ethics Commission's website and they are available in paper, free of charge, upon request. In 2014, the Ethics Commission released 25 advisory opinions. All are available for free on the commission’s Web site. The public can also go to the commission’s office, review the opinions and ask questions.
 Investigations are confidential, but after a finding of probable cause of violation of the Ethics Act, the investigation becomes a matter of public record.</t>
  </si>
  <si>
    <t>Declaration of public policy. Renumbered and Amended by Chapter 14, 2006 General Session, Utah Code 52-4-102, http://le.utah.gov/xcode/Title52/Chapter4/52-4-S102.html?v=C52-4-S102_1800010118000101, Accessed May 17, 2015.
Utah Open and Public Meetings Act, Meetings open the public -- exceptions, Renumbered and Amended by Chapter 14, 2006 General Session, Amended by Chapter 263, 2006 General Session, Utah Code 52-4-201. http://le.utah.gov/xcode/Title52/Chapter4/52-4-S201.html?v=C52-4-S201_1800010118000101, Accessed May 17, 2015.
Utah Open and Public Meetings Act, Written minutes of open meetings -- Public records -- Recording of meetings. Amended by Chapter 83, 2014 General Session, Utah Code 52-4-203,
 http://le.utah.gov/xcode/Title52/Chapter4/52-4-S203.html?v=C52-4-S203_2014040320140513, Access May 17, 2015.
Public repository of legislative email, Enacted by Chapter 231, 2013 General Session, Utah Code 63G-2-208, http://le.utah.gov/xcode/Title63G/Chapter2/63G-2-S208.html?v=C63G-2-S208_1800010118000101, Accessed May 16, 2015.
Government Records Access and Management Act,, Renumbered and Amended by Chapter 382, 2008 General Session, Utah Code 63G-2 http://le.utah.gov/xcode/Title63G/Chapter2/63G-2.html, Accessed May 16, 2015.</t>
  </si>
  <si>
    <t>Jim Radda, Ninth District Circuit Court Judge, State of Wyoming, May 8, 2015, phone. 
Wyoming Code of Judicial Conduct, Rule 3.15, Commission on Judicial Conduct and Ethics online, accessed June 8, 2015
http://judicialconduct.wyo.gov/home/how-to-file-a-complaint/wyoming-code-of-judicial-conduct                                                                                                                          
2014 Justice Compensation Reports,  Wyoming Supreme Court website, Wyoming Judiciary Branch, 2014, accessed June 8, 2015
http://www.courts.state.wy.us/Documents/WSC/JusticeCompensationReports2014.pdf</t>
  </si>
  <si>
    <t>Texas Government Code, Title 5 (Open government; ethics).  Chapter 552.  Public Information, 1993
http://www.statutes.legis.state.tx.us/Docs/GV/htm/GV.552.htm</t>
  </si>
  <si>
    <t>In practice, state-level judges adhere to the law governing gifts and hospitality.</t>
  </si>
  <si>
    <t>Paul Nick, executive director, Ohio Ethics Commission, Columbus, 2-23-15 email
Candidates file hard-to-analyze reports on wealth, Darrel Rowland, The Columbus Dispatch, April 16, 2014: http://www.dispatch.com/content/stories/local/2014/04/15/financial-disclosure.html 
A blank financial disclosure form: http://www.ethics.ohio.gov/forms/2012/OEC-2012.pdf 
Republican and Democratic parties forget news at dueling news conferences, Mark Naymik, Northeast Ohio Media Group, June 12, 2014: http://www.cleveland.com/naymik/index.ssf/2014/06/republican_and_democratic_part.html 
Eric Kearney out as lieutenant governor candidate in Ed FitzGerald's campaign for Ohio governor, Henry Gomez, Northeast Ohio Media Group, Dec. 10, 2013: http://www.cleveland.com/open/index.ssf/2013/12/eric_kearney_out_as_lieutenant.html</t>
  </si>
  <si>
    <t xml:space="preserve">Forms for Statement of Economic Interest on Ethics Commission website. http://www.ethicscommission.nc.gov/sei/blankForm.aspx. 
In person interview Feb. 18, 2015 with Steve Riley investigative reports editor at the News &amp; Observer of Raleigh. 
Phone interview Feb. 25, 2015 with Tom Harris, chief of staff and general counsel for the State Employees Association of North Carolina. </t>
  </si>
  <si>
    <t>Alabama legislators have made several changes to the fair campaign practices act in recent years that have made campaign financing more transparent. One of those changes requires state candidates and PACs to file disclosures electronically. Those reports then are immediately available to the public on the website of the Secretary of State’s Office.
Viewers can search for disclosures filed by specific candidates or PACs. But they also can search for contributions based on a variety of factors, including contributions made by a specific individual or group to any campaign or PAC, contributions of specific amounts made to any candidates or PACs, or contributions made by type. Viewers also can generate reports showing contributions and expenditures based on any of a variety of factors, including by ZIP code and by type of contributor or purpose of expenditures. 
They also can generate reports showing who received donations from the state’s biggest contributors, and who filed their disclosures late or not at all. 
The disclosure forms and reports can be downloaded as an Excel file, a pdf or a comma delimited file.</t>
  </si>
  <si>
    <t>General Assembly law, 2009, Tenn. Code Ann. § 3-1-121, http://search.mleesmith.com/tca/03-01-0121.html</t>
  </si>
  <si>
    <t>A 100 score is earned if the campaign financial records of both candidates and political parties are available online at no cost, can be obtained electronically within a week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</si>
  <si>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Investigative reports of the Executive Ethics Board are posted on the board's website. Complete reports for any case dating back to 1996 can be downloaded.
 The Legislative Ethics Board posts all of its board decisions on complaints dating to 1995.
 The State Auditor has a search page for all of its reports dating to January 2005.
 All online reports can be viewed or downloaded immediately, at no cost.
 The Commission on Judicial Conduct keeps confidential any dismissed or pending complaints. However, every substantiated complaint, be it through stipulation or after a contested hearing, are required to be made public, as are all charges that are filed.</t>
  </si>
  <si>
    <t>James Alexander, retired executive director, Wisconsin Judicial Commission, phone interview Jan. 28, 2015; email interviews Feb. 3, Feb. 8 and Feb. 10, 2015.
James Boll, retired Dane County Circuit judge, face-to-face interview, Feb. 8, 2015; 
Wisconsin Judicial Commission Annual Report 2013, http://www.wicourts.gov/courts/committees/judicialcommission/annualreport.pdf</t>
  </si>
  <si>
    <t>South Dakota Codified Laws, Title 1, Chapter 27, “Public Records and Files,” Section 1, adopted 1939, last amended 2009, http://legis.sd.gov/Statutes/Codified_Laws/DisplayStatute.aspx?Type=Statute&amp;Statute=1-27-1.
South Dakota Constitution, Article 3, Section 13, 1889, http://legis.sd.gov/Statutes/Constitution/DisplayStatute.aspx?Type=Statute&amp;Statute=0N-3-13.</t>
  </si>
  <si>
    <t>All performance reviews and annual reports are released online at the same time as they are sent to the governor, cabinet secretary involved, General Assembly and other involved agencies. Information on substantiated complaints to the State Fraud, Waste and Abuse Hotline must be released under the Freedom of Information Act, but the office requires a request under the act and the information includes the subject of the complaint, agency involved, the nature of the complaint and the resolution to the complaint. 
The annual reports from the Office of Attorney General are available on the office's website when released to the governor. They are freely available there and include all opinions and a summary of activities and investigations.
The annual reports of the Judicial Inquiry and Review Commission are available through the Legislative Information System after transmitted to the General Assembly. They are free and give a tally of complaints and case outcomes.
The House and Senate Ethics Advisory Panels do not create regular reports.
 Copies are generally free, unless many different reports or many copies are requested.
 The Conflict of Interest and Ethics Advisory Council reports will be available on the Legislative Information System, which is free.
 Christina Nuckols, spokeswoman for Gov. Terry McAuliffe, said the expectation is that "some information" from the Executive Branch Ethics Commission's investigations will be available to the public, although no investigations have occurred yet.</t>
  </si>
  <si>
    <t>Viki Harrison, Common Cause New Mexico executive director, 30 March 2015, via phone.
Julie Ann Grimm, Santa Fe Reporter, editor, 3 April 2015, via phone.
State Sen. Sander Rue, 17 April 2015, via phone.</t>
  </si>
  <si>
    <t>Lori Anderson, media affairs officer for Public Disclosure Commission via email 2/9/2015;
Austin Jenkins, capitol reporter for nwNewsNetwork, email interview 3/3/2015
"State legislators' financial disclosures fall short" Seattle Times 2/22/2014; the information in the article regarding financial disclosures pertains to judges as well, according to experts 
http://www.seattletimes.com/seattle-news/state-legislatorsrsquo-financial-disclosures-fall-short/</t>
  </si>
  <si>
    <t>S.C. Code  30-4-10
http://www.scstatehouse.gov/code/t30c004.php</t>
  </si>
  <si>
    <t xml:space="preserve">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Brent Johnson, Star-Ledger statehouse reporter, 3/19/15 phone interview </t>
  </si>
  <si>
    <t>Chief Superior Judge Brian Grearson personal interview Feb. 17, 2015.
Dan Barrett, staff attorney VT ACLU telephone interview Feb. 19, 2015.
Kevin Ryan, Dir. Education and Communication, Vermont Bar Association, email Feb. 9, 2015.</t>
  </si>
  <si>
    <t>State government statutes, 74 O.S. 464.
http://www.oklegislature.gov/osstatuestitle.html
Senate Rules For The Fifty-Fifth Oklahoma Legislature (2015 - 2016); http://www.oksenate.gov/publications/senate_rules/2015-Senate-Rules.pdf
House Rules Of The Oklahoma House of Representatives (2015 - 2016); http://www.okhouse.gov/Documents/Rules/55/House%20Rules%2055th%20Oklahoma%20Legislature%20(2015-2016).pdf</t>
  </si>
  <si>
    <t>No such law exists. 
Oregon Revised Statutes Chapter 192 - Records; Public Reports and Meetings, Section 192.420 (1973), https://www.oregonlegislature.gov/bills_laws/lawsstatutes/2013ors192.html</t>
  </si>
  <si>
    <t>Pennsylvania's Right-to-Know law, Act 3 of 2008, http://www.legis.state.pa.us/WU01/LI/LI/US/PDF/2008/0/0003..PDF
Pennsylvania House of Representatives statement of policy regarding the Right-to-Know law, accessed 26 May 2015, 
http://www.house.state.pa.us/RTKL/RTKHandbook.pdf
Pennsylvania Senate statement of policy regarding the Right-to-Know law, accessed 26 May 2015, 
http://www.pasen.gov/RTKL/Senate_RTK_SOP.pdf</t>
  </si>
  <si>
    <t>Charles Arlinghaus, The Josiah Bartlett Center for Public Policy, president, January 22, 2015, Lowell, Mass., phone
Ann Rice, New Hampshire Office of the Attorney General, deputy attorney general, January 22, 2015 Lowell, Mass., phone.
List of Required Filers - 2014, Financial Interest Filings - RSA 15-A, New Hampshire Secretary of State, accessed April 15, 2015
http://sos.nh.gov/FinInterest.aspx</t>
  </si>
  <si>
    <t>No such law exists. 
The 1979 Rhode Island Access to Public Records Act §38-2: http://webserver.rilin.state.ri.us/Statutes/TITLE38/38-2/INDEX.HTM</t>
  </si>
  <si>
    <t>North Dakota Constitution, Art. XI, §6, 1978, http://www.legis.nd.gov/constit/a11.pdf.
North Dakota Century Code, § 44-04-18.6, 1989 to 2009, http://www.legis.nd.gov/cencode/t44c04.pdf.
Corroborated with: Richard Mikulski, reference librarian with the Legislative Council (legislative staff), interviewed by phone from Bismarck, N.D., March 3, 2015.
NDCC, § 44-04-18.1, 1987 to 2013, http://www.legis.nd.gov/cencode/t44c04.pdf.
NDCC, § 44-04-19.1, 1989 to 2005, http://www.legis.nd.gov/cencode/t44c04.pdf.
NDCC, § 44-04-18.4, 1989 to 2013,  http://www.legis.nd.gov/cencode/t44c04.pdf.</t>
  </si>
  <si>
    <t>Charles S. Johnson, Lee Newspapers State Bureau, Bureau Chief, 5 February 2015, Helena, Montana, telephone
Montana Code Annotated, title 2, chapter 2, part 1, section 6, 2005, http://leg.mt.gov/bills/mca/2/2/2-2-106.htm
Commissioner of Political Practices, Campaign report search, http://campaignreport.mt.gov/forms/candidatesearch.jsp</t>
  </si>
  <si>
    <t>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
See indirect guidelines at: Utah Judicial Conduct Code. http://jcc.utah.gov/code/index.html.</t>
  </si>
  <si>
    <t>Ohio Revised Code 101.15 B and C, Public committee meetings, 2001: http://codes.ohio.gov/orc/101.15 
Ohio Revised Code 149.43 B, Availability of public records for inspection and copying, 2004, (last amended effective March 20, 2015): http://codes.ohio.gov/orc/149.43v1</t>
  </si>
  <si>
    <t>Frank Daley, executive director, Nebraska Accountability and Disclosure Commission, phone interview, Feb. 27, 2015
Dirk Hood, human resources administrator, Department of Labor, phone interview, April 16, 2015
William Wood, chief negotiator/administrator, Department of Administrative Services, phone interview, April 21, 2015</t>
  </si>
  <si>
    <t>Public policy (1979), NC GS 143-318.9.
 http://www.ncleg.net/gascripts/statutes/statutelookup.pl?statute=143-318.9.
All official meetings of public bodies open to the public (1979-2011) NC GS 143-318.10
http://www.ncleg.net/EnactedLegislation/Statutes/HTML/ByArticle/Chapter_143/Article_33C.html
Legislative commissions, committees, and standing subcommittees. (1991-2011) NC GS 143-318.14A (b) (2)
http://www.ncleg.net/EnactedLegislation/Statutes/HTML/BySection/Chapter_143/GS_143-318.14A.html
"Public records" defined (1935). NC GS 132-1. 
http://www.ncleg.net/gascripts/statutes/statutelookup.pl?statute=132-1</t>
  </si>
  <si>
    <t xml:space="preserve">James Klahr, Executive Director, Missouri Ethics Commission, 15 May 2015, interview by email.
Betty Lohmann, Reporting Specialist, Missouri Ethics Commission, 19 March 2015, Jefferson City, Missouri, email interview
James Klahr, Executive Director, Missouri Ethics Commission, 20 March 2015, Jefferson City, Missouri, telephone interview
Financial Asset Disclosure Form of Terry Adams, Missouri Lottery commissioner, Missouri Ethics Commission, 22 April 2015, received by Sunshine Law request 8 June 2015
Financial Asset Disclosure Form of Gary Gonder, Missouri Lottery director of communications, Missouri Ethics Commission, 3 February 2015, received by Sunshine Law request 8 June 2015
Guide to Personal Financial Disclosure, Missouri Ethics Commission, 10 September 2013, accessed 13 April 2015, http://mec.mo.gov/WebDocs/PDF/PFD/Guide_to_PFD_091013-fullsize.pdf
---
Peer Reviewer Source:
Speaker's company raises ethics issues, Kansas City Star. Sept 2013. https://jasonhancockjournalist.files.wordpress.com/2014/06/speakers-company-sept-2013.pdf </t>
  </si>
  <si>
    <t>Natalia Ashley, executive director, Texas Ethics Commission, interview, Jan. 13, 2013
Fred Lewis, Austin attorney, telephone interview, Jan. 16, 2015
Randall Buck Wood, Austin attorney, telephone interview, Jan. 16, 2015
Tom “Smitty” Smith, director, Public Citizen Texas, telephone interview, Jan. 16, 2015</t>
  </si>
  <si>
    <t>Constitution of the State of New Mexico &gt; ARTICLE IV Legislative Department &gt; N.M. Const. Art IV Sec. 12. [Public sessions; journals.], current as of June 18, 2015 http://ballotpedia.org/Article_IV,_New_Mexico_Constitution#Section_12</t>
  </si>
  <si>
    <t>Tom Hood, Executive Director, Mississippi Ethics Commission, Jackson, Mississippi, April 30, 2015, interview.
Walter Brown, former board member, Mississippi Ethics Commisssion, Natchez, Mississippi, April 22, 2014, phone interview.
Statements of Economic Interest, Mississippi Ethics Commission.
http://www.ethics.state.ms.us/ethics/ethics.nsf/webpage/A_stmt_econ_int?OpenDocument
Statements of Economic Interest Search, Mississippi Ethics Commission.
https://www.state.ms.gov/ethics/SearchSEIForm.aspx</t>
  </si>
  <si>
    <t>Freedom of Information Law, Public Officers Law Article 6, Section 88, 1974/1977, http://www.dos.ny.gov/coog/foil2.html#s88</t>
  </si>
  <si>
    <t>The Texas Ethics Commission to required to maintain an electronic data base composed of statements and reports filed with the commission and “provide the public with access to that data.” That information is made available quickly and at no cost.
The State Commission on Judicial Conduct keeps much of its information confidential, but it does make certain information about cases, disciplinary action and public statements and reports available at no cost on its website.</t>
  </si>
  <si>
    <t>In practice, citizens can access the financial records of candidates and political parties within a reasonable time period and at no cost.</t>
  </si>
  <si>
    <t>Phone interview with Drew Rawlins, executive director of the Bureau of Ethics and Campaign Finance, on Dec. 18, 2014.
Interview with Tom Humphrey, reporter for the Knoxville News Sentinel, on Dec. 23, 2014 at the Bell Buckle Café. 
Interview with Allan Ramsaur, executive director of the Tennessee Bar Association, at Tazza on Dec. 17, 2014.</t>
  </si>
  <si>
    <t>The Board of Judicial Conduct has monthly, quarterly and annual reports listed online. In addition, case filings against judges that have been charged with misconduct are online. The investigations are not public until a judge has been formally charged with an ethical violation. 
 The Tennessee Ethics Commission issues an annual report each year that contains a summary of its work including: the number of lobbyists and employers of lobbyists who registered with the state; the aggregate totals of lobbyist compensation and lobbying-related expenses — lobbyist compensation and lobbying expenses are listed in ranges; and a summary of its enforcement actions, including investigations. However, there are no descriptions of investigations. The report simply states the number of sworn complaints the Ethics Commission has received. 
 Complaints don’t become public until they rise to the level that the commission wants to hold a hearing. The Ethics Commission’s 2014 annual report states that it “received nine (9) complaints. At this time, none of these complaints are public.”
 It’s not always easy to find the annual report online. However, it is published on the web as soon as the report is released to the General Assembly. It’s also free to view. 
 The Ethics Commission’s advisory opinions are posted separately online. Those are published to the web quickly and free to view, as well. 
 Reports detailing the findings of random audits of lobbyists are published online separately and available immediately on the web and at no cost. The reports on random audits could be a half-page summary of an audit saying that the inspection did not reveal anything amiss. 
 A November 2013 state attorney general’s opinion said audit information on lobbyists must be kept secret unless it comes up in an administrative hearing addressing a possible violation of state laws. Thus, the reports contain descriptions of the audits but not the paperwork that goes with them. 
 The audits are conducted randomly on 4 percent of all lobbyists annually.</t>
  </si>
  <si>
    <t>Gary Goldsmith, Minnesota Campaign Finance and Public Disclosure Board, Executive Director, 4 March 2015, St. Paul, Minnesota, in-person interview
Jeremy Schroeder, Common Cause Minnesota, Executive Director, 10 February 2015, St. Paul, Minnesota, in-person interview
Rachel E. Stassen-Berger, Capitol bureau chief, Pioneer Press, St. Paul, Minnesota, 4 March 2015,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Statement of Economic Interest filed by Cynthia Bauerly, Commissioner of the Department of Revenue, accessed on 10 May 2015, http://www.cfboard.state.mn.us/eis/rpdetail/rp547_10716.html</t>
  </si>
  <si>
    <t>Open Public Records Act (2001): http://www.nj.gov/grc/laws/act/act.pdf. NJ Legislature website: http://www.njleg.state.nj.us/.</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</si>
  <si>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Wyoming's Campaign Finance Information System, website, April 26, 2015
https://www.wycampaignfinance.gov/WYCFWebApplication/GSF_Authentication/Default.aspx</t>
  </si>
  <si>
    <t>Interview with Ed Fitzpatrick, Providence Journal political columnist, Feb. 6, 2015, phone.
Interview with Stephen Erickson, retired Rhode Island District Court judge, Feb. 6, 2015, phone.
Interview with Jason Gramitt, Rhode Island State Ethics Commission, Feb. 13, 2015, phone.</t>
  </si>
  <si>
    <t>New Hampshire Statutes, Title VI, Chapter 91-A, Access to Governmental Records and Meetings, 2008
http://www.gencourt.state.nh.us/rsa/html/VI/91-A/91-A-mrg.htm
New Hampshire Statutes, Title VI, Chapter 91-A:8, I.,2008
http://www.gencourt.state.nh.us/rsa/html/VI/91-A/91-A-8.htm 
Daniel M. Hughes v. Speaker of the New Hampshire House of Representatives, the Supreme Court of New Hampshire, June 2, 2005, http://www.courts.state.nh.us/supreme/opinions/2005/hughe66.htm
Confirmed with Charles Arlinghaus, The Josiah Bartlett Center for Public Policy, president, January 22, 2015, Lowell, Mass., phone</t>
  </si>
  <si>
    <t>John Gnodtke, general counsel, Michigan Civil Service Commission, phone interview, April 10, 2015, email conversations, April 10 and 12                             
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outside counsel for Civil Service Commission, attorney specializing in state government and election law, phone interview, May 8, 2015</t>
  </si>
  <si>
    <t>Ron Bersin, Executive Director, Oregon Government Ethics Commission. He was interviewed by phone March 9.
Nick Budnick, reporter, The Oregonian, Jan. 30, 2015, via email. 
Nigel Jaquiss, reporter, Willamette Week, Jan. 30, 2015, via email.</t>
  </si>
  <si>
    <t>NRS 241.020 Nevada Law, Meetings to be open and public; limitations on closure of meetings; notice of meetings; copy of materials; exceptions
https://www.leg.state.nv.us/NRS/NRS-241.html
Senate Joint Rule 92, Committee on Ethics, accessed June 17, 2015
http://leg.state.nv.us/Session/77th2013/SR_Senate.pdf
Nevada's Open Meeting Law
https://www.leg.state.nv.us/Division/Research/Publications/PandPReport/16-OML.pdf
All laws current as of March 30, 2015</t>
  </si>
  <si>
    <t>Robert P. Caruso, executive director of the State Ethics Commission, 30 January 2015, Harrisburg, Pennsylvania,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
Terry Madonna, director of Center for Politics and Public Affairs at Franklin &amp; Marshall College, 7 July 2015, interview by phone.</t>
  </si>
  <si>
    <t>The minutes of all Civil Service Commission meetings are freely available on the Bureau of Human Resources website. 
 A statistical summary of the Judicial Qualifications Commission's activities is freely available on the Unified Judicial System website, but the summary is only complete through fiscal year 2013. The information provided in the reports is very thin. The JQC does not provide the names of the judges disciplined, does not provide summaries of the cases heard by the commission, does not provide explanations for the cases that were dismissed without a hearing, etc. Additionally, as of July 11, 2015, the most recent year of statistics in the report is FY2013.
Meanwhile, the minutes of the Civil Service Commission merely state the name of the case and the outcome, with no detailed description of the testimony or evidence provided, or of the commission's discussion.
 Neither agency made any further reports publicly available during the study period, and there are no requirements regarding the reports' timeliness.
 There were no documented cases of the Legislature establishing a select committee on discipline and expulsion during the study period, and there were therefore no reports issued about any such committees.</t>
  </si>
  <si>
    <t xml:space="preserve">Tulsa County District Court Judge Dana Kuehn, in-person interview 2/3/15, 2 p.m. 
Lee Slater, executive director of Oklahoma Ethics Commission, telephone interview 1/30/15 1:30 p.m.
Oklahoma civil rights/defense attorney Scott Graham (now a federal public defender in the Oklahoma Northern and Eastern Districts), phone interview 2/4/15, 11 a.m.  </t>
  </si>
  <si>
    <t>Public records; free examination; memorandum and abstracts; copies; fees. Nebraska State Law 84, Section 712; effective 1866, last revised 2013; http://nebraskalegislature.gov/laws/statutes.php?statute=84-712</t>
  </si>
  <si>
    <t>Matt Rothschild, executive director, Wisconsin Democracy Camaign, phone and email interviews, Jan. 25-27, 2015
Reid Magney, public information officer Wisconsin Government Accountability Board, email interviews Jan. 26, 27, 2015
Wisconsin Campaign Finance Information System, accessed 3/9/2015
cfis.wi.gov
Wisconsin Government Accountability Board: Campaign Finances
http://www.gab.wi.gov/campaign-finance web site accessed May 23, 2015.</t>
  </si>
  <si>
    <t>Missouri Revised Statutes, 1973, Chapter 610 section 15, amended 1987, 1993, 1998, 2004, 2013, http://www.moga.mo.gov/mostatutes/stathtml/61000000151.html
Missouri Constitution, 1875, Article III section 26, http://www.moga.mo.gov/MoStatutes/ConstHTML/A030261.html</t>
  </si>
  <si>
    <t>Bret Crow, director, Office of Public Information, Ohio Supreme Court, Columbus, 1-6-15 email
Geoffrey Stern, chair of Kegler-Brown’s Professional Responsibility practice area, former Disciplinary Counsel of the Supreme Court of Ohio and chair of the Ohio State Bar Association Committee on Legal Ethics and Professional Conduct, Columbus, 2-11-15 email
Supreme Court justice O’Neill acts to correct financial-disclosure gaps, Randy Ludlow, The Columbus Dispatch, June 10, 2014: http://www.dispatch.com/content/stories/local/2014/06/10/oneill-acts-to-correct-financial-disclosure-gaps.html
Board of Professional Conduct of the Supreme Court of Ohio instructions on filing a financial disclosure statement: https://www.supremecourt.ohio.gov/Boards/BOC/FDS/instructions.pdf -</t>
  </si>
  <si>
    <t>The Constitution of the State of Montana, Article II, Section 9, 1972, http://leg.mt.gov/bills/mca/CONSTITUTION/II/9.html
Montana Code Annotated, Title II, Chapter 6, Part 1, Section 2, 1895, http://leg.mt.gov/bills/mca/2/6/2-6-102.htm
Montana Code Annotated Title 2, Chapter 6, Part 1, Section 1, 2001,
http://leg.mt.gov/bills/mca/2/6/2-6-101.htm</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</si>
  <si>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Robert Scott, president of the Public Affairs Research Council, in-person interview, Feb. 23, 2015
Kevin Kane, executive director of the Pelican Institute, a conservative policy analysis research and advocacy group, in-person interview, March 6, 2015 
Shannon Templet, director of Department of State Civil Service, Personal financial disclosure statement, filed April 1, 2014 
http://ethics.la.gov/PFDisclosure/PFD14002526/EthicsDisclosureDownload.pdf 
Kathleen Allen, Ethics Administrator, Personal financial disclosure statement, filed April 21, 2014
http://ethics.la.gov/PFDisclosure/PFD14002683/EthicsDisclosureDownload.pdf</t>
  </si>
  <si>
    <t>In person interview Feb. 18, 2015, with Perry Newson, Ethics Commission executive director.
Phone interview March 11, 2015, with Chris Fitzsimon, director of NC Policy Watch. 
Phone interview March 12, 2015, with Bob Phillips, executive director of Common Cause North Carolina.</t>
  </si>
  <si>
    <t>Steve Mistler, Statehouse Reporter, Portland Press Herald, 18 February 2015, email interview.
Mario Moretto, Politics Reporter, Bangor Daily News, 20 February 2015, email interview
Christopher Cousins, Politics Reporter, Bangor Daily News, 20 February 2015, email interview.</t>
  </si>
  <si>
    <t>The House and Senate both post decisions such as fines and reprimands on their websites, both of which have archives going back two years. The Commission on Judicial Conduct publishes an annual report listing the number of complaints and how they were disposed. Actual complaints and letters of warning are not considered a matter of public record.</t>
  </si>
  <si>
    <t>Mike McKown, director of the state Budget Office, in a telephone interview from his office in the state Capitol in Charleston WV on Jan. 2, 2015.
Jack Rogers, recently retired state department head, in a telephone interview from his home in Charleston WV on Jan. 22, 2015.
Governor’s Budget Office Web site, accessed on April 23, 2015.  http://www.budget.wv.gov/executivebudget/Pages/default.aspx</t>
  </si>
  <si>
    <t>"Legislative Fiscal Bureau Analysis of Governor Walker’s UW System Budget Proposal" by Michelle Felber • February 27, 2015 
http://profs.wisc.edu/?p=7175
"Auditors: No new money for state budget," By Scott Bauer, Associated Press May 7, 2015
http://www.greenbaypressgazette.com/story/news/2015/05/06/auditors-no-new-money-for-wisconsin-budget/70882722/
Legislative Fiscal Bureau, 2015 Informational Papers
http://legis.wisconsin.gov/lfb/publications/Informational-Papers/Pages/Info_2015.aspx
"Public Budgeting: Policy, Process and Politics," Edited by Irene S. Rubin; Routledge, Jan 28, 2015 – pp. 127-128
Todd Berry, president, Wisconsin Taxpayers Alliance, 401 North Lawn St., Madison. Email: pres1@wistax.org' Face-to-face interview and followup emails, Feb. 17, 2015 and Feb. 18, 2015</t>
  </si>
  <si>
    <t>Steve Harshman, Wyoming Legislature, State House of Representatives, Co-Chairman of the Joint Appropriations Committee, May 12, 2015, phone.                                                                
Ruth Ann Petroff, Wyoming Legislature, State House of Representatives, April 28, 2015, phone.
Budget Division, Department of Administration and Information web page, accessed May 12, 2015
http://ai.wyo.gov/budget-division</t>
  </si>
  <si>
    <t>Mike McKown, director of the state Budget Office, in a telephone interview from his office in the state Capitol in Charleston WV on Jan. 2, 2015.
Jack Rogers, recently retired state department head, in a telephone interview from is home in Charleston WV on Jan. 22, 2015.
Governor’s Budget Office Web site, accessed on April 23, 2015. 
http://www.budget.wv.gov/executivebudget/Pages/default.aspx</t>
  </si>
  <si>
    <t xml:space="preserve">John Steffen, Kentucky Executive Branch Ethics Commission, executive director, 23 December 2014,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Statement of financial disclosure form for calendar year 2014, Kentucky Executive Branch Ethics Commission, 2014, http://ethics.ky.gov/resources/Pages/StatementsofFinancialDisclosure.aspxaccessed 22 January 2015.
"Administrative Actions" webpage, Kentucky Executive Branch Ethics Commission, no date, http://ethics.ky.gov/Pages/AdministrativeActions.aspx, 21 March 2015. </t>
  </si>
  <si>
    <t>Jake Glance, spokesman for Secretary of State’s Office, in an email interview from the state Capitol on Jan. 16, 2015.
Julie Archer, project manager for Citizens Action Group, in a telephone interview Jan. 8, 2015, from her office in Charleston WV.
Phil Kabler, statehouse correspondent for the Charleston Gazette, in a telephone interview from the state Capitol on Jan. 19, 2015.
Website of West Virginia Secretary of State, Campaign Finance Reporting System, accessed on May 15, 2015. http://cfrs.wvsos.com/#/home</t>
  </si>
  <si>
    <t>Neal Menkes, the director of fiscal policy for the Virginia Municipal League, 27 February 2015, interview by phone.
Robley Jones, director of the office of government relations and research at the Virginia Education Association, Richmond, Va., 5 March 2015, interview by phone.
Ric Brown, secretary of finance, Richmond, Va., 11 March 2015, interview by phone.
2014-16 initial budget, Department of Planning and Budget, accessed 11 March 2015. https://solutions.virginia.gov/pbreports/rdPage.aspx?rdReport=dwBudgetWiz&amp;rdAgReset=True&amp;selTableName=ChapterByFnd&amp;selFieldList=AgencyCode&amp;selTitleList=AgencyTitle&amp;selChapterID=44&amp;selValueColumns=Total%20Dollars%2cTotal%20Positions&amp;iptSubmitted=True&amp;chkInitial=True&amp;chkAmended=True&amp;chkCaboose=True&amp;iptFirstPageCall=False&amp;iptShowInput=DontShow&amp;iptShowToggle=Show&amp;QLinks=Agy&amp;rdShowModes=Show
2012-14 caboose budget, Department of Planning and Budget, accessed 11 March 2015. https://solutions.virginia.gov/pbreports/rdPage.aspx?rdReport=dwBudgetWiz&amp;rdAgReset=True&amp;selTableName=ChapterByFnd&amp;selFieldList=AgencyCode&amp;selTitleList=AgencyTitle&amp;selChapterID=43&amp;selValueColumns=Total%20Dollars%2cTotal%20Positions&amp;iptSubmitted=True&amp;chkInitial=True&amp;chkAmended=True&amp;chkCaboose=True&amp;iptFirstPageCall=False&amp;iptShowInput=DontShow&amp;iptShowToggle=Show&amp;QLinks=Agy&amp;rdShowModes=Show</t>
  </si>
  <si>
    <t>State law Section 25-61-1 and following sections - PUBLIC ACCESS TO PUBLIC RECORDS - (1983):  www.lexisnexis.com/hottopics/mscode
State law Section 25-41-1 and following sections  - OPEN MEETINGS - (1975): www.lexisnexis.com/hottopics/mscode
Missisippi Constitution Section 55 - RULES OF PROCEDURE - (1817): www.lexisnexis.com/hottopics/mscode
House Rule 18C (DECORUM AND DEBATE): http://billstatus.ls.state.ms.us/htms/h_rules.pdf
House Rule 104A (OPEN MEETINGS): http://billstatus.ls.state.ms.us/htms/h_rules.pdf
Senate Rule 133 (EXECUTIVE SESSIONS): http://billstatus.ls.state.ms.us/htms/s_rules.pdf
Senate Rule 35D (DECORUM): http://billstatus.ls.state.ms.us/htms/s_rules.pdf</t>
  </si>
  <si>
    <t>Carol Williams, executive director of the Governmental Ethics Commission, telephone interview Feb. 20, 2105                                                                                                           
John Milburn, director of legislative and public affairs, Department of Administration, email Feb. 13, 2015                                                                                                       
Statements of Substantial Interest website: https://www.sos.ks.gov/elections/ssi/examiner_entry.aspx</t>
  </si>
  <si>
    <t>Minnesota Statutes, Chapter 3, Section 3.055, 2014, https://www.revisor.mn.gov/statutes/?id=3.055 
Permanent Rules of the House 2015 - 2016, Rules 6.0-6.24 and 7.10, http://www.house.leg.state.mn.us/cco/rules/permrule/permrule.asp
Temporary Rules of the Senate 89th Legislature 2015-2016, Rules 12, 50, 51, http://www.senate.mn/rules/2015/tempsenaterules2015.pdf</t>
  </si>
  <si>
    <t>A catalog of advisory opinions issued by the Oregon Government Ethics Commission is available at no charge to the public under ORS 244.290. It is offered online through the Ethics Commission web site and available to help citizens determine which paper records can be sought from an Ethics Commission inquiry. 
Simple requests for records are generally available within a week, though more complex requests - such as requests for all opinions issued on cases of a certain type over time - can take longer. Standard public records fees do apply for paper copies.</t>
  </si>
  <si>
    <t>Stephen Klein, Chief Fiscal Officer, personal interview Jan. 29, 2015.
Jack Hoffman, senior policy analyst Public Assets Inst. Personal interview Jan. 29, 2015.
Finance and Mgt. Commissiner James Reardon personal interview Feb. 4, 2015.
Joint Fiscal Office staff listings, accessed April 17, 2015.
http://www.leg.state.vt.us/jfo/contact_us.aspx.
Dept. of Finance and Management staff listing. http://finance.vermont.gov/about_us/staff.</t>
  </si>
  <si>
    <t xml:space="preserve">Megan Tooker, executive director and legal counsel, Iowa Ethics and Campaign Disclosure Board, Feb. 5, 2015, telephone interview
State and Local disclosure reports, Iowa Ethics and Campaign Disclosure Board, accessed April 8, 2015
https://webapp.iecdb.iowa.gov/PublicView/?d=pfd
Personal financial disclosure, John Adam, Highway Division director, Iowa Department of Transportation, March, 6 2014 https://webapp.iecdb.iowa.gov/PublicView/pfd/2014/Adam_John.pdf
 </t>
  </si>
  <si>
    <t xml:space="preserve">Michigan Constitution, 1963, Article VI, Subsections 17 and 18                                  http://www.legislature.mi.gov/(S(ya0oncqjlx14p5dsgmem5rfu))/documents/Publications/Constitution.pdf </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</si>
  <si>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Jenn Gonnely, Executive Director, Utah Chapter of League of Women Voters, in-person interview on February 10, 2015, Salt Lake City. 
Mary Ann Martindale, Executive Director, Alliance for a Better Utah, in-person interview on February 10, 2015, Salt Lake City.
State Auditor budget information, The Compendium of Budget Information, http://le.utah.gov/lfa/reports/cobi2015/agcy_090.htm#financialsTab, Accessed June 11, 2015.
State Treasurer budget information, The Compendium of Budget Information, http://le.utah.gov/lfa/reports/cobi2015/agcy_050.htm#financialsTab. Accessed June 11, 2015.
Legislative Fiscal Analyst budget Information, The Compendium of Budget Information, http://le.utah.gov/lfa/reports/cobi2015/LI_AEA.htm#financialsTab, Accessed June 11, 2015.
Legislative Auditor General budget information, The Compendium of Budget Information, http://le.utah.gov/lfa/reports/cobi2015/LI_AFA.htm#financialsTab, Accessed June 11, 2015. 
Office of the Legislative Fiscal Analyst - Who's Who, http://le.utah.gov/lfa/lfawho.htm, Accessed June 15, 2015.</t>
  </si>
  <si>
    <t>Indiana Code, 4-2-6-8, State ethics code, financial disclosure, https://iga.in.gov/legislative/laws/2014/ic/titles/004/.</t>
  </si>
  <si>
    <t>Harvey Weissbard, former NJ Superior Court trial and appeallate judge, 2/20/15 phone interview.
Josh Margolin, ABC news reporter, former New Jersey statehouse reporter, 2/8/15 phone interview
Guidelines for Extra-judicial Activities, annotated November 2007: https://www.judiciary.state.nj.us/ann.pdf</t>
  </si>
  <si>
    <t xml:space="preserve">Dan Stralka, executive director, Illinois Civil Service Commission, interview by phone, March 13, 2015.
Illinois Secretary of State, economic interest statements, accessed March 25, 2015 http://www.ilsos.gov/economicinterest/economicinterest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
Peer Reviewer Sources:
Illinois Secretary of State, economic interest statements, accessed June 29, 2015 http://www.ilsos.gov/economicinterest/economicinterest </t>
  </si>
  <si>
    <t>Jim Noel, Second Judicial District Court, chief executive officer, 5 May 2015, via phone.
Julie Ann Grimm, Santa Fe Reporter, editor, 3 April 2015, via phone.
Viki Harrison, Common Cause New Mexico executive director, 30 March 2015, via phone.</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</si>
  <si>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</si>
  <si>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Eva DeLuna Castro, budget analyst, Center for Public Policy Priorities.  Telephone interview, Jan. 21, 2015.
Legislative Budget Board, Accessed Jan. 19, 2015
http://www.lbb.state.tx.us/
Texas Transparency, Texas State Comptroller, Last accessed May 8, 2015
http://www.texastransparency.org/Tools/</t>
  </si>
  <si>
    <t>Grant Degginger, attorney and chair of Washington State Public Disclosure Commission, phone interview 3/12/2015;
Lori Anderson, spokeswoman for Public Disclosure Commission via email 2/24/2015;
Washington State Public Disclosure Commission schedule of filings, accessed April 21, 2015
http://www.pdc.wa.gov/filers/committees/instate.aspx</t>
  </si>
  <si>
    <t>Phone interview with Mike Dedmon, assistant director of the Division of Budget, on Feb. 19, 2015. 
Interview with Jim White, former executive director of the Fiscal Review Committee, on Jan. 6, 2015 at Rock Bottom Restaurant &amp; Brewery. 
Gov. Bill Haslam’s 2015-2016 budget document, (See page Page B-49), accessed May 5, 2015 
http://www.tn.gov/finance/bud/documents/2016BudgetDocumentVol1.pdf</t>
  </si>
  <si>
    <t>Chris Piper, executive director at Ethics and Virginia Conflict of Interests Advisory Council and former employee of the Board of Elections, interviewed Dec. 31, 2014. 
David Mitrani, associate at Sandler Reiff Lamb Rosenstein &amp; Birkenstock Green, interviewed Jan. 2, 2015; 
Rebecca Green, co-director of the Election Law Program for the College of William and Mary, interviewed Jan. 12, 2015.
Campaign Finance Reports for Howell for Delegate, candidate committee for Speaker Bill Howell, accessed 2 May 2015. http://cfreports.sbe.virginia.gov/Committee/Index/b424bd58-84b9-e111-96c3-984be103f032
Campaign Finance Reports for Toscano for Delegate, candidate committee for Del. David Toscano, accessed 2 May 2015. http://cfreports.sbe.virginia.gov/Committee/Index/1de1ee66-52c5-e111-b0b8-984be103f032
Campaign Finance Reports for Democratic Party of Virginia, accessed 2 May 2015. http://cfreports.sbe.virginia.gov/Committee/Index/62e3c822-c883-e111-9bed-984be103f032
Campaign Finance Reports for Republican Party of Virginia, accessed 2 May 2015. http://cfreports.sbe.virginia.gov/Committee/Index/e276fbb3-1e74-e111-86d3-984be103f032</t>
  </si>
  <si>
    <t>Tom Mullaney, state budget officer, interview, Feb. 12, 2015, phone.
Ted Nesi, reporter, WPRI television, Interview, Feb. 25, 2015, phone.
Larry Berman, spokesman for House Speaker Nicholas Mattiello, Interview, March 5, 2015, Interview.</t>
  </si>
  <si>
    <t>Secretary of State Jim Condos, personal interview, Jan. 6, 2015.
Allen Gilbert, exec. dir. ACLU VT, personal interview, Jan. 6, 2015.
Michael Duane, Assistant Attorney General, email Jan. 21, 2015.</t>
  </si>
  <si>
    <t>Phone interview, Les Boles, Budget Development Director, S.C. Revenue and Fiscal Affairs Office, April 2, 2015
Phone interview, Brenda Hart, Interim Director of the S.C. Budget Office, Msrch 31, 2015
John Ruoff, lobbyist, The Ruoff Group, March 25, 2015</t>
  </si>
  <si>
    <t>- Phone interview with Maria Bazile, Compliance and Education manager with the Georgia Government Transparency and Campaign Finance Commission, February 6, 2015. 
 - Interview with William Perry, Executive Director, Common Cause Georgia, January 23, 2015. 
 - Ethics department website – Personal Financial records. Accessed March,3, 2015
 http://media.ethics.ga.gov/Search/Financial/Financial_ByName.aspx</t>
  </si>
  <si>
    <t>Jim White, legislator and member of Joint Appropriations Committee, 17 April 2015, phone interview.
Accounting Analyst Assignments, Bureau of Finance and Management, http://bfm.sd.gov/assignments/AccountingAnalysts.aspx, accessed on 17 April 2015.
Organizational Chart, Bureau of Finance and Management, http://bfm.sd.gov/OrganizationalChart.aspx, accessed on 17 April 2015.
Executive Management Budget Book, Page 17 showing Bureau of Finance and Management budget, fiscal year 2016, http://bfm.sd.gov/budget/rec16/01_budbook.pdf, accessed on 17 April 2015.</t>
  </si>
  <si>
    <t>Les Kondo, Hawaii State Ethics Commission, executive director, 16 January 2015, Honolulu, Hawaii, telephone 
Laura Thielen, Hawaii state senator, 16 January 2015, Honolulu, Hawaii, telephone
Disclosures, Hawaii State Ethics Commission, accessed 16 January 2015
http://ethics.hawaii.gov/alldisc/</t>
  </si>
  <si>
    <t>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Independent Fiscal Office,accessed June 24, 2015 
http://www.ifo.state.pa.us/About.cfm
Office of the Budget, accessed June 24, 2015
http://www.budget.state.pa.us/portal/server.pt/community/about_the_office_of_the_budget/4676</t>
  </si>
  <si>
    <t>All websites accessed on April 21, 2015
Massachusetts Constitution, see Article II establishing the General Court
https://malegislature.gov/Laws/Constitution
Massachusetts General Laws, Ch. 33, Administration of the Government, the General Court
https://malegislature.gov/Laws/GeneralLaws/PartI/TitleI/Chapter3, sec. 33, 38B, 35Massachusetts General Laws, M.G.L. Ch. 3, Section 5
https://malegislature.gov/Laws/GeneralLaws/PartI/TitleI/Chapter3/Section5
Massachusetts General Laws, M.G.L. Ch. 3, Section 33
https://malegislature.gov/Laws/GeneralLaws/PartI/TitleI/Chapter3/Section33
Massachusetts General Laws, Title III, Chapter 29, Section 9G.5
https://malegislature.gov/Laws/GeneralLaws/PartI/TitleIII/Chapter29/Section9G.5
Massachusetts General Laws, Title I, Chapter 3, Section 44
https://malegislature.gov/Laws/GeneralLaws/PartI/TitleI/Chapter3/Section44</t>
  </si>
  <si>
    <t>Carol Alfano, New Hampshire Judicial Branch, public information officer, Feb 3. 2015, email 
Laura Mitchell, New Hampshire Judicial Branch, public information officer, Jan. 30, 2015, email 
Review of New Hampshire Judicial Branch Financial Disclosure Statements, New Hampshire Judicial Branch, 2013, Feb. 2, 2015</t>
  </si>
  <si>
    <t>Oregon State Legislature Budget Analyses by the Legislative Fiscal Office, https://www.oregonlegislature.gov/lfo/Pages/Budget-Analyses.aspx, accessed on March 16, 2015.
John Mullen is the legislative advocate for the Oregon Law Center. He was interviewed by phone Feb. 11. 
Steve Buckstein is the co-founder and senior policy analyst at Cascade Policy Institute. He was interviewed by phone March 16.</t>
  </si>
  <si>
    <t xml:space="preserve">The Ethics Commission puts advisory opinions, memorandums and the results of settlement agreements on its website, but only results of investigations are made public. Citizens can easily access full advisory opinions or settlement agreements that are posted online.  "We make it publicly available as soon as it is," Executive Director Lee Slater said. 
The commission says it will make public anything written that is not exempted under the rules. 
Smaller records requests may be answered more swiftly by the agency, but political journalist M. Scott Carter of Oklahoma Watch reports that for a larger request to determine how many penalties and fines the commission had assessed as well as actions taken, he had to wait about a month to get the records. 
"They tend to drag their feet on those," Carter said. And if an investigation by the commission finds "no reason to proceed" with sanctions or fees, an investigation can be closed without the public knowing anything about what was investigated/alleged.  </t>
  </si>
  <si>
    <t>Phone interview 1/22/15 with Janette Bloom, retired chief clerk, Nevada Supreme Court
Phone interview 1/23/15 with Michael Sommermeyer, PIO, Nevada Supreme Court
Interview 1/19/15 with Sandi Chereb, Las Vegas Review-Journal political reporter, Carson City.</t>
  </si>
  <si>
    <t>Asset disclosure forms of Michael Carroll, Gerald Bailey and Melinda Mcgill, received by email April 21, 2015 and June 25, 2015
Kerrie Stillman, Commission on Ethics Director of Communciations and Operations, interviewed by phone March 27, 2015
Ben Wilcox, Integrity Florida research director and lobbyist, interviewed by email April 21, 2015</t>
  </si>
  <si>
    <t>Jenn Gonnely, Executive Director, Utah Chapter of League of Women Voters, in-person interview on February 10, 2015, Salt Lake City. 
Mary Ann Martindale, Executive Director, Alliance for a Better Utah, in-person interview on February 10, 2015.
John Dougall. Utah State Auditor, in-person interview on February 26, 2015, Salt Lake City. 
State of Utah Financial Disclosures, http://disclosures.utah.gov/. Accessed May 13, 2015.
Candidates and office holders' financial disclosures, http://disclosures.utah.gov/Search/PublicSearch, Accessed June 7, 2015 Political parties' financial disclosures, http://disclosures.utah.gov/Search/PublicSearch, Accessed June 7, 2015</t>
  </si>
  <si>
    <t xml:space="preserve">Wayne Greene, editorial pages editor and former senior political writer, Tulsa World. In-person interview, 2/20/15 3 p.m. 
John Estus, spokesman for the Office of Management and Enterprise Services, in-person interview, 2/27/15, 9:15 a.m.
David Blatt, executive director Oklahoma Policy Institute, telephone interview, 2/21/15, 11:15 a.m. </t>
  </si>
  <si>
    <t xml:space="preserve">Maryland Annotated Code, Oct. 2014, General Provisions, Public Information Act, §§ 4-
101 through 4-601,  and in particular 4-103 a general right to information.
Corroborated with legislative ethics counsel Dea Daly (interview 3/27/15)
Also: Article 3 SEC. 22. of Maryland's Constitution; "Each House shall keep a Journal of its proceedings, and cause the same to be published. The yeas and nays of members on any question, shall at the call of any five of them in the House of Delegates, or one in the Senate, be entered on the Journal." http://mlis.state.md.us/2011rs/proceedings/index_$.htm </t>
  </si>
  <si>
    <t>John Flaherty, President, Delaware Coalition for Open Government, telephone interview, January 12, 2015; 
Deborah Moreau, Lawyer, Public Integrity Commission; phone interview, January 12, 2015
2014 Disclosure Form, Daniel Kelly, Director of Delaware's Gaming Enforcement Division: http://bit.ly/1MtEfDr</t>
  </si>
  <si>
    <t>Ohio law does not require independent audits of ethics officials' asset disclosures, thus they are not performed and obviously not available to the public.
The annual reports of Ohio’s agencies that enforce ethics laws are available to the public, but not always online. For example, the legislative inspector general’s report to the legislature must be requested, although the LIG’s annual compilation of lobbying statistics is available online, and formal advisory opinions eventually wind up online.
A hint at what’s in the Ohio Ethics Commission annual report can be gleaned from a news release that contains overall statistics, but, again, the actual report must be requested. A complete archive of the commission’s advisory opinions is online.
The annual report of the Ohio Supreme Court’s Board of Professional Conduct is online.</t>
  </si>
  <si>
    <t>Catherine Turcer, policy analyst, Common Cause-Ohio, Columbus, 1-30-15 email 
Mike Dittoe, chief of staff, Ohio House, Columbus, 2-5-15 email 
Jason Mauk, chief of staff, Ohio Senate, 2-5-15 email</t>
  </si>
  <si>
    <t>Mary Baker, Commissioner of Political Practices, Program supervisor, 6 February 2015, Helena, Montana, email
Form D-1 Business Disclosure, Lawrence VanDyke, 10 March 2014, http://applicationengine.mt.gov/getContent?vsId={399075AC-A61E-40AA-9E30-566F9BABEB79}&amp;impersonate=true&amp;objectStoreName=PROD%20OBJECT%20STORE&amp;objectType=document</t>
  </si>
  <si>
    <t>Louisiana Revised Statutes 44:1 The Public Records Act, approved 1973, amended 1978, 1979, 1980, 2001 and 2011.
http://www.legis.la.gov/Legis/Law.aspx?d=99632 
Louisiana Revised Statutes 44:2. Records involved in legislative investigations, approved 2012.
http://www.legis.la.gov/legis/law.aspx?d=99659 
House Rule 12.8. Internet broadcast of proceedings; records; maintenance; applicability, effective Feb. 22, 2008.
http://legis.la.gov/legis/Law.aspx?d=459863 
Louisiana Revised Statutes 44:26 Transfer of inactive legislative records to archives, effective July 6, 1985.
http://www.legis.la.gov/legis/Law.aspx?d=99748
House Rule 12.2.  Journal; votes entered. Passed in 1973, accessed July 28, 2015.
http://www.legis.la.gov/Legis/Law.aspx?d=113209
Rule 12.4.  Journal; documents entered. Passed in 1973, accessed July 28, 2015.
http://www.legis.la.gov/Legis/Law.aspx?p=y&amp;d=113211
Rule 6.11.  Committee report; session; interim. Passed in 1973, amended in 1974, 1977, 1986, 1997, 1998, 2006, 2011 and 2013, accessed July 28, 2015.
http://legis.la.gov/legis/Law.aspx?d=113319
Rule 11.4. Floor amendments; public information; copies. Passed 1985. Amended in 1996, 1998 and 1999, accessed July 28, 2015.
http://www.legis.la.gov/Legis/Law.aspx?d=113206</t>
  </si>
  <si>
    <t>Terry Milinkov, assistant to the Supreme Court Clerk, Jefferson City, Missouri, 28 April 2015, interview by phone.
Bill Thompson, Supreme Court Clerk, Jefferson City, Missouri, April 2015, interview by phone.
James Klahr, executive director, Missouri Ethics Commission, Jefferson City, Missouri, 24 April 2015, interview by email.</t>
  </si>
  <si>
    <t>Maine Revised Statutes Title 1, Chapter 13, Section(s) 401, 402 1975.
http://www.mainelegislature.org/legis/statutes/1/title1sec401.html</t>
  </si>
  <si>
    <t>Darlene Ballard, Mississippi Commission on Judicial Performance, Executive Director, April 16 2015, Jackson, Mississippi, email interview.
Tom Hood, Executive Director, Mississippi Ethics Commission, Jackson, Mississippi, April 30, 2015, interview.
William Skinner, Hinds County Court Judge, Statement of Economic Interest, April 10, 2014.
https://www.state.ms.gov/ethics/SEIForm.aspx?ai=gb6bQTpLW6uKhKvLhJMKfg%3d%3d</t>
  </si>
  <si>
    <t>Email exchange, Diane Buxo, paralegal in the Office of State Ethics in Hartford, April 7, 2015.
Office of State Ethics Audit Report -- 2013 Statements of Financial Interests, http://www.ct.gov/ethics/lib/ethics/publications/office_of_state_ethics_2013_sfi_audit_report_final.pdf  
State portal for electronic filing of SFIs, (accessed frequently in the first half of 2015), https://www.oseapps.ct.gov/sfi/security/loginhome.aspx?ethicsNav=|</t>
  </si>
  <si>
    <t>Craig McDonald, director, Texans for Public Justice, Jan. 5, 2015
Gov. Greg Abbott, State of the State Address, Joint session of the Legislature, Feb. 17, 2015
http://gov.texas.gov/news/press-release/20543  
Bicentennial Blueprint, Greg Abbott’s Policy Plans, June 6, 2014.  Accessed March 6, 2015
http://www.texasblueprint.com/2014/06/greg-abbott-outlines-bicentennial-blueprint/
Texas Ethics Commission 2014 Filing Schedule for Candidates and Officeholders who file with the Texas Ethics Commission.  Accessed March 5, 2015 
http://www.ethics.state.tx.us/schedule/s14state.pdf</t>
  </si>
  <si>
    <t>Phone interview with Tom Humphrey, reporter for the Knoxville News Sentinel, on Feb. 16, 2015.
Campaign finance database of reports, accessed June 11, 2015: https://apps.tn.gov/tncamp-app/public/repsearch.htm
Tennessee Registry of Election Finance PAC FAQs, accessed June 11, 2015: http://www.tennessee.gov/tref/pacs/pacs_faq.htm (See No. 8 on page)
Knoxville News story “Report: PACs spent more than $1 million late in abortion fight” that was published on the Chattanooga Times Free Press website on Feb. 3, 2015: http://www.timesfreepress.com/news/story/story/2015/feb/03/report-pacs-spent-more-1-millilate-abortifigh/286152/</t>
  </si>
  <si>
    <t>The judicial conduct commission produces several kinds of reports, some of which are confidential:
- Sanctions for minor misconduct imposed by the commission are confidential.
- The volume of investigations by the commission in a year are reported to the state supreme court for inclusion in its annual report. This report is posted online once a year after it is prepared and is free to access.
- Formal charges for serious misconduct levied by the commission are available to the public. It is not online and may be obtained through the clerk of the supreme court; a fee is levied for photocopies. The 2013 annual report is the most recent available. It lists 84 new complaints in 2013, 19 carried over from 2012, 1 admonition issued, 2 formal charges levied, 91 complaints dismissed and 9 complaints carrying over into 2014.
- Sanctions for serious misconduct imposed by the supreme court at the recommendation of the commission are published on the court’s website. These sanctions are in the form of supreme court opinions and, like other court opinions, are posted online as soon as the court announces them and are free to access. Recent examples include Judicial Conduct Commission v. Richard L. Hagar and Judicial Conduct Commission v. Wickham Corwin.</t>
  </si>
  <si>
    <t>Kentucky Revised Statutes Chapter 7, Section 105, 1978, http://www.lrc.ky.gov/Statutes/statute.aspx?id=456 accessed 24 January 2015. 
Kentucky Revised Statutes Chapter 7, Section 100, 2000,
http://www.lrc.ky.gov/Statutes/statute.aspx?id=454 accessed 24 January 2015.
Kentucky Revised Statutes Chapter 7, Section 505, 2011, http://www.lrc.ky.gov/Statutes/statute.aspx?id=39924 accessed 24 January 2015.
Kentucky Revised Statutes Chapter 7, Section 510, 1996, http://www.lrc.ky.gov/Statutes/statute.aspx?id=492, accessed 19 July 2015.
Kentucky Revised Statutes Chapter 7, Section 119, 2003, http://www.lrc.ky.gov/Statutes/statute.aspx?id=465, accessed 19 July 2015.
Rob Weber, Legislative Research Commission, public information officer,  23 January 2015, Frankfort, Kentucky, email.</t>
  </si>
  <si>
    <t>Gary Goldsmith, Minnesota Campaign Finance and Public Disclosure Board, Executive Director, 11 March 2015, St. Paul, Minnesota, phone interview. 
Jeremy Schroeder, Common Cause Minnesota, Executive Director, 10 February 2015, St. Paul, Minnesota, in-person interview
Short on cash, campaign board struggles to keep up, Catharine Richert, Minnesota Public Radio, 28 March 2012, http://www.mprnews.org/story/2012/03/27/campaign-finance-board</t>
  </si>
  <si>
    <t>Phillip Ung, California Forward, Director of Public Affairs, Sacramento, April 6, 2015, email
Fair Political Practices Commission, Form 700 Statement of Economic Interests, Reference Pamphlet, 2014-2015
http://www.fppc.ca.gov/forms/700-14-15/RefPamphlet14-15.pdf
Fair Political Practices Commission, Form 700 Filed by a Public Official search page, accessed on Apr. 22, 2015
http://www.fppc.ca.gov/index.php?id=592
Fair Political Practices Commission, Regulation 18229, Domestic Partners
http://www.fppc.ca.gov/legal/regs/current/18229.pdf
Fair Political Practices Commission, Regulation 18229.1, Dependent Children, (2010)
http://www.fppc.ca.gov/legal/regs/current/18229.1.pdf</t>
  </si>
  <si>
    <t>Pam Sharp, director of the Office of Management and Budget, interviewed by phone from Bismarck, N.D., March 4, 2015.
Budget No. 110: Senate Bill Nos. 2015, 2009, 2189, 2341, House Bill Nos. 1522, 1014, 1018, 1019, Legislative Council, June 2007, http://www.legis.nd.gov/fiscal/biennium-reports/60-2007/budget-analysis/legislative/pdf/legislativebudget/110li.pdf, accessed May 3, 2015.
Budget No. 110: House Bill No. 1015, Senate Bill Nos. 2018, 2178, Legislative Council, June 2009, http://www.legis.nd.gov/fiscal/biennium-reports/61-2009/budget-analysis/legislative/pdf/legislativebudget/110li.pdf, accessed May 3, 2015.
Budget No. 110: Senate Bills Nos. 2015, 2271, 2275, Legislative Council, June 2011, http://www.legis.nd.gov/fiscal/biennium-reports/62-2011/budget-analysis/legislative/pdf/legislativebudget/110li.pdf, accessed May 3, 2015.
Budget No. 110: House Bill Nos. 1015 and 1041, Senate Bill No. 2021, Legislative Council, June 2013, http://www.legis.nd.gov/files/fiscal/2013-15/docs/110.pdf, accessed May 3, 2015.
Senate Bill No. 2015, North Dakota Legislature, April 28, 2015, http://www.legis.nd.gov/assembly/64-2015/documents/15-8148-07000.pdf, accessed May 3, 2015.
Jack Dalrympke, Pam Sharp and Sheila Peterson, "Executive Budget: 2015-2017 Biennium," Office of Management and Budget, Dec. 3, 2014, http://www.nd.gov/fiscal/docs/budget/executivebudgetsummary2015-17.pdf, accessed May 3, 2015.
Jerry Kelsh, Democratic state representative from Fullerton, N.D., and member Legislative Audit and Fiscal Review Committee, interviewed by phone enroute from Fullerton to Bismarck, N.D., March 15, 2015.
Ray Holmberg, Republican state senator from Grand Forks, N.D., chairman of Senate Appropriations Committee and member Budget Section, interviewed by phone enroute from Grand Forks to Bismarck, N.D., March 15, 2015.
Gary Kreidt, Republican state representative from New Salem, N.D., chairman of Legislative Audit and Fiscal Review Committee, member of Budget Section, and member Appropriations Committee, interviewed by phone from Bismarck, N.D., March 23, 2015.
Ronald Guggisberg, Democratic state representative from Fargo, N.D., member of House Appropriations Committee, member of Budget Section and member of Legislative Audit and Fiscal Review Committee, interviewed by phone from Bismarck, N.D., March 23, 2015.</t>
  </si>
  <si>
    <t>K.S.A. Chapter 45, Article 2, 1984, Kansas Open Records Act: http://kslegislature.org/li_2014/b2013_14/statute/045_000_0000_chapter/045_002_0000_article/045_002_0021_section/045_002_0021_k/                                            
K.S.A. Chapter 75, Article 43, Kansas Open Meetings Act, 1972: http://www.kscoplaw.com/KSAs/Ch75Art43.htm                                                              
Kansas Journals website: http://www.kslegislature.org/li_2014/b2013_14/chamber/journals/
---
Peer Reviewer sources:
"Rules of the Kansas House of Representatives," 2013-2014 biennium, www.legislature.org/li_2014/m/pdf/house_rules.pdf. And, "Rules of the Kansas Senate, " 2013-2016, Rules 7-11, www.kslegislature.org/li/m/pdf/senate_rules.pdf</t>
  </si>
  <si>
    <t>"Feb. 25, 2015, interview with Paul Dauphinais, executive director of the Alaska Public Offices Commission;
Sample 2014 Public Official Financial Disclosure form, Alaska Public Offices Commission (http://www.nwabor.org/style/forms/petitionschoolboard2.pdf), accessed June 29, 2015;
"Alleged violation revolves around job title," Rashah McChesney, Kenai Peninsula-Clarion (http://www.alaskajournal.com/Alaska-Journal-of-Commerce/Breaking-News-2013/Alleged-violation-revolves-around-job-title/), accessed June 29, 2015.</t>
  </si>
  <si>
    <t>Phone interview, John Crangle, Common Cause, April 9, 2015
Phone interview, Cathy Hazelwood, former State Ethics Commission General Counsel, April 9, 2015
Phone interview, Lynn Teague, S.C. League of Women Voters, July 14, 2015</t>
  </si>
  <si>
    <t xml:space="preserve">Tom Rombach, president of State Bar of Michigan, phone interviews, April 12-13, 2015 
Rich Robinson, director of Michigan Campaign Finance Network, phone interview, March 11, 2015
Jules Olsman, State Bar board member, phone interview, April 14, 2015 </t>
  </si>
  <si>
    <t>Wyoming senior civil servants are not required to fill out disclosure forms with their individual and family assets, thus there are none.</t>
  </si>
  <si>
    <t>Interview, Karen Nober, Executive Director, Massachusetts State Ethics Commission, Boston, MA, by email, Feb. 20, 2015
Interview, Peter Sturges, attorney and former Executive Director of the Massachusetts State Ethics Commission, Boston MA, Feb. 6, 9, by email and telephone
Interview, Daniel B. Winslow, attorney, SVP &amp; General Counsel, Rimini Street, Inc. Former judge and chief legal counsel for Gov. Mitt Romney, Boston, MA, by telephone and email, June 26, 2015
Code of Massachusetts Regulations,  pertaining to M.G.L. 268B, State Ethics Commission, 
http://www.mass.gov/ethics/laws-and-regulations/rules-and-regulations-governing-the-commission/</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</si>
  <si>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Campaign finance reports can be found on Board of Elections web site, accessed April 22, 2015,: 
http://www.elections.state.ri.us/finance/publicinfo/</t>
  </si>
  <si>
    <t>Public Official and Employee Transparency Search, Alabama Ethics Commission, undated. http://ethics.alabama.gov/Search/PublicOfficialEmployeeSearch.aspx, accessed May 14, 2015.
Kim Chandler, The Associated Press, Alabama state government reporter, April 1, 2015, telephone interview. 
Mike Cason, al.com, state government reporter, April 12, 2015, telephone interview.</t>
  </si>
  <si>
    <t>Interview, Steve Lash, Daily Record, reporter, telephone interview, 3/30/15
Professor Amy Dillard, University of Baltimore Law School, telephone interview, 3/30/15
Gary Kolb, executive secretary, Maryland Commission on Judicial Disabilities, email 4/29/15
Terri Charles, spokeswoman, Maryland Judiciary, email 5/20/15</t>
  </si>
  <si>
    <t>William Eimicke, Columbia University, Professor of International and Public Affairs, Feb. 3, 2015, New York, phone; 
Elizabeth Lynam, Citizens Budget Commission, Vice President, March 16, 2015, New York, phone; 
Richard Brodsky, Former Member of the New York Assembly, March 17, 2015, New York, phone;
Proposed 2015-16 New York Budget Appropriations (pull down "Agency Name" menu to "Budget, Division of the"), accessed March 18, 2015, http://openbudget.ny.gov/budgetPrepForm.html</t>
  </si>
  <si>
    <t>Civil servants are not required to file financial disclosure statements.</t>
  </si>
  <si>
    <t>Senior civil servants in Wisconsin are not required to file asset disclosure records.</t>
  </si>
  <si>
    <t>Iowa Code Chapter 21  "Official Meetings Open To The Public — Meetings of govermental bodies," Code of Iowa updated as of January 2015,
https://www.legis.iowa.gov/docs/code/2015/21.pdf
“Iowa lawmakers defend closed door budget sessions,” The Gazette (Cedar Rapids), James Q. Lynch, March 5 2012, http://thegazette.com/2012/05/03/iowa-lawmakers-defend-closed-door-budget-negotiations
Iowa Code Chapter 2.9 “General Assembly — Journals — Bills and Amendments,” https://www.legis.iowa.gov/docs/code/2015/2.pdf</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</si>
  <si>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In person intervew June 19, 2015, with former state Sen. Eleanor Kinnaird.</t>
  </si>
  <si>
    <t>NJ Spotlight statehouse reporter John Reitmyer, 3/2/15 phone interview. 
Richard Keevey, Princeton and Rutgers Professor, former New Jersey budget director, phone interview 2/12/15. 
Joe Perone, Treasury spokesman, 2/26/15 phone interview.</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</si>
  <si>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Maine Judicial Code of Conduct, last reviewed and edited May 14, 2013, accessed March 12, 2015,
http://www.jrd.maine.gov/pdfs/Maine%20Code%20of%20Judicial%20Conduct%20v.06.01.13.pdf</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</si>
  <si>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</si>
  <si>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Indiana Constitution, Article 4, Section 12; http://iga.in.gov/legislative/laws/const/.
Indiana General Assembly website, https://iga.in.gov; accessed Jan. 28, 2015.</t>
  </si>
  <si>
    <t>F-1 forms require all major sources of income above $2,000, including those of spouses and immediate family members. Lobbying income for the filer and family member is specifically requested. Real estate holdings, assets and investments and creditors are also listed. 
 However, the report contains virtually no actual dollar figures, as incomes and assets are listed by letters representing a dollar range. Errors in reporting are not uncommon, ranging from typos in addresses and parcel numbers to unreported properties and government salaries. The forms are the same for all who must file, regardless of branch of government.</t>
  </si>
  <si>
    <t>Senior civil servants need only disclose any asset or connection that "does business or has a financial relationship with the state." At any rate, those disclosures are not open to the public.</t>
  </si>
  <si>
    <t>Idaho Code Section 9-338, Public Records, Right To Examine, 1990, last amended in 2011
http://legislature.idaho.gov/idstat/Title9/T9CH3SECT9-338.htm
Idaho Code Section 9-340F, Records Exempt from Disclosure, 1990, last amended in 2012
http://legislature.idaho.gov/idstat/Title9/T9CH3SECT9-340F.htm</t>
  </si>
  <si>
    <t>Melissa Landry, executive director, Louisiana Lawsuit Abuse Watch, in-person interview, Jan. 20, 2015 and May 22, 2015
Robert Scott, Public Affairs Research Council, in-person interview, Feb. 19, 2015
Kevin Kane, Pelican Institute, in-person interview, Jan. 21, 2015 
Valarie Willard, communications director of the Louisiana Supreme Court, telephone interview on May 22, 2015, (She spoke because the court’s staff is not allowed to speak directly to the public on policy issues.)</t>
  </si>
  <si>
    <t>Joseph Bouchard, New Hampshire Department of Administrative Services, budget officer, Feb. 6, 2015, Lowell, Mass., phone
Stephen Norton, New Hampshire Center for Public Policy Studies, executive director, Feb. 3, 2015, Lowell, Mass., phone
State Budget Office website
http://admin.state.nh.us/budget/index.asp</t>
  </si>
  <si>
    <t>The disclosure forms for civil servants and public officials demand only aggregates of business interests and debts for themselves and their family members.
 Because there is no audit authority and the forms require investment information, there is no way for the administration or public to know if the forms are accurate and detailed.</t>
  </si>
  <si>
    <t>Illinois Open Meetings Act, 5 ILCS 120, Jan. 1, 1995
http://www.ilga.gov/legislation/ilcs/ilcs3.asp?ActID=84&amp;ChapterID=2
Illinois Freedom of Information Act, 5 ILCS 140, Jan. 1, 2010
http://www.ilga.gov/legislation/ilcs/ilcs3.asp?ActID=85&amp;ChapterID=2</t>
  </si>
  <si>
    <t>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Leigh Anne Hiatt, Administrative Office of the Courts, public information officer, 11 February 2015, Frankfort, Kentucky, email interview. 
Emily Dennis, Kentucky Registry of Election Finance, general counsel, 11 February 2015, Frankfort, Kentucky, phone interview.
Kentucky earns 'F' for judicial financial disclosure, Chris Zubak-Skees, Reity O'Brien, Kytja Weir, Chris Young, Center for Public Integrity, Updated: 19 May 2014, http://www.publicintegrity.org/2013/12/04/13734/kentucky-earns-f-judicial-financial-disclosure, accessed 6 February 2015.</t>
  </si>
  <si>
    <t>Hawaii Revised Statutes, Title 3, Chapter 21G, Public access, 2014, http://www.capitol.hawaii.gov/hrscurrent/Vol01_Ch0001-0042F/HRS0021G/HRS_0021G-.htm
Hawaii Revised Statutes, Title 8, Chapter 92, Sections 1-13, Uniform Information Practices Act, 2014, http://www.capitol.hawaii.gov/hrscurrent/Vol02_Ch0046-0115/HRS0092/HRS_0092-0001.htm
Hawaii Revised Statutes, Title 8, Chapter 92, Section 11, Affirmative agency disclosure responsibilities, 2014, http://www.capitol.hawaii.gov/hrscurrent/Vol02_Ch0046-0115/HRS0092F/HRS_0092F-0011.htm
Hawaii Revised Statutes, Title 8, Chapter 92, Section 12 (16), Disclosure required, 2014, http://www.capitol.hawaii.gov/hrscurrent/Vol02_Ch0046-0115/HRS0092F/HRS_0092F-0012.htm
Hawaii Revised Statutes, Title 8, Chapter 92, Section 21 (4), Government records; exceptions to general rule, 2014, http://www.capitol.hawaii.gov/hrscurrent/Vol02_Ch0046-0115/HRS0092F/HRS_0092F-0013.htm</t>
  </si>
  <si>
    <t xml:space="preserve">The Ethics Commission, The Judicial Standards Commission and the Legislative Ethics Committee all  issue free, public annual and advisory opinion reports. The Ethics Commission report lists the number of financial disclosure forms it receives and the formal opinions it publishes on ethics issues. 
The reports of the Ethics Commission, Judicial Standards Commission and the Legislative Ethics Committee list the number of complaints considered and their disposition, but no names or details of investigations. The reports don't provide summaries of the opinions. The Ethics Commission annual report is issued a couple of months after the end of the calendar year it covers. 
The financial disclosure forms are available on the commission's website.  The annual report is not. It is available in hard cover on request   Advisory opinions are put on the commission website within 30 days of issuance. 
The legislative committee report is issued by Dec. 31 of the calendar year it covers. It, and committee advisory opinions are published on the committee web site. Likewise, the Judicial Standards Commission advisory opinions and annual report are published on the commission web site.  </t>
  </si>
  <si>
    <t>Steve Davis, communications director, Iowa Judicial Branch, Jan. 16 and July 29, 2015, emails
Iowa Code Chapter 602.1609 “Judicial Branch — Compliance with ethics law,” accessed July 21 2015
https://www.legis.iowa.gov/docs/code/2015/602.pdf
Iowa Code of Judicial Conduct, Chapter 51, effective May 3, 2010, accessed July 30, 2015
http://www.iowajqc.gov/ethical_rules/Iowa_Code_of_Judicial_Conduct/</t>
  </si>
  <si>
    <t>Barry Kauffman, executive director of Common Cause Pennsylvania, Harrisburg, Pa., 13 Februrary 2015, interview by phone. 
Review of Reporting Search, Pennsylvania Department of State, accessed January and February 2015, https://www.campaignfinanceonline.state.pa.us/pages/CampaignFinanceSearch.aspx
Robert P. Caruso, executive director of the State Ethics Commission, 30 January 2015, Harrisburg, Pennsylvania, interview by phone.</t>
  </si>
  <si>
    <t>11.0431 Legislative records; intent of legislation; exemption from public disclosure, 2014, http://www.leg.state.fl.us/Statutes/index.cfm?App_mode=Display_Statute&amp;Search_String=&amp;URL=0000-0099/0011/Sections/0011.0431.html
SECTION 24. Access to public records and meetings, 2014, http://www.leg.state.fl.us/Statutes/index.cfm?Mode=Constitution&amp;Submenu=3&amp;Tab=statutes&amp;CFID=1005254&amp;CFTOKEN=4548d915e2d86a9f-2C4F9D13-DBCF-BD8F-D85AD5ABB6FC2365#A1S24</t>
  </si>
  <si>
    <t>Lisa Taylor, public information officer, Kansas Judiciary, telephone interview Feb. 26, 2015   
Ron Keefover, former public information officer for the Office of Judicial Administraiton, telephone interview Feb. 24, 2015</t>
  </si>
  <si>
    <t>Anjeanette Damon, Watchdog Reporter, Reno Gazette Journal, Las Vegas NV, April 7, 2015, by phone.
David Byerman, former Secretary, Nevada Senate, Las Vegas, NV, March 31, 2015, by phone.
David Damore, Associate Professor of Political Science, University of Nevada Las Vegas, April 1, 2015, by phone.</t>
  </si>
  <si>
    <t>Public distribution of legislative information in electronic format – O.C.G.A (2014). § 28-3-24.1
http://www.lexisnexis.com/hottopics/gacode/Default.asp</t>
  </si>
  <si>
    <t>Interview: John Trimble, Indianapolis attorney with Lewis Wagner LLC, and past member of the Commission for Judicial Qualifications, Feb. 9, 2015, by phone. 
Interview: Kathryn Dolan, Supreme Court public information officer, Feb. 16, 2015, by email.
Interview: Kelly Lucas, editor and publisher, Indiana Lawyer and TheIndianaLawyer.com, published by IBJ Media, Indianapolis, May 12, by phone. 
Indiana Code 33-23-11-16, economic interest statements; https://iga.in.gov/legislative/laws/2014/ic/titles/033/.</t>
  </si>
  <si>
    <t>Gerry Oligmueller, state budget administrator, phone interview, April 5, 2015
Renee Fry, executive director, Open Sky Institute, in-person interview, institute's office, March 27, 2015
Mike Calvert, director, Legislative Fiscal Office, phone interview, April 9, 2015</t>
  </si>
  <si>
    <t>Aside from annual reports that paint the commission's year in broad strokes and basic reports of actions taken by the commission on its website, very little information is available to the public about the activities of the Joint Commission on Public Ethics, or those of the Legislative Ethics Committee. The commissions are exempt from the state Freedom of Information Law (FOIL) and routinely deny records requests.
 In 2013, for example, the Joint Commission on Public Ethics commission denied a request from the Albany Times Union for records pertaining to Vito Lopez, a Brooklyn Assembly member who resigned amid sexual harassment claims. Among the records denied were transcripts of former Assembly Speaker Sheldon Silver's statements to investigators in the Lopez case and vote tallies of the commission.
 The Commission on Judicial Conduct posts reports quickly once a judge has been sanctioned. All reports are available in PDF format on the commission website. Other commission records, however, are not publicly available. The commission has argued that the Legislature should change state law to make the agency more transparent.</t>
  </si>
  <si>
    <t>New Mexico does not have a central ethics enforcement agency. Enforcement for the executive and legislative branches is handled by the secretary of state and attorney general; neither issues reports of any ethics-related issues. The judicial branch is monitored by the Judicial Standards Commission, which published an annual report containing the results of a small minority of its investigations; most of the information is kept confidential or anonymous. The annual report is available online for free. The state legislature monitors itself through ethics committees that only issue reports when they find probable cause for an investigation, which they very rarely do. Some of that information is available online; some is available only via records requests that can take more than two weeks.</t>
  </si>
  <si>
    <t>Dan Meek, public interest attorney, advocate for campaign finance reform, Jan. 28, 2015, interviewed via email and phone. 
Tony Green, Communications Director, Oregon Secretary of State, January 28, 2015, via email.
Oregon Secretary of State Campaign Finance web site, accessed May 6, 2015. 
http://sos.oregon.gov/elections/Pages/orestar.aspx
Campaign Finance: Contribution &amp; Expenditure Limits, by Oregon Legislative Committee Services, p. 2-4, September 2012.
https://www.oregonlegislature.gov/citizen_engagement/Reports/CampaignFinance.pd</t>
  </si>
  <si>
    <t>Charles S. Johnson, Lee Newspapers State Bureau, Bureau Chief, 11 February 2015, Helena, Montana, email
Amy Sassano, Office of Budget Programming and Planning, Deputy Budget Director, 21 April 2014, Helena, Montana, email
Amy Carlson, Legislative Fiscal Division, Legislative Fiscal Analyst, 29 April 2015, Helena, Montana, email
Montana Legislative Fiscal Division, 2017 Biennium Budget, No date, http://leg.mt.gov/fbp-2017.asp</t>
  </si>
  <si>
    <t>C.G.S., Title 1, Chap. 14, Sec. 1-210(a) and 1-225(a), 1975.
http://www.ct.gov/foi/cwp/view.asp?a=4163&amp;Q=507660</t>
  </si>
  <si>
    <t>Robert Cummins, fmr. Chairman of the Illinois Judicial Inquiry Board, 9 March 2015, 10 March 2015, phone interview, email interview.
Illinois Supreme Court, accessed April 23, 2015, http://www.state.il.us/court/SupremeCourt/
Illinois Secretary of State, accessed 13 March 2015, http://www.cyberdriveillinois.com</t>
  </si>
  <si>
    <t>29 Del. C. 10002(h): http://delcode.delaware.gov/title29/c100/, Approved January 1, 1977</t>
  </si>
  <si>
    <t>Amy Blouin, executive director, Missouri Budget Project, St. Louis, Missouri, 27 April 2015, interview by phone.
Adam Koenigsfeld, director of Senate Appropriations Committee staff, Jefferson City, Missouri, 24 April 2015, interview by phone.
Committee on Legislative Oversight, Missouri General Assembly, accessed 27 April 2015, http://www.legislativeoversight.mo.gov/LegOvrHomePage.html
House Bill No. 2012, 2012, Missouri House of Representatives, http://www.house.mo.gov/billtracking/bills121/biltxt/truly/HB2012T.htm
House Bill No. 12, 2013, Missouri House of Representatives, http://www.house.mo.gov/billtracking/bills131/biltxt/truly/HB0012T.htm
House Bill No. 2012, 2014, Missouri House of Representatives, http://www.house.mo.gov/billtracking/bills141/biltxt/truly/HB2012T.htm
---
Peer Reviewer Source:
Questions surround economists who assess Missouri legislation, Kansas City Star. Feb 21, 2015. http://www.kansascity.com/news/government-politics/article10890725.html</t>
  </si>
  <si>
    <t>The State Ethics Commission does not produce an annual report, but it does publish Final Decisions, Orders &amp; Advisory Opinions which are available online. The "reports" section of the SEC website has only 2 special reports issued as part of the SEC reform started in 2004. 
 Legislative spokeswoman Lor O'Malley says this of reports on legislators: "The Joint Legislative Committee on Ethical Standards (JCES) issues a formal opinion upon resolution of each ethics complaint. The formal opinions are short and state the outcome of the matter. One is sent to the complainant and another to the respondent. These formal opinions are public documents. Anyone wishing to obtain a copy of a formal opinion can submit an OPRA request to OLS. The Minutes of the JCES meetings also contain information regarding complaints addressed at each meeting as well as votes. Minutes are also public documents. " The State charges only copying costs for those documents. 
 As for the Advisory Committee on Judicial Conduct, preliminary complaints, investigations and recommendations to the Supreme Court are confidential, and become public only when a formal complaint is issued. A review of the Judiciary's website show they do follow the disclosure guidelines set by the Courts. According to Court Rule 2:15: "... the record before the Committee shall be confidential and shall not be available to any person except in the proper discharge of official duties. In all circumstances, prehearing conferences, deliberations of the Committee, and information subject to a protective order shall remain confidential. 
 (b) If the Committee files a formal complaint against the judge, the complaint and all further proceedings thereon shall be public except that the Committee may apply to the Supreme Court for permission to retain confidentiality in a matter involving special circumstances, such as when the Committee determines that the privacy interests of a witness or other person connected with the matter outweigh the public interest in the matter.
 (c) If a judge who is the subject of a grievance requests it, the charge, the proceeding of the Committee thereon, and the action of the Committee with respect to the charge shall be made public."</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</si>
  <si>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</si>
  <si>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Legislative Policies Related to Public Records and E-Mail, November 2013: http://coloradofoic.org/files/2014/01/CORAPolicyGA.pdf</t>
  </si>
  <si>
    <t>Legislative Budget Office: www.lbo.ms.gov/index_files/staff.htm
LBO Director Debbie Rubisoff: e-mail question and answer - Feb. 4, 2015
Department of Finance and Administration Communications Director Chuck McIntosh - emailed answers to questions - April 2, 2015 
Northeast Mississippi Daily Journal news article - March 26, 2015: http://djournal.com/news/revenue-estimates-raised-131m/</t>
  </si>
  <si>
    <t>John Pollard, Legislative and Communications Director, Minnesota Management and Budget, 24 March 2015, St. Paul, Minnesota in-person interview
Mark Haveman, Executive Director, Minnesota Center for Fiscal Excellence, 20 March 2015, St. Paul, Minnesota, phone interview
Top Minnesota lawmakers get traction on effort to swap legislation pricing to internal agency, Brian Bakst, Associated Press, 18 March 2015, http://www.startribune.com/politics/national/296746861.html
2016-2017 Biennial Budget, Minnesota Management and Budget, accessed 11 May 2015, http://www.mn.gov/mmb-stat/documents/budget/gov-budget-archives/gov-2015/background/g10.pdf</t>
  </si>
  <si>
    <t>Legislative Open Records Act, Government Code §9073 (1975)
http://www.leginfo.ca.gov/cgi-bin/displaycode?section=gov&amp;group=09001-10000&amp;file=9070-9080
California Legislative Information website, accessed on Apr. 21, 2015
http://leginfo.legislature.ca.gov/faces/billSearchClient.xhtml</t>
  </si>
  <si>
    <t>Asset disclosure records for state executives and policymaking commissioners or board members require reporting of assets, liabilities, stock holdings and other financial information, but financial data is reported in ranges, leading some public interest advocates to complain of loopholes that conceal possible conflicts of interest. Officials are required to include the assets of spouses and dependent children.</t>
  </si>
  <si>
    <t>Tammy Mori, Hawaii Judiciary, special assistant for judiciary communications, 20 January 2015, telephone
Patricia Mau-Shimizu, Hawaii Bar Association, executive director, 28 April 2014, Honolulu, Hawaii, telephone
Aileen, Momohara, Hawaii Commission on Judicial Conduct, administrative assistant, Honolulu, Hawaii, 14 May 2015, telephone</t>
  </si>
  <si>
    <t>Arizona Revised Statutes, 38-431 Meetings shall be open to the public: 
http://www.azleg.gov/FormatDocument.asp?inDoc=/ars/38/00431-01.htm&amp;Title=38&amp;DocType=ARS
Arizona Revised Statutes 39 Public Records, Printing and Notices: 
http://www.azleg.state.az.us/ArizonaRevisedStatutes.asp?Title=39
Arizona Ombudsman's public information law booklet, accessed May 12, 2015 
http://www.azoca.gov/documents/arizona-public-records-law-booklet.pdf
Laws current as of March 30, 2015.</t>
  </si>
  <si>
    <t>Reporters complain that Tennessee’s asset disclosures, called disclosure of statements of interests, don’t contain enough information. “In my opinion, they are not high quality,” said Rick Locker, a veteran statehouse reporter who writes for the Memphis Commercial Appeal and the Knoxville News Sentinel. The law says officials have to disclose outside income of $1,000 or more or investments of $10,000 or more—this applies to spouses and dependent children. However, the amount income or investment isn’t required. 
 It’s impossible to tell whether the income is $1,000 or $1 million, said Tom Humphrey, a reporter for the Knoxville News Sentinel. 
 Locker and Humphrey said that reporters used to be able to find out how much income the governor and his top cabinet officials made. 
 One of Tennessee Gov. Bill Haslam’s first acts in office, according to the Associated Press, was to eliminate a requirement that he and his top aides disclose how much they earn. Former Tennessee Gov. Phil Bredesen issued an executive order that required top executive branch officials to annually report their earnings.</t>
  </si>
  <si>
    <t>Sample Bill, H.B. 87 (http://www.akleg.gov/basis/Bill/Detail/29?Root=HB%20%2087), accessed Feb. 15, 2015; 
A.S. 24.08.105, Record of Votes (http://touchngo.com/lglcntr/akstats/Statutes/Title24/Chapter08/Section105.htm), accessed Feb. 15, 2015</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</si>
  <si>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"Proposed rule changes would change Oklahoma's political contribution limits," Oklahoman newspaper article by Randy Ellis, 12/14/13. 
http://newsok.com/proposed-rule-changes-would-change-oklahomas-political-contribution-limits/article/3914436/?page=2
Oklahoma Ethics Commission Guardian reporting website
https://guardian.ok.gov/PublicSite/homepage.aspx#</t>
  </si>
  <si>
    <t>Phone interview with Maria Bazile, Compliance and Education manager with the Georgia Government Transparency and Campaign Finance Commission, February 6, 2015. 
Department of Audits 2014 reports - http://www.audits.ga.gov/rsaAudits/viewMain.aud;jsessionid=39637E1CC8B237E4B51D6F07FDBDC175
Audit lays bare Georgia Ethics Commission's Problems, Chirs Joyner, AJC - http://investigations.blog.ajc.com/2014/10/16/audit-lays-bare-georgia-ethics-commissions-problems/#__federated=1</t>
  </si>
  <si>
    <t>State Sen. Jack Brandenburg, Senate Finance Committee chairman, former House Appropriations Committee member, phone interview, April 28, 2015                                                                                                    
State Sen. Steve Bieda, phone interviews, March and April, 2015                                           
State Budget Office website;  http://www.michigan.gov/budget</t>
  </si>
  <si>
    <t>In South Dakota, asset disclosure records are called financial interest statements. The only civil servants who file them are department heads who are appointed by the governor and confirmed by the Senate.
 Though the financial interest statements of elected officials are made available online by the secretary of state, the financial interest statements of appointed department heads are not made available online, so it is difficult to know whether the statements are complete and detailed. The statements are available by request from the secretary of state, but a copying fee is charged.
 A weakness of the statements is that they do not require listing of amounts. They require listing only the name of the financial interest, with no amount or range of amounts.
 The statements require disclosure of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State law defines “immediate family” as a spouse or minor children living at home, and that’s as far as filers take it. There were no scandals involving extended family during the period of study.</t>
  </si>
  <si>
    <t>The executive branch and legislative ethics committees both post on their respective websites advisory opinions and rulings, typically within days of being issued. They also post meeting minutes and agendas. There is no cost to access the documents.
 The Executive Branch Ethics Committee posted two advisory opinions in 2013 and none in 2014. The Legislative Ethics Committee posted five rulings and advisory opinions in 2013 and 2014. Therefore, some, if not all, of their reports are publicly available.</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</si>
  <si>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Massachusetts Taxpayers Foundation. The Massachusetts Taxpayers Foundation provides research on state spending, tax policies and the Massachusetts economy She was interviewed by phone on January 27, 2015.
Budget Process and Policy Issues in Massachusetts 
http://ballotpedia.org/Massachusetts_state_budget -website accessed January 30, 2015
---
Peer Reviewer Sources:
Noah Berger, President of the Massachusetts Budget and Policy Center, interviewed by phone, July 12, 2015.</t>
  </si>
  <si>
    <t>Public Officials and Employees, Alabama Title 36, Chapter 12, Section 40, 2004.
Public Officials and Employees, Alabama Title 36, Chapter 12, Section 41, 1940.
Public Officials and Employees, Alabama Title 36, Chapter 25a, Section 4, 2005. 
Legislature, Alabama Title 29, Chapter 1, Section 16, 1940. 
Legislature, Alabama Title 29, Chapter 1, Section 12, 1997. 
Legislature, Alabama Title 29, Chapter 1, Section 13, 1993. 
Legislature, Alabama Title 29, Chapter 1, Section 14, 1940.
http://alisondb.legislature.state.al.us/alison/codeofalabama/1975/coatoc.htm, accessed May 11, 2015.</t>
  </si>
  <si>
    <t>Kerrie Stillman, director of operations and communications with the Commission on Ethics, interviewed by phone March 27, 2015
Howard Finkelstein, Public Defender of Broward County, interviewed by phone March 27, 2015
David Bogenschutz, Florida lawyer who often represents judges in JQC cases, interviewed by phone April 3, 2015</t>
  </si>
  <si>
    <t>The Commission on Ethics' annual reports, including Commission activities, sanctions imposed, aggregate numbers on the outcomes of cases and recommendations to the legislature, are available on its website. Individual orders, opinions and settlement agreements are also uploaded to the site, usually within days of being signed, and meeting minutes are available online as well.
To obtain the entire file on a case, a citizen must file a public records request. The file will typically include the original complaint, any correspondence not protected by attorney-client privilege, and the determination made by an investigative panel of two Commission members before a case is heard by the full Commission. If the case proceeds to a hearing, any evidence presented at the hearing also becomes public record. 
The Commission on Judicial Discipline's website offers access to the most recent annual and biennial reports, all Commission decisions and orders, formal statements of charges for cases yet to be resolved, and a schedule of all pending public hearings.</t>
  </si>
  <si>
    <t>Philip Richter, director, Ohio Elections Commission, Columbus, 12-30-14 email 
Catherine Turcer, policy analyst, Common Cause-Ohio, Columbus, 1-18-15 email 
 Search of 2014 statewide candidates' campaign finance reports: http://www.sos.state.oh.us/CampaignFinance/Search.aspx</t>
  </si>
  <si>
    <t>Michael Dresser, Baltimore Sun reporter, telephone interview 3/21/15;
Bryan Sears, Daily Record reporter, telephone interview 3/29/15,
Eileen Canzian Baltimore Sun politics editor, telephone interview, 3/17/15
Warren Deschenaux, Director of Policy Analysis, Office of Legislative Audits, 6/10/15 email</t>
  </si>
  <si>
    <t>Lee Ann Oliver, administrative staff officer I in Elections Unit in Office of Secretary of State, email, Feb. 10, 2015.
Chad Nodland, editor of North Decoder, a liberal political blog, interviewed by phone from Bismarck, N.D., Feb. 16, 2015.
Rob Port, editor of Say Anything Blog, a conservative political blog, interviewed by phone from Minot, N.D., Feb. 18, 2015.
“North Dakota Campaign Finance Online,” Office of Secretary of State, https://vip.sos.nd.gov/cf/search/cfsearch.aspx?sc=s3, accessed April 21, 2015. Direct link is not possible. Search by “Committees” and select “2015” in the “Year” dialog box. Search by dates is not possible.</t>
  </si>
  <si>
    <t>Deborah Moreau, Lawyer, Public Integrity Commission, telephone interview, January 12, 2015;
"Report of Independent Counsel," December 28, 2013, http://bit.ly/1CkJ2hh; 
Delaware FY 2013 budget: http://1.usa.gov/1MH23nn</t>
  </si>
  <si>
    <t>NC Campaign Report Search.
http://www.ncsbe.gov/ncsbe/Campaign-Finance/report-search. 
Phone interview March 18, 2015, with Amy Strange, deputy director, campaign finance and operations, NC Board of Elections.
Phone interview Feb. 27, 2015, with Josh Lawson, public information director for the state Board of Elections. 
Phone interview March 12, 205, with Bob Phillips, executive director of Common Cause North Carolina.</t>
  </si>
  <si>
    <t>Patrick Flood, Maine Senator and former chair, Appropriations Committee, 13 February 2015, in person interview.
Christopher Nolan, Director, Office of Fiscal and Program Review, 13 February 2015, in person interview.
Dawna Lopatosky, Legislative Finance Director, Maine Legislature, 30 April 2015, Phone interview.</t>
  </si>
  <si>
    <t>As is true throughout state government, asset disclosures, or "Statement of Economic Interest" don't require much from senior civil servants (and nothing from their families), and the State Ethics Commission is too understaffed to check behind what information is provided.
"The fact that the South Carolina State Ethics Commission is a small state agency, poses unique management problems for an agency charged with the far-reaching mandate of enforcing and enhancing ethics in State government,” as one academic study put it. “Budgetary and personnel shortfalls and scope of jurisdiction issues impose significant obstacles on the ability of the commission to do its job."</t>
  </si>
  <si>
    <t>Email exchange, Rhonda Stearley-Hebert, Program Manager of Communications for the Judicial Branch, from Hartford, March 9, 2015. 
Email exchanges, Deirdre McPadden, Director, Judge Support Services, March 11 and April 6, 2015, from Hartford. 
Disclosure statements from six randomly chosen state judges obtained through Judge Support Services, (accessed in March and April 2015)</t>
  </si>
  <si>
    <t>Disclosure reports, New York Board of Elections, accessed March 5, 2015, http://www.elections.ny.gov/CFViewReports.html ; 
Blair Horner, New York Public Interest Research Group, Legislative Director, Feb. 24, 2015, New York, phone; 
Susan Lerner, Common Cause New York, Executive Director, Feb. 25, 2015, New York, phone</t>
  </si>
  <si>
    <t>Jay Wierenga, Fair Political Practices Commission, Communications Director, Feb.2, 2015, Sacramento, email
Karen Gettman, former member Fair Political Practices Commission, Feb. 3, 2105, San Leandro, Calif., email
Fair Political Practices Commission, Filing Officer Informational Fact Sheet, 2015
http://www.fppc.ca.gov/forms/700-14-15/2015%20State%20Agencies.pdf</t>
  </si>
  <si>
    <t>State Sen. Robert Adley, R-Benton, interviewed Jan. 15, 2015
Jan Muller, Louisiana Budget Project, interviewed Jan. 14, 2015
Barry Erwin, Council for a Better Louisiana, interviewed Jan. 27, 2015
Senate Concurrent Resolution 176 of 2014 Louisiana Legislature, approved June 2, 2014, commending the Legislative Fiscal Office
http://www.legis.la.gov/legis/ViewDocument.aspx?d=911930 
Independent Audit of the Legislative Fiscal Office, Nov. 24, 2014, by Duplaintier, Hrapman, Hogan &amp; Maher LLP, accessed April 13, 2015
http://app.lla.state.la.us/PublicReports.nsf/0DAC7D0B7130D56D86257DA8005D1AA3/$FILE/00003FE3.pdf</t>
  </si>
  <si>
    <t>Richard Coolidge, communications director for the Colorado Secretary of State, in a Jan. 30, 2015, e-mail.
Luis Toro, director of Colorado Ethics Watch, a nonprofit organization that requests Personal Financial Disclosure Statements of public officials, in a Feb. 13, 2015, e-mail.</t>
  </si>
  <si>
    <t>Graham Sloan, Director Arkansas Ethics Commission, January 21, 2015, email interview.
David J. Sachar, Executive Director of Judicial Discipline Commission, February 2,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t>
  </si>
  <si>
    <t>The Accountability and Disclosure Commission reports all violations it finds and its sanctions in those cases. It does not report details of its investigation; it also does not file a report when it determines no violations have occurred.
 Findings of violations are posted online within a day of their being filed. The commission will provide mailed copies of reports by request at minimal cost.
 The Judicial Qualifications Commission also reports violations and sanctions on its website.</t>
  </si>
  <si>
    <t>The disclosure records are generally complete and detailed following the requirements of what has to be reported, namely, sources of income for the civil servants and immediate family members, as well as their assets, including property.
However, Rhode Island does not require senior civil servants, or any public official, to disclose how much they make from any outside income under $200 or to disclose the identities of any private clients. It is also not required that specific amounts are disclosed and disclosure forms only reveal ranges of amounts, i.e. less than $1,000, $1,000-$10,000, etc.</t>
  </si>
  <si>
    <t>Jane C. Driskell, Office of State Budget Director, State Budget Director, 23 January 2015, Frankfort, Kentucky, in-person interview.
Tom Loftus, Louisville Courier-Journal, Frankfort bureau chief, 21 January 2015, Frankfort, Kentucky, phone interview.
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2014-2016 Budget in Brief, Commonwealth of Kentucky, no date, http://www.osbd.ky.gov/NR/rdonlyres/7156D01C-9329-4FA8-B026-8E712ED41BFA/0/1416BOCBudInBrief.pdf accessed 25 January 2015.</t>
  </si>
  <si>
    <t>Diane Denish, former lieutenant governor of New Mexico, interview, 16 March 2015, via phone.
Kent Cravens, former Republican state senator, interview, 16 March 2015, at the capitol in Santa Fe, in person.
New Mexico Secretary of State's Office collect few fines, (Farmington) Daily Times, Dan Schwartz, reporter, 6 February, 2015, 
http://www.daily-times.com/four_corners-news/ci_27478791/new-mexico-secretary-states-office-collect-few-fines.
Lawmakers say New Mexico campaign finance law isn’t enforced, the Associated Press, 
16 February 2015,
http://www.abqjournal.com/542183/news/lawmakers-say-new-mexico-campaign-finance-law-isnt-enforced.html</t>
  </si>
  <si>
    <t>Heather Murphy, Arizona Supreme Court Justice Spokeswoman, telephone interview, 2/23/2015
Kris Kingsmore, Arizona Secretary of State Elections Services Assistant Director, telephone interview, 2/12/2015
Financial Disclosure Statement Instructions, Accessed May 6, 2015
http://azmemory.azlibrary.gov/utils/getfile/collection/statepubs/id/24375/filename/24667.pdf</t>
  </si>
  <si>
    <t xml:space="preserve">While the Commissioner of Political Practices (CPP) is not required to issue annual reports or audits, the CPP's ethics decisions and case load are listed online. However, ethics cases under investigation remain confidential until they are resolved. 
The Judicial Standards Commission issues an annual report to the legislature. However, that commissions' cases are also confidential until they are resolved. 
There are no current reports for the legislative ethics committees because they have not met in the last five biannual legislative sessions. </t>
  </si>
  <si>
    <t>Statements of Financial Interest are generally filed pro forma with all the boxes checked, although the information requested on the form does not require the level of detail as disclosures in some states might have. 
For example, while sources of direct or indirect income are requested, the dollar amount generated by those sources is not, nor is it clear what relationship those entities might have with the state (grantees, contracts, etc.). There are also no requirements to disclose immediate family members' sources of income or business relationships.</t>
  </si>
  <si>
    <t xml:space="preserve">2014 Kansas Governor's Budget report: http://budget.ks.gov/publications/fy2014/fy2014_gbr_vol2.pdf                                            "Kansas Slashes Tax Revenue Forecast," Tim Carpenter, Topeka Capital-Journal, Nov. 10, 2105: http://cjonline.com/news/state/2014-11-10/kansas-slashes-tax-revenue-forecast-must-confront-278-million-deficit                                                                                                                                                      Duane Goossen, former state budget director, telephone interview Feb. 12, 2015.                                      </t>
  </si>
  <si>
    <t xml:space="preserve">Article II of the state Constitution says:
 SECTION 11 JOURNAL, PUBLICITY OF MEETINGS - ADJOURNMENTS. Each house shall keep a journal of its proceedings and publish the same, except such parts as require secrecy. The doors of each house shall be kept open, except when the public welfare shall require secrecy. Neither house shall adjourn for more than three days, nor to any place other than that in which they may be sitting, without the consent of the other.
 SECTION 21 YEAS AND NAYS. The yeas and nays of the members of either house shall be entered on the journal, on the demand of one-sixth of the members present.
 SECTION 22 PASSAGE OF BILLS. No bill shall become a law unless on its final passage the vote be taken by yeas and nays, the names of the members voting for and against the same be entered on the journal of each house, and a majority of the members elected to each house be recorded thereon as voting in its favor.
The law does not mention requirement for making legislative records accessible to the public. But various legislative rules ensure it. For instance, the House requires all committee hearings to be scheduled at least five days in advance, with "adequate publicity." And the legislative website includes current information about bills, bill reports, history, fiscal notes and roll call votes. </t>
  </si>
  <si>
    <t>Campaign finance reports, lobbyist reports, final actions, and advisory opinions are all available for free on the Missouri Ethics Commission's website. They generally require the requester to find the documents via online form and can be downloaded in PDF format. The documents are published as soon as possible, usually within a few days.
The executive director of the Missouri Ethics Commission is required by law to keep “a public record of all persons inspecting of copying financial statements,” and that, says executive director James Klahr, is the reason that financial asset disclosure forms are not available on the web. They are available by emailing or calling the commission and making a request, usually within two business days, and generally for free by email or at no cost, or the cost of copies for hard copies.  Betty Lohmann, reporting specialist at the commission, stated in response to an emailed question that they do not refuse requests for financial disclosure copies.
The only document available from the Commission on the Retirement, Removal and Discipline of Judges is a statistics report comparing complaints received and their disposition for each year. The report is not available online and is provided upon request in a non-machine-readable PDF format.
The Office of Chief Disciplinary Counsel publishes an annual report on its investigations and sanctioning activities on its website. The office also publishes a regularly updated list of all attorneys receiving public discipline going back to 2006.</t>
  </si>
  <si>
    <t xml:space="preserve">Oklahoma's asset disclosure forms contain some useful information, but are self-reported and not incredibly detailed.  
The forms have been revised for those filing in 2015 and require slightly more information, but the information is self-reported and not regularly audited for verification. State officers are allowed to fill out forms annually remarking only "no change" from the previous year. 
State Ethics Rules define family members to include spouses, children (including stepchildren), mothers, fathers, sisters or brothers, but the form legislators fill out only refers to spouses' or dependents' financial interests. </t>
  </si>
  <si>
    <t>Feb. 3, 2015, email interview with Alaska Court System counsel Mara Rabinowitz; 
April 27, 2015, phone interview with Alaska Public Offices Commission executive director Paul Dauphinais;
2014 Biennial Report of the Alaska Public Offices Commission (http://doa.alaska.gov/apoc/pdf/2014_biennial_report.pdf), accessed Feb. 16, 2015</t>
  </si>
  <si>
    <t xml:space="preserve">Asset disclosure forms lack the level of detail they would need to be really useful. There's too little information about how much people get paid; about debts they may have and about assets, particularly real estate, held out of state. This analysis was shared by sources who have worked with disclosures extensively. They do include the assets of family members living in the same household. </t>
  </si>
  <si>
    <t>Ohio's financial disclosure statements for public officials provide some useful information, but the information is only general in nature. While all sources of income are identified, amounts are listed only in ranges - with the top range anything above $100,000, meaning it could be $100,001 or $100,000,000. And an investment merely has to be listed if it's more than $1,000 - again, no distinction between $1,001 and $1,000,000. 
Filers are required to list the names of family members' businesses (spouse residing in the same household or dependent children), but nothing more. The business activity of spouses of the lieutenant governor and a candidate for lieutenant governor became issues in the 2014 gubernatorial campaign. Oddly enough, Ohio law requires more-detailed filings from its legislative candidates than from those seeking statewide office.</t>
  </si>
  <si>
    <t>David Scanlan, Office of the New Hampshire Secretary of State, senior deputy secretary of state, January 9, 2015, Lowell, Mass., phone
Stephen LaBonte, New Hampshire Department of Justice, assistant attorney general, January 23, 2015, Lowell, Mass., phone
Dan Tuohy, New Hampshire Union Leader, senior political reporter, Feb. 4, 2015, Lowell, Mass., phone 
Campaign Finance, website of the NH Secretary of State, accessed Jan. 1-21, 2015
http://sos.nh.gov/CampFin.aspx 
Statement of Receipts and Expenditures, NRA Political Victory Fund, Oct. 29, 2014
http://sos.nh.gov/Committee102914.aspx?id=8589941550</t>
  </si>
  <si>
    <t>ELEC Deputy Director Joe Donohue, 1/28/15 interview at his office. 
Star-Ledger reporter Matt Friedman, 2/4/15 phone interview        
Former state Senator William Schluter, 2/12/15 phone interview</t>
  </si>
  <si>
    <t>The law, written before the Internet era, requires: "At the close of each legislative day, the secretary of the senate and clerk of the house of representatives shall prepare a daily copy of the journal of their respective bodies for such day." The law does not specify that the journals (or the calendars, mandated in another section) be posted online. But they are, almost immediately.
Yes, the Freedom of Information Act applies to the legislature and legislative records. The legislature is in the definition of "public body" and "public records" as are "all writings and recordings that consist of letters, words or numbers, or their equivalent, set down by handwriting, typewriting, printing, photostatting, photography, magnetic impulse, optical or magneto-optical form, mechanical or electronic recording or other form of data compilation, however stored, and regardless of physical form or characteristics, prepared or owned by, or in the possession of a public body or its officers, employees or agents in the transaction of public business. Records that are not prepared for or used in the transaction of public business are not public records."
"Except as otherwise specifically provided by law, all public records shall be open to inspection and copying by any citizens of the Commonwealth during the regular office hours of the custodian of such records."
While the law includes voting records and transcripts of floor debate, it does not include transcripts of committee meetings.</t>
  </si>
  <si>
    <t>Interview 1/19/15 with Barry Smith, executive director, Nevada Press Association, Carson City.
Phone interview 1/14/15 with Kevin Benson, deputy attorney general representing secretary of state's office.
"Chasing the Sunlight", Wade Beavers, report in summer 2014, Nevada Law Journal report (Vol. 14:953) http://scholars.law.unlv.edu/cgi/viewcontent.cgi?article=1565&amp;context=nlj
Legislative Counsel Bureau Policy and Program Report, Research Division, April 2014 http://www.leg.state.nv.us/Division/Research/Publications/PandPReport/15-L.pdf
Nevada secretary of state's search page for campaign finance information:
http://nvsos.gov/SoSCandidateServices/AnonymousAccess/CEFDSearchUU/Search.aspx#individual_search</t>
  </si>
  <si>
    <t>Holly Lyons, director, Fiscal Services Division, Iowa Legislative Services Agency, Jan. 14, 2015, telephone Interview
Joel Lunde, Fiscal Policy Principle, Lead Analyst, Iowa Department of Mangement, April 15 2015, Telephone Interview.
Fiscal One-On-One interview with Holly Lyons, Legislative Services Agency, January 2013
https://www.legis.iowa.gov/publications/fiscal/fiscalOneOnOne</t>
  </si>
  <si>
    <t>The Ethics Commission does make available online at no cost copies of its advisory opinions and financial-disclosure reports. Results are made public through the opinions and orders issued by the Ethics Commission after investigations are made.
Advisory opinions concerning officials' standard of conduct are made public. However, the identity of the person requesting the opinion are not disclosed to the public.
Advisory opinions concerning asset-disclosure reports are not disclosed to the public unless permitted by the person requesting the opinion.
All commission proceedings and records related to investigations must be kept confidential with some exceptions, such as when violations are being prosecuted. 
The commission does not publish one comprehensive report each year containing all formal investigations, advisory opinions and activities.</t>
  </si>
  <si>
    <t xml:space="preserve">State-level judges do not file asset disclosures so they are not independently audited. 
Judges are asked to publicly report the amount or value of compensation received for extrajudicial activities annually, however. Those reports for Wyoming Supreme Court Justices are available online. For 2014, all five justices said they did not receive any compensation for those sorts of activities. </t>
  </si>
  <si>
    <t>Conciliation agreements are public when signed by the Minnesota Campaign Finance and Public Disclosure Board’s chair, and the client and investigation findings are public when signed by the Board chair. The Board posts conciliation agreements and advisory opinions on their website when signed by the Board Chair. Findings are available online in 24 hours after being signed. The Board and its staff cannot discuss issues prior to the website posting. 
 Formal and advisory opinions are posted on the Minnesota Board on Judicial Standards’ website for free in PDF form. A running summary of advisory opinions is also available online.</t>
  </si>
  <si>
    <t xml:space="preserve">There is no law requiring senior members of the state civil service to disclose assets and they are not existent in practice. </t>
  </si>
  <si>
    <t>Interview: George Angelone, director of Legal Services Agency, March 2, 2015, by phone. 
Interview: Lindsay Shipps, lobbyist, Citizens Action Coalition, March 3, 2015, by phone.
Interview: Mary Beth Schneider, former politcal reporter, The Indianapolis Star, March 2, 2015, by email.</t>
  </si>
  <si>
    <t>The Utah Legislature is specifically mandated to hold public meetings and make agendas "public" and minutes of those meetings "public" under the Utah Open and Public Meetings Act. That in tandem with the state's Government Records Access and Management Act (GRAMA) requires that documents related to legislative action and meetings is open to the public. Local legislative entities are also required to post agendas on a centralized statewide website as well as make minutes available.
 The legislature has also created a repository of legislative email, that is open to the public online.
 The Legislature has taken an additional step to make documents available online through a legislative web site. Records of the legislature are generally considered public records, but there are several exemptions including for the "the clearly unwarranted invasion of privacy."</t>
  </si>
  <si>
    <t>There is no effort made in Wisconsin to independently audit asset disclosures of state-level judges. Compliance reviews do occur.</t>
  </si>
  <si>
    <t>Bill Avery, former state senator and retired University of Nebraska-Lincoln political science professor, in-person interview, Scooter's coffeeshop, March 19, 2015
Gavin Geis, executive director, Common Cause Nebraska, in-person interview, The Mill coffeeshop, March 11, 2015
Nebraska Accountability and Disclosure Commission, 2014 Candidate Brochure, accessed May 14, 2015;
http://www.nadc.nebraska.gov/cf/publications.html
Lincoln Journal Star editorial, "Quicker disclosure is better," April 23, 2014; 
http://journalstar.com/news/opinion/editorial/editorial-quicker-disclosure-is-better/article_e020bb65-21fa-5248-bfe1-9f8f565bda26.html</t>
  </si>
  <si>
    <t>Asset disclosure forms of civil servants are not always complete. That was the case, for example, with former Assembly Speaker Sheldon Silver, who was charged in January 2015 with accepting bribes and kickbacks as income that was not reported as required. 
 While the Joint Commission on Public Ethics (JCOPE) reviews financial disclosures for completeness (that is, whether the official filled in all fields on the form), the commission has only a handful of employees responsible for reviewing about 30,000 forms per year. It is therefore possible, and perhaps even probable, that some officials are not accurately revealing all sources of income.
 State law requires that spouses and children also reveal income, adding another layer to already-overloaded JCOPE's responsibilities.</t>
  </si>
  <si>
    <t>There is no provision for regular audits and none are done. 
 State law establishes a Review Board within the Ethics Commission to conduct hearings to determine whether there have been violations of the State Ethics Law. It also authorizes the Review Board, a hearing examiner or the Ethics Commission itself to refer asset disclosure forms to the appropriate county attorney for possible charges if there appears to be cause.</t>
  </si>
  <si>
    <t>Information about Ethics Board cases and decisions dating back to 1974 are available online at no cost. One caution -- these are not "audit reports," they are written documents and correspondence outlining the activities of the board, case by case -- similar to detailed meeting minutes for a public body. The Ethics Board publicly reports on the cases and advisory opinions within five days after they are completed. The commission also posts its agenda for upcoming meetings and minutes from prior sessions, as the administrative rules for the commission mandate compliance with the state Open Meetings Act.</t>
  </si>
  <si>
    <t>Mary Baker, Commissioner of Political Practices, Program supervisor, 29 January 2015, Helena, Montana, telephone
Denise Roth Barber, National Institute for Money in State Politics, Research Director, 30 January 2015, Helena, Montana, telephone
Montana Code Annotated title 13, chapter 37, part 2, section 26, 1975, http://leg.mt.gov/bills/mca/13/37/13-37-226.htm
Commissioner of Political Practices, Campaign Report Search, 2015, http://campaignreport.mt.gov/forms/candidatesearch.js
Commissioner of Political Practices, Statewide Candidate Finance Reporting Calendar 2013-2014, http://politicalpractices.mt.gov/content/5campaignfinance/2014StatewideCandidatesReportingCalendar
Commissioner of Political Practices, District Court Judge, Candidate Finance Reporting Calendar 2013-2014, http://politicalpractices.mt.gov/content/5campaignfinance/2014DistrictCourtJudgeCalendar
Commissioner of Political Practices, Legislative Candidates, Candidate Finance Reporting Calendar 2013-2014, http://politicalpractices.mt.gov/content/5campaignfinance/2014LegislativeCandidateCalendar
Commissioner of Political Practices, Public Service Commission Candidate Finance Reporting Calendar 2013-2014, http://politicalpractices.mt.gov/content/5campaignfinance/2014PSCCandiateCalendar
Commissioner of Political Practices, County Candidate Finance Reporting Calendar 2013-2014, http://politicalpractices.mt.gov/content/5campaignfinance/2014CountyCandidateCalendar
Accounting and reporting manual for political committees, December 2013, http://politicalpractices.mt.gov/content/5campaignfinance/2014UpdatedPinkBook</t>
  </si>
  <si>
    <t xml:space="preserve">The 1973 Public Information Act lists the legislative branch and its various components high on the list of government entities whose records are open to the public.  The law, however, specifically exempts from disclosure a “draft or working paper” in the preparation of proposed legislation and an internal bill analysis by the governor’s office for the purpose of evaluating proposed legislation.  
The exemptions were made to enable the parties involved to have frank discussions about the issues, according to the Texas Attorney General’s Handbook on the  information act.  A 1983 attorney general opinion on the exemptions, for instance, specifically shields from disclosure the recommendations of the executive committee of the State Board of Public Accountancy for amendments to the Public Accountancy Act.  </t>
  </si>
  <si>
    <t>The Public Disclosure Commission, citing shortage of money and personnel, does not regularly check F-1 financial forms for accuracy. Any omissions or inaccuracies are typically pointed out by political opponents or journalists. Errors in reporting are not uncommon, ranging from typos in addresses and parcel numbers to unreported properties and government salaries.</t>
  </si>
  <si>
    <t>nterview with Senator Jack Hill, Appropriations Chairman on 02-12-1015
Interview with James Salzer, Capitol Reporter AJC on 02-13-201
Interview with Alan Essig, Executive Director, Georgia Budget and Policy Institute on 0217-2015</t>
  </si>
  <si>
    <t>The forms are often not filled out completely and frequently lack details that would help serve the purpose of disclosing assets. They do not require disclosure of investment income and only mention spouses. Most filers simply list their current job and leave the rest of the form blank</t>
  </si>
  <si>
    <t>Memo from Department of Budget and Finance, Honolulu, Hawaii, 6 February 2015, email
Malia Zimmerman, Hawaii Reporter, founder and former editor/publisher, Los Angeles, California, 15 January 2015, email
Tom Yamachika, Tax Foundation of Hawaii, president, 20 January 2015, Honolulu, Hawaii, telephone</t>
  </si>
  <si>
    <t>The statements of economic interest of state officials and employees are not audited because there is no provision for that under current law. A member of the press or public could check some information on the disclosure statements through public property or corporation records, said Dale Eisman, acting director of communications for Common Cause, but other items such as stock holdings would be impossible to check.
Until then, the forms are filed with the Secretary of the Commonwealth's office. The office cannot audit filings, though it returns forms for re-filing if they are not completely filled out or improperly filled out.</t>
  </si>
  <si>
    <t>Citizens have immediate access at no cost to a wide range of reports and information about the operations of the state Ethics Commission on its website.   This includes the results of formal investigations, annual reports up until 2013, advisory opinions, meeting agendas and minutes, disposition agreements with state employees who violate the law, press releases, legal and regulatory information and educational materials about the Commission’s statutory mandate and operations.   
The Commission also routinely publishes on its site notifications it receives from state employees about potential or real conflicts the employee has a result of his or her position with the government.   Those filings are available online for free and date back to 2012, said David Giannotti, spokesman for the Commission.   Civil penalties imposed on state employees for failing to timely file their financial disclose forms each year are also available on the Commission’s website and date back to 2010. 
The executive director and the chair of the Commission on Judicial Conduct said in a statement that the CJC's enabling legislation does not permit it to release any more detail than already is divulged on its website or in annual reports.  Neither Howard Neff, the executive director, nor Susan Finnegan, the chair of the CJC, would elaborate about past information requests seeking more detail.  
"The CJC provides any person or entity requesting information about its activities with as much detailed information as the law permits," Neff said in a statement.   Neither Neff nor Finnegan would consent to an interview. 
Also of note is that Financial disclosure forms filed by more than 4500 public employees are not available on the Ethics Commission's website.  A citizen must request those filings in writing and then the employee must be notified by the commission before the records can be released, according to state law.   
“The State Ethics Commission generally produces conflict of interest law disclosures and SFIs electronically, in .pdf format, upon request, within a reasonable time period and at no cost,” Giannotti said.   
Evidence from outside of the study period, however, contradicts Giannotti's claim. In May 2015, the Ethics Commission charged a Boston Globe reporter over $1400 when he made a request to review all the asset disclosure forms filed with the agency.</t>
  </si>
  <si>
    <t>No financial disclosures are required of Utah judges at any level. There are no records kept of such assets. The only time such asset questions might arise in the context of a judge disqualification because he or she discloses financial conflicts.
According to law, the judge would be required to recuse himself or herself from the case. Brent Johnson, with the State Courts, believes the lack of disclosures is compensated by other checks and balances in the courts system including the fact that Utah does not have competitive judicial elections, which are generally the largest source of conflicts in states with elections. Also, he said that the judicial recusal rules in Utah are much stricter than in other states. A judge would be required to disqualify himself or herself if there is any significant asset conflict. For example, a judge would be required to recuse himself from a case involving a company in which he/she owns stock.</t>
  </si>
  <si>
    <t>Karen Woodall, executive director of the Florida Center for Fiscal and Economic Policy, interviewed by phone April 16, 2015
Kurt Wenner, Vice President of Research at Tax Watch, interviewed by phone April 29, 2015
Florida House adjourns early over budget impasse, Florida Today, April 28, 2015, http://www.floridatoday.com/story/news/local/2015/04/28/florida-house-adjourns-early-over-budget-impasse/26517093/
Amy Baker, Coordinator of the Legislative Office of Economic and Demographic Research (Chief economist for the legislature) interviewed on the phone, May 28, 2015</t>
  </si>
  <si>
    <t>There are no independent audits of judges' asset disclosure forms. The Judicial Conduct Board will look at a disclosure if someone complains, but there is no routine monitoring.</t>
  </si>
  <si>
    <t>Phone interview, Bonnie Stewart and Peter Gioia, Connecticut Business &amp; Industry Association, Feb. 4, 2015, from Hartford.
Phone interview, Alan Calandro, director of the Office of Fiscal Analysis, Hartford, June 16, 2015.
OFA responsibilities, http://www.cga.ct.gov/ofa/add-resp.asp
Email exchanges with Zach Janowski, external affairs and investigative reporting, Yankee Institute, Hartford, Feb. 7, 2015. 
"Larger deficit looms as Malloy warns of more emergency cuts," by Keith Phaneuf, CT Mirror, March 25, 2015, http://ctmirror.org/2015/03/25/larger-deficit-looms-as-malloy-warns-of-more-emergency-cuts/</t>
  </si>
  <si>
    <t>State law says the Tennessee Legislative Record “shall be published in printed form only at the conclusion of each annual session of the general assembly or as requested by any member of the general assembly for that member's official duties; provided, that the information shall continue to be compiled, updated and available on the official web site of the Tennessee general assembly during such sessions.” Tenn. Code Ann. § 3-1-121
Connie Ridley, director of the Office of Legislative Administration, said that she could not find any other statute that mentions the Legislative Record. So, it appears there is nothing in the law that specifically states what information needs to be included in the Legislative Record. General public records law, however, would apply.</t>
  </si>
  <si>
    <t>Randall Chase, Associated Press Delaware correspondent, in-person interview,  February 17, 2015; 
James Dawson, Government Reporter, wdde.org/Delaware NPR affilate, in-person interview, February 17, 2015;
Gov. Jack Markell FYI 2016 budget proposal, accessed March 25, 2015, http://1.usa.gov/1BUJFfK</t>
  </si>
  <si>
    <t>While many reports are online, including the ethics commission's annual reports, results of inquiries, etc., there are key elements that remain offline: legislative financial disclosure documents for example. 
The results of formal investigations by the ethics commission are usually, but not always made public, if they contain investigatory documents that are considered exempt from public disclosure under Maryland's public information act. 
The General Assembly's ethics committee has no requirement, per se, to make its findings public, though it usually does. 
The Commission on judicial disabilities makes its findings public and produces an annual report of any investigations, and findings that came to a conclusion. 
That is also the case with findings, when they are made public, by the ethics committee of the General Assembly. The reports and findings and opinions of the Commission on Judicial Disabilities are online.</t>
  </si>
  <si>
    <t xml:space="preserve">The Texas Ethics Commission, by a vote of six of its eight members, can conduct an audit of financial reports of judges and other public officials but, as of early 2015,  the commission hasn’t had the staff or funding to conduct audits, say commission officials.  
Additionally, commission officials are legally prohibited from revealing audits that don’t result in a final action, so it would be impossible to gauge how often audits are performed, or against whom.  </t>
  </si>
  <si>
    <t>James Klahr, Missouri Ethics Commission executive director, Jefferson City, Missouri, 8 April 2015, interview by phone.
Brad Ketcher, Ketcher Law Firm LLC, St. Louis, Missouri, 2 April 2015, interview by phone.
2015 Campaign Finance Filing Requirements and Dates, Missouri Ethics Commission, August 2014, accessed 12 April 2015, http://www.mec.mo.gov/WebDocs/PDF/CampaignFinance/2015_Campaign_Finance_Reporting_Calendar.pdf</t>
  </si>
  <si>
    <t>Records of legislative proceedings are generally covered by Section 1 of the state’s “Public Records and Files” law in Title 1, Chapter 27, which says, in part, that “all citizens of this state, and all other persons interested in the examination of the public records … are hereby fully empowered and authorized to examine such public record, and make memoranda and abstracts therefrom during the hours the respective offices are open for the ordinary transaction of business and, unless federal copyright law otherwise provides, obtain copies of public records in accordance with this chapter.
 “Each government entity or elected or appointed government official shall, during normal business hours, make available to the public for inspection and copying in the manner set forth in this chapter all public records held by that entity or official.”
 However, a significant and open-ended exemption exists in Article 3, Section 13 of the state constitution, which says in part, “Each house shall keep a journal of its proceedings and publish the same from time to time, except such parts as require secrecy.”</t>
  </si>
  <si>
    <t>Former Denver Post journalist Tim Hoover whose reporting focused on the state budget, and who now works as communications director for the Colorado Fiscal Institute, during a Feb. 17, 2015, phone interview.
Colorado Legislative Council director Mike Mauer, during a Feb. 18, 2015, phone interview. 
Erick Scheminske, deputy director of the Colorado Governor's Office of State Planning and Budgeting, during a Feb. 19, 2105, phone interview
Colorado Legislative Council staff contacts, accessed June 5, 2015: https://www.colorado.gov/pacific/cga-legislativecouncil/staff-contacts</t>
  </si>
  <si>
    <t>It’s not the normal practice in Tennessee to audit the statements of disclosure of interests. Judges are required to file statements of economic interests with both the Tennessee Ethics Commission and the Administrative Office of the Courts. 
 There is no requirement for the disclosures by the state’s top officials, to be audited, said Drew Rawlins, executive director of the Bureau of Ethics and Campaign Finance. However, he said the Tennessee Ethics Commission can and does sanction officials who file them late or file them incomplete.
 The Bureau of Ethics and Campaign Finance can audit one of the disclosures if members of the board have reason to believe it is warranted, said Tom Humphrey, a veteran statehouse reporter who writes for the Knoxville News Sentinel. “They can go in and issue a subpoena and do an audit. But they’ve never done that sort of thing. They just don’t.”
 And the filings in the Administrative Office of the Courts also aren’t audited, said Allan Ramsaur, executive director of the Tennessee Bar Association.</t>
  </si>
  <si>
    <t>The Maine Ethics Commission provides complete and easily-accessible public documentation of its activities — including all formal investigations and advisory opinions. 
 In practice, the results of the Commission's work are conveyed to the public through its monthly meeting agenda, minutes, materials and audio recordings of proceedings and voting, which are posted immediately following meetings.
 The Commission does not, however, issue a annual summary report of its activities. 
 Taken together, the documentation provided by the Commission online, for no charge, constitutes a thorough and complete accounting of every investigation and issue raised by the Commission during the study period. Despite constituting a complete record of its activities, this method of public reporting is slow and cumbersome for researchers, reporters and the general public. Dozens, or even hundreds, of documents must be sifted through electronically in order to assess the Commission's activities over the course of a year, and likewise, the piecemeal organization also hampers quick searches for specific information.
 Only the legislature is covered by the Maine Ethics Commission's activities; the executive and judicial branches are not part of its purview.</t>
  </si>
  <si>
    <t>John Griffing, former staff director, Senate Budget Committee, Dec. 29, 2014, Sacramento, interview
Scott Graves, director of research, California Budget Project, Sacramento, Jan. 20, 2015, email
Office of the Legislative Analyst, accessed on Apr. 21, 2015
http://lao.ca.gov/</t>
  </si>
  <si>
    <t xml:space="preserve">There are very few senior civil servants who must disclose their assets, making the premise virtually moot. Those that do, are compliant and complete. They must  disclose If their spouse, civil union partner, domestic partner or dependent children engages in any occupation, trade, business, profession or employment. Also, a spouse, civil union partner, or   domestic partner are required to disclose an asset if it is valued at more than $1,000. The following values classes should be used throughout the disclosure statement:
A = greater than $1,000 but not more than $5,000
B = greater than $5,000 but not more than $25,000
C = greater than $25,000 but not more than $50,000 D = greater than $50,000 but not more than $100,000 E = greater than $100,000 but not more than $250,000 F = greater than $250,000 but not more than $500,000 G = greater than $500,000 </t>
  </si>
  <si>
    <t>Jennifer Robertson, Elections Officer, Secretary of State, Jackson, Mississippi, April 21, visit to elections office.
Mississippi Secretary of State's Office website, Campaign Finance Search
http://www.sos.ms.gov/Elections-Voting/Pages/Campaign-Finance-Search.aspx
Phil Bryant, Governor, Periodic Report, 2011, Secretary of State's Office.
http://www.sos.ms.gov/CampaignFinanceWebScans/Phil%20Bryant%20%28May%2010%202011%20Periodic%20Report%29%20May%2010%202011.pdf</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</si>
  <si>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Max Brantley, Senior Editor Arkansas Times, January 20, 2015, telephone interview.</t>
  </si>
  <si>
    <t>Under SC Code 30-4-10 (Freedom of Information Act) the public is granted access "to all books, papers, maps, photographs, cards, tapes, recordings, or other documentary materials regardless of physical form or characteristics prepared, owned, used, in the possession of, or retained by a public body." 
The "public body" refers to "any department of the State, a majority of directors or their representatives of departments within the executive branch of state government ... any state board, commission, agency, and authority, any public or governmental body or political subdivision of the State, including counties, municipalities, townships, school districts, and special purpose districts, or any organization, corporation, or agency supported in whole or in part by public funds or expending public funds, including committees, subcommittees, advisory committees, and the like of any such body by whatever name known..."</t>
  </si>
  <si>
    <t>Karen McLaughlin, Children's Action Alliance Director of Budget and Research and former Department of Economic Security Financial Services Administrator, telephone interview 2/19/2015
About Joint Legislative Budget Committee, Accessed May 7, 2015
http://www.azleg.gov/jlbc/aboutjlb.htm
OSPB Over the Years, Accessed May 7, 2015
http://www.ospb.state.az.us/staff-history.aspx</t>
  </si>
  <si>
    <t>Kelly Butler, state Budget Officer, March 18, 2015, telephone interview. 
David White, The Birmingham News, former state political reporter, March 6, 2015, telephone interview.
“About the LFO,” Legislative Fiscal Office, undated,
http://www.lfo.state.al.us/AboutLFO.aspx, accessed March 27, 2015.
Tom Spencer, Public Affairs Research Council of Alabama, senior research associate, March 23 interview in Birmingham.</t>
  </si>
  <si>
    <t>Gary Goldsmith, Minnesota Campaign Finance and Public Disclosure Board, Executive Director, 19 February 2015, St. Paul, Minnesota, in-person. 
Minnesota Campaign Finance and Public Disclosure Board, Candidates, Reporting, 6 March 2015, http://www.cfboard.state.mn.us/cand_overview.htm
Minnesota Campaign Finance and Public Disclosure Board, Political Committee and Political Fund Reporting, 6 March 2015, http://www.cfboard.state.mn.us/pcf_report.htm</t>
  </si>
  <si>
    <t>March 11 phone interview with Gunnar Knapp, director of the Institute of Social and Economic Research; 
March 11 phone interview with Gregg Erickson, founder of the Alaska Budget Report and Erickson &amp; Associates, former Director of Research at the Alaska Legislature; 
Component Summary of the Legislature's FY2015 Enacted Budget (https://www.omb.alaska.gov/ombfiles/15_budget/Legis/Enacted/15compsummary_legis.pdf), accessed March 12, 2015; 
Component Summary of the Legislature's FY2014 Enacted Budget (https://www.omb.alaska.gov/ombfiles/14_budget/Legis/Enacted/14compsummary_legis.pdf), accessed March 12, 2015; 
Component Summary of the Legislature's FY2013 Enacted Budget (https://www.omb.alaska.gov/ombfiles/13_budget/Legis/Enacted/13compsummary_legis.pdf), accessed March 12, 2015;</t>
  </si>
  <si>
    <t xml:space="preserve">The Budget Division of the Department of Administration and Information is consistently funded and has sufficient staff. 
Its goal is “to provide assistance and technical expertise to the Governor, the Legislature, and state agencies on the allocation of state resources to best accomplish the goals and objectives of government programs.”
The Legislative Services Office has a small staff but does provide lawmakers with information on budgetary matters. </t>
  </si>
  <si>
    <t xml:space="preserve">The financial disclosures by judges -- in keeping with their counterparts in the legislative and executive branch -- aren't audited ever. </t>
  </si>
  <si>
    <t>Bob LaBrant, lobbyist and legal counsel, Michigan Chamber of Commerce, Sterling Corporation political consulting firm, phone interview, March 16                         
Gisgie Gendereau, communications director, Michigan Secretary of State, email conversations, March 16, 2015                                                                                     
Fred Woodhams, campaign finance analyst, Bureau of Elections, email conversation, June 10, 2015                                                                                                                    Secretary of State, Failure to File Notices http://mi.gov/sos/0,4670,7-127-1633_8723_41471---,00.html
Michigan Campaign Finance Disclosure Database
http://www.michigan.gov/sos/0,4670,7-127-1633_8723_8751---,00.html</t>
  </si>
  <si>
    <t>No such law exists. 
The Rhode Island Access to Public Records Act requires in §38-2-3 that records maintained by any public body be public, but there is no specific law that mandates the access to legislative processes and documents.</t>
  </si>
  <si>
    <t>Judges’ asset disclosure forms, which are called financial interest statements in South Dakota, are not audited. The secretary of state receives them, checks that they’re filled out, and files them without auditing them.</t>
  </si>
  <si>
    <t>The Legislative Fiscal Bureau, a nonpartisan legislative service agency charged with the statutory responsibility of assisting the Joint Committee on Finance and the Legislature in their deliberations on fiscal matters, listed 29 employees in January 2015. It has been consistently funded since its designation in 1969.
The Fiscal Bureau is frequently referenced for the number and quality of its reports. For example, the bureau in February 2015 did an analysis of Governor Walker’s UW System Budget Proposal. The Fiscal Bureau issued 99 informational papers from 2013-2015. Other major reports during the study period include UW-System tuition and the property tax level in Wisconsin.</t>
  </si>
  <si>
    <t>A majority of senior-level civil servants submit required annual Financial Interest Filings, however, a significant number of employees fail to do so. For example, close to a quarter of the approximately 35 senior employees of the Department of Health and Human Services, the state’s largest agency, did not file the forms in 2014. 
The forms themselves do not require a significant level of detail. Employees must disclose sources of income in excess of $10,000; asset disclosure is not required, unless it generated $10,000 or more in income in the previous calendar year. In addition, the amount of income does not have to be specified. The forms are to include the assets of immediate family members — spouse, others in the same household.</t>
  </si>
  <si>
    <t xml:space="preserve">The Rhode Island Ethics Commission, which collects annual financial disclosure forms for judges and other public officials, does not routinely conduct independent audits -- only if a complaint is filed or impropriety is suspected. There were, however, no specific audits or investigations during the study period. </t>
  </si>
  <si>
    <t>The Department of Planning and Budget was authorized 65 staff members and allocated $7.5 million for 2015 and 2016 in the budget that passed during the 2014 session. In 2013, it was authorized 69 staff and in 2014, it was authorized 65 with budgets of $7 and $7.3 million, respectively.
Finance Secretary Ric Brown said that most fiscal impact statements originate in the agency that would see the change. The Department of Planning and Budget can "agree and disagree with them on that, but everyone's point of view is taken into consideration." If a bill is complicated, it can take longer to complete but most enrolled bills have an impact statement attached. 
If the legislature has doubts about the estimates from the Department of Planning and Budget or other state agencies, it can ask the Joint Legislative Audit and Review Commission to take a second look at the estimates.</t>
  </si>
  <si>
    <t>The Office of Financial Management has plenty of staff. But it's the governor's budget office, so it isn't neutral. It renders the budget analysis that the governor wants. The agency claims it has one of the nation's most robust fiscal transparency web portals.</t>
  </si>
  <si>
    <t>All websites accessed on Jan. 30, 2015, March 26, March 12, April 9, and April 20, 2015
Massachusetts Office of Campaign and Political Finance Filing schedules
http://www.ocpf.us/Filers/FilingSchedules
Massachusetts Office of Campaign and Political Finance latest filed reports log: 
http://www.ocpf.us/Reports/Log
OCPF Special Election reports
http://www.ocpf.us/Filers/SpecialElections
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31. 2015, by telephone and email</t>
  </si>
  <si>
    <t>The Governmental Ethics Commission annual report is available to citizens at no charge on the agency's website. It is a summary of commission investigations, actions and opinions and does not include audit reports. Audit reports and other records of the commission remain confidential unless they are part of public hearings or final findings of fact by the commission. The commission does notify affected parties of their actions, and those parties sometimes release to the media information about what the commission has done.</t>
  </si>
  <si>
    <t xml:space="preserve">The Legislative Budget Board, with a staff of about 140, meets a succession of deadlines to assist agencies in submitting legislative budget requests and prepare budgets and summaries as budget proposals go through the Legislature.  LBB senior staff and analysts also testify as resource witness at legislative hearings.     </t>
  </si>
  <si>
    <t>The state auditor, state treasurer, the legislative fiscal analyst's office, legislative auditor generals office and external watchdog groups report that the  Office of Legislative Fiscal Analyst has sufficient and qualified staff and adequate resources to handle its work load. Budgets and staff have remained consistent during fiscal years 2013-2015. There has been no dramatic changes.
Legislative Fiscal Analyst has about 18 staff and was allocated the actual budgets below: 
FY2013, $2,639,000, 19.40
FY2014, $2,679,300, 19.40
FY2015, $3,151,100, 20</t>
  </si>
  <si>
    <t>Things can get frantic for the staff of Joint Fiscal Office in the final days of the Legislative session, but a staff of 13 professionals - lawyers, economists, fiscal analysts - seems sufficient in a small state to handle its work. The office is consistently funded.
 Similarly, despite two vacancies, the 28-person Department of Finance and Management kept up with the budget process during the recent legislative session.</t>
  </si>
  <si>
    <t xml:space="preserve">No such law exists. 
ORS 192.420 provides every person "has a right to inspect any public record of a public body in this state, except as otherwise expressly provided by ORS 192.501 to 192.505." and legislative documents are understood to fall under this provision, there is no law requiring the proactive publication. Furthermore there are some legislative documents, such as legislator's calendars that fall under an applicable exemption. So do, for example other materials that are not (yet) part of the public debate. </t>
  </si>
  <si>
    <t>Gov. Bill Haslam’s budget document shows there were 32 employees in the Division of Budget two years ago and that number is estimated to be the same during the last fiscal year. Haslam’s proposed budget keeps the number of employees in fiscal year 2015-2016 at 32. (See Page B-49)
 Those familiar with the budget process in Tennessee say the Division of Budget is adequately staffed, even though employees may put in more hours at certain times of the year.
 “There are certain times during the year where they work very long hours, but I think they’re able to handle it,” said Jim White, former executive director of the Fiscal Review Committee. “There’s not a delay. They get things done timely.”
 The entire budgeting process is on a fixed calendar so it helps employees plan accordingly, said Mike Dedmon, assistant director of the Division of Budget. 
 “We usually work every weekend in January, but the budget is required by law to be out Feb. 1,” Dedmon said. “But it’s manageable, and we’ve got really good folks.”</t>
  </si>
  <si>
    <t>Interview Jennifer Bevan-Dangel, exec dir. Common Cause, by telephone 2/24/15; 
Interview Bryan P. Sears, reporter, The Daily Record, Baltimore, by telephone 3/15/15;
MARYLAND CAMPAIGN-FINANCE COMPLAINTS STACK UP AS ELECTION DAY NEARS, Capital News Service, 9/12/14 http://cnsmaryland.org/2014/09/12/maryland-campaign-finance-complaints-stack-up-as-election-day-nears/
Campaign finance report, State Board of Elections, reporting schedule Maryland 2016 http://www.elections.state.md.us/campaign_finance/reporting_schedule.html, accessed 3/15/2015</t>
  </si>
  <si>
    <t>The legislature has its own budget analysts who provide fiscal notes gauging the cost of proposed legislation and budget expenditures. 
Fiscal analysts have sufficient resources and consistent funding to fulfill their duties. There has been no indication of any problems with backlogs during the study period. In fact, the quality of the state budget fiscal analysis has improved in recent years. 
Staffing levels have risen, as well as the expertise of budget analysts. The House Finance Committee has 9 fiscal analysts and the Senate Finance Committee has six fiscal analysts, all of whom have Master's degrees in finance. Their positions are funded through the General Assembly's annual appropriations.</t>
  </si>
  <si>
    <t>The state’s fiscal budget office is the executive branch's Bureau of Finance and Management, which has seen an increase from 30 full-time equivalent positions to 36 and is generally considered, according to a qualified observer interviewed for this investigation, to have sufficient staffing. 
 Beyond the commissioner and executive assistant, each member of the staff is assigned to specific task areas, and budget and accounting analysts are assigned to specific state agencies.
 The bureau’s annual budget is around $6 million, according to the annual appropriations ordinance adopted in March 2015, and the observer interviewed for this investigation considers that to be sufficient.</t>
  </si>
  <si>
    <t>Some, but not all, senior civil servants are required to file financial disclosure statements under Nevada law. The disclosure statement tracks sources of income, real estate holdings, gifts received, creditors and significant business investments. All fields must be completed in order for the form to be accepted by the Secretary of State's electronic filing system. Disclosures tend to be fairly detailed, listing addresses of real estate holdings and descriptions and amounts of gifts.
The state only asks for information about the official and his/her household members, however, which means the financial interests of other immediate family members (parents, siblings, children living outside the home) go unreported.
In addition, it appears that some senior public employees may not be filing the required disclosures. Nevada law requires disclosure statements for all appointed public officers earning more than $6,000 per year, and defines "public officer" as someone holding an office established by the Nevada Constitution or by statute. 
Yet, some senior public employees who seem to fit this criteria — for example, the Investment Officer and Operations Officer of the state's Public Employees Retirement System — do not appear in the Secretary of State's financial disclosure database. Many officials also are not filing in a timely manner; in 2014, the Secretary of State's office sent letters to 133 elected officials and candidates who had missed deadlines for filing.
As the Secretary of State's office does not verify any of the information provided, it's also difficult to tell whether officials are accurately reporting all their financial interests.</t>
  </si>
  <si>
    <t>The Legislative Fiscal Office (LFO) generally offers quality analysis on budget items from a highly qualified staff with adequate resources to fulfill its budgetary duties. Because the state lacks an audit function on the budget, however, it is not always clear that the money goes where the LFO assumes it ends up, regardless of how thorough their front-end analysis is. The provide advice and forecasts on bills produced by the legislators through a fiscal report that accompanies each bill.</t>
  </si>
  <si>
    <t>The courts do not audit the extrajudicial compensation forms. The Secretary of State repeatedly refused to answer questions about whether or not asset disclosure forms are audited. The forms are filled out perfunctorily and there is little evidence — no reports of violations or sanctions — to indicate they are audited.</t>
  </si>
  <si>
    <t>No such law exists. 
 There is no law in New York that requires judges' financial disclosure forms to be audited and no audits are conducted in practice. The judiciary's Ethics Commission collects the forms and reviews them for completeness, but the forms are not audited.</t>
  </si>
  <si>
    <t>The ethics commission staff only checks statement of Economic Interest filings to see if they are correctly filled out and timely filed. They do not check for accuracy or investigate whether something important has been omitted unless they receive a complaint of such a problem.</t>
  </si>
  <si>
    <t>The Inspector General's reports, if probable cause is found by the Ethics Commission, are made available online soon after the ruling and at no cost. 
 However, the Ethics Commission's reports generally aren't posted online, but they are available to anyone who requests them at no cost soon after they are made, said Inspector General Cynthia Carrasco. Carrusco said the reports are available soon after they are made, but couldn't specify exactly how long it would take to get them. Generally, though, information requested from her office is available within a week of the request.
 Annual reports providing statistical information about activities of the Indiana Commission on Judicial Qualifications regarding actions recommended and taken against Indiana judges are available online at no cost on the state judiciary's website (www.in.gov/judiciary/jud-qual/2379.htm), according to Kathryn Dolan, public information officer for the Indiana Supreme Court. Also, the site lists judiciary disciplinary opinions, public commission admonitions and advisory opinions, available at no cost, when they are issued by the commission or the Indiana Supreme Court. 
 The Indiana Senate and House Ethics Committees are not required under law to publish or post results of their findings, as a result of investigations into alleged ethical violations. All ethics committee investigations and records relating to preliminary investigations are confidential and not publicly released, under the revised state ethics law (House Enrolled Act 1002). But if the committee finds reasonable cause exists for a violation, a public hearing is held and the committee must state its finding in writing in a public report to the presiding officer.</t>
  </si>
  <si>
    <t>The records, similar to those filed by other officials and candidates, are complete and detailed but do not include family members' assets. 
Among the information that must be included: name of any business with which individual is associated; name of any entity in which a position of trustee is held; name of any business or government body from which income exceeding $1,000 is received; description of any real property, except residence, whose value exceeds $1,000; depository of checking and savings accounts; the names of creditors to whom $1,000 is owed; and more.</t>
  </si>
  <si>
    <t>The foundation for open-record laws in the state is North Dakota Constitution Article XI Section 6, which presumes that records and meetings of public entities and entities funded by the public are open “unless otherwise provided by law.” 
North Dakota Century Code Chapter 44-04-18 echoes this.
This also affects records belonging to the Legislature and individual legislators, including transcripts of debates and hearings.
However, the Legislature gives itself very broad exemptions that it does not give to the executive branch. Century Code Section 44-04-18.6 exempts legislative records of a “purely personal or private nature,” which is not defined; staff “work product;” staff advisories sent to legislators; and any “private communication” between a legislator and any other person. Records distributed in open meetings are not exempt.
Executive branch records are exempted in similar ways but the exemptions are much narrower. Here are some examples: Century Code Section 44-04-18.1 exempts the “personal information” of state employees, meaning medical records, driver's license number, Social Security number and financial account numbers. Century Code 44-04-19.1 exempts “work product” produced by attorneys working for the state but these records must be released after the end of a lawsuit except when release could lead to another lawsuit; the work product of other executive staff is not exempted. Century Code 44-04-18.4 exempts communication between state agencies and private businesses that the agencies are trying to help grow, including financial records and trade secrets that could give business rivals an advantage; there is no broad exemption on “private communication” for state agencies.</t>
  </si>
  <si>
    <t>Appointed executive branch directors are the only civil servants required to file asset disclosures forms. Their families are not. 
However, these disclosures are generally not very detailed. Directors either omit their equities, or they do not have any.</t>
  </si>
  <si>
    <t>The financial disclosure statements are not audited. There is no evidence of compliance reviews.</t>
  </si>
  <si>
    <t xml:space="preserve">When Oklahoma consolidated several other agencies into the Office of Management and Enterprise Services several years ago, it created a large, well-staffed agency that is not plagued by backlogs, sources said. Many resources that used to be housed within individual agencies, including computer technical support, are now also part of OMES. Other state agencies have complained about the amount of resources now devoted to OMES affecting their agencies. 
Budget cutbacks in the state have reduced the size of legislative staffs tasked with preparing budget impact statements for bill consideration.  
"They're not providing solid, reliable, timely information," said David Blatt, executive director of the Oklahoma Policy Institute. </t>
  </si>
  <si>
    <t>Former Superior Court Judge Harvey Weissbard said he never heard of any such audit during his time on the bench. He says they are normally reviewed by vicinage assignment judges and sent to the Administrative Office of the Courts. This is confirmed by Josh Margolin who explains: "I'm certain no one does an audit, and I believe any kind of review is cursory. But the purpose of filing them and making the available for public review provides a baseline to prevent potential conflicts."</t>
  </si>
  <si>
    <t>According to Missouri Ethics Commission James Klahr, all state employees required to file asset disclosure forms with the commission do so to the commission's satisfaction.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
---
Peer Reviewer Comment: Agree.
The financial disclosure forms lack important details. If an executive branch employee  or family member makes more than $1,000 from an entity, they are obliged to disclose it. But there is no detail about how much money they made or what the entity does (or what they did to earn the money).</t>
  </si>
  <si>
    <t>Judges' asset disclosures are subject to audit but that rarely happens, triggered only by the suspicion of financial irregularities or a formal complaint.
 Staffing is not sufficient to regularly audit disclosure forms.</t>
  </si>
  <si>
    <t>Jonathan Wayne, Executive Director, Maine Ethics Commission, 20 January 2015, Augusta, Maine, in person interview.
BJ McCollister, Maine Citizens for Clean Elections, Program Director, 16 January 2015, Brunswick, Maine, in person interview.
Maine Commission on Governmental Ethics and Election Practices Public Disclosure Website, https://secure.mainecampaignfinance.com/PublicSite/Homepage.aspx</t>
  </si>
  <si>
    <t>With no law requiring it, the asset disclosures of Nevada judges are not independently audited. They are, however, checked for compliance.</t>
  </si>
  <si>
    <t>Both the head of the Office of Management and Budget and lawmakers who the agency reports to say it does have adequate staff to provide quality fiscal analysis on a timely basis and that the agency’s funding is consistent.  The number of full-time equivalent positions authorized by the Legislature has been fairly steady with 132.5 in the 2007-2009 biennium and 130.5 in 2013-2015, though only some of those positions are responsible for fiscal analysis. In 2015-2017, several positions unrelated to fiscal analysis will be transferred to other agencies bringing FTEs down to 122.5. 
OMB is the only agency dedicated to providing fiscal analysis but will call upon other agencies to provide data as needed. These other agencies can also provide their fiscal analysis, typically when lawmakers ask them about the fiscal impact of bills that affect their areas of responsibility. While OMB can be said to be independent of the interests of the impacted agencies that it analyzes the same could not be said when the impacted agencies analyze themselves.</t>
  </si>
  <si>
    <t>Published audit reports can be accessed at no cost and electronically from the Office of Executive Inspector General and from the Executive Ethics Commission website. 
The Judicial Inquiry Board makes complaints and orders available on its website.
The Legislative Inspector General makes both founded reports and quarterly reports available online as well.</t>
  </si>
  <si>
    <t>There have been no accounts of the Legislative Service Commission being overburdened to the point where it can't perform quality analysis - although the crush just before a budget is passed and during end-of-the-year legislative sessions can be challenging.</t>
  </si>
  <si>
    <t>With respect to the Idaho Attorney General’s office, all opinions are published online, where there are freely available to the public at any time, without charge.
 The Idaho Judicial Council’s reports, studies, and formal charges are available to the public online for free. Reports are online on the Judicial Council’s website. Studies are online either at the website of either the Idaho Supreme Court or the entity to which the court is submitted, such as the Legislature or the Governor. Formal charges are available through Idaho’s court records system. That system is now transitioning to full online access to all documents; currently, all registers of actions are available online for free, and copies of full documents can be obtained from the courts, though if they are documents contained within court files, there is a $1 per page fee.
  Public documents of the House and Senate Ethics Committees are available to the public on request, with no charge for the first 100 pages and only actual copying charges thereafter, and documents of all legislative proceedings, including the Journal of the House and Senate, are online and freely available.</t>
  </si>
  <si>
    <t>Supreme court judges are required to file asset disclosures with the Commissioner of Political Practices. A new law passed in 2015 will also require district court judges to file asset disclosures. 
While the Commissioner of Political Practices may choose to audit the disclosures the office currently lacks the resources to perform audits.</t>
  </si>
  <si>
    <t>The Legislative Finance Committee has sufficient staff and resources to produce quality analysis of budget and legislation. In 2015, it employed 16 analysts, 12 program evaluators, two economists, an administrative staff of five and a management staff of four.</t>
  </si>
  <si>
    <t>No government entity conducts audits of state-level judges' financial asset disclosure forms. They are received and maintained by the Supreme Court Clerk, checked for the mandatory information and for a signature, and otherwise not reviewed for completeness or discrepancies.</t>
  </si>
  <si>
    <t>Although New York's budget office is part of the governor's office and, therefore, not independent, budget experts have praised the division's professionalism and staffing levels. 
 About 250 people work in the office. The office is able to fulfill its duties without a backlog of work. It analyzes all areas of the state budget, including revenue and spending.
 "It's a fairly deep staff and a professional operation," says Elizabeth Lynam of the Citizens Budget Commission. 
 The office received nearly $31 million in the 2015-16 state budget, a nearly 30 percent increase from 2014-15, when its appropriation was at the lowest point in more than 20 years.</t>
  </si>
  <si>
    <t>The staff is adequate, by all accounts well-trained and educated and well paid. It is consistently funded, able to handle the workload and meets its deadlines. Reports are not delayed and information is accurate. One person surveyed said he thinks the staff could be bigger, but that is an outlier opinion, as budget staffers in the executive and legislature get  high marks for their skills and effort.</t>
  </si>
  <si>
    <t>In Minnesota, asset disclosure forms generally lack detail and only include the following information with no explanation. 
 Name
 Occupation
 Business address
 Employer name
 Appointment date
 Sources of compensation (option includes “none reported”)
 Business and Professional Activities (option includes “none reported”)
 Securities 
 Real property (option includes “none reported”)
 Pari-mutuel horse racing interests (option includes “none reported”)
 Generally, Minnesota public officials include slight more information on their disclosure forms, particularly in the “sources of compensation” section. 
 Still, compared to other states, Minnesota asset disclosure forms “reveal very little” said Stassen-Berger. Both Stassen-Berger and Schroeder remarked that financial information about family members/spouses are completely absent from disclosure forms, aside from a section on familial involvement with horse-racing activities.</t>
  </si>
  <si>
    <t>The commission also publishes investigations and other reports online. They can be found under Enforcement/Compliance &gt; Resolution of Complaints. All cases can be searched by year, respondent name and status. Several cases are available per year since before 2000. 
 The commission also collects information electronically from lobbyists and others required to file reports. As soon as the reports are electronically filed they're made available to the public, according to Maria Bazile with the commission. 
 The Judicial Qualifications Commission files all reports with the Supreme Court. Summaries appear in the annual reports available through the commission website. However, the most recent available report is from 2013.</t>
  </si>
  <si>
    <t>Ethics reports are online and available to the public at no cost. They are posted the same day they are released to the Legislature.</t>
  </si>
  <si>
    <t>New York's Freedom of Information Law (FOIL) states in its §88/2. "The state legislature shall, in accordance with its published rules, make available for public inspection and copying:
 (a) bills and amendments thereto, fiscal notes, introducers' bill memoranda, resolutions and amendments thereto, and index records;
 (b) messages received from the governor or the other house of the legislature, and home rule messages;
 (c) legislative notification of the proposed adoption of rules by an agency;
 (d) transcripts or minutes, if prepared, and journal records of public sessions including meetings of committees and subcommittees and public hearings, with the records of attendance of members thereat and records of any votes taken;
 (e) internal or external audits and statistical or factual tabulations of, or with respect to, material otherwise available for public inspection and copying pursuant to this section or any other applicable provision of law;
 (f) administrative staff manuals and instructions to staff that affect members of the public;
 (g) final reports and formal opinions submitted to the legislature;
 (h) final reports or recommendations and minority or dissenting reports and opinions of members of committees, subcommittees, or commissions of the legislature;
 (i) any other files, records, papers or documents required by law to be made available for public inspection and copying."</t>
  </si>
  <si>
    <t>The state’s Budget Office has been consistently funded in recent years, however, concerns have been raised that it lacks the capacity to produce and analyze financial information beyond the demands of the biennial budget. 
 The office is responsible for producing the data for the budget proposed by the governor and for monitoring the actual budget on a regular basis. It produces a series of reports and budget documents that are, by and large, detailed and comprehensive. It also provides data to the state’s TransparentNH website, which aims to provide the public with real-time information on state spending. 
 One prominent public policy group has argued that the office produces a glut of data, but does not have the resources to analyze or package the information in ways that would be useful to the public or legislators.</t>
  </si>
  <si>
    <t>Jason Hebert, political strategist for GOP candidates, in-person interview, Feb. 5, 2015.
Jim Harris, an officer in Blueprint Louisiana, a policy advocacy group of businessmen and professionals, in-person interview, Feb. 12, 2015.
Kirstan B. Alvanitakis, an official with the Louisiana Democratic Party, in-person interview, Feb. 11, 2015.
House Democratic Campaign Committee (raises and spends money for Louisiana House candidates and representatives), Louisiana Ethics Administration program, campaign finance report for 2014, filed Feb. 12, 2015.
http://www.ethics.state.la.us/CampaignFinanceSearch/ShowEForm.aspx?ReportID=47440 
LA Democrats (the PAC for the Louisiana Democratic Party), Louisiana Ethics Administration program, campaign finance report for 2014, filed Feb. 12, 2015.
http://www.ethics.state.la.us/CampaignFinanceSearch/ShowEForm.aspx?ReportID=47394 
Republican Party of Louisiana, Louisiana Ethics Administration program, example of a monthly report for February 2015, filed March 4, 2015.
http://www.ethics.state.la.us/CampaignFinanceSearch/ShowEForm.aspx?ReportID=48430 
Louisiana Republican Party, aggregate independent spending, Open Secrets, as of May 6, 2015.
http://www.opensecrets.org/pacs/indexpend.php?cmte=C00187450&amp;cycle=2014&amp;txt=</t>
  </si>
  <si>
    <t xml:space="preserve">The annual report of the Commission on Ethics is available online at no cost, as soon as it's ready to be published.
"It's published on our website," said Kerrie Stillman, director of communications and operations with the Commission on Ethics. "Anybody can see it." 
The only issue is that the report isn't as detailed as it could be. It does not include all formal investigations and activities, or advisory opinions. 
"Anybody can get their annual report, as worthless as it might be," said Mark Herron. "It’s worthless. What are you gonna read it for? Here’s how many cases we did?" 
The JQC's also puts out an annual report. Right now, the 2012 report is the latest report that can be viewed. It's only three pages long and includes no investigations or advisory opinions.  </t>
  </si>
  <si>
    <t>The Minnesota Campaign Finance and Public Disclosure Board is responsible for auditing judicial branch asset disclosure forms (known as statements of economic interest in Minnesota). As there are no random auditing mechanisms in place, auditing usually only occurs when financial irregularities are discovered or suspected. In addition, auditing is dependent on the Board’s staff work load and other available resources. 
 In 2014, all new judges were required to file an asset disclosure form while the requirements for existing judges would be phrased in through 2018, when all judges would be required to file.</t>
  </si>
  <si>
    <t>The fiscal analysis division staff are widely respected for their professionalism and quality of work. However, because in Nevada all the legislature's business must be completed within 120 days, this puts unusual pressure on the staff. The small cadre of full-time employees pulls long hours during the last few weeks of the session, before the deadline for the budget to be approved. One former Senate employee said it was not unusual for staff to pull 60- and 70-hour weeks, creating a potential for mistakes to be made due to fatigue.
The process of assigning fiscal notes to bills is also highly politicized in Nevada, with agency heads and legislators manipulating the notes to either kill bills ("death by fiscal note") or to exempt them from the mandatory deadlines for passage out of committee that apply to most legislation. 
State agency heads submit fiscal notes estimating the impact of bills on their agencies, and those numbers are typically first attached to bills without being independently verified by fiscal analysis staff. The analysis usually comes later, after a bill has been sent to the Assembly Ways and Means Committee or Senate Finance Committee and is incorporated into the highly detailed narrative that staff produces explaining the budget. 
Some sources said the small size of fiscal analysis staff means they spend the legislative session in reactive mode, conducting analyses when asked but not proactively analyzing all legislation on a routine basis.</t>
  </si>
  <si>
    <t>The Nebraska Department of Administrative Services' Budget Division and Legislative Fiscal Offices are well-staffed to provide support, respectively, to the executive branch and legislative branch. 
Much of the office's work is deadline driven, and it meets those deadlines every time. The Legislative Fiscal Office updates legislative fiscal notes – the estimated budget impacts of proposed legislation – quickly and frequently as amendments are adopted.</t>
  </si>
  <si>
    <t>Emily Dennis, Kentucky Registry of Election Finance, general counsel, 31 December 2014, Frankfort, Kentucky, phone interview.
Kevin Wheatley, Time Warner Cable's cn|2, political reporter and former state government reporter for the Frankfort State Journal, 2 January 2015, Louisville, Kentucky, phone interview.
Trey Grayson, Northern Kentucky Chamber of Commerce, president and former Kentucky Secretary of State, 6 January 2015, Covington, phone interview. 
Case referral letter to the Attorney General's Office of Case No. 2014-137 In re: Campaign Fund of Hal Thomas Kemp for State Representative, Kentucky Registry of Election Finance, 10 October 2014, obtained through open records request 16 January 2015.</t>
  </si>
  <si>
    <t xml:space="preserve">In Michigan, judges -- and all state officials -- do not face asset disclosure requirements, so there are no audited disclosure records for the public to review. As a result, it's unclear to the public -- and to attorneys appearing in a judge's courtroom -- whether a jurist may have a conflict of interest or has been subject to undue outside influence.   </t>
  </si>
  <si>
    <t>The state Constitution requires “All sessions of each house shall be public. Each house shall keep a journal of its proceedings and the yeas and nays on any questions shall, at the request of one-fifth of the members present, be entered thereon. The original thereof shall be filed with the secretary of state at the close of the session, and shall be printed and published under his authority.”</t>
  </si>
  <si>
    <t>Statements of Financial Interests are not independently audited in Massachusetts by an outside  third party, said Karen Nober, executive director of the State Ethics Commission.  The Ethics Commission has regulatory and oversight authority over the collection of the SFI’s, which also legally requires it to inspect the forms “to ascertain whether any reporting person has failed to file such a statement or has filed a deficient statement,” Nober said.  
The Ethics Staff inspects roughly 4,200 forms annually from state and county employees, with 500 of that group filing paper disclosure forms.   The manually filed forms are inspected individually to ensure they are complete and the filer has signed the document, Nober said in an email.   That step is not necessary with electronic forms; they cannot be submitted unless completed, she said.  
Nober said in the past, one staff member did review every single form over the course of the year by comparing the previous year’s form with the current years.  Little to no information was discovered that led to an enforcement matter, even though the entire process took nine months.   Generally, only inadvertent errors like misspellings or minor omissions were discovered and they were corrected after the filer was contacted.    
Such a review, given the commission’s limited resources, is not efficient or effective, Nober said.   Commission staff will do a substantive review of a filer’s SFI if they receive a complaint, a filer calls to report he or she made an error or information surfaces during another investigation, Nober said.  Forms also are reviewed over the course of the year with more scrutiny to fulfill the 300-400 requests for SFI’s from the media and the public, generally for high-level office holders.  Ethics staff reviews the forms to redact home addresses and family member names as part of fulfilling those requests, Nober said in the email.   
The state regulations governing the SFI requirement does warn filers that the onus to carefully review their own submissions rests with the filer, and not the Commission.   For instance, filers should not provide financial account numbers with their submission, in the event that SFI is requested by a member of the public for review.   
“The responsibility for redacting this information rests solely with the Party making the filing. The Commission will not review each pleading for compliance,” the regulations state.</t>
  </si>
  <si>
    <t>Carol Williams, GEC executive director, telephone interviews Feb. 18, 2015 and June 15, 2015             
Tim Carpenter, statehouse bureau chief Topeka Capital-Journal, telephone interview FEb. 20, 2015
Governmental Ethics Commission website, Civil Penalty Deliquencies: http://ethics.ks.gov/civilPenaltyDelinquencies/noticesSent.htm
Govenmental Ethics Commission website (submitted forms and reports): http://www.kansas.gov/ethics/Campaign_Finance/View_Submitted_Forms_&amp;_Reports.html#committees</t>
  </si>
  <si>
    <t xml:space="preserve">Reports of the Public Integrity Commission that do exist are available online. That includes summaries of advisory opinions, and documentation of conduct waivers granted by the commission. The commission is the ethics office responsible for overseeing code of conduct law for the executive branch and for colleting financial disclosure reports filed by public officers. Citizens can access the reports, but the reports are broadly limited by confidentiality requirements. The commission, for example, shall "prepare a summary of its advisory opinions for public distribution without disclosing the identity of the applicants."  
Records of the Court on the Judiciary, the internal court that oversees and enforces judicial rules, are confidential, except a final order of suspension, removal, or retirement. Ethics committees of the General Assembly also operate confidentially. </t>
  </si>
  <si>
    <t xml:space="preserve">Citizen access to legislative processes and documents is a central component of Chapter 91-A, commonly known as the “right to know” law. It holds that all governmental meetings, “whether held in person, by means of telephone or electronic communication, or in any other manner, shall be open to the public.” The law also applies to “all governmental records in the possession, custody, or control of such public bodies or agencies.”
The state Supreme Court has determined that the state legislature is subject to the law, but has also permitted the body latitude to go into nonpublic sessions in certain circumstances, finding in a 2005 case that mandating access “would infringe upon the legislature’s exclusive constitutional authority to adopt and enforce its own rules of procedure.” 
 </t>
  </si>
  <si>
    <t>The Joint Committee on Legislative Oversight staff does not experience a backlog of work, and bills are not delayed or introduced in committee hearings without a fiscal note. The committee limits its own work load, in part, by not completing fiscal notes for bills that are not making progress through the General Assembly. It is also responsible for conducting sunset reviews of programs coming to a close in the state.
The Joint Committee on Legislative Oversight is supported by 12 staff. 
For 2013, the JCLO was allocated $696,480 from the general revenue fund. For 2014, it received $792,248, and for 2015, $799,331.
---
Peer Reviewer Comment: Agree.
It should be noted that some have called the "non partisan" nature of some of the fiscal note work into question due to the use of an organization with ties to a major GOP donor.</t>
  </si>
  <si>
    <t>Megan Tooker, executive director and legal counsel, Iowa Ethics and Campaign Disclosure Board, Jan. 7, 2015, telephone Interview 
Arthur Sanders, political science professor, Drake University, Jan. 9, 2015, telephone interview 
Reporting Dates for Statewide PACs, Iowa Ethics and Campaign Disclosure Board, accessed April 7, 2015
http://www.iowa.gov/ethics/campaigns/report_dates/sw_pac.htm
Reporting Dates for Statewide and General Assembly Candidates, Iowa Ethics and Campaign Disclosure Board, accessed April 7, 2015 http://www.iowa.gov/ethics/campaigns/report_dates/sw_ga_cand.htm 
Reporting Dates for State Political Parties and County Central Committees, Iowa Ethics and Campaign Disclosure Board, accessed April 7, 2015 http://www.iowa.gov/ethics/campaigns/report_dates/party_cc.htm 
Statewide and Legislative Candidate Delinquencies, Iowa Ethics and Campaign Disclosure Board, accessed April 7, 2015 http://www.iowa.gov/ethics/sanctions_actions/delinquentreports/statecandidates.htm 
Iowa Ethics and Campaign Disclosure Board Administrative Rules, 4.58-59 Civil Penalties for Late Reports, accessed April 7, 2015
https://www.legis.iowa.gov/docs/ACO/chapter/03-19-2014.351.4.pdf 
Civil Penalties, Iowa Ethics and Campaign Disclosure Board
http://www.iowa.gov/ethics/sanctions_actions/civilpenalty/index.htm</t>
  </si>
  <si>
    <t>The state Legislative Budget Office has sufficient staff of about 20 for the Senate and House of Representatives to analyze requests without a backlog for funding state government and prepare the budget for the Legislature to approve. 
The state Department of Finance and Administration also has sufficient, qualified staff to analyze budgets for the governor and manage the implementation of state appropriations from the Legislature. 
They are consistently funded but subject to the year-to-year fluctuations of state budgeting as revenues go up and down.</t>
  </si>
  <si>
    <t>No independent third party audits of anyone's asset disclosure forms in Maryland of those required to file. The files are not audited by the state's Judicial Disabilities Commission but may be randomly examined by the state Ethics Commission staff, according to Terri Charles, a spokesman for the state judiciary.</t>
  </si>
  <si>
    <t>The asset disclosure forms of senior civil servants are complete and detailed, itemizing income, business interests, and property ownership. 
Records are available in standardized format and can be compared, though they are not online so any comparison must be made after the information seeker inputs the information into a spreadsheet. 
Assets for immediate family members (spouse, children) are included.</t>
  </si>
  <si>
    <t>Two separate Minnesota agencies merged to create Minnesota Management &amp; Budget, which is now responsible for both the state budget and state employee relations. The new agency has approximately 250 employees who manage state finances, payroll and human resources, and provide systems for daily business operations. 
 John Pollard of Minnesota Management &amp; Budget said the agency has sufficient resources to complete their work but that certain times during the legislative session are busier than others. “Given the amount of people and resources we have, I think we do the job well,” he said. 
 Minnesota Management and Budget’s funding slightly decreased since a 2007 high, but has remained relatively stable in the last four years. 
 In March 2015, several lawmakers proposed legislation that would remove Minnesota Management &amp; Budget’s responsibility over the fiscal estimate process over to the legislative auditor. Minnesota Management &amp; Budget is currently within the Executive Branch of state government but the proposed legislation would enable the legislative branch to have more control over the fiscal note process. Supporters said the change would make the fiscal note process move more quickly.</t>
  </si>
  <si>
    <t>In practice, the financial disclosure records of senior civil servants contain some useful information, but lack important details.
Senior servants and their immediate family (spouse and/or domestic partner and dependent children) are required to disclose ONLY sources of income in Maine, NOT assets, as explained previously in comment. Immediate family are included, in practice, where applicable.
By law, senior civil servants are required to disclose only sources of income. In practice, this means only the name and description of the source of income — but no value, detail or transaction information — is disclosed. The public, for example, has no way of knowing what specific investments or stocks a government official may hold, or whether or not he or she may have a large home, or a valuable but non-income-producing property, for example, in a region that could be the subject of government action. Often, these forms are hastily filled in, almost always handwritten and spare.
The same applies to gifts, reimbursed expenses, and reportable liabilities. Only their existence is acknowledged — but no information is given regarding their value. A truly large gift or debt, for example - one that might influence a decision-maker, is only disclosed by a brief description - with no associated value. 
In addition, the forms are filed in April of the following year, making it difficult to track potential conflicts of interest until they've already passed. All submitted disclosures are simple PDF documents (often scanned photocopies of handwritten documents) that can only be compared by laboriously opening each individual document, with no quantitative information of any kind.</t>
  </si>
  <si>
    <t>Veteran state legislators say they have never witnessed any moments when the State Budget Office fell noticeably behind schedule or was unresponsive. In recent years, state budget directors have never expressed concerns that their agency was underfunded or understaffed.</t>
  </si>
  <si>
    <t xml:space="preserve">Judicial asset disclosures are not independently audited and are not kept by the Board of Ethics. 
 Valarie Willard, communications director of the Louisiana Supreme Court, says the Office of Special Counsel reviews the disclosures and notes that judges who fail to timely file the reports are listed publicly. She said the disclosures are not vetted for accuracy. </t>
  </si>
  <si>
    <t>Maine law does not require that the asset disclosure forms of state-level judges be audited, and they are not in practice audited. Though no thorough review takes place, the clerk assures the forms are received.</t>
  </si>
  <si>
    <t>The Executive Office of Administration and Finance “develops and executes fiscal and administrative policies that ensure the financial stability and effectiveness of state government,” according to the state's website. The Senate and House Committees on Ways and Means also produce fiscal notes and analysis on the costs and benefits of every bill and budget.
The Legislature's Joint Committee on Ways and Means, which oversees the Commonwealth's financial matters, relies on a staff composed of economists, financial experts and other business professionals to help with budget matters. In addition, each legislator has an aide to help with the budget and committee members also have access to the Ways and Means legislative staff. Funding is sufficient to provide enough staff and resources for budget oversight and assessment.
---
Peer Reviewer comment: Agree.
The state budget office is the Office of Administration and Finance, (A&amp;F). It is the executive office charged with preparing detailed fiscal analysis and preparing the Governor's budget.  According to Noah Berger, it does quality work and is well respected by the legislative branch as well as the executive branch.  It is well-funded. It is not "non-partisan" but serves as a resource for all agencies. The Ways and Means committees prepare fiscal notes for legislative matters.  The Committee is also well funded. It is not non-partisan either.</t>
  </si>
  <si>
    <t xml:space="preserve">The financial disclosure forms judges are required to file with the Kentucky Registry of Election Finance are minimally reviewed by registry staffers. In addition, the Administrative Office of the Courts, which serves the judicial branch, does not review or audit judges' asset or financial disclosure forms or even check to make sure judges are filing them as required by law. 
Therefore, there is no mechanism for independently verifying the accuracy of the information or determine if there are problems. 
During the period of study, no instances of suspected financial irregularities among Kentucky judges surfaced. </t>
  </si>
  <si>
    <t>The Nevada Legislature is exempt from the state's Open Meeting law. While state law does not mandate public access to records of legislative processes, legislative rules call for openness and citizens can easily access those records. 
Committee hearings are open in most cases, and many can be viewed online. Senate and Assembly floor sessions also are open to the public and can be viewed online. 
Records of lawmakers' votes on various issues, showing how each legislator voted, also are easily obtained at no cost. Senate and Assembly joint rules require such public access. When the Legislature is not in session, committees meeting in the interim voluntarily comply with the state's Open Meeting Law. During legislative sessions, standing rules require all legislative committees to be open. Committees generally provide three days’ advance notice and post agendas. 
However, due to the 120-day limit on legislative sessions, there may be little or no advance notice or agendas near deadlines for action on bills and in the closing days of sessions.</t>
  </si>
  <si>
    <t>The Bureau of the Budget and its legislative cousin, the Office of Fiscal and Program Review, have been consistently funded and staffed over the past five years. 
 The legislative Office of Fiscal and Program Review consists of one director, eight analysts and two administrative support staff, for a total of 11 authorized positions. Over the past four years, it's budget has stayed relatively consistent:
 FY 12 - $1,138,000
 FY 13 - $1,183,225
 FY 14 - $1,216,524
 FY 15 - $1,295,193
 The Budget Office has 13 authorized positions, including seven analysts. Over the past four years, general fund appropriations to the program have also remained consistent:
 FY 12 - $1,194,614
 FY 13 - $1,100,819
 FY 14 - $1,213,010
 FY 15 - $1,232,311
 Representatives of the Office of Fiscal and Program Review report that the office is busy, but sufficiently staffed to provide necessary analysis. However, the Bureau of the Budget refused to provide answers to questions — making it impossible to judge the appropriateness of staffing levels. The Center for Public Integrity tried for three months to contact the State Bureau of the Budget for information regarding the budget process. No response to the questions was ever received; a press officer said agency directors were too busy.</t>
  </si>
  <si>
    <t>The reports observed include all sources of income, assets, investments, and debts owned by the two civil servants and the one spouse. No other family member is required to report. The values are reported in broad categories. The reports are standardized, which allows for comparisons.</t>
  </si>
  <si>
    <t>Legislative proceedings, including voting records, are covered under the state's open-records and open-meetings laws, with some exceptions. They are posted online.
 Transcripts of legislative flood debate and discussions are posted online through a bill search at http://nebraskalegislature.gov/bills/</t>
  </si>
  <si>
    <t>Reports, investigations, rulings and enforcement actions by the Office of State Ethics (OSE) are available online, on the office’s website, at no cost and are posted shortly after they are issued.
Reports and investigations by the Judicial Review Council are “confidential” and unavailable for public viewing.  Although the JRC publishes a summary of its investigations in its annual report, which is online on the council’s website, by statute, the JRC has to report only “the number of complaints received and the number of each type of complaint disposition, including the number of dismissals, the number of admonishments and the number of cases in which probable cause was found.”  Names and other details are unavailable to the public.</t>
  </si>
  <si>
    <t>While funding for Louisiana’s Legislative Fiscal Office has not increased significantly during the past several years when the state suffered budget problems, the agency has fulfilled its duties without a backlog of work. Control over the office’s budget and oversight of its duties are held by the Louisiana Legislature.
 Observers and participants say the fiscal office has worked in a timely manner, and its reports are considered authoritative and persuasive by legislators and the community.
 The office had 19 professional and three clerical staff, training is handled by senior staffers, and fiscal notes account for 75 percent of the workload. The office's annual budget of $2.8 million has remained roughly the same for past four years. 
 An independent performance audit in November 2014 showed that office’s net position has decreased by $198,001 due to an increase in total expenses during the time its budget has not grown.
 Still, the Legislature documents that in 2014 the fiscal office drafted notes for 1,969 bills, including 875 that became law. The 2014 Legislature approved a resolution commending the office’s work over the past 40 years.
 State Sen. Robert Adley, R-Benton, and a member of both House and Senate money committees during his 37 years of legislative experience, said the Louisiana Fiscal Office has done a "tremendous job” in producing timely and quality analyses that help lawmakers understand the financial impact of legislation.</t>
  </si>
  <si>
    <t>Interview: Joseph Losco, director of Ball State University's Bowen Center for Indiana Politics, Jan. 7, 2015, by phone.
 Andy Downs, director of the Mike Downs Center for Indiana Politics at Indiana University-Purdue University Fort Wayne, Jan. 5, 2015, by phone. 
 Interview: Ed Feigenbaum, campaign finance expert and owner of INGroup, a Noblesville, Ind.-based firm that offers information and resources about federal and state government and politics, Jan. 6, 2015, by phone.</t>
  </si>
  <si>
    <t>The Independent Ethics Commission posts reports on its website in PDF format that includes all formal, non-frivolous investigations that rose to the level of proceedings, advisory opinions (since 2008) and an annual report. The commission does not have to publish reports of complaints the agency deemed frivolous. 
 Despite its eight years of existence, only the annual report for 2014 is available online. In 2014, the IEC’s annual report included 15 advisory opinions the commission made, and one position statement. The report noted that the IEC had received 24 complaints in 2014, 22 of which were dismissed as frivolous. The report also included a summary of the IEC’s work throughout the year. 
 “I think they could be better on that,” says Elena Nunez, director of Colorado Common Cause. “I think there’s more that could be done to make it a little more user friendly.”
The Commission on Judicial Discipline only makes its annual reports available to the public.</t>
  </si>
  <si>
    <t>Disclosures are not audited by anyone, which would include an impartial third party. 
The personal disclosure rule in the Iowa Court Rules does not include any specific mention of a compliance review or audit. However, the Judicial Branch chapter of the Iowa Code does include requirements that a judicial officer comply with ethics law, specifically including financial disclosure requirements. It notes “violations are subject to the imposition of criminal and civil penalties in the manner provided by the law.”
According to Steve Davis, the communications director for the judicial branch, the Supreme Court Clerk’s Office emails the State Court Administrator a list of judicial officers (both judges and magistrates) who fail to submit their financial disclosure forms by the deadline. The court administrator then sends each judicial officer who has missed the deadline an email. For the “very few judicial officers” who again fail to submit the form, the executive secretary of the Judicial Qualifications Commission sends a final notice email warning them that failure to respond could result in action by the commission, which would include possible discipline.</t>
  </si>
  <si>
    <t xml:space="preserve">The Office of State Budget Director has the professional staff and consistent funding to fulfill its duties in providing research and models to the Consensus Forecasting Group that sets the budget estimates, as well as performing the duties of helping the governor craft his budget proposal and handle mid-year cuts or adjustments. In addition, that office has been able to accomplish its duty of publishing other budget-related documents, such as the "Budget in Brief" and tax expenditure reports.  
The state budget director works with about 27 others, including the executive director of the governor's office for economic analysis. Both the budget director, Jane Driskell and the director of the governor's office for economic analysis, Greg Harkenrider, have extensive backgrounds in public sector budgeting. Eight other employees are policy and budget analysts, three are financial investment and forecasting specialists, one is an economist and one is a policy research consultant. 
Funding for the office grew from $3,050,183 in fiscal year 2012 to $3,316,900 in fiscal year 2014 before taking a cut in the 2015 fiscal year to $3,273,000. </t>
  </si>
  <si>
    <t>David Melton, executive director, Illinois Campaign for Political Reform, March 10, 2015, phone interview.
Illinois State Board of Elections, accessed March 7, 2015, http://www.elections.il.gov/
Analysis of quarterly report numbers on Illinois State Board of Elections, accessed March 7, 2015, http://www.elections.il.gov/InfoForReporters.aspx</t>
  </si>
  <si>
    <t>Montana's constitution and statutes are very clear that citizens have the right to access government information both through open meetings and document requests. 
Article II,  Section 9 of the Montana Constitution states that "No person shall be deprived of the right to examine documents or to observe the deliberations of all public bodies or agencies of state government and its subdivisions, except in cases in which the demand of individual privacy clearly exceeds the merits of public disclosure."  
Montana public records law, title 2, chapter 6, part 1 gives citizens "the right to inspect and take a copy of any public writings of this state." Exceptions include cases of individual privacy, public safety, burial records, library records, trade secrets, and matters affecting public health and safety. 
“Public writings” as defined by Montana Code Annotated Title 2, Chapter 6, Part 1, Section 1 include legislative writings and records of legislative acts.
There is no exemption for voting records.</t>
  </si>
  <si>
    <t>Tony Baldomero, Hawaii Campaign Spending Commission, associate director, 13 January 2015, Honolulu, Hawaii, telephone
Schedule of Reporting Dates, Hawaii Campaign Spending Commission, November, 2014, http://ags.hawaii.gov/campaign/files/2014/11/CC-Schedule1-2016.pdf
Candidate Filing System - Standard Report, Hawaii Campaign Spending Commission, accessed 13 January 2015, https://nc.csc.hawaii.gov/CFSPublic/ReportList.php
Abercrombie raised $4.3 million; Ige brings in $321K, Keoki Kerr, Hawaii News Now, 10 July 2014, http://www.hawaiinewsnow.com/story/25993070/abercrombie-raised-43-million-ige-brings-in-321k</t>
  </si>
  <si>
    <t>With the exception of closed hearings, all hearings and debates in the general assembly are open to the public and all votes are maintained as public records. The law does not mandate that archived recordings or transcripts of legislative sessions be made available to the public, with the exception of legislative actions recorded in the House and Senate Journals.</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</si>
  <si>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
“Otter’s raised $407K in the past five months for campaign; Fulcher, $106K,” Betsy Z. Russell, Eye on Boise/The Spokesman-Review and Associated Press, May 13, 2014, http://www.spokesman.com/blogs/boise/2014/may/13/otters-raised-407k-past-five-months-campaign-fulcher-106k/</t>
  </si>
  <si>
    <t>The Mississippi Public Records Act mandates public access to government records, including those of the Legislature. However, there is a wide range of records that can be closed to the public. Among them are personnel records, documents containing information about businesses that government is trying to lure to Mississippi and work documents of attorneys representing the government.
While state law allows the Legislature to exempt itself from the state's Open Meetings Act, its self-imposed rules declare that committee meetings are open to the public unless properly closed by a vote of the committee. Minutes shall be kept of all committees, in open or executive session, and shall consist of a written record of attendance and final actions taken at such meetings. Such minutes shall be open to public inspection. The state constitution require the Legislature to publish journals of its proceedings and how each legislator voted. Legislators' voting records can be viewed on the Legislature's website
Legislative rules also require House and Senate floor sessions to be webcast live for public viewing.</t>
  </si>
  <si>
    <t xml:space="preserve">The Ethics Commission publishes the results of its investigations on its website shortly after their conclusion, but only in contested matters. In non-contested matters, information is available upon request (for example, the terms of a settlement and results of an investigation finding probable cause). The Commission is statutorily required to keep pending matters confidential. The Ethics Commission also puts advisory opinions on the website. The Judicial Discipline Commission makes final actions immediately available on their website; dismissals are public information available upon request. </t>
  </si>
  <si>
    <t>Beyond what is outlined in the Illinois Supreme court Rules and articles, there is no evidence of a specific, independent auditor that reviews all economic interest statements, or conducts a basic compliance review.</t>
  </si>
  <si>
    <t>Maria Bazile, Compliance and Education Manager with the Georgia Government Transparency and Campaign Finance Commission, telephone interview, February 6, 2015;
Georgia Government Transparency and Campaign Finance Commission website, Candidate Reports, accessed March 27, 2015, http://media.ethics.ga.gov/search/Campaign/Campaign_ByName.aspx;
“Three powerful Georgia boards help bankroll Gov. Nathan Dea,” by James Salzer and Kristina Torres, Political Reporter, Atlanta Journal - Constitution, August 21, 2014. http://www.myajc.com/news/news/state-regional-govt-politics/three-powerful-georgia-boards-help-bankroll-gov-na/ng6gr/#4e130125.3620543.735651;
“In fundraising, Jason Carter gains ground on Gov. Dea,” Christina A. Cassidy, Associated Press, July 10, 2014, http://onlineathens.com/local-news/2014-07-09/fundraising-jason-carter-gains-ground-gov-deal</t>
  </si>
  <si>
    <t>Idaho does not require asset disclosures for state-level judges, or for any other elected or appointed officials; therefore, there is no auditing of any such disclosures.</t>
  </si>
  <si>
    <t>Laws regarding the access to records of legislative processes and documents can be found in the open meetings law section of the Minnesota Statutes. 
 House specific rules can be found in the Permanent Rules of the House, while the Temporary Rules of the Senate provide for citizens' access to Senate's records. Under Minnesota Statutes Chapter 3, “Each house shall provide by rule for posting notices of meetings, recording proceedings, and making the recordings and votes available to the public.” The availability of those recordings and votes are detailed in Permanent Rules of the House, while the Temporary Rules of the Senate provide for citizens' access to Senate's records.
Administrative rules have the force and effect of law.</t>
  </si>
  <si>
    <t>In practice, to the extent that any reports - or any documents - are produced by the Legislature's ethics entity, they become public record and are accessible to the public under Arizona's public records laws.
The response times for public records requests vary. The typical response time, according to Kathryn Marquoit, Assistant Ombudsman for Public Access, is about 30 days.
Documents produced by the Commission on Judicial Conduct and the Arizona Judicial Ethics Advisory Committee are made available online, within a reasonable time and at no cost.</t>
  </si>
  <si>
    <t>State-level judges' asset disclosures are not audited but are reviewed by the chief clerk for the Supreme Court. If the disclosures appear incorrect, they go to the Commission on Judicial Conduct for review. No disclosures were sent to the Commission on Judicial Conduct during the study period.</t>
  </si>
  <si>
    <t>The Select Committee on Legislative Ethics publishes online the results of all formal investigations as completed, advisory opinions as issued, and financial disclosures revealing potential conflicts of interest. 
The Commission on Judicial Conduct operates similarly, presenting information as it becomes available. 
However, many factors impact whether documents pertaining to ethics investigations are made publicly available, and a great deal of information is kept private. For example most complaints and alleged ethics violations handled by the executive ethics attorney are resolved internally and never reach the stage of becoming public information: "The only exception is a formal process, where a complaint comes in and may be investigated through a mutual agreement," says Jonathan Woodman, executive ethics attorney for the Department of Law. "That has to go to the Personnel Board, and a formal accusation is made through the AG’s office. Then the accusation itself becomes public information."</t>
  </si>
  <si>
    <t>Mark Herron, Tallahassee attorney considered top expert on Florida election law, interviewed by phone March 18, 2015
Ben Wilcox, Integrity Florida, Research Director (and a lobbyist himself), March 9, 2015, phone interview
Governor Signs Legislation Amending Florida’s Ethics Regulation &amp; Campaign Finance Laws, May 3, 2013, http://floridaelectionlaw.com/2013/05/03/governor-signs-legislation-amending-floridas-ethics-regulation-campaign-finance-laws/</t>
  </si>
  <si>
    <t>The asset disclosure records do not include family member's assets or income received solely by a spouse or family member. 
The following items are required:
- Any business, occupation or profession outside of the individual's government position;
- Income sources greater than $1,000, including information about the type of income and the source but not the full amount;
- The name of securities that generated more than $1,000 in gross income;
- The type of income and the name of the financial institution at which the individual holds a financial instrument that generated over $1,000 in gross income;
- Information about real estate that generated more than $1,000 in gross income identifying the type of real estate and the source of income, such as rent, mortgage or sale;
- Name of any retirement system that generated over $1,000 in gross income;
- A description of goods or services and name of the purchasing political subdivision of the state for any commission received.
Megan Tooker, executive director and legal counsel for the Iowa Ethics and Campaign Disclosure Board, which receives the reports from the executive branch, said they recently put into place an electronic filing system that provides clarification and examples for questions and only asks one question at the time. Tooker said that the disclosure reports are now more comprehensive. Reports are not audited, however, staff members do look over the reports</t>
  </si>
  <si>
    <t xml:space="preserve">There have not been any independent audits of judges' asset disclosure records during the study period. But their disclosure forms are available to the public through the ethics website.  
 A 2014 performance audit of the commission tasked with oversight of the lobbying disclosures found that the commission lacks policies and procedures to review disclosure records as required. </t>
  </si>
  <si>
    <t>Massachusetts law does provide for access to certain Legislative operational records, including recorded votes, transcripts of open committee hearings, schedules and agendas of legislative hearings.  
Some information is not public, such as the executive session portion of a meeting or hearing or party caucuses.</t>
  </si>
  <si>
    <t>Dennis E. Williams, former Delaware lawmaker; phone interview, Januray 1, 2015
Delaware campaign finance database, accessed March 23, 2015, https://cfrs.elections.delaware.gov/; 
Our View "So where is campaign finance reform," delawareonline.com, June 23, 2014: http://delonline.us/1aou8iw
House Bill 170, 147th General Assembly, AN ACT TO AMEND TITLE 15 OF THE DELAWARE CODE RELATING TO CAMPAIGN CONTRIBUTIONS AND EXPENDITURES: http://1.usa.gov/1uVK0SA;</t>
  </si>
  <si>
    <t>The Michigan Constitution requires that journals which are accessible to the public be kept to document legislative proceedings, including roll call votes, in the House and Senate.</t>
  </si>
  <si>
    <t>The Alabama Ethics Commission does not issue an audit report. It does issue an annual report to the Legislature and governor, which it makes available on its website. 
The 2013-2014 year report posted on the website includes information about its staff and commission members along with a financial rundown of the commission’s collections and spending, as well as numbers of informal advisory opinions given, educational programs offered, documents filed and such. It also includes individual synopses of formal advisory opinions issued.
It does not include details about cases referred for prosecution. Basic information about those cases is available in commission minutes that also are available to the public on request at no cost.  
The court system’s annual report is available on the website for the Administrative Office of Court, and it includes some information about operations of the Judicial Inquiry Commission and the Court of the Judiciary. The fiscal year 2013 report, the most recent one available on the website, includes information on the number of complaints filed with the commission; the number dismissed without investigation, either because the complaint did not present a reasonable basis on which to charge a judge or allege an ethical violation or other charge in the commission’s jurisdiction; the number dismissed after an investigation; the number of cases in which the commission met with a judge to rectify the situation; and the number of cases filed against judges. The JIC does not issue reports on cases that do not result in a charge. Official court documents in cases that are filed against judges are available for a fee through the court system’s online court document system.</t>
  </si>
  <si>
    <t>eCRIS page seeking information on Democratic State Central Committee (viewed March 28, 2015), http://seec.ct.gov/ecrisreporting/SearchingSummaryTotals.aspx
Email exchanges with Josh Foley, June 8 and 9, 2015, compliance attorney and spokesman for State Elections Enforcement Commission.
2014 campaign disclosure statement, http://seec.ct.gov/ecrisreporting/Data/Attachment/Unassigned/SEEC30_Optional_Itemized_Statement_for_Pre-Grant_Application_Review_%28June%29_18836.PDF
Testimony before Government Administration and Elections Committee, by Karen Hobert Flynn, Sr. VP, Common Cause and former director of Common Cause CT, March 27, 2015. http://www.cga.ct.gov/2015/gaedata/tmy/2015SB-01126-R000327-Karen%20Hobert%20Flynn,%20%20Senior%20Vice%20President%20Common%20Cause-TMY.PDF</t>
  </si>
  <si>
    <t>Maine’s Freedom of Access Act (FOAA) requires that Legislative actions “be taken openly and that the records of their actions be open to public inspection and their deliberations be conducted openly.” 1 § 401
 One major exemption exists. FOAA restricts citizen's access to legislative papers and reports, records, working papers, drafts and inter- and intra-office memoranda used by any member of group of the legislature "until signed and publicly distributed," thus obscuring an important part of the law-making process until after critical decisions or votes are made. 1 § 402</t>
  </si>
  <si>
    <t xml:space="preserve">Judicial branch asset disclosures are not independently audited unless a complaint is filed, but compliance reviews due occur.
State law empowers the Commission on Ethics to conduct audits, but it happens in limited circumstances only - mainly because there are no auditors employed by the Commission on Ethics. They receive 38,000 financial disclosures a year, which would take quite a while to audit. While the Ethics Commission does launch audits when called upon, and it has done audits throughout the period of study, none of those involved judges. 
"Disclosure forms are not audited unless a complaint is filed alleging that a form has not been properly completed," said Kerrie Stillman, director of operations and communications with the Commission on Ethics. </t>
  </si>
  <si>
    <t>A 100 score is earned if audit reports are available online at no cost, can be obtained electronically within a week or in paper for no more than the cost of photocopies. Reports are published at least yearly and include all formal investigations, advisory opinions and activities.
A 50 score is earned if it takes around two weeks to obtain reports, requesters are required to visit an office, or a fee must be paid. A 50 score also earned if the reports are published less than yearly, or do not include all formal investigations, advisory opinions and activities.
A 0 score is earned if it takes more than a month to obtain reports, the cost is prohibitive or they cannot be obtained at all. It also A 0 score is earned if there are no reports, or they fail to contain substantive information.</t>
  </si>
  <si>
    <t xml:space="preserve">Deborah Moreau, lawyer for the state's Public Integrity Commission, the ethics office charged with collecting financial disclosure forms, said the disclosures are never independently audited and there is no random auditing or compliance review.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t>
  </si>
  <si>
    <t>Colorado journalist Sandra Fish, during a Jan. 17, 2015, phone interview. 
Luis Torro, director of Colorado Ethics Watch, during a Jan. 19, 2015, phone interview. 
Secretary of State’s TRACER website, Home Page, accessed on April 20, 2015: http://tracer.sos.colorado.gov/PublicSite/Homepage.aspx Filing Calendars, Colorado Secretary of State website, accessed June 6, 2015: http://www.sos.state.co.us/pubs/elections/CampaignFinance/filingCalendar.html</t>
  </si>
  <si>
    <t>The Louisiana Public Records Law, La. Const. Art. XII, Section 3 and R.S. 44:1-41, grants any person a right to examine and copy public documents in the possession of the state and its political subdivisions, including the Louisiana Legislature. These include voting records, copies of bills and all amendments to them once they are introduced.
The House and Senate are required by House and Senate rules to provide audio and video of entire committee hearings and sessions of the Legislature.  Copies of the proceedings shall be maintained for at least three years. (In practice, they have 10 years in the video archives.) In addition, copies of all votes, bills and their amendments, as well as fiscal notes are available online at the Legislature’s website. Additionally, the information is printed daily, during the legislative session, as required by House and Senate rules. Copies of materials examined during committee testimony about a bill are also available upon request.
Some legislative records are privileged pursuant to La. Const. Art. III, Section 8. State law specifically exempts records involving legislative investigations and those compiled during the drafting of bills, as well as staff advice during the session.</t>
  </si>
  <si>
    <t>Asset disclosure statements -- called Statements of Financial Interests -- filed annually by state judges with the Office of the Chief Court Administrator are not audited.
The law requires no auditing. The only required check is that if a judge fails to file, the chief court administrator must report that failure to the Judicial Review Council, which is under the Executive Branch.</t>
  </si>
  <si>
    <t>The Legislative Budget Office is sufficiently staffed for its duties, which include nonpartisan fiscal analysis for all state budget bills. It has seven budget analysts, and is headed by the Legislature’s budget director. It also has one information technology specialist and an administrative support person.
 The Joint Finance-Appropriations Committee (JFAC) staff works long hours during the legislative session, but it doesn’t have a backlog of work. The analysts are highly skilled, scrupulously nonpartisan, and extremely hard-working; they adjust their hours the rest of the year to make up for working nights and weekends during the session to provide staff support to lawmakers.</t>
  </si>
  <si>
    <t>Georgia is one of only nine states with a triple A bond rating. It's a distinction state lawmakers try to protect though fiscal conservative stewardship of the state budget and budget planning, and control agencies in Georgia have had no reported funding issues with the Office of Planning during the research period.
 Georgia's fiscal budget office, the Office of Planning and Budget, has qualified staff to meet its obligations, according to Senator Jack Hill. 
 The house and senate budget offices also have qualified staff but because the legislature meets only 40 days they're not as well staffed as the Governor's Office of Planning and Budget, giving the legislature inferior status over the executive branch in budget matters, according to Alan Essig, with the GBPI.</t>
  </si>
  <si>
    <t>Asset disclosure statements aren't specifically required of senior civil servants.</t>
  </si>
  <si>
    <t>Disclosure forms judges file in Colorado are not audited by the government and neither does the law require such audits to be conducted. Judges file them with the Secretary of State’s Office. “We simply accept those filings and do not audit them,” said Richard Coolidge, communications director for the Secretary of State’s Office.</t>
  </si>
  <si>
    <t>The State of Hawaii, Department of Budget and Finance has a total of 371.50 permanent Full Time Equivalent (FTE) and 63.00 temporary FTE positions that are authorized for FY 2015. There is sufficient staff for the workload. The Department of Budget and Finance submits testimony and appears in person at committees for every bill that has a fiscal impact. In addition, officials, including the budget director, have been readily available to the media to answer budget questions.</t>
  </si>
  <si>
    <t>No law mandating the audit of judges' asset disclosures exists and none is conducted by a third party in practice. 
 Like other state and local government officials, judges file an annual Statement of Economic Interests with the Fair Political Practices Commission. FPPC regulations require that 20 percent of the forms be reviewed for completeness and crosschecked for reporting of gifts.</t>
  </si>
  <si>
    <t>The completeness of disclosure records can vary by filing, but they are more often than not typically devoid of details.
As they are not independently audited, discrepancies won't be noted unless someone is looking for problems specifically. 
A random review of economic disclosure statements filed in 2014 from employees of the Department of Health Care and Family Services show no information in at least 75 percent of the forms.
---
Peer Reviewer Comment: Agree.
A random review of about 50 employees from the Departments of Human Services, Natural Resources, Agriculture and the Capitol Architect turned up only three who had outside interests  that would qualify under the form (including the director of agriculture, Philip Nelson, who later amended his form to include ownership of his farm with his spouse). The others all wrote N/A (not applicable) for each of the questions. The problem appears to be with the form, Either most state employees do not have outside interests valued over $5,000 or the categories listed on the form do not relate to real-life interests. The form contains no question regarding family members' assets or income.</t>
  </si>
  <si>
    <t>Kentucky Revised Statutes Chapter 7, Section 500 requires that the Legislative Research Commission, the independent entity that supports the General Assembly, must make final Kentucky laws and regulations available electronically. 
The Legislative Research Commission, also is charged with preparing and publishing a "daily index and digest of the content of and legislative action on all measures introduced in the General Assembly," according to KRS 7.100. 
The Legislative Research Commission also must mail the "final executive action" issue of the Legislative Record and one copy of each Legislative Record during the period between General Assembly sessions to the main library in each county in Kentucky, according to KRS 7.105. For counties without a library, the records must to go the library of the public high school with the most students. 
In addition, the salaries for legislative work days and expenses of legislators as well as expenses and salaries of legislative staff must be published online, including the payee name, type of expenditure, description of the expense, amount of expense and links to supporting documents, if available. The statute, KRS 7.505, also requires the database with that information to be searchable. The Legislative Research Commission must update that site monthly. 
Kentucky Revised Statutes Chapter 7, Section 510, requires the Legislative Research Commission to maintain “an electronic information system that includes the status of bills and resolutions … and related information, including sponsors, summaries, and committee referrals.”
In addition, KRS Chapter 7, Section 119, says the public must have access to records including bills and amendments, Senate and House journals, roll call votes, final committee reports, legislative salary and expense information, the Legislative Record that includes accounts of legislative business and “legislative videotapes and photographs, calendars and meeting notices.”</t>
  </si>
  <si>
    <t xml:space="preserve">The Controller General's Office, an arm of the Delaware General Assembly, is tasked with assisting lawmakers with appropriation bills. The office has a budget of $2.2 million and 13 full-time state employees, according to the Fiscal Year 2016 state budget proposal from Markell. 
Delaware's Office of Management and Budget's budget administration section lists 33 employees and a General Fund budget of $3.5 million in the 2016 budget proposal. Reporters who cover the Delaware General Assembly, including the budgeting process, say that executive branch resources are clearly more robust than those of the Legislature, often leaving lawmakers at a disadvantage in complicated budget discussions. 
But staffs on both sides of the divide include agency-specific analysts and budget leadership teams that work directly with lawmakers on appropriation legislation, helping provide fiscal analysis and, outside of the budget process, providing three-year fiscal notes on pieces of  legislation that would have a financial impact. </t>
  </si>
  <si>
    <t>The Statements of Financial Interest filed by judges are not routinely audited (and there is no random auditing of samples). Basic compliance reviews do occur.</t>
  </si>
  <si>
    <t>Jay Wierenga, Fair Political Practices Commission, Communications Director, Jan. 22, 2015, Sacramento, email
Phillip Ung, California Forward, Director of Public Affairs, Sacramento, Jan. 26, 2015, interview
Fair Political Practices Commission, Filing schedules, accessed on Apr. 17, 2015
http://www.fppc.ca.gov/index.php?id=3</t>
  </si>
  <si>
    <t>Under the state's Open Records Act and Open Meetings Act, citizens have access to legislative records and proceedings, with exceptions cited in the acts. The Legislature is considered a public body as defined in the act. Both chambers of the Legislature publish annual journals that show all action on bills taken during that year. The House version ran 3,365 pages in 2014. The law specifically says all public records not exempted from the state's open records law must be open to the public, and records of legislative debates, hearings, transcripts and votes are not exempted. Furthermore, the state's open meetings law defines legislative bodies as public bodies.
---
Peer Reviewer comment: Agree.
It should be noted the Kansas Legislature has a long tradition of unrecorded votes by committees and when the full House and Senate chambers are in session. There is a rule, rigidly enforced, that no one can take photographs of the vote boards in the House displaying preliminary votes on bills.</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</si>
  <si>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Laura Labay, external communications manager for the Arkansas Secretary of State, February 9, 2015, telephone interview.</t>
  </si>
  <si>
    <t xml:space="preserve">Idaho has no asset disclosures.
  </t>
  </si>
  <si>
    <t>The nonpartisan Office of Fiscal Analysis (OFA), which reports to the legislature, follows and advises on state budget matters year-round. Its primary responsibilities are to the Appropriations Committee and the Finance, Revenue &amp; Bonding Committee, although during legislative sessions, some of its 24 analysts are assigned to other committees as well. In addition, on an ongoing basis, OFA staff members are assigned as "primary analysts" to the various departments, agencies and offices of the state government.
The OFA, a linchpin of state government operations, has sufficient resources to fulfill its responsibilities, according to its director. Beyond its specific mission of tracking the state budget, other of OFA's statutorily required duties are to check executive revenue estimates for accuracy, to recommend potentially untapped revenue sources, and "[to keep] track of federal aid programs to make sure that Connecticut is taking full advantage of opportunities for assistance."</t>
  </si>
  <si>
    <t>Asset disclosure records for senior civil servants contain significant information about income, asset ownership and debts, for themselves and their immediate family, but the information is spread over short and long forms and financial information is depicted in broad categories of dollars rather than actual amounts.
 Categories of financial ranges for salaries and assets are: Financial Amount Code
 A Less than $1,000
 B At least $1,000 but less than $10,000
 C At least $10,000 but less than $25,000
 D At least $25,000 but less than $50,000
 E At least $50,000 but less than $100,000
 F At least $100,000 but less than $150,000
 G At least $150,000 but less than $250,000
 H At least $250,000 but less than $500,000
 I At least $500,000 but less than $750,000
 J At least $750,000 but less than $1,000,000
 K At least $1,000,000 or more</t>
  </si>
  <si>
    <t>Under the Iowa Code, Chapter 2.9 “General Assembly — Journals — bills and amendments,” the senate and house are required to publish a daily journal of any transactions. Currently, this journal is published online. The journal includes a record of final votes. Under the section, the house and senate are also required to publish bills and amendments. Transcripts are not mandated, nor are transcripts available, however, video and audio archives of the public sessions are available.
However, not all meetings held by members of the general assembly are considered public. Because the Iowa Legislature is constitutionally created, and not created by statute, it does not fall under the open meetings law, Iowa Code Chapter 21, which applies to governing bodies “expressly created by the statutes of this state.” During the past session, state lawmakers met mostly behind closed doors when nearing the end of discussions over the state budget.</t>
  </si>
  <si>
    <t>In practice, citizens can access reports by the ethics entity/ies within a reasonable time period and at no cost.</t>
  </si>
  <si>
    <t>Feb. 25, 2015 interview with Paul Dauphinais, executive director of the Alaska Public Offices Commission;
Sample 24 Hour Report, Walker-Mallott for Alaska (https://aws.state.ak.us/ApocReports/CampaignDisclosure/View.aspx?ID=10336), accessed Feb. 22, 2015; 
Reporting deadlines for candidates in state elections (http://doa.alaska.gov/apoc/FilerResources/election-reporting-deadlines-state.html), accessed Feb. 22, 2015;</t>
  </si>
  <si>
    <t>Rules Governing the Commission on Judicial Conduct and Ethics, Commission webpage, April 1, 2014
http://judicialconduct.wyo.gov/home/establishment-of-commission/commission-rules</t>
  </si>
  <si>
    <t>Colorado’s Legislative Council has sufficient, qualified staff, and adequate resources to fulfill its budgetary duties without a backlog of work and is consistently funded, according to interviews with sources in and out of state government, such as deputy director of the Colorado Governor's Office of State Planning and Budgeting, Colorado Legislative Council director Mike Mauer, and Former Denver Post journalist Tim Hoover whose reporting focused on the state budget, and who now works as communications director for the Colorado Fiscal Institute.</t>
  </si>
  <si>
    <t>Tom Collins, Arizona Citizens Clean Elections Commission Executive Director, telephone interview, 1/26/2015
Arizona Secretary of State online campaign finance database search, Accessed May 6, 2015
http://apps.azsos.gov/apps/election/cfs/search/
Campaign Finance Public Records Request, Accessed May 6, 2015
https://www.azsos.gov/sites/azsos.gov/files/publicrequestform.pdf</t>
  </si>
  <si>
    <t>In practice, the state fiscal budget offices have sufficient capacity to provide analysis of high quality. 
Neither the Governor's Office of Strategic Planning &amp; Budgeting nor the Joint Legislative Budget Committee has ever failed to produce analysis due to lack of funding, inadequate resources or unqualified staff. Both offices are esteemed for producing timely and mission-accomplishing work.</t>
  </si>
  <si>
    <t>Only the asset disclosure records of elected state agency heads are available and they include information on assets of family members. 
 They do not itemize all sources of income. 
 Appointed Department heads no longer have to file an asset disclosure, but instead file an annual affidavit swearing they did not take any official action from which they derived a personal gain.</t>
  </si>
  <si>
    <t>The Department of Finance and Administration is consistently funded and has a qualified professional staff and the resources to carry out its duties related to the monitoring, analysis, and forecasting of the state budget, as well as offering analysis on fiscal legislation. The appropriation for DFA’s Revenue Services division also covers the Office of Economic Analysis and Tax Research, which works in the DFA Director's office under the director and deputy director and provides information on the economic and tax structure of the state, including preparing and evaluating general revenue forecasts and economic impact studies; EATR's staff includes two tax research administrators and a tax research analyst. The DFA Office of Budget--which implements annual operates plans for state agencies, prepares the state's biennial budget, and provides technical and fiscal expertise to branches and agencies of government--includes five managers and eleven budget analysts.</t>
  </si>
  <si>
    <t>The office of the Legislative Analyst, with 43 analysts, and added support staff, has sufficient capacity to provide high quality analyses of the state budget and major fiscal issues.</t>
  </si>
  <si>
    <t>A review of past operating budgets shows that the Budget and Audit Committee has been funded at a consistent level in recent years. 
Whether the level of staffing is sufficient is confirmed anecdotally: "There is a high degree of professionalism," said Gunnar Knapp, director of the University of Alaska Anchorage's Institute of Social and Economic Research. "That's partly because it's been relatively well-funded, people are relatively well-paid." They are busy during the legislative session but get the job done.</t>
  </si>
  <si>
    <t xml:space="preserve">Senior civil servants in Florida fill out what's referred to as Form 1, which requires that the filer list "primary sources of income," "secondary sources of income," "real property," and "intangible personal property." Families of civil servants are not required to provide any information, and records are only available by request and in non-standard, PDF format. 
Although the form is clear about what it requires, filers of Form 1 in many cases are not providing this information The asset disclosure of Department of Children and Families Regional Director Michael Carroll did not include a clear accounting of any sources of income. 
Same case for Melinda Megill, the Chief Inspector General, who listed "tenant" as her primary source of income, and nothing else. 
Gerald Bailey, the former Florida Department of Law Enforcement Chief Gerald Bailey only listed a mutual fund and an investment fund as his income. If his forms are to be believed, he owned no property and did not receive a salary from the state of Florida in 2013-2014. </t>
  </si>
  <si>
    <t xml:space="preserve">Corroborated by: 
Jan 30, 2015, and Feb. 4, 2015, email interviews with Reid Magney, public information officer, Wisconsin Government Accountability Board"
Wis. Stat. § 19.43, CODE OF ETHICS FOR PUBLIC OFFICIALS AND EMPLOYEES, 
http://docs.legis.wisconsin.gov/statutes/statutes/19/III/_1  </t>
  </si>
  <si>
    <t>The state’s Legislative Fiscal Office is generally considered one of the least partisan and most hard-working offices of the government.
“I think they do good work, said Budget Officer Kelly Butler, who worked for LFO for several years before assuming his current position. It has a small but dedicated staff, and there is no evidence that its workload has caused any backlog during the study period.
It receives general praise for the work it does, particularly on big bills pending before the Legislature such as the budget or major program or tax proposals. On some smaller bills up for consideration, the LFO states that the impact is undetermined. Often that is because there are unknown variables in play, but to some extent a small staff would have to set priorities. 
The office is consistently funded. It has a separate line item in the budget, and no threats to that funding have been made during the study period. 
The LFO is overseen by the Legislature’s Joint Fiscal Committee, which consists of the lieutenant governor, speaker of the House, chairs of the House and Senate budget and finance committees, and members of those committees selected by the chairs.</t>
  </si>
  <si>
    <t xml:space="preserve">There is no auditing component to the asset disclosures made by the judiciary branch, or of any asset disclosures. 
Elected officials file financial disclosure statements with the Secretary of State within a month of taking office. The Secretary of State has recently begun publishing them online, but they do not review the contents of the statements, and they do not initiate investigations into their verity. </t>
  </si>
  <si>
    <t>No such law exists. 
West Virginia Code 29B-1, Public Records, complete through 2014.
http://www.legis.state.wv.us/WVCODE/Code.cfm?chap=29b&amp;art=1
Rebecca Stepto, state ethics commissioner, in an email interview from her office in Charleston WV Jan. 2, 2015
Jack Rogers, retired state official, in a telephone interview from his home in Charleston WV Jan. 21, 2015.
Kemp Morton, retired Ethics Commission board member. in a telephone interview from his home in Huntington WV Jan. 15, 2015.</t>
  </si>
  <si>
    <t>No routine or random audits are conducted on Statements of Economic Interest filed by judges, or any other public officials or employees, with the Alabama Ethics Commission. Audits are conducted only if the Ethics Commission opens an investigation based on allegations a disclosure is inaccurate. In that case, the Ethics Commission asks the Alabama Examiner of Public Accounts to conduct audits as needed. 
Judges also file disclosure statements of financial interests with the clerk of the Supreme Court are filed, but those statements are submitted in sealed envelopes and the seal isn’t broken unless a lawyer or party in a case questions whether a judge has a conflict of interest. At that time, the clerk looks at the list, but no independent authority is asked to perform an audit.</t>
  </si>
  <si>
    <t xml:space="preserve">The financial statements of nearly all judges were audited during the most recent fiscal year since the Alaska Public Offices Commission transitioned to a system that greatly increased the rate of electronic filing of public official disclosure forms. 99 percent of judges' asset disclosure forms were audited in 2013, compared to 59 percent the year before the transition (2012). </t>
  </si>
  <si>
    <t>Public hearing — Findings, RCW 42.52.430, 1994
http://apps.leg.wa.gov/RCW/default.aspx?cite=42.52.430
Section III - Disciplinary Proceedings, Rule 24, (d) submission of report, Commission on Judicial Conduct, accessed May 26, 2015;
http://www.cjc.state.wa.us/Gov_provision/cjcrp_section3.htm#rule_22</t>
  </si>
  <si>
    <t xml:space="preserve">Statements of Financial Interests (SFIs) for senior state classified employees (accessed April 7, 2015) contained the information sought about the filer's sources of income (generally answered as wages/salary); a spouse’s source of income and about real estate and other investments. But no further questions are asked, or information given, about a public employee’s finances. 
As with all of the SFIs, the information asked for is "facial," as it's referred to in an audit report by the Office of State Ethics, intended as "a checklist or reminder to the official/employee to be mindful of potential conflicts of interest."  
Five individual SFIs were requested from: a section director of the Office of Policy &amp; Management; an enforcement officer at the Office of State Ethics; a bureau chief with the Department of Education; a lawyer in the office of the State Attorney General; and from a supervisor with the Department of Energy and Environmental Protection.  The first three were provided; the final two were exempted state employees -- designated by their department heads as not required to file SFIs.//
  </t>
  </si>
  <si>
    <t>A 100 score is earned if the state budget fiscal analysis office has sufficient, qualified staff, and adequate resources to fulfill its budgetary duties without a backlog of work. It is consistently funded.  
A 50 score is earned if the state budget fiscal analysis office has limited resources, causing the volume of work to occasionally overwhelm staff and delay investigations and/or reports. Funding is consistent.
A 0 score is earned if lack of resources regularly limits the office in its work. The office is not consistently funded and/or work is usually delayed.</t>
  </si>
  <si>
    <t>A 100 score is earned if state-level judges' asset disclosures are audited yearly by an impartial third party. 
A 50 score is earned if asset disclosures are not always independently audited, or they are, but audits may fail to identify problems in the information.
A 0 score is earned if judicial branch asset disclosures are not independently audited, or they fail to identify problems in the information.</t>
  </si>
  <si>
    <t>Freedom of Information Act, 1968. Section 3700. http://law.lis.virginia.gov/vacode/title2.2/chapter37/section2.2-3700/
Exclusions to application of chapter; records relating to administrative investigations of Freedom of Information Act, 1999. Section 3705.3. http://law.lis.virginia.gov/vacode/title2.2/chapter37/section2.2-3705.3/
Virginia Conflict of Interest and Ethics Advisory Council law, 2014. Section 356. http://law.lis.virginia.gov/vacode/title30/chapter56/section30-356/
Executive Order 2: Personnel Directive Prohibiting the Receipt of Certain Gifts; Establishment of Executive Branch Ethics Commission, Gov. Terry McAuliffe, signed 11 January 2014, revised 13 February 2015. https://governor.virginia.gov/media/3605/executive-order-2-revised-nosig.pdf</t>
  </si>
  <si>
    <t>Kim Chandler, the Associated Press, government reporter in Montgomery, Ala., Feb. 4, 2015, telephone interview.
Ed Packard, Alabama Secretary of State’s Office, director of elections, Feb. 6, 2015, telephone interview.
Alabama Electronic Fair Campaign Practices Act (FCPA) Reporting System, search launch page, http://fcpa.alabamavotes.gov/PublicSite/Homepage.aspx
“State debuts new electronic, searchable campaign finance filing system,” Kim Chandler, al.com (the website of The Birmingham News, The Huntsville Times and the Press-Register), May 22, 2013, http://blog.al.com/wire/2013/05/state_debuts_new_electronic_se.html</t>
  </si>
  <si>
    <t>Under Article 4, Section 12 of the Indiana's constitution, the state legislature must produce and publish complete printed journals of action of the Indiana General Assembly. They include daily records of bills voted on in the House and Senate chambers, motions and roll calls of legislators' voting. The journals are published in the middle of summer and were expected to be converted to electronic documents in 2015 by August.</t>
  </si>
  <si>
    <t>Asset disclosure records (Form 700) for senior civil servants and officials who make governmental decisions are complete and detailed, listing gifts, travel for specified activities, loans and outside income for spouses, registered domestic partners and dependent children. The amount of information disclosed is affected by the responsibilities of the filer.</t>
  </si>
  <si>
    <t>No such law exists.
Rules of the Supreme Court, Rule 7 Initial Inquiry, Investigation and Formal Complaint, amended 2011. https://www.vermontjudiciary.org/lc/Shared%20Documents/RulesforDisciplinaryControlofJudges_May2011.pdf
Allen Gilbert, Ex. Dir. Vermont ACLU, personal interview jan.6, 2015.
Secretary of State Jim Condos, personal interview Jan. 6, 2015.
State Auditor Doug Hoffer, personal interview, Jan. 21, 2015</t>
  </si>
  <si>
    <t xml:space="preserve">Senior members of the state civil service do not have to file asset disclosure reports in Colorado, and they don’t. 
According to Colorado law, the governor, lieutenant governor, secretary of state, attorney general, and state treasurer, judges, district attorneys, state board of education members, University of Colorado board of regents members, and members of the public utility file asset disclosures. </t>
  </si>
  <si>
    <t>Candidates and political parties file the reports required by law. Parties file election cycle reports annually during election years with all contributions and expenditures they’ve received. 
Candidates typically file their fully itemized statement of receipts and expenditures seven days before and 10 days after any election. Funding and expenditures for candidates are filed multiple times per election year — before and after each election.</t>
  </si>
  <si>
    <t xml:space="preserve">Senior civil servants are not required to file financial disclosure statements, thus they do not. </t>
  </si>
  <si>
    <t>Are the regulations governing conflicts of interest for the state-level judiciary effective?</t>
  </si>
  <si>
    <t>Executive Branch Ethics Commission, Annual report,  63A-14-203 (3) (a), Enacted by Chapter 426, 2013 General Session, http://le.utah.gov/xcode/Title63A/Chapter14/63A-14-S203.html?v=C63A-14-S203_1800010118000101. Accessed May 8, 2015.
Political Subdivisions Ethics Commission, meetings and staff, annual summary report, Utah Code 11-49-2-202 (3) (a), Amended by Chapter 278, 2013 General Session, http://le.utah.gov/xcode/Title11/Chapter49/11-49-S202.html?v=C11-49-S202_1800010118000101. Accessed May 8, 2015.
Judicial Conduct Commission, Conflidentiality,  Utah Code 78A-11-112.  Amended by Chapter 114, 2009 General Session http://le.utah.gov/xcode/Title78A/Chapter11/78A-11-S112.html?v=C78A-11-S112_1800010118000101. Accessed May 8, 2015.
House and Senate Ethics Committees and Independent Legislative Ethics Commission, Utah Code JR6-2, http://le.utah.gov/xcode/TitleJR6/Chapter2/JR6-2.html?v=JR6-2_1800010118000101. Accessed May 8, 2015.
Judicial Performance Evaluation Commission Act. publication of judicial performance evaluation, Utah Code 78A-12-206,Amended by Chapter 80, 2011 General Session,,  http://le.utah.gov/xcode/Title78A/Chapter12/78A-12-S206.html?v=C78A-12-S206_1800010118000101. Accessed May 8, 2015
Utah ethics portal, http://ethics.utah.gov/.</t>
  </si>
  <si>
    <t>Texas Government Code, Section 321.001, State Auditor
http://www.statutes.legis.state.tx.us/Docs/GV/htm/GV.321.htm
The State Auditor’s Office, SAO Reports:  Complete List, Accessed Jan. 29, Feb. 3, Feb. 4, 2015 
http://www.sao.state.tx.us/Reports/about.html
The Texas Government Code. Section 571.066, effective  Sept. 1, 1993.  Last accessed Aug. 3, 2015.  
http://www.statutes.legis.state.tx.us/Docs/GV/htm/GV.571.htm
The Texas Government Code, Judicial Branch, Chapter 33, State Commission on Judicial Conduct.  Effective Sept. 2001, Last accessed, Aug. 3, 2015.
http://www.statutes.legis.state.tx.us/Docs/GV/pdf/GV.33.pdf</t>
  </si>
  <si>
    <t>While exact dollar amounts are not required for each source of income or financial interest -- with ranges listed instead -- Public Official Financial Disclosure forms filed by senior civil servants with the Alaska Public Offices Commission (APOC) are complete and detailed. The forms must include an itemized list of all significant sources of income in a standardized format, as well as investment earnings, and income from family and others who qualify as close economic associations.
Filings of senior civil servants are available by submitting a written request to APOC, typically within no more than three days. 
A report in November 2014 by Rashah McChesney of the Kenai Peninsula-Clarion gives an idea of the information that can be gleaned from POFD forms. What Kelly Hepler of the Department of Fish and Game listed as a title on his POFD forms from 2009 to 2013 -- "special projects coordinator" and "assistant commissioner" -- became the center of an Alaska Public Offices Commission complaint. (The complaint against Hepler was rejected.)</t>
  </si>
  <si>
    <t>Tennessee Ethics Commission Act of 2006, 2006, Tenn. Code Ann. § 3-6-106(a)(3) (Note: This is labeled (a)(4), but the updated code is now 3-6-106(a)(3))
http://search.mleesmith.com/tca/03-06-0106.html 
Tennessee Ethics Commission Act of 2006, 2006, Tenn. Code Ann. § 3-6-106(a)(6) (Note: This link labels the code (a)(7), but the updated statute is now 3-6-106(a)(6). 
http://search.mleesmith.com/tca/03-06-0106.html
Tennessee Ethics Commission Act of 2006, 2006, Tenn. Code Ann. § 3-6-202(a)(1)
http://search.mleesmith.com/tca/03-06-0202.html
Board of Judicial Conduct law, 2012, Tenn. Code Ann. § 17-5-207, http://search.mleesmith.com/tca/17-05-0207.html</t>
  </si>
  <si>
    <t xml:space="preserve">Candidates and political parties publicly disclose their sources of funding and expenditures quarterly. But some times candidates find other ways to avoid disclosure. For example, Republican U.S. Sen. Ron Johnson spent $9 million of his own money during the campaign to beat incumbent Sen. Russ Feingold. Shortly after the election, the company Johnson worked for (owned by his wife’s family) gave him a deferred compensation package of $10 million. This raised some eyebrows in Wisconsin.
That said, candidates are required to file pre-election, pre-primary, and post-elections reports, all of which are public records. Reports are filed with the Government Accountability Board, which makes the records available to the public via the Wisconsin Campaign Finance Information System. 
Wisconsin was one of the first states to establish a comprehensive campaign finance reporting law.  The passage of this law in 1974 required registration and financial reports of all candidates for state, county, city, town, village and school district offices and required that those reports must be available for public inspection. </t>
  </si>
  <si>
    <t>13.95  Legislative fiscal bureau.
https://docs.legis.wisconsin.gov/statutes/statutes/13/IV/95 (1971)</t>
  </si>
  <si>
    <t>Statements of Economic Interest required of all public officials and many state employees must include information about themselves, their spouses and their dependent children. Names of parents and adult children also must be listed on the disclosures, but details about their financial interests are not required. 
The statements do include significant sources of income. Employees have to declare information on any businesses for which they, their spouses and dependents owned 5 percent of more of the stock or served as officers, if they received $1,000 or more from the business during the year. The statements also must include any occupations in which the employees and their spouses spent one-third or more of their working time during the year. 
But income is reported in broad ranges, rather than specific amounts. For instance, employees must list other jobs or companies from which they received $1,000 to $10,000, $50,000 to $150,000, or more than $250,000. Investments and debts also are reported in broad ranges, making it hard to pin down the net worth of an individual, for instance, or the profit from the sale of a property. 
If the employees or their spouses are involved in professional services or consulting businesses, their statements must indicate the number of clients and amount of money made from clients that fell into a broad range of categories, including utilities, banking, retail, insurance, manufacturing and real estate.  
The Statements of Economic Interest also are not available in standardized or comparable formats, but just on a web page that looks like the form they fill out. The site is searchable by name of the filer.</t>
  </si>
  <si>
    <t>In practice, the state fiscal budget office has sufficient capacity to provide quality analysis.</t>
  </si>
  <si>
    <t>Wyoming Statutes, Title 6, Chapter 5, Section 106, 1982 http://legisweb.state.wy.us/statutes/statutes.aspx?file=titles/Title6/T6CH5.htm                          
Wyoming Code of Judicial Conduct, Commission on Judicial Conduct and Ethics online, July 1, 2009
http://judicialconduct.wyo.gov/home/how-to-file-a-complaint/wyoming-code-of-judicial-conduct</t>
  </si>
  <si>
    <t>74 O.S. Chapter 8, section 212B 
http://www.oscn.net/applications/oscn/DeliverDocument.asp?CiteID=463982</t>
  </si>
  <si>
    <t>No such law exists. 
Oregon Revised Statutes Chapter 192 - Records; Public Reports and Meetings, Section 192.420 (1973). 
https://www.oregonlegislature.gov/bills_laws/ors/ors192.html</t>
  </si>
  <si>
    <t xml:space="preserve">Right to Know Law, 2008. Act  3, unconsolidated statute.
http://www.legis.state.pa.us/CFDOCS/LEGIS/LI/uconsCheck.cfm?txtType=HTM&amp;yr=2008&amp;sessInd=0&amp;smthLwInd=0&amp;act=0003.&amp;CFID=249357484&amp;CFTOKEN=27081708 </t>
  </si>
  <si>
    <t>No such law exists.
Kimberly A. Sarte, Assistant Director for Ongoing Oversight and Fiscal Analysis at the Joint Legislative Audit and Review Commission, 26 February 2015, interview by phone and email.</t>
  </si>
  <si>
    <t>In practice, state-level judges' asset disclosures are independently audited.</t>
  </si>
  <si>
    <t>RI General Laws § 36-14-9, passed in 1987, can be found here:
http://webserver.rilin.state.ri.us/Statutes/TITLE36/36-14/36-14-9.HTM</t>
  </si>
  <si>
    <t>RCW 43.88A.020 Preparation — Ongoing cost projections — Duties of office of financial management, 2011 
http://apps.leg.wa.gov/rcw/default.aspx?cite=43.88A.020</t>
  </si>
  <si>
    <t>No such law exists. 
Sam Hickman, executive director of the state National Association of Social Workers, in an interview Jan. 23, 2015, in TGIF Friday restaurant in Charleston WV. 
Mike McKown, director of the state Budget Office, in a telephone interview from his office in the state Capitol in Charleston WV on Jan. 2, 2015.</t>
  </si>
  <si>
    <t>Interview with Jay Bender, state FOIA expert, August 13, 2015
S.C. Code 8-13-365
http://law.justia.com/codes/south-carolina/2013/title-8/chapter-13/section-8-13-365</t>
  </si>
  <si>
    <t>A 100 score is earned if asset disclosures of senior civil servants and their families provide complete, detailed information, itemizing all significant sources of income. Records are available in standardized, comparable formats.
A 50 score is earned where the asset disclosure contain some useful information, but lack important details or do not include family members' assets. 
A 0 score is earned where the asset disclosure do not provide a clear accounting of the individuals' sources of income. A 0 score is also earned if asset disclosures are not publicly available.</t>
  </si>
  <si>
    <t>No such law exists.
Paul Nick, executive director, Ohio Ethics Commission, Columbus, 1-2-15 email 
Lawriter search of Ohio Revised Code 
Tony Bledsoe, legislative inspector general, Columbus, 12-31-14, email</t>
  </si>
  <si>
    <t xml:space="preserve">The Idaho Public Records Law, in Idaho Code Section 9-338, says, “Every person has a right to examine and take a copy of any public record of this state and there is a presumption that all public records in Idaho are open at all reasonable times for inspection except as otherwise expressly provided by statute.”
 All records of legislative processes and documents are public records, and citizens can access them. The only exemptions for any records of the Legislature are for draft legislation and supporting documents, which become public the moment a legislative committee considers introducing the measure as a bill in an open meeting; and for draft reports or work papers relating to legislative audits or performance evaluations before the audits or evaluations are completed and released. They become public as soon as they are released. Those two exemptions are in Idaho Code Section 9-340F, Records Exempt From Disclosure.
 </t>
  </si>
  <si>
    <t>Code of Judicial Conduct 3-E, A judge shall perform the duties of judicial office impartially and diligently; Disqualification. 1993.
http://www.courtswv.gov/legal-community/court-rules/judicial-conduct/judicial-conduct.html
WV Trial Court Rules 17.01. Motions for Disqualification and 17.02. Voluntary Recusal by a Judge.
http://www.courtswv.gov/legal-community/court-rules/trial-court/chapter-1.html#rule17.02</t>
  </si>
  <si>
    <t>Inquiries by the Commission (2006) NC GS 138A-12 (m,n) (2006 amended 2012) http://www.ncleg.net/EnactedLegislation/Statutes/HTML/BySection/Chapter_138A/GS_138A-12.html
"Public records" defined (1935). NC GS 132-1. 
http://www.ncleg.net/gascripts/statutes/statutelookup.pl?statute=132-1</t>
  </si>
  <si>
    <t>VSA, Title 02, Legislature, Chapter 15 - Joint Fiscal Committee - Section 503. Functions (1997)
http://legislature.vermont.gov/statutes/section/02/015/00503http://legislature.vermont.gov/statutes/section/02/015/00503
Vermont Legislative Joint Fiscal Office website, accessed April 17, 2015.
http://www.leg.state.vt.us/jfo/default.aspx
Finance and Mgt. Commissioner James Reardon personal interview Feb. 4, 2015.
Stephen Klein, Chief Fiscal officer, personal interview Jan. 29, 2015.</t>
  </si>
  <si>
    <t>Section 757.19, (1977) Wis. Stats. GENERAL PROVISIONS CONCERNING COURTS OF RECORD,
JUDGES, ATTORNEYS AND CLERKS, http://docs.legis.wisconsin.gov/statutes/statutes/757/19
SCR CHAPTER 60  CODE OF JUDICIAL CONDUCT. (1979) https://www.wicourts.gov/sc/rules/chap60.pdf</t>
  </si>
  <si>
    <t>Rules of the Judicial Conduct Commission, Rule 6, 1997, http://www.ndcourts.gov/court/rules/Commission/rule6.htm. Rules have the force of law. The court's ability to make these rules is enshrined in the constitution (Art. VI Sec. 3) and they are binding for all judges and attorneys.</t>
  </si>
  <si>
    <t>Office of Legislative Fiscal Analyst established, Utah Code 36-12-13, Amended by Chapter 344, 2014 General Session, Amended by Chapter 430, 2014 General Sessio, http://le.utah.gov/xcode/Title36/Chapter12/36-12-S13.html?v=C36-12-S13_2014040320140513.  
The LFA’s responsibilities for fiscal notes are further defined in legislative Joint Rule 4-2-403, http://le.utah.gov/xcode/TitleJR4/Chapter2/JR4-2-S403.html?v=JR4-2-S403_1800010118000101.
"Fiscal notes" are attached to bills and available to view online. Here is an example of a standard fiscal note:  http://le.utah.gov/~2015/bills/static/HB0068.html, Accessed May 15, 2015.</t>
  </si>
  <si>
    <t>Hawaii Revised Statutes Chapter 21G creates a public access room in the state Capitol granting access to the public of legislative proceedings. Hawaii revised Statutes Chapter 92, the Uniform Information Practices Act, also grants access, with some exemptions for confidential information and draft working documents.
Hawaii Revised Statutes, Chapter 92F, states that "All government records are open to public inspection unless access is restricted or closed by law." (Section 11)
It explicitly in Section 12 (16) states that "Information contained in or compiled from a transcript, minutes, report, or summary of a proceeding open to the public" is a public record.
It further goes on to set specific exemptions for legislative bodies, limited to "Inchoate and draft working papers of legislative committees including budget worksheets and unfiled committee reports; work product; records or transcripts of an investigating committee of the legislature which are closed by rules adopted pursuant to section 21-4 and the personal files of members of the legislature." (Section 13)
There is no explicit statement in the law detailing that "debates, hearings, transcripts, and voting records" must be open, but the law does require it in not so many words.</t>
  </si>
  <si>
    <t>Legislative Budget Board, About the LBB, Accessed Jan. 19, 2015
http://www.lbb.state.tx.us/AboutLBB.aspx
Texas Transparency, Texas State Comptroller, Last accessed May 8, 2015
http://www.texastransparency.org/Tools/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Eva DeLuna Castro, budget analyst, Center for Public Policy Priorities.  Telephone interview, Jan. 21, 2015.
---
Peer Reviewer source:
"Current Board Membership."  Legislative Budget Board, accessed July 3, 2015.  
http://www.lbb.state.tx.us/CurrentBoardMembers.aspx (July 3)</t>
  </si>
  <si>
    <t>Legislative Law Article 5, Section 80, http://jcope.ny.gov/about/ethc/LEGISLATIVE%20LAW%20ARTICLE%205%20Section%2080%20old%20format.pdf
New York Codes, Rules and Regulations, Title 19, Chapter XX, Part 937, http://jcope.ny.gov/about/ethc/19%20NYCRR%20Part%20937.pdf ;
Executive Law Section 94, subsection 19, 2011, http://www.jcope.ny.gov/about/ethc/EXECUTIVE%20LAW%2094.pdf ;
Judiciary Law, Section 45, no date available, http://www.scjc.state.ny.us/Legal.Authorities/judiciary.law.htm</t>
  </si>
  <si>
    <t>District judicial officers - disqualifications, RCW 3.34.110, 2008
http://apps.leg.wa.gov/RCW/default.aspx?cite=3.34&amp;full=true#3.34.110</t>
  </si>
  <si>
    <t>Washington requires candidates to file the C4 form, the full report of total contributions and expenditures monthly during the campaign.
 For contributions exceeding $25, the contributor’s name and address is disclosed along with the amount and date received. Occupation and employer are also required for individuals who contribute more than $100. Additionally, recipients include each contributor’s aggregate amount when reporting contributions received. The forms are publicly available.
 For political committees, the filing schedule is either monthly or weekly. Sometimes candidates, especially marginal ones, do not follow the filing requirements. Violators are typically flagged through complaints filed with the commission, as the agency does not conduct routine audits or checks.
 Each year, dozens of political candidates are flagged by the PDC for failure to register or to file campaign-finance reports, according to the agency's enforcement database.</t>
  </si>
  <si>
    <t>Bills, Resolutions and Orders, Tenn. Code Ann. § 3-2-107(a)(1)
http://search.mleesmith.com/tca/03-02-0107.html
Acts 1963, ch. 113, § 1; 1965, ch. 156, §§ 1, 2; 1967, ch. 209, § 1; 1969, ch. 92, § 1; 1974, ch. 539, §§ 1, 2; 1977, ch. 89, § 20; T.C.A., § 3-207; Acts 2010, ch. 824, § 1; 2010, ch. 868, § 1; 2011, ch. 349, § 1; 2013, ch. 446, § 1.</t>
  </si>
  <si>
    <t>Legislative records are made available by law on a website dedicated to the General Assembly. The law says that the information may be made available electronically and in a timely manner. The minimum information required includes bills, resolutions and meeting agendas. They also include the voting record.
 § 28-3-24.1 of the Georgia Code states that "(a) It is the policy of the General Assembly that legislative information concerning the activities of the General Assembly may be made readily and widely available in electronic format on a timely basis.
 (b) The Secretary of the Senate and the Clerk of the House of Representatives may provide legislative information in electronic format to the GeorgiaNet Division of the Georgia Technology Authority for purposes of public distribution as provided in Code Section 50-25-14. The information may be provided on at least a daily basis in the most current format available. The information provided may include at a minimum: available schedules and agenda for committee meetings; available bill and resolution status information; and full text of all available prefiled and introduced versions of bills and resolutions, including amendments and substitutes. The information provided may include such other matters as will in the determination of the Secretary and the Clerk contribute to the purposes of this Code section. The Georgia Technology Authority shall work with the General Assembly to develop a single Internet site for the Georgia General Assembly. The content and the format of the General Assembly Internet site shall be determined by the Legislative Services Committee."</t>
  </si>
  <si>
    <t>Act 120 of 2010, Chapter 41 (Independent Fiscal Office), Section 4104 (duties of office), http://www.legis.state.pa.us/WU01/LI/LI/CT/HTM/71/00.041..HTM</t>
  </si>
  <si>
    <t>In election years, candidates, parties and PACs have to file their finance reports publicly March 15, July 15, August 15, September 1, October 1, October 15, November 1, and November 18. That covers the primary and general elections. The reports are available online. There have been no recent allegations of a candidate or party failing to disclose.</t>
  </si>
  <si>
    <t>No such law exists. 
Tom Mullaney, state budget officer, interview, Feb. 12, 2015, phone.
Ted Nesi, reporter, WPRI television, Interview, Feb. 25, 2015, phone.
Ian Donnis, political reporter, Rhode Island Public Radio, Interview, Feb. 5, 2015, phone.
The state Budget Office web site, accessed Feb. 12, 2015, can be found here:
http://www.budget.ri.gov/</t>
  </si>
  <si>
    <t>Candidates file contribution disclosures twice in non-election years and quarterly in election years, with additional filings around Primary Day and Election Day. Political parties make contribution and expenditure disclosures quarterly. The reports are available online.</t>
  </si>
  <si>
    <t>S.C. Restructuring Act
http://www.scstatehouse.gov/sess120_2013-2014/bills/22.htm</t>
  </si>
  <si>
    <t>No such law exists.
South Dakota Codified Laws, Title 2, Chapter 8, “Legislative Fiscal Notes” (Repealed), http://legis.sd.gov/Statutes/Codified_Laws/DisplayStatute.aspx?Type=Statute&amp;Statute=2-8.
---
Peer Reviewer Sources: 
South Dakota Codified Laws, Title 2, Chapter 19 "Fiscal impact statement for legislation or ballot initiative that may impact state prison or county jail populations" http://legis.sd.gov/Statutes/Codified_Laws/DisplayStatute.aspx?Type=Statute&amp;Statute=2-1-19</t>
  </si>
  <si>
    <t>Canon 3(E) of Judicial Conduct and Canon 4(D)(1) http://www.courts.state.va.us/agencies/jirc/canons_of_judicial_conduct.pdf</t>
  </si>
  <si>
    <t>Florida Statute 11.431 deals with legislative records and exemptions.  
11.0431 Legislative records; intent of legislation; exemption from public disclosure.—
(1) It is the policy of the Legislature that every person has the right to inspect and copy records of the Senate and the House of Representatives received in connection with the official business of the Legislature as provided for by the constitution of this state. To that end, public records shall be open to personal inspection and copying at reasonable times except when specific public necessity justifies that public records be exempt from such inspection and copying.
The statute continues, listing many exemptions. 
Article II Section 24 of the Florida Constitution guarantees access to public records and meetings, with certain exceptions for closed hearings.
(a) Every person has the right to inspect or copy any public record made or received in connection with the official business of any public body, officer, or employee of the state, or persons acting on their behalf, except with respect to records exempted pursuant to this section or specifically made confidential by this Constitution. This section specifically includes the legislative, executive, and judicial branches of government and each agency or department created thereunder; counties, municipalities, and districts; and each constitutional officer, board, and commission, or entity created pursuant to law or this Constitution.
(b) All meetings of any collegial public body of the executive branch of state government or of any collegial public body of a county, municipality, school district, or special district, at which official acts are to be taken or at which public business of such body is to be transacted or discussed, shall be open and noticed to the public and meetings of the legislature shall be open and noticed as provided in Article III, Section 4(e), except with respect to meetings exempted pursuant to this section or specifically closed by this Constitution.
(c) This section shall be self-executing. The legislature, however, may provide by general law passed by a two-thirds vote of each house for the exemption of records from the requirements of subsection (a) and the exemption of meetings from the requirements of subsection (b), provided that such law shall state with specificity the public necessity justifying the exemption and shall be no broader than necessary to accomplish the stated purpose of the law. The legislature shall enact laws governing the enforcement of this section, including the maintenance, control, destruction, disposal, and disposition of records made public by this section, except that each house of the legislature may adopt rules governing the enforcement of this section in relation to records of the legislative branch. Laws enacted pursuant to this subsection shall contain only exemptions from the requirements of subsections (a) or (b) and provisions governing the enforcement of this section, and shall relate to one subject.</t>
  </si>
  <si>
    <t>Oregon Revised Statues 173 - Legislative Service Agencies, Sections 173.410 to 173.450 (1959).
https://www.oregonlegislature.gov/bills_laws/ors/ors173.html</t>
  </si>
  <si>
    <t>In Utah, both candidates and parties appear to comply with the legal reporting requirements. Candidates file reports prior within 30 days of receiving contributions, and prior to elections. They also must file annual reports. Parties file only annual reports.
Observers say that reporting appears complete and accurate. The state makes campaign finance data and lobbyists disclosures available at disclosures.utah.gov. The Lt. Governor's Elections Office has been willing to provide the data in electronic format at no cost to advocacy group requesters.</t>
  </si>
  <si>
    <t>Under reporting requirements in place during the 2014 election cycle, candidates filed two semiannual reports, two more in the final month before the election, and a final report after the election. Reports were also required during the primary and, if necessary, the primary run-off.  
Gov. Greg Abbott, who called on lawmakers to “dedicate” the 2015 legislative session to ethics reforms, asked for a new law requiring quarterly reporting of campaign finance data for legislators, statewide elected officials and political action committees, but the bill died in the final days of the session.  
Abbott, in a policy paper released during his gubernatorial campaign, called those reporting requirements “insufficient” and said the system of requiring only semi-annual reports until the closing phase of the race leaves voters “poorly informed as to what parties are financing a campaign – a major indicator of the interests that a candidate is likely to take seriously if elected to office.”
Abbott, the former Texas attorney general, noted that political committees filing with the Federal Election Commission generally submit reports on a quarterly schedule and said Texas needed to adopt “these more reliable ethical standards.”</t>
  </si>
  <si>
    <t>Canon 3 of the Code of Judicial Conduct of Administrative Order 10, accessed April 30, 2015. https://www.vermontjudiciary.org/lc/Shared%20Documents/Text%20of%20A.O.%2010%20Vt%20Code%20of%20Judicial%20Conduct.REFORMATTED.pdf.
Chief Superior Judge Brian Grearson personal interview Feb. 17, 2015.
Dan Barrett, staff attorney VT ACLU telephone interview Feb. 19, 2015.</t>
  </si>
  <si>
    <t>Oklahoma State Finance Act, 62 O.S. chapter 1, section 34.6
http://www.oscn.net/applications/oscn/DeliverDocument.asp?CiteID=456770
John Estus, spokesman for the Office of Management and Enterprise Services, in-person interview, 2/27/15, 9:15 a.m.</t>
  </si>
  <si>
    <t>In practice, the asset disclosure records of senior civil servants are complete and detailed.</t>
  </si>
  <si>
    <t>No such law exists. 
Joint Rules, § 501(3), 2015, Senate and House Legislative Manual 2015-2016, http://www.legis.nd.gov/files/resource/legislative-rules/rules15a.pdf.
Corroborated with: Della Schick, office assistant with Legislative Council, email, Feb. 18, 2015.</t>
  </si>
  <si>
    <t>Texas Code of Judicial Conduct, as amended by the Texas Supreme Court through Aug. 22, 2002.  Accessed Jan. 22, 2015  
http://www.scjc.state.tx.us/pdf/txcodeofjudicialconduct.pdf</t>
  </si>
  <si>
    <t>Utah Judicial Code of Conduct, Rule 2.11-A-3 - Disqualification.  http://jcc.utah.gov/code/#canon2.</t>
  </si>
  <si>
    <t>Ohio Revised Code 103.11, Ohio legislative service commission organization, 1979: http://codes.ohio.gov/orc/103.11 
Ohio Revised Code 103.13 B, Powers and duties of legislative service commission, 1999: http://codes.ohio.gov/orc/103.13 
Legislative Service Commission "about us" page: http://www.lsc.ohio.gov/about/default.htm</t>
  </si>
  <si>
    <t>Candidates and political parties in Tennessee are required to file six reports during an election year. They include four quarterly reports, a pre-primary report and a pre-general election report. They only file twice a year in non-election years. 
 The reports are posted quickly online on the public can search the campaign finance database to find them. They are free to view. 
 The candidates and political parties do disclose as required by law, but they don’t go beyond that, said Tom Humphrey, a veteran political reporter for the Knoxville News Sentinel. 
 Humphrey wrote a story for the Knoxville News Sentinel on how groups infused $1 million late into a battle over a proposed constitutional amendment that would allow lawmakers to put restrictions on abortions. Voters, however, weren’t aware of all that money coming in until well after the election was over. That’s because state law says the last pre-election disclosure is 10 days before the election. 
 That 10-day blackout often leads to attack ads where candidates trash one another, and the public won’t find out who is behind the advertisements until the next report is due.</t>
  </si>
  <si>
    <t>No such law exists. 
Elizabeth Lynam, Citizens Budget Commission, Vice President, March 16, 2015, New York, phone</t>
  </si>
  <si>
    <t>Judges and Chancellors, 1932, Tenn. Code Ann. § 17-2-101
http://search.mleesmith.com/tca/17-02-0101.html
Rule 10: Code of Judicial Conduct, RJC 2.11, 2013, accessed May 5, 2015
http://www.tsc.state.tn.us/rules/supreme-court/10
Rule 10 B: Disqualification or Recusal of a Judge; Filing and Disposition of Motions and Appeal, accessed May 5, 2015
http://www.tsc.state.tn.us/rules/supreme-court/10b
As adopted by order filed January 4, 2012, effective July 1, 2012; amended by order filed June 13, 2012, effective July 1, 2012; and amended by order filed June 19, 2013.</t>
  </si>
  <si>
    <t>Fiscal Research Division. (1971) NC GS n120-36.1 http://www.ncleg.net/EnactedLegislation/Statutes/HTML/BySection/Chapter_120/GS_120-36.1.html</t>
  </si>
  <si>
    <t>Legislative records are subject to Delaware's open records law. Delaware's Freedom of Information Act defines a public body as "any regulatory, administrative, advisory, executive, appointive or legislative body of the State," unless specifically excluded by law. § 10002  
Notably, an exception broadly exempts legislator emails from FOIA, shielding important conversations from public view. Political caucus meetings and ethics committee meetings are also specifically exempt from open meetings requirements of FOIA.
---
Peer Reviewer Comment: Agree.
Not only are state lawmakers exempt from the state's FOIA law, but any staff person working at Legislative Hall within either the Republican or Democratic Party caucus are also not subject to records requests.</t>
  </si>
  <si>
    <t>1. NJSA 52: 11-57(2): http://law.justia.com/codes/new-jersey/2013/title-52/section-52-11-57/</t>
  </si>
  <si>
    <t>New Hampshire Statutes, Chapter 21-G, Section 21-G:31, V; 2006
http://www.gencourt.state.nh.us/rsa/html/i/21-G/21-G-31.htm 
New Hampshire Statutes, Title I, Chapter 14-B, Section 4, IV., 2009 (last revised)
http://www.gencourt.state.nh.us/rsa/html/I/14-B/14-B-mrg.htm
New Hampshire Statutes, Title VI, Chapter 91-A, 1967-2013
http://www.gencourt.state.nh.us/rsa/html/vi/91-a/91-a-mrg.htm</t>
  </si>
  <si>
    <t>N.J.A.C. 19:61-2.5: http://www.state.nj.us/ethics/docs/statutes/ethicsrules.pdf</t>
  </si>
  <si>
    <t>Nevada Administrative Code 281A.420, Ethics in Government, Third-party Requests for Opinion, Confidentiality and availability of information, 2000
https://www.leg.state.nv.us/NAC/NAC-281A.html#NAC281ASec420
Nevada Administrative Code 281A.365, Ethics in Government, First-party Requests for Opinion, Conduct of hearings; action by Commission; effect of opinion; confidentiality, 2006
https://www.leg.state.nv.us/NAC/NAC-281A.html#NAC281ASec365
Nevada Revised Statutes 1.464, Judicial Department Generally, Commission on Judicial Discipline, Reports: Annual; biennial; contents; confidentiality, 2009, https://www.leg.state.nv.us/NRS/NRS-001.html#NRS001Sec464
Nevada Revised Statutes 1.4687, Judicial Department Generally, Commission on Judicial Discipline, Proceedings Concerning Disciplinary Action or Removal from Office, Public access to formal statement of charges and certain other records; open hearings; private deliberative sessions; certain records privileged, https://www.leg.state.nv.us/NRS/NRS-001.html#NRS001Sec4687</t>
  </si>
  <si>
    <t>New Hampshire Statutes Title IV, Chapter 541-A:5, “Fiscal Impact Statements”, 2001
http://www.gencourt.state.nh.us/rsa/html/LV/541-A/541-A-5.htm
New Hampshire Statutes Title I, Chapter 14:31, “Office of Legislative Budget Assistant; General Duties”, 2011
http://www.gencourt.state.nh.us/rsa/html/I/14/14-31.htm
Jeffry Pattison, Legislative Budget Assistant, January 30, 2015, Lowell, Mass., phone</t>
  </si>
  <si>
    <t>The Canon of Judicial Ethics 2 (E) governing disqualification, revised 2013, can be found here:
https://www.courts.ri.gov/Courts/SupremeCourt/Supreme%20Court%20Rules/Supreme-Rules-Article6.pdf#search=Judicial%2520Canons%2520recusal</t>
  </si>
  <si>
    <t xml:space="preserve">Nevada Revised Statutes Chapter 218F: Legislative Counsel Bureau, Section 600: Fiscal Analysis Division, Composition, general powers and duties, 1977, https://www.leg.state.nv.us/NRS/NRS-218F.html#NRS218FSec600
 </t>
  </si>
  <si>
    <t>Data about contributions and expenditures is not disclosed quarterly. Generally, it is disclosed three times during an election cycle.
 Candidates and parties file a disclosure statement prior to the June primary election, and another statement prior to the November general election. These are complete through the 15th day prior to the election. Supplemental statements are required when contributions of $500 or more are received within 14 days immediately prior to the election. A final year-end report is due by Feb. 1.
 While parties and candidates typically comply with the deadlines, each year there are some instances of candidates missing the deadlines.
 The disclosures are publicly available on the secretary of state's website.</t>
  </si>
  <si>
    <t>PA Constitution, Article V, Section 17(b), 1968
http://www.legis.state.pa.us/cfdocs/legis/LI/consCheck.cfm?txtType=HTM&amp;ttl=00&amp;div=0&amp;chpt=5
Pennsylvania Code, Chapter 33 (Code of Judicial Conduct), Subchapter A, 1973, Rule 2.11, http://www.pacode.com/secure/data/207/chapter33/chap33toc.html
Pa. Judicial Code Falls Short on Recusals, Experts say, Dan Packel, Law360, 30 June 2014, http://www.law360.com/articles/550877/pa-judicial-code-falls-short-on-recusals-experts-say?article_related_content=1</t>
  </si>
  <si>
    <t>Fiscal analyst; powers and duties. Nebraska State Law 50, Section 419; effective 1961, last revised 1992; 
http://www.nebraskalegislature.gov/laws/statutes.php?statute=s5004019000</t>
  </si>
  <si>
    <t>Records of legislative proceedings are covered generally (though not specifically) by Secs. 210 and 225 of the Freedom of Information Act (FOIA), which cover votes of public agencies, minutes of their meetings and meeting notices. The public education officer of the state FOI Commission said this has never been challenged. 
Sec. 225(a) of the FOIA states, "The meetings of all public agencies, except executive sessions ... shall be open to the public. The votes of each member of any such public agency upon any issue before such public agency shall be reduced to writing and made available for public inspection within forty-eight hours and shall also be recorded in the minutes of the session at which taken."  [Sec. 1-200(1)(A) defines public agencies as "Any executive, administrative or legislative office of the state ..."]
The FOIA also includes a broad exemption in Sec. 1-210(b)(1):
"(b) Nothing in the Freedom of Information Act shall be construed to require disclosure of:
(1) "Preliminary drafts or notes provided the public agency has determined that the public interest in withholding such documents clearly outweighs the public interest in disclosure;"</t>
  </si>
  <si>
    <t>Candidates and political parties both file public quarterly reports stating the source and  amount of campaign funds, and how the money was used. This is what led to the downfall of Speaker of the House Bobby Harrell, whose disclosures  featured line after line of misused campaign funds.
There is, possibly, a problem with the timing of quarterly reports.
The schedule for quarterly reports is as follows: January 10 (covering October 1 - December 31), April 10 (covering January 1 - March 31), July 10 (covering April 1 - June 30), and October 10 (covering July 1 - September 30).
 As Lynn Teague of the League of Women Voters points out, there’s a “black-out period between the last quarterly report and the election.” Voters don’t get to see all the money that can flood into a campaign between October 10 and the first Tuesday in November.
Out of state groups, she said, can “dump enormous amounts of money into campaigns that doesn’t get disclosed until after the election, when it’s no longer useful to voters in making decisions.”</t>
  </si>
  <si>
    <t>Montana Legislative Fiscal Division, http://leg.mt.gov/content/For-Legislators/orientation/LFD-Introduction.pdf
Montana Code Annotated, title 5, chapter 12, part 3, section 2, 1975, http://leg.mt.gov/bills/mca/5/12/5-12-302.htm
Montana Code Annotated, title 5, chapter 12, part 2, section 5, 1975, http://leg.mt.gov/bills/mca/5/12/5-12-205.htm</t>
  </si>
  <si>
    <t>Commission, duty to provide information. Nebraska State Law 49, Section 123.01; http://nebraskalegislature.gov/laws/statutes.php?statute=49-14,123.01</t>
  </si>
  <si>
    <t>No such law exists.
Joint rule 20 of the Mississippi Legislaure: billstatus.ls.state.ms.us/htms/j_rules.pdf
Legislative Budget Office Director Debbie Rubisoff: e-mail questions and answers - Feb. 19, 2015
State law Section 5-1-85 (2012): www.lexisnexis.com/hottopics/mscode/</t>
  </si>
  <si>
    <t>Missouri Revised Statutes, 1978, Chapter 130 Section 56, amended 1979, 1985, 1991,1997, 1999, http://www.moga.mo.gov/mostatutes/stathtml/13000000561.html
Supreme Court Rules, 1987, Rule 12.21, amended 1998, http://www.courts.mo.gov/courts/ClerkHandbooksP2RulesOnly.nsf/c0c6ffa99df4993f86256ba50057dcb8/83b72f5db663c2bf86256ca6005212a0?OpenDocument
Supreme Court Rules, 1995, Rule 5.31, revised 2013, http://www.courts.mo.gov/courts/ClerkHandbooksP2RulesOnly.nsf/c0c6ffa99df4993f86256ba50057dcb8/653fdb9707bf609086256ca600521218?OpenDocument</t>
  </si>
  <si>
    <t>Missouri Revised Statutes, Chapter 23 section 10 and 20, http://www.moga.mo.gov/mostatutes/stathtml/02300000101.html</t>
  </si>
  <si>
    <t xml:space="preserve">Oregon Code of Judicial Conduct (2013), Section 3.10 Disqualification. 
http://www.ojd.state.or.us/Web/ojdpublications.nsf/Files/CodeJudicialConduct.pdf/$File/CodeJudicialConduct.pdf
Oregon Revised Statues 244 - Government Ethics (1974), Sections 244.040; 244.120 and 244.130.
https://www.oregonlegislature.gov/bills_laws/lawsstatutes/2013ors244.html
Corroborated by Susan Isaacs, Executive Director, Commission on Judicial Fitness and Disability, June 2015, </t>
  </si>
  <si>
    <t>Mary Baker, Commissioner of Political Practices, program supervisor, 6 February 2015, Helena, Montana, email
Montana Code Annotated, Title 2, Chapter 6, Part 1, Section 2, 1895, http://leg.mt.gov/bills/mca/2/6/2-6-102.htm</t>
  </si>
  <si>
    <t>The California Legislative Open Records Act gives the public access to all documents related to legislation, including voting records. Information starting from the 1999-2000 session up until the 2015-2016 session is available online.
 §9073 reads as follows: "Legislative records are open to inspection at all times during the normal office hours of the Legislature and any person has a right to inspect any legislative record, except as hereafter provided. Any person shall be furnished reasonable opportunities for inspection of legislative records and reasonable facilities for making memoranda or abstracts therefrom. Any person may receive a copy of a legislative record if such record is of a nature permitting such copying. The Legislature may establish fees reasonably calculated to reimburse it for its actual cost in making such copies available, provided such fee shall not exceed ten cents ($0.10) per page."</t>
  </si>
  <si>
    <t>Code of Judicial Conduct, 5 O.S. Chapter 1, App. 4- Rule 1.2 &amp; 2.11
http://www.oscn.net/applications/oscn/DeliverDocument.asp?CiteID=461649
http://www.oscn.net/applications/oscn/DeliverDocument.asp?CiteID=461668</t>
  </si>
  <si>
    <t>Mississippi Ethics Commission Executive Director Tom Hood: e-mail question-and-answer exchange - Feb. 18, 2015
State law Sections 25-4-17, 25-4-19 and 25-4-23 - MISSISSIPPI ETHICS COMMISSION - (1979): www.lexisnexis.com/hottopics/mscode
Mississippi Ethics Commission: www.ethics.state.ms.us</t>
  </si>
  <si>
    <t>Candidates and political parties file regular reports that can be found on the Board of Elections website, and which can be searched by filings, contributions, expenditures and reports.
Political reporter Ian Donnis of Rhode Island Public Radio says that candidates and parties generally do a good job of filing quarterly and pre- and post-reports for both the primary and the general election.</t>
  </si>
  <si>
    <t>Minnesota Statutes, Chapter 3, Section 3.98, 2014, https://www.revisor.mn.gov/statutes/?id=3.98</t>
  </si>
  <si>
    <t>Laurie McCallum, chair of the state Labor and Industry Review Commission and  former chair of the state Personnel Commission for 13 years, email interviews Feb. 8, 2015, and Feb. 9, 2015.
OSER resurces: http://oser.state.wi.us/doctype_list.asp?doccatid=48&amp;typeid=64. Accessed several times, including Feb. 8, 2015
Sally Drew, president of the Association of Career Employees (ACE), sally_drew@mac.com, Phone interview Feb. 16, 2015, and email followup.</t>
  </si>
  <si>
    <t>North Dakota Constitution, Article VI, § 11, 1977, http://www.legis.nd.gov/constit/a06.pdf.
North Dakota Century Code, § 44-04-22, 1995, http://www.legis.nd.gov/cencode/t44c04.pdf.
North Dakota Code of Judicial Conduct, Rule 2.11(A)2, 2008 to 2009, http://www.ndcourts.gov/court/rules/Judicial/canon2.htm#r2.11.
ND Code Jud. Conduct, Rule 2.11(C), 2008 to 2009,  http://www.ndcourts.gov/court/rules/Judicial/canon2.htm#r2.11.</t>
  </si>
  <si>
    <t>Minnesota Statutes, Chapter 10A, Section 10A.02, 2014, https://www.revisor.mn.gov/statutes/?id=10A.02
Professional Rules, Rules of Board on Judicial Standards, Rule 5. Confidentiality, access 19 May 2015, https://www.revisor.mn.gov/court_rules/rule.php?type=pr&amp;subtype=stan&amp;id=5</t>
  </si>
  <si>
    <t>Ohio Code of Judicial Conduct, Rule 2.11: http://www.supremecourt.ohio.gov/LegalResources/Rules/conduct/judcond0309.pdf</t>
  </si>
  <si>
    <t>Rebecca Stepto, executive director if the WV Ethics Commission, in an email interview Jan. 28, 2015.
 Phil Kabler, statehouse correspondent for the Charleston Gazette, in a telephone interview from the state Capitol on Jan. 20, 2015.
 Diane Holley-Brown, communications director for the Department of Administration, in an email interview from her office in the state Capitol on April 8, 2015 
 Ethics Commission Web site listing financial dislosure statements for public officials, accessed on April 23, 2015. 
 http://www.ethics.wv.gov/pages/FinancialDisclosure_Results.aspx?FirstName=Robin&amp;LastName=Davis&amp;County=&amp;Office=Supreme+Court+Justice&amp;Year=2014</t>
  </si>
  <si>
    <t>No such law exists. 
All websites accessed on Jan. 18, 26, March 13, 16, 22, April 11, 2015  
Massachusetts General Laws Ch. 268A, the Conflict of Interest Law
Section on disclosure of agency opinions and activity
https://malegislature.gov/Laws/GeneralLaws/PartIV/TitleI/Chapter268A/Section10
https://malegislature.gov/Laws/GeneralLaws/PartIV/TitleI/Chapter268A/Section24
Massachusetts General Laws Ch. 268B, the Financial Disclosure Law, Section 4; (section of public disclosure) 
https://malegislature.gov/Laws/GeneralLaws/PartIV/TitleI/Chapter268B/Section4
Massachusetts General Laws, c.211c,Section 4, 1987
http://www.mass.gov/cjc/statute.pdf</t>
  </si>
  <si>
    <t>NC Code of Judicial Conduct (2006) http://www.aoc.state.nc.us/www/public/html/Amendments-NCJudicialCode.pdf. See Canon 3, section 3, disqualification. 
Also NC GS 15A-1223, Disqualification of judge. (1977-1984) http://www.ncleg.net/EnactedLegislation/Statutes/HTML/BySection/Chapter_15A/GS_15A-1223.html</t>
  </si>
  <si>
    <t xml:space="preserve">Candidates file both pre- and post-campaign finance reports during election years for both the primary and general elections. These are posted online by the Pennsylvania Department of State and are publicly available within 72 hours of being filed. 
Very few candidates fail to comply with these rules because of the media scrutiny that the campaign finance reports tend to attract. </t>
  </si>
  <si>
    <t xml:space="preserve">No such law exists.
The Arkansas Freedom of Information Act gives citizens the right to request all public records, including information related to legislative proceedings. However, there is no specific law regarding legislative records such as transcripts or votes (transcripts and committee roll call votes are not available. </t>
  </si>
  <si>
    <t>No such law exists. 
Maryland Annotated Code, Oct. 2014, General Provisions Article, Title 5, Section 205 Duties of the Ethics Commission http://ethics.maryland.gov/download/general/Ethics%20Law.pdf
ff) Subject to § 2-1246 of the State Government Article, the Ethics Commission shall submit to the General Assembly:
(1) an annual report on its activities; and
(2) based on its investigations and studies, other special reports with recommendations for legislation as may be appropriate.</t>
  </si>
  <si>
    <t>All contributions and expenditures related to any candidate, measure, or political party active in any election including initiative, referendum, and recall petition drives are filed electronically using the Secretary of State’s Oregon Elections System for Tracking and Reporting (ORESTAR). These reports are made at least quarterly, and typically more often pre and post-election. They are publicly available in practice.
ORESTAR tracks campaign information from 1990 forward in an easily readable online format, also exportable in .xls format.</t>
  </si>
  <si>
    <t>Louisiana Revised Statutes 42:1134 Powers, duties and responsibilities of the board, passed in 1979, effective April 1, 1980, amended 1981, 1993, 1996, 2004, 2007, 2010, 2012 and 2014.
http://www.legis.la.gov/Legis/law.aspx?d=99239 
Rule 23, Louisiana Supreme Court under Section 25, Article V of the State Constitution that creates the Judiciary Commission. Louisiana Supreme Court. Amended into new State Constitution 1974. amended in 1975, 1978, 1983, 1996, 1997, 1999, 202, 204, 206, 2007 and 2013.
http://www.lasc.org/rules/supreme/RuleXXIII.asp 
Melissa Landry, executive director, Louisiana Lawsuit Abuse Watch, in-person interview, May 22, 2015.
Valarie Willard, communications director of the Louisiana Supreme Court, telephone interview on May 22, 2015
In Re: Judge J. Robin Free, Case 2014-O-1828. Dec. 9, 2014. (Example of Supreme Court ethics findings)
http://search.lasc.org/isysquery/7bc98bd5-77e8-47e9-94d4-0f645caf2e84/1/doc/</t>
  </si>
  <si>
    <t>Judiciary Law Section 14, https://www.nycourts.gov/ip/acje/judiciarylaw.shtml
Rules of the Chief Administrative Judge, Part 100.3(E), no date available, https://www.nycourts.gov/rules/chiefadmin/100.shtml</t>
  </si>
  <si>
    <t xml:space="preserve">The legislature records all voting records and legislative proceedings. They are public records under the state's public records law. Hearings and debates are explicitly open to the public, with exemptions. </t>
  </si>
  <si>
    <t>Jon Ammons, acting public records officer, Public Disclosure Commission 2/27/2015; 
 Austin Jenkins, capitol reporter for nwNewsNetwork email interview 3/3/2016; 
 Public Disclosure Commission, F-1 disclosure request site, accessed April 22, 2015 
 http://www.pdc.wa.gov/public/personalfinancialaffairs.aspx 
 "State legislators' financial disclosures fall short" by Jim Brunner, The Seattle Times, 2/22/14
 http://www.seattletimes.com/seattle-news/state-legislatorsrsquo-financial-disclosures-fall-short/</t>
  </si>
  <si>
    <t>A.S. 24.08.105 explicitly makes the record of legislators' votes public, and A.S. 44.62.040 requires submission, filing, and publication of regulations to include most legislative proceedings.
Overall, Alaskans have access to most aspects of debate and to most hearings held in the Legislature under portions of the Open Meetings Act which are followed (i.e. committee hearings), and the voting record of all legislators also is statutorily required to be made public. The information provided online in practice includes the full text of bills as they move through the Legislature, fiscal notes, amendments, minutes and audio, and documents provided to committees or otherwise attached to the public record. 
However, the Open Meetings Act does exempt the court system and the legislative branch of state government by excluding the two from the definition of "public entity" that otherwise applies.</t>
  </si>
  <si>
    <t>NMRA &gt; Code of Judicial Conduct &gt; 21-211. Disqualification.
http://public.nmcompcomm.us/nmnxtadmin/NMPublicLink.aspx?jd=21-211
[Adopted by Supreme Court Order No. 11-8300-045, effective January 1, 2012.]</t>
  </si>
  <si>
    <t>Chris Piper, executive director of Virginia Conflict of Interest and Ethics Advisory Council, 4 March 2015, interview by phone.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Secretary of the Commonwealth's office, Richmond, Va., 13 March 2015, interview by email.
 Conflict of Interest page, Secretary of the Commonwealth, accessed 13 March 2015. https://commonwealth.virginia.gov/va-government/conflict-of-interest/</t>
  </si>
  <si>
    <t xml:space="preserve">John Steffen, Kentucky Executive Branch Ethics Commission, executive director, 23 December 2014, Frankfort, Kentucky, phone interview. 
Kentucky Revised Statutes Chapter 11A, Section 110, 1998, http://www.lrc.ky.gov/Statutes/statute.aspx?id=603, accessed 20 February 2015. 
Kentucky Revised Statutes Chapter 11A, Section 80, 2012, http://www.lrc.ky.gov/Statutes/statute.aspx?id=40157, accessed 20 February. 
John Schaaf, Kentucky Legislative Branch Ethics Commission, assistant director and general counsel, 31 December 2014, Frankfort, Kentucky, phone interview.
Kentucky Revised Statutes Chapter 6, Section 686, 2000, http://www.lrc.ky.gov/Statutes/statute.aspx?id=356, accessed 20 February 2015. 
Kentucky Revised Statutes Chapter 6, Section 691, 2000, http://www.lrc.ky.gov/Statutes/statute.aspx?id=358, accessed 20 February 2015. 
Jimmy Shaffer, Kentucky Judicial Conduct Commission, executive secretary, 2 February 2015, Frankfort, Kentucky, email interview. 
Supreme Court Rules 4, Section 260 (1), 2014, https://govt.westlaw.com/kyrules/Document/NAEDEBE70A91D11DA8F5EE32367A250AE?viewType=FullText&amp;originationContext=documenttoc&amp;transitionType=CategoryPageItem&amp;contextData=%28sc.Default%29, accessed 20 February 2015. </t>
  </si>
  <si>
    <t>Rules of the Supreme Court of the State of New Hampshire, Rule 2.11 (A), (C), accessed Jan. 22-Feb. 9, 2015, http://www.courts.state.nh.us/rules/scr/scr-38-Canon%202-new.htm 
New Hampshire Statutes, Title LI, Chapter 492, “Disqualification of Judges,” Section 1,2, 1885, http://www.gencourt.state.nh.us/rsa/html/LI/492/492-mrg.htm
Robert Wilson, New Hampshire Committee on Judicial Conduct, chairman, Jan 27, 2015, Lowell, Mass., phone</t>
  </si>
  <si>
    <t>1. CODE OF JUDICIAL CONDUCT, Canon 3: http://www.judiciary.state.nj.us/rules/appendices/app1_jud.htm#P232_26061</t>
  </si>
  <si>
    <t>Natalia Ashley, executive director, Texas Ethics Commission, telephone interview, Feb. 18, 2015
House Bill 486. Relating to the availability on the Innteret of personal financial statements filed by public officials, Accessed Feb. 16, 2015
http://www.capitol.state.tx.us/tlodocs/84R/billtext/html/HB00486I.htm
Personal Financial Disclosure form, Texas Ethics Commission, Accessed April 24, 2015
http://www.ethics.state.tx.us/e-forms/e_pfs15.pdf</t>
  </si>
  <si>
    <t>Nebraska Judicial Code of Conduct, Chapter 5, Article 302.11, updated Feb. 9, 2015 
https://supremecourt.nebraska.gov/supreme-court-rules/2154/%C2%A7-5-30211-disqualification</t>
  </si>
  <si>
    <t>Todd Sutton, Employee Representative, Utah Public Employees' Association, phone interview April 14, 2015, Salt Lake City.
 Jean Mills-Barber, HR Director, Utah Department of Human Resource Management, email response to questions, April 14, 2015, Salt Lake City.
 Jenn Gonnely, Executive Director, Utah Chapter of League of Women Voters, in-person interview on February 10, 2015, Salt Lake City</t>
  </si>
  <si>
    <t>Supreme Court Order ADKT427 -- Nevada Code of Judicial Conduct, detailing four judicial canons crafted to ensure "an independent, fair and impartial judiciary" in Nevada.
http://www.leg.state.nv.us/courtrules/scr_cjc.html
Interview 1/22/15 with Janette Bloom, retired chief clerk, Nevada Supreme Court
Interview 1/23/15 with Michael Sommermeyer, PIO, Nevada Supreme Court
Nevada Supreme Court ruling no. 33779, Aug. 18, 2000, "City of Las Vegas Downtown Redevelopment Agency."
http://law.justia.com/cases/nevada/supreme-court/2000/33779-1.html</t>
  </si>
  <si>
    <t>Justin St. james, Staff Attorney, Vermont State Employees Association personal interview Feb. 17, 2015.
 Former Sen. Vincent Illuzzi, personal interview Feb.17, 2015.
 Sarah London, Counsel to the Goveernor, personal interview Jan. 21, 2015.</t>
  </si>
  <si>
    <t xml:space="preserve">Legislative Council Act, 1986, Michigan Code Sections MCL 4.150 and 4.160
http://www.legislature.mi.gov/(S(mpiikxw4wuf1skw2wp3m0e2m))/mileg.aspx?page=getobject&amp;objectname=mcl-Act-268-of-1986&amp;query=on
  </t>
  </si>
  <si>
    <t>The Legislature’s records fall under the same open records law as other government documents. That law defines public records broadly as any written materials made or received by a public officer as part of the transaction of public business. It also gives citizens broad rights to inspect or take copies of public records, and it requires public officials who have custody of any public records to allow citizens access to that material. 
Governmental bodies, including the Legislature, are required to make public records of their meetings, except for executive sessions, and those records must include the date, time, place, members present and action taken, including votes. The law does require proactive disclosure of  records, including votes taken in committee or on the floor.
However, state law does not require that minutes be kept of legislative discussions, either on the floor or in committees. 
One additional requirement set for legislative records is that official documents related to finished business of the Legislature be compiled and submitted to the Secretary of State’s Office for publication as Journals of the House and Senate within 16 weeks of the end of the legislative session. State law also requires that copies of documents related to unfinished business – such as bills, communications from public officials such as the governor and the director of finance, and special reports of committees -- be kept and filed by the secretary of the Senate and the clerk of the House of Representatives. The secretary and clerk must finish that filing within 10 days of the end of a session.</t>
  </si>
  <si>
    <t>Montana Code Annotated, title 3, chapter 1, part 8, section 3, 1987, http://leg.mt.gov/bills/mca/3/1/3-1-803.htm</t>
  </si>
  <si>
    <t>No such law exists.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Center on Budget and Policy Priorities – Massachusetts Fact Sheet
http://www.cbpp.org/files/2-4-14sfp-factsheets/MA.pdf</t>
  </si>
  <si>
    <t>Phone interview with Drew Rawlins, executive director of the Bureau of Ethics and Campaign Finance, on Dec. 18, 2014.
 Interview with Tom Humphrey, reporter for the Knoxville News Sentinel, on Dec. 23, 2014 at the Bell Buckle Café. 
 Tennessee Ethics Commission webpage for Disclosure of Statement of Interests: https://apps.tn.gov/conflict-app/search.htm</t>
  </si>
  <si>
    <t>K.S.A. 46-259, State Governmental Ethics, 1974: http://ethics.ks.gov/statsandregs/46-259.html</t>
  </si>
  <si>
    <t>Missouri Revised Statutes, 1939, Chapter 476 section 180, http://www.moga.mo.gov/mostatutes/stathtml/47600001801.html
Supreme Court Rules, 1998, Rule 2 canon 2.11, revised 2013, http://www.courts.mo.gov/courts/ClerkHandbooksP2RulesOnly.nsf/c0c6ffa99df4993f86256ba50057dcb8/e14db401df7f552e86256ca6005211b7?OpenDocument</t>
  </si>
  <si>
    <t xml:space="preserve">Iowa Code Chapter 68B.38B  "Government Ethics and Lobbying — Complaint procedures," Code of Iowa updated as of January 2015,
https://www.legis.iowa.gov/docs/code/2015/68b.pdf
Iowa Code Chapter 68B.32A  "Government Ethics and Lobbying — Duties of the board," Code of Iowa updated as of January 2015,
https://www.legis.iowa.gov/docs/code/2015/68b.pdf
Iowa Code Chapter 68B.31  "Government Ethics and Lobbying — Legislative ethics committee," Code of Iowa updated as of January 2015,
https://www.legis.iowa.gov/docs/code/2015/68b.pdf
Commission Procedures, Iowa Judicial Qualification Commission, accessed February 2015,
http://www.iowajqc.gov/commission_procedures/
 </t>
  </si>
  <si>
    <t>Mississippi Code of Judicial Conduct, Canon 3-E-1 and 1d; A Judge Shall Perform the Duties of Judicial Office Impartially and Diligently; Disqualification
https://courts.ms.gov/rules/msrulesofcourt/code_of_judicial_conduct.pdf</t>
  </si>
  <si>
    <t>Maryland Annotate Code, Oct. 2014, STATE GOVERNMENT. TITLE 2.  GENERAL ASSEMBLY . SUBTITLE 12.  STAFF AND SERVICES -- DEPARTMENT OF LEGISLATIVE SERVICES . PART II.  ORGANIZATION AND GENERAL AUTHORITY OF DEPARTMENT § 2-1207. Duties of the Department  and 2-1273 Budget and Fiscal Affairs 
https://govt.westlaw.com/mdc/Document/N18DDB5C0C01B11E39A70C01DBC35B27E?viewType=FullText&amp;originationContext=documenttoc&amp;transitionType=CategoryPageItem&amp;contextData=(sc.Default)</t>
  </si>
  <si>
    <t xml:space="preserve">Oklahoma's Ethics Commission requires pre and post reports to be filed quarterly, and those who don’t file by the deadlines can be fined. 
The reports, which contains expenditures and sources of funding, for candidates and political parties can be accessed in real time as they are filed on the Ethics Commission's reporting system website, the Guardian. But some groups have lagged in reporting the information in the timeframe required by Oklahoma's law. 
In December 2013, the Ethics Commission announced it planned to send out about 200 letters to candidate committees that failed to file financial reports by required deadlines. The commission also had to send letters that month to about 250 to political action committees that failed to file reports on time. 
Executive Director Lee Slater said these issues most commonly occur with tracking down follow-up filings from candidates who lost races. Those who remain active, he said, are typically diligent about filing on time. </t>
  </si>
  <si>
    <t>Shantel Krebs, secretary of state, 20 March 2015, email.
 Dusty Johnson, former chief of staff to Gov. Dennis Daugaard, 20 March 2015, email.
 Cory Heidelberger, operator of Dakota Free Press blog, 25 March 2015, email.</t>
  </si>
  <si>
    <t>Ohio law requires pre and post primary and general election reports, as well as monthly reports for July-September, disclosure of large contributions within two business days just before the election, and annual reports in "off" election years. These filing laws are almost universally followed. No violations came to light during the study period. Reports are publicly available.</t>
  </si>
  <si>
    <t>Maine Revised Statutes Title 3, Chapter 7, Section(s) 162, 1973.
http://legislature.maine.gov/legis/statutes/3/title3sec162.html</t>
  </si>
  <si>
    <t>A YES score is earned if the law mandates public access to all records of legislative proceedings, including voting records. A YES can still be scored if exceptions for closed hearings or individual privacy exist.
A MODERATE score is earned if a general law requires all government records to be made publicly available, not specifically referring to records of legislative processes and documents, but not excluding them either.
A NO score is earned if no such law exists or it exists, but exceptions are not clearly defined.</t>
  </si>
  <si>
    <t>Indiana Code 4-2-7-4, Powers of Inspector General, http://statecodesfiles.justia.com/indiana/2014/title-4/article-2/chapter-7/chapter-7.pdf
Indiana Code 4-2-7-8, records and disclosure, http://statecodesfiles.justia.com/indiana/2014/title-4/article-2/chapter-7/chapter-7.pdf 
Indiana Judicial Nominating Commission/Indiana Commission on Judicial Qualifications, 2014 Annual Report, http://www.in.gov/judiciary/jud-qual/files/2014_JQ_Annual_Report.pdf.
Admission and Discipline Rule 25, Judicial Disciplinary Proceedings, http://www.in.gov/judiciary/rules/ad_dis/index.html#_Toc407091352
Interview: Inspector General Cynthia Carrasco, Jan. 5, 2015, by phone.</t>
  </si>
  <si>
    <t>Idaho Code Section 67-1401, Duties of Attorney General, 1885, last amended 2014
http://legislature.idaho.gov/idstat/Title67/T67CH14SECT67-1401.htm
Idaho Code Section 1-2102, Judicial Council, Duties of Council, 1967, last amended 2011
http://legislature.idaho.gov/idstat/Title1/T1CH21SECT1-2102.htm
Idaho Code Section 1-2103, Judicial Council, Procedure, 1967, last amended 1990
Senate Rule 53, Committee on Ethics
http://legislature.idaho.gov/senate/rules.htm
House Rule 76, Committee on Ethics
http://legislature.idaho.gov/house/rules.htm
Idaho Constitution, Article 3, Section 13, 1890
http://legislature.idaho.gov/idstat/IC/ArtIIISect13.htm
Idaho Code, Section 9-338, Public Records, Right to Examine
http://legislature.idaho.gov/idstat/Title9/T9CH3SECT9-338.htm</t>
  </si>
  <si>
    <t>Michigan Court Rules, Section 2.003
http://www.courts.michigan.gov/supremecourt/MCR/mcr.html</t>
  </si>
  <si>
    <t>Can citizens access legislative processes and documents?</t>
  </si>
  <si>
    <t>April 10, 2015 phone interview, former S.C. Ethics Commission General Counsel Cathy Hazelwood.
March 27, 2015 phone interview with Lynn Teague, S.C. National League of Women Voters
March 25, 2015 phone interview, John Crangle, executive director of Common Cause South Carolina
Public Disclosure and Accountability Reporting
http://apps.sc.gov/PublicReporting/Index.aspx</t>
  </si>
  <si>
    <t>Professional Rules, Code of Judicial Conduct, Minnesota Court Rules, Rule 2.11, 2014, https://www.revisor.mn.gov/court_rules/rule.php?type=pr&amp;subtype=judi&amp;id=2#2.11</t>
  </si>
  <si>
    <t>Illinois Compiled Statutes, State Officials and Employee Ethics Act, 5 ILCS/430, Sec. 20-52, August 18, 2009,
http://www.ilga.gov/legislation/ilcs/ilcs4.asp?DocName=000504300HArt%2E+20&amp;ActID=2529&amp;ChapterID=2&amp;SeqStart=2900000&amp;SeqEnd=5200000</t>
  </si>
  <si>
    <t>Ross Cheit, chairman, Rhode Island Ethics Commission, Interview, Feb. 13, 2015, phone.
Jason Gramitt, deputy, Rhode Island Ethics Commission, Interview, Feb. 13, 2015, phone.
John Marion, executive director, Common Cause Rhode Island, Interview, Dec. 18, 2014, Providence, RI, in-person.
The Ethics Commission web site, accessed April 23, 2015:
http://www.ethics.ri.gov/</t>
  </si>
  <si>
    <t>All sources accessed on Jan. 16, 2015: 
Massachusetts Declaration of Rights, Article 29:
https://malegislature.gov/Laws/Constitution
Rule 3.09 of the Code of Judicial Conduct
http://www.mass.gov/cjc/code.pdf
Supreme Judicial Court Rule 1:22: Motions to Recuse
http://www.mass.gov/courts/case-legal-res/rules-of-court/sjc/sjc122.html
judges are encouraged to supply written reasons for denials in the event of an appeal:  
To facilitate this review, a Justice who denies a motion to recuse is encouraged to provide a brief statement of his or her reasons for the ruling.
ROBERT P. LENA vs. COMMONWEALTH, 369 Mass. 571 (1976)
http://masscases.com/cases/sjc/369/369mass571.html</t>
  </si>
  <si>
    <t>In an election year, candidates and political parties must disclose campaign financing before the primary and the general elections and at the end of the year, according to an official at the secretary of state’s office. In a non-election year, they must file only once at the end of the year. Candidates must only file contributions but not expenditures while political parties must file both.
Political activists who keep an eye on campaign filings say that these reports are usually on time, and are accessible.</t>
  </si>
  <si>
    <t>Powers and duties of the commission -§ 21-5-6 b (2014)
http://www.ethics.ga.gov/wp-content/uploads/2011/08/2014-B%20GA%20Govt%20Transparency%20and%20Campaign%20Finance%20Act%20effective%20Januay%2031%202014%20INCORPORATING%20HB310%20and%20SB297%20FINAL.pdf
Ethics website – Reports 
http://media.ethics.ga.gov/Search/ReportSummary.aspx
Rules of the Judicial Qualifications Commission, 2004. See Rules 2, 14b.
https://www.dropbox.com/s/vc8m6x4vnt8pas5/JUDICIAL%20QUALIFICATION%20COMMISSION%20-%2008_13_10.doc?dl=0
Uniform Rules of the Superior Court Rule 21: Limitation of Access to Court Files. http://www.georgiacourts.org/courts/superior/rules/rule_21.html</t>
  </si>
  <si>
    <t>Maryland Code of Judicial Conduct, Rule 2.11 Oct. 2010 http://www.courts.state.md.us/rules/reports/codeofjudicialconduct2010.pdf
The Maryland Code of Judicial Conduct has the force of law as confirmed by Gary Kolb, Executive Secretary, Maryland Commission on Judicial Disabilites. email 5/22/015</t>
  </si>
  <si>
    <t xml:space="preserve">Hawaii Revised Statutes, Title 3, Chapter 23, Section 9, Reports, 1959, http://www.capitol.hawaii.gov/hrscurrent/Vol01_Ch0001-0042F/HRS0023/HRS_0023-0009.htm
Hawaii Revised Statutes, Part IV, chapter 84, Section 31, Duties of commission; complaint, hearing, determination, 1972, http://www.capitol.hawaii.gov/hrscurrent/Vol02_Ch0046-0115/HRS0084/HRS_0084-0031.htm
 </t>
  </si>
  <si>
    <t>Candidates and causes file quarterly reports during election years. In non-election years they file twice a year. The reports aren’t called pre or post election reports but quarterly and semi annual reports cover the whole year, including pre– and post election time periods.  In addition, they file reports within 48 hours if they receive a contribution or transfer of funds of $1,000 or more before an election but after the period covered by the last report due before that election. The disclosure is in a report to the State Board of Elections identifying the source and amount of the funds.  The reports are publicly available on the Board of Elections website.</t>
  </si>
  <si>
    <t>Quarterly reports and post-election reports are required from candidates and political parties. The reports are posted on the Secretary of State's website.
However, the Farmington Daily Times editorialized that the current secretary of state "turns a blind eye to campaign finance reporting violations" after it published an investigation showing that even though her office regularly doled out fines, the majority of them went unpaid and were never referred for prosecution. In addition, the paper found the secretary failed to enforce a provision of the law banning unsuccessful candidates from filing another declaration of candidacy if they have failed to file reports or pay fines related to previous reports.</t>
  </si>
  <si>
    <t>C.G.S., Title 1, Chap. 10, Sec. 1-80(a) subsection (1). 1977. http://www.cga.ct.gov/2013/pub/chap_010.htm#sec_1-82
C.G.S., Title 5I, Chap. 872, Sec. 51, 1992.
http://www.ct.gov/jrc/cwp/view.asp?a=3061&amp;q=384462&amp;jrcNav=</t>
  </si>
  <si>
    <t>29 Del. C. Chapter 100, Freedom of Information Act, First Approved January 1, 1977; 
29 Del. C. 5807 (d), http://1.usa.gov/1BuDRfb, Approved July 23, 1990; 
Delaware Constitution of 1897, Article IV: http://delcode.delaware.gov/constitution/constitution-05.shtml; Court on the Judiciary Rules, http://1.usa.gov/1E7uUrf;
29 Del. C. 1003, Approved July 23, 1990, http://delcode.delaware.gov/sessionlaws/ga135/chp419.shtml</t>
  </si>
  <si>
    <t>No such law exists, other than a general policy. 
119.01 General state policy on public records, 2014, http://www.leg.state.fl.us/Statutes/index.cfm?App_mode=Display_Statute&amp;Search_String=&amp;URL=0100-0199/0119/Sections/0119.01.html</t>
  </si>
  <si>
    <t>Louisiana Revised Statutes 24:601. Chapter 9. Fiscal Services, effective July 1, 1974 
http://www.legis.la.gov/Legis/Law.aspx?d=84163 or http://lfo.louisiana.gov/files/reldata/LFOPurpose.pdf 
House Rule 17.6 Legislative instruments; preparation by staff; deadline for requests; introduction copies; priniting, effective May 20, 1998, amended 2008
http://legis.la.gov/legis/Law.aspx?d=113360 
Joint Rule 4 fiscal notes, accessed April 13, 2015.
https://www.legis.la.gov/legis/Law.aspx?d=113418 
Senate Rule 7.14 Fiscal notes; capital outlay; appropriations, amendments, accessed April 13, 2015.
http://senate.legis.state.la.us/documents/rules/Chapter7.htm#14</t>
  </si>
  <si>
    <t>Robert P. Caruso, executive director of the State Ethics Commission, 30 January 2015, Harrisburg, Pennsylvania, interview by phone.
Review of SFIs in the State Ethics Commission's eLibrary, accessed February and March 2015, 
http://www.ethicsrulings.state.pa.us/weblink8/
Terry Madonna, director of Center for Politics and Public Affairs at Franklin &amp; Marshall College, 7 July 2015, interview by phone.
Terry Mutchler, former executive director of the Office of Open Records / current head of the transparency practice at Pepper Hamilton, Philadelphia, 28 January 2015, interview by phone.</t>
  </si>
  <si>
    <t>No such law exists. 
Colorado constitution, Article XXIX, Ethics in Government, Section 5. Independent ethics commission, Amendment 41, 2006, (3)(c): http://tornado.state.co.us/gov_dir/leg_dir/olls/constitution.htm#ARTICLE_XXIX_Section_5</t>
  </si>
  <si>
    <t xml:space="preserve">Lucinda Meltabarger, administrator of the Office of Management and Enterprise Services' Human Capital Division, phone interview 2/27/15 10:15 a.m. 
Sample asset disclosure form received through Open Records request for state civil service employee Marilyn Capps: 
https://drive.google.com/file/d/0B0BgaBXva60WY0YzaG03NVRkMkk/view?usp=sharing
Pamela Williams, compliance officer, Oklahoma Ethics Commission, in-person records request on 2/6/15
Lee Slater, executive director, Oklahoma Ethics Commission. Telephone interview 2/22/2015 4:35 p.m. </t>
  </si>
  <si>
    <t>Code of Judicial Conduct Canon 3C. Recusation, effective Jan. 1, 2013
http://www.lasc.org/rules/supreme/cjc.asp</t>
  </si>
  <si>
    <t>Kentucky Revised Statutes Chapter 7, Section 100, 2000, 
http://www.lrc.ky.gov/Statutes/statute.aspx?id=454 accessed 25 January 2015
Kentucky Revised Statutes Chapter 6, Section 960, 2003, http://www.lrc.ky.gov/Statutes/statute.aspx?id=424 accessed 25 January 2015. 
Kentucky Revised Statutes Chapter 6, Section 950, 2003, http://www.lrc.ky.gov/Statutes/statute.aspx?id=422 accessed 25 January 2015. 
Bob Leeper, independent McCracken County Judge-Executive who served as state Senate Appropriations and Revenue Committee chairman from 2009-2014, 29 December 2014, Paducah, Kentucky, in-person interview.</t>
  </si>
  <si>
    <t>"A Judge Shall Perform the Duties of Judicial Office Impartially and Diligently," Maine Judicial Code of Conduct, Canon 3, last reviewed and edited May 14, 2013, accessed March 12, 2015,
 http://www.jrd.maine.gov/pdfs/Maine%20Code%20of%20Judicial%20Conduct%20v.06.01.13.pdf
Mary Ann Lynch, Esq., Government and Media Counsel, Administrative Office of the Courts, Maine Judicial Branch, 20 February 2015, email interview.</t>
  </si>
  <si>
    <t>Iowa Code Chapter 2A.1  "Legislative services agency created — services — legislative privileges — nonpartisanship and nonadvocacy," Code of Iowa updated as of January 2015,  https://www.legis.iowa.gov/docs/code/2015/2A.pdf
Iowa Code Chapter 2A.4  " Specific services — public policy recommendations restricted," Code of Iowa updated as of January 2015,
https://www.legis.iowa.gov/docs/code/2015/2A.pdf</t>
  </si>
  <si>
    <t>Kansas Code of Judicial Conduct, Rule 2.11: http://www.kscourts.org/kansas-courts/supreme-court/orders/2009/2009SC006.pdf</t>
  </si>
  <si>
    <t>Paul Nick, executive director, Ohio Ethics Commission, Columbus, 1-2-15 email 
 Candidates file hard-to-analyze reports on wealth, Darrel Rowland, The Columbus Dispatch, April 16, 2014: http://www.dispatch.com/content/stories/local/2014/04/15/financial-disclosure.html
 The procedure for obtaining records of the Ohio Ethics Commission can be viewed on its web site: http://ethics.ohio.gov/disclosure/request.shtm</t>
  </si>
  <si>
    <t>K.S.A. 75-3715a, Fiscal Notes, 1965:  http://law.justia.com/codes/kansas/2014/chapter-75/article-37/section-75-3715a</t>
  </si>
  <si>
    <t xml:space="preserve">Kentucky Revised Statues 26A, Section 15, 1982, http://www.lrc.ky.gov/Statutes/statute.aspx?id=20883, accessed 5 February 2015. 
Kentucky Revised Statues 26A, Section 20, 1982, http://www.lrc.ky.gov/Statutes/statute.aspx?id=20884, accessed 5 February 2015. 
Susan Stokely Clary, Kentucky Supreme Court, Clerk of Supreme Court of Kentucky, 6 February 2015, Frankfort, Kentucky, phone interview. 
Jimmy Shaffer, Kentucky Judicial Conduct Commission, executive secretary, 2 February 2015, Frankfort, Kentucky, email interview. </t>
  </si>
  <si>
    <t>Illinois Supreme Court Rules, Canon 3, July 1, 1971, http://www.state.il.us/court/SupremeCourt/Rules/Art_I/ArtI.htm
Supreme Court Rules have force of law in Illinois, as cited in Bright v. Dicke, 652 N.E.2d 275 (Ill. 1995), and confirmed with Joseph Tybor, director of communications, Illinois Supreme Court, via email on May 19, 2015. https://www.courtlistener.com/opinion/2065888/bright-v-dicke/</t>
  </si>
  <si>
    <t>In person interview Feb. 18, 205, with Perry Newson, executive director of NC  Ethics Commission.
 Phone interview Feb. 25, 2015 with Tom Harris, chief of staff and general counsel for the State Employees Association of North Carolina. 
Phone interview Feb. 24, 2015, with Jim Morrill, politics and government repoprter for the Charlotte Observer.</t>
  </si>
  <si>
    <t>Indiana Code 2-5-1.1-7, creation of Legislative Services Agency; https://iga.in.gov/legislative/laws/2014/ic/titles/002/; accessed May 11, 2015.</t>
  </si>
  <si>
    <t>Lori Klassen, Wyoming Secretary of State’s Office, Elections Specialist, March 31, 2015, Jackson, Wyo., Phone.                                                                                                                          
Dan Neal, Equality State Policy Center, Retired Director, March 31, 2015, Jackson, Wyo., Phone.
Ethics Disclosure Overview, Wyoming Secretary of State’s Office website, no date, accessed June 25, 2015
http://soswy.state.wy.us/Elections/Ethics.aspx</t>
  </si>
  <si>
    <t>Indiana Code of Judicial Conduct, Canon 2, Rule 2-11; http://www.in.gov/judiciary/rules/jud_conduct/#_Toc281379860.
Indiana Rules of Trial Procedure, Trial Rule 76; http://www.in.gov/judiciary/rules/trial_proc/trial_proc.pdf.</t>
  </si>
  <si>
    <t>Iowa Code of Judicial Conduct, 51:2.11 "Disqualification," Iowa Code of Judicial Conduct updated as of December 2014, 
https://www.legis.iowa.gov/docs/ACO/CourtRulesChapter/12-31-2014.51.pdf</t>
  </si>
  <si>
    <t>Wisconsin Democracy Campaign - Statements of Economic Interests 2015
 http://www.wisdc.org/econ-intererests-2015
Eye on Financial Relationships, http://ethics.state.wi.us/EOFR/Pages/ Accessed several times, including March 1, 2015
Bill Lueders, President, Wisconsin Freedom of Information Council, Jan. 16, 2015, Madison WI, email interview; email interview Jan. 27, 2015
Laurie McCallum, Chair of the state Labor and Industry Review Commission and former chair of the state Personnel Commission for 13 years, former First Lady of Wisconsin, face-to-face interview Jan. 26, 2015, and email interviews Jan. 27, 2015
http://gab.wi.gov/ethics/economic-interests. Accessed several times, including March 1, 2015</t>
  </si>
  <si>
    <t>Idaho Code Section 67-35, State Budget, 1929, last amended 2011, http://legislature.idaho.gov/idstat/Title67/T67CH35.htm
Idaho Code Section 67-3514, Appropriation Bills to be Prepared by the Joint Finance-Appropriations Committee, 1929, last amended 1999, http://legislature.idaho.gov/idstat/Title67/T67CH35SECT67-3514.htm
Idaho Code Section 67-3502, Format and Preparation of Annual Budget Requests, 1995, last amended 2011, http://legislature.idaho.gov/idstat/Title67/T67CH35SECT67-3502.htm
Joint Rules of the House and Senate, Idaho Legislature, Joint Rule 18, Statement of Purpose and Fiscal Notes, http://legislature.idaho.gov/about/jointrules.htm</t>
  </si>
  <si>
    <t>Jon Campbell, Gannett New York, State Government Reporter, Feb. 6, 2015, New York, phone; 
 Michael Cuevas, Roemer Wallens Gold &amp; Mineaux, Attorney, March 17, 2015, New York, phone; 
 Diane Kennedy, New York News Publishers Association, President, Feb. 5, 2015, New York, phone</t>
  </si>
  <si>
    <t>No such law exists. 
Illinois Compiled Statutes, Executive Branch (20 ILCS 3005/) Governor's Office of Management and Budget Act, June 1, 2014, http://www.ilga.gov/legislation/ilcs/ilcs3.asp?ActID=359&amp;ChapterID=5</t>
  </si>
  <si>
    <t xml:space="preserve">1.  Hetty Rosenstein, New Jersey area director for the Communications Workers of America (CWA), 3/20/15 phone interview 
2. Jame McGovern, director of labor practice group for Genova Burns and former outside counsel for governors McGreevy and Corzine, handling labor contract negotiations, via 3/23/15 phone interview.   
3.  Brent Johnson, Star-Ledger statehouse reporter, 3/19/15 phone interview </t>
  </si>
  <si>
    <t>Idaho Code of Judicial Conduct, Canon 3, section e, 2002, last amended 2013
http://www.judicialcouncil.idaho.gov/Idaho%20Code%20of%20Judicial%20Conduct.pdf
Idaho Code Section 1-2404, Court of Appeals, 1980, last amended 2008, http://legislature.idaho.gov/idstat/Title1/T1CH24SECT1-2404.htm
Idaho Code Section 1-2103, Judicial Council, 1967, last amended 1990, http://legislature.idaho.gov/idstat/Title1/T1CH21SECT1-2103.htmI
Idaho Criminal Rule 25, Disqualification of Judge, 1982, last amended 2012
http://www.isc.idaho.gov/icr25
Idaho Rules of Civil Procedure, Rule 40(d)(2), Disqualification for Cause, 1987
http://www.isc.idaho.gov/ircp40d2</t>
  </si>
  <si>
    <t>Viki Harrison, Common Cause New Mexico executive director, 30 March 2015, via phone.
 Julie Ann Grimm, Santa Fe Reporter, editor, 3 April 2015, via phone.
 Rob Nikolewski, Watchdog.org, former state capitol reporter, 10 April 2015, via phone.</t>
  </si>
  <si>
    <t>Catherine Lu, Public Information Officer, Nevada Secretary of State, Las Vegas, NV, April 27, 2015, by email.
Jon Ralston, host, KNPB's Ralston Reports, Las Vegas, NV, April 23, 2015, by phone.
Nevada Secretary of State, Aurora Campaign Finance Disclosure, accessed May 21, 2015
http://nvsos.gov/SOSCandidateServices/AnonymousAccess/CEFDSearchUU/Search.aspx#individual_search</t>
  </si>
  <si>
    <t>No such law exists, but the rule is here:
Joint Rules of the Florida Legislature, 2012-2014, 3.1—Joint Legislative Offices (6), https://www.flsenate.gov/PublishedContent/ADMINISTRATIVEPUBLICATIONS/JointRules.pdf</t>
  </si>
  <si>
    <t>Georgia Code of Judicial Conduct, Canon 3E
http://www.georgiacourts.org/files/GEORGIA%20CODE%20OF%20JUDICIAL%20CONDUCT%20-%2009_23_11.pdf
When judge or judicial officer disqualified - O.C.G.A. § 15-1-8.
http://www.lexisnexis.com/hottopics/gacode/Default.asp</t>
  </si>
  <si>
    <t>Financial Affairs Article 3 - O.C.G.A. (2014) § 28-5-42
 http://www.lexisnexis.com/hottopics/gacode/Default.asp</t>
  </si>
  <si>
    <t>Norman Patenaude, New Hampshire Personnel Appeals Board, commissioner 2014-present, employment law attorney, law professor, Feb. 17, 2015, Lowell, Mass., phone 
 Sara Willingham, New Hampshire Division of Personnel, Director of Personnel, Feb. 12, 2015, Lowell, Mass., phone 
 Financial Interest Filings, NH Secretary of State, accessed April 15, 2015
 http://sos.nh.gov/FinInterest.aspx</t>
  </si>
  <si>
    <t>Exhibit B, Hawaii Revised Code of Judicial Conduct, Rule 2.11, Disqualification or Recusal, 2008, http://www.courts.state.hi.us/docs/court_rules/rules/rcjc.pdf</t>
  </si>
  <si>
    <t>Hawaii Revised Statutes, Title 4, Chapter 26, Section 8, Department of budget and finance, 2014, http://www.capitol.hawaii.gov/hrscurrent/Vol01_Ch0001-0042F/HRS0026/HRS_0026-0008.htm</t>
  </si>
  <si>
    <t>Mary Baker, Commissioner of Political Practices, program supervisor, 6 February 2015, Helena, Montana, email
Montana Code Annotated, title 2, chapter 2, part 1, section 6, 2005, http://leg.mt.gov/bills/mca/2/2/2-2-106.htm
Commissioner of Political Practices, Campaign report search, http://campaignreport.mt.gov/forms/candidatesearch.jsp</t>
  </si>
  <si>
    <t>29 Del. C. Title 10: http://delcode.delaware.gov/title10/c081/;
Article IV Delaware Constitution of 1897: http://delcode.delaware.gov/constitution/constitution-05.shtml; 
Delaware Judges' Code of Judicial Conduct: http://1.usa.gov/1Fd6qBb</t>
  </si>
  <si>
    <t>TITLE 2. LEGISLATIVE GENERAL ASSEMBLY ARTICLE 2.GENERAL ASSEMBLY 
PART 3. ORGANIZATION - OPERATION, Fiscal Notes, C.R.S. 2-2-322 (2014): http://www.lexisnexis.com/hottopics/colorado/?app=00075&amp;view=full&amp;interface=1&amp;docinfo=off&amp;searchtype=get&amp;search=C.R.S.+2-2-322
Colorado House and Senate Rule 22, accessed April 27, 2015: http://www.leg.state.co.us/clics/cslFrontPages.nsf/SplashRules?OpenFrameset
Colorado Legislative Council, Fiscal Notes: http://www.colorado.gov/cs/Satellite/CGA-LegislativeCouncil/CLC/1200536133924</t>
  </si>
  <si>
    <t>Frank Daley, executive director, Nebraska Accountability and Disclosure Commission, phone interview, Feb. 27, 2015
 Dirk Hood, human resources administrator, Department of Labor, phone interview, April 16, 2015
 William Wood, chief negotiator/administrator, Department of Administrative Services, phone interview, April 21, 2015</t>
  </si>
  <si>
    <t>C.G.S., Title 2, Chap. 18a, Sec. 2-71c, subsection (c), 1972, http://www.cga.ct.gov/current/PUB/chap_018a.htm#sec_2-71c</t>
  </si>
  <si>
    <t>38.01 Disqualification when judge party; effect of attempted judicial acts, 38.10 Disqualification of judge for prejudice; application; affidavits; etc. 2014,  http://www.leg.state.fl.us/Statutes/index.cfm?App_mode=Display_Statute&amp;URL=0000-0099/0038/0038.html</t>
  </si>
  <si>
    <t>No such law exists.
29 Del. C. 1901, http://1.usa.gov/1LrK28w, First Approved May 1, 1973; 
29 Del. C. 1110, http://1.usa.gov/1LrKfZw, First Approved July 14, 1969</t>
  </si>
  <si>
    <t>Candidates who run in higher profile races are generally diligent in filing regular expenditure and receipt reports during the election period, however, the vast majority of candidates for the 400 seats in the House of Representatives file no campaign reports at all. Most do not file ostensibly on the grounds of not crossing the statutory threshold of $500, however, there is evidence that some candidates receive contributions in excess of this amount and still do not file. 
A review of records from the 2014 election indicates that fewer than five out of the hundreds of state representative candidates filed reports at any point during the election period. 
At the same time, a partial review of the contributions from political action committees shows many of these candidates received contributions. One veteran state representative who did not file any reports in 2014 was Stephen Stepanek, who received at least $2,900 in a one-month period, including a $1,000 contribution from the National Rifle Association.</t>
  </si>
  <si>
    <t>Code of Civil Procedure §170.1 (Amended 2011)
http://leginfo.legislature.ca.gov/faces/codes_displaySection.xhtml?lawCode=CCP&amp;sectionNum=170.1.
California Code of Judicial Ethics, Canon 3E, 4-6 (Amended 2009)
http://www.courts.ca.gov/documents/ca_code_judicial_ethics.pdf</t>
  </si>
  <si>
    <t>Colorado Code of Judicial Conduct, July 2010, Rule 2.11: Disqualification: http://www.courts.state.co.us/userfiles/file/Code_of_Judicial_Conduct.pdf</t>
  </si>
  <si>
    <t>Government Code §9140 (1951) §9143 (Amended 1957) §88003 (Amended 2011)
http://leginfo.legislature.ca.gov/faces/codes_displaySection.xhtml?lawCode=GOV&amp;sectionNum=9140.
http://leginfo.legislature.ca.gov/faces/codes_displaySection.xhtml?lawCode=GOV&amp;sectionNum=9143.
http://leginfo.legislature.ca.gov/faces/codes_displaySection.xhtml?lawCode=GOV&amp;sectionNum=88003.</t>
  </si>
  <si>
    <t>Code of Judicial Conduct, 2011, Rule 2.11.  https://www.jud.ct.gov/Publications/PracticeBook/Judicial_Conduct.pdf
C.G.S., Title 51, Chap. 872, http://www.cga.ct.gov/current/pub/chap_872.htm</t>
  </si>
  <si>
    <t>A.S. 22.20.020, Disqualification of Judicial Officer For Cause, (http://codes.lp.findlaw.com/akstatutes/22/22.20./01./22.20.020.); 
A.S. 22.20.022, Peremptory Disqualification of a Judge, (http://codes.lp.findlaw.com/akstatutes/22/22.20./01./22.20.022.); 
2014-15 Alaska Code of Judicial Conduct (http://courts.alaska.gov/rules/prof.htm#sco);
2000, Alaska Law Review, "Judicial Disqualification in Alaska Courts" (http://scholarship.law.duke.edu/cgi/viewcontent.cgi?article=1157&amp;context=alr)</t>
  </si>
  <si>
    <t xml:space="preserve">Ariz. Code of Judicial Conduct, Canon 2, Rule 2.11(A)(4) (2010).
http://www.supreme.state.az.us/ethics/Employee_Code_of_Conduct.pdf
 </t>
  </si>
  <si>
    <t>Political Reform Act, Government Code §81008 (Amended 2013)
http://leginfo.legislature.ca.gov/faces/codes_displaySection.xhtml?lawCode=GOV&amp;sectionNum=83113.
California Constitution, Art. VI, §18 (j), (Amended 1994
http://leginfo.legislature.ca.gov/faces/codes_displaySection.xhtml?lawCode=CONS&amp;sectionNum=SEC.+18.&amp;article=VI</t>
  </si>
  <si>
    <t>Tom Hood, Executive Director, Mississippi Ethics Commission, Jackson, Mississippi, April 30, 2015, interview.
Statements of Economic Interest, Mississippi Ethics Commission.
http://www.ethics.state.ms.us/ethics/ethics.nsf/webpage/A_stmt_econ_int?OpenDocument
Statements of Economic Interest Search, Mississippi Ethics Commission.
https://www.state.ms.gov/ethics/SearchSEIForm.aspx
Walter Brown, former board member, Mississippi Ethics Commisssion, Natchez, Mississippi, April 22, 2014, phone interview.</t>
  </si>
  <si>
    <t>Ark Code 16-11-108.  Disqualification of justice,” 1947.
http://law.justia.com/codes/arkansas/2012/title-16/subtitle-2/chapter-11/subchapter-1/section-16-11-108/
Ark. Code 16-13-214, “Disqualification of judges,” 1947.
http://law.justia.com/codes/arkansas/2012/title-16/subtitle-2/chapter-13/subchapter-2/section-16-13-214/</t>
  </si>
  <si>
    <t>• Gary Goldsmith, Minnesota Campaign Finance and Public Disclosure Board, Executive Director, 4 March 2015, St. Paul, Minnesota, in-person interview.
 • Agencies with Public Officials who file Statements of Economic Interest with the Minnesota Campaign Finance and Public Disclosure Board, Campaign Finance and Public Disclosure Board, 11 March 2015, http://www.cfboard.state.mn.us/eis/agatoz.html
 • Current Public Officials who file Statements of Economic Interest with the Minnesota Campaign Finance and Public Disclosure Board, Minnesota Campaign Finance and Public Disclosure Board, 11 March 2015, http://www.cfboard.state.mn.us/eis/poatoz.html
 • Economic Interest Disclosure for Josh Tilsen, Commissioner of the Minnesota Bureau of Mediation Services (BMS), http://www.cfboard.state.mn.us/eis/podetail/po9802.html</t>
  </si>
  <si>
    <t>Candidates and political parties must file annual reports on contributions and expenditures, as well as five election-cycle reports. Four of the election-cycle reports are filed prior to the general election. Political parties must file similar reports on their contributions and expenditures. 
 Filing of such reports online has improved, partly as a result of changes by the secretary of state to simplify electronic filing. The number of instances of failures to file the reports dropped from more than 30 in the 2010 election cycle, prior to the electronic filing upgrade, to six in the 2012 election cycle. 
 Cases of non-filing typically are resolved by agreements to pay penalties and, in some cases, by the secretary of state obtaining default judgments from courts to mandate payments. That included a default court judgment for $13,825 obtained by the secretary of state against an unsuccessful 2013 legislative candidate.</t>
  </si>
  <si>
    <t>Ark. Code 25-8-104, “The Director of the Division of Budgets and Accounting,” 1967. 
http://law.justia.com/codes/arkansas/2012/title-25/chapter-8/section-25-8-104/
Ark. Code 19-1-203, “Deputy Director,” 1955. 
http://law.justia.com/codes/arkansas/2012/title-19/chapter-1/subchapter-2/section-19-1-203/
“Legislative Fiscal Service Division,” accessed March 1, 2015, http://www.arkleg.state.ar.us/bureau/fiscal/Pages/default.aspx</t>
  </si>
  <si>
    <t>Candidates and political parties must meet several deadlines during campaigns for filing data about their contributions during campaigns. Most do so, as they face fines for failing to do so.
 The filing deadlines are: 1) no later than 30 days before the election; 2) no later than 10 days before the election; and no later than 40 days after a primary election and 70 days after a general election. 
 The system for filing is rather antiquated, however, as the information is provided to the Accountability and Disclosure Commission via paper forms. Staff with the commission then manually enter the data into the commission's computer system and post it online. 
 The commission is in the midst of a $630,000 project to allow for electronic filing of campaign finance information by candidates and parties.</t>
  </si>
  <si>
    <t>Courts, Alabama Title 12, Chapter 1, Section 12, 1940. 
Courts, Alabama Title 12, Chapter 24, Section 3, 2014.
Public Officers and Employees, Title 36, Chapter 25, Section 5, 2000.
Public Officers and Employees, Title 36, Chapter 25, Section 8, 1995.
Public Officers and Employees, Title 36, Chapter 25, Section 1, 2012
http://alisondb.legislature.state.al.us/alison/codeofalabama/1975/coatoc.htm, accessed May 6, 2015.
Canons of Judicial Ethics, Canon 3, 1999. http://judicial.alabama.gov/library/rules/can3.pdf, accessed May 6, 2015.
Judicial Canons carry the force of law.</t>
  </si>
  <si>
    <t>Statewide candidates for election in Montana are required to disclose funding and expenditures monthly leading up to an election, plus fifteen and five days before, and five days after an election. 
District Court Judges, legislative candidates, public service commission candidates file once pre- and post primary and once pre- and post- general election.
Political party committees file 12 days before an election, 20 days after, at the close of each calendar year and within 24 hours of spending $500 or more for election materials.
The disclosures are available to the public in PDF form on the state's website. Entities that fail to file are served a notification that the campaign has 10 days to take corrective action before the Commissioner's office treats it as non-compliance. Then the Commissioner or county attorney may take civil or criminal action.</t>
  </si>
  <si>
    <t>Title 41 Chapter 7 Article 10 - 1272, Powers and duties; finances
http://www.azleg.gov/FormatDocument.asp?inDoc=/ars/41/01272.htm&amp;Title=41&amp;DocType=ARS
Laws current as of March 30, 2015.</t>
  </si>
  <si>
    <t>John Gnodtke, general counsel, Michigan Civil Service Commission, phone interview, April 10, 2015, email conversations, April 10 and 12                         
Michigan Press Association – Legal Counsel Robin Luce-Hermann, Feb. 23, 2015, phone interview
Wayne State University – Jack Lessenberry, head of Journalism Dept., Feb. 23-24, 2015, phone interview</t>
  </si>
  <si>
    <t>No such law exists for the Legislature or executive branches.
Arizona Revised Statutes Annotated Rules of the Commission on Judicial Conduct Rule 4. Administration, https://govt.westlaw.com/azrules/Document/N70FD68303EAC11E4B238D6A62ED10CFE?viewType=FullText&amp;originationContext=documenttoc&amp;transitionType=CategoryPageItem&amp;contextData=(sc.Default)
Current as of June 30, 2015</t>
  </si>
  <si>
    <t>John Marra, general counsel with the Massachusetts Division of Human Services, interviewed by phone on Feb. 18, 2015.
The Massachusetts Ethics Commission website, including rules, forms, fees and recent decisions:
http://www.mass.gov/anf/hearings-and-appeals/oversight-agencies/csc/ - accessed website on March 22, 2015
State Ethics Commission, Statement of Financial Interest
http://www.mass.gov/ethics/commission-services/statement-of-financial-interests/ - accessed website March 22, 2015
Todd Wallack, "State putting up roadblock for financial disclosure reports," Boston Globe, May 10, 2015
https://www.bostonglobe.com/metro/2015/05/09/massachusetts-public-financial-disclosure-forms-are-not-public/M2Kf2aLzt9Azc1zT3b6edO/story.html</t>
  </si>
  <si>
    <t>No such law exists.
A.S. 24.20.211, Legislative Finance Division, (http://www.touchngo.com/lglcntr/akstats/Statutes/Title24/Chapter20/Section211.htm), accessed Feb. 16, 2015; 
A.S. 24.08.035, Fiscal Notes On Bills ( http://codes.lp.findlaw.com/akstatutes/24/24.08./01./24.08.035.#sthash.UcQOTyjM.dpuf), accessed Feb. 16, 2015; 
Alaska Legislative Budget Handbook (http://www.legfin.state.ak.us/Other/SwissArmyKnife10.pdf), accessed Feb. 23, 2015</t>
  </si>
  <si>
    <t>A.S. 40.25.110, "Alaska Public Records Act" (http://www.touchngo.com/lglcntr/akstats/statutes/title40/chapter25/section110.htm), accessed March 26, 2015;
A.S. 22.30.060, "Rules of Confidentiality" (http://www.touchngo.com/lglcntr/akstats/Statutes/Title22/Chapter30/Section060.htm), accessed March 26, 2015; 
Select Committee on Legislative Ethics, "Advisory Opinions" (http://ethics.legis.state.ak.us/documents/ao_info.pdf), accessed March 26, 2015;
Ethics Acts Procedures for Boards and Commissions (http://www.law.alaska.gov/doclibrary/ethics/EthicsBC.html), accessed June 8, 2015</t>
  </si>
  <si>
    <t>Public Officers and Employees, Alabama Title 36, Chapter 25, Section 4, 2010.
Public Officers and Employees, Alabama Title 36, Chapter 25, Section 4.1, 2010.
http://alisondb.legislature.state.al.us/alison/codeofalabama/1975/coatoc.htm, accessed May 3, 2015.
Alabama Constitution, Amendment 581 to Article 6, section 6.17, 1996. http://alisondb.legislature.state.al.us/alison/codeofalabama/constitution/1901/constitution1901_toc.htm, accessed May 6, 2015.</t>
  </si>
  <si>
    <t>The Missouri Ethics Commission requires all committees to file quarterly reports on campaign contributions and expenditures. The commission also requires committees to file a report 40 days before, eight days before, and 30 days after the election in which it is involved. Every committee must report any contribution of over $5,000 within 48 hours of receipt.
All reports are considered public records and are published on the commission's website almost immediately, because the reporting process is digitized. Committees report their data to the commission electronically and the numbers they report are fed directly to the website.</t>
  </si>
  <si>
    <t>Legislature, Alabama Title 29, Chapter 5, Section 1, 1975.
Legislature, Alabama Title 29, Chapter 5, Section 7, 1975.
Legislature, Alabama Title 29, Chapter 5, Section 12, 1982.
http://alisondb.legislature.state.al.us/alison/codeofalabama/1975/coatoc.htm, accessed March 27, 2015.</t>
  </si>
  <si>
    <t>The Budget Division of the Department of Administration and Information and the Legislative Service Office analyze costs and benefits of bills during the budget process. 
The Legislative Services Office is a nonpartisan entity, so its budget analysis is independent.</t>
  </si>
  <si>
    <t xml:space="preserve">Michael Lord, executive director, Maryland ethics commission, telephone interview 3/12/15;  
Jennifer Bevan-Dangel, Common Cause, telephone interview, 2/24/15 ; 
Michael Dresser, Baltimore Sun reporter, interview, 3/21/15, </t>
  </si>
  <si>
    <t>Candidates in Mississippi file political finance reports quarterly in an election year. Most of the campaign finance laws in Mississippi deal with reporting requirements — focusing more on whether or not the candidates file reports and less on whether or not the reports are accurate and adhere to campaign finance rules — and candidates in Mississippi generally follow the reporting law. Public officials must report an annual report in non-election years, but not specifically post-election reports.
Gov. Phil Bryant filed four periodic reports, two pre-election reports, which cover the mandatory reports, in his election year, 2011. His PAC also reported six 48-hour reports for independent expenditures during that election.</t>
  </si>
  <si>
    <t>Rebecca Stepto, executive director of West Virginia Ethics Commission, email interview Dec. 27.
Downloaded and reviewed 2014 Asset Disclosure form for Gov. Earl Ray Tomblin Dec. 27, 2014.
Downloaded and reviewed 2014 Asset Disclosure form for Secretary of State Natalie Tennant Dec. 27, 2014.
http://www.ethics.wv.gov/pages/financialdisclosuresearch.aspx</t>
  </si>
  <si>
    <t>No such law exists for the executive and legislative branches. 
The law does not explicitly grant access to all reports produced by the Council on Judicial Ethics. The commission must only "prepare an annual report of the Commission's activities and maintain data concerning the operation of the Commission and make public the report and statistics which are not confidential," its rules say.</t>
  </si>
  <si>
    <t>Political committees and political funds must submit disclosure information on January 31st of each year. In addition, they must also file two pre-primary election reports and two pre-general election reports during election years. 
 Candidate's "Report of Receipts and Expenditures" are due every year on January 31st. In addition, candidates filing an affidavit of candidacy in an election year are required to file their disclosures two weeks before a primary election and ten days before a general election. The reports are available online.</t>
  </si>
  <si>
    <t>Kathy George, Harrison-Benis in Seattle. Former reporter and board member of Washington Coalition for Open Government, phone interview 2/18/15;
Jon Ammons, acting public records officer for Public Disclosure Commission email response to F-1 form request for Gov. Jay Inslee 2/9/2015;
Austin Jenkins, capitol reporter for nwNewsNetwork email interview 3/3/2015
Gov. Jay Inslee's 2014 F-1 financial affairs form, accessed April 21, 2015 
https://www.documentcloud.org/documents/1697316-insleejay2014.html</t>
  </si>
  <si>
    <t>Jonathan Wayne, Executive Director, Maine Ethics Commission, 20 January 2015, Augusta, Maine, interview.
 Steve Mistler, Statehouse Reporter, Portland Press Herald, 18 February 2015, email.
 Mario Moretto, Politics Reporter, Bangor Daily News, 20 February 2015, email.
 Christopher Cousins, Politics Reporter, Bangor Daily News, 20 February 2015, email.
 Maine Ethics Commission Website, Executive Branch Asset Disclosures, accessed March 13, 2015,
 http://www.maine.gov/ethics/executive/index.htm</t>
  </si>
  <si>
    <t xml:space="preserve">Candidates and political parties report their contributions and expenditures in election years just before and just after the primary election and just before and just after the general election. These reports are available online on the Michigan campaign finance disclosure database. Quarterly reporting requirements exist only in "off years" but a common problem centers on candidates who file reports late -- sometimes weeks late.                                                                                                       
Most recently, the list provided by the Bureau of Elections in mid-May of scofflaws who failed to properly file their campaign reports contained 44 violators. Prior lists covering the 2013-14 election cycle were longer. </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</si>
  <si>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Robert Scott, president of the Public Affairs Research Council, in-person interview, Feb. 23, 2015
 Kevin Kane, executive director of the Pelican Institute, a conservative policy analysis research and advocacy group, in-person interview, March 6, 2015 
 Shannon Templet, director of Department of State Civil Service, personal financial disclosure statement, filed April 1, 2014 
 http://ethics.la.gov/PFDisclosure/PFD14002526/EthicsDisclosureDownload.pdf 
 Kathleen Allen, Ethics Administrator, personal financial disclosure statement, filed April 21, 2014
 http://ethics.la.gov/PFDisclosure/PFD14002683/EthicsDisclosureDownload.pdf</t>
  </si>
  <si>
    <t xml:space="preserve">There is no law that requires the Government Accountability Board or the Judicial Commission to report annually and no law specifically defines these reports to be made public. Corroborated also by Reid Magney, public information officer for the GAB, and there have been no published annual reports since 2006. 
Reports are covered under the Open Records law.
Ethics enforcement actions from 1985 to 2006 are available at: http://gab.wi.gov/ethics/enforcement. </t>
  </si>
  <si>
    <t>Virginia Public Access Project, Candidate Conflict of Interest Information, Example: Terry McAuliffe, accessed 18 April 2015. http://www.vpap.org/candidates/11897/conflicts_disclosure/
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"Legislature approves ethics bill with $100 cap," Jim Nolan and Markus Schmidt, RIchmond Times-Dispatch, 17 April 2015. http://www.richmond.com/news/virginia/government-politics/article_1d1225c8-3929-5099-8ce5-eace700186c9.html</t>
  </si>
  <si>
    <t>The law provides for the Legislative Fiscal Bureau, which operates in tandem with the state Budget Office. In  Wisconsin,  staff  fiscal  services  have  been available to the Joint Committee on Finance, and to all members of the Legislature, since 1963.
. 
The staff which provides these services, originally known as the Legislative Budget Staff, was redesignated  in  February,  1968,  the  Legislative  Fiscal Bureau. On August 30, 1969, the Bureau became a statutory  legislative  service  agency to  make  permanent  provision  for  independent  fiscal  information services. 
The Bureau also serves as staff to the Joint Committee on Finance -- a 16-member Committee, which reviews and deliberates on legislation affecting state revenues and appropriations.  The primary focus of the Committee's work, and thus, that of the Bureau, in each legislative session is the state's biennial budget.
The Wisconsin Department of Administration also contains the Division of Executive Budget and Finance. An organizational chart is available at http://doa.wi.gov/documents/orgcharts/division%20of%20executive%20budget%20and%20finance%20org%20chart.pdf</t>
  </si>
  <si>
    <t>Candidates and committees raising campaign funds in Massachusetts report their assets and liabilities numerous times a year, depending on the type of classification the entity holds under the state statute.  For example, ballot question committees have to report twice a month between September and the end of November in an election year.  Candidates and parties provide detailed pre and post election reports.
“Disclosure happens frequently,” said OCPF spokesman Jason Tait.   OCPF keeps a log of the latest filed reports and that list is freely available on the agency’s website. There are numerous filing schedules that candidates and committees adhere too.  If they don’t, they are notified by OCPF staff and their names are publicly disclosed on the home page of the agency’s website for failing to meet required deadlines.</t>
  </si>
  <si>
    <t xml:space="preserve">Kansas Secretary of State website: http://www.kssos.org/                                            
Carol Williams, executive director of the Governmental Ethics Commission, telephone interview Feb. 20, 2105                                                                                                  
Samantha Poetter, communications specialist for the Secretary of State, telephone interview Feb. 19, 2015                                                                                                        </t>
  </si>
  <si>
    <t>In the first three years of a four-year election cycle, all those required to file campaign finance reports - candidates and political parties among them - only have to file once a year for first three years. In the fourth year, which is the election year for state officials, the requirements are more frequent, and there are several filings that increase as the election day draws near. It is very uncommon for a candidate for statewide office in Maryland to voluntarily disclose campaign finance information, except when it is required. The requirement is frequent however. Here is the schedule for 2016. The reporting requirement during the period of study was the equivalent and campaign entities adhered to the schedule.  Filed reports are public.
2016 Annual Report: 1/20/16        
All Transactions from the day following the ending transaction period from the last report: 1/13/16
Pre-Primary Report 1: 3/1/16, 1/14/16, 2/23/16
Pre-Primary Report 2: 3/25/16, 2/24/16, 3/20/16
Spring Report 1: 4/19/16, 12/31/15, 4/12/16
Pre-General Report 1: 8/30/16, 3/21/16, 8/23/16
Ballot Issue Report: 10/14/16, 1/14/16, 10/9/16
Pre-General Report 2: 10/28/16, 8/24/16, 10/23/16
Post-General Report: 11/22/16, 10/24/16, 11/15/16
2017 Annual Report: 1/18/17, 11/16/16, 1/11/17</t>
  </si>
  <si>
    <t xml:space="preserve">Wyoming statute says public servants, including judges, must disclose conflicts of interest and not participate in the matter’s consideration, vote or attempt to influence any parties involved. There is no recusal mechanism. The Wyoming Code of Judicial Conduct says "a judge shall disqualify himself or herself in any proceeding in which the judge’s impartiality might reasonably be questioned." 
The canon  also lists a number of examples like a  judge's  personal bias or prejudice concerning a party or a party’s lawyer, or personal knowledge of facts that are in dispute in the proceeding, that the judge knows or that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 according to the canon.
    </t>
  </si>
  <si>
    <t>If complaints are deemed to have merit, they are heard in a public hearing under law. The results of the hearing are made public.
 The rules of the Commission on Judicial Conduct state: "After the hearing, the commission shall file the record of the proceeding and a decision setting forth written findings of fact, conclusions of law, any minority opinions, and the order, within ninety days following the evidentiary hearing or after the filing of the transcript if one is requested, unless the presiding officer extends the time. The decision shall be announced in open session."</t>
  </si>
  <si>
    <t>Maine's Election Law requires thorough and regular financial disclosures throughout the campaign. Generally, these reports are faithfully filed with the Maine Commission on Governmental Ethics and Election Practices ("Maine Ethics Commission") and available to the public. For candidates and parties in races that include both primaries and general elections, a minimum of six reports are required during the election year, including pre- and post primary and election filings.
 The disclosure process begins two years prior to the election. If a candidate spends or raises more than $1,000 before June 30th of that year, they are required to file a semi-annual disclosure report in July, and another is required in January of the election year. If the $1,000 threshold is met only in the last six-months of the year prior to the election, then only the January report is required.
 During the election year, 42- and 11- day pre-primary filings are required, as well as a 42-day post primary report. Candidates for all state offices must also file 42 and 11-day pre-election reports, as well as a 42-day post-election report. In addition, any contribution or expenditure that exceeds $1,000 during the 13 days prior to the election must be reported within 24 hours.
 In practice, these filings can be viewed immediately at the Maine Ethics Commission dedicated public disclosure website: https://secure.mainecampaignfinance.com/PublicSite/Homepage.aspx</t>
  </si>
  <si>
    <t>Megan Tooker, executive director and legal counsel, Iowa Ethics and Campaign Disclosure Board, Feb. 5, 2015, telephone interview
State and Local disclosure reports, Iowa Ethics and Campaign Disclosure Board, accessed April 8, 2015
https://webapp.iecdb.iowa.gov/PublicView/?d=pfd
Personal financial disclosure, John Adam, Highway Division director, Iowa Department of Transportation, March 6, 2014 https://webapp.iecdb.iowa.gov/PublicView/pfd/2014/Adam_John.pdf</t>
  </si>
  <si>
    <t xml:space="preserve">No such law exists. 
 There is no such office in West Virginia. 
 </t>
  </si>
  <si>
    <t>No such law exists.
The performance reports and annual reports of the Office of the State Inspector General are subject to the Freedom of Information Act. However, the public must submit a Freedom of Information request to obtain final reports on investigations and the investigative notes for both agencies and identity of the person who made a hotline complaint are exempt from disclosure.
The annual report from the Conflict of Interest and Ethics Advisory Council will be available on the Legislative Information System, which is specified in the law.
The governor's executive order that created the Executive Branch Ethics Commission is silent on whether the reports will be publicly available.</t>
  </si>
  <si>
    <t>Code of Judicial Conduct 3-E (1) states that "A judge shall disqualify himself or herself in a proceeding in which the judge's impartiality might reasonably be questioned, including but not limited to instances where: (...) (c) the judge knows that he or she, individually or as a fiduciary, or the judge's spouse, parent or child wherever residing, or any other member of the judge's family residing in the judge's household, has an economic interest in the subject matter in controversy or in a party to the proceeding or has any other more than de minimis interest that could be substantially affected by the proceeding."
 The Code of Judicial Conduct does not define a very specific recusal mechanism, only the Trial Court rules do in 17.01 and 17.02. A judge shall inform the parties and address a letter stating the reasons for requesting recusal to the Chief of Justice.</t>
  </si>
  <si>
    <t>Illinois Secretary of State, economic interest statements, accessed March 25, 2015 http://www.ilsos.gov/economicinterest/economicinterest 
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t>
  </si>
  <si>
    <t>Section 757.19 of the Wisconsin statutes sets forth the circumstances under which a judge is required by law to disqualify himself or herself from any civil or criminal action or proceeding and establishes the procedures for disqualification and waiver.  
In addition, the Judicial Code of Conduct has extensive rules on when a judge must recuse him or herself from a case.</t>
  </si>
  <si>
    <t>Interview: Inspector General Cynthia Carrasco, March 11, 2015, by email.
 Indiana Code, 4-2-6-8, State ethics code, financial disclosure; https://iga.in.gov/legislative/laws/2014/ic/titles/004/</t>
  </si>
  <si>
    <t>The Louisiana Board of Ethics has prescribed deadlines for the filing of campaign expenditures by candidates, political parties and PACs during an election. During the campaign, depending on the office sought, the deadline is monthly, then weekly, then every few days prior to the balloting. 
 Candidates for most offices are required to file electronically, and those disclosures are put online almost immediately upon receipt. Disclosures of candidates for offices that do not require electronic filing take a couple of days to scan and upload to the website. The deadline in the off-season is annually for elected officials and candidates with money still remaining in their accounts. Political parties must file monthly. 
 Campaign consultants and party officials say campaigns, as well as political parties, assign someone to carefully go over their opponent’s filings immediately after the reports are posted. Disclosures are easy to access, but sometimes in the final days of a campaign are difficult to use, primarily because the reports don’t adequately explain exactly what purchases were made and when. 
 The reports in the final days often don’t match other sources they use, such as FCC disclosures of television time purchased. The reports eventually become more detailed, but that is usually after the campaign is over.</t>
  </si>
  <si>
    <t>With no formal ethics entity, there are no ethics reports to access.
 The rules of the Supreme Court, by canon, specify: "After the service of a Formal Complaint upon a judge, the Formal Complaint, all subsequent pleadings, exhibits and rulings of the (Judicial Conduct) Board, and any hearing related to the Formal Complaint, shall be public."</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</si>
  <si>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</si>
  <si>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</si>
  <si>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State law requires judges to disqualify themselves "In an action to which the judicial officer is a party, or in which the judicial officer is directly interested, or in which the judicial officer has been an attorney for a party." There's also a process for parties in a case to ask a judge to recuse himself or herself.</t>
  </si>
  <si>
    <t>The Executive Branch Ethics Commission and Political Subdivisions Ethics Commission are required by law to produce annual "summary reports" which should be a public record.  There is also a requirement for the Independent Legislative Ethics Commission and the Judicial Conduct Commission to produce reports.
In practice, no report for the Political Subdivisions Ethics Commission was found, but officials said it was forthcoming. The Independent Legislative Ethics Commission and Judicial Conduct Commission also produce annual reports.</t>
  </si>
  <si>
    <t>Les Kondo, Hawaii State Ethics Commission, executive director, Honolulu, Hawaii, 16 January 2015, telephone 
 Janet Mason, League of Women Voters- Hawaii, legislative chair, Honolulu, Hawaii, 16 January 2015, telephone
 Disclosures, Hawaii State Ethics Commission, accessed 22 January 2015
 http://ethics.hawaii.gov/alldisc/</t>
  </si>
  <si>
    <t xml:space="preserve">During election years, candidates running for office that year file eight reports: 32 days and 15 days before the May Primary Election, 30 days and 60 days after the May Primary showing money raised and spent only during the Primary period, as well as 32 days and 15 days before the November General Election and 30 days and 60 days after the General Election showing money spent and raised during the General Election cycle. Those reports are made available online through the Kentucky Registry of Election Finance at www.kref.ky.gov or at the registry's headquarters in Frankfort.  
Despite the eight reporting deadlines, the clustering of the reports around the election dates allow for large gaps, such as the nearly five months between the end of the May Primary and the first General Election campaign finance report deadline that falls one month before the November General Election.  
Candidates almost always adhere to these deadlines and face penalties when they fail to file their reports within the five-business-day grace period after each deadline. Even losing candidates, such as former 5th state House candidate Hal Kemp, who missed those deadlines after losing the election are held responsible for filing those reports if they miss the deadlines. In that case, the Kentucky Registry of Election Finance sent repeated letters to Kemp and his campaign treasurer in the year after the 2012 election and in September 2014 referred the case to the Attorney General's office for further investigation and potential prosecution. </t>
  </si>
  <si>
    <t>The Code of Judicial Conduct, Canon 3, calls on a judge to “disqualify himself or herself in a proceeding in which the judge's impartiality might reasonably be questioned,” and lists six possibilities of personal or financial connections that would require recusal. 
 Among them are: "(T)he judge knows that the judge, individually or as a fiduciary, or the judge's spouse, parent or child wherever residing, or any other member of the judge's family residing in the judge's household, has an economic interest in the subject matter in controversy or in a party to the proceeding or has any other more than de minimis interest that could be substantially affected by the proceeding."</t>
  </si>
  <si>
    <t>Rep. Chris Turner, D-Grand Prairie, telephone interview, June 19, 2015
Ross Ramsey, excecutive editor and co-founder of the Texas Tribune,. telephone interview, Jan. 23, 2015.
Tom “Smitty” Smith, director, Public Citizen Texas, telephone interview, Jan. 16, 2015</t>
  </si>
  <si>
    <t xml:space="preserve">Under canon 3(E), a judge is disqualified whenever the judge's impartiality might reasonably be questioned, unless the rule of necessity overrides. Under the rule of necessity, a judge may still  be required to participate in a case in which he has a conflict of interest. One instance in which the rule of necessity may apply is when the judge is the only judge  available, and the matter is one requiring immediate judicial action. In such cases, the judge must disclose his conflict of interest. He must also use reasonable efforts to transfer the matter to another judge as soon as is practicable. 
Furthermore, canon 4(D)(1) states that a "judge shall not engage in financial and business dealings that: (a) may reasonably be perceived to exploit the judge's judicial position, or  (b) involve the judge in frequent transactions or continuing business relationships with those lawyers or other persons likely to come before the court on which the judge serves. </t>
  </si>
  <si>
    <t>A review of the Governmental Ethics Commission website shows that candidates file between three and five campaign finance reports during the calendar year of an election year; the lower number is for candidates who are unopposed in the primary or general election, drop out or who don't receive contributions during all reporting periods. 
The first report, due Jan. 10, covers the 12-month period before the election year. In an election year, reports are also due 11 days before the primary election and 11 days before the general election. Last-minute reports are due five days before each election from candidates who've received contributions of $300 or more. A fifth and final report is due on Jan. 10 of the following year. 
The due dates for political parties are the same, with the addition of last-minute reports due on Aug. 1, 2, 3, and 4 and Oct. 31, Nov. 1, 2 and 3 if they collect more than $300. Candidates and parties who fail to file reports on time are sent a certified letter informing them that the reports are due. The GEC can levy a civil penalty of $10 a day for a maximum of $300 for each day a report is late. The notice "usually gets their attention," the GEC executive director said.  Since 2013, the GEC has sent letters to about two dozen candidates threatening further civil legal action -- including garnishing any money due them by the state -- over the failure to pay those penalties.</t>
  </si>
  <si>
    <t>Section 571.066 of the Texas Government Code requires the Texas Ethics Commission to maintain an electronic data base composed of statements and reports filed with the commission and “provide the public with access to that data.”  Personal finance reports are not available online, but citizens can pick them up in person or through email.  
As part of the Judiciary branch, the State Commission on Judicial Conduct is not subject to the Texas Public Information Act and therefore the availability of information maintained by judicial watchdog agency is governed by Rule 12 of the Texas Rules of Judicial Administration, the Texas Constitution and the Texas Government Code.
The judicial commission states on its website that generally commission records are confidential but information that is available to the public - including certain information about cases, disciplinary action and public statements and reports - is posted on the website. 
In the event the Commission issues a public sanction, Section 33.032 of the Texas Government Code provides for the release of information previously confidential. Section 33.032 also authorizes the release of papers filed in a formal proceeding to the public upon the filing of formal charges.</t>
  </si>
  <si>
    <t>The Judicial Code of Conduct outlines reasons that mandate disqualification including the following  the judge’s spouse, domestic partner, parent, or child, or any other member of the judge’s family residing in the judge’s household, has an economic interest in the subject matter in controversy or in a party to the proceeding.</t>
  </si>
  <si>
    <t>Phone interview with Drew Rawlins, executive director of the Bureau of Ethics and Campaign Finance, on Dec. 18, 2014.
Interview with Tom Humphrey, reporter for the Knoxville News Sentinel, on Dec. 23, 2014 at the Bell Buckle Café. 
Tennessee Ethics Commission website for Disclosure of Statement of Interests, accessed May 4, 2015
https://apps.tn.gov/conflict-app/search.htm</t>
  </si>
  <si>
    <t>Tony Venhuizen, chief of staff to Gov. Dennis Daugaard, 22 March 2015, email.
Statement of Financial Interest, Gov. Dennis Daugaard, secretary of state’s website, 15 January 2015, https://sos.sd.gov/CampaignFinance/CFReportHistoryLaunch.aspx?RptType=Financial%20Interest%20Statement%20%20(Scanned%20Image)&amp;CommID=2061&amp;RptYR=2015&amp;Start=1/1/2011&amp;End=12/31/2011&amp;RegType=0&amp;img=1.
Search campaign finance reports, secretary of state’s website, 15 Jnauary 2015, https://sdsos.gov/elections-voting/campaign-finance/Search.aspx.</t>
  </si>
  <si>
    <t>The Texas Code of Judicial Conduct, established by the Texas Supreme Court as the standard of conduct for judges, addresses the recusal issue in Canon 2, which deals with “Avoiding Impropriety and the appearance of Impropriety in all of the Judge’s Activities.” 
The canon declares:  “A judge shall not lend the prestige of judicial office to advance the private interests of the judge or others; nor shall a judge convey or permit others to convey the impression that they are in a special position to influence the judge.”  
Grounds for recusal or disqualification are also outlined in Rule 18b of the Texas Rules of Civil Procedure, which are also promulgated by the Texas Supreme Court as part of the high court’s legally-mandated authority to establish the conduct for judges. 
One standard for disqualification would involve cases in which “the judge knows that, individually or as a fiduciary, the judge has an interest in the subject matter in controversy.”  
Rule 18b also requires a judge to recuse himself or herself from proceedings in which the judge’s spouse or a minor child living in the judge’s household “has a financial interest” in the case.</t>
  </si>
  <si>
    <t>State law does mandate that many of the Ethics Commission’s reports not only be public but be published online. There are exceptions when it comes to random audit information and investigatory audit information and preliminary investigations. 
 Tenn. Code Ann. § 3-6-106(a)(3) requires the Ethics Commission to “make as many documents filed available for viewing on the Internet as is reasonable based on the commission's financial resources, and make each document filed available for public inspection and copying during regular office hours at the expense of any person requesting copies of the documents; provided, that this subdivision (a)(3) does not apply to those documents required to be confidential pursuant to § 3-6-202;
 Tenn. Code Ann. § 3-6-202(a)(1) says “members and staff of the Tennessee Ethics Commission shall preserve the confidentiality of all commission proceedings, including records relating to a preliminary investigation.”
 Tenn. Code Ann. § 3-6-106(a)(6) Also says the Ethics Commission must “prepare and publish on the commission's web site reports as are deemed to be appropriate and in the public interest by the commission, including quarterly reports listing alphabetically all registered lobbyists and employers of lobbyists, as defined in part 3 of this chapter.”
 Tenn. Code Ann. § 3-6-308(a)(c) says “notwithstanding any law to the contrary, random audit information and investigatory audit information shall be confidential and shall be maintained as such by the members and employees of the ethics commission and by the officers and employees of the state, in the manner and to the extent that the confidentiality of tax information is maintained by the officers and employees of the department of revenue and the state under title 67, chapter 1, part 17.”
 The law requires that the Board of Judicial Conduct issue monthly and quarterly reports. Tenn. Code Ann. § 17-5-207</t>
  </si>
  <si>
    <t>The Code of Judicial Conduct says judges must disqualify themselves in any proceeding where the judge’s impartiality might reasonably be questioned if the judge has a bias to anyone involved in a case. Other grounds for recusal include: Family members or domestic partners being a party in a proceeding or behind it in some way; the judge or a family member has a financial interest; the judge previously worked on the case or was in a firm that handled the case before sitting on the bench; large campaign contributions from a party in a case that might create the appearance of impartiality. RJC 2.11
 Tennessee Supreme Court Rule 10B also sets out procedures to determine whether a judge should preside over a case. Rule 10B.
 Also, state law says that no judge or chancellor shall be competent, except by consent of all parties, to sit in the following cases:
  (1) Where the judge or chancellor is interested in the event of any cause;
  (2) Where the judge or chancellor is connected with either party, by affinity or consanguinity, within the sixth degree, computing by the civil law;
  (3) Where the judge or chancellor has been of counsel in the cause;
  (4) Where the judge or chancellor has presided on the trial in an inferior court; or
  (5) In criminal cases for felony, where the person upon whom, or upon whose property, the felony has been committed, is connected with the judge or chancellor by affinity or consanguinity within the sixth degree, computing by the civil law. Tenn. Code Ann. § 17-2-101</t>
  </si>
  <si>
    <t>Statewide PACs and the state political parties are required to file four financial disclosure reports during election years. Statewide and General Assembly candidates file four reports, with two supplementary reports directly before primary and general elections if the campaigns have raised beyond a set amount of money since the last reporting period ($10,000 for gubernatorial candidates, $5,000 for statewide candidates and $1,000 for assembly candidates). 
 Campaigns and committees that file delinquent reports are automatically issued a fine and are listed online under "Delinquent reports." Fines increase based upon the date the report is received and whether the filer has previously filed late within the past 12 months. Furthermore, the board publishes a list of civil penalties for each reporting period, which states the amount of the fine for late reports, whether the fee was waived and whether it was paid. There are relatively few delinquent reports, although the number jumps for the January report.
 Arthur Sanders, Drake University political science professor, noted that the rate at which reports are posted online has greatly improved over the past few years as more campaign finance disclosure reports are required to be filed electronically. Electronically filed reports are posted online within an hour of their receipt.</t>
  </si>
  <si>
    <t>Canon 3E(1) of the Code of Judicial Conduct states that "A judge shall disqualify himself or herself in a proceeding in which the judge's impartiality might reasonably be questioned." This would include cases where the judge knows "that he or she, individually or as a fiduciary, or the judge's spouse, parent or child wherever residing, or any other member of the judge's family residing in the judge's household, has an economic interest in the subject matter in controversy or in a party to the proceeding or has any other more than de minimis interest that could be substantially affected by the proceeding."</t>
  </si>
  <si>
    <t>Kerrie Stillman, Commission on Ethics Director of Communciations and Operations, interviewed by phone March 27, 2015
Carol Weissert, Director of the Leroy Collins Institute at Florida State University, interviewed by phone on March 26
Ben Wilcox, Integrity Florida research director and lobbyist, interviewed by email April 21, 2015</t>
  </si>
  <si>
    <t>No such law exists.
 There are no laws expressly requiring public access to reports of legislative select committees on discipline and expulsion, the Judicial Qualifications Commission or the Civil Service Commission. Furthermore, there are no laws requiring such reports in the first place.</t>
  </si>
  <si>
    <t>Website – www.ethics.gov, accessed March 3, 2015; http://www.ethics.ga.gov/2011/04/personal-financial-disclosure/
E-mail from Georgia Department of Administrative Services (DOAS), prepared by Rebecca Sullivan, Assistant Commissioner and General Counsel at the Georgia Department of Administrative Services. February 27, 2015
Phone interview with Maria Bazile, Compliance and Education manager with the Georgia Government Transparency and Campaign Finance Commission, February 6, 2015.</t>
  </si>
  <si>
    <t>No such law exists.
The Department of Planning and Budget prepares most spending cost estimates, while the Department of Taxation prepares revenue estimates from tax changes. Other departments and legislative commissions, such as the Criminal Sentencing Commission, may participate.
The Joint Legislative Audit and Review Commission may review the financial impact statements, if requested by a standing committee chairman.</t>
  </si>
  <si>
    <t>John Flaherty, President, Delaware Coalition for Open Government, telephone interview, January 12, 2015;
Debbie Moreau, lawyer, Delaware Public Integrity Commission, telephone interview, January 12, 2015; 
Public Integrity Commission website, accessed February 8, 2015: http://depic.delaware.gov/</t>
  </si>
  <si>
    <t>Access to resolved decisions of the State Ethics Commission, House Legislative Ethics Committee, and Senate Ethics Committee are covered under the Freedom of Information Act, SC Code 30-4-20. The Commission on Judicial Conduct is a different matter. “There are restrictions in the judicial conduct procedure that keep complaints confidential until probable cause is found,” according to state FOIA expert Jay Bender. The same goes for lawyer discipline procedures.</t>
  </si>
  <si>
    <t>The executive branch's Office of Financial Management shall, in cooperation with appropriate legislative committees and legislative staff, establish a procedure for the provision of fiscal notes on the expected impact of bills and resolutions which increase or decrease or tend to increase or decrease state government revenues or expenditures. There is no office independent of the executive.</t>
  </si>
  <si>
    <t>Email exchanges, Diane Buxo, paralegal in the Office of State Ethics in Hartford, Feb. 9, April 7, April 17, June 1, June 29, 2015.
State portal for electronic filing of SFIs, download available of names of state employees and offiicials who have filed, (accessed most recently June 19, 2015),  https://www.oseapps.ct.gov/sfi/security/loginhome.aspx?ethicsNav=|#
Personal inspection of SFIs filed by senior state classified employees and requested from the Office of State Ethics in February, April and June, 2015. SFIs received from employees (chosen at random) of the Office of Policy &amp; Management, the Office of State Ethics and the Department of Education. SFIs from employees of two other offices were asked for -- from the state Attorney General's office and the Department of Energy and Environmental Protection -- but both were exempt, meaning they didn't have to file a disclosure form.</t>
  </si>
  <si>
    <t>According R.I. General Laws § 36-14-9, the Commission shall "(a)(7) Compile and maintain an index of all reports and statements filed with the commission to facilitate public access to the reports and statements
(...)
(11) Prepare and publish special reports and technical studies to further the purposes of this chapter;
(...)
(12) Prepare and publish, prior to April 1 of each year, an annual report summarizing the activities of the commission"
Furthermore, "(c) Unless specifically prohibited, the commission shall make statements and reports filed with the commission available for public inspection and copying during regular office hours and make copying facilities available at a charge not to exceed actual cost."</t>
  </si>
  <si>
    <t>Jennifer Okes, former deputy executive director of the Department of Personnel and Administration, during a May 20, 2015 phone interview.</t>
  </si>
  <si>
    <t xml:space="preserve">Audit reports would presumed to be public record under the state's Right to Know Law — although, as with all records in Pennsylvania, a long list of exemptions may be cited by agencies to delay or attempt to prevent their release, depending on the information contained in the audit reports.
The Right to Know Law does not exempt the reports — which is noteworthy because the RTKL is a law that sets out the presumption of openness. Rather than explicitly granting access to certain records, it explicitly exempts records from the law. </t>
  </si>
  <si>
    <t>Two offices provide fiscal notes and analysis on the costs and benefits of bills and budget proposals: The Department of Finance and Management in the Executive Branch and the Joint Fiscal Office in the Legislature.
 The JFO, under the supervision of the Joint Fiscal Committee, was created to "(c)arry on a continuing review of the fiscal operations of the state, including but not limited to revenues, budgeting and expenditures."</t>
  </si>
  <si>
    <t xml:space="preserve">The state constitution prohibits judges from violating "any canon of legal or judicial ethics prescribed by the Supreme Court." The Code of Judicial Conduct, Rule 2.11 (disqualification) does require a judge to recuse himself if "the judge's impartiality might reasonably be questioned," and lists a series of scenarios where this might be the case. 
However, the code does permit the judge to state his bias on the record and may ask the parties and their lawyers to waive his disqualification, and the judge may remain on the case. </t>
  </si>
  <si>
    <t>The Judicial Code of Conduct requires Oklahoma judges to "act at all times in a manner that promotes public confidence in the independence, integrity, and impartiality of the judiciary, and avoid impropriety and the appearance of impropriety."
And Rule 2.11 of the code further requires that a judge "shall disqualify himself or herself in any proceeding in which the judge's impartiality might reasonably be questioned."</t>
  </si>
  <si>
    <t>No such law exists. 
Oregon Revised Statutes Chapter 192, Section 192.420 gives every person the right to inspect a public record in Oregon. Section 192.440 gives every person the right to inspect or copy public records without unreasonable delay. This applies to investigatory materials and documents by Ethics Commission officers and staff after investigations by the commission have been completed. However, no law requires these reports to be made available proactively.</t>
  </si>
  <si>
    <t>Jay Wierenga, Fair Political Practices Commission, Communications Director, Feb. 2, 2015, Sacramento, email
Karen Gettman, former member Fair Political Practices Commission, Feb. 3, 2015, San Leandro, Calif., email
Fair Political Practices Commission, Guide to Public Access, Apr. 23, 2015
http://www.fppc.ca.gov/forms/filingofficers/2.pdf
Fair Political Practices Commission, Regulations, §18115 (Amended 1985)
http://www.fppc.ca.gov/legal/regs/current/18115.pdf</t>
  </si>
  <si>
    <t>Oregon's Code of Judicial Conduct, rule 3.10  requires that  "A judge shall disqualify himself or herself in a proceeding in which a reasonable person would question the judge's impartiality," including in circumstances where the judge's domestic partner or a person within a third degree of relationship to them is affected by, participating in, or witness to a preceding. 
Additionally, ORS 244.040 prohibits use of an official position for financial gain. ORS 244.120 also addresses conflicts of interest and how they are to be disclosed. ORS 244.130 notes how conflicts should be recorded.</t>
  </si>
  <si>
    <t>The Ohio Code of Judicial Conduct says "a judge shall disqualify himself or herself in any proceeding in which the judge’s impartiality might reasonably be questioned…" Among the specific circumstances for recusal: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t>
  </si>
  <si>
    <t>No such law exists.
 Ohio law does not require independent audits of ethics officials' asset disclosures, and thus they are not performed.
The annual reports of both the Ohio Ethics Commission and Joint Legislative Ethics Commission (legislative inspector general) are available to the public under Ohio’s public records act.</t>
  </si>
  <si>
    <t>In law, citizens can access records of legislative processes and documents.</t>
  </si>
  <si>
    <t>No such law exists requiring the Ethics Commission to report on its activities or allowing the public legally guaranteed access to any such reports. Statute grants Oklahomans the right under the Open Records act to review lobbying reports and campaign expenditures that are reported to the Commission, but not its investigations and activities. Through its own internal policies, the Commission only makes public the final settlement agreements that result from its investigations, which are posted on its website. The only way Oklahoma citizens can access/keep tabs on the commission’s activities would be through regular review of its minutes, agendas, settlement agreements and annual state auditor’s report.</t>
  </si>
  <si>
    <t>There are multiple laws that require judges to recuse themselves from cases in which they have a conflict of interest.
North Dakota Constitution Article VI Section 11 says that when a judge or justice has a conflict of interest, the chief justice or a justice assigned by him will find another judge or retired judge to take over a case.
North Dakota Century Code Section 44-04-22 requires any official who is a member of a legislative or judicial body who has a conflict of interest in a matter before the body must disclose this fact to other members of the body and must not vote on the matter unless a majority of the members consent to the vote. Conflict of interest is defined as having a “direct and substantial personal or pecuniary interest” in a matter before the body.
North Dakota Code of Judicial Conduct Rule 2.11(A)2 and also says that a judge will be disqualified in proceedings where a relative or a spouse’s relative is involved or may benefit in more than a minimal way. When this happens, Code of Judicial Conduct Rule 2.11(C) says the judge may disclose the disqualification to parties involved and their attorneys and have them discuss the disqualification outside the judge’s presence. If they agree to waive the disqualification, the judge may participate in the proceedings.</t>
  </si>
  <si>
    <t>All proceedings of the Judicial Conduct Commission are public once formal charges have been filed, according to Rules of the Judicial Conduct Commission Rule 6. Complaints filed against judges and investigations resulting from those complaints are confidential until they result in formal charges. If complaints are dismissed without becoming formal charges, they are never revealed to the public and all records are destroyed within three years.</t>
  </si>
  <si>
    <t>Statement of Economic Interests, Gov. Nikki Haley
http://apps.sc.gov/PublicReporting/SEIPrintView.aspx
Background briefing, Governor’s legal staff, June 29, 2015</t>
  </si>
  <si>
    <t xml:space="preserve">The State Board of Elections makes available all quarterly reports filed by candidates and political parties on its website. 
The reports are available online in real-time as they are filed. They include information on expenditures and contributors.
The State Board website also includes a daily snapshot of the number of reports filed during the last quarter as well as the number of active committees. 
An analysis of the reports filed during for the fourth quarter ending in December 2014 shows that 99 percent of the active committees filed their quarterly reports. </t>
  </si>
  <si>
    <t>Corinna Wilson, executive director of the Pennsylvania Freedom of Information Coalition and principal of Wilson500, 27 January 2015, interview by phone.
Robert P. Caruso, executive director of the State Ethics Commission, 30 January 2015, Harrisburg, Pennsylvania, interview by phone.
Review of SFIs in the State Ethics Commission's eLibrary, accessed February and March 2015, 
http://www.ethicsrulings.state.pa.us/weblink8/</t>
  </si>
  <si>
    <t>Ted Nesi, reporter, WPRI television, Interview, Feb. 25, 2015, phone.
Ross Cheit, chairman, Rhode Isalnd Ethics Commission, Interview, Feb. 13, 2015, phone.
Jason Gramitt, deputy, Rhode Island Ethics Commission, Interview, Feb. 13, 2015, phone.
John Marion, executive director, Common Cause Rhode Island, Interview, Dec. 18, 2014, Providence, RI, in-person.</t>
  </si>
  <si>
    <t>Judges must recuse themselves when they have a conflict of interest both by state law and the code of judicial conduct. The conflict need not be only financial. Under the law, judges must recuse when they are prejudiced against one of the parties before the court , if they are closely related to the defendant by blood or marriage, if there is any other reason making him or her unable to perform the duties required in an impartial manner, or of the judge is a witness for one of the parties in a criminal case.   A motion to disqualify must be in writing and must be accompanied by one or more affidavits setting forth facts relied upon  to show the grounds for disqualification.  A motion to disqualify must be filed no less than five  days before the time the case is called for trial unless good cause is shown for failure to file within that time.</t>
  </si>
  <si>
    <t>Lori A. Galles, Purchasing Manager, State of Wyoming Department, May 6, 2015, phone. 
Vendor’s Guide, State of Wyoming Department of Administration and Information Procurement/Purchasing website, May 9, 2015
https://drive.google.com/file/d/0B_Q7NBiatFP5clJYa2tZZmkyajA/view
Vendor Announcement, State of Wyoming Department of Administration and Information Procurement/Purchasing website, 2014
https://drive.google.com/file/d/0B_Q7NBiatFP5c1o4VndpcWx3MG8/view
Current Bid Opportunities, Department of Administration and Information Procurement/Purchasing website, May 9, 2015
http://ai.wyo.gov/general-services/contracts--purchasing/current-bid-opportunities-1</t>
  </si>
  <si>
    <t>Idaho state law requires candidates’ campaigns, political parties and political committees to disclose their sources of funding and expenditures at least five times a year, and more often when large contributions are received or expenditures made within 16 days before a primary or general election; those must be disclosed within 48 hours. There is no specific requirement for quarterly reports, with the reports instead pegged to specific dates within the election cycle, including pre- and post-primary reports, pre- and post-general election reports, and an Oct. 10 report, which hits at the height of the general election campaign season.
 The biggest complaint about the frequency of reports in Idaho from reporters and civic groups is the lack of any required report prior to seven days before the primary election. In the general election, the Oct. 10 report is mid-way through the campaign season and receives much attention, as do the pre-election reports. In the primary, the only word as to who is underwriting campaigns that voters get prior to voting comes just seven days before they go to the polls. Especially as more and more Idaho voters choose to vote early or by absentee ballot, that leaves some with no information before they cast their primary election ballot as to the sources of funding of the candidates’ or ballot measure campaigns.</t>
  </si>
  <si>
    <t>Judiciary Law Section 14 requires a judge to recuse oneself from "an action, claim, matter, motion or proceeding to which he is a party, or in which he has been attorney or counsel, or in which he is interested, or if he is related by consanguinity or affinity to any party to the controversy within the sixth degree."
The law further states that "No judge shall be deemed disqualified from passing upon any litigation before him because of his ownership of shares of stock or other securities of a corporate litigant, provided that the parties, by their attorneys, in writing, or in open court upon the record, waive any claim as to disqualification of the judge."
The Rules of the Chief Administrative Judge list a variety of conflicts that may require recusal.</t>
  </si>
  <si>
    <t>Candidates are required to file eight campaign finance reports during election years, including late contributions reports that are due three days before the primary election and the day before the general election, and final campaign reports due two weeks after the primary election and one month after the general election. In off years, candidates whose campaign accounts are still open must file two additional reports. Campaign accounts remain open until the surplus is disbursed or the deficit is cleared. Campaign spending reports detail all contributions and all expenditures.
 The reports are publicly available at no cost on the Campaign Spending Commission website and are widely used by local media.</t>
  </si>
  <si>
    <t>The Code of Judicial Conduct, a judge must recuse himself if he "knows that he or she, individually or as a fiduciary, or the judge’s spouse, domestic partner, parent, or child, or any other member of the judge’s family residing in the judge’s household, has an economic interest in the subject matter in controversy or is a party to the proceeding."</t>
  </si>
  <si>
    <t>Julie Nischik, Government Accountability Board; Julie.Nischik@wisconsin.gov; email interview, Jan. 27, 2015
Vendor-Net, http://www.doa.state.wi.us/divisions/enterprise-operations/state-bureau-of-procurement/vendor
"An Evaluation:Contract Sunshine Act," Government Accountability Board,
August 2011, http://legis.wisconsin.gov/lab/reports/11-11highlights.htm</t>
  </si>
  <si>
    <t>Pamela Williams, compliance officer, Oklahoma Ethics Commission, in-person records request 2/6/15
Lee Slater, executive director of Oklahoma Ethics Commission, telephone interview 1/30/15 1:30 p.m
Oklahoma Ethics Commission web site 
http://www.ok.gov/ethics/Financial_Disclosure/index.html</t>
  </si>
  <si>
    <t>For the most part, the Joint Commission on Public Ethics is not covered by New York's Freedom of Information Law (FOIL). Only a handful of records are outlined in state law as being publicly available. Subsection 19 of Executive Law Section 94 notes the only available documents, "notwithstanding" FOIL requirements for other agencies.
 Although enforcement actions are made public, complete documentation about those violations is not available, and the public is not entitled to know how commissioners vote, including when an investigation is vetoed by two or more members. The Legislative Ethics Commission handles investigations of legislators, and consequently is responsible for releasing documents related to those investigations.
 Records of the Commission on Judicial Conduct are kept confidential unless a judge is sanctioned or waives confidentiality, upon which records of the commission's proceedings become public.</t>
  </si>
  <si>
    <t>Recusal criteria for judges is spelled out in Canon 3: C. Disqualification. (see R. 1:12-1) (1) A judge should disqualify himself or herself in a proceeding in which the judge's impartiality might reasonably be questioned, including but not limited to instances where: (a) the judge has a personal bias or prejudice concerning a party or a party's lawyer or has personal knowledge of disputed evidentiary facts concerning the proceeding; (b) the judge served as lawyer in the matter in controversy, or a lawyer with whom the judge previously practiced law served during such association as a lawyer concerning the matter, or the judge or such lawyer has been a witness concerning.</t>
  </si>
  <si>
    <t>State Purchasing Director Dave Tincher in a telephone interview from his office in Charleston WV on Jan. 14, 2015.
Purchasing Division, contract with Thornhill Group for truck sales, April 2, 2014 http://www.state.wv.us/admin/purchase/swc/HVYTRUCK.htm
Purchasing Divison. Statewide Contracts. accessed on April 23, 2015. http://www.state.wv.us/admin/purchase/swc/default.html</t>
  </si>
  <si>
    <t>Recusal, or “disqualification,” is required of judges in “any proceeding in which the judge's impartiality might reasonably be questioned” under Canon 2 of the Rules of the Supreme Court of the State of New Hampshire. Such circumstances include when the judge or any member of his immediate family have “an economic interest in the subject matter in controversy or in a party to the proceeding.”
The rule does not define a recusal mechanism, but state that the disqualification should be “on the record” so that it may be assessed by the parties to a case.
Disqualification is also required under Chapter 492 of the state statutes when the judge “has been concerned as party or attorney or in any appeal in which he has acted as judge in the court below” or acted as attorney or given advice “in any matter pending or which may come before the court for adjudication.”</t>
  </si>
  <si>
    <t>Linda Kent, spokeswoman for Washington State Department of Enterprise Services via email 3/12/2015; 
John Carpita, public works consultant, Municipal Research &amp; Service Center, via email 4/16/2015;
Agency Contract Reporting, www.data.wa.gov, accessed April 22, 2015 
https://data.wa.gov/Procurements-and-Contracts/Agency-Contract-Reporting/hfxj-vx93</t>
  </si>
  <si>
    <t>Citizens can access audit reports. All pleadings related to a complaint, final orders, decisions, and formal Commission opinions are maintained as public documents. Pursuant to N.J.S.A. 52:14B-3(3), these documents (except for pleadings related to a complaint) are made available to the public on the Commission’s website. Pleadings related to a complaint can be accessed by the public by making an Open Public Records Act (OPRA) request or, pursuant to N.J.A.C. 19:61-2.5, visiting the Commission’s office during regular business hours.</t>
  </si>
  <si>
    <t>Public Access - Transparency in Procurement, eVA, accessed 21 February 2015. https://eva.virginia.gov/pages/eva-public-access.htm</t>
  </si>
  <si>
    <t xml:space="preserve">In Florida, candidates and political parties must disclose the sources of their funding and their expenditures at least quarterly. 
In fact, legislation in 2013 amended reporting requirements for candidates to require more reports. Statewide candidates will file weekly reports beginning 60 days before an election, and daily reports shortly before an election. Other candidates and political committees must now file bi-weekly reports and others on additional reporting days. 
Generally, these laws are followed, although candidates are occasionally sanctioned for failing to disclose sources of funding in a timely manner. </t>
  </si>
  <si>
    <t xml:space="preserve">Both the executive branch and legislative ethics committees are required, once they complete initial confidential investigations, to make publicly available “all records, other than its work product and internal memoranda, relating to any complaint it does not dismiss.” 
The entities are also considered public bodies and subject to Chapter 91-A, allowing access to meetings and documents, with exceptions for personal privacy and internal personnel matters.
Provided the Judicial Conduct Committee decides to bring “formal charges” in an investigation, a public hearing is to be held. The committee is also required to produce an annual report, a public document that contains summaries of all cases the panel worked on during the preceding year, and detailed information in cases where formal charges were brought. </t>
  </si>
  <si>
    <t xml:space="preserve">Delaware political committees, including party committees, candidate committees and PACs, often go many months without reporting fundraising or spending activity, even in election years. If a candidate does not face a primary, they are not required, and do not, file until 30 days before the General Election. Reports are regularly filed eight and 30 days before any primary or general election, but Delaware law does not require earlier reporting, and candidates do not voluntarily file. In non-election years, candidates file just one annual report. Lawmakers attempted to institute mid-year reporting in 2014, but the idea failed to generate support in the General Assembly. </t>
  </si>
  <si>
    <t>Buildings and General Services Commissioner Michael Obuchowski personal interview Feb. 18, 2015.
Deborah Damore, Purchasing and Contracting Director, Dept. of Buildings and General Services, email Feb. 23, 2015.
Cyrus Patten, Ex. Dir. Campaign for Vermont, email Feb. 23, 2015.
Vermont Bid System.com, accessed April 20, 2015.
http://www.vermontbidsystem.com</t>
  </si>
  <si>
    <t>The Nevada Code of Judicial Conduct calls for recusal of state-level judges from cases in which they may have a conflict of interest.
The rule states that a judge is disqualified "whenever the judge's impartiality might reasonably be questioned," and that a judge is obliged to get off a case in which disqualification is required regardless of whether a motion to disqualify has been filed.
However, the Supreme Court also has adopted a "duty to sit" rule that basically requires judges to not recuse themselves even if a case involves a campaign contributor and even if a judge seeks to be disqualified. The court ruled that a judge can sit in such cases providing that contributions constitute only an "insignificant interest" that does not raise a "reasonable question as to a judge's impartiality."</t>
  </si>
  <si>
    <t>Kent Beers, Utah Chief Procurement Officer, Email response to questions , March 25, 2015. Salt Lake City. 
Tabulations and awards are posted online here: http://purchasing.utah.gov/vendorinformation/2-purchasing/28-tabulationsandawards.html. 
Independent check of online bids by Joel Campbell, March 25, 2015, at http://www.bidsync.com/, which lists an American Fork, Utah, address.
Government Records Access and Management Act, Utah Code 63G-2,  Amended by Chapter 445, 2013 General Session,http://le.utah.gov/xcode/Title63G/Chapter2/63G-2.html?v=C63G-2_1800010118000101.  Accessed May 9, 2015.</t>
  </si>
  <si>
    <t>All candidates and parties need to disclose their funding sources and expenditures at least quarterly. Independent expenditures of more than $1,000, must be reported to the State Elections Enforcement Commission (SEEC) within 24 hours.  
In the 2014 state elections, more than 80 percent of legislative candidates and all six candidates for statewide office participated in the Citizens' Election Program (CEP), accepting public money in exchange for spending limits and other requirements. To qualify for public dollars, each candidate had to collect money in small, individual donations (no more than a total of $100 per individual), and each donor had to fill out a card with identifying information to be verified by the State Elections Enforcement Commission (SEEC). 
After qualifying, nearly all of the candidates disclosed information about incoming and outgoing funds. Again, the race for governor overshadowed almost everything else.
Changes made to the CEP in 2013 by the governor and state Democrats allowed contributions to state parties' federal accounts, and state parties could give unlimited "organizational" funds to legislative candidates in the CEP. State contractors, who had been banned from contributing in state elections, were also able to give to state party committees' federal accounts.   
And so-called dark money (funds from legally unidentified donors) poured into the state's high-profile race for governor to pay for political advertising, and other expenses -- even though the two major party candidates each received $6.5 million in public money through the CEP.</t>
  </si>
  <si>
    <t>Graham Sloan, Director Arkansas Ethics Commission, January 21, 2015, email interview.
Jay Barth, Professor of Politics at Hendrix College, February 7, 2015, telephone interview. 
Max Brantley, Senior Editor Arkansas Times, January 20, 2015, telephone interview. 
Matt Campbell, lawyer and blogger, Blue Hog Report,  January 20, 2015, telephone. 
David J. Sachar, Executive Director of Judicial Discipline Commission, February 2, 2015, telephone interview. 
Laura Labay, external communications manager for the Arkansas Secretary of State,  February 9, 2015, telephone interview.
Secretary of State website, "Financial Disclosure Search," accessed February 7, http://www.sos.arkansas.gov/filing_search/index.php/filing/search/new</t>
  </si>
  <si>
    <t>Priscilla Pipho, chief customer officer, Department of Information Resources, email, Feb. 9, 2015
Texas Transparency Data Center Contracts, Accessed Feb. 19, 2015
 http://www.texastransparency.org/Data_Center/Contracts.php
Legislative Budget Board State Contracts, (Searches for bid solicitation and contracts), Accessed Feb. 15, 2015
http://contracts.lbb.state.tx.us/
Comptroller of Public Accounts (All contracts, including one- or two-word description of item), Accessed Feb. 15, 2015 
http://www.txsmartbuy.com/contracts
Electronic State Business Daily (ESBD). (Bids), accessed April 25, 2015 
http://esbd.cpa.state.tx.us/</t>
  </si>
  <si>
    <t>Phone interview with David Roberson, spokesman for the Department of General Services, on Feb. 19, 2015
Statewide listing of contracts, accessed May 6, 2015 
http://tn.gov/generalserv/cpo/SWCWeb_List.html
LB Telematics web page that links to listing of Tennessee statewide contracts and directs readers to see SWC199, accessed May 6, 2015
https://lbtelematics.com/about-us/
Listing under SWC199 in the database of statewide contracts shows the date of the contract with LB Technology and the GPS devices sold and the unit price, accessed May 6, 2015 
http://tn.gov/generalserv/cpo/SWCWeb_Lines3.html#SWC199</t>
  </si>
  <si>
    <t>The Nebraska Code of Judicial Conduct requires judges to recuse themselves from cases in which they or a spouse, domestic partner, parent, child or any family member living in his/her household may have a conflict of interest.</t>
  </si>
  <si>
    <t xml:space="preserve">Ruth Ann Petroff, Wyoming Legislature, State House of Representatives, March 26, 2015, phone.                                                                                                                                            
Lori Klassen, Wyoming Secretary of State’s Office, Elections Specialist, March 19, 2015, Jackson, Wyo., Phone.                                                                                                                                       
Ethics Disclosure Overview, Wyoming Secretary of State’s Office, Website, accessed June 8, 2015 http://soswy.state.wy.us/Elections/Ethics.aspx </t>
  </si>
  <si>
    <t>Montana law is specific about disqualifying judges if they have a conflict of interest. 
Montana judges are disqualified from sitting or acting in any proceeding if "to which he is a party, or in which he is interested," when he is a third-degree relative of either party or any attorney or member of a firm of attorneys involved in the case, or when "he has been attorney or counsel in the action or proceeding for any party or when sitting in a case on appeal he as a judge in the lower court rendered or made the judgment, order, or decision appealed from."</t>
  </si>
  <si>
    <t>Bill Lueders, President, Wisconsin Freedom of Information Council, Jan. 16, 2015, Madison WI, email interview; email interview Jan. 27, 2015
 http://wisdc.org/econ-intererests-2014 Accessed several times, including June 3, 2015
 Specifically, Economic Interest Statement of Secretary of State Doug La Follette
 http://www.wisdc.org/proxy/files/econinterests2015/La_Follette_Douglas_2015.pdf
 Eye on Financial Relationships, http://ethics.state.wi.us/EOFR/Pages/ Accessed several times, including June 3, 2015
 Legislative Audit Bureau, Audit of GAB, December 2014 
 lab_audit_report_14_14_full_pdf_13314.pdf</t>
  </si>
  <si>
    <t>Feb. 25, 2015, interview with Paul Dauphinais, executive director of the Alaska Public Offices Commission;
April 10, 2015, Alaska Public Offices Commission response to KTUU request for asset disclosure records of state officials completed within three days;
Alaska Public Offices Commission POFD/LFD database (https://aws.state.ak.us/ApocReports/POFD/), accessed April 23, 2015;</t>
  </si>
  <si>
    <t>Chapter 476 section 180 of the Missouri Revised Statutes states that judges with an interest in any civil suit, or judges related to either party, will not be involved in the trial without the express consent of the parties to the suit.
The recusal mechanism is thoroughly explained in the Supreme Court Rules, including the process of disclosing the conflict to the parties and the conditions under which they may waive the judge's recusal and continue with the case.</t>
  </si>
  <si>
    <t>Kathy George, Harrison-Benis in Seattle. Former reporter and board member of Washington Coalition for Open Government, phone interview 2/18/15; 
 Jon Ammons, acting public records officer for Public Disclosure Commission email response to F-1 form request for Rep. Frank Chopp and Sen. Pam Roach, 2/18/2015. 
 Public Disclosure Commission personal financial affairs reports search page, accessed April 21, 2015
 http://www.pdc.wa.gov/public/personalfinancialaffairs.aspx</t>
  </si>
  <si>
    <t>Steven Berg, director, Office of Procurement Management, 7 April 2015, email.
Contracts, Bureau of Administration website, http://boa.sd.gov/divisions/procurement/contracts/, 7 April 2015.
Contracts, Open SD website, http://bfm.sd.gov/ledger/contracts.asp, 7 April 2015.</t>
  </si>
  <si>
    <t>Rebecca Stepto, executive director of West Virginia Ethics Commission, email interview Dec. 27.2015
 Downloaded and reviewed 2014 Asset Disclosure form for Senate Minority Leader Mike Hall at no cost.
 Downloaded and reviewed 2014 Asset Disclosure form for House Speaker Timothy Miley at no cost.
 Phil Kabler, statehouse correspondent for the Charleston Gazette, in a telephone interview from the state Capitol on Jan. 20, 2015.
 Ethics Commission Web site for financial disclosures, accessed on Jan. 5, 2015.
 http://www.ethics.wv.gov/pages/financialdisclosuresearch.aspx</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</si>
  <si>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Virginia Public Access Project, Candidate Conflict of Interest Information, Example Bill Howell, accessed 18 April 2015. http://www.vpap.org/candidates/29/conflicts_disclosure/
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"Legislature approves ethics bill with $100 cap," Jim Nolan and Markus Schmidt, RIchmond Times-Dispatch, 17 April 2015. http://www.richmond.com/news/virginia/government-politics/article_1d1225c8-3929-5099-8ce5-eace700186c9.html</t>
  </si>
  <si>
    <t>The Utah Office of Legislative Fiscal Analyst is mandated by law to provide analysis of costs and benefits of budget proposals and bills. For example, the office provides fiscal notes and non-partisan analysis on the costs and benefits of every bill and budget proposal.</t>
  </si>
  <si>
    <t>Phone interview, John White, Interim Materials Manager with the S.C. Division of Procurement Services June 18, 2015
South Carolina Business Opportunities (SCBO) 
http://procurement.sc.gov/PS/general/scbo/PS-scbo-online.phtm
Phone interview, Alex Shissias, Columbia procurement attorney, August 20, 2015
Vendors/Contractors - Contracting Opportunities
http://procurement.sc.gov/PS/vendor/PS-vendor-contract-opps.phtm</t>
  </si>
  <si>
    <t xml:space="preserve">The Legislative Budget Board, the budget research and advisory arm of the Texas Legislature, is charged with developing fiscal notes on probable costs of bills and resolutions that would require an expenditure of state funds for any purpose other than those provided for in the general appropriations act.  
The LBB is also required to prepare fiscal notes on bills that would have statewide impact on local governments. Lawmakers have also instructed the LBB to require criminal justice impact statements and education funding impact statements in fiscal notes. 
---
Peer Reviewer comment: Agree
In law, this exists, but in practice there could be bias.  The major members of the board are elected in partisan election (because they are members of the House / Senate/ and Lt. Governor).  There are no protections to make sure that this is non-partisan.  There are staff that are employed to help with this.  If the CBO in Congress is the model, this falls short.  </t>
  </si>
  <si>
    <t>Corinna Wilson, executive director of the Pennsylvania Freedom of Information Coalition and principal of Wilson500, 27 January 2015, interview by phone.
PA eMarketplace, published by the Department of General Services, accessed June 2015, http://www.emarketplace.state.pa.us/
Construction projects, published by the Department of General Services, accessed June 2015, https://www.dgs.internet.state.pa.us/Construction/</t>
  </si>
  <si>
    <t>Kim Chandler, The Associated Press, Alabama state government reporter, April 1, 2015, telephone interview. 
Mike Cason, al.com, state government reporter, April 12, 2015, telephone interview.
Public Official and Employee Transparency Search, Alabama Ethics Commission, undated. http://ethics.alabama.gov/Search/PublicOfficialEmployeeSearch.aspx, accessed May 14, 2015.</t>
  </si>
  <si>
    <t>The Division of Purchasing's web site, accessed March 4, 2015,  can be found here: www.purchasing.ri.gov
Nancy McIntyre, state purchasing agent, interview, March 4, 2015, phone
Michael Mitchell, acting deputy purchasing agent, interview, March 4, 2015, phone
Gary Sasse, director Hassenfeld Institute for Public Leadership, Bryant University, interview, March 4, 2015, phone</t>
  </si>
  <si>
    <t>The Fiscal Review Committee was created by statute in 1967. According to law, "fiscal notes shall be provided for all general bills or resolutions increasing or decreasing state or local revenues, making sum-sufficient appropriations, or increasing or decreasing existing appropriations or the fiscal liability of the state or of the local governments of the state. 
 "Not more than ten (10) days following the introduction of any such bill or resolution, the fiscal review committee shall furnish to the chief clerk of the house or houses of introduction a statement of analysis of the fiscal effect of such bill or resolution and shall prepare and distribute copies of the statement to members of the general assembly. 
 "Within ten (10) days following receipt of a request from a member of the general assembly for a fiscal note on any proposed bill or resolution requiring a fiscal note, the fiscal review committee shall prepare a fiscal note statement to accompany such proposal at the time of introduction. Within twenty-four (24) hours following a request by the sponsor of an amendment to any pending measure on which a fiscal note is required by this section, the fiscal review committee shall prepare for the sponsor a fiscal note showing what effect the amendment would have on the estimates made in the fiscal note which applies to the bill or resolution.
 "In regard to any bill or resolution affecting local government, the office of the comptroller of the treasury is directed to provide to the fiscal review committee, upon request, the information necessary to determine the fiscal effect of such bill or resolution". Tenn. Code Ann. § 3-2-107(a)(1)</t>
  </si>
  <si>
    <t>Once an investigatory panel has reviewed a third-party complaint made to the Commission on Ethics and determined that there's enough evidence for the full commission to hear it, information related to the complaint becomes public record under Nevada Administrative Code 281A.420. It must be "available for public review during normal business hours at the principal office of the Commission."
However, if a public officer himself or herself requests guidance from the Commission on Ethics on an ethical matter, those records remain confidential unless the public officer authorizes the Commission to release them. 
The Commission on Judicial Discipline must follow similar procedures, according to Nevada law. All annual and biennial reports of the Commission on Judicial Discipline "must be made available to the public" (Nevada Revised Statutes 1.464). Individual case files remain confidential while Commissioners are deciding whether enough evidence exists to file a formal statement of charges against the judge in question.
Once a formal statement is filed, the statement becomes public record, and any hearings held in the case must be open to the public. Also, if the Commission holds a hearing to consider whether to suspend a judge, the hearing transcript and any evidence presented become public  record regardless of whether a formal statement of charges has been filed.</t>
  </si>
  <si>
    <t>Rule 2.11 of the Minnesota Code of Judicial Conduct lists the duties of judicial office including the responsibility of impartiality and fairness and the avoidance of bias, prejudice or any potential sway from external influences.</t>
  </si>
  <si>
    <t>Wyoming senior civil servants are not required to fill out disclosure forms with their individual and family assets, thus there are no records to access.</t>
  </si>
  <si>
    <t>Candidates and political parties disclose contribution and expenditure information on the Secretary of State's publicly available TRACER website. Search options allow to separately look for contribution and expenditure disclosures respectively. 
 Candidates and political groups have a regular quarterly reporting schedule that follows the election year, and file reports more frequently in the run-up to an election. They file after an election, too. “If you don’t file they’re kind of on you,” says journalist Sandra Fish who covers campaign finance issues in Colorado.</t>
  </si>
  <si>
    <t>The Michigan Court Rules, which carry the force of law, require that a judge should be disqualified from hearing a case related to family or business relationships, financial interests or bias against any party.  There is no reference to, or definition of, immediate family.  In a court with two or more judges, a motion for disqualificationon is decided by the chief judge. In a single-judge court -- or if the chief judge is the jurist being asked to step aside the State Court Administrator's Office will assign the motion to a judge for a decision.</t>
  </si>
  <si>
    <t>The Massachusetts Constitution requires state judges to be "as free, impartial, and independent as the lot of humanity will admit.'" 
There is no state statute governing the issue; it has been established and governed through individual case law.  A 1976 case, Lena vs. Commonwealth, established a two-part test for a judge to apply to himself or herself in considering recusal.   The first part requires a judge to consult “ his own emotions or conscience” about any bias in the matter; if he or she passes that test, the judge then must consider whether the proceeding is one in which the judge’s “impartiality might reasonably be questioned.” 
Further, Canon 3(C) of the Judicial Code of Conduct recommends that "A judge should disqualify himself in a proceeding in which his impartiality might reasonably be questioned." The Code dictates when that impartiality might be questioned, which includes, but is not limited to instances such as a judge having a:   
• Has a personal bias or prejudice concerning a party, or personal knowledge of disputed evidentiary facts concerning the proceeding
• Served as a lawyer in the matter or controversy
• Or he, or his spouse or minor child has a financial interest in the subject matter of the controversy
There are specific rules for how a litigant can seek the recusal of a Supreme Judicial Court justice, not a judge on the lower courts. Those seeking recusal of a Supreme Judicial Court judge must file a written motion with the court, which the court can deny.  Judges are encouraged to reveal the reasons for the denial of a motion to recuse, but not required.</t>
  </si>
  <si>
    <t xml:space="preserve">No such law exists.
 There are provisions in the Legislature’s rules dictating when a fiscal note may be prepared, but there is nothing in state law mandating such a practice.
---
Peer Reviewer Comment: Agree.
There is one area of law in which fiscal notes are mandated. Any bill, initiative or referendum that would impact jail or prison populations must include a fiscal impact statement, prepared by the Bureau of Finance and Management or the Legislative Research Council. This requirement was part of a criminal justice reform package passed in 2013. </t>
  </si>
  <si>
    <t>The S.C. Restructuring Act of 2014 abolished the State Budget and Control Board and established in its place The S.C. Revenue and Fiscal Affairs Office. This office is comprised of  the Board of Economic Advisors, Office of Research and Statistics, and the Office of State Budget. The Revenue and Fiscal Affairs Office is responsible for all the revenue and expenditure fiscal impact statements, a.k.a. fiscal notes, on proposed legislation.
Under SC Code 11-9-830, part of the larger role of the office is to "compile and maintain in a unified, concise, and orderly form information about total revenues and expenditures which involve the funding of state government operations, revenues received by the State which comprise general revenue sources of all receipts to include amounts borrowed, federal grants, earnings, and the various activities accounted for in other funds."</t>
  </si>
  <si>
    <t>Paul Nick, executive director, Ohio Ethics Commission, Columbus, 1-2-15 email 
Catherine Turcer, policy analyst, Common Cause-Ohio, Columbus, 1-28-15 email
Ohio Ethics Commission FAQ (last entry): http://www.ethics.ohio.gov/disclosure/FAQs/faqAfterStatementFiled.shtml 
The process for obtaining copies is at the Ohio Ethics Commission web site: http://ethics.ohio.gov/disclosure/request.shtml</t>
  </si>
  <si>
    <t>Both the Accountability and Disclosure Commission and the Judicial Qualifications Commission are required to provide copies of statements, reports, parts of reports, advisory opinions, and public information prepared by the commissions to any person on request at a reasonable cost, which include the cost of paper and staff time exceeding four hours.</t>
  </si>
  <si>
    <t>While the Missouri Ethics Commission does not currently publish an annual report, the executive director must make available to the public its advisory opinions, financial asset disclosures, final actions on investigations, lobbying reports, campaign finance reports, and any other report or statement filed with the commission. Information obtained from the reports and statements must not be sold or utilized by anyone for commercial purposes.
The Commission on Retirement, Removal and Discipline of Judges does not publish any of its reports or proceedings to the general public, because of an interpretation of the Supreme Court Rules that requires proceedings to be confidential.
According to Supreme Court Rules, public documents of Office of Chief Disciplinary Counsel proceedings include all materials filed in connection with an answered information and accepted written admonitions. Filings in the Supreme Court resulting from OCDC investigations are open to the public as is typical in court proceedings.</t>
  </si>
  <si>
    <t>Maryland's Code of Judicial Conduct requires judges to recuse themselves in multiple circumstances including : (1) The judge has a personal bias or prejudice concerning a party or a party's lawyer, or personal knowledge of the circumstances; 2)knows someone involved in the case; is a party to the proceeding; has more than a minimal financial interest in the matter; or a family member is financially implicated, among other reasons.
The Code is considered binding and has the force of law.</t>
  </si>
  <si>
    <t xml:space="preserve">No such law exists. 
The budget office reports to the governor, and the legislature also has its own budget analysts who provide fiscal notes gauging the cost of proposed legislation and budget expenditures. There is, however, no law that specifically mandates the budget analysts to conduct fiscal analysis. </t>
  </si>
  <si>
    <t>Judicial canon, not state law, governs judicial ethics in Maine. The Judicial Code of Conduct is overseen by the Supreme Court via a rule making process, during which it solicits public input on draft rules prior to adopting or updating any rules. All judges in Maine are subject to the Code and it has the force of law, according to judicial branch attorneys interviewed.
 Maine’s Judicial Canon (3) requires that a judge “disqualify himself or herself on the judge's own initiative in any proceeding in which the judge has reason to believe that he or she could not act with complete impartiality.”</t>
  </si>
  <si>
    <t>Candidates and committees in California must regularly report their contributions and expenditures. In election years, reports must be filed within 24 hours of receiving a contribution for 90 days before an election for contributions of $1,000 or more. In non-election years, committees and candidates can file semi-annually if they have total  contributions of less than $10,000. If they exceed that amount, they must file quarterly. The reports are publicly available online.</t>
  </si>
  <si>
    <t>State law requires Ethics Commission advisory opinions concerning officials' standard of conduct to be made public. However, the identity of the person requesting the opinion must not be disclosed to the public.
Advisory opinions concerning asset-disclosure reports are not disclosed to the public unless permitted by the person requesting the opinion.
All commission proceedings and records related to investigations must be kept confidential with some exceptions, such as when violations are being prosecuted. The law for the Ethics Commission also says none of it provisions "shall be construed to prohibit the commission, in its discretion, from releasing information to the public relating to its findings, proceedings, or investigations, or from holding open meetings on nonconfidential matters." (Section 25-4-17: 1979)</t>
  </si>
  <si>
    <t xml:space="preserve">Candidates and political parties regularly disclose data about contributions and expenditures during campaigns via filings with the Secretary of State’s, available to the public. 
Candidates file reports on a monthly basis during the year of the election and a quarterly basis the year before the election. 
Political parties file reports on a quarterly basis. 
There has been no systematic issue with candidates or parties not filing. Though the Ethics Commission does not have the resources to do thorough audits, the Commission does make sure required filings have been made. Situations in which a candidate is late filing are rectified quickly. In addition to the Ethics Commission itself, political opponents, advocacy groups, and media watchdogs check these filings frequently, so a situation in which someone didn’t disclose the proper form at all would not go unnoticed.  </t>
  </si>
  <si>
    <t>Contract information for the state of Oregon on the Oregon Procurement Information Network, http://orpin.oregon.gov/open.dll/welcome, accessed on April 20, 2015.
Contract information for the Oregon Department of Transportation, http://www.oregon.gov/ODOT/CS/CONSTRUCTION/Pages/Elec_Bidding.aspx, accessed on April 20, 2015.
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
Linda Scronce-Johnson, business development at Hamilton Construction Company, responded to questions via email April 22, 2015.</t>
  </si>
  <si>
    <t>There are no asset disclosures of civil servants available. Senior civil servants in Wisconsin are not required to file asset disclosure records.</t>
  </si>
  <si>
    <t>A judge should disqualify himself or herself in a proceeding in which the judge's impartiality might reasonably be questioned and shall disqualify himself or herself in a proceeding in which disqualification is required by law. In all other instances, a judge should not recuse himself or herself.</t>
  </si>
  <si>
    <t xml:space="preserve">Kentucky law specifically requires judges to recuse themselves in any proceedings in which they would have a conflict of interest whether financial or personal.
Kentucky Revised Statutes Chapter 26A, Section 15, explicitly requires justices and judges to disqualify themselves from cases in which a judge "has a personal bias or prejudice concerning a party, or personal knowledge of disputed evidentiary facts concerning the proceedings, or has expressed an opinion concerning the merits of the proceeding."
In addition, subsection (2)(b) of that statutes also requires recusal if a judge served as a lawyer in private or government service or rendered a legal opinion or served as a material witness on a matter currently pending before the court. 
Other disqualifying factors written into the law include (paraphrased unless otherwise noted with quotes): 
(c) cases in which the judge or the judge's spouse or minor child has "a pecuniary or proprietary interest in the subject matter in controversy or in a party to the proceeding."
(d) cases in which the judge's spouse or person with a direct degree of relationship (as defined elsewhere in the statutes) to the judge or judge's spouse is "a party to the proceeding, or an officer, director, or trustee of the party" or is a lawyer or is known to have an interest in the outcome of the case. 
(e) or in cases where the judge has "knowledge of any other circumstances in which his impartiality might reasonably be questioned."
A recusal triggers KRS 26A.020 for a replacement judge to be appointed. </t>
  </si>
  <si>
    <t>Civil servants are not required to file financial disclosure statements, but elected and appointed officials must. Appointed officials are considered public servants and not eligible for civil service protection.</t>
  </si>
  <si>
    <t>Steve Hagar, Director of Central Purchasing for the Office of Management and Enterprise Services, telephone interview 3/6/15 2:30 p.m. 
John Estus, spokesman for the Office of Management and Enterprise Services, telephone interview, 3/6/15 2:30 p.m. 
Office of Management and Enterprise Services Central Purchasing Division's web search portal for all winning bids/contracts in Oklahoma: 
https://www.ok.gov/dcs/solicit/app/solicitationSearch.php?status=awarded
Sample purchase order contract from database: https://drive.google.com/file/d/0B0BgaBXva60WNDE2N1FzZDRnWFk/view?usp=sharing</t>
  </si>
  <si>
    <t>Free electronic copies of F-1 financial disclosure forms can be requested online from the Public Disclosure Commission's public resource page for personal financial affairs. The forms arrive in a few days in PDF format, which isn't friendly to users who want to sort and analyze the data.</t>
  </si>
  <si>
    <t>The Minnesota Campaign Finance and Disclosure Board must make audit reports available for public inspection and copying. 
 High-profile audit reports are often posted on the Minnesota Campaign Finance and Public Disclosure Board’s website for public access. Work papers are not public. 
 Public reprimands by the Minnesota Board of Judicial Standards are considered public record under Professional Rules, Rule 5.</t>
  </si>
  <si>
    <t xml:space="preserve">The Legislative Fiscal Office is a permanent, nonpartisan legislative agency created by ORS 173.410 to 173.450. It serves legislators and committees, providing research, analysis, evaluation and recommendations concerning state expenditures, budget issues, agency organization and program administration. It also provides fiscal  assessment of proposed legislation. </t>
  </si>
  <si>
    <t>In 2016, the Conflict of Interest and Ethics Advisory Council will put state official and employee statements of financial interest on its website in a searchable database. The 2015 ethics law amendment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
 Until then, the disclosures are available through the Secretary of the Commonwealth's office by request for free within a few days.</t>
  </si>
  <si>
    <t xml:space="preserve">Under the Oklahoma State Finance Act in 2012, Oklahoma consolidated its Office of State Finance and information technology functions into the Office of Management and Enterprise Services. This is the state office charged with fiscal oversight and non-partisan budget analysis, and statute describes its fiscal duties as: preparing the annual budget document and assisting in the drafting of legislation to make it effective; making field surveys and studies of governmental agencies, looking toward economy and greater efficiency; making allotments to control expenditures; authorizing transfers of appropriations; studying accounting and spending reports; and aiding/advising the legislature and governor on "the economical management of state affairs."
Additionally, non-partisan staff members of the House and Senate are responsible for making an impact statement on every piece of legislation before a full house or senate vote. </t>
  </si>
  <si>
    <t>Senior civil servants need only disclose those assets that they determine might pose a conflict of interest. These disclosures are not available to the public.</t>
  </si>
  <si>
    <t>In Ohio the Legislative Service Commission is mandated b law to analyze and provide fiscal notes on legislation.</t>
  </si>
  <si>
    <t>No such law exists. 
The statute that created the state Ethics Commission does not specifically require that the results of all investigations by the Commission must be disclosed publicly.   The law does require that the agency maintain an index of all investigations and dispositions, but the statute does not state that index is public.  The statute in fact makes clear that other state laws can prohibit disclosure.   The identity of an individual who brings a complaint to the Commission is by law confidential even after the conclusion of an investigation, according to the statute.   
The law does require that some proceedings are presumed to be public, such an adjudicatory hearing for a state employee being accused of violating the ethics laws.   
The Commission on Judicial Conduct is not required to make detailed reports on its investigations available to the public. Only its annual report, which contains aggregate summaries, must be a "matter of public record."</t>
  </si>
  <si>
    <t>State web site listing awarded contracts: http://procure.ohio.gov/proc/awardedcontracts.asp 
Ohio Facilities Construction Commission web site listing contracts: http://ofcc.ohio.gov/Opportunities.aspx 
Hugh Quill, CEO of Public Performance Partners, former director of Ohio Department of Administrative Services, Columbus, 2-5-15 email 
Beth Gianforcaro, director of communications, Ohio Department of Administrative Services, Columbus, 2-20-15 email</t>
  </si>
  <si>
    <t xml:space="preserve">No such law exists, however reports are available under the FOIA law. </t>
  </si>
  <si>
    <t>Under the Indiana Code of Judicial Conduct, judges have to disqualify themselves in any proceeding in which their "impartiality might be reasonably questioned" (Indiana Code of Judicial Conduct, Canon 2, Rule 2.11).
Among the many circumstances that would require recusal are: When a judge, his/her spouse or other family member has an economic interest in a court matter or in a party connected to the matter that could be "substantially affected" by the proceeding; the judge has a personal bias or prejudice concerning a party or party's lawyer or personal knowledge of facts in dispute in the case; or the judge, spouse or close relative is a party to the case or an officer or director of a party to the case. 
The state's Rules of Trial Procedures also addresses when a judge should disqualify and recuse himself. Rule 76 states that recusal must occur whenever the judge, the spouse or a person within the third degree of relationship with either one is an attorney or is party to the proceeding or has an interest that would be substantially affected by the case.</t>
  </si>
  <si>
    <t>e-mail, Feb. 19, 2015 from Chris Mears, public information officer for the NC Dept. of Administration.
Procurement Office Web site: http://www.pandc.nc.gov/Default.aspx.
NC Open Bookhttp://www.ncopenbook.gov/Home.jsp. 
Phone interview March 25, 2015, with James P. Laurie III, Raleigh construction lawyer.</t>
  </si>
  <si>
    <t>Under the Iowa Code of Judicial Conduct, judges are required to disqualify themselves "in any proceeding in which the judge's impartiality might reasonably be questioned." The code includes a list of possible scenarios in which a judge might be disqualified, including the judge or a close family member having a financial interest in a proceeding. However, there is no mandatory requirement or sanction if the judge does not do so.</t>
  </si>
  <si>
    <t>Sherry Neas, director of Central Services Division in the Office of Management and Budget (Central Services oversees the State Procurement Office), email, March 20, 2015.</t>
  </si>
  <si>
    <t>Rep. Kraig Powell, Utah House of Representatives, R-Heber City, phone interview March 27, 2015, to Lindon, Utah.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</si>
  <si>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John Bloomer, Secretary of Senate, interview Jan. 20, 2015.
 Former Sen. Vincent Illuzzi, interview Jan. 29, 2015.
 Former Majority Leader Floyd Nease, personal interview Feb. 4, 2015.</t>
  </si>
  <si>
    <t xml:space="preserve">The General Assembly's Fiscal Research Division analyses the cost and benefits of bills. It is designed to be bipartisan and independent of other agencies of government. It provides fiscal notes and non-partisan analysis. In addition, the Office of the State Controller is within the Department of Administration but exercises power independently of the Secretary of Administration.  The controller  is responsible for preparing an annual Comprehensive Annual Financial Report  for the state. </t>
  </si>
  <si>
    <t>Matthew Sweeney, Office of the New York Comptroller, Assistant Communications Director, March 3, 2015, email; 
Ten Principles for Opening Up Government Information, Sunlight Foundation, Aug. 11, 2010, http://sunlightfoundation.com/policy/documents/ten-open-data-principles/ ; 
Active Contract Search, Open Book New York, accessed March 6, 2015, http://wwe2.osc.state.ny.us/transparency/contracts/contractsearch.cfm</t>
  </si>
  <si>
    <t>According to the “Disqualification” section of Canon 3 of the Illinois Supreme Court Rules and articles, there are several circumstances under which a judge should disqualify himself or herself. Those circumstances include occur if the judge was associated with the private firm within three years prior, and if the judge has an economic interest in the subject matter. A judge must also disqualify himself or herself if the judge’s spouse – or “person within third degree of relationship to either of them” – is connected to the proceeding.
C. Disqualification. reads as follows:
"(1) A judge shall disqualify himself or herself in a proceeding in which the judge’s impartiality might reasonably be questioned, including but not limited to instances where:
(....)
(d) the judge knows that he or she, individually or as a fiduciary, or the judge’s spouse, parent or child wherever residing, or any other member of the judge’s family residing in the judge’s household, has an economic interest in the subject matter in controversy or in a party to the proceeding, or has any other more than de minimis interest that could be substantially affected by the proceeding; or
(e) the judge or the judge’s spouse, or a person within the third degree of relationship to either of them, or the spouse of such a person:
(...)
(iii) is known by the judge to have a more than de minimis interest that could be substantially affected by the proceeding; or,</t>
  </si>
  <si>
    <t>Josh Margolin, ABC news reporter, former New Jersey statehouse reporter, 2/8/15 phone interview. 
Matt Friedman, Star-Ledger Statehouse reporter, 2/4/15 phone interview. 
Treasury's Public website: http://www.state.nj.us/treasury/purchase/publicinfo.shtml</t>
  </si>
  <si>
    <t>Emily Shaw, Sunlight Foundation, national policy manager, April 20-22, 2015, Email 
Michael Connor, New Hampshire Department of Administrative Services, deputy commissioner, Feb. 2-6, 2015, Lowell, Mass., phone, email 
Current Bidding Opportunities, New Hampshire Dept. of Administrative Services, accessed April 16, 2015
http://www.admin.state.nh.us/purchasing/bids_posteddte.asp</t>
  </si>
  <si>
    <t>The Legislative Finance Committee by law issues Fiscal Impact Reports on each bill and budget proposal; the reports contain information requested from affected departments and agencies.</t>
  </si>
  <si>
    <t>Phone interview with Drew Rawlins, executive director of the Bureau of Ethics and Campaign Finance, on Dec. 18, 2014.
 Interview with Tom Humphrey, reporter for the Knoxville News Sentinel, on Dec. 23, 2014 at the Bell Buckle Café. 
 Tennessee Ethics Commission website for Disclosure of Statement of Interests, accessed May 4, 2015
 https://apps.tn.gov/conflict-app/search.htm</t>
  </si>
  <si>
    <t>No such law exists. 
 New York does not have an independent fiscal budget office. The state's budget office is part of the governor's office.</t>
  </si>
  <si>
    <t>Natalia Ashley, executive director, Texas Ethics Commission, interview, Jan. 13, 2013
 Jim Clancy and Paul Hobby: The TT Interview, Texas Tribune, Feb. 5, 2013
 https://www.texastribune.org/2013/02/05/jim-clancy-and-paul-hobby-tt-interview/
 Search Texas Officials Financial Disclosures, Texas Tribune, July 13, 2010
 http://www.texastribune.org/2010/07/13/search-texas-officials-financial-disclosures/</t>
  </si>
  <si>
    <t>The board shall establish a computerized data management system for the collection and dissemination of any reports required to be filed with the board. The board shall publish, both in hard copy format and via the Internet, all public charges, opinions, letters of advice and decisions of the Board of Ethics concerning all of the laws under the jurisdiction of the board. 
 The investigations and activities of the Judiciary Commission are by regulation kept secret until such a time as a recommendation is made to the Louisiana Supreme Court, at which time the findings of the high court can become public.</t>
  </si>
  <si>
    <t>Denise Ross, content editor, Black Hills Knowledge Network, 23 March 2015, email.
 State of South Dakota Statement of Financial Interest, Craig Tieszen, state legislator, office holder form, 15 January 2015 (blank as allowed because of no changes since candidate form was filed), https://sos.sd.gov/CampaignFinance/CFReportHistoryLaunch.aspx?RptType=Financial%20Interest%20Statement%20%20(Scanned%20Image)&amp;CommID=2068&amp;RptYR=2015&amp;Start=1/1/2011&amp;End=12/31/2011&amp;RegType=0&amp;img=1.
 Campaign finance records search page, South Dakota Secretary of State website, https://sos.sd.gov/CampaignFinance/CFSearch.aspx, 23 March 2015.</t>
  </si>
  <si>
    <t>State statute ( NJ Rev Stat § 52:11-57 (2013) mandates the Legislative Services Commission/Office of Legislative Services to provide nonpartisan budget analysis and fiscal notes of bills.</t>
  </si>
  <si>
    <t>No such law exists.
 Maine law does not require the Maine Ethics Commission to publish reports on its formal investigations, advisory opinions or activities, and as such, there is no law ensuring audit reports are publicly-accessible.</t>
  </si>
  <si>
    <t>Bo Botelho, material division administrator and general counsel, Department of Administrative Services phone interview, April 20, 2015
Brenda Pape, state procurement manager, Department of Administrative Services, phone interview, April 20, 2015
State contract database, accessed April 28, 2015; 
http://www.nebraska.gov/das/materiel/purchasing/contract_search/index.php</t>
  </si>
  <si>
    <t>Phone interview, Lynn Teague, S.C. League of Women Voters, April 30, 2015, e-mail
 Phone interview, State Senator Brad Hutto, June 5, 2015
 South Carolina Legislature
 http://www.scstatehouse.gov/index.phpPhone interview, Lynn Teague, S.C. League of Women Voters, April 30, 2015, e-mail</t>
  </si>
  <si>
    <t>The Office of the Legislative Budget Assistant is required by law to produce “fiscal impact statements” for every bill or legislative budget proposal. The statements are to assess the “cost or benefit to the state general fund or any state special fund of taking the intended action.” 
 The office is staffed by professionals who are hired by the LBA. While the employees serve at the pleasure of the LBA (who is appointed and reappointed by the legislature), their terms of employment are not dependent on the legislature. At the same time, the staffers are nonclassified employees, meaning they don’t enjoy the same job protections as the majority of state employees who belong unions.</t>
  </si>
  <si>
    <t>Kyle Roerink, Politics Reporter, Las Vegas Sun, Las Vegas, NV, April 14, 2014, by phone.
Kimberlee Tarter, Deputy Administrator, Nevada Department of Administration, Purchasing Division, Las Vegas, NV, April 8, 2014, by phone.
The Sunlight Foundation, Ten Principles for Opening Up Government Information, 2010, accessed May 21, 2015
https://sunlightfoundation.com/policy/documents/ten-open-data-principles/</t>
  </si>
  <si>
    <t>Department of Finance and Administration Director of Communications Chuck McIntosh: e-mailed answers to questions March 31, 2015
Department of Finance and Administration:
www.dfa.state.ms.us/Purchasing/Home.htm
www.dfa.state.ms.us/Purchasing/ProcurementManual.html
Joint Legislative Committee on Performance Evaluation and Expenditure Review: www.peer.state.ms.us/reports/rpt577.pdf</t>
  </si>
  <si>
    <t>Asset disclosure records of state agency executive directors and members of agencies’ policymaking commissions are available at the Texas Ethics Commission. 
The records are not available online, requiring citizens to either pick up copies at the commission’s Austin headquarters or call the commission to request an emailed copy for receipt within a week. Bills were filed in the 2015 Legislature to require online access, but they died before the end of the session.</t>
  </si>
  <si>
    <t>Brad Sanders, State Procurement Bureau, Bureau Chief, 27 February 2015, Helena, Montana, email
General Services Division, Solicitation Overview, http://svc.mt.gov/gsd/onestop/Solicitations.aspx?args=A9ADF86D88792B5D0C6FFB08B01D4EC8
General Services Division, Contract Awards, http://svc.mt.gov/gsd/onestop/ContractAwards.aspx</t>
  </si>
  <si>
    <t xml:space="preserve">Such public forms do not exist, but a representative of the Utah Public Employee's Association said that there are one-page conflict of interest forms created at hiring and updated as conflicts arise. These forms are maintained internally by agencies. There is a question about whether these forms are available to the public, but Utah Public Employees' Association (UPEA) said that the forms should be available through a public record's request. </t>
  </si>
  <si>
    <t>The law states that "all records and transcripts of any investigations, inquiries or hearings" of the commission are confidential except for matters presented at public hearings of the commission and final findings of fact by the commission.</t>
  </si>
  <si>
    <t>The Legislative Fiscal Office provides fiscal and budgetary information and assistance to the Legislature and the Appropriations Committee by law. 
 The office provides factual information and recommendations concerning the state government's budget; evaluation of requests for appropriations contained in the executive budget; studies capital outlay needs for the orderly and coordinated development of state institutions and institutional programs; and plans for legislative appropriation and control of funds, with presession analysis of budgetary requirements.
 The fiscal office also examines and audits functions or services authorized by the Legislature to determine if funds are expended according to legislative intent and whether improvements in organization and performance are possible. The office also coordinates with the budget officer of the Department of Administrative Services. 
 Among other duties, the Legislative Fiscal Analyst also provides revenue-forecasting information and assistance to the Legislature, the Revenue Committee of the Legislature, and the Appropriations Committee of the Legislature. 
 The office provides fiscal notes that explain the budget impact of every bill that comes before the Legislature; those notes are revised as legislation is amended and typically are encompassed in so-called "A-bills" that appropriate funding for legislative action.</t>
  </si>
  <si>
    <t>In South Dakota, asset disclosure records are called financial interest statements. The only civil servants who file them are department heads who are appointed by the governor and confirmed by the Senate.
Though the financial interest statements of elected officials are made available online by the secretary of state, the financial interest statements of appointed department heads are not made available online. They are available by request from the secretary of state via email or mail. But a small fee would apply to the copying of the records.</t>
  </si>
  <si>
    <t>In person interview Feb. 18, 2015, with Perry Newson, ethics commission executive director. 
Advice and opinions, Ethics Commission website. Search Example: Patrick McCrory
http://www.ethicscommission.nc.gov/masterSearch.aspx
Phone interview Feb. 24, 2015, with Jim Morrill, politics and government reporter for the Charlotte Observer.</t>
  </si>
  <si>
    <t xml:space="preserve">Curtis Yoakum, Assistant Commissioner, Communications and Planning, Minnesota Department of Administration, St. Paul, Minnesota, 2 April 2015, phone interview
Bid Results, Minnesota Department of Transportation, 2 April 2015, http://www.dot.state.mn.us/bidlet/bidresult.html
Construction bids, Minnesota Materials Management Division, 2 April, 2015, https://www.ipdservices.com/clients/MMD/
Minnesota Open Checkbook, Minnesota State, 2 April 2015, http://warehouse.swift.state.mn.us/analytics/saw.dll?dashboard&amp;PortalPath=%2Fshared%2FCitizens%20Portal%2F_portal%2FPaymentsCitizensPortalPublicEntry
Minnesota Statutes, Chapter 16C, Section 16C.05, Sub. 2 (d), 2014, https://www.revisor.mn.gov/statutes/?id=16c.05
State Contracts, Grants and Purchase Orders, Minnesota Management &amp; Budget, 2 April 2015, http://mn.gov/mmb/transparency-mn/contracts-grants.jsp
Statewide Accounting and Procurement System, Minnesota Management &amp; Budget, 2 April 2015, https://supplier.swift.state.mn.us/psp/fmssupap/SUPPLIER/ERP/h/?tab=SUP_GUEST </t>
  </si>
  <si>
    <t>Within the judicial branch, records of evaluations and investigations by the Judicial Qualifications Commission are confidential unless the commission decides evidence supports making a recommendation for disciplinary actions to the Supreme Court. Once a report is filed with the Supreme Court, it is a public record, along with any subsequent documents. Hearings before the Supreme Court are public. Disclosing the fact that a complaint was made or an investigation is pending is not allowed until the commission makes a recommendation to the Supreme Court.
The Iowa Ethics and Campaign Disclosure Board is required to make public investigative material. According to the Iowa Code, 68B.32B(11), "Upon the commencement of a contested case proceeding by the board, all investigative material relating to that proceeding shall be made available to the subject of the proceeding. The entire record of any contested case proceeding initiated under this section shall be a public record." Additionally, the board is tasked with providing advisory opinions regarding Iowa Code Chapters 68A, 68B and section 8.7. Records of the board, unless specifically classified as confidential, are considered public.
Under Iowa Code 68B.31(4), the board is empowered to "Issue advisory opinions interpreting the intent of constitutional and statutory provisions relating to legislators, lobbyists, and clients as well as interpreting the code of ethics and rules issued pursuant to this section (68B). Opinions shall be issued when approved by
a majority of the six members." Additionally, "upon commencement of a hearing on a complaint, all investigative material shall be made available to the subject of the hearing and any material that is introduced at the hearing shall be public information."
Entities must make records public following hearings and investigations (in the case of the Judicial Qualifications Commission, this only applies for hearings in which a complaint has been validated).</t>
  </si>
  <si>
    <t>Records are searchable by name,  and are available to the public online as soon as they are issued.</t>
  </si>
  <si>
    <t>John Milgrim, Joint Commission on Public Ethics, Director of External Affairs, Feb. 25, 2015, New York, email; 
2013 Financial Disclosure of Gov. Andrew Cuomo, Joint Commission on Public Ethics, accessed March 5, 2015, http://www.jcope.ny.gov/elected%20officials/Cuomo%202013.pdf ; 
Richard Briffault, Columbia University Law School, Professor of Legislation, Feb. 4, 2015, New York, phone</t>
  </si>
  <si>
    <t>Julie Ann Grimm, Santa Fe Reporter, editor, 3 April 2015, via phone.
Viki Harrison, Common Cause New Mexico executive director, 30 March 2015, via phone.
NMID posts officials' 2013 disclosure forms online, New Mexico in Depth, 13 August 2013, 
http://nmindepth.com/2013/08/13/nmid-posts-officials-2013-disclosure-forms-nline/</t>
  </si>
  <si>
    <t>Caleb Buhs, public information officer, Department of Technology, Management and Budget, email conversations, April 21-26, 2015 
Budget Department, Procurement Contract List http://michigan.gov/micontractconnect/0,4541,7-225-48680---,00.html 
Sunlight Foundation website http://sunlightfoundation.com/policy/documents/ten-open-data-principles/</t>
  </si>
  <si>
    <t>Montana's legislative fiscal division provides budget analysis independent of the executive branch. 
While independent of the executive branch, the legislative fiscal analyst is not independent of the legislature. According to Montana Code Annotated title 5,chapter 12, part 2, section 5, the fiscal analyst serves at the pleasure of the legislative finance committee. There is also no specific mandate for bipartisan analysis.
The fiscal analyst's job according to Montana Code Annotated title 5, chapter 12, part 3, section 2, is to provide "fiscal analysis of state government and accumulate, compile, analyze, and furnish information bearing upon the financial matters of the state that is relevant to issues of policy and questions of statewide importance, including but not limited to investigation and study of the possibilities of effecting economy and efficiency in state government."
Also, according to Montana Code Annotated title 5, chapter 4, part 2, section 3, the budget director, located within the Office of Budget and Planning in the governor's office, must also prepare a fiscal note for "all bills reported out of a committee of the legislature having an effect on the revenues, expenditures, or fiscal liability of the state or of a county or municipality."</t>
  </si>
  <si>
    <t>The Joint Committee on Legislative Oversight is established by chapter 23 of the Missouri Revised Statutes and it requires the committee to produce a fiscal note for every bill in the General Assembly that includes the legislation's cost to the state for the next two years, whether it would establish a redundant agency or program, whether the proposal provisions were mandated by the federal government, whether it would have a fiscal impact on state political subdivisions, whether it would require new physical facilities, and whether it would impact small business.
The fiscal notes are prepared or updated at multiple stages of the legislative process, starting prior to the proposal's initial committee hearing.</t>
  </si>
  <si>
    <t>Interview with Gary Lambert, assistant secretary for operational services with the Massachusetts Executive Office of Administration and Finance, conducted by phone on February 24, 2015
Commonwealth procurement information 
https://www.commbuys.com/bso/ -accessed March 8, 2015</t>
  </si>
  <si>
    <t xml:space="preserve">Matt Friedman, Star-Ledger Statehouse reporter, 2/4/15 phone interview.
Josh Margolin, ABC news reporter, 2/8/15 phone interview. 
State Ethics Commission website: https://www6.state.nj.us/ETH_DISC/ 
 </t>
  </si>
  <si>
    <t>When public employees file their statements of financial interest, they are easy to access within a reasonable amount of time and are free to access. Unlike public officials, however, civil servants are not under as much scrutiny for filing their statements of financial interest and they are likely to be more lax in submitting the paperwork. 
Exact numbers of those not in compliance were not available; the State Ethics Commission, which is underfunded and understaffed, can only spot-check and fine those who are egregious in ignoring the law.</t>
  </si>
  <si>
    <t>Ross Cheit, chairman, Rhode Island Ethics Commission, Interview, Feb. 13, 2015, phone.
Jason Gramitt, deputy, Rhode Island Ethics Commission, Interview, Feb. 13, 2015, phone.
Interview with John Marion, executive director, Common Cause Rhode Island, Dec. 18, 2014, Providence, RI, in-person.</t>
  </si>
  <si>
    <t>There is no state law mandating an independent state budget office to provide fiscal notes and analysis on the costs and benefits of every bill and budget proposal. The Legislature does have a rule for fiscal notes to be attached to bills that would cost state funds or increase/decrease state revenues. The analysis can be done by the Legislative Budget Office, the Department of Finance and Administration, the Department of Revenue, the state auditor or the state agencies the bill impacts.
There is a state law requiring fiscal notes that do get drafted to be posted on the Legislature's website.</t>
  </si>
  <si>
    <t>Michael Dresser, Baltimore Sun reporter, telephone interview, 3/21/15;
Sheila McDonald, exe secretary Maryland Board of Public Works, telephone interview, 3/24/15; 
Board of Public Works agendas, meetings, documents, et al posted here: http://bpw.maryland.gov/Pages/meetingDocuments_year.aspx, 
Emarylandmarketplace here:http://www.dgs.maryland.gov/Procurement/StatewideContracts/commodities.html and website here,
Maryland Finance Tracker http://business.maryland.gov/fund/maryland-finance-tracker accessed on 4/15/15</t>
  </si>
  <si>
    <t>Emily Shaw, Sunlight Foundation, national policy manager, April 20-22, 2015, Email
Open Data Policy Guidelines, Sunlight Foundation, accessed April 18-23, 2015
http://sunlightfoundation.com/opendataguidelines/ 
2014 Financial Interests, website of the NH Secretary of State, accessed Jan. 15-22, 2015
http://sos.nh.gov/FinInterest.aspx</t>
  </si>
  <si>
    <t xml:space="preserve">Oklahoma's asset disclosure forms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The office typically does not charge for electronic copies of smaller data requests, larger amounts of data sometimes result in charges, sources said. 
For the purposes of this survey, the office provided an electronic version of a employee asset disclosure form within 24 hours after a request form was completed. There was no charge. </t>
  </si>
  <si>
    <t>Candidates and political parties are required to file regular disclosure forms revealing where their money is coming from and how it is being spent; the frequency of disclosures increases at the height of campaigns. Candidates and political parties must file reports 30 days and 7 days before an election (primary, general, municipal, or special) which disclose contributions and expenditures. Each contribution received within nine days of an election must be reported within 24 hours. Additionally, a post-election report is due no later than 105 days after an election. The reports are available online.</t>
  </si>
  <si>
    <t>Minnesota Management &amp; Budget (MMB) is required to manage the fiscal note process, which is outlined in Minnesota Statutes, Chapter 3, Section 3.98. 
 According to House Research, “once (MMB) receives a request for a fiscal note, the bill is reviewed and assigned to the appropriate state agency or agencies. Agency staff then completes the fiscal note using program rules, formulas, assumptions about how the proposed legislation will be used or implemented, etc. … Agencies usually have five working days to complete a fiscal note.”</t>
  </si>
  <si>
    <t xml:space="preserve">Ethics investigation results from the Inspector General are posted online, if probable cause is found, but finding from the State Ethics Commission are not generally posted online. They are available to the public upon request. 
 Results of investigations by the Indiana Commission on Judicial Qualifications are kept private in cases when the commission decides the violations only merit advisory letters or "private cautions." But the commission can also issue a "public admonition," when it determines formal proceedings are warranted but the admonition is considered the right course to take. (Admission and Discipline Rule 25, VIII)
 The commission can proceed to formal, public charges, based on the seriousness of the violations, the judge's acknowledgement of violations, whether the conduct was intentional or inadvertent and if the judge has a history of meritorious complaints or other mitigating or aggravating circumstances. After the filing of formal charges, all pleadings and proceedings are public unless the Supreme Court finds extraordinary circumstances warranting limitations on public disclosure. Settlement agreements submitted to the Supreme Court become public when that court accepts the settlement or issues an order or opinion. 
 The commission also issues annual reports, posted on its website, that include a tabulation of the results of its investigations during the year. (Indiana Judicial Nominating Commission/Indiana Commission on Judicial Qualifications, 2014 Annual Report). </t>
  </si>
  <si>
    <t>As part of campaign finance reforms legislators adopted in recent years, they substantially increased the frequency with which campaign finance disclosures must be filed. Candidates and PACs must file reports of contributions and expenses at least once a month during election years, at least once a week in the month before the election, and daily in the week leading up to the election. The state also has implemented electronic filing for statewide candidates and PACs, which has made information available to the public more quickly, and perhaps most important, has made that data searchable. 
There always are candidates or PACs that file late, but most of those shown in a Secretary of State’s Office report for delinquent filers since January 2013 were late by a few days. 
Generally statewide candidates and established PACs file disclosures on time. It’s a rare case that candidates and PACs do not file disclosure forms, and most of those come in local races or with inexperienced candidates or groups that may not understand the filing requirements or have treasurers to keep up with the deadlines. 
Disclosures are available to the public when they are filed and can be downloaded as Excel, pdf or comma delimited files.</t>
  </si>
  <si>
    <t>Corinna Wilson, executive director of the Pennsylvania Freedom of Information Coalition and principal of Wilson500, 27 January 2015, interview by phone.
 Review of SFIs in the State Ethics Commission's eLibrary, accessed February and March 2015, http://www.ethicsrulings.state.pa.us/weblink8/</t>
  </si>
  <si>
    <t xml:space="preserve">The Legislative Council Act of 1986 established nonpartisan, independent House and Senate Fiscal Agencies to analyze pieces of legislation and to determine the financial impact of each proposed measure. </t>
  </si>
  <si>
    <t>A 100 score is earned if candidates and political parties publicly disclose their sources of funding and expenditures at least quarterly. A 100 score requires pre and post reports for both primary and general election reports. 
A 50 score is earned if candidates and political parties publicly disclose their sources of funding and expenditures only twice a year. 
A 0 score is earned if candidates and political parties publicly disclose their sources of funding or expenditures yearly, less frequently, or never.</t>
  </si>
  <si>
    <t>Nick Budnick, reporter, The Oregonian, Jan. 30, 2015, via email. 
Steve Law, reporter, The Portland Tribune, Jan. 30, 2015, via email. 
Nigel Jaquiss, reporter, Willamette Week, Jan. 30, 2015, via email. 
Oregon Government Ethics Commission Electronic Filing System, accessed on May 6, 2015. 
http://www.oregon.gov/OGEC/Pages/efs.aspx</t>
  </si>
  <si>
    <t>No such law exists.
There is no state fiscal budget office mandated to provide fiscal notes and non-partisan analysis on the costs and benefits of every bill and budget.  Advocates for transparency in government, however, say it's unclear whether a non-partisan budgetary analysis would be a good idea. “It could be beneficial but it's hard to know for sure,” said Noah Berger, with the Massachusetts Budget and Policy Center.
Massachusetts is one of just seven states that does not have a non-partisan agency to analyze bills that affect spending, according to the Center on Budget and Policy Priorities, a non-partisan  research organization. That work is primarily done by the Senate and House Committees on Ways and Means but the lawmakers on those committees are partisan. Independent analysis is, however, done by external organizations like the Massachusetts Taxpayer Foundation and the Massachusetts Budget and Policy Center, which conducts research and analysis of federal and state budgets and policies.</t>
  </si>
  <si>
    <t>Civil servants' forms are not posted online but are public records and can be requested from the Joint Commission on Public Ethics. Journalists and others say it sometimes takes two weeks or longer to get such records.</t>
  </si>
  <si>
    <t>Maine law mandates that Office of Fiscal and Program Review, under the Legislative Council, “collect and assemble factual information concerning the fiscal affairs of the State for the use… of the Legislature in formulating its proposals for appropriations and to collect and assemble fiscal information concerning other revenue funds for the use of any joint standing committee in formulating proposals for allocation acts.” 3 § 162</t>
  </si>
  <si>
    <t>The asset disclosure forms are public documents accessible to the public, and as of January 2015 all such filings will be on the Ethics Commission web site. Previous filings are available on request by mail or e-mail. They can take a week from request to get hard copy. There is no cost.</t>
  </si>
  <si>
    <t>The Department of Legislative Services is required by law to provide fiscal notes and non-partisan analysis of the costs and benefits of bills and budget proposals.</t>
  </si>
  <si>
    <t>Illinois code requires the release of ethics reports such as summary reports and monthly reports with exceptions that include redactions of identifying details of witnesses and informants as well as information on on-going investigations and some reports such as reports on investigations.
(5 ILCS 430/20-65) 
    Sec. 20-65. Reporting of investigations.
    (a) Each Executive Inspector General shall file a quarterly activity report with the Executive Ethics Commission that reflects investigative activity during the previous quarter. The Executive Ethics Commission shall establish the reporting dates. 
No such law applies to the Judicial Inquiry Board.</t>
  </si>
  <si>
    <t>There is no law requiring senior members of the state civil service to disclose assets and therefore no disclosure records can be accessed.</t>
  </si>
  <si>
    <t>The Idaho Attorney General’s office is required by law to publish reports on all formal investigations, advisory opinions and activities. These opinions are available in published volumes. Idaho Code Section 67-1401 states in part, “The attorney general shall keep a record of all written opinions rendered by the office and such opinions shall be compiled annually and made available for public inspection. All costs incurred in the preparation of said opinions shall be borne by the office of the attorney general. A copy of the opinions shall be furnished to the supreme court and to the state librarian.”
 There is no comparable requirement for the Idaho Judicial Council or the House and Senate Ethics Committee. However, state law, in 2-2102, does require the Judicial Council to “Make reports to the supreme court and legislature at intervals of not more than two (2) years,” and to “Conduct studies for the improvement of the administration of justice,” all of which are public records. Additionally, Idaho Code Section 1-2103 requires that when the council files formal disciplinary charges with the state Supreme Court, that information “upon such filing loses its confidential character.” The Idaho Public Records Law, in Section 9-338, states, “Every person has a right to examine and take a copy of any public record of this state and there is a presumption that all public records in Idaho are open at all reasonable times for inspection except as otherwise expressly provided by statute.” 
 With regard to House and Senate Ethics Committees, House Rule 76, Committee on Ethics, says, “If, at the conclusion of the preliminary investigation, the committee determines probable cause exists that misconduct may have occurred, the committee shall so notify the person complained against and the written complaint against the member shall no longer be confidential but shall become a public document.” Senate Rule 53, Committee on Ethics, states, “If, after investigation, the committee determines probable cause exists that a violation may have occurred, the committee shall so notify the complaining Senator and the Senator complained against. At that time, the written complaint and the formation of the committee shall no longer be confidential, but shall become a public document.” All official actions of the House or the Senate are published in their official Journal; this is required by the Idaho Constitution, Article 3, Section 13.</t>
  </si>
  <si>
    <t>The Legislative Fiscal Office, which is created by law and funded directly by the Legislature, is tasked with providing factual information and estimates on the fiscal impact on bills being considered by the House of Representatives and the State Senate. 
 In addition, the Legislative Fiscal Office regularly reviews the state’s financial status, including analyses of future situations.</t>
  </si>
  <si>
    <t>Wyoming Statutes, Title 22, Chapter 25, Section 110, April 11, 2015
http://legisweb.state.wy.us/statutes/statutes.aspx?file=titles/Title22/T22CH25.htm</t>
  </si>
  <si>
    <t>Kansas law requires that the state budget director or his designee prepare a dollar estimate of the impact of any bill increasing or decreasing revenues. However, the budget director is under the governor and as such, the fiscal analysis function is a secondary concern of the Governor's office.</t>
  </si>
  <si>
    <t>In practice, candidates and political parties regularly disclose data publicly about their contributions and expenditures during campaigns.</t>
  </si>
  <si>
    <t>The Legislative Research Commission, established as a non-partisan and independent support agency for the Kentucky General Assembly, is responsible for preparing fiscal notes for bills introduced in the General Assembly, as established by Kentucky Revised Statutes Chapter 6, Section 960. 
The fiscal notes should estimate the effect of expenditures or revenue on any state or local government agency of any bill and the budget, as KRS 6.950 and KRS 6.960 state. 
While crafting fiscal notes for legislation is a key responsibility of the Legislative Research Commission, it is only one of many duties of that agency as outlined in KRS 7.100.</t>
  </si>
  <si>
    <t>The forms are public records and are available through a public information request to the secretary of state's office, although the fact that they're available there isn't widely known.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t>
  </si>
  <si>
    <t>West Virginia Code 3-8-2(f) Accounts for Receipts and Expenditures in Elections; Requirements for Reporting Independent Expenditures. Complete through 2014.
http://www.legis.state.wv.us/WVCODE/ChapterEntire.cfm?chap=03&amp;art=8&amp;section=2B#08
West Virginia Code 3-8-1(a)(B)(v) Provisions to Regulate and Control Elections. Complete through 2014.
http://www.legis.state.wv.us/WVCODE/ChapterEntire.cfm?chap=03&amp;art=8&amp;section=1A#08
Secretary of State. Elections Division. 2014 Best Practices for Campaign Finance. 
 http://www.sos.wv.gov/elections/administrators/Documents/Guides/Campaign%20Finance%20Guide%202014.pdf</t>
  </si>
  <si>
    <t>The records are viewable free of charge on the website of the secretary of state. They’re typically posted online within days of coming into the office. Visitors to the office can also inspect the forms and copy them upon request.</t>
  </si>
  <si>
    <t>The Legislative Services Agency, which includes the Fiscal Services Division, is mandated by the Iowa Code 2A.1, which creates the agency as a "nonpartisan, central legislative staff agency under the direction and control of the legislative council. The agency shall cooperate with and serve all members of the general assembly, the legislative council, and committees of the general assembly." 
The agency's services include "fiscal analysis of legislation, and state expenditure, revenue, and budget review," and "attendance at the budget hearings ... The director of the agency may offer explanations or suggestions and make inquiries with respect to such budget hearings."</t>
  </si>
  <si>
    <t>Wis. Stats. 11.29 and 11.30 Communications for political purposes.
https://docs.legis.wisconsin.gov/statutes/statutes/11/29
Matthew Rothschild, executive director, Wisconsin Democracy Campaign, email interview May 26, 2015
Wis. Stats 12.03    Campaigning restricted (1973)
http://docs.legis.wisconsin.gov/statutes/statutes/12.pdf
2005 WISCONSIN ACT 451
Joint Legislative Council prefatory note
http://docs.legis.wisconsin.gov/2005/related/acts/451</t>
  </si>
  <si>
    <t>The Office of Fiscal Management and Analysis (established by the Indiana Code 2-5-1.1-7), under the Legislative Services Agency, serves as the division overseeing the fiscal affairs of Indiana government. The office publishes fiscal impact statements relating to all appropriations and revenue bills in the Indiana legislature. The LSA is governed by an executive director, appointed by the leaders of the four caucuses in the House and Senate. The director oversees 80 nonpartisan staff members that provide legal services, fiscal analysis, technology and publishing/printing services.</t>
  </si>
  <si>
    <t>Identification of sponsor, RCW 42.17A.255, 2011
http://apps.leg.wa.gov/rcw/default.aspx?cite=42.17A.255 
RCW 42.17A.005, Definitions of independent expenditure and electioneering communication: 
http://apps.leg.wa.gov/rcw/default.aspx?cite=42.17A.005</t>
  </si>
  <si>
    <t>Officials covered by the state's financial disclosure laws are required by law to file forms electronically via the Secretary of State's website. Those forms are available for viewing on the site as soon as they are uploaded, according to Catherine Lu, public information officer for the Secretary of State's office.
There is no fee to access the forms.</t>
  </si>
  <si>
    <t>All audit reports shall be available for public inspection, under Hawaii Revised Statutes Chapter 23, Section 9. This includes reports prepared by the Ethics Commission.
The law requires the commission to distribute its publications without cost to the public.
(c) requires yearly summaries of decisions and opinions, allowing for sufficient deletions to prevent "disclosing the identity of persons involved in the decisions or opinions where the identity of such persons is not otherwise a matter of public record under this chapter.</t>
  </si>
  <si>
    <t>The records are not available online, but the Accountability and Disclosure Commission makes them available for a nominal fee – photocopies and staff time that exceeds four hours - and within a few days upon request.</t>
  </si>
  <si>
    <t>Code of Virginia § 24.2-945.2. Persons required to file independent expenditure disclosure reports; filing deadline(1970); https://leg1.state.va.us/cgi-bin/legp504.exe?000+cod+24.2-945.2 
Political Campaign Advertisements law, 2002. Section 955. http://law.lis.virginia.gov/vacode/title24.2/chapter9.5/section24.2-955/
Independent Expenditure Report Form (April 11, 2014); http://elections.virginia.gov/Files/Forms/CampaignFinance/Candidate/2014IndependentExpenditureReport.pdf)</t>
  </si>
  <si>
    <t>The commission is required by law to make all reports available in print or electronically. The Commission publishes all reports on it's website www.ethics.ga.gov 
 According to § 21-5-6. (b), the commission's duties are to:
 "(6) To prepare and publish in print or electronically such other reports and technical studies as in its
 judgment will tend to promote the purposes of this chapter;
 (7) To provide for public dissemination of such summaries and reports;
 (...)
 (13) To issue, upon written request, and publish in print or electronically written advisory opinions on
 the requirements of this chapter, based on a real or hypothetical set of circumstances; 
 (...)
 (15) To make public its conclusion that a violation has occurred and the nature of such violation;"
 By law, the Judicial Qualifications Commission files all reports with the Supreme Court. Court files are, in law, available to the public.</t>
  </si>
  <si>
    <t>No such law exists. 
The Governor's Office of Management and Budget controls budget information. The office analyzes activity related to costs. The law does not state the analysis has to be non-partisan.                              
According to the Governor's Office of Management and Budget Act, the Office's functions are, amongst others, 
 "(...)
   (20 ILCS 3005/2.2) (from Ch. 127, par. 412.2)
    Sec. 2.2. 
    To make detailed studies of the State agencies to enable the Governor to determine what changes should be made in the existing organization, activities, and methods of business of such agencies so as to strengthen the State's management processes and bring about more efficient and economical conduct of State services. 
(Source: P.A. 76-23.)
    (20 ILCS 3005/2.3) (from Ch. 127, par. 412.3) 
    Sec. 2.3. 
    To evaluate for the Governor programs proposed by State agencies in terms of goals, costs, and relative priorities, to keep the Governor informed of the programs and accomplishment of activities by the State agencies, and to coordinate the development and implementation of State programs, to the end that the monies appropriated by the Legislature may be expended in the most economical manner possible with the least possible overlapping and duplication of effort. 
(Source: P.A. 76-23.) (...)"</t>
  </si>
  <si>
    <t>VSA 17 2961 Chapter 61 - Campaign Finance - Subchapter 004 - Reporting Requirements; Disclosures (2015) 
http://legislature.vermont.gov/statutes/section/17/061/02961
Attorney General's campaign finance regulations, accessed April 17, 2015
http://ago.vermont.gov/hot-topics/campaign-finance.php
Secretary of State Guide to Vermont Campaign Finance Law (2014), accessed April 17, 2015 
https://www.sec.state.vt.us/media/333336/2014-CF-Guide4-10.pdf
Allen Gilbert, exec. dir. ACLU VT, personal interview, Jan. 6, 2015.
Michael Duane, Assistant Attorney General, email Jan. 21, 2015.
Secretary of State Jim Condos, interview, Jan. 6, 2015.</t>
  </si>
  <si>
    <t>Financial asset disclosures that state employees are required to file are available on request from the Missouri Ethics Commission. Requests are answered promptly within 2 working days with documents emailed in PDF format for free. James Klahr, executive director at the commission, says that the commission generally does not charge for small documents requests, and will only charge for the cost of photocopies for larger requests. According to Betty Lohmann, no one is refused a request for the financial asset disclosures. However, state statute requires that the commission maintain a public record of the individuals who request the disclosures.</t>
  </si>
  <si>
    <t>In Florida, these reports are subject to Statute 119.01, the public records law, but there is no law that requires the proactive disclosure of the ethics reports. 
119.01 General state policy on public records.—
(1) It is the policy of this state that all state, county, and municipal records are open for personal inspection and copying by any person. Providing access to public records is a duty of each agency.</t>
  </si>
  <si>
    <t>Note: the state elections financial disclosure web site is at disclosures.utah.gov. Accessed May 13, 2015. Independent expenditure report, Enacted by Chapter 60, 2014 General Session, Utah Code 20A-11-1704, http://le.utah.gov/xcode/Title20A/Chapter11/20A-11-S1704.html?v=C20A-11-S1704_2014040320140313. Accessed May 13, 2015.</t>
  </si>
  <si>
    <t>Appointed executive branch directors are the only civil servants that file asset disclosures forms.
They are scanned into an electronic system by Commissioner of Political Practice' staff. If it is election season and many forms are being filed it can take up to a week to scan them. Otherwise the forms are available online as PDFs via the commission's campaign report search.
The documents can be obtained for free.</t>
  </si>
  <si>
    <t>Statements of Economic Interest filed in or after 2009 are available for free on the Mississippi Ethics Commission website. The state is required by statute to maintain the records for 7 years after their receipt. 
There is a search option on the commission website that allows a user to search by name or position. The Ethics Commission is willing to help individuals who are having trouble finding files through the online search.</t>
  </si>
  <si>
    <t xml:space="preserve">Delaware code of conduct law requires the Public Integrity Commission, the ethics office for the state government's executive branch, to "prepare a summary of its advisory opinions for public distribution without disclosing the identity of the applicants."§ 5807(d) A separate office, the office of the elected Delaware auditor of accounts, prepares audits of government agencies. Reports of Delaware's auditor are available under authority in Delaware's Freedom of Information Act. 
Records of the Court on the Judiciary, the constitutional court that oversees and enforces judicial rules from within the judiciary, are confidential, except a final order of suspension, removal, or retirement. Ethics committees of the General Assembly also operate confidentially. </t>
  </si>
  <si>
    <t>Texas Election Code, Title 15 (Regulating Political Funds and Campaigns), Chapter 253 (Restrictions on Contributions and Expenditures), Effective 2009.  Last accessed May 5, 2015.
http://www.statutes.legis.state.tx.us/Docs/EL/htm/EL.253.htm
Interim Report to the 84th Legislature, House Committee on State Affairs, Jan. 8, 2015.
Craig McDonald, director, Texans for Public Justice, telephone interview, Jan. 6, 2015
Jim Clancy, attorney, member of the Texas Ethics Commission, telephone interview, Jan. 8, 2015</t>
  </si>
  <si>
    <t>There is a state fiscal budget office to provide fiscal notes and nonpartisan analysis on the costs of every budget proposal, every appropriation bill. It is the Legislative Budget Office, which is the nonpartisan staff for the Legislature’s Joint Finance-Appropriations Committee. As required by Idaho Code Section 67-3514, staffers for the Joint Finance-Appropriations Committee prepare the fiscal notes for every appropriation bill; all the bills together comprise the state budget. The entire budget process is outlined in Section 67-35 of Idaho Code, including 67-3502, Format and Preparation of Annual Budget Requests. In addition, Idaho Code Section 67-437, Departments, Agencies and Institutions to Submit Information, requires all agency budget information to be submitted to the Legislature’s joint budget committee as well as to the governor’s budget office.
 Joint Rule 18 of the Idaho Legislature states, “No bill shall be introduced in either house unless it shall have attached thereto a concise statement of purpose and fiscal note,” and also requires that the fiscal note identify a full year’s fiscal impact of the legislation. However, the Legislative Budget Office does not provide this analysis or prepare fiscal notes for any other type of bill; just for budget bills. While fiscal notes are required for every bill, it is the responsibility of the legislator sponsoring the bill to write and submit the fiscal note, and lawmakers outside the joint budget committee have little access to staff help. The governor’s Division of Financial Management has fiscal analysts who track the fiscal notes for state agency-sponsored bills, and Idaho Code sections on the budget process outline a significant role for that office. But that office is part of the executive branch and reports to the governor; it is not nonpartisan.</t>
  </si>
  <si>
    <t>The Office of State Ethics is required to keep an index of all reports, advisory opinions, and informal staff letters to enable easy access to them by citizens.
Sec. 1-81 of the Ethics Code reads, "(1) Compile and maintain an index of all reports, advisory opinions, informal staff letters, memoranda issued in accordance with subsection (b) of section 1-82 and statements filed by and with the Office of State Ethics to facilitate public access to such reports and advisory opinions, informal staff letters, memoranda statements as provided by this part."
By contrast, a report of an investigation of a judge who has been the subject of a complaint is inaccessible to citizens unless the judge asks “that such complaint, investigation and the disposition of such complaint be open to public inspection.” [Chap. 872a, Sec. 51-51l (f)]</t>
  </si>
  <si>
    <t>Pamela Williams, compliance officer, Oklahoma Ethics Commission, in-person records request 2/6/15
Lee Slater, executive director of Oklahoma Ethics Commission, telephone interview 1/30/15 1:30 p.m
Randy Krehbiel, veteran Tulsa World political reporter, in-person interview 2/4/15 11 a.m. 
Oklahoma Ethics Commission web site 
http://www.ok.gov/ethics/Financial_Disclosure/index.html</t>
  </si>
  <si>
    <t>Carl Redman, former newspaper editor who now testifies as an expert on government access laws, in-person interview, Feb.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Legislative auditor’s list of recently awarded contracts, accessed April 13, 2015
http://www.lla.state.la.us/stategovernment/statecontracts/contracts/Recently_Awarded_Contracts.pdf
Division of Administration’s contract search website, accessed April 13, 2015
https://wwwprd1.doa.louisiana.gov/OSP/LaPAC/eCat/dsp_eCatSearch.cfm</t>
  </si>
  <si>
    <t>The most recent asset disclosure for senior civil servants are available free of charge on the Minnesota Campaign Finance and Public Disclosure Board’s website. According to Goldsmith, asset disclosure forms are instantly posted online by 8am the morning after they are submitted, depending on the type of submission (electronic or paper).</t>
  </si>
  <si>
    <t>Tony Bledsoe, Legislative Inspector General, Columbus, 12-31-14 email 
 Keary McCarthy, president/CEO of Innovation Ohio, former minority chief of staff in Ohio House, Columbus, 2-6-15 email
 Accessing the JLEC site: http://www.jlec-olig.state.oh.us/files/frameset.html 
 The reports can be viewed at the Joint Legislative Ethics Committee web site: http://www.jlec-olig.state.oh.us/files/frameset.html</t>
  </si>
  <si>
    <t xml:space="preserve">"Contract Search" page, Kentucky OpenDoor webpage, no date, http://opendoor.ky.gov/search/Pages/contractsearch.aspx, accessed 24 March 2015. 
Tom Loftus, Louisville Courier-Journal, Frankfort bureau chief, 21 January 2015, Frankfort, Kentucky, phone interview.
Following the Money 2014: How the 50 states rate in providing online access to government spending data, U.S. Public Interest Research Group, 8 April 2014, http://www.uspirg.org/sites/pirg/files/reports/Following%20the%20Money%20vUS%20v2_0.pdf, accessed 5 February 2015. </t>
  </si>
  <si>
    <t>Nothing in the law explicitly mandates that the Ethics Commission publish its reports, though in practice the Commission puts reports on its website after the conclusion of contested matters (the Commission is statutorily required to keep pending matters confidential). Upon conclusion, all of it is available to the public via the Freedom of Information Act. The same is true for the Judicial Discipline Commission.</t>
  </si>
  <si>
    <t>Judges must recuse themselves from any proceedings where their impartiality might be questioned. 
 This provision extends to the judges' family and the spouse's family up to a sixth degree of relations.</t>
  </si>
  <si>
    <t>All reports of the Fair Political Practices Commission are publicly available by law. There is no similar law for the Commission on Judicial Performance, which is required to make publicly accessible only its most serious cases.</t>
  </si>
  <si>
    <t>In person interview Feb. 18, 2015, with Perry Newson, ethics commission executive director. 
 Advice and opinions, Ethics Commission website. http://www.ethicscommission.nc.gov/ao/default.aspx. 
 Phone interview Feb. 24, 2015, with Jim Morrill, politics and government reporter for the Charlotte Observer.
 Asset Disclosure forms
 http://www.ethicscommission.nc.gov/masterSearch.aspx</t>
  </si>
  <si>
    <t xml:space="preserve">A judge must disqualify or recuse himself or herself in any proceeding in which the judge’s impartiality might reasonably be questioned, under Rule 2.11 of the Code of Judicial Conduct.
 </t>
  </si>
  <si>
    <t>Chapter 38 of the Florida Statutes, JUDGES: GENERAL PROVISIONS, requires that judges recuse themselves from cases where they are a party. The statute does not mention what happens in a case where a judge or a judge's immediately family might stand to gain financially. And while the statute provides for the disqualification of a judge if any party states a fear that he/she will not receive a fair trial, there is no explicit mandate that a judge recuse him or herself in cases where there may be a conflict of interest.  
38.01 Disqualification when judge party; effect of attempted judicial acts.—Every judge of this state who appears of record as a party to any cause before him or her shall be disqualified to act therein, and shall forthwith enter an order declaring himself or herself to be disqualified in said cause. Any and all attempted judicial acts by any judge so disqualified in a cause, whether done inadvertently or otherwise, shall be utterly null and void and of no effect. 
38.10 Disqualification of judge for prejudice; application; affidavits; etc.—Whenever a party to any action or proceeding makes and files an affidavit stating fear that he or she will not receive a fair trial in the court where the suit is pending on account of the prejudice of the judge of that court against the applicant or in favor of the adverse party, the judge shall proceed no further, but another judge shall be designated in the manner prescribed by the laws of this state for the substitution of judges for the trial of causes in which the presiding judge is disqualified. Every such affidavit shall state the facts and the reasons for the belief that any such bias or prejudice exists and shall be accompanied by a certificate of counsel of record that such affidavit and application are made in good faith. However, when any party to any action has suggested the disqualification of a trial judge and an order has been made admitting the disqualification of such judge and another judge has been assigned and transferred to act in lieu of the judge so held to be disqualified, the judge so assigned and transferred is not disqualified on account of alleged prejudice against the party making the suggestion in the first instance, or in favor of the adverse party, unless such judge admits and holds that it is then a fact that he or she does not stand fair and impartial between the parties. If such judge holds, rules, and adjudges that he or she does stand fair and impartial as between the parties and their respective interests, he or she shall cause such ruling to be entered on the minutes of the court and shall proceed to preside as judge in the pending cause. The ruling of such judge may be assigned as error and may be reviewed as are other rulings of the trial court.</t>
  </si>
  <si>
    <t>The commission does not issue ethics reports as such. It does not conduct routine audits on any of the documents officials and lobbyists are required to file. And state law bars it from issuing reports about its investigation. The commission  operates under the same rules as grand juries. If the commission investigates allegations and finds no probable cause, officials can say nothing more than that the case was dismissed. If the commission issues a finding of cause, the case is referred to either the attorney general or a district attorney. At that point, the written record is a public document and by law must be made available to the public. But investigative materials generated earlier in the process are not included. 
Similarly, Judicial Inquiry Commission reports are largely not public records. State law does not specifically require the documents to be made public. But at the point charges are filed against a judge, a court record is generated, and that record becomes public under the same laws that govern other court documents.</t>
  </si>
  <si>
    <t>Kansas Department of Administration, accessed during the period of study June 2015, https://admin.ks.gov/offices/chief-counsel/kansas-open-records-act/kansas-open-records-act-procurement-and-contracts</t>
  </si>
  <si>
    <t>All reports made by ethics entities are generally made available under the Alaska Public Records Act unless a matter is resolved privately through personnel rules. This includes investigations, advisory opinions and activities of the Commission on Judicial Conduct; advisory opinions and disclosures that are not privately made to the Select Committee on Legislative Ethics; and reports made to the Attorney General which are not handled with personnel procedures.
The law does not specifically mention such records.</t>
  </si>
  <si>
    <t>In law, there are no audit reports, nor are there laws governing access to them, for the Legislative or Executive branches. There are Rules governing the Judicial Branch's ethics and oversight committees.</t>
  </si>
  <si>
    <t>2013 Financial Disclosure Statements of Elected Officials, Joint Commission on Public Ethics, accessed March 2, 2015, http://www.jcope.ny.gov/elected%20officials/fdselectedofficials.html ; 
 2012 Financial Disclosure Statements of Elected Officials, Joint Commission on Public Ethics, accessed March 2, 2015, http://www.jcope.ny.gov/elected%20officials/2012/fdselectedofficials2012.html ; 
 Blair Horner, New York Public Interest Research Group, Legislative Director, Feb. 24, 2015, New York, phone</t>
  </si>
  <si>
    <t>Awarded Contracts, Iowa Department of Administrative Services, accessed April 21, 2015
http://bidopportunities.iowa.gov/?pgname=viewcontracts&amp;all=1
2015 Chevrolet Law Enforcement Vehicles - Karl Chevrolet, Master Agreement: Contract Declaration and Execution, Iowa Department of Administrative Services, accessed April 21, 2015  http://bidopportunities.iowa.gov/?pgname=viewcontracts&amp;contract_id=2093
Project Bid Results Currently Available, Facilities Planning and Management, Iowa State University, accessed April 21, 2015
http://www.fpm.iastate.edu/planning/construction/bidtabs/
Bid Tabulation: Biorenewables Complex-Agricultural and Biosystems Engineering-Davidson Hall Demolition, Facilities Planning and Management, Iowa State University, Dec. 2, 2014
http://www.fpm.iastate.edu/planning/construction/bidtabs/data/Biorenewables%20Complex-ABE-Davidson%20Hall%20Demolition%2012-02-14%20AWARDED.pdf</t>
  </si>
  <si>
    <t>While no state code explicitly requires judges to recuse themselves in the event of a conflict, Article IV Delaware's Constitution refers to a "Canon of Judicial Ethics." The Delaware Judges' Code of Judicial Conduct constitutes the Canons. And the Constitution says "persistent misconduct" in violation of the code, which itself prohibits personal use of state resources, may be cause for censure of a judge or removal from the bench.
Rule 2.11 of the Canons says "a judge should disqualify himself or herself in a proceeding in which the judge's impartiality might reasonably be questioned." That includes instances where the judge has a "personal bias or prejudice concerning a party, or personal knowledge of disputed evidentiary facts concerning the proceeding," and instances where a judge's spouse is a party to a judicial proceeding.</t>
  </si>
  <si>
    <t>Emily Shaw, Sunlight Foundation, national policy manager, April 20-22, 2015, Email
 Financial Disclosure and Declaration of Intent Filings, New Hampshire Legislative Ethics Committee, accessed Jan. 12-22, 2015, http://www.gencourt.state.nh.us/ethics/Financial_Disclosure/disclosurelist.aspx
 Ten Principles for Opening Up Government Information, The Sunlight Foundation, August 11, 2010, http://sunlightfoundation.com/policy/documents/ten-open-data-principles/</t>
  </si>
  <si>
    <t>1. Assemblyman John Wisniewsi (D-Sayerville), via 2/8/15 phone interview. 
 2. Matt Friedman, Star-Ledger Statehouse reporter, via 2/8/15 phone interview. 
 3. Office of Legislative Services website, accessed 5/30/15 : http://www.njleg.state.nj.us/ethics/financediscloseforms.asp</t>
  </si>
  <si>
    <t>Commissioner of Political Practices, campaign report search, http://campaignreport.mt.gov/forms/candidatesearch.jsp
Mary Baker, Commissioner of Political Practices, program supervisor, 6 February 2015, Helena, Montana, email
Charles S. Johnson, Lee Newspapers State Bureau, Bureau Chief, 5 February 2015, Helena, Montana, telephone</t>
  </si>
  <si>
    <t>Statements of Financial Interest are not allowed to be posted online because of the legal requirement for individuals requesting the forms to present identification (either in person or by sending a copy) and state any affiliations they may have. The State Ethics Commission is also required to notify any filer when their SFIs have been requested and by whom.  
Both electronic and paper SFIs cost $1.00 per copy and may take longer to obtain (though generally still within a reasonable time frame) than paper forms, which are available for viewing for free at the office in which they have been filed.
John Marra, general counsel with the state's Human Resources Division, which oversees and supervises the state Civil Service Commission said citizens do have access to financial disclosure forms within a reasonable timespan at minimal cost. 
Evidence from outside of the study period, however, indicates that financial disclosure records are not easily obtained. In May 2015, the Ethics Commission charged a Boston Globe reporter over $1400 when he made a request to review all the asset disclosure forms filed with the agency.</t>
  </si>
  <si>
    <t xml:space="preserve">The minimal conflict-of-interest documents filed by high-ranking civil servants do not disclose personal assets and they are not available to the public except by filing a Freedom Of Information Act request. </t>
  </si>
  <si>
    <t>Email 1/21/15 from Nevada political writer Jon Ralston.
Interview 1/19/15 with Sandi Chereb, Las Vegas Review-Journal political reporter, Carson City.
Interview 1/19/15 with Barry Smith, executive director, Nevada Press Association, Carson City.</t>
  </si>
  <si>
    <t>Interview: Debby Walker, deputy commissioner of procurement, Department of Administration, Feb. 25, 2015, by phone. 
Indiana Department of Administration, Procurement Laws and Policies; http://www.in.gov/idoa/2944.htm, accessed March 6, 2015. 
Indiana Department of Administration Vendor Handbook; http://www.in.gov/idoa/2944.htm, accessed March 2, 2015.</t>
  </si>
  <si>
    <t>Nothing in state law says judges must recuse themselves in cases in which they may have a conflict of interest.
The Code of Judicial Conduct's Rule 2.11, however, discusses situations at length in which a judge must recuse, or disqualify, himself or herself. Subsection (a)(3) of the rule says that recusal is needed if: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
In addition to enumerating and discussing more than a dozen situations that could reasonably prompt a recusal, the rule's comment makes the broad point, "Under this Rule, a judge is disqualified whenever the judge's impartiality might reasonably be questioned, regardless of whether any of the specific provisions of subsections (a) (l) through (5) apply."</t>
  </si>
  <si>
    <t>Mary Baker, Commissioner of Political Practices, program supervisor, 6 February 2015, Helena, Montana, email
 Charles S. Johnson, Lee Newspapers State Bureau, Bureau Chief, 5 February 2015, Helena, Montana, telephone
 Commissioner of Political Practices, Campaign report search, http://campaignreport.mt.gov/forms/candidatesearch.jsp</t>
  </si>
  <si>
    <t>Campaign Financial Disclosure Act of 1980, Tenn. Code Ann. § 2-10-102(4)
 http://search.mleesmith.com/tca/02-10-0102.html
 Acts 1980, ch. 861, § 3; 1982, ch. 658, §§ 1-3; 1984, ch. 683, §§ 5, 7; 1990, ch. 1048, §§ 1-3; 1991, ch. 519, §§ 1, 2; 1992, ch. 988, § 8; 1995, ch. 305, § 59; 1995, ch. 531, §§ 2, 3; 1996, ch. 1005, § 1; 1999, ch. 455, § 33; 2000, ch. 756, § 12; 2006 (1st Ex. Sess.), ch. 1, § 5; 2011, ch. 389, § 1; 2012, ch. 789, §§ 1, 2.
 Campaign Financial Disclosure Act of 1980, Tenn. Code Ann. § 2-10-102(9)
 http://search.mleesmith.com/tca/02-10-0102.html
 Acts 1980, ch. 861, § 6; 1981, ch. 136, § 1; 1984, ch. 683, §§ 3, 7; 1989, ch. 585, §§ 11-13; 1990, ch. 1078, §§ 1, 2; 1991, ch. 519, §§ 3, 4; 1995, ch. 531, §§ 9, 11-13; 1996, ch. 1005, § 2; 1997, ch. 410, §§ 1, 2; 1998, ch. 650, §§ 1-3; 2000, ch. 925, § 1; 2004, ch. 915, § 2; 2006 (1st Ex. Sess.), ch. 1, § 2; 2010, ch. 685, § 1; 2012, ch. 693, § 1.
 Campaign Financial Disclosure Act of 1980, Tenn. Code Ann. § 2-10-105(e)(1)
 http://search.mleesmith.com/tca/02-10-0105.html
 Acts 1980, ch. 861, § 6; 1981, ch. 136, § 1; 1984, ch. 683, §§ 3, 7; 1989, ch. 585, §§ 11-13; 1990, ch. 1078, §§ 1, 2; 1991, ch. 519, §§ 3, 4; 1995, ch. 531, §§ 9, 11-13; 1996, ch. 1005, § 2; 1997, ch. 410, §§ 1, 2; 1998, ch. 650, §§ 1-3; 2000, ch. 925, § 1; 2004, ch. 915, § 2; 2006 (1st Ex. Sess.), ch. 1, § 2; 2010, ch. 685, § 1; 2012, ch. 693, § 1.
 Campaign Financial Disclosure Act of 1980, Tenn. Code Ann. § 2-10-107
 http://search.mleesmith.com/tca/02-10-0107.html
 Acts 1980, ch. 861, § 8; 1984, ch. 683, § 6; 1986, ch. 780, § 2; 1989, ch. 585, §§ 15, 33; 1990, ch. 943, § 3; 1991, ch. 519, §§ 5, 6; 1995, ch. 531, §§ 14, 15; 1997, ch. 410, §§ 3, 4; 2006 (1st Ex. Sess.), ch. 1, § 4; 2009, ch. 556, §§ 2-4.
 Email from Drew Rawlins, executive director of the Tennessee Bureau of Ethics and Campaign Finance, on April 9.</t>
  </si>
  <si>
    <t>Maine citizens are offered easy and immediate access to financial disclosure documents of the senior-level, policy-influencing civil servants, online and at no cost.
 Disclosure reports and records are filed digitally and are available immediately upon filing at the Maine Ethics Commission website. Forms have to be filed by April of the following year.</t>
  </si>
  <si>
    <t>Mississippi Ethics Commission: https://www.state.ms.gov/ethics/SearchSEIForm.aspx
 Elizabeth Crowell - attorney and lobbyist for Common Cause Mississippi: e-mailed answers to questions April 17, 2015
 Walter Brown - attorney, former state representative and former state Ethics Commission chairman: telephone interview April 17, 2015</t>
  </si>
  <si>
    <t>No such law exists
 Hawaii revised Statutes, Chapter 26, creates a state budget office, charged with conducting a systematic and continuous review of the finances, organization, and methods of each department of the state to assist each department in achieving the most effective expenditure of all public funds and to determine that such expenditures are in accordance with the budget laws and controls in force. But it is an executive office under the control of the governor and is not nonpartisan.</t>
  </si>
  <si>
    <t>As is the case with most government employees in Maryland who are required to file asset/financial disclosure forms, these forms are not easily accessible to the public. To view the forms, an information seeker must visit the state ethics office in Annapolis, where the hard copies are kept.
Only lobbyist disclosure forms in Maryland are online and searchable. There is a fee to get copies from the state ethics office for any asset/financial disclosure forms of 20 cents per page.</t>
  </si>
  <si>
    <t>• Gary Goldsmith, Minnesota Campaign Finance and Public Disclosure Board, Executive Director, 4 March 2015, St. Paul, Minnesota, in-person interview.
 • Economic Interest Disclosure, Minnesota Campaign Finance and Public Disclosure Board, 4 March, 2015, http://www.cfboard.state.mn.us/EID.htm
 • Agencies with Public Officials who file Statements of Economic Interest with the Minnesota Campaign Finance and Public Disclosure Board, Campaign Finance and Public Disclosure Board, 11 March 2015, http://www.cfboard.state.mn.us/eis/agatoz.html
 • Current Public Officials who file Statements of Economic Interest with the Minnesota Campaign Finance and Public Disclosure Board, Minnesota Campaign Finance and Public Disclosure Board, 11 March 2015, http://www.cfboard.state.mn.us/eis/poatoz.html</t>
  </si>
  <si>
    <t>Any bill that would have a significant impact on the state budget must be accompanied by a fiscal note from the Office of Planning and Budget and the Department of Audits and Accounts. 
 § 28-5-42 of the Georgia Code states. “The sponsor of such legislation must request a fiscal note from the Office of Planning and Budget and the Department of Audits and Accounts.” 
 The Office of planning and budget is part of the executive branch and the Department of Audits and Accounts is part of the legislative branch. 
 The notes must be requested by November 1 of the year preceding the legislative session in which they will be introduced. 
 A committee of the legislature can waive the deadline if it deems it necessary to obtain a fiscal note for a bill.</t>
  </si>
  <si>
    <t>Only two senior civil servants file asset disclosures. They are posted online within hours of receipt and are easily available. The reports can be downloaded in a pdf format for free.</t>
  </si>
  <si>
    <t>Colorado’s Code of Judicial Conduct states that judges shall recuse themselves from any case “in which the judge’s impartiality might reasonably be questioned.”</t>
  </si>
  <si>
    <t>California judges must recuse themselves if they may have a conflict of interest. The California Code of Judicial Ethics details the reasons for recusal and the procedure for judges to follow if they must recuse themselves. "A judge shall disclose information that is reasonably relevant to the question of disqualification under Code of Civil Procedure section 170.1, even if the judge believes there is no actual basis for disqualification," the canon states.
Canon 3E of the Code outlines the disclosure mechanism (manner, timing, etc.) of information relevant to disqualification.</t>
  </si>
  <si>
    <t xml:space="preserve">The Kentucky Executive Branch Ethics Commission makes available to the public at no charge the financial asset disclosure forms for managers in the executive branch, including cabinet secretaries, deputy cabinet secretaries, commissioners, department heads and division directors. 
The documents are not available online but are available for review and copying at the Kentucky Executive Branch Ethics Commission headquarters in Frankfort. Upon request, the agency will transmit small batches of documents through email or fax usually within a day of the request. However, in responding to requests for a larger number documents, generally more than 30, the commission staff will mail the forms within three days of the request. And requesters will be asked to cover the cost of photocopies and postage. But there is no firm threshold for the maximum number of pages that will be transmitted by fax or email. </t>
  </si>
  <si>
    <t>All websites accessed on Jan. 18, 26, March 13, 16, 22, 2015 
 Interview, Gintautus Dumcius, Reporter, State House News, Boston, MA, by telephone and email, March 11, 17, 2015
 Public Access to Statements of Financial Interest (SFI’s) 
 http://www.mass.gov/ethics/commission-services/statement-of-financial-interests/public-access-to-statements.html
 Massachusetts Financial Dislosure Form Instructions
 http://www.mass.gov/ethics/commission-services/statement-of-financial-interests/
 Common Cause Massachusetts 2015 Legislative Agenda, including reform to SFI accesshttp://www.commoncause.org/states/massachusetts/news/2015-legislative-agenda.html
 National Conference of State Legislatures: 50-state roster of financial disclosure form rules and online access availability 
 http://www.ncsl.org/research/ethics/50-state-chart-statutes-on-e-filing-online-access-to-financial-disclosure-forms.aspx
 Proposed state law: Bill H.2732 189th (Current)
 An Act relative to the electronic filing of and public access to statements of financial interests 
 https://malegislature.gov/Bills/189/House/H2732</t>
  </si>
  <si>
    <t>Citizens can access the asset disclosure of records of senior civil servants at no cost on the Secretary of State's website. However, a link to the filings does not show up on the secretary's home page. Instead, a viewer must find the statements by using the drop-down menu under the "Elections &amp; Legislative" heading.  The statements are available immediately if filed electronically or within 48 hours if submitted by paper.</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</si>
  <si>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</si>
  <si>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 xml:space="preserve">Economic disclosure statements are available online at the Secretary of State's website. They are available as filed and are free of charge.
Users can search by name or by agency. Links to names provide access to the completed forms scanned and uploaded in pdf format. </t>
  </si>
  <si>
    <t>Asset disclosure statements aren't specifically required of senior civil servants, as confirmed by Inspector General Cynthia Carrasco.</t>
  </si>
  <si>
    <t>No such law exists. 
Yet  there are references within the statutes to the legislature’s Office of Economic and Demographic Research.
3.1—Joint Legislative Offices (6) The Office of Economic and Demographic Research shall provide research support services, principally regarding forecasting economic and social trends that affect policymaking, revenues, and appropriations.
Mostly though, the EDR is established through rules of the House and Senate. 
The office’s job is to examine “everything that has a fiscal impact.” More than three dozen estimating conferences provide revenue and caseload estimates for a variety of state government function areas, and these conferences are established in Florida Statutes 216.133-216.138.</t>
  </si>
  <si>
    <t>Disclosure reports filed by state employees in management, or other positions through which they exercise substantial administrative discretion, are freely available online in pdf format on the Iowa Ethics and Campaign Disclosure Board's website and are posted soon after the reports are received. The reports are required to be filed electronically and are made available to the public within a few hours.
Disclosure records are available dating back to 2004.</t>
  </si>
  <si>
    <t>South Dakota Codified Laws, Title 12, Chapter 27, Section 16, adopted 2007, last amended 2013, http://legis.sd.gov/Statutes/Codified_Laws/DisplayStatute.aspx?Type=Statute&amp;Statute=12-27-16
 South Dakota Codified Laws, Title 12, Chapter 27, Section 17, adopted 2007, last amended 2013, http://legis.sd.gov/Statutes/Codified_Laws/DisplayStatute.aspx?Type=Statute&amp;Statute=12-27-17
 Independent expenditures, Secretary of State website, https://sdsos.gov/elections-voting/campaign-finance/Independent_expenditures.aspx, 20 March 2015.</t>
  </si>
  <si>
    <t>Carl Redman, a former newspaper editor who now testifies as an expert of public records and public meetings, in-person interview, Feb.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Louisiana Ethics Administration Program Disclosure portal, accessed April 13, 2015.
http://ethics.la.gov/PFDisclosure/DisclosureSearch.aspx</t>
  </si>
  <si>
    <t>Steve Mistler, Statehouse Reporter, Portland Press Herald, 18 February 2015, email interview.
Mario Moretto, Politics Reporter, Bangor Daily News, 20 February 2015, email interview.
Christopher Cousins, Politics Reporter, Bangor Daily News, 20 February 2015, email interview.
Legislator's Statements of Sources of Income, accessed March 13, 2015, http://www.maine.gov/ethics/disclosure/legislators.htm</t>
  </si>
  <si>
    <t>No such law exists; Idaho has no asset disclosures.</t>
  </si>
  <si>
    <t>Interview with Jennifer Bevan-Dangel, exe dir, Common Cause, by telephone 2/24/15;
Interview with Michael Dresser, Baltimore Sun, reporter, by telephone, 3/21/15;
Interview with Michael Lord, exe director of state ethics commission, 3/12/15</t>
  </si>
  <si>
    <t>Division of Purchasing website, statewide contracts page, accessed Feb. 21, 2015, http://purchasing.idaho.gov/statewide_contracts.html
Bill Burns, purchasing division administrator, Idaho Department of Administration, by telephone, Feb. 19, 2015
Wayne Hammon, executive director, Associated General Contractors of Idaho, Feb. 5, 2015, by email
Brian Kane, assistant chief deputy Idaho Attorney General, interviewed Monday, Dec. 29, 2014, in his office at the Idaho Capitol
Cynthia Sewell, reporter, Idaho Statesman; vice-president, Idaho Press Club; Friday, J
Jan. 2, 2015, by telephone
Elinor Chehey, League of Women Voters of Idaho, Tuesday, Jan. 13, 2015, by phone
Peter Morrill, vice president, Idahoans for Openness in Government, Tuesday, Jan. 13, 2015, by telephone
Rebecca Boone, Idaho correspondent, Associated Press; Tuesday, Jan. 6, Associated Press office, downtown Boise
Leo Morales, assistant director, and Ritchie Eppink, legal director, ACLU of Idaho, Tuesday, Jan. 13, 2015, by conference call
Idaho Division of Public Works website, accessed Feb. 21, 2015, http://dpw.idaho.gov/
Idaho Transportation Department, Doing Business with ITD page, accessed Feb. 21, 2015, http://itd.idaho.gov/business/business.htm</t>
  </si>
  <si>
    <t xml:space="preserve">John Schaaf, Kentucky Legislative Branch Ethics Commission, assistant director and general counsel, 31 December 2014, Frankfort, Kentucky, phone interview.
Kevin Wheatley, Time Warner Cable's cn|2, political reporter and former state government reporter for the Frankfort State Journal, 2 January 2015, Louisville, Kentucky, phone interview.
John Cheves, Lexington Herald-Leader, accountability reporter, 23 January 2015, Lexington, Kentucky, phone interview. 
Legislator and Candidates Reports, Kentucky Legislative Ethics Commission, "Reports" webpage, no date, http://klec.ky.gov/Reports/Pages/Legislators-and-Candidates.aspx, accessed 19 January 2015. </t>
  </si>
  <si>
    <t>Mississippi Ethics Commission, Statement of Economic Interest Search.
https://www.state.ms.gov/ethics/SearchSEIForm.aspx
Tom Hood, Executive Director, Mississippi Ethics Commission, Jackson, Mississippi, April 30, 2015, interview.
Walter Brown, former board member, Mississippi Ethics Commisssion, Natchez, Mississippi, April 22, 2014, phone interview.
Cecil Brown, Mississippi Representative, Jackson, Mississippi, April 23, 2015, interview.</t>
  </si>
  <si>
    <t>A YES score is earned if the law says all ethics reports are accessible to the public. A YES score can be earned even if exceptions exist for ongoing criminal investigations.
A MODERATE score is earned if a general law requires all government reports to be made publicly available, not specifically referring to ethics entity reports but not excluding them either.
A NO score if no such law exists.</t>
  </si>
  <si>
    <t>Gary Goldsmith, Minnesota Campaign Finance and Public Disclosure Board, Executive Director, 4 March 2015, St. Paul, Minnesota, in-person interview.
Economic Interest Disclosure, Minnesota Campaign Finance and Public Disclosure Board, 4 March, 2015, http://www.cfboard.state.mn.us/EID.htm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t>
  </si>
  <si>
    <t>Burt Lum, Hawaii Open Data, executive director, 14 January 2015, Honolulu, Hawaii, email
Maura Smith, state Procurement Office, procurement manager, 30 December, 2014, Honolulu, Hawaii, telephone
HiePRP State of Hawaii eProcurement System, Hawaii State Procurement Office, accessed 25 January 2015, 
https://hiepro.ehawaii.gov/welcome.html;jsessionid=8B62247FA24A98AFF72157EBE8C0441D.prodapp1
Awards, Hawaii State Procurement Office, accessed 26 January 2015, http://hawaii.gov/spo2/
Contracts for Health and Human Service, Hawaii State Procurement Office, accessed 13 March 2015, http://hawaii.gov/spo2/health/contracts/search_results_public.php?sort=MQ==&amp;sorte=dd7f09bd3d7cf8d69a8012581435a8f2&amp;fyearID=MTg=&amp;fyearIDe=39d8cfa5c9aa61678d124449bc37709d&amp;contractPO_fl=MQ==&amp;contractPO_fl_e=dd7f09bd3d7cf8d69a8012581435a8f2
Contracts for professional services, Hawaii State Procurement Office, accessed 13 March 2015, http://spo3.hawaii.gov/psa/professional-service-awards</t>
  </si>
  <si>
    <t>Secretary of State statements of substantial interest: https://www.sos.ks.gov/elections/ssi/examiner_entry.aspx</t>
  </si>
  <si>
    <t>Contract Search,  http://www.dms.myflorida.com, accessed April 29, 2015
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t>
  </si>
  <si>
    <t>Illinois Secretary of State, economic interest statement search, accessed March 25, 2015 http://www.ilsos.gov/economicinterest/economicinterest
Review of Sunlight Foundation, 10 Open Data Standards, August 11, 2010 http://sunlightfoundation.com/policy/documents/ten-open-data-principles/</t>
  </si>
  <si>
    <t>Interview: Skip Brown, Senate Republican spokesman, Jan. 22, 2015, by email.
Interview: House principal clerk Caroline Spotts, Jan. 29, 2015, by phone.
House website: https://iga.in.gov/legislative/2015/session/economic_interest_statements/.</t>
  </si>
  <si>
    <t>Carmine Boal, chief clerk, Iowa House of Representatives, Jan. 30, 2015, telephone interview
Michael Marshall, secretary of the Senate, Iowa Legislature, Feb. 9, 2015, telephone interview
Statements of Economic Interests, Iowa Legislature, accessed April 21, 2015
https://www.legis.iowa.gov/legislators/standardReports/econInterests</t>
  </si>
  <si>
    <t>Former State Ethics Commission counsel Cathy Hazelwood confirmed that no such law exists. (April 9, 2015 phone interview.)
S.1, Ethics Reform Act. http://www.scstatehouse.gov/query.php?search=DOC&amp;searchtext=independent%20expenditure&amp;category=LEGISLATION&amp;session=121&amp;conid=7732934&amp;result_pos=&amp;keyval=1210001&amp;numrows=10
H. 3189. Filing of expenditures and report for non-candidate committees. http://www.scstatehouse.gov/query.php?search=DOC&amp;searchtext=independent%20expenditure&amp;category=LEGISLATION&amp;session=121&amp;conid=7732934&amp;result_pos=&amp;keyval=1213189&amp;numrows=10</t>
  </si>
  <si>
    <t>Burt Lum, Hawaii Open Data, executive director, 14 January 2015, Honolulu, Hawaii, email
Laura Thielen, Hawaii state senator, 16 January 2015, Honolulu, Hawaii, telephone
Disclosures, Hawaii State Ethics Commission, accessed 16 January 2015
http://ethics.hawaii.gov/alldisc/</t>
  </si>
  <si>
    <t>State Contracting Portal, accessed on April 25, 2015. http://www.biznet.ct.gov/SCP_Search/Default.aspx?AccLast=1
Phone interview, Dr. Martin Anderson, Director of Strategic Planning and Professional Development, Department of Administrative Services, from Hartford, March 6, 2015.
State Contracting Portal Co. Detail for LaRosa Construction Co., Hartford, (accessed on State Contracting Portal April 25, 2015), http://www.biznet.ct.gov/SCP_Search/ContractDetailVendor.aspx?CID=2428</t>
  </si>
  <si>
    <t>Robert Scoglietti, Director of Policy and External Affairs, Delaware Office of Management and Budget, email interview,  February 17, 2015;
State of Delaware, Bid Solicitation Directory, bids.delaware.gov, accessed March 9, 2015, http://1.usa.gov/1wn5KHu;
Contract No. OMB1401-LIFEINS, State of Delaware Life Insurance program (example contract award information), accessed March 9, 2015, http://1.usa.gov/1wncl4D</t>
  </si>
  <si>
    <t>§17-25.3-1 regarding outside groups, passed in 2012, Rhode Island Campaign Contributions and Expenditures Reporting Act, can be found here:
http://webserver.rilin.state.ri.us/Statutes/TITLE17/17-25.3/17-25.3-1.HTM
§17-25.2-5 regarding ballot advocacy groups, passed in 2006, Rhode Island Campaign Contributions and Expenditures Reporting Act, can be found here:
http://webserver.rilin.state.ri.us/Statutes/TITLE17/17-25.2/17-25.2-5.HTM</t>
  </si>
  <si>
    <t>Department of General Services, eProcurement website, Apr. 20, 2015
http://www.dgs.ca.gov/pd/Programs/eprocure.aspx
California Department of Transportation, Bid Opening web page,  Apr. 20, 2015
http://www.dot.ca.gov/hq/esc/oe/planholders/oe_bidsum_result.php
FI$Cal homepage, accessed May 14, 2105
http://www.fiscal.ca.gov/</t>
  </si>
  <si>
    <t>The financial disclosures of a senior civil servants, except for the permanent employees of the Legislature and its service agencies, are available for public inspection within days of being filed, online and free of charge.</t>
  </si>
  <si>
    <t>Phone interview with Charles Bullock, Political Scientist, University of Georgia, January 26, 2015;
Phone interview with Maria Bazile, Compliance and Education Manager with the Georgia Government Transparency and Campaign Finance Commission, telephone interview, February 6, 2015;
In-person Interview with William Perry, Executive Director, Common Cause Georgia, January 23, 2015;
Georgia Government Transparency and Campaign Finance Commission website - financial disclosures, accessed March 27, 2015, http://media.ethics.ga.gov/Search/Financial/Financial_ByName.aspx</t>
  </si>
  <si>
    <t xml:space="preserve">Disclosure forms are not readily available on the website of the Public Integrity Commission, which is tasked with collecting annual financial disclosures. Officials at the ethics office have expressed concern that publicly posting the documents can lead to phishing of public officials' financial information. 
Therefore, despite news coverage of the disclosure forms, it 's not clear that members of the public know the disclosure exist. Disclosures can, however, be requested in writing under authority in Delaware's Freedom of Information Act. And commission staff are responsive in providing the documents in PDF format. Citizens may be charged with seeking all disclosure forms filed in any single year, which are kept and shared in a database format. Commission staff, however, responded to a March 23, 2015 FOIA request in a day, providing disclosure forms from public officers in XML format. </t>
  </si>
  <si>
    <t>Pennsylvania Election Code, 1937, (unconsolidated statute), Article XVI (Primary and Election Expenses), Sections 1638 (Advertising),
http://www.legis.state.pa.us/cfdocs/legis/CH/PUBLIC/ucons_pivot_pge.cfm?session=1937&amp;session_ind=0&amp;act_nbr=0320.&amp;pl_nbr=1333</t>
  </si>
  <si>
    <t>Camber Thompson, Office of State Procurement Administrator, March 3, 2015, email interview.
Tim Leathers, deputy director, Arkansas Depatment of Finance and Administration, February 4, 2015, telephone interview. 
Arkansas Office of State Procurement website, “Anticipation to Award,” accessed March 3, 2015, http://www.arkansas.gov/dfa/procurement/pro_intent.php</t>
  </si>
  <si>
    <t>Since 2011, appointed department heads and appointed members of commissions no longer have to file an asset disclosure, but instead file an annual affidavit swearing they did not take any official action from which they derived a personal gain. 
By law only elected civil servants, like constitutional officer must file financial disclosure records. Those records are available online.</t>
  </si>
  <si>
    <t>No such law exists.
The Office of the Controller General is authorized partly to "participate in any or all hearings held by the Joint Finance Committee of the General Assembly, the Director of the Office of Management and Budget or other state agencies in connection with contemplated general fund budget appropriations, capital improvement programs or supplementary appropriations." § 1110 
Under Delaware law, the Controller General is also responsible for three-year fiscal projections in several instances, including when "any bill or joint resolution in either House of the General Assembly....authorizes expenditures not previously authorized within the annual budget"; when legislation involves the authorization of expenditures related to pension funds and when legislation would reduce the amount of revenue expected to be collected by the state. 
The office, however, is not mandated to provide fiscal notes and analysis on the costs and benefits of every piece of legislation. § 1901</t>
  </si>
  <si>
    <t>Ethics Commission Rules, 74E O.S. Appendix I, rule 2.51-2.58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t>
  </si>
  <si>
    <t>North Dakota Century Code, § 16.1-10-04.1, 1981 to 2007,  http://www.legis.nd.gov/cencode/t16-1c10.pdf.
NDCC § 16.1-08.1-01, 1981 to 2015, http://www.legis.nd.gov/cencode/t16-1c08-1.pdf.
NDCC § 16.1-08.1-02, 1985 to 2013,  http://www.legis.nd.gov/cencode/t16-1c08-1.pdf.
NDCC § 16.1-08.1-03, 1981 to 2013, http://www.legis.nd.gov/cencode/t16-1c08-1.pdf.
NDCC § 16.1-08.1-03.1, 1987 to 2015, http://www.legis.nd.gov/cencode/t16-1c08-1.pdf.
NDCC § 16.1-08.1-03.3, 1995 to 2007, http://www.legis.nd.gov/cencode/t16-1c08-1.pdf.
NDCC § 16.1-08.1-03.5, 1995 to 2015, http://www.legis.nd.gov/cencode/t16-1c08-1.pdf.
NDCC § 16.1-08.1-03.7, 1999 to 2013, http://www.legis.nd.gov/cencode/t16-1c08-1.pdf.
NDCC § 16.1-08.1-03.8, 2001 to 2013, http://www.legis.nd.gov/cencode/t16-1c08-1.pdf. 
NDCC § 16.1-08.1-03.9, 2003 to 2015, http://www.legis.nd.gov/cencode/t16-1c08-1.pdf.
NDCC § 16.1-08.1-03.12, 2007 to 2015, http://www.legis.nd.gov/cencode/t16-1c08-1.pdf.
NDCC § 16.1-08.1-03.13, 2015, http://www.legis.nd.gov/cencode/t16-1c08-1.pdf.
NDCC § 16.1-08.1-03.14, 2015, http://www.legis.nd.gov/cencode/t16-1c08-1.pdf.</t>
  </si>
  <si>
    <t>Statements of Financial Interests (SFI) filed by senior classified state employees are not online, but they are available to the public via email or snail mail through the Office of State Ethics (OSE).
Those who contact the OSE seeking a copy of one or more SFIs will receive electronic copies by email at no cost, generally that day (often within hours) or the next business day. If large numbers of copies of SFIs are requested (media outlets sometimes ask for these), there may be a $2 charge for the disk to put them on.</t>
  </si>
  <si>
    <t>Ohio Revised Code 3517.1011 C-F, Notices and disclosures regarding electioneering communications, 2005 (last amended Aug. 15, 2012): http://codes.ohio.gov/orc/3517.1011 
 Ohio Revised Code 3517.20 B and F, Political communications; identification of source, 1998 (last amended Sept. 15, 2014): http://codes.ohio.gov/orc/3517.20</t>
  </si>
  <si>
    <t xml:space="preserve">Senior members of the state civil service do not have to file asset disclosure reports in Colorado, and they don’t. According to Colorado law, the governor, lieutenant governor, secretary of state, attorney general, and state treasurer, judges, district attorneys, state board of education members, University of Colorado board of regents members, and members of the public utility file asset disclosures. </t>
  </si>
  <si>
    <t>Judges of the Supreme Court must recuse themselves if “he or she is interested in the outcome, is related to any party within the third degree of consanguinity or affinity, has been of counsel, or presided over it in any inferior court,  or is otherwise disqualified under the Arkansas Code of Judicial Conduct (...).” The same rule applies to lower court judges as well.
Rule 2.11 of the Judicial Code of Conduct, while not a law, articulates additional details and examples of conflicts of interest. The judge may sit if the conflict is disclosed and bother parties agree that the judge should not be disqualified.</t>
  </si>
  <si>
    <t>Awarded Bids, Alabama Department of Finance, Division of Purchasing, multiple dates. http://purchasing.alabama.gov/txt/awards.aspx, accessed June 7, 2015.
Responses to Bid, Alabama Department of Finance, Division of Purchasing, multiple dates. http://purchasing.alabama.gov/txt/responses.aspx, accessed June 7, 2015.
Phil Rawls, former government reporter, the Associated Press, June 2, 2015, telephone interview.</t>
  </si>
  <si>
    <t>Special reporting of contributions and independent expenditures (1973- 2010) NC GS 162-278.12. http://www.ncleg.net/EnactedLegislation/Statutes/HTML/BySection/Chapter_163/GS_163-278.12.html.</t>
  </si>
  <si>
    <t>Asset disclosure records (Form 700) of California senior civil servants and officials who make governmental decisions are accessible to the public by email request to the government agency where the official is employed. They also can be inspected in person at the headquarters of the agency. They must be immediately made available to the public upon request; no Public Records Act request is required and no waiting period. In practice, state agencies are responsive, as the law requires</t>
  </si>
  <si>
    <t>Feb. 18, 2015 email interview with chief procurement officer Jason Soza
All Region Contract Listing, Bid Results (http://www.dot.state.ak.us/apps/contracts?ACTION=LISTING&amp;REGION_CODE=ALL&amp;esp=0), accessed Feb. 25, 2015; 
Bid Calendar and Bid Results (http://dnr.alaska.gov/parks/designconstruct/bidcalresults.htm), accessed Feb. 25, 2015;</t>
  </si>
  <si>
    <t>Byron Schlomach, Goldwater Institute Center for Economic Prosperity Director, telephone interview 3/2/15
ProcureAZ Bid/Contract Search, Accessed May 7, 2015 https://procure.az.gov/bso/external/advsearch/advancedSearch.sdo
State Procurement Office, State of Arizona Procurement Activities, Accessed May 7, 2015
https://spo.az.gov/state-arizona-procurement-activities-0
JOURNAL OF PUBLIC PROCUREMENT, VOLUME 5, ISSUE 1, 54-72 2005, Pg. 9, Accessed May 7, 2015
http://ippa.org/jopp/download/vol5/issue-1/Article_3.pdf</t>
  </si>
  <si>
    <t>Not all major procurement bid results are available easily online. There is no online clearinghouse for all bid results. Some are linked to the state website (in PDF format, which is not user-friendly) and others are available on the Public Purchase vendor system, which the state uses for vendors to see and apply for projects. That system requires a registration to see information.  
“We do not scan and put every response online,” Wyoming Purchasing Manager Lori Galles said.</t>
  </si>
  <si>
    <t xml:space="preserve">Senior civil servants are not required to file financial disclosure statements and thus they don't. Therefore, there are no forms for the public to access. </t>
  </si>
  <si>
    <t>The asset disclosure records of senior civil servants are available online at no cost at the Secretary of State's website.</t>
  </si>
  <si>
    <t>The Office of Fiscal Analysis (OFA) is a nonpartisan research office that primarily works for the General Assembly's Appropriations Committee and the Committee on Finance, Revenue and Bonding. Its many duties include reviewing and analyzing program and department budget requests, analyzing the governor's proposed budget, and helping to prioritize capital programs.
C.S.G. states, "(c) The legislative Office of Fiscal Analysis shall assist the General Assembly and the Legislative Department, legislative commissions and legislative committees in a research and advisory capacity as follows: 
(1) Reviewing department and program operating budget requests; 
(2) analyzing and helping to establish priorities with regard to capital programs; 
(3) checking executive revenue estimates for accuracy; 
(4) recommending potential untapped sources of revenue; 
(5) assisting in legislative hearings and helping to schedule and prepare the agenda of such hearings; 
(6) assisting in the development of means by which budgeted programs can be periodically reviewed; 
(7) preparing short analyses of the costs and long-range projections of executive programs and proposed agency regulations; 
(...)"</t>
  </si>
  <si>
    <t>The results of major procurement bids are accessible to the public, but in pdf format. The information is quickly posted and there is no restriction to accessing the data. 
The Wisconsin Contract Sunshine Act [2005 Act 410] calls for the creation and maintenance of an Internet site at which anyone may access information about every state contract, purchase, and solicitation of bids or proposals that involves a biennial expenditure of $10,000 or more. Wisconsin Statutes directed the Wisconsin Ethics Board to create and maintain this site. Following the merger of the Wisconsin Ethics Board and the State Elections Board, the resulting Government Accountability Board was given responsibility for the maintenance of this website. It contains purchasing records for most state agencies, but only purchases greater than $10,000. Wisconsin's Contract Sunshine Act requires all state agencies in the executive, legislative, and judicial branches to report their purchasing activities amounting to $10,000 or more in a fiscal biennium to the Government Accountability Board (GAB) for posting to a publicly accessible Web site. Information must be reported within 24 hours and must include the purpose, date, and estimated amount of each reportable transaction.</t>
  </si>
  <si>
    <t>Election Law 14-107, amended 2014, http://public.leginfo.state.ny.us/lawssrch.cgi?NVLWO: (Note: No direct link available. Search under "Election Law") ; 
 Highlights of the 2015-16 New York State Budget, Gov. Andrew Cuomo, April 1, 2015, https://www.budget.ny.gov/pubs/press/2015/pressRelease15_enactedBudget.html</t>
  </si>
  <si>
    <t>Asset disclosure records are provided by email upon written request to the Alaska Public Offices Commission, typically within three working days.</t>
  </si>
  <si>
    <t>Nevada Campaign Practices Act, 1981, NRS Chapter 294A, Section.0025, amended 2011, 2013
 https://www.leg.state.nv.us/NRS/NRS-294A.html#NRS294ASec0025
 Nevada Campaign Practices Act, 1981, NRS Chapter 294A, Section.140, amended 2013
 https://www.leg.state.nv.us/NRS/NRS-294A.html#NRS294ASec140
 Nevada Campaign Practices Act, 1981, NRS Chapter 294A, Section .210, amended 2013
 https://www.leg.state.nv.us/NRS/NRS-294A.html#NRS294ASec210
 Phone interview 1/14/15 with Kevin Benson, deputy attorney general representing secretary of state's office.</t>
  </si>
  <si>
    <t>New Hampshire Statutes, Chapter 664, Sections 2, 3:V, 2014
 http://www.gencourt.state.nh.us/rsa/html/LXIII/664/664-4.htm 
 Confirmed with David Scanlan, Office of the New Hampshire Secretary of State, senior deputy secretary of state, January 9, 2015, Lowell, Mass., phone</t>
  </si>
  <si>
    <t xml:space="preserve">No such law exists.
Corroborated by:
1.NJ Election Law Enforcement Commission Deputy Director Joe Donohue, 1/28/15 interview at his office. 
2. Star-Ledger reporter Matt Friedman, 2/4/15 interview. </t>
  </si>
  <si>
    <t>NMSA &gt; CHAPTER 1 Elections &gt; ARTICLE 19 Campaign Practices &gt; 1-19-31. Contents of report. (2007) http://public.nmcompcomm.us/nmnxtadmin/NMPublicLink.aspx?jd=1-19-31
 Statutes, Rules and Const. &gt; NMSA &gt; CHAPTER 1 Elections &gt; ARTICLE 19 Campaign Practices &gt; 1-19-16. Campaign practices; printing or publishing campaign material without specifying sponsor; penalty. (1973) 
 http://public.nmcompcomm.us/nmnxtadmin/NMPublicLink.aspx?jd=1-19-16
 New Mexico Youth Organized v. Herrera, No. CIV 08-1156 (D.N.M., August 3, 2009)
 https://casetext.com/case/new-mexico-youth-organized-v-herrera</t>
  </si>
  <si>
    <t>Mary Baker, Commissioner of Political Practices, Program supervisor, 29 January 2015, Helena, Montana, telephone
Montana Code Annotated, title 13, chapter 37, part 2, Section 29, 1975, http://leg.mt.gov/bills/mca/13/37/13-37-229.htm
Montana Code Annotated, title 13, chapter 37, part 2, Section 30, 1975, http://leg.mt.gov/bills/mca/13/37/13-37-230.htm
Montana Code Annotated, title 13, chapter 37, part 2, Section 25, 1975, http://leg.mt.gov/bills/mca/13/37/13-37-225.htm
The rules that govern 501(c)(4), Emma Schwartz, Frontline, 12 October 2012, http://www.pbs.org/wgbh/pages/frontline/government-elections-politics/big-sky-big-money/the-rules-that-govern-501c4s/
Montana Pols Aim to Check Dark Money Spending, Sarah Childress, Frontline, 7 June 2013, http://www.pbs.org/wgbh/pages/frontline/government-elections-politics/big-sky-big-money/montana-pols-aim-to-check-dark-money-spending/
---
Peer Reviewer sources:
Charles Johnson, "New campaign finance law praised, but some say it needs to be toughened," Independence Record, May 10, 2015
http://helenair.com/news/state-and-regional/new-campaign-finance-law-praised-but-some-say-it-needs/article_e204925f-6a93-59a4-9058-69b9c63d6fc9.html</t>
  </si>
  <si>
    <t>Businesses and organizations; contributions, expenditures, or services; report; contents; separate segregated political fund; when required. Nebraska State Law 49, Section 1469, current as of June 10, 2015; 
 http://nebraskalegislature.gov/laws/statutes.php?statute=49-1469
 Nebraska Accountability and Disclosure Commission, 2014 Candidate Brochure, accessed April 27, 2015; 
 http://www.nadc.nebraska.gov/cf/publications.html</t>
  </si>
  <si>
    <t>Title 23, Chapter 15, Section 809 of the Mississippi Code; DISCLOSURE OF CAMPAIGN FINANCES; Statements by persons other than political committees; filing; indices of expenditures
http://law.justia.com/codes/mississippi/2013/title-23/chapter-15/article-23/section-23-15-809
Title 23, Chapter 15, Section 801, 801(b)(i), 801(b)(iii) of the Mississippi Code; DISCLOSURE OF CAMPAIGN FINANCE; Definitions
http://law.justia.com/codes/mississippi/2013/title-23/chapter-15/article-23/section-23-15-801</t>
  </si>
  <si>
    <t>Awarded bids may be viewed on the Tabulations and Awards page of the Utah Department of Administrative Services website, but only as PDF files. 
Bid and RFP awards are published on the State’s electronic bidding system (BidSync) and are available in formats which can be easily read and manipulated by spreadsheet or word processing software. However, users must register to gain access to the files through BidSync.</t>
  </si>
  <si>
    <t>Missouri Revised Statutes, 1978, Chapter 130 section 11, amended 1979, 1985, 1986, 1990, 1991, 1994, 1995, 1997, 2006, 2010, http://www.moga.mo.gov/mostatutes/stathtml/13000000111.html
Missouri Revised Statutes, 1978, Chapter 130 section 31, amended 1982, 1985, 1990, 1994, 1997, 1999, 2010, 2014, http://www.moga.mo.gov/mostatutes/stathtml/13000000311.html
Missouri Revised Statutes, 1978, Chapter 130 section 41, amended 1985, 1990, 1993, 1994, 1995, 1997, 1999, 2010, http://www.moga.mo.gov/mostatutes/stathtml/13000000411.html</t>
  </si>
  <si>
    <t>Through eVA’s, the public can easily access contract and order information. The details can be viewed in an online format or downloaded into Excel format. The information available is for the 2014 or 2015 fiscal years and can be downloaded in bulk.</t>
  </si>
  <si>
    <t xml:space="preserve">Secretary of State Declaratory Rulings and Interpretive Statements
http://www.michigan.gov/sos/0,4670,7-127-1633_8723_66116-310251--,00.html
15, 63 
Michigan Campaign Finance Act 1976, Michigan Code Section 169.215 http://www.legislature.mi.gov/(S(w0skieymdtcepzg0q2x2jxdu))/mileg.aspx?page=getObject&amp;objectName=mcl-169-215 
Michigan Campaign Finance Act 1976, Michigan Code Section 169.226 
http://www.legislature.mi.gov/(S(ibccly0boycca0dk4sv3m0ee))/mileg.aspx?page=getObject&amp;objectName=mcl-169-226 
Michigan Campaign Finance Act 1976, Michigan Code Section 229
http://www.legislature.mi.gov/(S(mlfbt452ckwl2earbu0vb0jp))/mileg.aspx?page=getObject&amp;objectName=mcl-169-229
Michigan Campaign Finance Act 1976, Michigan Code Section 263
http://www.legislature.mi.gov/(S(mlfbt452ckwl2earbu0vb0jp))/mileg.aspx?page=getObject&amp;objectName=mcl-169-229 </t>
  </si>
  <si>
    <t>Bids and contracts are accessible to the public, and several sites offer information on bids, contracts or both, in varying degrees of detail. The Comptroller’s Texas Transparency Data Center Contracts provides several databases for browsing data.
The Legislative Budget Board is a central site for state contracts, and their "Contracts Searchable Database" allows users to export files in bulk to Microsoft Word and Excel. The database can be accessed and navigated easily.</t>
  </si>
  <si>
    <t>• Minnesota Statutes, Chapter 211B, Section 211B.04, 2014 https://www.revisor.mn.gov/statutes/?id=211b.04
 • Minnesota Statutes, Chapter 10A, Section 10A.01, https://www.revisor.mn.gov/statutes/?id=10A.01</t>
  </si>
  <si>
    <t>Deborah Moreau, Lawyer, Delaware Public Integrity Commission, telephone interview, January 12, 2015;
John Flaherty, President, Delaware Coalition for Open Government, in-person interview, January 15, 2015; 
Delaware Public Integrity Commission website, accessed March 24, 2015, http://1.usa.gov/1BuzsJo</t>
  </si>
  <si>
    <t>Major procurement information is accessible online to the public through the South Dakota Bureau of Administration's website. State contract information can be found in PDF, Microsoft Word, or Microsoft Excel file formats. The website is easily accessible and users can browse data and download it in bulk.</t>
  </si>
  <si>
    <t>Kerrie Stillman, director of operations and communications with the Commission on Ethics, interviewed by phone April 7, 2015
Asset disclosure form for Stephen Crisafulli, 2013, http://public.ethics.state.fl.us/Forms/2013/223296-Form6.pdf, received via email April 13, 2015
Search for Financial Disclosure Filers, http://public.ethics.state.fl.us/search.cfm?date=%7Bts%20'2015-04-06%2000:48:57'%7D&amp;CFID=640706&amp;CFTOKEN=c2be39d5b42f0c6-829B20E9-DAA6-E3E7-A88326A75B72AFDF#name, accessed April 21, 2015</t>
  </si>
  <si>
    <t xml:space="preserve">The records of major procurement bids are posted by the Department of General Services. The website is easily accessible and current bid records and archived files can be downloaded in bulk as Excel spreadsheets. There is no special software required to view the data and the information is posted in a timely fashion. </t>
  </si>
  <si>
    <t>A 100 score is earned if records are available online at no cost, or can be obtained within a week electronically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</si>
  <si>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Awards for supplies and services procurements are posted to the Department of General Services' eMarketplace website. Bid tabulations for construction procurements are posted on the DGS site as well, and can be exported to Excel easily. The website is easily accessible and can be navigated quickly. Furthermore, the data can be downloaded in bulk.</t>
  </si>
  <si>
    <t xml:space="preserve">All state employees and officials required to file Statements of Economic Interest with the Ethics Commission must do so by April 1 each year. They are available online for free or can be viewed at the state Ethics Commission offices, also for free. The documents are available within hours of being filed. </t>
  </si>
  <si>
    <t xml:space="preserve">While bid results are available for free online at the Division of Purchasing's web site, they can be cumbersome to review, unless you know specific information such as the bid number. They are available for free in a timely manner, but in pdf format. </t>
  </si>
  <si>
    <t>Email exchange, Ann Morgan, IT director at the Office of State Ethics, Feb. 23,2015. 
Email exchange with Carol Carson, executive director, Office of State Ethics, Feb. 6, 2015.
"Connecticut State Legislators -- Guide to the Code of Ethics," Page 12 (SFIs), http://www.ct.gov/ethics/lib/ethics/guides/2013/legislators_guide_to_the_code_of_ethics_(1-2013_rev).pdf</t>
  </si>
  <si>
    <t>The information disclosed to the public from the S.C. Division of Procurement Services is all in proprietary pdf format. Supporting documentation in some cases is not posted, but is available for a nominal cost.</t>
  </si>
  <si>
    <t>Winning contracts and bids are posted online fairly quickly, due to demand from the public in addition to the other bidders seeking results. 
Some contracts offer more details and rules, others are straightforward purchase orders- the data is searchable and in PDF format. The site is free and users do not have to register to download results.</t>
  </si>
  <si>
    <t>Can citizens access the asset disclosure records of senior state civil servants?</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</si>
  <si>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</si>
  <si>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 xml:space="preserve">Most major bid awards are broadcast on the Oregon Procurement Information Network, on the Oregon Department of Transportation web site, and also printed in traditional media, usually the Daily Journal of Commerce and other publications. Some exceptions exist, however, for agencies that utilize the Oregon Procurement Information Network but do not utilize a state procurement officer to respond to bids. 
 Data is provided in HTML format and can only be viewed and printed. </t>
  </si>
  <si>
    <t>All websites accessed on April 20, 2015
Massachusetts campaign finance law, M.G.L. Ch. 55, section 18g. 1973.
https://malegislature.gov/Laws/GeneralLaws/PartI/TitleVIII/Chapter55/Section18G</t>
  </si>
  <si>
    <t>In Colorado, the state fiscal budget office mandated to provide fiscal notes and nonpartisan budget analysis on the costs of bills and budget proposals is called the Legislative Council. The Legislative Council’s role is “to provide staff support to legislative committees, respond to requests for research and constituent services, prepare fiscal notes, provide revenue projections, and perform other centralized legislative support services.” 
 State law says “The general assembly shall provide by rule for legislative service agency review of the fiscal impact of legislative measures,” (C.R.S. 2-2-322). The joint House and Senate rule in question is Joint Rule 22 in the Colorado General Assembly, which states “The Legislative Council staff shall review each printed bill and concurrent resolution, except bills limited to appropriations measures carrying specific dollar amounts, for its fiscal impact.”</t>
  </si>
  <si>
    <t>All websites accessed on Jan. 18, 26, March 13, 16, 22, 2015 
Interview, Gintautus Dumcius, Reporter, State House News, Boston, MA, by telephone and email, March 11, 17, 2015
Proposed state law: Bill H.2732 189th (Current)
An Act relative to the electronic filing of and public access to statements of financial interests 
https://malegislature.gov/Bills/189/House/H2732
Public Access to Statements of Financial Interest (SFI’s) 
http://www.mass.gov/ethics/commission-services/statement-of-financial-interests/public-access-to-statements.html
Massachusetts Financial Disclosure Form Instructions
http://www.mass.gov/ethics/commission-services/statement-of-financial-interests/
Common Cause Massachusetts 2015 Legislative Agenda, including reform to SFI accesshttp://www.commoncause.org/states/massachusetts/news/2015-legislative-agenda.html
National Conference of State Legislatures: 50-state roster of financial disclosure form rules and online access availability 
 http://www.ncsl.org/research/ethics/50-state-chart-statutes-on-e-filing-online-access-to-financial-disclosure-forms.aspx</t>
  </si>
  <si>
    <t xml:space="preserve">New York does not post procurement bid results online, although state databases allow the public to search for active contracts and actual bids, which forces the public to piece together information from the two sources, a difficult and tedious task. These records are only available in pdf format. </t>
  </si>
  <si>
    <t xml:space="preserve">Contract information is available at NC Open Book and is searchable by agency, vendor and contract keyword. Information is also available for download in bulk in .CSV format. The information is readily accessible and the database is very easy to use.  </t>
  </si>
  <si>
    <t>Interview with Jennifer Bevan-Dangel, exe dir Common Cause, 2/24/15 by telephone;
Interview with Michael Lord, exe director Md. Ethics Commission, 3/12/15 by telephone;
Interview with Michael Dresser, Baltimore Sun reporter, by telephone, 3/12/15</t>
  </si>
  <si>
    <t>The Legislative Analyst, appointed by the bipartisan Joint Legislative Budget Committee, provides nonpartisan analysis of the state budget and major fiscal issues. Its staff monitors state finances for the lawmakers and provides critical analysis of the governor’s spending plans. It does not analyze every fiscal bill. It is mandated to "ascertain facts and make recommendations" about the state budget.
 The governor’s Department of Finance, does analyze every fiscal bill, as do the staffs of the Senate and Assembly Appropriations Committees.</t>
  </si>
  <si>
    <t>The State Procurement Office, which does most of the purchasing for the executive branch, does not provide all results from major procurement bids, including losing bids, online. The bids are available by request.</t>
  </si>
  <si>
    <t xml:space="preserve">The results of major state contracts are online. The data are as complete as possible, reflecting the entirety of what is recorded about this subject. All raw information is released to the public in pdf format, except to the extent necessary to comply with federal law regarding the release of personally identifiable information. Records can be browsed by commodity category. </t>
  </si>
  <si>
    <t>Carl Redman, a former newspaper editor who now testifies as an expert on public records and public meetings, in-person interview, Feb.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Louisiana Ethics Administration Program Disclosure portal, accessed April 10, 2015.
http://ethics.la.gov/PFDisclosure/DisclosureSearch.aspx</t>
  </si>
  <si>
    <t>In practice, citizens can access the asset disclosure records of senior civil servants within a reasonable time period and at no cost.</t>
  </si>
  <si>
    <t>The Department of Finance and Administration (DFA), acting on behalf of the governor, is charged with preparing budget information to be submitted to the General Assembly and testify before the Legislative Council or legislative committees “for the purpose of supplying information and reporting upon the financial condition of the state or any of its agencies.” There is no statutory requirement around specific bills; however, the rules of the House and Senate require a review of any tax bill as to revenue impacts. DFA will offer testimony or review of non-tax bills upon request. § 19-1-203
The DFA has an Office of Budget headed by an Administrator for Fiscal and Budget, who is a Deputy Director of the DFA, position established by § 19-1-203.  
There is ALSO a well-staffed Bureau of Legislative Research (BLR) within the legislative branch, which has its own fiscal analysis division, with budget analysts assigned to each of the state agencies (established by law, § 10-3-303)</t>
  </si>
  <si>
    <t xml:space="preserve">No such law exists.
The Legislative Finance Division is responsible in part for ensuring that this statutory requirement is met: "Before a bill or resolution, except an appropriation bill, is reported from the committee of first referral, there shall be attached to the bill a fiscal note containing an estimate of the amount of the appropriation increase or decrease that would result from enactment of the bill for the current fiscal year and five succeeding fiscal years or, if the bill has no fiscal impact, a statement to that effect shall be attached." 
However, according to a guide produced by the Alaska Legislative Finance Division "fiscal notes are typically prepared by each agency affected by the bill...occasionally the sponsor of a bill will prepare a fiscal note or a committee will revise a fiscal note." This means that there is the possibility of partisan analysis on the costs and benefits in budget statements attached to bills. </t>
  </si>
  <si>
    <t>In law, state-level judges must recuse themselves from cases in which they may have a conflict of interest, but the requirement to recuse is based on a narrow set of circumstances. Recusal is required if a party or lawyer, in the previous four years, made contributions to a judge's campaign in excess of $840, effective Sept. 1, 2009.</t>
  </si>
  <si>
    <t>The bipartisan Arizona Joint Legislative Budget Council (JLBC) is not "independent.," but is required by law to make fiscal analyses on budget bills, not all bills.</t>
  </si>
  <si>
    <t xml:space="preserve">As of 2015, only basic information about contracts is posted online, but an update to the Sunshine Portal Transparency Act signed by Gov. Martinez in 2015 directs the state by January 2017 to add more contract information to the Portal, including copies or hyperlinks to the actual documents. 
Currently, the few records online can only be viewed and are not available for download. </t>
  </si>
  <si>
    <t>The results of major procurement bids are available online. The database maintained by the Department of Administrative Services has no usage cost and no registration is required to view or download the documents. However, many of the documents are posted as scanned PDFs, a proprietary format that lacks machine readability.</t>
  </si>
  <si>
    <t xml:space="preserve">Procurement bid results are available under the “Public Information” tab on the Division’s public website. Bid results are posted immediately upon unsealing, and placed in an easily accessible database format without restrictions.
Bid records are all in pdf format, but the website allows users to export all files in one bulk download. </t>
  </si>
  <si>
    <t>As Marla Greenstein explained in the Alaska Law Review: "In Alaska, judicial disqualification law takes essentially three different forms: disqualification for cause under Alaska Statutes section 22.20.020; peremptory disqualification under Alaska Statutes section 22.20.022 and corresponding Criminal Rule 25(d) and Civil Rule 42(c); and the judicial ethics requirements set out in the Alaska Code of Judicial Conduct."</t>
  </si>
  <si>
    <t>Secretary of State statements of substantial interest: https://www.sos.ks.gov/elections/ssi/examiner_entry.aspx Samantha Poetter, communications specialist for Secretary of State, telephone interview Feb. 19, 2015 Carol Williams, executive director of the Governmental Ethics Commission, telephone interview Feb. 20, 2105</t>
  </si>
  <si>
    <t>Alabama law requires state judges to recuse themselves from cases in which they are “interested,” related to a party within four degrees, or in which they previously served as counsel. Alabama Code’s section on Courts does not specifically define “interested.” However, the state’s Ethics Law includes blanket prohibitions against public officials and employees, including judges, using their official positions or offices to benefit themselves, relatives or businesses with which they are associated. Under the law, a conflict of interest exists if public officials or their families own or have control of more than a 5 percent interest in a business or are a partner or director of a business that could benefit from an official action. For purposes of conflict of interest, Alabama law defines family as one’s self, spouse and dependent children.
A law that took effect in July 2014 also provides that judges should recuse themselves from cases if they received a substantial campaign contribution from a party in the case that a reasonable person would perceive to jeopardize the judge’s impartiality. A judge can recuse himself or herself on their own, or a party in the case can file a motion asking the judge to do so. If the judge refuses, that decision can be appealed. The law sets out guidelines that judges should recuse themselves if they received a contribution from a party in the case or an immediate relative of a party in the case at a time when it was foreseeable that the case would go before the judge, and that contribution exceeded 10 percent of the judicial candidate’s campaign contributions in a statewide appellate court race, 15 percent in a circuit court race, or 25 percent in a district court race.
The Canons of Judicial Ethics also states that judges should perform their duties impartially and disqualify themselves from any proceeding in which their impartiality might reasonably be questioned. That includes cases in which the judges, their spouses or dependent children have a financial interest, or anyone within four degrees of the judges or their spouses is a party to the case or an officer, director or trustee for a party. It also includes cases in which the judge has a personal bias or personal knowledge of facts in the case or served as a lawyer in the matter, or in which the judge previously practiced with a lawyer who served on the case.</t>
  </si>
  <si>
    <t>Maryland Annotated Code, Oct. 2014, Election Law Title, 2–102, 13-307, 13-309, 13-13-221
Jennifer Bevan-Dangel exe dire Common Cause 2/24-15 telephone interview 
Brian P. Sears reporter Daily Record Baltimore Md. telephone interview 3/15/15 and
Jared DeMarinis, director Candidacy and Campaign Finance Division Maryland Board of Elections telephone interview 3.18.15</t>
  </si>
  <si>
    <t>Nevada's requirement that all contracts over $50,000 be approved by the state's Board of Examiners creates the basis for a complete archive of major contracts. Information is generally released quickly, and the state doesn't impose costly barriers on those seeking to access contracts, or require registration to view the information. 
Nevertheless, information provided by the Board of Examiners is buried in meeting minutes and not easily searchable. Additionally, much contracting information is in PDF form, a proprietary format that can restrict access. Other contract information is scattered among a number of different agencies, with the files varying in their level of detail. For example, the State Purchasing Division makes available online all bids submitted for a project, along with the evaluating committee's scoring sheet. These are not always available for contracts that do not go through the Purchasing Division.
"Anything that's not on the purchasing division website, I think, would be really difficult for the average member of the public to find," says Kyle Roerink, a Las Vegas Sun reporter who has covered state government contracts.</t>
  </si>
  <si>
    <t>Yes, Alabama’s Legislative Fiscal Office is tasked with essentially doing a cost/benefit analysis on budgets and bills introduced before the Legislature. 
Under state law, the LFO is required to provide analysis of any bills that would affect tax collections and spending for any government entity in the state. It also specifically serves the needs of the budget committees for the House and Senate by providing information on revenues and any budgets or bills involving tax expenditures.</t>
  </si>
  <si>
    <t>Louisiana Revised Statutes 18:1484 Disclosure reports; persons required to file, passed 1980, effective 1981, amended 1988, 1989, 2007 and 2012.
 http://www.legis.la.gov/Legis/Law.aspx?d=81445 
 Louisiana Revised Statutes 18:1486. Proposition elections; required reports; recall elections, passed 1987, amended 1988, 1989, 1990,1995 and 2010.
 http://www.legis.la.gov/Legis/Law.aspx?d=81447 
 Louisiana Revised Statutes 18:1501.1. Reports by persons not candidates or committees, passed 1980, effective Jan. 1, 1981, amended 2004 and 2008.
 http://www.legis.la.gov/Legis/Law.aspx?d=81464</t>
  </si>
  <si>
    <t>Jay Barth, Professor of Politics at Hendrix College, February 7, 2015, telephone interview. 
Laura Labay, external communications manager for the Arkansas Secretary of State,  February 9,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</si>
  <si>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No such law exists.
 Maine Revised Statutes Title 21-A, Chapter 13, Section(s) 1017, 1017-A, 1056-B, 1059, 2007.
 http://legislature.maine.gov/statutes/21-A/title21-Ach13sec0.html</t>
  </si>
  <si>
    <t>Fair Political Practices Commission, 2014 Form 700 Filings (Legislature), accessed on May 11, 2015
http://www.fppc.ca.gov/index.php?id=781</t>
  </si>
  <si>
    <t>The Office of Administration offers an online portal for the general public to search through awarded bids and contract documents. However, the portal is broken to the point that it is completely inaccessible. There is no alternative system online for complete, up-to-date contract, bid, and solicitation documents.</t>
  </si>
  <si>
    <t>Does the state have a well-resourced fiscal budget office for the non-partisan analysis of budget proposals?</t>
  </si>
  <si>
    <t>Bid and proposal evaluations are available online going back to 2012. The online information is easily accessible and well-organized, but files can only be downloaded through Adobe Reader to a pdf. Also, requestors may have to visit an office or request emailed copies for more detailed or older information.</t>
  </si>
  <si>
    <t xml:space="preserve">Kentucky Revised Statutes Chapter 121 Section 180 Subsection 10, 2012, http://www.lrc.ky.gov/Statutes/statute.aspx?id=40191, accessed 2 January 2015.
Advisory Opinion 2010-002, Kentucky Registry of Election Finance, 24 May 2010, http://kref.ky.gov/Independent%20Expenditures/2010_002_Opinion.pdf, accessed 3 February 2015. 
Emily Dennis, Kentucky Registry of Election Finance, general counsel, 2 February 2015, Frankfort, Kentucky, email interview.
Unauthorized Campaign Committee Reporting Dates, no author, Kentucky Registry of Election Finance, 2014, http://kref.ky.gov/committees/Unauthorized-Campaign/Pages/Reporting-Dates.aspx, accessed 2 February 2015. </t>
  </si>
  <si>
    <t>Nebraska Administrative Services allows users to browse all current and archived contracts. However, these records are in pdf format.</t>
  </si>
  <si>
    <t>A YES score is earned if there is an independent fiscal budget office or equivalent whose primary mandate is to conduct non-partisan analysis of the costs and benefits of bills and budget proposals. 
A NO score is earned if no such law exists, or if it does, but the fiscal analysis function is a secondary concern of a larger body, such as the Governor's office.</t>
  </si>
  <si>
    <t>Bid results are posted online through an easily accessible website. The winning bidder and the amount are made available and links are provided to the full text of each contract awarded. This Budget Department web page allows for data to be downloaded in bulk in Excel spreadsheets. There are no registration requirements and no fees or processing costs attached to public access to the information.</t>
  </si>
  <si>
    <t>Indiana Campaign Finance Act, 3-9-5-6, details data disclosure rules; https://iga.in.gov/legislative/laws/2014/ic/titles/003/</t>
  </si>
  <si>
    <t xml:space="preserve">State procurement bids are available online via several searchable databases. Most of the high profile bids are posted on the Minnesota Management &amp; Budget office’s website under the State Contracts, Grants and Purchase Orders page. 
It should be noted that not all contract agreements are entered into the state’s procurement system because some agencies are allowed to maintain their own agreement records. All grant payments are entered in the state’s accounting system and may be found at the link to state payments on the Minnesota Open Checkbook portal. 
Files on each portal are posted as PDFs, while some require viewers to request a username and password before opening in-depth details about a contract. Contracts are available for free via each portal and most contract records begin at 2012. </t>
  </si>
  <si>
    <t>Iowa Code Chapter 68A.401A "Campaign Finance — Reporting of contributions and expenditures relating to issue advocacy,"Code of Iowa updated as of January 2015, https://www.legis.iowa.gov/docs/code/2015/68A.pdf
 Iowa Code Chapter 68A.404(3a(2)) "Campaign Finance — Independent expenditures," Code of Iowa updated as of January 2015, https://www.legis.iowa.gov/docs/code/2015/68A.pdf
 Megan Tooker, executive director and legal counsel, Iowa Ethics and Campaign Disclosure Board, Jan. 7, 2015, telephone Interview</t>
  </si>
  <si>
    <t xml:space="preserve">The results of major procurement bids are accessible to the public through the Department of Finance &amp; Administration. All records are in pdf format. </t>
  </si>
  <si>
    <t>Massachusetts lists its contracts and awards of all major procurements on its website, CommBuy.com. The website lists the bid, contract and the vendor who received the award along with other information. 
The information is available at no charge, but all files are in pdf format. Also, to access certain information, such as bids, the user is obliged to register.</t>
  </si>
  <si>
    <t>Idaho Code Section 67-6607, Reports of Contributions and Expenditures, 1974
 http://legislature.idaho.gov/idstat/Title67/T67CH66SECT67-6607.htm
  Idaho Code Section 67-6611, Independent Expenditures, 1997, last amended in 2004
 http://legislature.idaho.gov/idstat/Title67/T67CH66SECT67-6611.htm
  Idaho Code Section 67-6614A, Publication or Distribution of Political Statements, 1977, last amended in 1992
 http://legislature.idaho.gov/idstat/Title67/T67CH66SECT67-6614A.htm
  Idaho Code Section 67-6602, Definitions, 1974, last amended in 2012
  http://legislature.idaho.gov/idstat/Title67/T67CH66SECT67-6602.htm</t>
  </si>
  <si>
    <t xml:space="preserve">Dean Fausset, Director, Wyoming Department of Administration and Information, April 29, 2015, phone. 
Crandall moves on from his Wyo. days, Aerin Curtis, Wyoming Trubune- Eagle, Jul 28, 2014, 
http://www.wyomingnews.com/articles/2014/07/28/news/19local_07-28-14.txt#.VUKeU2bQk7A                                                                                                      
Wyoming State Personnel Rules, Wyoming Department of Administration and Information, Online, Jan 28, 2015                                                                                http://www.wyoming.gov/loc/06012011_1/DOCS%20HR/Rules/AllChaptersCombinedWithCoverAndTOCCURRENT.pdf                                                                                              </t>
  </si>
  <si>
    <t>Illinois Compiled Statutes, (10 ILCS 5/9-9) Election Code (from Ch. 46, par. 9-9) Jan. 1, 2011, http://www.ilga.gov/legislation/ilcs/ilcs4.asp?ActID=170&amp;ChapterID=3&amp;SeqStart=40900000&amp;SeqEnd=46700000</t>
  </si>
  <si>
    <t>Hawaii Revised Statutes, Title 2, chapter 11, Section 333, Candidate committee reports, 2014, http://www.capitol.hawaii.gov/hrscurrent/Vol01_Ch0001-0042F/HRS0011/HRS_0011-0333.htm
 Hawaii Revised Statutes, Title 2, chapter 11, Section 335, Noncandidate committee reports, 2014, http://www.capitol.hawaii.gov/hrscurrent/Vol01_Ch0001-0042F/HRS0011/HRS_0011-0335.htm</t>
  </si>
  <si>
    <t>"WMC hires ex-senator as lobbyist," by Jason Stein, Milwaukee Journal Sentinel, Feb. 20, 2015
Laurie McCallum, chair of the state Labor and Industry Review Commission and  former chair of the state Personnel Commission for 13 years, email interviews Feb. 8, 2015, and Feb. 9, 2015. Laurie.McCallum@wisconsin.gov
Sally Drew, president of the Association of Career Employees (ACE), sally_drew@mac.com, Phone interview Feb. 16, 2015, and email followup.
John Dipko, Communications Director, Wisconsin Department of Workforce Development, (608) 266-6753, John.Diko@dwd.wisconsin.gov. Email interviews Feb. 16, 2015; Feb. 26, 2015.</t>
  </si>
  <si>
    <t>Decisions of the Maryland Board of Public Works are made in open meetings. Procurement decisions are made in the open, and all supporting documentation is available on the Board of Public Works website. 'Emarylandmarketplace' also shows procurements of all sizes. The meetings are available in retrospect on audio, with detailed and searchable results. They are posted online within a day, often less, of decisions being rendered. The material is available online, for no fee. The results of procurements also are available timely, online, and searchable, and free of charge. 
While select records can be downloaded in spreadsheet format (excel), the majority of records can only be accessed via pdf.</t>
  </si>
  <si>
    <t>Kris Kingsmore, Arizona Secretary of State Elections Services Assistant Director, telephone interview, 2/12/2015
Search Financial Disclosure Statements, Accessed May 6, 2015
http://www.azsos.gov/elections/campaign-finance-reporting/search-financial-disclosure-statements
2015 Financial Disclosure Statements, Accessed May 6, 2015
http://www.azsos.gov/elections/campaign-finance-reporting/search-financial-disclosure-statements/2015-financial</t>
  </si>
  <si>
    <t>Broadly speaking, the state divides procurement bids into commodity bids (requests for quotations) and bids for services (requests for proposals), and all information is in pdf format. 
 The State’s "Enterprise Resource Planning" system (ERP) is used to solicit and receive commodity bids (requests for quotations), and offers a public access site (no password required) that allows anyone to immediately view the notice of award for such bids. Automated emails are part of this notification system, and can be accessed online, immediately, at no cost.
 The results of "Requests for Proposals," or RFPs, typically for services, are often not available online, and accessible only by calling the official listed on the bid proposal. This limits free and easy access — requiring the public, including unsuccessful bidders, to track down officials and wait for responses.</t>
  </si>
  <si>
    <t>Gordon Simmons, who represents the Public Workers Union/WV, in a telephone interview from his office in Charleston WV on Jan. 30, 2015.
Sara Walker, director of the Division of Personnel, in a telephone interview from her office in Charleston WV on Feb. 2, 2015.
Robin Perdue, director of the Public Employees Grievance Board, in a telephone interview from her office in Charleston WV on Feb. 2, 2015.
Rebecca Stepto, executive director of the Ethics Commission, in an email interview from her office in Charleston on April 27, 2015.</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</si>
  <si>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</si>
  <si>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Megan Tooker, executive director and legal counsel, Iowa Ethics and Campaign Disclosure Board, Jan. 7, 2015, telephone interview.
IECDB State/Local Campaign Disclosure Reports, Iowa Ethics and Campaign Disclosure Board, accessed April 21, 2015
https://webapp.iecdb.iowa.gov/PublicView/?d=pfd
Limitation on Use of Information, Iowa Ethics and Campaign Disclosure Board, accessed April 21, 2015
http://www.iowa.gov/ethics/viewreports/limitation.htm</t>
  </si>
  <si>
    <t>Feb. 13, 2015, interview with Joan Mize of the Alaska Public Offices Commission
Public Official Disclosure Forms/Legislative Disclosure forms database (https://aws.state.ak.us/ApocReports/POFD/), accessed Feb. 15, 2015; 
Sample Public Official Disclosure Form, Rep. Les Gara, D-Anchorage, 2014 (https://aws.state.ak.us/ApocReports/POFD/View.aspx?ID=5792), accessed Feb. 15, 2015;</t>
  </si>
  <si>
    <t>Brad Shannon, editorial writer for The Olympian, phone interview 3/20/2015; 
"From state job to lobbying gig? Officials want ‘cooling-off’ year first" Seattle Times 1/8/2015 
http://www.seattletimes.com/seattle-news/from-state-job-to-lobbying-gig-officials-want-lsquocooling-offrsquo-year-first/
"Bill to prevent former lawmakers, aides from lobbying for 1 year after leaving office dies" Associated Press 3/11/2015 
http://q13fox.com/2015/03/11/bill-to-prevent-former-lawmakers-aides-from-lobbying-for-1-year-after-leaving-office-dies/</t>
  </si>
  <si>
    <t>The searchable database of state contracts on the Kentucky Open Door webpage has no requirements or barriers to accessing the reports. While most of the current and transactions and contracts in place include links to the actual contracts, some older ones that have been in place for a decade do not include a link to the actual contract.  
Viewers can get key information including the state department engaging in the contract, the winning vendor, amount of the contract and start and end dates easily on the webpage, but copies of contracts are in PDF format.</t>
  </si>
  <si>
    <t>The asset disclosure records of members of the state Legislature are not available online. They are only available by requesting them from the Wyoming Secretary of State's Office.  
The "State Elected Officials Financial Disclosure" form includes Offices, Directorships and Employment held by the lawmaker  as well as Sources of Income with name of employers and business entities. The forms are often handwritten by the lawmakers.</t>
  </si>
  <si>
    <t>Interview: Tony Cook, state government reporter, The Indianapolis Star, May 26, 2015, by email. 
Interview: Cynthia Carrasco, Indiana inspector general, May 15, 2015, by email. 
Website of Indiana Inspector General, www.in.gov/ig/2331.htm, accessed Feb. 10, 2015.</t>
  </si>
  <si>
    <t xml:space="preserve">Documents, criteria, summaries of bids and contracts, scanned from the original sources, are available online without charge to download and without use restriction, usually within two weeks. 
The information is easily accessible and can be exported to Excel in bulk. </t>
  </si>
  <si>
    <t>A YES score is earned if the law requires state-level judges to recuse themselves from any case that could confer a financial benefit on them or their immediate family.
A MODERATE score is earned if there is a law, but it does not define the recusal mechanism.
A NO score is earned if no such law exists.</t>
  </si>
  <si>
    <t>Secretary of State website, economic interest search tool, accessed 13 March 2015,  http://www.ilsos.gov/economicinterest/
Review of Sunlight Foundation, 10 Open Data Standards, August 11, 2010 http://sunlightfoundation.com/policy/documents/ten-open-data-principles/
State of Illinois Comptroller's Office, accessed June 19, 2015, http://www.ioc.state.il.us/
Illinois Office of Management and Budgets, accessed June 19, 2015, http://www2.illinois.gov/gov/budget/Pages/default.aspx</t>
  </si>
  <si>
    <t>The results of major procurement bids are not available online and must be requested.</t>
  </si>
  <si>
    <t>The Eye on Financial Relationships web site provides a listing of every official required to file such a statement, whether or not the individual has filed his or her statement, and an index of officials' financial relationships. But there are many ways in which the material is not available in open data format. For example, there is a charge, albeit minimal, for the information, and requirements must be met before the information is accessible.
 There is a charge of 25 cents per page or PDF file that can be obtained from the office. But a legislator's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The records are not available in open data formats that can be accessed by the average citizen immediately, but nonprofit watchdogs groups like the Wisconsin Democracy Campaign do regularly request a batch of the records, which are then available on the WDC website. However, such data is only available in pdf and only available for 2014 and 2015.</t>
  </si>
  <si>
    <t>Burt Lum, Hawaii Open Data, executive director, 14 January 2015, Honolulu, Hawaii, email
Cynthia Thielen, Hawaii state senator, 16 January 2015, Honolulu, Hawaii, telephone
Disclosures, Hawaii State Ethics Commission, accessed 14 March 2015
http://ethics.hawaii.gov/alldisc/</t>
  </si>
  <si>
    <t xml:space="preserve">Justin St. james, Staff Attorney, Vermont State Employees Association personal interview Feb. 17, 2015.
Sarah London, Counsel to the Governor, personal interview Jan. 21, 2015.
Former Sen. Vincent Illuzzi personal interview Feb.17, 2015.
Departure of EB-5 chief raises revolving door debate, VT Digger.org, July 21, 2015
http://vtdigger.org/2015/07/21/departure-of-eb-5-chief-raises-revolving-door-debate/ </t>
  </si>
  <si>
    <t>Public procurement regulations and rules are accessible on the Department of Administration's website, under the procurement division. 
Despite only posting files in pdf format, the website provides viewers with helpful information regarding procurement regulations and laws. 
The site has links to the governing guidelines for procurement, including the state procurement statute; administrative code regulating procurement; governor's executive order regarding "buying Indiana; department protest policy; suspended vendors list; contractor and executive branch lobbying regulations; minority and women's business enterprises division; active contracts; purchasing contacts; bidder registration forms; vendors handbook; and a search mechanism to find current state contractors.</t>
  </si>
  <si>
    <t>Ron Jordan, executive director of Virginia Governmental Employees Association, Richmond, Va., 11 March 2015, interview by email.
Bill Sizemore, retired reporter from The Virginian-Pilot, Norfolk, Va., 12 March 2015, interview by phone.
Personnel Records Management policy, Department of Human Resource Management, December 1999. http://www.dhrm.virginia.gov/docs/default-source/hrpolicy/pol6_10personnelrecordsmanagement.pdf?sfvrsn=2</t>
  </si>
  <si>
    <t>Deborah Moreau, Lawyer, Delaware Public Integrity Commission, telephone interview, January 12, 2015;
John Flaherty, President, Delaware Coalition for Open Government, in-person interview, January 15, 2015;
Delaware Public Integrity Commission website, accessed  February 8, 2015, http://1.usa.gov/1BuzsJo</t>
  </si>
  <si>
    <t>Search for Financial Disclosure Filers, accessed May 26, 2015, http://public.ethics.state.fl.us/search.cfm?date=%7Bts%20'2015-04-06%2000:48:57'%7D&amp;CFID=640706&amp;CFTOKEN=c2be39d5b42f0c6-829B20E9-DAA6-E3E7-A88326A75B72AFDF#name
Rick Scott's asset disclosure form, 2013,  http://public.ethics.state.fl.us/Forms/2013/232592-Form6.pdf
Kerrie Stillman, director of operations and communications with the Commission on Ethics, interviewed by email May 27, 2015</t>
  </si>
  <si>
    <t>Citizens can access the results of major public procurement bids for free via the four categories for bulletins, each available online. Those categories are: higher education, transportation, general services and capital development. The bulletins are updated regularly.
Major public procurement bid results are either available in electronic PDF or through an online database that only allows users to view data. Documents are available to any user, and users are not required to register before accessing this data.</t>
  </si>
  <si>
    <t>Phone interview with Maria Bazile, Compliance and Education manager with the Georgia Government Transparency and Campaign Finance Commission, telephone interview, February 6, 2015;
In person interview with William Perry, Executive Director, Common Cause Georgia, January 23, 2015; 
Phone interview with Tom Crawford, Editor of the Capitol Report, February 20, 2015;
Georgia Government Transparency and Campaign Finance Commission website, accessed March 27, 2015, http://www.ethics.ga.gov</t>
  </si>
  <si>
    <t>Information about open state contracts is posted online in html form, with links to the actual contracts in PDF form. 
This listing is of current active state contracts and does not include past, expired contracts. Nor does it include detailed bid information from unsuccessful bidders. Those are, however, public documents in Idaho, and may be obtained through a request under the Idaho Public Records Law. Idaho law requires the administrator of the Division of Purchasing to retain records of bids and acquisitions and related information for three years.
In addition, the Division of Purchasing’s listings don’t include contracts that are exempt from handling by the division, which include contracts issued by the offices of state elected officials, and contracts for real property, buildings and leases, which are handled by the state Division of Public Works, or highway projects, which are handled by the Idaho Transportation Department. The Division of Public Works maintains a similar listing on its own website, as does ITD, on its “Doing Business with the Idaho Transportation Department” page.</t>
  </si>
  <si>
    <t>Jean Mills-Barber,HR Director, Utah Department of Human Resource Management, email response to questions, April 14, 2015, Salt Lake City.
Jenn Gonnely, Executive Director, Utah Chapter of League of Women Voters, in-person interview on February 10, 2015, Salt Lake City.
Todd Sutton, Employee Representative, Utah Public Employees' Association, phone interview April 14, 2015, Salt Lake City.</t>
  </si>
  <si>
    <t>106.03 Registration of political committees and electioneering communications organizations. 2014, http://www.leg.state.fl.us/Statutes/index.cfm?App_mode=Display_Statute&amp;Search_String=&amp;URL=0100-0199/0106/Sections/0106.07.html</t>
  </si>
  <si>
    <t>Phone interview with Ann Morgan, IT Analyst 2, Office of State Ethics, Jan. 26, 2015.
Email exchange, Carol Carson, executive director, Office of State Ethics, Feb. 20, 2015.
Email exchange, Diane Buxo, Paralegal, Office of State Ethics, Feb. 20, 2015.</t>
  </si>
  <si>
    <t>ELECTION CAMPAIGN REGULATIONS, ARTICLE 45.FAIR CAMPAIGN PRACTICES ACT, Colorado Revised Statutes 1-45-108 (2014): http://www.lexisnexis.com/hottopics/colorado/?app=00075&amp;view=full&amp;interface=1&amp;docinfo=off&amp;searchtype=get&amp;search=C.R.S.+1-45-108
Colorado Constitution, Article XVIII, Section 6.
http://tornado.state.co.us/gov_dir/leg_dir/olls/constitution.htm#ARTICLE_XXVIII_Section_6</t>
  </si>
  <si>
    <t>Phone interview with Jonathan Stephens, staff attorney with the Tennessee State Employees Association, on April 16, 2015.
Interview with Tom Humphrey, reporter for the Knoxville News Sentinel, on Dec. 23, 2014 at the Bell Buckle Café.
Phone interview with Drew Rawlins, executive director of the Bureau of Ethics and Campaign Finance, on May 26, 2015. 
Email from Dick Williams, state chair of Common Cause Tennessee, on May 26, 2015. 
Interview with Andrea Zelinski, reporter with the Nashville Scene, on Jan. 30, 2015 at Noshville.
Interview with Rick Locker, reporter with the Memphis Commercial Appeal, at Tazza on Jan. 9, 2015.</t>
  </si>
  <si>
    <t>C.G.S, Title 9, Chap. 155, Sec. 9-621, subsections (a, b, c, h and j). 1986, http://www.cga.ct.gov/current/pub/chap_155.htm#sec_9-621
League of Women Voters CT June 15, 2013, letter to Gov. Dannel Malloy, http://www.lwvct.org/campaign-finance-reform/lwvct-urges-governor-malloy-to-veto-bill-that-undermines-existing-campaign-finance-and-disclosure-laws
State Elections Enforcement Commission, "24 Hour Reporting of Independent Expenditures," accessed on August 3, 2015.
http://www.ct.gov/seec/cwp/view.asp?a=3563&amp;Q=550054</t>
  </si>
  <si>
    <t>In law, citizens can access ethics entity reports.</t>
  </si>
  <si>
    <t>15 Del. C. 8031(a)(3), http://1.usa.gov/1vYhgDC, Approved August 15, 2012; 
15 Del. C. 8030(d)(2), http://1.usa.gov/1vYhgDC, Approved October 11, 1990</t>
  </si>
  <si>
    <t>Mike Hailey, publisher, Capitol Inside, telephone interview, Feb. 22. 2015
Jay Root, correspondent, Texas Tribune, telephone interview, Dec. 30, 2014
Harvey Kronberg, publisher, The Quorum Report, telephone interview, Jan. 18, 2015</t>
  </si>
  <si>
    <t xml:space="preserve">Georgia's procurement registry is online and includes open and awarded requests for proposals for all state agencies as well as local and county governments in Georgia. 
Files on bids can be downloaded as spreadsheets or word documents, but not in bulk. Also, it can be difficult to navigate the website and find the downloadable versions. </t>
  </si>
  <si>
    <t>No such law exists.
Corroborated by: 
Jan 30, 2015, and Feb. 4, 2015, email interviews with Reid Magney, public information officer, Wisconsin Government Accountability Board
---
Peer Reviewer sources:
Wisconsin Audit Bureau Report 14-14, December 2014, http://legis.wisconsin.gov/lab/reports/14-14full.pdf</t>
  </si>
  <si>
    <t>Political Reform Act of 1974, Government Code §82013, (Amended 1987)
http://leginfo.legislature.ca.gov/faces/codes_displaySection.xhtml?lawCode=GOV&amp;sectionNum=82013.
Political Reform Act of 1974, Government Code §84200-84225 (1974 and amended various years)
http://leginfo.legislature.ca.gov/faces/codes_displayText.xhtml?lawCode=GOV&amp;division=&amp;title=9.&amp;part=&amp;chapter=4.&amp;article=2.</t>
  </si>
  <si>
    <t xml:space="preserve">There is ample data available about state purchases that can be gathered quickly at no cost, but it is spread over various categories rather than in a single database. 
Emergency contracts, professional services contracts, contracts for health and human Services, contracts for goods, services, and construction are among the databases.
The State of Hawaii eProcurement website (HIePro) allows users to browse records with the aims of promoting open competition and transparency. The database is easy to access, but all files are in pdf format. </t>
  </si>
  <si>
    <t>No such law exists for the executive and legislative branches
Rules Governing the Commission on Judicial Conduct and Ethics, Commission webpage, April 1, 2014
http://judicialconduct.wyo.gov/home/establishment-of-commission/commission-rules</t>
  </si>
  <si>
    <t xml:space="preserve">Title 16 Chapter 6 Article 1 - 904, Treasurer; duties; records; civil penalty, http://www.azleg.state.az.us/FormatDocument.asp?inDoc=/ars/16/00904.htm&amp;Title=16&amp;DocType=ARS
Title 16 Chapter 6 Article 1 - 913, Campaign finance reports; reporting of receipts and disbursements; exemptions; civil penalty, http://www.azleg.state.az.us/FormatDocument.asp?inDoc=/ars/16/00913.htm&amp;Title=16&amp;DocType=ARS
Arizona Secretary of State, Campaign Finance Web-based Reporting System Manual, Accessed May 6, 2015, https://web.archive.org/web/20130117193808/http://apps.azsos.gov/apps/election/cfs/search/CandidateSummarySearch.aspx
Campaign Finance Search, Accessed May 6, 2015
http://apps.azsos.gov/apps/election/cfs/search/CandidateSummarySearch.aspx
Laws current as of March 30, 2015.
 </t>
  </si>
  <si>
    <t xml:space="preserve">Disclosure records for legislators are available in the Financial Disclosure section of the state’s ethics Web site for free. The filled-out disclosure forms are available as scanned pdf versions and disclosures since 2012 can be accessed.
They provide major sources of income, loans and debts, and business/charitable affiliations for all legislators and their spouses, and they are easily accessible. </t>
  </si>
  <si>
    <t>The results of procurement bids in Florida are accessible to the public and the data is available within a few days of the decision.
There is no registration or membership requirement, however data can only be downloaded in pdf.</t>
  </si>
  <si>
    <t>Ark. Code 7-6-201, "Definitions," 7-6-220, "Reporting of independent expenditures," 1996, 7-6-207, "Reports of Contributions," 1975, 7-6-215, "Registration and reporting by approved political action committees," 1990.
http://law.justia.com/codes/arkansas/2012/title-7/chapter-6/subchapter-2/</t>
  </si>
  <si>
    <t xml:space="preserve">Asset disclosure forms of state legislators and candidates are not currently accessible online on any state website and therefore is not available from the state in an open data format. However, they are available to the public in an open data format on a website maintained by the Virginia Public Access Project. VPAP's records display ease of access, non-discrimination among users, no licensing requirement, permanence and no usage cost. However, VPAP is a nonprofit, not a state entity. 
Under the 2014 law that created the Conflict of Interest and Ethics Advisory Council, the council was commanded to create a searchable online database of disclosures beginning July 1, 2015. In the 2015 amendments to the law, that deadline was delayed until July 1, 2016. </t>
  </si>
  <si>
    <t xml:space="preserve">F-1 financial disclosure forms for legislators are available only by request online at the Public Disclosure Commission's website. Requests for PDF versions are answered within a few days, at no charge. 
The data is complete information, as reported by lawmakers, and is easy to read. </t>
  </si>
  <si>
    <t xml:space="preserve">Bid solicitations and contracts are available through a comprehensive and easy to use database. The site offers question-and-answer documents, a list of vendors who bid on state work, the full request-for-proposals, vendor contact information, the contracting agency and other details. All records, though easy to navigate, are in pdf format. 
Contracts themselves cannot be accessed there, but contract numbers are available, simplifying the process of filing a written request for additional information under the state's Freedom of Information Act. </t>
  </si>
  <si>
    <t xml:space="preserve">The information about Colorado’s major procurement bids are available online at the Colorado Vendor Self Service website with the exception of the state Department of Transportation and higher educational institutions, which have different platforms that can be found on Colorado’s purchasing website. 
They are available at no cost, in a timely manner, and include details about the status if bids and to whom they were awarded. However, all data are pdf files. </t>
  </si>
  <si>
    <t>There are no asset disclosures. The reports submitted by House members under the new rules that they disclose their employers and any remuneration they receive from "boards, commissions and other entities" are open to the public, though currently not online or in open-data format.</t>
  </si>
  <si>
    <t>A.S. 15.13.135 Independent Expenditures For or Against Candidates
http://www.touchngo.com/lglcntr/akstats/Statutes/Title15/Chapter13/Section135.htm
A.S. 15.13.090, Identification of Communication (http://www.touchngo.com/lglcntr/akstats/statutes/title15/chapter13/section090.htm), accessed Feb. 16, 2016; 
"Paid for By" Identifiers Required by Senate Bill 284, Frequently Asked Questions (http://doa.alaska.gov/apoc/pdf/SB284PAIDFORBYFAQs.pdf), accessed Feb. 16, 2015; 
Alaskans for Bristol Bay Vote Yes on the Save Our Salmon Initiative vs. Iliamna Natives Corporation and Lorene Anelon (http://aws.state.ak.us/ApocReports/Paper/Download.aspx?ID=6955), accessed Feb. 23, 2015</t>
  </si>
  <si>
    <t>The results of major procurement bids for executive branch offices and agencies are posted on the procurement portal as soon as a contract is signed, and they can be accessed by anyone without having to sign in. However, the files cannot be downloaded and users can only view the records.
 In addition to being timely -- and free -- the basic results of a contract are easy to understand, even for someone unfamiliar with engineering terms, and complete data is provided.</t>
  </si>
  <si>
    <t>Asset disclosure records are not available online, only in print form, either by email or by direct pickup at the ethics commission office. The only Internet access was through the Texas Tribune, an online news agency that obtained the reports of lawmakers and other public officials and posted them on its Website as a service to its readers.</t>
  </si>
  <si>
    <t>Laurie Gill, commissioner, South Dakota Bureau of Human Resources, 7 April 2015, email.
State probe, triggered by federal subpoena, finds Benda double-dipped on some travel and Northern Beef grant was misdirected, Bob Mercer, Capital Journal, 25 November 2013, http://www.capjournal.com/news/state-probe-triggered-by-federal-subpoena-finds-benda-double-dipped/article_c891d39e-5599-11e3-b09f-0019bb2963f4.html.
Gov. Daugaard’s statement on Benda/GOED investigation, Bob Mercer, Pure Pierre Politics blog, 22 November 2013, http://my605.com/pierrereview/?p=9724.
House Bill 1064, “An Act to prohibit unlawful self-dealing by state officers and employees,” 2015 South Dakota Legislature, signed March 12 by the governor, http://legis.sd.gov/Legislative_Session/Bills/Bill.aspx?File=HB1064ENR.htm&amp;Session=2015.</t>
  </si>
  <si>
    <t>West Virginia Code 6B-2-4(e)(A) Processing Complaints; Dismissals; Hearings; Disposition Judicial Review. Complete though 2014.
http://www.legis.state.wv.us/wvcode/ChapterEntire.cfm?chap=06b&amp;art=2&amp;section=4#02
West Virginia Code 6B-2-3 Advisory Opinions; Enforcement; Applicability; Legislative Review; Rule Making. Comple3te through 2014.
http://www.legis.state.wv.us/WVCODE/ChapterEntire.cfm?chap=06b&amp;art=2&amp;section=3#02</t>
  </si>
  <si>
    <t>Office of the State Inspector General law, 2011. Section 313. http://law.lis.virginia.gov/vacode/title2.2/chapter3.2/section2.2-313/
Executive Order 2: Personnel Directive Prohibiting the Receipt of Certain Gifts; Establishment of Executive Branch Ethics Commission, Gov. Terry McAuliffe, signed 11 January 2014, revised 13 February 2015. https://governor.virginia.gov/media/3605/executive-order-2-revised-nosig.pdf
Virginia Conflict of Interest and Ethics Advisory Council law, 2014. Section 356. http://law.lis.virginia.gov/vacode/title30/chapter56/section30-356/
General Assembly Conflicts of Interest Act, 2010. Section 113.1. http://law.lis.virginia.gov/vacode/title30/chapter13/section30-113.1/</t>
  </si>
  <si>
    <t>Online information about state contracts and bidding is complete, original, timely and permanent. It is collected from source documents and updated daily.
The state Department of General Services’ eProcurement site is a portal to additional information, including procurement regulations and existing statewide contracts. The route to information is not always clear, however. Requests for information at the Department of General Services eProcure website are linked to BidSync, a corporate vendor that provides information to vendors and the public nationally about state contracting opportunities. Information about bid awards is sometimes missing, however.
Much of the information on the various sites is available in HTML, but attached documents are PDFs, thus creating a problem with machine readability.</t>
  </si>
  <si>
    <t>RCW 42.52.360, 1994, Authority of Executive Ethics Board, 2013 
 http://apps.leg.wa.gov/rcw/default.aspx?cite=42.52.360;
RCW 42.52.320, 1994, Authority of legislative ethics board, 1994 
http://apps.leg.wa.gov/rcw/default.aspx?cite=42.52.320;
RCW 42.52.370, 1994, Authority of commission on judicial conduct, 1994 
http://apps.leg.wa.gov/rcw/default.aspx?cite=42.52.370</t>
  </si>
  <si>
    <t>Rules of the Supreme Court, Rule 7 Initial Inquiry, Investigation and Formal Complaint, amended 2011. https://www.vermontjudiciary.org/lc/Shared%20Documents/RulesforDisciplinaryControlofJudges_May2011.pdf
Rules and Orders of the House of Representatives Jan.28, 2015.
http://legislature.vermont.gov/assets/All-House-Documents/houserules.pdf
Allen Gilbert, Ex. Dir. Vermont ACLU, personal interview Jan. 6, 2015.
Secretary of State Jim Condos, personal interview Jan. 6, 2015.
State Auditor Doug Hoffer,personal interview, Jan. 21, 2015.
Chief Superior Judge Brian Grearson personal interview Feb. 17, 2015.</t>
  </si>
  <si>
    <t>Fair Political Practices Commission, Form 700 Filed by a Public Official search page, Apr. 21, 2015
http://www.fppc.ca.gov/index.php?id=592
Fair Political Practices Commision, Where to Find Copies of Form 700 Filed by Public Officials, webpage
http://www.fppc.ca.gov/index.php?id=227, May 8, 2015
Jim Evans, governor's press office, Sacramento, May 8, 2015, email</t>
  </si>
  <si>
    <t xml:space="preserve">The information is only available via email or in person request and is not available online. </t>
  </si>
  <si>
    <t xml:space="preserve">Asset disclosure records are not available online. </t>
  </si>
  <si>
    <t>Richard Coolidge, communications director of the Colorado Secretary of State’s office in a Feb. 12 e-mail. 
Todd Shepherd, investigative reporter for the Denver-based libertarian-leaning think tank The Independence Institute, during a March 2, 2015 phone interview. 
10 Open Data Standards, Sunlight Foundation: http://sunlightfoundation.com/policy/documents/ten-open-data-principles/</t>
  </si>
  <si>
    <t xml:space="preserve">The “anticipation to award” is posted online for fourteen days.  At any time the public can request further information about the bids via the Freedom of Information Act.  The data that is sent is typically available in PDF format.
However, detailed information is only available via FOI request, not easily accessible online (other than the winning bid for two weeks).  </t>
  </si>
  <si>
    <t>Financial disclosure statements filed by legislators with the Joint Legislative Ethics Committee are online, but they are available only as scanned pdf copies of the paper original. The setup is very old school: The filings are grouped into folders by the legislator's last name.</t>
  </si>
  <si>
    <t>Laura Labay, external communications manager for the Arkansas Secretary of State, February 9,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</si>
  <si>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March 13 interview in Anchorage with Tim Bradner, former lobbyist for BP and Standard Oil of Ohio, legislative reporter for three decades; 
AS 39.50, Public Official Financial Disclosure (http://www.legis.state.ak.us/basis/statutes.asp#39.50.010), accessed Feb. 8, 2015;  
APOC Online Reports (https://aws.state.ak.us/ApocReports/POFD/POFDForms.aspx), accessed Feb. 8, 2015; 
Lt. Gov. Byron Mallott, "2014 Public Official Financial Disclosure" (http://aws.state.ak.us/ApocReports/POFD/View.aspx?ID=9675), accessed March 24, 2015</t>
  </si>
  <si>
    <t xml:space="preserve">The results of major procurement bids are accessible, but only in pdf format. The information is available to anyone and posted in a timely manner. </t>
  </si>
  <si>
    <t>Phone interview, SCSEA Executive Director Carlton Washington, May 21, 2015
Phone Interview, Sam Griswold, Board Member, State Retirees Association of South Carolina, July 18, 2015
Rick Brundrett, “Top DOT Staffers Jump to Companies Paid by DOT,” The Nerve, May 13, 2015
http://thenerve.org/news/2015/05/13/DOT-consultants/</t>
  </si>
  <si>
    <t xml:space="preserve">The asset disclosures can be searched by first name, last name or board title. The records on the database can only be downloaded as pdf files. </t>
  </si>
  <si>
    <t xml:space="preserve">The result of major procurement bids are accessible to the public on an easily accessible and comprehensive database. A spreadsheet can be downloaded with a list of all future projects, but all alerts and bid archive records are in pdf format. </t>
  </si>
  <si>
    <t>Joe Kanefield, former general counsel to Arizona Gov. Jan Brewer, telephone interview, 1/28/2015
Instructions for Financial Disclosure Statements, Accessed May 6, 2015
http://apps.azsos.gov/election/financial_disclosure/Financial_Disclosure_Statements_Handbook.pdf
Financial Disclosure Statements Public Access, Accessed May 6, 2015
http://www.azsos.gov/elections/campaign-finance-reporting/search-financial-disclosure-statements</t>
  </si>
  <si>
    <t>Elections, Title 17, Chapter 5, Section 8.2, 2011, 2013. 
Elections, Title 17, Chapter 5, Section 8, 2013.
Elections, Title 17, Chapter 5, Section 12, 2013. 
Elections, Title 17, Chapter 5, Section 13, 2006. 
http://alisondb.legislature.state.al.us/alison/codeofalabama/constitution/1901/constitution1901_toc.htm, accessed Feb. 19, 2015.</t>
  </si>
  <si>
    <t>A 100 score is earned if procurement results information is made available online and can be easily accessed, downloaded in bulk, and in machine-readable format. 
A 50 score is earned if the results cannot be easily accessed and/or downloaded in bulk, but can be downloaded in machine-readable format. 
A 0 score is earned if procurement results information is not available online or it is but cannot be downloaded.</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</si>
  <si>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</si>
  <si>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The forms are not available online.</t>
  </si>
  <si>
    <t xml:space="preserve">Awarded bids are available on the Purchasing Division website immediately and are free for the public to access. The public can see a list of contracts awarded in the past 60 days and click a link to see the agreed-upon bid in pdf format. It includes information such as the company, the good or services to be provided, and the cost for each item. </t>
  </si>
  <si>
    <t>New York posts legislators' asset disclosures on the Joint Commission for Public Ethics website, where state law dictates they must remain for at least five years. 
Anyone can access the records and the state imposes no terms of service or other licensing restrictions. However, all files are only available as pdf documents.</t>
  </si>
  <si>
    <t>The disclosure records are available online in the proprietary PDF format. No registration is required to view or download the documents, and they are available at no charge.</t>
  </si>
  <si>
    <t>There is an easily accessible and searchable database of asset disclosure records on the Office of Legislative Services website. Reports are posted promptly upon receipt and the site is accessible to all without restriction. However, the files are all pdf scans of the original, hand-written documents, making it difficult to scrape data.</t>
  </si>
  <si>
    <t>Statute requires PACS and candidate campaign committees to disclose contributors but does not specifically say that all ad buys must publicly disclose donors.
“Any political action committee, candidate's campaign committee, or any political action committee formed under federal law or the law of another state that contributes to a Wyoming political action committee or to a candidate's campaign committee, any organization making an independent expenditure … and any other organization supporting or opposing any ballot proposition which expends any funds in any primary, general or special election shall file an itemized statement of receipts at least seven (7) days before the election current to any day from the eighth day up to the fourteenth day before the election and shall also file a statement of receipts and expenditures within ten (10) days after a primary, general or special election,” the election code says.
Candidate advocacy ads require public donor disclosure, but electioneering does not.</t>
  </si>
  <si>
    <t>Asset disclosure records of the state executive branch are not available online. They are only available at the Wyoming Secretary of State's office or by requesting them via email. If requested via email, a person receives a "State Elected Officials Financial Disclosure" form, which includes Offices, Directorships and Employment held by the state office and Sources of Income with name of employers and business entities.</t>
  </si>
  <si>
    <t xml:space="preserve">Asset disclosure forms of statewide elected officials and candidates are not yet available on state websites and therefore are not available in an open data format through the state. 
However, they are accessible to the public on a website maintained by the Virginia Public Access Project. VPAP's records are easily accessible, but not available for download. </t>
  </si>
  <si>
    <t>In practice, the results of major procurement bids are accessible to the public in open data format.</t>
  </si>
  <si>
    <t>Charlie Burr, communications director, Oregon Bureau of Labor and Industries. He has previously worked in the state governor's office. He was interviewed by phone April 20, 2015.
Opinions issued by the Oregon Government Ethics Commission, http://www.oregon.gov/OGEC/pages/opinion_category.aspx, accessed on April 21, 2015.
"Steve Duin: John Kitzhaber and Patricia McCaig, dancing in the dark," by Steve Duin (The Oregonian, Feb. 25, 2015). http://www.oregonlive.com/news/oregonian/steve_duin/index.ssf/2015/02/steve_duin_john_kitzhaber_and.html</t>
  </si>
  <si>
    <t>Asset-disclosure filings are not available online.</t>
  </si>
  <si>
    <t>Deborah Dawson, Director of Human Resources, Interview, via email, March 12, 2015
John Simmons, executive director, Rhode Island Public Expenditure Council, phone interview, March 7, 2015
Scott MacKay, Rhode Island Public Radio political reporter, Interview, Feb. 21, 2015, in person.
Jason Gramitt, deputy, Rhode Island Ethics Commission, Interview, Feb. 13, 2015, phone.</t>
  </si>
  <si>
    <t>Asset disclosure records of members of the state executive branch are accessible through the Secretary of State's Office. The data can only be downloaded in pdf format, and some files must be requested and sent through the mail. 
However, such records often lack adequate details, such as the names of individual customers or clients with whom legislators do business in their outside jobs.</t>
  </si>
  <si>
    <t>Paul Nick, executive director, Ohio Ethics Commission, Columbus, 2-23-15 email 
Beth Gianforcaro, director of communications, Ohio Department of Administrative Services, Columbus, 2-20-15 email
Nexis/Google searches in February 2015 for instances of state employees violating Ohio's revolving door law</t>
  </si>
  <si>
    <t>Lori A. Galles, Purchasing Manager, State of Wyoming Department, May 6, 2015, phone. 
Vendor’s Guide, State of Wyoming Department of Administration and Information Procurement/Purchasing website, May 9, 2015
https://drive.google.com/file/d/0B_Q7NBiatFP5clJYa2tZZmkyajA/view
Vendor Announcement, State of Wyoming Department of Administration and Information Procurement/Purchasing website, 2014
https://drive.google.com/file/d/0B_Q7NBiatFP5c1o4VndpcWx3MG8/view
Current Bid Opportunities, Department of Administration and Information Procurement/Purchasing website, May 9, 2015
http://ai.wyo.gov/general-services/contracts--purchasing/current-bid-opportunities-1</t>
  </si>
  <si>
    <t>No such records are kept.</t>
  </si>
  <si>
    <t>Under the Executive Code of Ethics in Vermont, these records are not accessible to the public.</t>
  </si>
  <si>
    <t>Trish Frazier, policy director of the Oklahoma Public Employees Association, telephone interview, 1 p.m. 3/3/15
Carol Shelley, executive director of the Merit Protection Commission, telephone interview, 2 p.m. 3/4/15
"Oklahoma Supreme Court upholds changes to CompSource," Oklahoman newspaper article by Paul Monies, 3/11/14. 
http://newsok.com/oklahoma-supreme-court-upholds-changes-to-compsource/article/3942249
"Terry Simonson to do consulting for Tulsa County Sheriff's Office," Tulsa World newspaper article by Kevin Canfield, 8/31/13.
http://www.tulsaworld.com/news/government/terry-simonson-to-do-consulting-for-tulsa-county-sheriff-s/article_0ea875f0-97f3-5874-a540-4b78f6f6cf59.html</t>
  </si>
  <si>
    <t>State Purchasing Director Dave Tincher in a telephone interview from his office in Charleston WV on Jan. 14, 2015.
Mick Bell, major account manager for Office Depot/OfficeMax, in a telephone interview from his office in Huntington WV on Jan. 21, 2015
WV Purchasing Division Bid Opening Index Web site, accessed on April 23, 2015. 
http://www.state.wv.us/admin/purchase//Bids/default.html
wvOASIS Web pages showing the winning bids for state contracts, accessed on April 23, 2015. http://www.state.wv.us/admin/purchase/oasis.html</t>
  </si>
  <si>
    <t>The governor’s asset disclosure records, which are called financial interest statements in South Dakota, are available online and are posted by the secretary of state quickly after they are received. These files can only be exported as pdf documents. 
 The statements of other members of the executive branch are not available online.</t>
  </si>
  <si>
    <t xml:space="preserve">The Disclosure of Statement of Interests forms filed by the governor and his cabinet are online on the Tennessee Ethics Commission website. The website is easily accessible and extremely easy to navigate. However, the data can only be viewed, as no download option is presented. </t>
  </si>
  <si>
    <t>Julie Nischik, Government Accountability Board; Manager Sunshine Contracts, email interview, Jan. 27, 2015; email interview July 13, 2015
Vendor-Net, http://www.doa.state.wi.us/divisions/enterprise-operations/state-bureau-of-procurement/vendor Accessed on Jan. 28, 2015, and everal other times.
"An Evaluation:Contract Sunshine Act," Government Accountability Board, August 2011, http://legis.wisconsin.gov/lab/reports/11-11highlights.htm
---
Peer Reviewer sources:
"Transparency on Wisconsin spending still lacking after six years" by Ben Jones, Appleton Post-Crescent, March 10, 2012, http://archive.postcrescent.com/article/20120311/APC010401/203110486/Transparency-Wisconsin-spending-still-lacking-after-six-years</t>
  </si>
  <si>
    <t>Statements of Financial Interest are searchable in an online database. Users must know the name of the person they wish to research; the site does not provide a browsing option or a way of filtering by government branch or civil service agency/department. The original record is viewable in an imaged pdf format, and information contained in the pdf has been extracted into a metadata panel — although there is no option to export this into a spreadsheet format and no easy way to capture this information in bulk without the assistance of a web scraper.</t>
  </si>
  <si>
    <t>Dena Potter, spokeswoman for the Department of General Services, Richmond, Va., 12 March 2015, interview by email.
Jeffrey C. Southard, executive vice president at Virginia Transportation Construction Alliance, Richmond, Va., 10 March 2015, interview by phone.
Report and Resource Center, eVA, accessed 26 February 2015. https://logi.epro.cgipdc.com/Public/rdPage.aspx?rdReport=Public.PublicLandingPage&amp;rdRnd=2131
Business Center, VDOT, accessed 11 April 2015. http://www.virginiadot.org/business/default.asp</t>
  </si>
  <si>
    <t>The records are not available online and can only be obtained via email request or by visiting the Ethics Commission office.</t>
  </si>
  <si>
    <t>Linda Kent, spokeswoman for Washington State Department of Enterprise Services via email 3/12/2015; 
John Carpita, public works consultant, Municipal Research &amp; Service Center, via email 4/16/2015; 
Agency Contract Reporting, accessed 4/16/2016;
https://data.wa.gov/Procurements-and-Contracts/Agency-Contract-Reporting/hfxj-vx93</t>
  </si>
  <si>
    <t xml:space="preserve">The information disclosed in the Statements of Economic Interest for the Governor and Cabinet can only be viewed and printed from the database. </t>
  </si>
  <si>
    <t>Executive Branch Ethics Commission, Annual Summary Report, 63A-14-203 (3) Enacted by Chapter 426, 2013 General Session, http://le.utah.gov/xcode/Title63A/Chapter14/63A-14-P2.html?v=C63A-14-P2_1800010118000101.
Political Subdivisions Ethics Commission, Utah Code 11-49, Enacted by Chapter 202, 2012 General Session. http://le.utah.gov/xcode/Title11/Chapter49/11-49.html.
 Judicial Conduct Commission, Utah Code 78A-11, Amended by Chapter 133, 2012 General Session. http://le.utah.gov/xcode/Title78A/Chapter11/78A-11.html?v=C78A-11_1800010118000101.
House and Senate Ethics Committees and Independent Legislative Ethics Commission, Utah Code JR6-2, http://le.utah.gov/xcode/TitleJR6/Chapter2/JR6-2.html?v=JR6-2_1800010118000101. 
Judicial Performance Evaluation Commission Act.publication of judicial performance evaluation, Utah Code 78A-12-206, Amended by Chapter 80, 2011 General Session, http://le.utah.gov/xcode/Title78A/Chapter12/78A-12-S206.html?v=C78A-12-S206_1800010118000101
Utah Executive Branch Ethics Commission, Annual report filed March 12. 2014, Salt Lake City, http://ethics.utah.gov/wp-content/uploads/sites/12/2014/07/Utah_Executive_Branch_Ethics_Commission-Annual_Report-3-12-14-v2-Signed_Val.pdf, accessed on May 8, 2015.
Utah Judicial Conduct Commission, FY 2014 Annual Report, Ogden, Utah
http://jcc.utah.gov/documents/jcc_annualrep_2014.pdf, access May 8, 2015.
While an annual summary data report is required, there is no record or report from the Political Sudivisions Ethics Review Commission online for the study period.
Utah Independent Legislative Ethics Commission,  2013 Summary Data Report,  Salt Lake City
http://ethics.utah.gov/wp-content/uploads/sites/12/2014/05/2013_Summary_Data_Report.pdf, access May 8, 2015
Utah ethics portal, http://ethics.utah.gov/.</t>
  </si>
  <si>
    <t>Kent Beers, Utah Chief Procurement Officer, Email response to questions , March 25, 2015. Salt Lake City. 
Information is on bids results available at: http://purchasing.utah.gov/vendorinformation/2-purchasing/28-tabulationsandawards.html, (accessed on March 25, 2015)
Government Records Access and Management Act,  Amended by Chapter 445, 2013 General Session, Utah Code 63-2,  http://le.utah.gov/xcode/Title63G/Chapter2/63G-2.html?v=C63G-2_1800010118000101. Accessed May 9, 2015.</t>
  </si>
  <si>
    <t>Texas Government Code, Open Government, Ethics.  Sec. 572.001.  Added by Acts 1993, 73rd Leg., ch. 268, Sec. 1, eff. Sept. 1, 1993.
http://www.statutes.legis.state.tx.us/Docs/GV/htm/GV.572.htm
Texas Government Code, Title 1, Judicial Branch.  Chapter 33, State Commission on Judicial Conduct.   Section 33.005. Effective as amended.  Sept. 1, 2001 Last accessed, June 21, 2015
Texas Ethics Commission, Biennial Report, 2013-2014, Accessed Feb. 20, 2015
http://www.ethics.state.tx.us/tec/Biennial_Report_2013_14nla.pdf</t>
  </si>
  <si>
    <t>Buildings and General Services Commissioner Michael Obuchowski personal interview Feb. 18, 2015.
Deborah Damore, Purchasing and Contracting Director, Dept. of Buildings and General Services, email Feb. 23, 2015.
Cyrus Patten, Ex. Dir. Campaign for Vermont, email Feb. 23, 2015.
Transportation Secretary Sue Minter, email March 19, 2015.
Vermont Bid System.com, accessed April 20, 2015. 
http://www.vermontbidsystem.com.</t>
  </si>
  <si>
    <t>Ken Purdy, director of Human Resources Management Services, email, Feb. 19, 2015.
Chad Nodland, editor of North Decoder, a liberal political blog, interviewed by phone from Bismarck, N.D., Feb. 16, 2015. Website: http://www.northdecoder.com/.
Rob Port, editor of Say Anything Blog, a conservative political blog, interviewed by phone from Minot, N.D., Feb. 18, 2015. Website: https://sayanythingblog.com/.
Mike Nowatzki, “Tax commissioner resigns to work for ad firm,” The Forum of Fargo-Moorhead, Page A9, Oct. 2, 2013.</t>
  </si>
  <si>
    <t>Julie Ann Grimm, the Santa Fe Reporter, 3 April 2015, via phone.
Paul Gessing, Rio Grande Foundation, president, 10 April 2015, via phone.
Revolving Door: PRC chief gets a new gig—at a PRC-regulated company, Justin Horwath, the Santa Fe Reporter, 13 August 2013, 
http://www.sfreporter.com/santafe/article-7627-revolving-door.html#sthash.Rrbkqpt0.dpuf
Official takes government affairs job despite ban, the Albuquerque Journal, Thomas Cole, 24 September 2013, 
http://www.abqjournal.com/268611/news/official-takes-government-affairs-job-despite-ban.html</t>
  </si>
  <si>
    <t>Asset disclosure records of state legislators are available online as PDFs of scanned hardcopies. 
The forms are often not detailed or complete. For example, many legislators in Montana either do not have any financial investments, or they are failing to disclose them.</t>
  </si>
  <si>
    <t>Chuks Amajor, interim director of the Texas Procurement and Support Services (TPASS), Texas Comptroller’s Office,  Jan. 29, 2015
Chris Bryan, spokesperson, Texas Comptroller of Public Accounts, telephone interview and email,  Jan. 29, 2015
Electronic State Business Daily, Accessed Feb. 12, 2015
http://esbd.cpa.state.tx.us/sagencybid.cfm?startrow=1&amp;endrow=25&amp;ag_num=304&amp;orderby=Agency</t>
  </si>
  <si>
    <t>Phone interview March 16, 2015, with Shari Howard, policy and rules coordinator for Office of state Human Resources.  
Phone interview Feb. 25, 2015 with Tom Harris, chief of staff and general counsel for the State Employees Association of North Carolina. 
Phone interview Feb. 25, 2015, with Jane Pinsky, director of NC Coalition for Lobbying and Government Reform.</t>
  </si>
  <si>
    <t>Sara Willingham, New Hampshire Division of Personnel, Director of Personnel, Feb. 12, 2015, Lowell, Mass., phone 
Norman Patenaude, New Hampshire Personnel Appeals Board, commissioner 2014-present, employment law attorney, law professor, Feb. 17, 2015, Lowell, Mass., phone
Joseph Casey, New Hampshire Personnel Appeals Board, chairman, member 2006-present, Feb. 11, 2015, Lowell, Mass., phone</t>
  </si>
  <si>
    <t>Steven Berg, director, Office of Procurement Management, 7 April 2015, email.
Contracts, Bureau of Administration website, http://boa.sd.gov/divisions/procurement/contracts/, 7 April 2015.
Contracts, Open SD website, http://bfm.sd.gov/ledger/contracts.asp, 7 April 2015.
---
Peer Reviewer Sources:
IFB 24527, Wood Chip Fuel, Contract # 15665, Office of Procurement  Management, https://boa.sd.gov/divisions/procurement/contracts/documents/n24527_wood_chip_fuel.pdf</t>
  </si>
  <si>
    <t xml:space="preserve">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Brent Johnson, Star-Ledger statehouse reporter, 3/19/15 phone interview </t>
  </si>
  <si>
    <t>Email from David Roberson, spokesman for the Department of General Services, on April 14, 2015
Interview with Nashville attorney Darwin A. Hindman III on March 30, 2015. 
List of statewide contracts, accessed May 6, 2015
http://tn.gov/generalserv/cpo/SWCWeb_List.html</t>
  </si>
  <si>
    <t>The financial asset disclosure forms for legislators, and any required filer in the state, are not available online. 
According to James Klahr, executive director of the Missouri Ethics Commission, that is because a state statute mandates that the commission maintain a public record of individuals who request copies of the forms.</t>
  </si>
  <si>
    <t>Asset disclosure forms can be found on the Minnesota Campaign Finance and Public Disclosure Board’s website. The records can only be viewed, and are not available for download. Asset disclosure forms can be found by searching the agency that the individual works for or by their last name. 
Links to the asset disclosure forms are challenging to find and the reporter had to contact Goldsmith directly for the links after searching the Minnesota Campaign Finance and Public Disclosure Board unsuccessfully. 
 Anyone can access the asset disclosure forms, there are no requirements for attribution or restrictions on dissemination and the files are provided to the public free of cost.</t>
  </si>
  <si>
    <t>Yvonne Nevarez-Goodson, Executive Director, Nevada Commission on Ethics, Las Vegas, NV, April 14, 2015 and May 4, 2015, by phone.
First Party Request for Opinion Regarding the Conduct of William Theobald, Nevada Commission on Ethics, Dec. 4, 2013
http://ethics.nv.gov/COE_website_files/coe_ARCHIVES_main/RFO_archives/2013/13-44A/20131121_RFO13-44A(Theobald)_Opinion_(FINAL)_YMNG.pdf
State of Nevada Commission on Ethics, Archives of 3rd Party RFOs (Complaints) and 1st Party RFOs (Advisory Opinions), accessed May 21, 2015
http://www.ethics.nv.gov/COE_website_files/coe_DOCUMENTS_2014.html</t>
  </si>
  <si>
    <t>Phone interview, John White, Interim Materials Manager with the S.C. Division of Procurement Services June 18, 2015
South Carolina Business Opportunities (SCBO)
http://procurement.sc.gov/PS/general/scbo/PS-scbo-online.phtm
Phone interview, Alex Shissias, Columbia procurement attorney, August 20, 2015
E-mail correspondence, Lissette Velez, Membership Coordinator, Hispanic Contractors Association of the Carolinas, August 21, 2015
Vendors/Contractors - Contract Awards
http://procurement.sc.gov/PS/vendor/PS-vendor-contract-awards.phtm</t>
  </si>
  <si>
    <t>Issue ad groups whose messages do not explicitly tell listeners or viewers to “vote for” or “vote against” a candidate do not have to disclose their donors, funding or spending.  Groups making independent expenditures that urge viewers to vote a particular way do have to report their donors and expenses.  But, often the precise identity of a donor or donors may be hidden because the contributor might be another large ideological organization or union. 
In law,  “electioneering” means any activity which is intended to influence voting at an election. The law says: "No election official may engage in electioneering on election day.  No municipal clerk or employee of the clerk may engage in electioneering in the clerk’s office or at the alternate site under s. 6.855 during the hours that ballots may be cast at those locations. . . .  1.  No person may engage in electioneering during polling hours on election day at a polling place. 
---
Peer Reviewer comment: Agree.
Most groups sponsoring political ad buys in Wisconsin do not engage in express advocacy (using the so-called magic words like "vote for" or "vote against") but rather sponsor ads that plainly are aimed at influencing the outcome of the election but are worded in a way that allows the sponsoring organization to avoid disclosure requirements.</t>
  </si>
  <si>
    <t>The Division of Purchasing's web site can be found here, accessed on March 4, 2015: www.purchasing.ri.gov
Nancy McIntyre, state purchasing agent, interview, March 4, 2015, phone
Michael Mitchell, acting deputy purchasing agent, interview, March 4, 2015, phone
Gary Sasse, director Hassenfeld Institute for Public Leadership, Bryant University, interview, March 4, 2015, phone</t>
  </si>
  <si>
    <t>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
Contract information for the state of Oregon on the Oregon Procurement Information Network, http://orpin.oregon.gov/open.dll/welcome, accessed on April 20, 2015.
Contract information for the Oregon Department of Transportation, http://www.oregon.gov/ODOT/CS/CONSTRUCTION/Pages/Elec_Bidding.aspx, accessed on April 20, 2015.
Linda Scronce-Johnson, business development at Hamilton Construction Company, responded to questions via email April 22, 2015.</t>
  </si>
  <si>
    <t>Statements of Financial Interests (SFI’s) are filed both electronically and on paper, but are not made available online. They can be provided to requesters in PDF format via email after the filer is notified. Though there have been efforts to change the law that requires each filer be notified if a request is made to see his or her SFI, it has not gained traction in the Legislature. It has been refiled this year and referred to a legislative committee for further study. The effort is supported by advocates for government transparency, such as Common Cause Massachusetts, which has long argued – as have many journalists – that the state is lagging behind the rest of the nation in making government records available online.</t>
  </si>
  <si>
    <t>Charles E. Anderson, Chief Counsel, Pennsylvania Department of General 
Services Office of Chief Counsel, 9 June 2015, interview by email.
PA eMarketplace, published by the Department of General Services, accessed June 2015, http://www.emarketplace.state.pa.us/
Construction projects, published by the Department of General Services, accessed June 2015, https://www.dgs.internet.state.pa.us/Construction/</t>
  </si>
  <si>
    <t>Steve Hagar, Director of Central Purchasing for the Office of Management and Enterprise Services, telephone interview 3/6/15 2:30 p.m. 
John Estus, spokesman for the Office of Management and Enterprise Services, telephone interview, 3/6/15 2:30 p.m. 
"A need for speed," Tulsa World article by Jarrel Wade, 5/15/13. https://drive.google.com/file/d/0B0BgaBXva60WNTRSNno4bS1iSjA/view?usp=sharing
Office of Management and Enterprise Services Central Purchasing Division's web search portal for all winning bids/contracts in Oklahoma: 
https://www.ok.gov/dcs/solicit/app/solicitationSearch.php?status=awarded</t>
  </si>
  <si>
    <t>S.C. Ethics Commission, Fiscal Year 2013-14 Accountability Report
http://www.scstatehouse.gov/reports/aar2014/r520.pdf</t>
  </si>
  <si>
    <t>Tennessee Ethics Commission Act of 2006, 2006, Tenn. Code Ann. § 3-6-106(a)(9)
 http://search.mleesmith.com/tca/03-06-0106.html</t>
  </si>
  <si>
    <t>West Virginia Code 3-8-2(f) requires any person or organization that has spent more than $5,000 on electioneering communication within any calendar year to disclose the names and addresses of anyone contributing more than $1,000 to its fund. Electioneering communication includes newspaper, magazine, broadcast, billboard and mass mailing advertising that is directed at a specific candidate. 
There is no specific mention of express candidate advocacy, except to say in 3-8-1(a)(B)(v) that electioneering communication does not include “a communication made while the Legislature is in session which, incidental to promoting or opposing a specific piece of legislation pending before the Legislature, urges the audience to communicate with a member or members of the Legislature concerning that piece of legislation.” Independent expenditure and electioneering communications reports are available on line.</t>
  </si>
  <si>
    <t>RI General Laws § 36-14-9 requiring the state Ethics Commission to report on its activities, can be found here:
http://webserver.rilin.state.ri.us/Statutes/title36/36-14/36-14-9.HTM</t>
  </si>
  <si>
    <t xml:space="preserve">A patchwork of rules applies here. Political groups must disclose the names of donors for ads, including occupation and name of employer for anyone giving more than $100. For ads costing more than $1,000 on ballot measures, the names of top five contributors must appear in the ad itself. For electioneering communication -- those appearing within 60 days of election and advocating for specific candidate -- the names of people paying for the ad must be disclosed within 24 hours. The five largest contributors also must be named for an electioneering communication.
All radio and television political advertising, whether relating to candidates or ballot propositions, shall include the sponsor's name.  Also, the use of an assumed name for the sponsor of electioneering communications, independent expenditures, or political advertising shall be unlawful.
In an independent expenditure or electioneering communication transmitted via television or other medium that includes a visual image, the following statement must either be clearly spoken, or appear in print and be visible for at least four seconds, appear in letters greater than 4 percent of the visual screen height, and have a reasonable color contrast with the background: "No candidate authorized this ad. Paid for by (name, city, state)."
 </t>
  </si>
  <si>
    <t>Sherry Neas, director of Central Services Division in the Office of Management and Budget (Central Services oversees the State Procurement Office), email, March 20, 2015.
“List current state contracts,” State Procurement Office, https://apps.nd.gov/csd/spo/services/bidder/listCurrentContracts.htm, accessed March 21, 2015.
“Bid opening reports,” Department of Transportation, https://www.dot.nd.gov/pacer/bidopenrptIndex.html, accessed March 23, 2015.
“Purchasing,” North Dakota State University, http://www.ndsu.edu/purchasing/externallinks, accessed March 23, 2015.</t>
  </si>
  <si>
    <t>Oregon Revised Statutes Chapter 244 - Government Ethics, Sections 244.282; 244.290 (2007; 1974).
https://www.oregonlegislature.gov/bills_laws/lawsstatutes/2013ors244.html</t>
  </si>
  <si>
    <t>Hugh Quill, CEO of Public Performance Partners, former director of Ohio Department of Administrative Services, Columbus, 2-5-15 email 
Beth Gianforcaro, director of communications, Ohio Department of Administrative Services, Columbus, 2-20-15 email
State web site listing awarded contracts: http://procure.ohio.gov/proc/awardedcontracts.asp 
Ohio Facilities Construction Commission web site listing contracts: http://ofcc.ohio.gov/Opportunities.aspx</t>
  </si>
  <si>
    <t xml:space="preserve">Asset disclosure forms in Oklahoma are not available online. </t>
  </si>
  <si>
    <t>Public Official and Employee Ethics Law, Title 65 (Public Officers), Sections 1107(17), 1998
http://www.ethics.state.pa.us/portal/server.pt/community/ethics/8995/the_ethics_act/539789
Corroborated by and additional in-practice evidence:
Pennsylvania State Ethics Commission 2013 Annual Report, State Ethics Commission, Harrisburg, Pa., August 2014, http://www.ethics.state.pa.us/portal/server.pt/community/publications/9045
John J. Contino, former executive director of the State Ethics Commission, 29 May 2015, Harrisburg, Pennsylvania, interview by phone.
Louis W. Fryman, former chairman of the State Ethics Commission, 1 June 2015, Philadelphia, Pa., interview by phone.</t>
  </si>
  <si>
    <t>Rules of the Judicial Conduct Commission, Rule 3B, 1997, http://www.ndcourts.gov/court/rules/Commission/rule3.htm. Rules have the force of law. The court's ability to make these rules is enshrined in the constitution (Art. VI Sec. 3) and they are binding for all judges and attorneys
R. Jud. Conduct Comm., Rule 6A(1), 1997, http://www.ndcourts.gov/court/rules/Commission/rule6.htm. Note: This rule simply says all proceedings prior to the filing of “formal charges” are confidential. According to Rule 10D(1), admonitions and deferred-discipline agreements are two of the disciplinary options a disciplinary counsel may choose in lieu of formal charges, meaning they precede the formal charges. R. Jud. Conduct Comm., Rule 10D(1), 1997, http://www.ndcourts.gov/court/rules/Commission/rule10.htm.
Corroborated with: Brent Edison, disciplinary counsel for the North Dakota Judicial Conduct Commission, interview by phone from Bismarck, N.D., March 3, 2015.</t>
  </si>
  <si>
    <t xml:space="preserve">Candidates, political parties and political action committees must disclose their contributors if they expressly advocate for a "clearly defined candidate" during the period prior to the election. Sponsoring an advertisement constitutes an expenditure or contribution, which requires filing contribution disclosure forms. But groups that procure political ads that are electioneering communication, which may mention a candidate but not specifically advocate a vote for or against a candidate, are not required to disclose contributors, so it does not include all groups. </t>
  </si>
  <si>
    <t>Ohio Revised Code 101.34 D, Joint legislative ethics committee, fund, 2003 (last amended Oct 16, 2009): http://codes.ohio.gov/orc/101.34 
Ohio Revised Code 102.06 E, Powers and duties of ethics commission, 2001 (last amended Sept. 10, 2007): http://codes.ohio.gov/orc/102.06</t>
  </si>
  <si>
    <t>Matthew Sweeney, Office of the New York Comptroller, Assistant Communications Director, March 3, 2015, email; 
Contract Bid Opening Results, Office of General Services, accessed March 6, 2015, http://nyspro.ogs.ny.gov/nyspro-bid-openings ; 
Active Contract Search, Open Book New York, accessed March 6, 2015, http://wwe2.osc.state.ny.us/transparency/contracts/contractsearch.cfm ; 
Procurement Stewardship Act Reports, Office of the State Comptroller, accessed March 6, 2015, http://www.osc.state.ny.us/contracts/index.htm#PSA</t>
  </si>
  <si>
    <t>State Ethics Act. Powers and Duties (2006) NC GS 138A-10 (11,12). http://www.ncga.state.nc.us/gascripts/statutes/statutelookup.pl?statute=138a
Rules of the Legislative Ethics Committee
http://www.ncleg.net/documentsites/committees/legislativeethics/Rules%20of%20the%20Legislative%20Ethics%20Committee.pdf</t>
  </si>
  <si>
    <t xml:space="preserve">E-mail, Feb. 19, 2015 from Chris Mears, public information officer for the NC Dept. of Administration. 
Phone interview March 25, 2015, with James P. Laurie III, Raleigh construction lawyer. 
Procurement Office Web site: http://www.pandc.nc.gov/Default.aspx. 
Under "Statewide contracts," click "Term Contract/Alpha," then click alphabetically by topic such as school buses, batteries, paint, passenger cars, etc.
NC Open Bookhttp://www.ncopenbook.gov/Home.jsp. </t>
  </si>
  <si>
    <t>Financial disclosure statements from the executive branch are not available online.</t>
  </si>
  <si>
    <t>No such law exists.
Corroborated by:
Mark T. Holmes, State Ethics Commission Deputy Director, via 1/26/15 email.</t>
  </si>
  <si>
    <t>Joe Perone, Treasury Spokesman, via 2/20/15 email. 
John Reitmyer, New Jersey Spotlight reporter, 3/5/15 phone interview. 
Treasury's Public website: http://www.state.nj.us/treasury/purchase/publicinfo.shtml</t>
  </si>
  <si>
    <t>The financial disclosure forms are available from the Secretary of State's Office but through a freedom of information request. The forms voluntarily posted by the governor on her own website are more than a year out of date and are available only as scanned PDFs.</t>
  </si>
  <si>
    <t>State Sen. Sander Rue, 17 April 2015, via phone. 
Karen Medina, New Mexico Small Business Development Centers, Procurement Technical Assistance Program Adviser, 12 May 2015, via phone.
Gov. signs business-related bills, the Albuquerque Journal, Rosalie Rayburn, 10 April 2015,
http://www.abqjournal.com/567674/news/gov-signs-business-related-bills.html</t>
  </si>
  <si>
    <t>New York posts the governor's financial disclosure form on the Joint Commission on Public Ethics website, as required by law, but cabinet members' forms must be requested from the state and are not posted online. The governor's forms collected by the state are posted online in PDF format.</t>
  </si>
  <si>
    <t>Executive Law Section 94, subsection 9(l), 2011, http://www.jcope.ny.gov/about/ethc/EXECUTIVE%20LAW%2094.pdf ; 
Judiciary Law Section 42, subsection 4, no date available, http://www.scjc.state.ny.us/Legal.Authorities/judiciary.law.htm ;
New York Codes, Rules and Regulations, Title 19, Chapter XX, Part 937, http://jcope.ny.gov/about/ethc/19%20NYCRR%20Part%20937.pdf</t>
  </si>
  <si>
    <t xml:space="preserve">The asset disclosure forms for 2015 are public documents accessible to the public on the Ethics Commission website for free. Filings for previous years are available on request by mail or e-mail. There is no cost. The files found on the website are in pdf format. 
 </t>
  </si>
  <si>
    <t>Kimberlee Tarter, Deputy Administrator, Nevada Department of Administration, Purchasing Division, Las Vegas, NV, April 8, 2014, by phone.
Anjeanette Damon, Watchdog Reporter, Reno Gazette Journal, Las Vegas NV, April 7, 2015, by phone.
Kyle Roerink, Politics Reporter, Las Vegas Sun, Las Vegas, NV, April 14, 2014, by phone.
Public Record Information, State of Nevada Department of Administration Purchasing Division, accessed May 21, 2015
http://purchasing.state.nv.us/Public_Requests/Public_Requests.htm</t>
  </si>
  <si>
    <t>Nevada Administrative Code 281A.180, Ethics in Government, Commission on Ethics, Duties of Executive Director, 2000
https://www.leg.state.nv.us/NAC/NAC-281A.html#NAC281ASec180
Nevada Revised Statutes 1.464, Judicial Department Generally, Commission on Judicial Discipline, Reports: Annual; biennial; contents; confidentiality, 2009, https://www.leg.state.nv.us/NRS/NRS-001.html#NRS001Sec464</t>
  </si>
  <si>
    <t>Michael Connor, New Hampshire Department of Administrative Services, deputy commissioner, Feb. 2-6, 2015, Lowell, Mass., phone, email 
Bid Results, New Hampshire Dept. of Transportation, accessed April 16, 2015
http://www.nh.gov/dot/org/administration/finance/bids/bidresults/
Current Bidding Opportunities, New Hampshire Department of Administrative Services, accessed April 16, 2015 http://www.admin.state.nh.us/purchasing/bids_posteddte.asp?sort=PostedDate%20DESC</t>
  </si>
  <si>
    <t>No such law exists for executive and legislative branches. Rule 40 under Canon 3 of the New Hampshire Supreme Court governs the Judicial Conduct Committe and its duties, as of April 29, 2015.
Confirmed with Richard Lambert, New Hampshire Legislative Ethics Committee, executive administrator, January 13, 2015, Lowell, Mass., phone
Confirmed with Ann Rice, New Hampshire Department of Justice, deputy attorney general, January 22, 2015, Lowell, Mass., phone 
Confirmed with Martin Gross, New Hampshire Legislative Ethics Committee, chairman, January 14, 2015, Lowell, Mass., phone</t>
  </si>
  <si>
    <t>Dirk Hood, human resources administrator, Department of Labor, phone interview, April 16, 2015
William Wood, administrator/chief negotiator, Department of Administrative Services, phone interview, April 21, 2015
Ruth Jones, personnel director, Nebraska Department of Administrative Services, phone interview, April 22, 2015</t>
  </si>
  <si>
    <t>Bo Botelho, administrator, State Purchasing Bureau, Department of Administrative Services, phone interview, April 20, 2015.
Brenda Pape, state procurement manager, Department of Administrative Services, phone interview, April 20, 2015
State contract database, accessed April 28, 2015; 
http://www.nebraska.gov/das/materiel/purchasing/contract_search/index.php</t>
  </si>
  <si>
    <t>No such law exists. 
Missouri Revised Statutes, 1978, Chapter 130 Section 56, amended 1979, 1985, 1991,1997, 1999, http://www.moga.mo.gov/mostatutes/stathtml/13000000561.html</t>
  </si>
  <si>
    <t>These financial/asset disclosure records are not posted online, require an in-person visit to the state ethics commission office in Annapolis, and legislators are notified when someone comes to look at their asset disclosure forms and are told who that person is. They cost 20 cents per page for copies.</t>
  </si>
  <si>
    <t>Dave Boyher, Legislative Services Division, Office of Research and Policy Analysis, 20 February 2014, Director, Helena, Montana, Telephone
Montana Code Annotated, Title 3, Chapter 1, Part 11, Section 26, 1981, http://leg.mt.gov/bills/mca/3/1/3-1-1126.htm
State agency reports to the Montana legislature, 2015, http://leg.mt.gov/css/Services%20Division/Reference%20Center/Agency-reports.asp</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</si>
  <si>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Commission Cases-Final Actions Search, Missouri Ethics Commission, accessed 19 May 2015, http://mec.mo.gov/EthicsWeb/Compliance/Compliance_CASearch.aspx</t>
  </si>
  <si>
    <t>Brad Sanders, State Procurement Bureau, Bureau Chief, 27 February 2015, Helena, Montana, email
Cary Hegreberg, Montana Contractors Association, executive director, 7 April 2015 Helena, Montana, telephone
Matt Keller, office manager of H&amp;H Earthworks, Bozeman, Montana, 10 March 2015, telephone
General Services Divison, Solicitation Overview, 2015, http://svc.mt.gov/gsd/onestop/Solicitations.aspx?args=A9ADF86D88792B5D0C6FFB08B01D4EC8
General Services Divison, Contract Awards, 2015, http://svc.mt.gov/gsd/onestop/ContractAwards.aspx</t>
  </si>
  <si>
    <t>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t>
  </si>
  <si>
    <t>State law Sections 25-4-17, 25-4-19 and 25-4-23 - MISSISSIPPI ETHICS COMMISSION - (1979): www.lexisnexis.com/hottopics/mscode
Mississippi Ethics Commission Executive Director Tom Hood: e-mailed answers to questions - June 22, 2015
Mississippi Ethics Commission: www.ethics.state.ms.us</t>
  </si>
  <si>
    <t>Brenda Scott, President, Mississippi Alliance of State Employees, April 9, 2015, Jackson, Mississippi, interview.
Leonard Bentz to resign from Public Service Commission to head planning district, Associated Press, Aug 7, 2013. 
http://blog.gulflive.com/mississippi-press-news/2013/08/leonard_bentz_to_resign_from_p.html
Ryan Nave, News Editor, Jackson Free Press, Jackson, Mississippi, May 28, 2015.
Tom Hood, Executive Director, Mississippi Ethics Commission, Jackson, Mississippi, April 30, 2015, interview.
Conflict of Interest Advisory Opinion, Mississippi Ethics Commission, Aug 8, 2014.
http://www.ethics.state.ms.us/ethics/ethics.nsf/OpinionsByDocId/37A84F426A9C86A986257D340058898B/$file/14041.pdf
Conflict of Interest Advisory Opinion, Mississippi Ethics Commission, Feb 6, 2015.
http://www.ethics.state.ms.us/ethics/ethics.nsf/OpinionsByDocId/21E4631E69BD3D1286257DF1007CA783/$file/15005.pdf
Mississippi State Personnel Board Policy and Procedures Manual, 2014
http://www.mspb.ms.gov/media/31815/7.1.14%20mspb%20policy%20and%20procedures%20manual.pdf</t>
  </si>
  <si>
    <t>Minnesota Statutes, Chapter 10A, Section 10A.02, 2014, https://www.revisor.mn.gov/statutes/?id=10A.02
Policy Manual, Minnesota Board on Judicial Standards, 17 April 2015, http://www.bjs.state.mn.us/file/board-organization/bjs-policy-manual-web-current.pdf
Thomas Vasaly, Board on Judicial Standards, Executive Secretary, 20 March 2015, St. Paul, Minnesota, email interview</t>
  </si>
  <si>
    <t>Ryan Burns, public information officer, Office of Administration, Jefferson City, Missouri, 19 May 2015, interview by email.
Pamela Henrickson, Goller, Feather, &amp; Henrickson LLC, Jefferson City, Missouri, 7 May 2015, interview by phone.
Awarded Bid &amp; Contract Document Search, Office of Administration, accessed 19 May 2015, http://oa.mo.gov/purchasing/bidding-contracts/awarded-bid-contract-document-search</t>
  </si>
  <si>
    <t xml:space="preserve">The asset disclosure records of the legislative branch are all submitted as simple PDF documents (often scanned photocopies of handwritten documents) that can only be compared by laboriously opening each individual document, with no quantitative information of any kind.
There are no usage costs for accessing disclosures.
 </t>
  </si>
  <si>
    <t>All sources accessed on January 26, 2015:
Massachusetts Financial Disclosure Law, M.G.L. 268B, section 2 as amended by Ch. 194, Acts of 2011
https://malegislature.gov/Laws/GeneralLaws/PartIV/TitleI/Chapter268B/Section2
Massachusetts General Laws, c.211c,Section 4, 1987
http://www.mass.gov/cjc/statute.pdf</t>
  </si>
  <si>
    <t>Department of Finance and Administration Director of Communications Chuck McIntosh: e-mailed answers to questions March 31, 2015
Transparency Mississippi website: http://www.transparency.mississippi.gov/contracts/agencyContractsByStartDateRange.aspx
Department of Finance and Administration:
www.dfa.state.ms.us/Purchasing/Home.htm
www.dfa.state.ms.us/Purchasing/ProcurementManual.html
Joint Legislative Committee on Performance Evaluation and Expenditure Review report on procurement: www.peer.state.ms.us/reports/rpt577.pdf
PEER Committee Executive Director Max Arinder - e-mailed answers to questions March 31, 2015</t>
  </si>
  <si>
    <t>Patrick Condon, Political Reporter, Star Tribune, 31 March 2015, St. Paul, Minnesota, in-person interview
Curtis Yoakum, Assistant Commissioner, Communications and Planning, Minnesota Department of Administration, St. Paul, Minnesota, 2 April 2015, phone interview
Bid Results, Minnesota Department of Transportation, 2 April 2015, http://www.dot.state.mn.us/bidlet/bidresult.html
Construction bids, Minnesota Materials Management Division, 2 April, 2015, https://www.ipdservices.com/clients/MMD/
Minnesota Open Checkbook, Minnesota State, 2 April 2015, http://warehouse.swift.state.mn.us/analytics/saw.dll?dashboard&amp;PortalPath=%2Fshared%2FCitizens%20Portal%2F_portal%2FPaymentsCitizensPortalPublicEntry
Minnesota Statutes, Chapter 16C, Section 16C.05, Sub. 2 (d), 2014, https://www.revisor.mn.gov/statutes/?id=16c.05
State Contracts, Grants and Purchase Orders, Minnesota Management &amp; Budget, 2 April 2015, http://mn.gov/mmb/transparency-mn/contracts-grants.jsp
Statewide Accounting and Procurement System, Minnesota Management &amp; Budget, 2 April 2015, https://supplier.swift.state.mn.us/psp/fmssupap/SUPPLIER/ERP/h/?tab=SUP_GUEST</t>
  </si>
  <si>
    <t>Maryland Annotated Code, Oct. 2014 General Provisions Article, Title 5, Section 205 (f)Duties of the Ethics Commission http://ethics.maryland.gov/download/general/Ethics%20Law.pdf
Requirement for publication of advisory opinions is in § 5-303. Publication</t>
  </si>
  <si>
    <t>Patrick Condon, Reporter, Star Tribune, St. Paul, Minnesota, 31 March 2015, in-person interview.
Rachel E. Stassen-Berger, Capitol Bureau Chief, Pioneer Press, 31 March 2015, St. Paul, Minnesota, in-person interview.
Guidelines for political activity in Minnesota, August 2013, John A. Knapp &amp; Tami R. Diehm, accessed May 28, 2015, http://www.winthrop.com/Portals/0/PDF/GuidelinesCorpPolActivityMN.pdf</t>
  </si>
  <si>
    <t>The financial interest records are available online, however, the records are posted as scanned PDFs, a proprietary format that lacks machine readability.</t>
  </si>
  <si>
    <t>Louisiana Revised Statutes 42:1134 Powers, duties and responsibilities of the board, passed in 1979, effective April 1, 1980, amended 1981, 1993, 1996, 2004, 2007, 2010, 2012 and 2014.
http://www.legis.la.gov/Legis/law.aspx?d=99239 
Louisiana Administrative Code. Chapter 8. Investigations, Page 7, September 2014.
http://ethics.la.gov/Pub/Other/rules.pdf 
Louisiana Ethics Administration Program Charges Filed portal, accessed April 13, 2015
http://www.ethics.state.la.us/EthicsCharges/CustomSearch.aspx?SearchName=SearchbySubjectMatters 
Louisiana Ethics Administration Program Opinions Rendered portal, accessed April 13, 2015
http://ethics.la.gov/EthicsOpinion/Welcome.aspx?dbid=0 
House Bill 1, Act 15. Provides for the ordinary operating expenses of state government for Fiscal Year 2014-2015. Signed into law June 19, 2014, effective July 1, 2014, Page 165
http://www.legis.la.gov/Legis/ViewDocument.aspx?d=915624 
In Re: Judge J. Robin Free, Case 2014-O-1828. Dec. 9, 2014. (Example of Supreme Court ethics findings)
http://search.lasc.org/isysquery/7bc98bd5-77e8-47e9-94d4-0f645caf2e84/1/doc/ 
Rule 23, Louisiana Supreme Court under Section 25, Article V of the State Constitution that creates the Judiciary Commission. Louisiana Supreme Court. Amended into new State Constitution 1974. amended in 1975, 1978, 1983, 1996, 1997, 1999, 202, 204, 206, 2007 and 2013.
http://www.lasc.org/rules/supreme/RuleXXIII.asp</t>
  </si>
  <si>
    <t xml:space="preserve">Kentucky Revised Statutes Chapter 6, Section 666, 1996, http://www.lrc.ky.gov/Statutes/statute.aspx?id=388, accessed 20 February 2015.
Kentucky Revised Statutes Chapter 11A, Section 110, 1998, http://www.lrc.ky.gov/Statutes/statute.aspx?id=603, accessed 20 February 2015. 
Supreme Court Rules 4, Section 260 (1), 2014, https://govt.westlaw.com/kyrules/Document/NAEDEBE70A91D11DA8F5EE32367A250AE?viewType=FullText&amp;originationContext=documenttoc&amp;transitionType=CategoryPageItem&amp;contextData=%28sc.Default%29, accessed 20 February 2015. 
Supreme Court Rules 4, Section 310 (2), 2014,  https://govt.westlaw.com/kyrules/Document/NB7DDE7D0A91D11DA8F5EE32367A250AE?viewType=FullText&amp;originationContext=documenttoc&amp;transitionType=CategoryPageItem&amp;contextData=%28sc.Default%29, accessed 20 February 2015. 
John Schaaf, Kentucky Legislative Branch Ethics Commission, assistant director and general counsel, 31 December 2014, Frankfort, Kentucky, phone interview.
John Steffen, Kentucky Executive Branch Ethics Commission, executive director, 23 December 2014, Frankfort, Kentucky, phone interview. 
Jimmy Shaffer, Kentucky Judicial Conduct Commission, executive secretary, 2 February 2015, Frankfort, Kentucky, email interview. </t>
  </si>
  <si>
    <t>Naomi Schalit, Senior Reporter, Maine Center for Public Interest Reporting, 25 February 2014, interview.
Beth Ashcroft, Director, Office of Program Evaluation and Government Accountability, 26 February 2015, interview.
Steve Mistler, Statehouse Reporter, Portland Press Herald, 18 February 2015, email.
Mario Moretto, Politics Reporter, Bangor Daily News, 20 February 2015, email.
Christopher Cousins, Politics Reporter, Bangor Daily News, 20 February 2015, email.</t>
  </si>
  <si>
    <t xml:space="preserve">Asset disclosure records of members of the state executive branch are accessible through the Secretary of State's Office. The data can only be downloaded in pdf format, and some files must be requested and sent through the mail. </t>
  </si>
  <si>
    <t>James Alexander, retired executive director, Wisconsin Judicial Commission, phone interview Jan. 28, 2015; email interviews Feb. 3, Feb. 8 and Feb. 10, 2015, james.alexander46@gmail.com</t>
  </si>
  <si>
    <t>K.S.A. 25-4119a, State Governmental Ethics, 1974: http://www.ksrevisor.org/statutes/chapters/ch25/025_041_0019a.html     
K.S.A. 46-259, State Governmental Ethics, 1974: http://ethics.ks.gov/statsandregs/46-259.html 
K.S.A. 25-4159, Commission opinions, 1981: http://www.ksrevisor.org/statutes/chapters/ch25/025_041_0059.html</t>
  </si>
  <si>
    <t>All state level asset disclosures are available online. Unless members of the executive branch voluntarily use the state's newer electronic reporting system, the documents are in PDF format so they are not easily searchable or comparable.</t>
  </si>
  <si>
    <t>In law, state-level judges must recuse themselves from cases in which they may have a conflict of interest.</t>
  </si>
  <si>
    <t>Asset-disclosure records are not available online.</t>
  </si>
  <si>
    <t>The law stipulates that any entity "required to file a report with the Secretary of State under this chapter shall file (their campaign finance) report (which must name all contributors) digitally on the online database" and that the Secretary of State shall "maintain on the online database all reports that have been filed digitally on it so that any person may have direct machine-readable electronic access to the individual data elements in each report and the ability to search those data elements as soon as a report is filed.”
 As applied here, "electioneering communication" means any communication, including communications published in any newspaper or periodical or broadcast on radio or television or over any public address system, placed on any billboards, outdoor facilities, buttons or printed material attached to motor vehicles, window displays, posters, cards, pamphlets, leaflets, fliers, or other circulars, or in any direct mailing, robotic phone calls or mass e-mails, that refers to a clearly identified candidate for office and that promotes or supports a candidate for that office, or attacks or opposes a candidate for that office, regardless of whether the communication expressly advocates a vote for or against a candidate.</t>
  </si>
  <si>
    <t>Iowa Code Chapter 68B.38B  "Government Ethics and Lobbying — Complaint procedures," Code of Iowa updated as of January 2015,
https://www.legis.iowa.gov/docs/code/2015/68b.pdf
Iowa Code Chapter 68B.32A  "Government Ethics and Lobbying — Duties of the board," Code of Iowa Updated as of January 2015,
https://www.legis.iowa.gov/docs/code/2015/68b.pdf
Iowa Code Chapter 68B.31  "Government Ethics and Lobbying — Legislative ethics committee," Code of Iowa updated as of January 2015,
https://www.legis.iowa.gov/docs/code/2015/68b.pdf
Commission Procedures, Iowa Judicial Qualification Commission, accessed February 2015,
http://www.iowajqc.gov/commission_procedures/</t>
  </si>
  <si>
    <t>UCA 20A-11-901(2) requires a person paying for an electioneering communication to file a report with the state lieutenant governor and provide the "name and address of each person contributing at least $100 to the person ...for the purpose of disseminating the electioneering communication."
UCA 20A-11-701 et seq. requires corporations that make "expenditures for political purposes" (which would include political ad buys) that total more than $750 in a calendar year must report the name and address of each donor and the amount donated.
Please double check and adjust this indicator if necessary.</t>
  </si>
  <si>
    <t>Indiana Code 4-2-6-4, State Ethics Commission rules. http://statecodesfiles.justia.com/indiana/2014/title-4/article-2/chapter-6/chapter-6.pdf
Indiana Code, 4-2-7-3, Duties of Inspector General, http://statecodesfiles.justia.com/indiana/2014/title-4/article-2/chapter-6/chapter-6.pdf
Indiana Commission on Judicial Qualifications, 2014 Annual Report, accessed May 14, 2015, http://www.in.gov/judiciary/jud-qual/files/2014_JQ_Annual_Report.pdf.
House Enrolled Act 1002, revised state ethics law, 
https://iga.in.gov/legislative/2015/bills/house/1002#document-9fc5d9f8.</t>
  </si>
  <si>
    <t>No such law exists.
Canon 4 of Administrative Order 10, detailing judicial conduct, acessed April 17, 2015. https://www.vermontjudiciary.org/lc/Shared%20Documents/Text%20of%20A.O.%2010%20Vt%20Code%20of%20Judicial%20Conduct.REFORMATTED.pdf
Chief Superior Judge Brian Grearson personal interview Feb. 17, 2015.
Dan Barrett, staff attorney VT ACLU telephone interview Feb. 19, 2015.
Essex County State’s Attorney Vincent Illuzzi telephone interview Feb. 20, 2015.</t>
  </si>
  <si>
    <t>Virginia Code§ 51.1-309. Appearance as counsel in certain forums prohibited; https://leg1.state.va.us/cgi-bin/legp504.exe?000+cod+51.1-309</t>
  </si>
  <si>
    <t>No law exists.
Corroborated by:
Jeff Hunt; attorney with Parr, Brown, Gee, Loveless; in-person interview on February 19, 2015, Salt Lake City.
Ben Whisenant, attorney and law professor, in-person interview on February 27, 2015, Salt Lake City.
Brent Johnson, lead attorney, Utah State Courts, in-person interview, March 13, 2015.
Law firm of former Supreme Court Justice: http://www.zjbappeals.com/profiles/zimmerman.html.</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</si>
  <si>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Kevin Kane, executive director of the Pelican Institute, a conservative policy analysis research and advocacy group, in-person interview, March 6, 2015 
John Schroeder, state representative, R-Covington, and a frequent critic of the state’s Civil Service system, in-person interview, Feb. 25, 1025
In the Matter of Michael Picou, Louisiana Board of Ethics, Docket 2012-2103, Jan. 16, 2014 
http://ethics.la.gov/EthicsCharges/DocView.aspx?id=284802&amp;searchid=3557041b-d03b-4ac5-9f95-3214a3884090&amp;dbid=0</t>
  </si>
  <si>
    <t>Interview with Gary Lambert, assistant secretary for operational services with the  Massachusetts Executive Office of Administration and Finance, conducted by phone on February 24, 2015
Interview with Natasha M. Bizanos, senior counsel with the Massachusetts Inspector General's Office, conducted by phone on March 13, 2015
Commonwealth procurement information  
https://www.commbuys.com/bso/  -accessed March 8, 2015
Interview with Gary Lambert, assistant secretary for operational services with the  Massachusetts Executive Office of Administration and Finance, conducted by phone on February 24, 2015
Interview with Natasha M. Bizanos, senior counsel with the Massachusetts Inspector General's Office, conducted by phone on March 13, 2015
Commonwealth procurement information  
https://www.commbuys.com/bso/  -accessed March 8, 2015</t>
  </si>
  <si>
    <t xml:space="preserve">Tax-exempt organizations are permitted to make unlimited contributions for buying advertising without disclosing their donors, but the Texas Ethics Commission voted in 2014 to impose a rule requiring the disclosure of so-called "dark money" donations and expenditures. 
Watchdog groups have also called for legislation banning anonymous political contributions. </t>
  </si>
  <si>
    <t xml:space="preserve">Caleb Buhs, public information officer, Department of Technology, Management and Budget, email conversations, April 21-26, 2015  
Budget Department, Transparency and Accountability http://media.state.mi.us/MiTransparency/Vendor                                                                       
MIContractConnect website                                           http://michigan.gov/micontractconnect/0,4541,7-225-48680---,00.html                         </t>
  </si>
  <si>
    <t>No such law exists.
As confirmed by Shelby County Criminal Court Judge Chris Craft, who is also Board of Judicial Conduct chairman, in a phone interview on Feb. 17, 2015.</t>
  </si>
  <si>
    <t xml:space="preserve">David Smith, Kentucky Association of State Employees, president and former Kentucky state employee for 10 years, 18 February 2015, Minot, North Dakota, phone interview. 
John Cheves, Lexington Herald-Leader, accountability reporter, 23 January 2015, Lexington, Kentucky, phone interview. 
Settlement Agreement in Executive Branch Ethics Commission vs. John Rittenhouse case No. 14-018, Kentucky Executive Branch Ethics Commission, 30 January 2015, http://ethics.ky.gov/Administrative%20Actions/Settlement%20Agreement%20-%20Rittenhouse,%20John.pdf, accessed 21 February 2015. 
John Steffen, Kentucky Executive Branch Ethics Commission, executive director, 19 February 2015, Frankfort, Kentucky, phone interview. 
"Leaving State Government" webpage, Kentucky Executive Branch Ethics Commission, no date, http://ethics.ky.gov/resources/Pages/LeavingStateGovernment.aspx, accessed 21 February 2015. </t>
  </si>
  <si>
    <t>No such law exists.
Seana Willing, executive director of the State Commission on Judicial Conduct, telephone interview, Jan. 20, 2015.</t>
  </si>
  <si>
    <t>Michael Dresser, Baltimore Sun reporter, telephone interview, 3/21/15; 
Sheila McDonald, exe secretary Maryland Board of Public Works, telephone interview, 3/24/15;
Board of Public Works agendas, meetings, documents, et al posted here promptly: http://bpw.maryland.gov/Pages/meetingDocuments_year.aspx, and also:
http://bpw.maryland.gov/MeetingDocs/2015-Apr-1-Agenda.pdf accessed 4/15/2015
Open Bids and Contract Awards website shows results: http://www.dgs.maryland.gov/Pages/Procurement/BidsAwards.aspx</t>
  </si>
  <si>
    <t>No such law exists. 
§ 8-3-7 and § 8-3-8, regarding service of retired judges, originally passed in 1905, can be found here:
http://webserver.rilin.state.ri.us/Statutes/TITLE8/8-3/8-3-7.HTM
Interview with Ed Fitzpatrick, Providence Journal political columnist, Feb. 6, 2015, phone.
Interview with Stephen Erickson, retired Rhode Island District Court judge, Feb. 6, 2015, phone.</t>
  </si>
  <si>
    <t xml:space="preserve">John Milburn, director of legislative and public affairs, Department of Administration, email Feb. 13, 2015
Ethics Commission annual report FY 2014: http://ethics.ks.gov/GECSummaries/Annual%20Report%202014.pdf              
Newspaper search, Jan. 1, 2013-present       </t>
  </si>
  <si>
    <t>Illinois Compiled Statutes, State Officials and Employee Ethics Act, 5 ILCS/430, Sec. 20-65, August 18, 2009, 
http://www.ilga.gov/legislation/ilcs/ilcs4.asp?DocName=000504300HArt%2E+20&amp;ActID=2529&amp;ChapterID=2&amp;SeqStart=2900000&amp;SeqEnd=5200000
Illinois compiled statutes, State Employees and Officials Ethics Act, 5 ILCS 430, Sec. 25-5, August 18, 2009,  http://www.ilga.gov/legislation/ilcs/ilcs4.asp?DocName=000504300HArt%2E+20&amp;ActID=2529&amp;ChapterID=2&amp;SeqStart=2900000&amp;SeqEnd=5200000
Article 6 1970 Constitution of the State of Illinois, Section 15 (b)
http://www.ilga.gov/commission/lrb/con6.htm</t>
  </si>
  <si>
    <t>House Bill 1064, “An Act to prohibit unlawful self-dealing by state officers and employees,” 2015 South Dakota Legislature, signed March 12 by the governor, http://legis.sd.gov/Legislative_Session/Bills/Bill.aspx?File=HB1064ENR.htm&amp;Session=2015</t>
  </si>
  <si>
    <t>Matt Marks, Chief Executive Officer, Associated General Contractors of Maine, 26 February 2015, in person interview.
David Heidrich, Assistant Director of Communications, Maine Department of Administrative and Financial Services, 26 February 2015, in person interview.
Kevin Scheirer, Director of Operations, Division of Purchases, Bureau of General Services, 26 February 2015, email interview.
State of Maine's AMS Advantage Vendor Self Service System, Division of Purchases, Bureau of General Services, accessed March 13, 2015.
https://mevss.hostams.com/webapp/PRDVSS2X1/AltSelfService</t>
  </si>
  <si>
    <t>Review of PA Constitution, Article V, Section 17(b), 1968
http://www.legis.state.pa.us/cfdocs/legis/LI/consCheck.cfm?txtType=HTM&amp;ttl=00&amp;div=0&amp;chpt=5
Review of Pennsylvania Code, Chapter 33 (Code of Judicial Conduct), 1973
http://www.pacode.com/secure/data/207/chapter33/chap33toc.html</t>
  </si>
  <si>
    <t>Sue Dinsdale, executive director, Iowa Citizens Action Network, Feb. 4, 2015, telephone interview
Megan Tooker, executive director and legal counsel, Iowa Ethics and Campaign Disclosure Board, Feb. 5, 2015, telephone interview
Advisory Opnion IECDB AO 2013-04, Iowa Ethics and Campaign Disclosure Board, Oct. 31, 2013
http://www.iowa.gov/ethics/legal/adv_opn/2013/2013-04.pdf
Former Branstad chief of staff Boeyink takes job with Des Moines PR firm, Jason Noble, Des Moines Register, Sept. 23, 2013 http://blogs.desmoinesregister.com/dmr/index.php/2013/09/23/former-branstad-chief-of-staff-boeyink-takes-job-with-des-moines-pr-firm</t>
  </si>
  <si>
    <t>The asset disclosures of legislators are posted online within a few days of submission. Pdf scans of the actual reports are available without charge to download and print. 
The complete document and reports from previous years are available and can be used without restriction. Though only six years old, the documents are to available forever and the Board has been going back in time to scan and make available earlier reports.</t>
  </si>
  <si>
    <t>Idaho Code Section 67-1401, Duties of Attorney General, 1885, last amended 2014
 http://legislature.idaho.gov/idstat/Title67/T67CH14SECT67-1401.htm
Idaho Code Section 1-2102, Judicial Council, Duties of Council, 1967, last amended 2011
http://legislature.idaho.gov/idstat/Title1/T1CH21SECT1-2102.htm
Idaho Code Section 1-2103, Judicial Council, Procedure, 1967, last amended 1990
Senate Rule 53, Committee on Ethics
http://legislature.idaho.gov/senate/rules.htm
House Rule 76, Committee on Ethics
http://legislature.idaho.gov/house/rules.htm
Idaho Constitution, Article 3, Section 13, 1890 http://legislature.idaho.gov/idstat/IC/ArtIIISect13.htm</t>
  </si>
  <si>
    <t>Ethics Commission Rules, 74E O.S. Appendix I, rule 4.5
http://www.oklegislature.gov/osstatuestitle.html
https://drive.google.com/file/d/0B0BgaBXva60WOXJDaEs0UDdFQms/view?usp=sharing
74 O.S. chapter 19, section 590.
http://www.oscn.net/applications/oscn/DeliverDocument.asp?CiteID=106370</t>
  </si>
  <si>
    <t>Interview: James Kaiser, first vice president, Indiana State Employees Association, March 12, 2015, by phone. 
Indianapolis Star article, "Indiana lawmakers' panel passes ethics reform package," by Tony Cook, Feb. 10, 2015. http://www.indystar.com/story/news/2015/02/10/indiana-lawmakers-panel-passed-reform-package/23170559/
Indianapolis Star article, "Bosma: Close cooling-off period loophole," by Tony Cook and Ryan Sabalow, Nov. 18, 2014. http://www.indystar.com/story/news/2014/11/18/bosma-close-cooling-period-loophole/19242971/</t>
  </si>
  <si>
    <t xml:space="preserve">Kentucky publishes the legislators' asset and financial disclosure statement on the Legislative Ethics Commission website. The commission scans and uploads PDF images of the original statements submitted by legislators, including those who hand-write their answers and those who turn them in electronically. 
There is no cost for accessing the Legislative Ethics Commission's website or downloading the PDF images of the legislators' asset disclosure forms. </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</si>
  <si>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Decisions, Reports and Appeals, accessed April 15, 2015 https://www.illinois.gov/eec/Pages/disciplinary_decisions.aspx</t>
  </si>
  <si>
    <t>Ohio Rules of Professional Conduct, Rules 1.11, 1.12: http://www.supremecourt.ohio.gov/LegalResources/Rules/ProfConduct/profConductRules.pdf 
Ohio Revised Code 102.03 A and B, Representation by present or former public official or employee prohibited, 2001 (last amended March 20, 2014): http://codes.ohio.gov/orc/102.03</t>
  </si>
  <si>
    <t>Sonny Cranch, representative for CNSI, in-person interview, Jan. 15, 2015
Robert Scott, head of Public Affairs Research Council, in-person interview, Feb. 21, 2015
State Treasurer John N. Kennedy, personal interview, May 14, 2015
Legislative auditor’s list of recently awarded contracts, accessed April 13, 2015 http://www.lla.state.la.us/stategovernment/statecontracts/contracts/Recently_Awarded_Contracts.pdf
Division of Administration’s contract search website, accessed April 13, 2015
https://wwwprd1.doa.louisiana.gov/OSP/LaPAC/eCat/dsp_eCatSearch.cfm 
“Approval and Tracking of Contracts in State Government – Office of Contractual Review,” Louisiana Legislative Auditor, May 6, 2015
https://app.lla.state.la.us/PublicReports.nsf/0B52796B192DBDD986257E3D0058C5F1/$FILE/00007A34.pdf</t>
  </si>
  <si>
    <t xml:space="preserve">Statements of economic interests are posted to the Iowa Legislature's website as pdfs. They are generally scanned documents that were originally handwritten or typed, which makes it hard for any kind of machine readability to take place. The reports are available for legislators dating back through 2006. </t>
  </si>
  <si>
    <t xml:space="preserve">Following the Money 2014: How the 50 states rate in providing online access to government spending data, U.S. Public Interest Research Group, 8 April 2014, http://www.uspirg.org/sites/pirg/files/reports/Following%20the%20Money%20vUS%20v2_0.pdf, accessed 5 February 2015. 
How to do Business with the Commonwealth: Version 6, Kentucky Finance and Administration Cabinet, 1 August 2010, http://finance.ky.gov/services/eprocurement/Pages/doingbusiness.aspx, 5 February 2015. 
Contract Search webpage, Kentucky Open Door, Commonwealth of Kentucky, no date, http://opendoor.ky.gov/search/Pages/contractsearch.aspx, accessed 7 February 2015. 
Procurement Notifications webpage, eProcurement, Kentucky Finance and Administration Cabinet, no date, http://finance.ky.gov/services/eprocurement/Pages/ProcurementNotifications.aspx, accessed 7 February 2015. </t>
  </si>
  <si>
    <t>North Dakota Rules of Professional Conduct, Rule 1.12, 1985 to 2006, http://www.ndcourts.gov/court/rules/Conduct/rule1.12.htm.The court's ability to make these rules is enshrined in the constitution (Art. VI Sec. 3) and they are binding for all judges and attorneys and have the force of law. 
Corroborated with: Aaron Birst, executive director of North Dakota States’ Attorneys’ Association, email, Feb. 28, 2015.</t>
  </si>
  <si>
    <t>No such law exists.
Phone interview Feb. 27, 2015, with Chris Heagarty, director of NC Judicial Standards Commission
Phone interview Feb. 27, 2015 with Michael Crowell, professor of public law and government at the UNC School of Government.</t>
  </si>
  <si>
    <t>Georgia Government Transparency and Campaign Finance Act - O.C.O.G § 21-5-6 (19), 2014
Georgia Government Transparency and Campaign Finance Act - O.C.O.G § 21-5-6 (15), 2014
http://www.ethics.ga.gov/wp-content/uploads/2011/08/2014-B%20GA%20Govt%20Transparency%20and%20Campaign%20Finance%20Act%20effective%20Januay%2031%202014%20INCORPORATING%20HB310%20and%20SB297%20FINAL.pdf
Rules of the Judicial Qualifications Commission, 2004. See Rule 2.
https://www.dropbox.com/s/vc8m6x4vnt8pas5/JUDICIAL%20QUALIFICATION%20COMMISSION%20-%2008_13_10.doc?dl=0</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</si>
  <si>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“Gov. Otter’s budget chief resigns to take a lobbying job,” Emilie Ritter Saunders, StateImpact/NPR, Sept. 18, 2012, http://stateimpact.npr.org/idaho/2012/09/18/gov-otters-budget-chief-resigns-to-take-lobbying-job/
“Second former top state official becomes Idaho Power lobbyist,” John Miller, Associated Press, Jan. 6, 2012, http://www.spokesman.com/blogs/boise/2012/jan/06/second-former-top-state-official-becomes-idaho-power-lobbyist/
“Shad Priest named director of legislative and regulatory affairs for Idaho,” Regence Blue Shield news release, July 13, 2011, http://news.regence.com/releases/shad-priest-named-director-of-legislative-and-regulatory-affairs-for-idaho</t>
  </si>
  <si>
    <t>Caleb Hunter, head of marketing and communications, Iowa Department of Administrative Services, Feb. 18, 2015, email
Project Bid Results Currently Available, Facilities Planning and Management, Iowa State University
http://www.fpm.iastate.edu/planning/construction/bidtabs/
Awarded Contracts, Iowa Department of Administrative Services
http://bidopportunities.iowa.gov/?pgname=viewcontracts&amp;all=1
2015 Chevrolet Law Enforcement Vehicles - Karl Chevrolet, Master Agreement: Contract Declaration and Execution, Iowa Department of Administrative Services http://bidopportunities.iowa.gov/?pgname=viewcontracts&amp;contract_id=2093
"Open Records Policy — Requests for Examination of Public Records," Iowa Department of Administrative Services, Accessed April 14, 2015, https://das.iowa.gov/das-core/marketing-communications/open-records-policy</t>
  </si>
  <si>
    <t>Les Kondo, Hawaii State Ethics Commission, executive director, Honolulu, Hawaii, 2 February 2015, telephone 
Randy Perreira, Hawaii Government Employees Association, a public employee union, executive director, 13 March 2015, Honolulu, Hawaii, email
Robin K. Matsunaga, Hawaii Office of the Ombudsman, ombudsman, Honolulu, Hawaii, 5 February 2015, telephone
All opinions, Hawaii State Ethics Commission, accessed 14 March 2015, http://ethics.hawaii.gov/all-opinions/</t>
  </si>
  <si>
    <t>No such law exists. 
Rules of the Chief Administrative Judge, Part 100 (Judicial Conduct), no date applicable, https://www.nycourts.gov/rules/chiefadmin/100.shtml</t>
  </si>
  <si>
    <t xml:space="preserve">John Milburn, director of legislative and public affairs, Department of Administration, email March 13, 2015 
Mike Gipson, executive vice president Associated General Contractors Kansas, telephone interview Friday, June 19, 2015
Kansas Department of Administration website: http://admin.ks.gov/offices/chief-counsel/kansas-open-records-act                                                                                                                                      </t>
  </si>
  <si>
    <t>Groups that buy ads that advocate election or defeat of a candidate are required to register as a PAC and report contributions received and expenditures made, said Drew Rawlins, executive director of the Bureau of Ethics and Campaign Finance. “Groups that make media buys that do not advocate election or defeat of a candidate are not required to register and report. Tennessee does not have an 'electioneering communication' similar to the (Federal Election Commission).” 
 There are several different statutes that govern ads that expressly advocate for the election or defeat of a candidate. 
 State law defines contribution as “any advance, conveyance, deposit, distribution, transfer of funds, loan, loan guaranty, personal funds of a candidate, payment, gift, or subscription of money or like thing of value, and any contract, agreement, promise or other obligation, whether or not legally enforceable, made for the purpose of influencing a measure or nomination for election or the election of any person for public office or for the purpose of defraying any expenses of an officeholder incurred in connection with the performance of the officeholder's duties, responsibilities, or constituent services.” Tenn. Code Ann. § 2-10-102(4)
 A multicandidate committee (PAC) is defined as a “political campaign committee to support or oppose two (2) or more candidates for public office or two (2) or more measures.” Tenn. Code Ann. § 2-10-102(9)
 Tenn. Code Ann. § 2-10-105(e)(1) requires each group to register. 
 “Each candidate and each political campaign committee shall certify the name and address of the candidate's or committee's political treasurer to the registry of election finance or the county election commission, where appropriate, before the candidate or committee may receive a contribution or make an expenditure in a state or local election. A statement certifying a candidate's treasurer must contain the office the candidate is seeking and the year of the election. 
 "A state public officeholder shall also certify the name and address of such officeholder's political treasurer to the registry of election finance before the officeholder or the officeholder's political committee may accept a contribution to defray the expenses incurred in connection with the performance of the officeholder's duties or responsibilities, and a local officeholder shall so certify the name and address of such officeholder's treasurer to the appropriate county election commission. A candidate may serve as that candidate's own political treasurer. 
 "A candidate or political campaign committee shall notify the registry of election finance or county election commission of any changes in the office of its political treasurer. Any such statements filed pursuant to this part shall be cosigned by the candidate, if such candidate appoints a political treasurer other than the candidate.” Tenn. Code Ann. § 2-10-105(e)(1)
 Tenn. Code Ann. § 2-10-107 requires groups to report contributions and expenditures of more than $100.</t>
  </si>
  <si>
    <t>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Interview with Tom Crawford, Editor of the Capitol Report, February 20, 2015
Interview with Charles Bullock, Political Scientist, University of Georgia, January 26, 2015</t>
  </si>
  <si>
    <t>The asset disclosure records of state legislators are available online through the Secretary of State’s website, but all files are pdf scans of the original documents. 
The asset disclosure records of state legislators are available online and while the search engines may not be as user-friendly as it could be, citizens can access the information without barriers. The asset disclosure records of state legislators are available to any user, and users are not required to register before accessing this data.</t>
  </si>
  <si>
    <t>Stephen Meck, general council for the Public Employees Relations Commission, interviewed by phone April 14, 2015
James Bowman, a professor of public administration at the Askew School of Public Administration at Florida State University, interviewed by phone April 15, 2015 
A search of COMMISSION ON ETHICS FINDINGS OF VIOLATIONS, RECOMMENDED FINES &amp; PENALTIES OF PUBLIC OFFICIALS FOR VIOLATIONS OF THE CODE OF ETHICS THROUGH MARCH 2015, document obtained in PDF format from the Commission on Ethics</t>
  </si>
  <si>
    <t>Statements of Economic Interest are accessible on the Mississippi Ethics Commission website. The reports are free to access and the search is relatively user friendly, but most of the forms give only some insight into a person's assets because they only require the filer to disclose businesses with which he or she is associated, not a complete list of income sources outright. 
The data are only found in pdf format and often times a viewer must enter specific information in the search to find results.</t>
  </si>
  <si>
    <t>Directive 5-08, Guidelines on the Practice of Law by Retired Judges (3/24/08): http://www.judiciary.state.nj.us/directive/2008/dir_05_08.pdf</t>
  </si>
  <si>
    <t>Asset disclosure information of lawmakers is available at no cost and online. Data are easily accessible and searchable and include original data provided. 
They have to be filed electronically and the Government Transparency and Campaign Finance Commission says they are almost immediately available for public view with their website. 
However, the files are in pdf format and the search engine to access the data online requires a minimum of the first letter of the last name.</t>
  </si>
  <si>
    <t>Phone interview with Sal Luciano, executive director of Council 4, American Federation of State, County, &amp; Municipal Employees (AFSCME), from New Britain, March 13, 2015.
Phone interview with Daniel E. Livingston, attorney for coalition of state employee unions, from Hartford, March 12, 2015.
Office of State Ethics Advisory Opinion 2014-7, Oct. 23, 2014, http://www.ct.gov/ethics/lib/ethics/advisory_opinions/2014/advisory_opinion_2014-7.pdf
Office of State Ethics Advisory Opinion 2015-2, March 19, 2015, http://www.ct.gov/ethics/lib/ethics/advisory_opinions/2015/advisory_opinion_2015-2.pdf</t>
  </si>
  <si>
    <t>Legislators are not required to file asset disclosure records. There are no asset disclosure records to publish.</t>
  </si>
  <si>
    <t>Deborah Moreau, lawyer, Delaware Public Integrity Commission, email interview, February 2, 2015; 
Vipal Monga, "Delaware Job Hop Stirs Flap", wsj.com, August 20, 2013: http://on.wsj.com/1zN7Y44;
Review of Public Integrity Commission post-employment opinions, 1991-2014, accessed March 25, 2015, http://1.usa.gov/1ABTzoV
Jonathan Starkey, "Abandoned property: Millions for Markell linked firms", delawareonline.com, May 20, 2014, http://delonline.us/1hUrOMz; 
Jonathan Starkey, "Del. Senate passes unclaimed property bill", delawareonline.com, January 22, 2015: http://delonline.us/1yZqjL5;</t>
  </si>
  <si>
    <t>The asset disclosure records of state legislators are available online, but in pdf format only. 
The database can be quickly navigated as the form 6 of House Speaker Stephen Crisafulli was easy to find. It was available to anyone and free of charge, and the information was seemingly complete (each of his assets worth more than $1,000 was included) but unfortunately, it was out of date (2013 rather than 2014).</t>
  </si>
  <si>
    <t>No such law exists.
Rules of the Supreme Court of the State of New Hampshire, Rule 38: “Code of Judicial Conduct”, accessed Jan. 22-Feb. 9, 2015, http://www.courts.state.nh.us/rules/scr/scr-38-Canon%203-new.htm 
Confirmed with Robert Wilson, New Hampshire Judicial Conduct Committee, chairman, Jan. 27, 2015, Lowell, Mass., phone</t>
  </si>
  <si>
    <t>Section 16 of South Dakota Codified Laws, Title 12, Section 27, “Campaign Finance Requirements,” says organizations that make an advocating communication of $100 or more must file a statement within 48 hours of the communication. The statement must include a list of the names of the people making the five largest contributions to the organization during the 12 months preceding the communication, but no more than the top five contributors are required to be listed.
 Section 17 says organizations that make a non-advocating (electioneering) communication must file a statement within 48 hours of the communication, but there is no requirement for organizations making a non-advocating communication to disclose any of their donors.
 Both advocating and non-advocating statements are available on the secretary of state’s website.</t>
  </si>
  <si>
    <t xml:space="preserve">No such law exists.
Candidate advocacy groups are not required to disclose their independent expenditures. Bills in the S.C. House, H. 3189, and S.C. Senate, S. 1, have been introduced and are awaiting debate early in the 2015 legislative session.  </t>
  </si>
  <si>
    <t xml:space="preserve">Disclosure forms filed by members of the Delaware General Assembly are available upon written request, but have never been available online. That keeps Delaware citizens from having clear access to information about the finances of their elected representatives. Deborah Moreau, the lawyer for Delaware's Public Integrity Commission, says the information is not made available online because of "phishing" concerns. Ethics officials say uploading financial information to the web, even though disclosure forms do not include account numbers, could expose them to financial crimes. </t>
  </si>
  <si>
    <t>Kim Burgess, statewide chief human resources officer for the Colorado Department of Personnel and Administration, during a Feb. 18, 2015 phone interview.
Luis Torro, director of Colorado Ethics Watch, in a March 11, 2015 e-mail. 
Colorado Independent Ethics Commission, Opinions Indexed By Topic, Future Employment, accessed April 23, 2015: https://www.colorado.gov/pacific/iec/opinions-indexed-topic
Colorado Independent Ethics Commission, Advisory Opinion 13-13, Feb. 25, 2014, accessed April 23, 2015: https://www.colorado.gov/pacific/sites/default/files/AdvisoryOpinion_13-13_IEC.pdf  
Colorado Independent Ethics Commission, Letter Ruling 14-02 (Subsequent Employment or Contract), Oct. 6, 2014, accessed June 5, 2015: https://www.colorado.gov/pacific/sites/default/files/Letter%20Ruling%2014-02%20Final_0.pdf</t>
  </si>
  <si>
    <t>Interview: Jessica Robertson, commissioner, Department of Administration, Feb. 25, 2015, by phone. 
Indiana Department of Administration, Active Contracts: http://www.in.gov/idoa/2448.htm; accessed Feb. 18, 2015. 
Indiana Department of Administration, Award Recommendations: http://www.in.gov/idoa/2462.htm; accessed Feb. 28, 2015.</t>
  </si>
  <si>
    <t>Janis Harrison, Department of Finance and Administration Statewide Program Manager, February 17, 2015, telephone interview. 
Tim Leathers, deputy director, Arkansas Department of Finance and Administration,  February 4, 2015, telephone interview. 
Max Brantley, Senior Editor Arkansas Times, January 20, 2015, telephone interview. 
Matt Campbell, Little Rock attorney and blogger, Blue Hog Report , January 20, 2015, telephone interview. 
Rep. Nate Bell, state representative, March 9, 2015, telephone interview. 
Duncan Baird, Arkansas budget director, former state representative and co-chair of Joint Budget Committee, co-sponsor of ethics-related legislation, February 22, 2015, telephone interview.
State Sen. David Sanders, January 26, 2015, telephone interview.
“Shane Broadway takes job as Arkansas State lobbyist,” Max Brantley, Arkansas Times, December 17, 2014. http://www.arktimes.com/ArkansasBlog/archives/2014/12/17/shane-broadway-takes-job-as-arkansas-state-lobbyist
“Former Medicaid director and private option architect Andy Allison takes job with McKinsey,” David Ramsey, Arkansas Times, January 22, 2015
http://www.arktimes.com/ArkansasBlog/archives/2015/01/22/former-medicaid-director-and-private-option-architect-andy-allison-takes-job-with-mckinsey</t>
  </si>
  <si>
    <t>112.322 Duties and powers of commission, 2014, http://www.leg.state.fl.us/statutes/index.cfm?App_mode=Display_Statute&amp;Search_String=112.322&amp;URL=0100-0199/0112/Sections/0112.322.html</t>
  </si>
  <si>
    <t>Jay Wierenga, Fair Political Practices Commission, Communications Director, April 6, 2015, Sacramento, email
Fair Political Practices Commission, Summary of Enforcement Decisions
http://www.fppc.ca.gov/Act/2014/2014_AppxIV.pdf
Fair Political Practices Commission, Enforcement Decisions, 2014
http://www.fppc.ca.gov/press_release.php?limit=2014
Fair Political Practices Commission, Enforcement Decisions, 2013
http://www.fppc.ca.gov/press_release.php?limit=2013</t>
  </si>
  <si>
    <t>The asset disclosure records of legislators are accessible to the public in pdf format through the Fair Political Practices Commission website. The forms contain complete information, with the exception of home addresses, and are actual copies of the forms filed annually. The forms are timely, filed upon taking office or becoming a candidate, annually thereafter, and upon leaving office.</t>
  </si>
  <si>
    <t>29 Del. C. 5807(b), 5807 (d), 5810(h), 5809(11), http://1.usa.gov/1BuDRfb. Approved July 23, 1990;
Court on the Judiciary Rules, http://1.usa.gov/1E7uUrf;
29 Del. C. 1003, Approved July 23, 1990, http://delcode.delaware.gov/sessionlaws/ga135/chp419.shtml</t>
  </si>
  <si>
    <t>Maura Smith, state Procurement Office, procurement manager, 30 December, 2014, Honolulu, Hawaii, telephone
Awards, Hawaii State Procurement Office, accessed 26 January 2015, http://hawaii.gov/spo2/
HiePRP State of Hawaii eProcurement System, Hawaii State Procurement Office, accessed 25 January 2015, 
https://hiepro.ehawaii.gov/welcome.html;jsessionid=8B62247FA24A98AFF72157EBE8C0441D.prodapp1
Sample page of Contracts for Goods, Services, and Construction, Hawaii State Procurement Office, accessed 13 March 2015, http://hawaii.gov/spo2/source/source_detail.php?id=MzAzOTU=&amp;hs=1ddcf0cc41cec2ed3d0d7d8f12e6fba2</t>
  </si>
  <si>
    <t>Phone interview, Dr. Martin Anderson, Director of Strategic Planning and Professional Development, Department of Administrative Services, from Hartford, March 6, 2015.
State Procurement Portal, results of a bid for the Department of Transportation: http://www.biznet.ct.gov/SCP_Documents/Results/8950/301-0072_0001.pdf
State Contracting Portal, Department of Administrative Services, (accessed April 25, 2015), http://www.biznet.ct.gov/SCP_Search/Default.aspx?AccLast=1</t>
  </si>
  <si>
    <t>Robert Scoglietti, Director of Policy and External Affairs, Delaware Office of Management and Budget, email interview, February 17, 2015;
State of Delaware, Bid Solicitation Directory, bids.delaware.gov, accessed March 9, 2015, http://1.usa.gov/1wn5KHu;
Contract No. OMB1401-LIFEINS, State of Delaware Life Insurance program (example contract award information), accessed March 9, 2015, http://1.usa.gov/1wncl4D; 
Award notice, EDIS Co., June 2013, Dover High School construction, accessed March 9, 2015: http://bidcondocs.delaware.gov/CSD/CSD_1309-BidG-1_AN.pdf</t>
  </si>
  <si>
    <t>All statements of financial interest are available on the Secretary of State’s website at no cost, available to anyone, stored permanently, with no imposition of terms of service. The Secretary of State uploads them promptly after receiving them. 
That said, they can be a bit difficult to find on the website. They are easy to identify if one searches for the individual. However, several attempts to search via the link “Statement of Financial Interest” (SFI) were unsuccessful. The only way to access them is one by one, via searching for the individual filer. The data is in non-machine-readable format, in PDFs, many of which are handwritten. In some cases fields are missing.</t>
  </si>
  <si>
    <t>Colorado constitution, Article XXIX, Ethics in Government, Section 5. Independent ethics commission, Amendment 41, 2006, (1): http://tornado.state.co.us/gov_dir/leg_dir/olls/constitution.htm#ARTICLE_XXIX_Section_5
Independent Ethics Committee, Rules of Procedure, accessed April 27, 2015: https://www.colorado.gov/pacific/iec/rules-procedure
Colorado Rules on Judicial Discipline, Rule 3(d)(10).
http://www.coloradojudicialdiscipline.com/PDF/CJD%20RULES%20-%20Revised%20and%20Adopted%20by%20Supreme%20Court%202012(07)%20Clean%206-20-12.pdf
Confirmed with William Campbell, director of the Commission on Judicial Discipline in a July 27, 2015 e-mail.</t>
  </si>
  <si>
    <t>Outside groups that make political ad buys must publicly disclose any contributor who donates more than $1,000 per election cycle.
Ballot-advocacy groups that make political ad buys must publicly disclose any contributor who gives more than $1,800 per election cycle.</t>
  </si>
  <si>
    <t>C.G.S., Title 1, Chap. 10, Sec. 1-81(a)(6), 1977.
http://www.cga.ct.gov/current/pub/chap_010.htm#sec_1-81
C.G.S., Title 5I, Chap. 872, Sec. 51, 1992.
http://www.ct.gov/jrc/cwp/view.asp?a=3061&amp;q=384462&amp;jrcNav=</t>
  </si>
  <si>
    <t>Brian Ferguson, deputy director, Department of General Services, email, Apr. 13, 2015
Department of General Services, eProcurement website, Apr. 20, 2015
http://www.dgs.ca.gov/pd/Programs/eprocure.aspx
California Department of Transportation, Bid Opening web page, Apr. 20, 2015
http://www.dot.ca.gov/hq/esc/oe/planholders/oe_bidsum_result.php
Financial Information System for California, Annual Report to the Legislature, February 2015
http://www.fiscal.ca.gov/documents/2015AnnualReporttoLegislature.pdf
California State Auditor, Letter: Status of Fi$cal, Feb. 26, 2015
https://www.auditor.ca.gov/pdfs/reports/2013-039.1.pdf</t>
  </si>
  <si>
    <t>Byron Schlomach, Goldwater Institute Center for Economic Prosperity Director, telephone interview 3/2/15
State Procurement Office Alerts, Accessed May 7, 2015
https://spo.az.gov/news/spo-alerts
ProcureAZ Alerts, Accessed May 7, 2015
https://spo.az.gov/news/procureaz-alerts
ProcureAZ Bid/Contract Search, Accessed May 7, 2015
https://procure.az.gov/bso/external/advsearch/advancedSearch.sdo
 Procurement Office, State of Arizona Procurement Activities, Accessed May 7, 2015
https://spo.az.gov/state-arizona-procurement-activities-0</t>
  </si>
  <si>
    <t xml:space="preserve">In practice, asset disclosure records of state legislators are accessible to the public on the Secretary of State's website. The site can be searched easily, but an Adobe Reader is required to download the pdf files. </t>
  </si>
  <si>
    <t xml:space="preserve">Only some groups making political ad buys must disclose their contributors.
Section 1638 (Advertising) requires the group or candidate to disclose who paid for the ad. Section 1623 (Registration) requires that "every person ... who makes independent expenditures expressly advocating the election or defeat of a clearly identified candidate or question appearing on the ballot, in an aggregate amount in excess of $100 during a calendar year shall file ... a report which should include the same information required of a candidate or political committee." 
Thus those groups buying political ads, if they paid more than $100 for it/them and were directly advocating the defeat of a clearly identified candidate or ballot question, would be required to disclose their donors through the campaign finance law. Otherwise, there is plenty of room for interpretation of the law. </t>
  </si>
  <si>
    <t>Camber Thompson, Office of State Procurement Administrator, March 3, 2015, email interview.
Tim Leathers, deputy director, Arkansas Department of Finance and Administration, February 4, 2015, telephone interview. 
Arkansas Office of State Procurement website, “Anticipation to Award,” accessed March 3, 2015, http://www.arkansas.gov/dfa/procurement/pro_intent.php</t>
  </si>
  <si>
    <t xml:space="preserve">There are no ad disclosure requirements in Oregon regarding groups that make political ad buys. </t>
  </si>
  <si>
    <t>Feb. 18, 2015 email interview with chief procurement officer Jason Soza; 
March 24, 2015, phone interview with John MacKinnon, executive director of the Associated General Contractors of Alaska;
All Region Contract Listing, Bid Results (http://www.dot.state.ak.us/apps/contracts?ACTION=LISTING&amp;REGION_CODE=ALL&amp;esp=0), accessed Feb. 25, 2015; 
Bid Calendar and Bid Results (http://dnr.alaska.gov/parks/designconstruct/bidcalresults.htm), accessed Feb. 25, 2015;</t>
  </si>
  <si>
    <t>Legislators are required to file forms which are extremely similar to the Public Official Disclosure Forms required of most elected officials in Alaska. Legislative Financial Disclosure (LFD) forms are posted on the website of the Alaska Public Offices Commission when received. 
The website is easy to access and navigate, but the records cannot be downloaded.</t>
  </si>
  <si>
    <t>Political Reform Act, Government Code §83113 (Amended 1999)
http://leginfo.legislature.ca.gov/faces/codes_displaySection.xhtml?lawCode=GOV&amp;sectionNum=83113.
California Constitution, Art. VI, §18 (j), (Amended 1994
http://leginfo.legislature.ca.gov/faces/codes_displaySection.xhtml?lawCode=CONS&amp;sectionNum=SEC.+18.&amp;article=VI</t>
  </si>
  <si>
    <t>Byron Schlomach, Goldwater Institute Center for Economic Prosperity Director, telephone interview 3/2/15
Jim Small, Arizona News Service Editor, telephone interview, 5/17/2015
Diane Brown, Executive Director of the Arizona chapter of the Public Interest Research Group, telephone interview, 5/22/2015
Scott Smith, Chief of Staff to AZ Gov. Jan Brewer, To Join Ballard Spahr as Managing Director of Government Relations, Ballard Spahr news release, Nov. 24, 2014
http://www.ballardspahr.com/eventsnews/pressreleases/2014-11-24-scott-smith-chief-of-staff-to-az-gov-jan-brewer-to-join-ballard-spahr.aspx</t>
  </si>
  <si>
    <t>"March 2, 2015, interview with Jonathan Woodman, state ethics attorney
March 2, 2015, phone interview with Alaska State Employees Association president Jim Duncan; 
June 29, 2015, Searches on Google and Lexis-Nexis. Review of Google and Lexis-Nexis search engines for the following phrases revealed no indication that there have been publicly documented occurrences of this problem: "Alaska revolving door," "Alaska civil service lobbying," "Alaska state employees lobbying," "Alaska state employees cooling off," "Alaska lobbying after leaving office."</t>
  </si>
  <si>
    <t>No such law exists.
Interview 1/22/15 with Janette Bloom, retired chief clerk, Nevada Supreme Court
Interview 1/23/15 with Michael Sommermeyer, PIO, Nevada Supreme Court. 
Phone interview 2/4/15 with Doug Jones, former chairman, Nevada Judicial Discipline Commission</t>
  </si>
  <si>
    <t>Awarded Bids, Alabama Department of Finance, Division of Purchasing, multiple dates. http://purchasing.alabama.gov/txt/awards.aspx, accessed on June 7, 2015.
Responses to Bid, Alabama Department of Finance, Division of Purchasing, multiple dates. http://purchasing.alabama.gov/txt/responses.aspx, accessed on June 7, 2015.
Phil Rawls, former government reporter, the Associated Press, June 2, 2015, telephone interview.</t>
  </si>
  <si>
    <t>Rules 2.51-2.58 of Oklahoma's Ethics law requires ad buys and electioneering communications to include a one-line tagline about which candidate committee, political party, PAC or unlimited committee paid for the advertisement. The law does not state that they must publicly disclose who contributed. 
Citizens have the ability under Oklahoma's laws to look up donors to those groups, but the law doesn't require the ad buys to disclose the donors/contributors on the ad itself. 
However, under Oklahoma's Ethics Commission Rules, 74E O.S. Appendix I, rule 2.18-2.2 those groups are all required to disclose names and amounts for any donations over $50, which is publicly available through the state's Guardian system.</t>
  </si>
  <si>
    <t>Generally, citizens can access the results of major public procurement bids within a reasonable time period and at no cost. Some projects and bids are listed online on the state’s website. All bids are on the Public Purchase vendor system, which is linked to on the state’s website but requires registration. 
Bid information is publicly available at the time of the bid opening, Wyoming Purchasing Manager Lori Galles said. In Wyoming, projects are awarded to the lowest bidder. “We base the award off of price alone," she said. 
The office does acknowledge public records requests for documents within a week of the request’s receipt, Galles said. 
“We try to review each request,” she said. “For some responses, we will get thousands and thousands and thousands of documents. We have at times asked the requesting party to even hire a temp agency; we don’t dedicate staff time to that. We don’t refuse those requests.”</t>
  </si>
  <si>
    <t>Montana Code Annotated, title 3, chapter 1, part 6, section 5, 1895, http://leg.mt.gov/bills/mca/3/1/3-1-605.htm</t>
  </si>
  <si>
    <t>Title 38 Chapter 3 Article 8.1-519. Legislative ethics committees; membership; powers and duties; code of ethics
http://www.azleg.gov/ars/38/00519.htm
Arizona Revised Statutes Annotated Rules of the Commission on Judicial Conduct Rule 4. Administration, https://govt.westlaw.com/azrules/Document/N70FD68303EAC11E4B238D6A62ED10CFE?viewType=FullText&amp;originationContext=documenttoc&amp;transitionType=CategoryPageItem&amp;contextData=(sc.Default)
Laws current as of March 30, 2015.</t>
  </si>
  <si>
    <t xml:space="preserve">A.S. 22.30.060, "Rules of Confidentiality" (http://www.touchngo.com/lglcntr/akstats/Statutes/Title22/Chapter30/Section060.htm), accessed March 26, 2015; 
Select Committee on Legislative Ethics, "Advisory Opinions" (http://ethics.legis.state.ak.us/documents/ao_info.pdf), accessed March 26, 2015
Ethics Acts Procedures for Boards and Commissions (http://www.law.alaska.gov/doclibrary/ethics/EthicsBC.html), accessed June 8, 2015
March 2, 2015, phone interview with state executive ethics attorney Jonathan Woodman; </t>
  </si>
  <si>
    <t>Title 25, Chapter 4, Section 105 (3)(e) of the Mississippi Code; CONFLICT OF INTEREST; IMPROPER USE OF OFFICE; Certain actions, activities and business relationships prohibited or authorized; contracts in violation of section voidable; penalties
http://law.justia.com/codes/mississippi/2013/title-25/chapter-4/article-3/section-25-4-105</t>
  </si>
  <si>
    <t>Ohio's statutes obligate disclosure of the sources for all express advocacy materials and all electioneering communications. The Citizens United and subsequent rulings by the U.S. Supreme Court of course can provide a road map to evade state disclosure requirements, allowing spending by outside groups that does not have to be disclosed.</t>
  </si>
  <si>
    <t>Missouri Revised Statutes, 1947, Chapter 477 section 130, amended 1949, 1951, 1953, 1959, 1961, 1967, 1972, 1975, 1977, 1980, 1982, 1984, 1990, http://www.moga.mo.gov/mostatutes/stathtml/47700001301.html</t>
  </si>
  <si>
    <t>No such law exists.
Corroborated by:
Thomas Vasaly, Board on Judicial Standards, Executive Secretary, 5 March 2015, St. Paul, Minnesota, email interview</t>
  </si>
  <si>
    <t>The Contract Sunshine website is operational.  It contains purchasing records for most state agencies, but only purchases greater than $10,000. But it takes more effort to actually view the details of the bidding process. According to Julie Nischik, Government Accountability Board; Manager Sunshine Contracts, "In order to get those kinds of details, a person needs to contact the Procurement Manager that is listed on the contract information page . . . They will be able to provide  further details such as other bidders and amounts.  The name should be a hyper link which will take you to a page with further contact information."
Wisconsin's Contract Sunshine Act requires all state agencies in the executive, legislative, and judicial branches to report their purchasing activities amounting to $10,000 or more in a fiscal biennium to the Government Accountability Board (GAB) for posting to a publicly accessible Web site. Information must be reported within 24 hours and must include the purpose, date, and estimated amount of each reportable transaction. Statutes do not assign responsibility for ensuring compliance with reporting requirements or verifying the accuracy and completeness of the reported information, but GAB has instructed most agencies to submit written certification of their compliance every three months.   
---
Peer Reviewer comment: Agree.
The long-awaited and much-delayed Contract Sunshine website is indeed now operational but is of limited usefulness.</t>
  </si>
  <si>
    <t>North Dakota law does require most buyers of political advertising to disclose donors but in an indirect way. One law requires ads to disclosed who paid for them and another requires any one or any group involved in political activities, including buying ads, to disclose donors. This is true for PACs, for example. However associations or coops would not have to disclose their individual donors. 
North Dakota Century Code Section 16.1-10-04.1 requires any person or group paying for any political advertising to identify himself or itself in the ad. If the payer is a group, the group’s chairman or some other official must be identified. This applies to advertising aimed at political candidates or measures in any public medium, from newspapers to websites. The exception is campaign buttons. The law does not distinguish between advertising before or during an election.
Century Code Chapter 16.1-08.1 requires any person or group supporting or opposing a political candidate or a measure to identify donors who contribute more than $200; this includes the candidate and the group sponsoring the measure. In addition, some persons or groups are required to identify the occupation, employer and principal place of business for any person who contributes $5,000 or more.
Individual sections of law in this chapter require specific persons or groups engaged in political activities to identify donors.
* Century Code Section 16.1-08.1-02 applies to candidates and candidate committees. Extra disclosures are required for donations of $5,000 or more.
* Century Code Section 16.1-08.1-03.8 applies to political committees representing more than one candidate. Extra disclosures are required for donations of $5,000 or more.
* Century Code Section 16.1-08.1-03 applies to political parties. Extra disclosures are required for donations of $5,000 or more.
* Century Code Section 16.1-08.1-03.9 applies to judicial candidates and candidate committees.
* Century Code Section 16.1-08.1-03.13 applies to committees sponsoring measures. The threshold for identifying donors is lower: any donor who contributes more than $100. Out-of-state political committees or persons that donate more than $100 must identify their own donors: Any donor-to-the-donor who contributes more than $100 must be identified by name, address, amount contributed, occupation, employer and principal place of business.
* Century Code Section 16.1-08.1-03.1 applies to committees or persons supporting or opposing a measure.
* Century Code Section 16.1-08.1-03.12 applies to any other kind of committee that spends money to support or oppose candidates or measures; this covers any group not otherwise defined by Century Code Chapter 16.1-08.1. Extra disclosures are required for donations of $5,000 or more.
* Century Code Section 16.1-08.1-03.3 applies to political action committees, which represent corporations, cooperative corporations, limited liability companies or associations, such as unions and fraternal orders. These groups are not allowed to directly spend money to support or opposes candidates, including buying ads, and must work through their PACs. 
* Century Code Section 16.1-08.1-03.14 applies to conduits. These are persons or groups that receive donations and transfer the money to candidates, political parties or political committees, including committees supporting or opposing measures. An example is a credit card company or a money transfer service. All donors must be reported regardless of amount donated. Extra disclosures are required for donations of $5,000 or more.
Some groups are not required under state law to identify their donors but must report their own donations:
* Century code Section 16.1-08.1-03.5 applies to corporations, cooperative corporations, limited liability companies or associations. While they are not allowed to spend money on candidates they are allowed to spend money to support or oppose measures or to donate to committees that support or oppose measures. If they do so, they must disclose how much they spent.
Corporations, cooperative corporations, limited liability companies or associations are allowed to spend money to promote a "general political philosophy or belief" that may benefit them or their constituents without disclosing how much they spent.
* Century Code Section 16.1-08.1-03.7 applies to federally-registered political committees if they donate more than $200 to state candidates, political parties in the state or political committees in the state, including committees supporting or opposing measures. Federally-registered political committees may have to identify donors under federal law but that is not addressed in the Century Code.</t>
  </si>
  <si>
    <t>A recent state law took effect Jan. 1, 2013, that consolidates procurement laws under the Department of Enterprise Services (DES). State law requires all state agencies and higher education institutions to submit a list of all contracts to DES annually. DES maintains a public list of such contracts on a searchable website. 
 The list of all contracts and procurement efforts is stored as a dataset on data.wa.gov. The database is sortable and identifies the state agency, the contractor's name, amount of the contract and whether it's a single-source contract, among other data. Most large agencies also post their bid results on their own website within a day or two of the opening bid.</t>
  </si>
  <si>
    <t>All sources accessed on Jan. 16, 2015
M.G.L. Ch. 268A (3) (a) and (b) 
http://www.mass.gov/ethics/laws-and-regulations/conflict-of-interest-law.html
M.G.L. 268A Section 5:
https://malegislature.gov/Laws/GeneralLaws/PartIV/TitleI/Chapter268A/Section5
M.G.L. Ch. 268a section 23
https://malegislature.gov/laws/generallaws/partiv/titlei/chapter268a/section23
Massachusetts state regulations defining public employees subject to the conflict of interest law include “all members of the judiciary” 
http://www.mass.gov/ethics/laws-and-regulations/rules-and-regulations-governing-the-commission/#2.02Definitions</t>
  </si>
  <si>
    <t>Bid information is readily available for free on the Purchasing Division Web page, as well as wvOASIS, a new computer network that will link all state agency Web sites in a single portal.</t>
  </si>
  <si>
    <t>No such law exists                                                                                                                                             
Michigan Constitution, Article VI, Section 21http://www.legislature.mi.gov/(S(mqtmq4vhw11fnr1wkejgapsx))/mileg.aspx?page=getObject&amp;objectName=mcl-Article-VI-21</t>
  </si>
  <si>
    <t>Citizens may access the results of any public procurement offerings that are offered through the Department of General Services on the eVA website's Report and Resource Center. Those contracts that are exempt from the Virginia Public Procurement Act will not appear on the eVA site.
The awards are posted the same day that the department decides on an award on eVA. For road and bridge projects, the bid openings are done live and are available through the VDOT website, with the announcements published soon after.</t>
  </si>
  <si>
    <t>Maryland Annotated Code, Oct. 2014, General Provisions Article, Public Ethics Law Sect 5-504 (d) http://ethics.maryland.gov/download/general/Ethics%20Law.pdf
Maryland Code of Judicial Conduct, Rule 2.11 Oct. 2010 http://www.courts.state.md.us/rules/reports/codeofjudicialconduct2010.pdf</t>
  </si>
  <si>
    <t>Statements of Financial Interests (SFI’s) are not available online in Massachusetts. Though there have been efforts to change the law that requires each filer be notified if a request is made to see his or her SFI, it has not gained traction in the Legislature. It has been refiled this year and referred to a legislative committee for further study. 
 The effort is supported by advocates for government transparency, such as Common Cause Massachusetts, which has long argued – as have many journalists – that the state is lagging behind the rest of the nation in making government records available online.</t>
  </si>
  <si>
    <t>Public Officers and Employees, Alabama Title 36, Chapter 25, Section 3, 2010. 
Public Officers and Employees, Alabama Title 36, Chapter 25, Section 4.1, 2010.
http://alisondb.legislature.state.al.us/alison/codeofalabama/1975/coatoc.htm, accessed May 3, 2015.</t>
  </si>
  <si>
    <t>The asset disclosure records of the executive branch are released in the same format in which they are received — allowing the public access to the data as it was received. All submitted disclosures are simple PDF documents (often scanned photocopies of handwritten documents) that can only be compared by laboriously opening each individual document, with no quantitative information of any kind.
 Despite the easy accessibility, it should be noted that the forms are filed in April of the following year, making it difficult to track potential conflicts of interest until they've already passed. Furthermore, only the existence of income sources or gifts received is acknowledged — with very little specific detail or itemized accounting of these sources, making the information only marginally useful.</t>
  </si>
  <si>
    <t>No such law exists covering the executive and legislative branches.  
The rules governing the Commission on Judicial Conduct and Ethics only require the body to release a general, annual report.  The commission must "prepare an annual report of the Commission's activities and maintain data concerning the operation of the Commission and make public the report and statistics which are not confidential," its rules say.</t>
  </si>
  <si>
    <t>No such law exists.
Melissa Landry, executive director, Louisiana Lawsuit Abuse Watch, in-person interview, May 22, 2015
Code of Judicial Conduct. Amended Oct. 31, 1975, 1993, 1996, 1998, 2012. As amended through April 29, 2015.
http://www.lasc.org/rules/supreme/cjc.asp</t>
  </si>
  <si>
    <t>No data is available online. Requesters can obtain paper copy only and only viewable in person in Annapolis office of the Ethics Commission. Copying fee is 20 cents per page.</t>
  </si>
  <si>
    <t>John Carroll, former acting director of the Alabama Ethics Commission, May 1, 2015, telephone interview. 
Mike Cason, al.com, state government reporter, April 12, 2015, telephone interview.
Jackie Graham, director of the Alabama Personnel Department, May 20, 2015,  telephone interview.
“Legislature approves bill closing lobbying loophole,” Brian Lyman, reporter, the Montgomery Advertiser, April 4, 2014. http://www.montgomeryadvertiser.com/story/news/politics/legislature/2014/04/04/legislature-approves-bill-closing-lobbying-loophole/7291215/, accessed May 31, 2015.
“Guidelines for Public Officials and Employees,” James Sumner, Ethics Commission, July 2012. http://ethics.alabama.gov/docs/GuidelinesPublicOfficialsEmployees7-2012.pdf, accessed May 31, 2015.</t>
  </si>
  <si>
    <t xml:space="preserve">Rules of the Supreme Court Rule 3.130, Rules of Professional Conduct Rule 3.130(1.12), 2009, https://govt.westlaw.com/kyrules/Document/N166D52A0A91D11DA8F5EE32367A250AE?viewType=FullText&amp;originationContext=documenttoc&amp;transitionType=CategoryPageItem&amp;contextData=%28sc.Default%29, accessed 6 February 2015. 
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t>
  </si>
  <si>
    <t>Steve Harshman, Wyoming Legislature, State House of Representatives, Co-Chairman of the Joint Appropriations Committee, May 12, 2015, phone.                                                               
Ruth Ann Petroff, Wyoming Legislature, State House of Representatives, April 28, 2015, phone.
Fiscal year budgets, Department of Administration and Information Economic Analysis Division webpage, May 12, 2015
http://ai.wyo.gov/budget-division/budget-fiscal-years
Budget and Fiscal Section, State of Wyoming Legislature website, May 12, 2015
http://legisweb.state.wy.us/LSOWeb/BudgetFiscal/BudgetSection.aspx</t>
  </si>
  <si>
    <t>The asset disclosures of the governor, cabinet secretaries and statewide elected officials are posted online within a few days of submission. The documents are all pdf scans of hand-written documents.
 The complete document and reports from previous years are available and can be used without restriction. Though only six years old, the documents are available forever.</t>
  </si>
  <si>
    <t xml:space="preserve">No such law exists.
Lisa Taylor, public information officer, Kansas Judiciary, telephone interview Feb. 26, 2015                                                  </t>
  </si>
  <si>
    <t>The release of Statements of Economic Interest filed by public officials in Alabama are published online and are available in the commission office very quickly, usually within a matter of hours of being filed with the Alabama Ethics Commission, meeting the timeliness principal. 
However the forms cannot be downloaded, and are available only for on the website to view.</t>
  </si>
  <si>
    <t>In law, there is a state fiscal budget office mandated to provide fiscal notes and non-partisan analysis on the costs and benefits of every bill and budget proposal.</t>
  </si>
  <si>
    <t>State Budget Office, http://www.doa.state.wi.us/Divisions/Budget-and-Finance/State-Budget-Office
http://www.doa.state.wi.us/Divisions/Budget-and-Finance/Financial-Reporting/Annual-Fiscal-Reports
Todd Berry, president, Wisconsin Taxpayers Alliance, 401 North Lawn St., Madison. Face-to-face interview and followup emails, Feb. 17, 2015 and Feb. 18, 2015
Legislative Reference Bureau, Informational Papers, http://legis.wisconsin.gov/lfb/publications/Pages/default.aspx
Legislative Reference Bureau, weekly budget papers, http://legis.wisconsin.gov/lfb/publications/budget/2015-17%20Budget/Pages/Week-of-May-25.aspx</t>
  </si>
  <si>
    <t>A 100 score is earned if the asset disclosure records of state legislators are made available online and can be easily accessed, downloaded in bulk, and in a machine-readable format. 
A 50 score is earned if such information cannot be easily accessed and/or downloaded in bulk, but it can be downloaded in machine-readable format. 
A 0 score is earned if the asset disclosures are not available online or they are but cannot be downloaded.</t>
  </si>
  <si>
    <t>No such law exists.
Indiana Code of Judicial Conduct, http://www.in.gov/judiciary/rules/jud_conduct/#_Toc281379860.
Interview: Kathryn Dolan, Supreme Court public information officer, Feb. 16, 2015, by email.</t>
  </si>
  <si>
    <t>No such law exists.
Iowa Senior Judge Act, Iowa Code 602.9205  Practice of law prohibited
https://www.legis.iowa.gov/docs/code/2015/602.pdf
Steve Davis, communications director, Iowa Judicial Branch, Jan. 16, 2015, email</t>
  </si>
  <si>
    <t>The more than 1,200 financial and asset disclosure forms for executive branch managers, officers, elected officials and candidates for elected officials, such as governor and attorney general, are not available online.</t>
  </si>
  <si>
    <t>There is no law requiring a cooling-off period before private sector employment for state civil servants after leaving the government. Civil servants commonly leave state employment to work for private companies in the oil and gas industry or telecommunications.</t>
  </si>
  <si>
    <t>Mike McKown, director of the state Budget Office, in a telephone interview from his office in the state Capitol in Charleston WV on Jan. 2, 2015.
Governor’s Budget Office Web site, accessed on April 23, 2015. 
http://www.budget.wv.gov/executivebudget/Pages/default.aspx
The budget bill passed March 14, 2014, is available in its entirety on the Budget Office Web site.
http://www.budget.wv.gov/approvedbudget/Documents/SB306_Enrolled.pdf
Post Audit reports from the Legislative Auditor, accessed on April 23, 2015.
http://www.legis.state.wv.us/Joint/Postaudit/reports.cfm
State Auditor’s list of financial reports on line, accessed on April 23, 2015
https://www.wvsao.gov/Accounting/Default.aspx#AnnualReport
State Treasurer’s list of financial reports on line, accessed on April 23, 2015
http://www2.wvsto.com/AboutTheOffice/FinancialReports</t>
  </si>
  <si>
    <t>No such law exists. 
Illinois Supreme Court Rules, July 1, 1971, http://www.state.il.us/court/SupremeCourt/Rules/Art_I/ArtI.htm
Supreme Court Rules have force of law in Illinois, as cited in Bright v. Dicke, 652 N.E.2d 275 (Ill. 1995), and confirmed with Joseph Tybor, director of communications, Illinois Supreme Court, via email on May 19, 2015. https://www.courtlistener.com/opinion/2065888/bright-v-dicke/</t>
  </si>
  <si>
    <t>The state’s revolving door policy has been effective.
 Gordon Simmons, who represents the Public Workers Union/WV, said a revolving door prohibition was added to state law after the governor’s chief of staff resigned one day and turned up as a lobbyist a few days later. “Those restrictions seem to be generally adhered to,” he said.
 Neither Sara Walker, director of the Division of Personnel, nor Robin Perdue, director of the Public Employees Grievance Board, could remember a problem in recent years.</t>
  </si>
  <si>
    <t>Ralph Thomas, communications director, Office of Financial Management, emailed interview 2/6//2015; 
Washington State Operating Budget Briefing Book 2015, Office of Program Research, accessed May 11, 2015 http://leg.wa.gov/House/Committees/APP/Documents/2015/OperatingBudgetBriefingBook2015.pdf
The Washington State Economic and Revenue Forecast Council, quarterly revenue and economic forecasts, accessed May 11, 2015 
http://www.erfc.wa.gov/forecast/index.shtml
Washington State Treasurer, debt management page, accessed May 11, 2015
http://www.tre.wa.gov/debtManagement/index.shtml</t>
  </si>
  <si>
    <t>No such law exists
Idaho Code Section 18-1354, Compensation for Past Official Behavior, 1972
http://legislature.idaho.gov/idstat/Title18/T18CH13SECT18-1354.htm</t>
  </si>
  <si>
    <t>In 2014, the New York Times revealed that former State Attorney General Rob McKenna and his deputy were lobbying their former colleagues on behalf of T-Mobile and other private clients within months of leaving public service.
 The state does ban officials from accepting jobs with employers with whom they might have had prior dealings. Washington's corps of registered lobbyists includes two former chiefs of staff to former Gov. Chris Gregoire, lawmakers and agency directors.</t>
  </si>
  <si>
    <t>Master Revenue Reports List, Finance Department, accessed 21 February 2015. https://finance.virginia.gov/key-documents/master-reports-list/
Joint Money Committee Presentations: Archives, Finance Department, accessed 21 February 2015. https://finance.virginia.gov/key-documents/jmc-archives/
Budget Development, Virginia Department of Planning and Budget, accessed 21 February 2015. http://dpb.virginia.gov/budget/budget.cfm
Preliminary Annual Report, Department of Accounts, accessed 21 February 2015. http://www.doa.virginia.gov/Financial_Reporting/Preliminary_Reports/Preliminary_Reports_Main.cfm
Comprehensive Annual Finance Report, Department of Accounts, accessed 21 February 2015. http://www.doa.virginia.gov/Financial_Reporting/CAFR/CAFR_Main.cfm
Popular Annual Financial Report, Department of Accounts, accessed 21 February 2015. http://www.doa.virginia.gov/Financial_Reporting/PAFR/PAFR_Main.cfm
Commonwealth Data Point, accessed 21 February 2015. http://datapoint.apa.virginia.gov/</t>
  </si>
  <si>
    <t>Hawaii Revised Statutes, Title 7, Chapter 84, Section 2, Applicability, 2014
http://www.capitol.hawaii.gov/hrscurrent/Vol02_Ch0046-0115/HRS0084/HRS_0084-0002.htm
Hawaii Revised Statutes, Title 7, Chapter 84, Section 18, Restrictions on post employment, 2014, http://www.capitol.hawaii.gov/hrscurrent/Vol02_Ch0046-0115/HRS0084/HRS_0084-0018.htm
Hawaii Revised Code of Judicial Conduct, preamble, comment 1, amended 10 December 2008, http://www.courts.state.hi.us/docs/court_rules/rules/rcjc.pdf</t>
  </si>
  <si>
    <t>Stephen Klein, Chief Fiscal Officer, personal Interview Jan. 29, 2015.
Finance and Mgt. Commissioner James Reardon, personal interview Feb. 4, 2015.
Jack Hoffman, senior policy analyst Public Assets Institute personal interview Jan. 29, 2015.
Dept. of Finance and Management State Budget Report, accessed April 30, 2015. 
http://finance.vermont.gov/state_budget</t>
  </si>
  <si>
    <t>Election Law 14-107 requires public disclosure by any group or person paying more than $1,000 for a political advertisement conveyed to 500 or more people. The law applies to ads and electioneering after Jan. 1 in a year when a candidate is seeking election. Groups paying for political ads must list donors and register as political committees. 
 The 2015-16 state budget included language expanding the requirement for disclosing independent expenditures to include spending on communications made within 60 days before a general or special election, and 30 days before a primary election that reference a clearly identified client.</t>
  </si>
  <si>
    <t>NO such law exists. 
There is no law that requires the Government Accountability Board or the Judicial Commission to report annually. Corroborated also by Reid Magney, public information officer for the GAB, and there have been no published annual reports since 2006. 
Ethics enforcement actions from 1985 to 2006 are available at: http://gab.wi.gov/ethics/enforcement. 
---
Peer Reviewer comment: Agree.
I can find no evidence of a law requiring the GAB and Judicial Commission to file reports on their investigations, enforcement actions and other activities. The Judicial Commission does submit annual reports, however. In the Legislative Audit Bureau's 2014 audit of the GAB, auditors cited numerous instances of the agency failing to promulgate legally required rules or otherwise neglecting to carry out mandated duties, but there was no indication that the GAB failed to submit annual reports or that a law requiring such reporting exists.</t>
  </si>
  <si>
    <t>Major parts of New Mexico's campaign finance law have been invalidated by court decisions, and the law has not been updated to clarify disclosure requirements.
 In New Mexico Youth Organized v. Herrera, No. CIV 08-1156 (D.N.M., August 3, 2009), a federal district court ruled that groups making political ad buys cannot be compelled to disclose their donors if they have not coordinated with a candidate and the advertising does not "expressly advocate" for the election or defeat of a candidate; or if the advertising does not refer to a specific candidate within a short period (30 to 60 days) before the election.</t>
  </si>
  <si>
    <t>Richard Ellis, Utah State Treasurer, in-person intereview April 8, 2015, Salt Lake City. 
Steve Allred, Deputy Director, Office of Legislative Fiscal Analyst, email response to questions, April 9, 2015, 
John Dougall; Utah State Auditor, in-person interview on February 26, 2015, Salt Lake City. 
Some bulk data sets related to the budget can be downloaded from data.utah.gov.
Compendium of Budget Information: http://le.utah.gov/lfa/reports/cobi2015/cobi2015.htm. Accessed May 15, 2015.
Annual State of Utah Comprehensive Financial Report, 2014.http://finance.utah.gov/reporting/documents/14UTCAFR.pdf, Accessed May 15, 2015.
Legislative FiscalAnalyst Report, 2014, http://le.utah.gov/interim/2014/pdf/00003542.pdf. Accessed May 15, 2015.
Also see instructional videos here: https://www.youtube.com/user/UtahLegislature.</t>
  </si>
  <si>
    <t>During the study period there were rare instances of high-level administration officials leaving to go to work for companies they had regulated. Whether strictly speaking these former officials were lobbying former colleagues is uncertain. There was a more recent (and perhaps more blatant) example, though it’s beyond the study period, and, again, the former official may not technically be lobbying or otherwise (again, technically) violating the Executive Code of Ethics.</t>
  </si>
  <si>
    <t>State law does not specify that the ethics boards have to publish any reports on their activities. The boards do have to publish the results of public hearings and advisory opinions.</t>
  </si>
  <si>
    <t xml:space="preserve">The Division of Purchasing complies with the Governmental Records Access and Management Act (GRAMA). The awarded bids may be viewed at the purchasing/Tabulations and Awards page of the Utah Administrative services' (Division of purchasing &amp; General Services) website. </t>
  </si>
  <si>
    <t>There is no law on this, so there is no such practice to prohibit this nor enforcement of such a policy.</t>
  </si>
  <si>
    <t>Public access to the results of major procurement bids is almost instantaneous, but only after a contract has been awarded. At that point, award information for the bidding is publicly posted at http://www.vermontbidsystem.com, where it is available free of charge.</t>
  </si>
  <si>
    <t>After a finding of probable cause of violation of the Ethics Act, the investigation ceases to become confidential, but there’s no requirement to publish any action taken by the commission. Instead, all further proceedings, reports, documents and findings are a matter of public record and may be released if requested.
 However, the commission is required to issue advisory opinions when requested to do so, and those opinions must be published and indexed in the Code of State Rules. 
  6B-2-3 reads: "(a) A person subject to the provisions of this chapter may make application in writing to the ethics commission for an advisory opinion on whether an action or proposed action violates the provisions of this chapter or the provisions of section fifteen, article ten, chapter sixty-one of this code and would thereby expose the person to sanctions by the commission or criminal prosecution. The commission shall respond within thirty days from the receipt of the request by issuing an advisory opinion on the matter raised in the request. All advisory opinions shall be published and indexed in the code of state rules by the secretary of state."</t>
  </si>
  <si>
    <t>A wholesale reshuffling of state agency administrations as a result of the 2014 elections sent scores of former staffers into the private sector, many of whom took jobs as lobbyists, but there were no reports that the former public servants were failing to abide by rules limiting their contacts with the agencies they left behind.
“The lobby has just been growing exponentially in recent years, especially when you have such big turnover,” said Mike Hailey, publisher of the online Capitol Inside, which follows the lobby as part of its coverage of politics and state government.  
State revolving-door policies prohibit former board members and executive heads of state agencies who become lobbyists from representing a client before their former agency for a period of two years. Additionally, former board members, agency heads and upper-level employees were prohibited from ever representing a client on a matter in which they had a direct interest while working for the state.  
One-time state agency officials who have become lobbyists over the last two to three years include a former Health and Human Service Commissioner, a former Texas education commissioner and the former chief of staff for a member of the energy-regulating State Railroad commission, but some of the more recent transfers have included mid-level staffers who brought decades of knowledge and experience into the private sector.
“The revolving door pretty much applies to everybody,” said Hailey.  Although the revolving door  sometimes has a “negative connotation,” he said , government experience arms them with a wealth of specialized know-how that makes them highly valuable in representing their clients before lawmakers.
The Texas Railroad Commission, which despite its name is the state’s predominant energy agency, tightened its revolving door policies two years ago in  what then-Chairman Barry Smitherman  called “an important step to maintaining the public trust.”
The revamped policy required that former commissioners and executive directors, for the first two years after leaving the commission,  must send all of their communications with the agency through the open records coordinator at the commission, the same requirement for members of the public.
The rules also required agency employees to notify superiors any time he or she was contacted by a former commissioner or executive director.</t>
  </si>
  <si>
    <t>The only groups that make political ad buys and must also disclose their donors are candidate committees and political committees. These groups must disclose their donors not at the time of the ad buy, but in campaign reports filed several times during the election period. 
 Under a law that went into effect in July 2014, all groups, including political advocacy groups — defined as those that spend more than $5,000 a year on political advocacy — are required to file an “itemized statement” within 48 hours of spending $500 or more on political advertising. However, the statements do not require disclosure of donors, but rather a description of the purpose of the expenditure and the candidate or measure supported. 
 In addition, the law explicitly states that groups classified as 501(c)(4), 501(c)(5) and 501(c)(6) nonprofit groups are not required to disclose their donors.</t>
  </si>
  <si>
    <t>Eva DeLuna Castro, budget analyst, Center for Public Policy Priorities.  Telephone interview, Jan. 21, 2015.
Sherri Greenberg, Clinical Professor, Fellow, Max Sherman Chair in State &amp; Local Government, Lyndon B. Johnson School of Public Affairs, Email, Feb. 4, 2015 
Legislative Budget Board, Jan. 25, 2015
http://www.lbb.state.tx.us/</t>
  </si>
  <si>
    <t>The Office of Inspector General is required to create an annual report for the governor and General Assembly that summarizes the activities of the office. It must include description of significant issues, recommendations for correction action, a summary of matters referred to law-enforcement agencies along with actions on them, the number of reports and types of investigations completed by the office, the development and maintenance of internal audit programs in the state and nonstate agencies and the results of performance reviews. The investigations are summarized so that they count the number of complaints and various resolutions to the complaints. 
 The Executive Branch Ethics Commission must make quarterly reports of all complaints and disciplinary actions taken by themselves and the agency heads in relation to the executive branch gift ban to the governor.
 The Conflict of Interest and Ethics Advisory Council must make an annual report to the governor and General Assembly of its activities and findings and any recommendations to changes in law. Informal advice would be confidential under the Virginia Freedom of Information Act.
The House and Senate Ethics Advisory Panels have no requirement for regular reports to the House of Delegates and Senate, respectively. Records of individual cases are available after the preliminary investigation is complete and proceeded to an inquiry.</t>
  </si>
  <si>
    <t>S.C. Comptroller General’s Monthly Detailed Spending website
https://ssl.sc.gov/SpendingTransparency/MonthlyExpenditureMain.aspx
Comprehensive Annual Financial Report
http://www.cg.sc.gov/publicationsandreports/Pages/CAFR.aspx</t>
  </si>
  <si>
    <t>The rules of the Supreme Court, established by judicial canon, specify: "After the service of a Formal Complaint upon a judge, the Formal Complaint, all subsequent pleadings, exhibits and rulings of the (Judicial Conduct) Board, and any hearing related to the Formal Complaint, shall be public."
 The House Ethics Panel must report "to the House the number of complaints filed, the disposition of those complaints, and the number of member requests for ethical advice" by Dec. 31.
 No statute requires the Attorney General's Office to report on its investigations and opinions. But it does.</t>
  </si>
  <si>
    <t>In practice, asset disclosure records of state legislators are accessible to the public in open data format.</t>
  </si>
  <si>
    <t>Nevada law requires disclosure of contributors to any group that makes political ad buys for contributions in excess of $1,000.
The name and address of those contributors and the date on which the contribution was received must be included on the report for each contribution in excess of $1,000 and for cumulative contributions above $1,000.</t>
  </si>
  <si>
    <t>Denise Ross, content editor, Black Hills Knowledge Network, 7 April 2015.
State Budget page, Bureau of Finance and Management website, http://bfm.sd.gov/budget/, accessed on 7 April 2015.
Financial metrics/Dashboards, Bureau of Finance and Management, http://bfm.sd.gov/dashboards/Default.aspx, accessed on 7 April 2015.</t>
  </si>
  <si>
    <t>Phone interview with Mike Dedmon, assistant director of the Division of Budget, on Feb. 19, 2015. 
Interview with Jim White, former executive director of the Fiscal Review Committee, on Jan. 6, 2015 at Rock Bottom Restaurant &amp; Brewery. 
Budget publications for 2015/2016 fiscal year, accessed May 5, 2015
http://www.tn.gov/finance/bud/bud1516/16Publications.shtml</t>
  </si>
  <si>
    <t>The financial disclosure statements for seven statewide elected officials, including the governor, lieutenant governor, treasurer, auditor, secretary of state, attorney general and state superintendent of schools, are posted by the Inspector General. These files are accessible to anyone, at no cost, but are only found in pdf format. 
 Tony Cook, state government reporter for The Indianapolis Star, pointed out that while the elected officials' statement are online, those of cabinet-level officials are not and must be requested by members of the public.</t>
  </si>
  <si>
    <t xml:space="preserve">Ruth Ann Petroff, Wyoming Legislature, State House of Representatives, March 26, 2015, phone.                                                                                                                                        
State Elected Officials Financial Disclosure, Wyoming Secretary of State Website, accessed June 8, 2015
http://soswy.state.wy.us/Forms/Ethics/ElectedOfficialsEthicsDisclosureForm.pdf
Ethics Disclosure Overview, Wyoming Secretary of State’s Office, Website,  accessed June 8, 2015
http://soswy.state.wy.us/Elections/Ethics.aspx </t>
  </si>
  <si>
    <t>The state Budget Office web site can be found here, accessed May 29, 2015:
http://www.budget.ri.gov/
Tom Mullaney, state budget officer, interview, Feb. 12, 2015, phone.
Ted Nesi, reporter, WPRI television, Interview, Feb. 25, 2015, phone.
Ian Donnis, political reporter, Rhode Island Public Radio, Interview, Feb. 5, 2015, phone.</t>
  </si>
  <si>
    <t xml:space="preserve">The Iowa Ethics and Campaign Disclosure Board posts personal financial disclosure documents from the executive branch online through its website. The filed documents are available in pdf format as well as through a browser-based interface that allows users to search the data and download the resulting information in .csv format. The results can also be downloaded in bulk. 
 </t>
  </si>
  <si>
    <t>State law forbids the governor’s cabinet and cabinet-level staff from being a lobbyist for a year after leaving state government. But that law does not apply to front-line workers and mid-level managers. 
 Those who cover politics say state lawmakers are more likely to be the ones who will leave government and come back and lobby, as opposed to executive branch officials. Reporters say they have not seen any top-level officials with the Bill Haslam administration come back and lobby before the cooling-off period expires. 
 The revolving door statue does not apply to rank-and-file Tennessee state workers, said Drew Rawlins, executive director of the Bureau of Ethics and Campaign Finance. And it's not clear whether any of them have gone directly into lobbying after leaving the state. 
 Rawlins, whose office oversees lobbyists, says he can't think of any rank-and-file employee who has gone into lobbying. But Rawlins stressed that he wouldn't necessarily know if a newly registered lobbyist had just left a job with the state. 
 Dick Williams, state chair of Common Cause Tennessee, said he didn't recall any rank-and-file employees going into lobbying.
 "I am not aware of one, but there are new lobbyists every year who I know nothing about," said Williams, who is a registered lobbyist.</t>
  </si>
  <si>
    <t>Corinna Wilson, executive director of the Pennsylvania Freedom of Information Coalition and principal of Wilson500, 27 January 2015, interview by phone.
Terry Madonna, director, Franklin and Marshall College's Center for Politics &amp; Public Affairs, 23 April 2015, interview by phone.
Mike Wood, research director, Pennsylvania Budget and Policy Center, Harrisburg, Pa., 24 April 2015, interview by email. 
PennWatch, published by the Pennsylvania Department of Administration, accessed June 2015, http://www.pennwatch.pa.gov</t>
  </si>
  <si>
    <t>The asset disclosure records of the governor and/or state cabinet-level officials are available online through the Secretary of State, the Illinois Comptroller's Office, and  the Office of Management and Budget website, but only in pdf format.
The asset disclosure records of the governor and/or state cabinet-level officials are filed directly with the Illinois Secretary of State’s website and made directly to the public. The available pdf files are scanned versions of the original filled out forms. 
 The records are available to any user, and users are not required to register before accessing this data.</t>
  </si>
  <si>
    <t>2013-2015 Legislatively Adopted Budget, Oregon Transparency web site, http://www.oregon.gov/transparency/pages/lab.aspx, accessed on March 16, 2015.
Oregon State Legislature, Legislative Fiscal Office, accessed March 16, 2015
https://www.oregonlegislature.gov/lfo/Pages/Publications.aspx
John Mullen is the legislative advocate for the Oregon Law Center. He was interviewed by phone Feb. 11. 
Steve Buckstein is the co-founder and senior policy analyst at Cascade Policy Institute. He was interviewed by phone March 16.</t>
  </si>
  <si>
    <t>The Texas Ethics Commission is required to release advisory opinions and sworn complaint open orders resulting from investigations but pending investigations and specific complaints are confidential.       
Section 571.141 of the Texas Government Code requires the commission to post commission orders on the Internet “as soon as practicable” after determining someone has committed a violation.  The requirement does not apply to technical or trivial violations known as "de minimis."
Additionally, under Section 571.073 of the Texas Government Code, the ethics commission is required to submit a report to the governor and the Legislature each even numbered year that includes a summary of commission activity for the preceding two years, including the number of sworn complaints filed, resolved or dismissed, the number and amount of civil penalties, and recommendations for statutory changes.
The State Commission on Judicial Conduct,  which oversees judges, is required to submit a report to the Legislature once a year, in electronic format only, that includes the role of the commission, annual statistical information and examples of improper judicial conduct and proposed legislative changes.  
The report, mandated by Section 33.005 of the Texas Government Code, goes to the governor, lieutenant governor, speaker of the House of Representatives, and editor of the Texas Bar Journal.  
Additionally, the Texas Bar Journal is required to “periodically publish public statements, sanctions, and orders of additional education issued by the judicial commission, which are also available on the commission Website.</t>
  </si>
  <si>
    <t>Bill Lueders, President, Wisconsin Freedom of Information Council, Jan. 16, 2015, Madison WI, email interview; email interview Jan. 27, 2015
Statements of Economic Interests 2015, WIsconsin Democracy Campaign.
http://wisdc.org/econ-intererests-2015
Statement of Economic Interest, State Sen. Jon Erpenbach, D-Wis.
http://www.wisdc.org/proxy/files/econinterests2015/Erpenbach_Jon_2015.pdf
Eye on Financial Relationships, http://ethics.state.wi.us/EOFR/Pages/ accessed several times, including May 22, 2015
Legislative Audit Bureau, Audit of GAB, December 2014 
lab_audit_report_14_14_full_pdf_13314.pdf</t>
  </si>
  <si>
    <t>Because of an infamous example of a civil servant not following a cooling-off period, the Legislature approved and the governor signed legislation in March that establishes a cooling-off period in state law. The law becomes effective July 1, 2015. 
 The law introduces a one-year waiting period following the end of a state officer or employee’s employment for them to derive a direct benefit as a result of a contract they awarded or administered on behalf of the state. 
 Additionally, the bill says, “no such officer or employee may enter into any contract, other than a contract of employment, with any state agency for a period of one year following their leaving office or employment,” unless written approval is given by the governing body of the state agency.
 The law’s intent is to prevent future situations like the one discovered in 2013 and 2014. After Richard Benda, former secretary of tourism and state development, committed suicide in 2013, it was gradually revealed that in 2011 he had arranged for a state grant package to be increased by $550,000 before leaving office and then redirected the money to a company that he went to work for immediately after leaving state government, with the apparent intent that the company would use the money to pay his salary.</t>
  </si>
  <si>
    <t xml:space="preserve">John Estus, spokesman for the Office of Management and Enterprise Services, in-person interview, 2/27/15, 9:15 a.m.
Oklahoma's Open Books website: http://www.ok.gov/okaa/Search_OpenBooks/index.html
Wayne Greene, editorial pages editor and former senior political writer, Tulsa World. In person interview, 2/20/15 3 p.m. </t>
  </si>
  <si>
    <t>Ethics Commission Web site containing financial disclosure statements, accessed on Jan. 5, 2015. 
 http://www.ethics.wv.gov/pages/financialdisclosuresearch.aspx
Downloaded and viewed 2014 Asset Disclosure form for Senate Minority Leader Mike Hall at no cost.
Downloaded and viewed 2014 Asset Disclosure form for House Speaker Timothy Miley at no cost.
Requested and reviewed Asset disclosure form for Jeffrwey Kessler on Jan. 5, 2015
Rebecca Stepto, executive director of West Virginia Ethics Commission, email interview Dec. 27, 2014 and Jan. 2, 2014.
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t>
  </si>
  <si>
    <t>Idaho doesn’t require executive branch asset disclosures and there are no asset disclosure records to publish.</t>
  </si>
  <si>
    <t>Keary McCarthy, president/CEO of Innovation Ohio, former minority chief of staff in Ohio House, Columbus, 2-6-15 email
Ohio Office of Budget and Management website with links to state budgets for the past 10 years: http://obm.ohio.gov/Budget/operating/fy16-17.aspx 
State budget highlights: http://blueprint.ohio.gov/doc/budget/State_of_Ohio_Budget_Highlights_FY-16-17.pdf</t>
  </si>
  <si>
    <t>Pam Sharp, director of the Office of Management and Budget, interviewed by phone from Bismarck, N.D., March 4, 2015.
Mike Nowatzki, capitol reporter with Forum News Service, email, March 7, 2015.
“State Budget,” Fiscal Management Division in Office of Management and Budget, http://www.nd.gov/fiscal/budget/state/, accessed Feb. 22, 2015. Approved state budgets are filed by year under the heading “Approved State Budget.” Budget requests are filed by year under “Executive Budget Summary.” Details of budget requests are filed by year under “Budget Details.”
“State Budget Actions - 2013-15,” North Dakota Legislative Branch, June 2013, http://www.legis.nd.gov/fiscal/63-2013/budget-actions, accessed Feb. 22, 2015. Note: The 2015-2017 version of this document was not available because the legislature is still in session as of this writing.
“Appropriations,” North Dakota Legislative Branch, http://www.legis.nd.gov/assembly/63-2013/subject-index/siappropriations+-+see+also+continuing+appropriations.html, accessed March 9, 2015. This is all the appropriations bills for the 2013-2015 legislative session. Appropriations bills for other sessions are filed separately.</t>
  </si>
  <si>
    <t>Asset disclosures for the governor and state cabinet-level officials are online and available to the public at no cost. Disclosures are generally posted to the Hawaii State Ethics Commission website within 10 days of filing.
 The data, however, is often handwritten on the forms and the forms are locked in pdf format, not adhering to open-data principles.</t>
  </si>
  <si>
    <t>Mailed, broadcast and online advertisements are exempt from public disclosure of contributors if they do not specifically call for a vote for or against a candidate. Only ads that call for voter action are subject to finance disclosure laws.</t>
  </si>
  <si>
    <t>Most groups making ad buys are required to disclose their contributors by name if they donated more than $35. (Montana Code Annotated title 13, chapter 37, part 2, section 29). That law covers expenditures made by candidates and political committees, including PACs, incidental committees such as non-profits, and committees formed by political parties. Those groups also must disclose "reports of expenditures made to a consultant, advertising agency, polling firm, or other person that performs services for or on behalf of a candidate or political committee must be itemized and described in sufficient detail to disclose the specific services performed by the entity to which payment or reimbursement was made." (Montana Code Annotated, title 13, chapter 37, part 2, section 30).
However, there are ways for independent groups to circumvent disclosure laws. In June 2012 the federal Supreme Court struck down Montana's attempt to maintain its limits on campaign finance by corporations and other independent groups. Montana was fighting the Supreme Court's Citizens United ruling, which allows independent groups to spend unlimited amounts of money to influence elections. 
In Montana, political action committees (PACs), and other organizations making political ad buys independent from the candidate, are required to report expenditures and contributions that have been earmarked for a "specified candidate, ballot issue, or petition for nomination."  If PACs use money from their general fund to make an ad buy, the expenditure must be reported by the PAC. But specific donors to the PAC's general fund are not tracked or disclosed. 
In 2013, Montana politicians concerned about outside spending influencing elections introduced a bill requiring more donor disclosure from independent groups, but it died in committee.
---
Peer Reviewer comment: Agree.
Shortly after the end of this review period, Montana's legislature enacted stricter disclosure requirements for so-called "dark money." However, the effort was criticized by some for its failure to require disclosure of donors to so-called incidental groups, organizations whose main purpose is not the support of candidates.</t>
  </si>
  <si>
    <t>Austin Jenkins, capitol reporter for nwNewsNetwork, emailed interview 4/13/2015;
"State legislators' financial disclosures fall short" by Jim Brunner, The Seattle Times, 2/22/14: 
http://www.seattletimes.com/seattle-news/state-legislatorsrsquo-financial-disclosures-fall-short/
Austin Jenkins, capitol reporter for nwNewsNetwork email interview 3/3/2015;
F-1 forms obtained for Sen. Pam Roach and Rep. Frank Chopp, via Jon Ammons of Washington State Public Disclosure Commission, 2/18/2015;
Sen. Pam Roach's F-1 form for 2014, accessed April 21, 2015
https://www.documentcloud.org/documents/1697317-roachpam2014.html
"Elderly couple files fraud suit against Kirkland Councilman Bob Sternoff" Carrie Rodriguez, Kirkland Reporter, 3/20/2013
http://www.kirklandreporter.com/news/199232611.html</t>
  </si>
  <si>
    <t>Asset disclosure records are available only as pdf, and are not updated in a timely fashion.
The form of Governor Rick Scott was readily available and easy to access on the Internet. That said, it was no particularly timely (the 2014 form is not yet available) and may have not been complete. 
"A candidate running against Attorney General Pam Bondi has filed a lawsuit that claims the governor is using his complex web of finances to shield assets from the public," reported the Miami Herald last year. "Scott said he put his assets in a blind trust, as was done by former Chief Financial Officer Alex Sink and former Gov. Jeb Bush, and also released his tax returns. But, unlike Sink and Bush’s reports, Scott’s 2014 blind trust did not disclose the value of the individual assets listed."</t>
  </si>
  <si>
    <t>Phone interview March 12, 2015, with Lee Roberts, state budget director.
Phone interview March 11, 2015, with Chris Fitzsimon, director of NC Policy Watch.
Phone interview March 11, 2015, with John Hood, former president of the John Locke Foundation.
Comprehensive Annual Report. http://www.osc.nc.gov/financial/14_cafr/2014_Comprehensive_Annual_Financial_Report_bookmarks.pdf
Tax Expenditure Report. 
http://www.dor.state.nc.us/publications/nc_tax_expenditure_report_13.pdf
Budget pie chart
http://www.ncleg.net/FiscalResearch/presentations/2011-12%20Where%20Money%20Comes%20From%20and%20Goes%20Charts.pdf. 
Governor's proposed budget.
http://osbm.nc.gov/thebudget
Post Legislative budget summary.
http://osbm.nc.gov/files/pdf_files/2013_PLS.pdf
Budget for 2014. 
http://www.ncleg.net/Sessions/2013/Bills/Senate/PDF/S744v9.pdf.
Recommended base budget. 
http://osbm.nc.gov/files/pdf_files/2015-17_LineItem_GenGov.pdf</t>
  </si>
  <si>
    <t xml:space="preserve">Asset disclosure records are available online through the Ethics Commission. The data can be easily accessed and is free, yet the files are only available for download in pdf format. </t>
  </si>
  <si>
    <t>Anyone who pays for "any printed matter relative to any candidate for public office or any ballot measure,” not limited to materials that state “vote for” or “vote against," must disclose the sponsor in a "Paid for by" statement on the material. If the sponsor is a candidate, continuing (party), or ballot measure political committee, that committee must disclose its donors to the relevant reporting authority, which is the Missouri Ethics Commission on the state level (RSMO chapter 130 section 31.8; chapter 130 section 41.1).
If the ad buyer is an individual or group of individuals spending less than $500, the "paid for by" statement must include the name of the buyer or the contact information for the person who is required by law to provide a list of the ad sponsors.
If the ad buyer is a corporation, non-profit, or an organization otherwise considered exempt from committee registration, including labor organizations, the "paid for by" statement must include the name of the organization and its principal officer. Non-profit organizations file schedules of their largest donors with the Internal Revenue Service, but labor organizations are not required to do so.
However, organizations with 501(c)4 status from the IRS are not required to register as committees in Missouri and do not have to publicly disclose their donors, even if they make political ad buys in Missouri.</t>
  </si>
  <si>
    <t>No such law exists. 29 Del. code 5805(d), Approved July 23, 1990: http://1.usa.gov/1BuDRfb</t>
  </si>
  <si>
    <t>No such law exists. 
Confirmed with Former Colorado Supreme Court justice Rebecca Kourlis who runs the Institute for the Advancement of the American Legal System at the University of Denver, during a Jan. 30, 2015, phone interview.
Confirmed with Former Colorado Court of Appeals Judge Russell Carparelli who is a board member of the Colorado Judicial Institute and the past director of the American Judicature Society, during a Jan. 30, 2015 phone interview.</t>
  </si>
  <si>
    <t>No such law exists. 
C.G.S., Title 51, Chap. 872, Sec. 51-51k, and 51-51l, 1974. http://www.cga.ct.gov/2011/pub/chap872.htm#Sec51-50k.htm</t>
  </si>
  <si>
    <t>New York State Open Budget, New York State, accessed March 18, 2015, http://openbudget.ny.gov/ ; 
William Eimicke, Columbia University, Professor of International and Public Affairs, Feb. 3, 2015, New York, phone; 
Elizabeth Lynam, Citizens Budget Commission, Vice President, March 16, 2015, New York, phone</t>
  </si>
  <si>
    <t>There is a list of statewide contracts online that shows vendors, the goods and services they are selling the state, the unit price and contract number. http://tn.gov/generalserv/cpo/SWCWeb_List.html. There are media reports sometimes about awards of major contracts, as well. 
 If citizens want to see the contracts themselves, they might have to go to the Central Procurement Office, depending on how voluminous the file is, said David Roberson, a spokesman for the Department of General Services. 
 "We have people who want large files emailed to them," Roberson said. "If it’s over 15 mgs we tell them you’ll have to come by the office and let us hand it off to you. We can give them a flash drive or a CD or something like that but the state system does not support outgoing emails larger than 15 mgs."
 He said the put files on flash drives, CD and can provide them in multiple formats, such as in a PDF or excel formal. 
 "It's very rare when we can't provide the record within seven days," Roberson said. 
 Citizens can also look at the bids and proposals of the losing bidders, said Nashville attorney Darwin A. Hindman III, who is an expert on procurement law. 
 The state will send out a notice of intent to award a contract, the open file period begins, where losing bidders and the public can look at the solicitation records, Hindman said. The open file period lasts seven days after the notice of intent to award. After that, Hindman said, a citizen would have to make a public records request for the information.</t>
  </si>
  <si>
    <t>There have not been any documented cases of civil servants leaving the state and then violating revolving door rules. Often, when people leave the state, they are not in jobs where this would be an issue.</t>
  </si>
  <si>
    <t>Chris Bryan, spokesman for the Comptroller’s office, says the bid results are posted immediately on the Electronic State Business Daily .    
Citizens can access the information online at no charge.</t>
  </si>
  <si>
    <t>In Mississippi law, the purchase of a political ad constitutes an independent expenditure. "The term 'independent expenditure' shall mean an expenditure by a person expressly advocating the election or defeat of a clearly identified candidate which is made without cooperation or consultation with any candidate" (23-15-801). 
Section 23-15-809 of the Mississippi code requires anyone who makes independent expenditures totaling more than $200 to file a statement similar to the one required from candidates. The report also much include "whether the independent expenditure is in support of, or in opposition to, to candidate involved," (23-15-801; (b)(i)) and the identification of any person who made a contribution over $200 to the person or group who is filing "which was made for the purpose of furthering an independent expenditure" (23-15-801; (b)(iii)).</t>
  </si>
  <si>
    <t xml:space="preserve">It's difficult to assess how often state employees violate the one-year cooling off period required before they can seek to influence an agency they used to work for. There are no recent documented cases found reported on by local news agencies, and there is no official mechanism to track violations of the law, which does not appear to be widely publicized within the Civil Service. </t>
  </si>
  <si>
    <t>Public procurement results are readily available online and at no cost on the Bureau of Administration, Open SD and Bureau of Finance and Management websites.
---
Peer Reviewer Comment: Agree.
All the state procurements are available - not just the "major" ones that require competitive bidding by law. A contract for wood chip fuel at a state center for juvenile offenders, which was first signed in 2009 and has been renewed by addendum each year since then, is available online and updated with each addendum. The contract is worth $210 a year.</t>
  </si>
  <si>
    <t>There are instances of civil servants taking jobs in the private sector that later entail lobbying or seeking to influence their former government colleagues without an adequate cooling off period. 
For example, some former investigators for the Bureau of Labor and Industries have gone into private law practice and participate, through which they now participate in the Bureau of Labor and Industries' administrative hearings process without restriction.
Another example includes Patricia McCaig, who has had a revolving door between working on the former governor's campaign staff and as a member of the civil service as his transportation advisor.
However, the issue does not appear widespread. The Oregon Government Ethics Commission has had only two decisions regarding private sector employment conflicts during the study period, and neither related to civil service employees.</t>
  </si>
  <si>
    <t>Ark. Code 21-1-402, “Restrictions on employment of former state officials and former state employees,” 2013. 
http://www.arkleg.state.ar.us/assembly/2013/2013R/Acts/Act486.pdf</t>
  </si>
  <si>
    <t xml:space="preserve">The law requires disclosure of contributions by candidate committees, political parties and independent committees that finance ads urging a vote for or against a candidate. But the law does not require disclosure for political groups that engage in issue "advocacy" ads -- the electioneering ads commonly known as simply issue advertising. </t>
  </si>
  <si>
    <t>Emily Shaw, Sunlight Foundation, national policy manager, April 20-22, 2015, Email
Open Data Policy Guidelines, Sunlight Foundation, http://sunlightfoundation.com/opendataguidelines/, accessed April 18-23, 2015
Website of the Legislative Budget Assistant, accessed Jan. 22-Feb. 9, 2015
http://www.gencourt.state.nh.us/LBA/Budget/OperatingBudget.aspx
Website of Department of Administrative Services’ Budget Office, accessed Jan. 22-Feb. 9, 2015
http://admin.state.nh.us/budget/index.asp</t>
  </si>
  <si>
    <t>Arizona Revised Statute 38-504. Prohibited acts, 
http://www.azleg.gov/FormatDocument.asp?inDoc=/ars/38/00504.htm&amp;Title=38&amp;DocType=ARS
Arizona Revised Statute 41-1233. Prohibited acts
http://www.azleg.gov/FormatDocument.asp?inDoc=/ars/41/01233.htm&amp;Title=41&amp;DocType=ARS
Laws current as of March 30, 2015.</t>
  </si>
  <si>
    <t>Josh Margolin, ABC news reporter, former New Jersey statehouse reporter, 2/8/15 phone interview. 
Matt Friedman, NJ Statehouse reporter, 2/4/15 phone interview. 
Budget documents: http://www.state.nj.us/treasury/omb/publications/15budget/index.shtml 
New Jersey Office of Legislative Services budget documents online: http://www.njleg.state.nj.us/legislativepub/finance.asp</t>
  </si>
  <si>
    <t>Minnesota does require the public disclosure of contributors who purchase political ad that are "expressly advocating" for a candidate. The state does not require the disclosure of contributors if the ad is not "expressly advocating" for a candidate. 
 The Minnesota Campaign Finance and Disclosure Board posts contribution disclosures on their website.</t>
  </si>
  <si>
    <t xml:space="preserve">There have been documented cases of civil servants leaving to enter private sector jobs that could present a conflict of interest related to their prior employment.  
The law preventing Oklahoma civil servants from taking job in private sector fields where they oversaw/negotiated contracts without a "cooling off" period has been difficult to enforce, sources said. 
Civil servants can even bounce back and forth in between the public and private sector in Oklahoma. For example, Terry Simonson, a former chief of staff for Tulsa's Mayor, resigned in controversy in 2011 and then went into private practice as an attorney in areas that sometimes involved governmental affairs. In 2013, Simonson returned to work at the Tulsa County Sheriff's office as director of governmental affairs. 
The Oklahoma Supreme Court recently upheld the right of the state legislature to convert a publicly funded state agency to a private Workers Compensation insurance group, including converting its assets and employees to private. So employees of the publicly funded agency may now be working for the private entity that has taken over the state's workers comp system. </t>
  </si>
  <si>
    <t>Rule 1.12 Former Judge, Arbitrator, Mediator, or Other Third-Party Neutral, Alaska Bar Association Rules of Professional Conduct (http://www.courts.alaska.gov/rules/prof.htm#1.12), accessed June 2, 2015</t>
  </si>
  <si>
    <t xml:space="preserve">Disclosure forms filed by public officials in Delaware are available upon written request, but have never been available online. That keeps Delaware citizens from having clear access to information about the finances of high-level government employees. Deborah Moreau, the lawyer for Delaware's Public Integrity Commission, says the information is not made available online because of "phishing" concerns. Ethics officials say uploading financial information to the web, even though officials do not provide bank account numbers, could expose them to financial crimes. </t>
  </si>
  <si>
    <t>Although the Statements of Financial Interests (SFI) that the governor and his top officials must file annually can be filed online, they are not available for viewing online unless specifically asked for. This is true of the SFIs filed by any of the other 2,600 state officials and employees who are required to provide annual personal financial statements.
 Once they are asked for, the statements are sent in a timely fashion, electronically via email or on paper, and to anyone who requests them by contacting the Office of State Ethics.</t>
  </si>
  <si>
    <t>Massachusetts law requires independent entities that purchase ads to disclose donors within seven days. If there are less then ten days to an election, then those disclosures must be made within 24 hours of the contribution.   
M.G.L. Ch. 55, Section 18G. further states: "An independent expenditure or electioneering communication which is transmitted through paid radio, television or internet advertising shall include a statement disclosing the identity of the individual, corporation, group or association paying for the advertisement."</t>
  </si>
  <si>
    <t xml:space="preserve">Public Officials and Employees, Title 36, Title 25, Section 13, 1973, 2014. 
http://alisondb.legislature.state.al.us/alison/codeofalabama/1975/coatoc.htm, accessed May 10, 2015. </t>
  </si>
  <si>
    <t>Victor Joecks, Executive Vice President, Nevada Policy Research Institute, Las Vegas, NV, March 11, 2015, by phone.
Richard Combs, Director, Legislative Counsel Bureau, Nevada Legislature, Las Vegas, NV, April 3, 2015, and April 15, 2015 by phone and April 8, 2015, by email.
The Sunlight Foundation, Ten Principles for Opening Up Government Information, 2010, accessed May 21, 2015
https://sunlightfoundation.com/policy/documents/ten-open-data-principles/</t>
  </si>
  <si>
    <t>Ron Jordan, executive director of Virginia Governmental Employees Association, Richmond, Va., 11 March 2015, interview by email.
Secretary of the Commonwealth's office, Richmond, Va., 13 March 2015, interview by email.
Conflict of Interest page, Secretary of the Commonwealth, accessed 13 March 2015. https://commonwealth.virginia.gov/va-government/conflict-of-interest/
"Part 8: Disclosure rules are lax, and reports are hard to find," Dave Ress, 23 November 2014, Daily Press. http://www.dailypress.com/news/politics/dp-nws-virginiaway-part-8-disclosure-20141123-story.html#page=1
"Virginia disclosure laws are unrevealing," Warren Fiske, PolitiFact Virginia, 28 July 2013. http://www.politifact.com/virginia/article/2013/jul/28/virginia-runs-back-pack-when-it-comes-disclosure/
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t>
  </si>
  <si>
    <t>Gerry Oligmueller, state budget administrator, phone interview, April 5, 2015
Mike Calvert, director, Legislative Fiscal Office, phone interview, April 9, 2015
Nebraska Department of Administrative Sources, Budget Division website, accessed April 28, 2015; 
http://budget.nebraska.gov/
Nebraska Legislature's Fiscal Office website, accessed April 28, 2015; 
http://nebraskalegislature.gov/reports/fiscal.php</t>
  </si>
  <si>
    <t>There is no Wisconsin law that mandates cooling-off periods for state-level judges taking positions in the private sector after leaving government.</t>
  </si>
  <si>
    <t>Citizens can access the asset disclosure records of the governor and state cabinet-level officials through the Colorado Open Records Act per request. They are not available online, and can’t be downloaded.</t>
  </si>
  <si>
    <t>Montana Department of Revenue, Biennial Report, July 2012-June 2014, https://revenue.mt.gov/Portals/9/publications/biennial_reports/2012-2014/BiennialReport-2012-2014.pdf
Montana Legislative Fiscal Division, 2015 biennium fiscal report 2013, http://leg.mt.gov/fbp.asp
Montana Legislative Fiscal Division, 2015 biennium budget analysis and HB2 narrative, http://leg.mt.gov/fbp.asp</t>
  </si>
  <si>
    <t>No such law exists restricting state judges from entering the private sector.</t>
  </si>
  <si>
    <t xml:space="preserve">There are no laws restricting state employees from any employment in the private sector. There has been no report of civil-service employees taking on jobs that involve lobbying old colleagues. Complaints about such activities have only been directed at appointed and elected officials, such as a former tax commissioner who resigned to work as a lobbyist for a public relations firm. </t>
  </si>
  <si>
    <t>University of Vermont politiical science professor Garrison Nelson telephone interview Feb. 5, 2015.
John Bloomer, Secretary of Senate, personal intervicew Jan. 20, 2015.
Former House Majority Leader Floyd Nease personal interview Feb. 4, 2015.
Journal or the House, accessed June 1, 2015.
http://legislature.vermont.gov/house/service/2016/journal</t>
  </si>
  <si>
    <t>State law prohibits legislators, cabinet officers or members of the Supreme Court from lobbying for one year after leaving office; circuit judges, however, are not included. In addition, all public employees including judges are prohibited from appearing before their former agencies in a representational capacity for a one-year period.
 §6B-3-2 (e): "The following public officers or employees may not, during or up to one year after the termination of their public employment or service, be allowed to register as lobbyists: (...) (5) Members of the Supreme Court of Appeals;"
 §6B-2-5(g): "(1) No elected or appointed public official and no full-time staff attorney or accountant shall, during his or her public service or public employment or for a period of one year after the termination of his or her public service or public employment with a governmental entity authorized to hear contested cases or promulgate or propose rules, appear in a representative capacity before the governmental entity in which he or she serves or served or is or was employed (...)".</t>
  </si>
  <si>
    <t>No documented cases of state civil servants violating Ohio's "revolving door" law have emerged in public for the study period.</t>
  </si>
  <si>
    <t>Mark Haveman, Executive Director, Minnesota Center for Fiscal Excellence, 20 March 2015, St. Paul, Minnesota, phone interview
Minnesota Economic Forecast, Minnesota Management &amp; Budget, 27 February 2015, http://mn.gov/mmb/forecast/forecast/economic/
Budget &amp; Economic Forecast, Minnesota Management &amp; Budget, 18 March 2015, http://mn.gov/mmb/forecast/forecast/
Forecasts &amp; Updates Library, Minnesota Management &amp; Budget, 20 March 2015, http://mn.gov/mmb/forecast/researchanalysis/reports/</t>
  </si>
  <si>
    <t>There is no overall law prohibiting government employees from leaving for the private sector and then lobbying their former colleagues, so there is no "cooling off" period to observe. The exception is that state legislators must observe a six-month "cooling off " period before lobbying their erstwhile legislative colleagues.</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</si>
  <si>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Example of House disclosure form: http://le.utah.gov/house2/CofI/ssandall.pdf .</t>
  </si>
  <si>
    <t>Legislative Budget Office Director Debbie Rubisoff: e-mail questions and answers - February 2015
LBO reports: http://www.lbo.ms.gov/Home/Publications
State Legislature's 2014 appropriations: billstatus.ls.state.ms.us/2014/pdf/senate_cmtes/ap.xml
State Auditor's Office's 2014 report of expenses and appropriations of the
Mississippi Legislature: www.osa.ms.gov/documents/legislative-rpt/14legisrpt.pdf</t>
  </si>
  <si>
    <t>Interview with Rick Locker, reporter for the Memphis Commercial Appeal, on Jan. 9, 2015 at Tazza restaurant.
Interview with Tom Humphrey, reporter for the Knoxville News Sentinel, on Dec. 23, 2014 at the Bell Buckle Café. 
Disclosure of Statement of Interest for Senate Speaker Ron Ramsey for 2014, accessed May 4, 2015
https://apps.tn.gov/conflict-app/view_form_8004.htm?name=RAMSEY&amp;id=10704&amp;f=72431&amp;v=1</t>
  </si>
  <si>
    <t>There are no documented cases since 2013 of former New York civil servants violating the law governing private-sector employment.
 The cooling-off period defined by the Public Officers Law is two years. For this period, former state employees are prohibited from doing business with their former department for two years. The law also prohibits the former employee indefinitely from conducting business related to a matter with which the person was involved while a state employee.</t>
  </si>
  <si>
    <t>No former state officer or state employee, including judges, may, within a period of one year from the date of termination of state employment, accept employment or receive compensation from an employer if: (a) The officer or employee, during the two years immediately preceding termination of state employment, was engaged in the negotiation or administration on behalf of the state or agency of one or more contracts with that employer and was in a position to make discretionary decisions affecting the outcome of such negotiation or the nature of such administration.</t>
  </si>
  <si>
    <t>Rep. Chris Turner, D-Grand Prairie, Telephone Interview, June 22, 2015
Tom “Smitty” Smith, director, Public Citizen Texas, telephone interview, Jan. 16, 2015, June 21, 2015.
Houston Chronicle, Ethics Complaint accuses Huffman of failing to disclose Husband’s businesses,  June 12, 2015.    
http://www.houstonchronicle.com/news/politics/texas/article/Ethics-complaint-accuses-Huffman-of-failing-to-6324668.php</t>
  </si>
  <si>
    <t>It's hard to track lower-level public employees that leave state government for private-sector jobs where they'll seek to influence their former colleagues but not directly lobby. But it does happen. For example, in 2013 the chief of staff of the Public Regulation Commission left his position to take a job with Century Link, a telecommunications company regulated by the PRC. Later that year the company also hired the former director of the Construction Industries Division (an appointed office) to do government affairs.</t>
  </si>
  <si>
    <t xml:space="preserve">Under Virginia Code§ 51.1-309, no former judge shall appear as counsel, for compensation, in any case in any court of the Commonwealth for which he served for at least two years after his retirement. </t>
  </si>
  <si>
    <t>Stan Adelstein, recently retired state senator, 18 March 2015, Rapid City, SD, in-person interview.
State of South Dakota Statement of Financial Interest, Craig Tieszen, state legislator, candidate form, 21 January 2014, https://sos.sd.gov/CampaignFinance/CFReportHistoryLaunch.aspx?RptType=Financial%20Interest%20Statement%20%20(Scanned%20Image)&amp;CommID=1046&amp;RptYR=2014&amp;Start=1/1/2011&amp;End=12/31/2011&amp;RegType=0&amp;img=1.
State of South Dakota Statement of Financial Interest, Craig Tieszen, state legislator, office holder form, 15 January 2015 (blank as allowed because of no changes since candidate form was filed), https://sos.sd.gov/CampaignFinance/CFReportHistoryLaunch.aspx?RptType=Financial%20Interest%20Statement%20%20(Scanned%20Image)&amp;CommID=2068&amp;RptYR=2015&amp;Start=1/1/2011&amp;End=12/31/2011&amp;RegType=0&amp;img=1.</t>
  </si>
  <si>
    <t>Open Michigan; http://media.state.mi.us/MiTransparency  
State Budget Office, Transparency and Accountability http://media.state.mi.us/MiTransparency/Home/Appropriation  
Websites accessed  July 2015.</t>
  </si>
  <si>
    <t>No law exists. 
Those interviewed could cite several examples of judges immediately entering the private sector, most commonly local law firms. One former Utah Supreme Court justice, Michael Zimmerman, has now become an attorney specializing in Utah Supreme Court appellate cases.  An attorney ethics code and other court rules may discourage direct conflicts, but there is no direct prohibition in law, according to Brent Johnson, lead attorney for the Utah State Courts.</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</si>
  <si>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Massachusetts Taxpayers Foundation. The Massachusetts Taxpayers Foundation provides research on state spending, tax policies and the Massachusetts economy She was interviewed by phone on January 27, 2015.
Massachusetts Open Checkbook Website
http://opencheckbook.itd.state.ma.us/analytics/saw.dll?Dashboard&amp;PortalPath=%2Fshared%2FTransparency%2F_portal%2FHome&amp;Page=page%201 – accessed April 1, 2015</t>
  </si>
  <si>
    <t>No such law exists nor is the matter covered in Canon 4 of Administrative Order 10, which deals with judicial conduct..</t>
  </si>
  <si>
    <t>State law says the Tennessee Ethics Commission must "provide an annual report to the governor and the general assembly by February 1 concerning the administration and enforcement of laws under the jurisdiction of the commission, including the necessity, or lack of necessity, for any additional action or additional legislation that will serve to further the purposes of this chapter." However, there is nothing in the law that requires this report to include formal investigations, advisory opinions and activities. Tenn. Code Ann. § 3-6-106(a)(9)
 State law requires the Board of Judicial Conduct to issue monthly and quarterly reports. These would include the number of complaints against judges that are open and closed, the nature of the complaints, the number of complaints dismissed and the number of times a member voted to dismiss a complaint or authorize an investigation. The formal charges against judges would be separate from the reports and posted on the Administrative Office of the Courts website. Tenn. Code Ann. § 17-5-207</t>
  </si>
  <si>
    <t xml:space="preserve">There are no restrictions that prohibit a judge from taking a position in the private sector other than certain requirements on judges who want to be assigned as a sitting judge. 
“If you don’t want to do that, there really aren’t any restrictions,” said Seana Willing, executive director of the State Commission on Judicial Conduct.  </t>
  </si>
  <si>
    <t>Phone interview, Lynn Teague, S.C. League of Women Voters, April 30, 2015, e-mail
Phone interview, State Senator Brad Hutto, June 5, 2015
Phone interview, State Senator Larry Martin, August 7, 2015
S.C. State Ethics Commission Statements of Economic Interest
http://ethics.sc.gov/StatementofEconomicInterests/Pages/index.aspx</t>
  </si>
  <si>
    <t>The asset disclosure records of the governor and his administration are accessible to the public, but only in pdf format. The forms contain complete information, with the exception of home addresses, and are actual copies of the forms filed annually. The forms are timely, filed upon taking office or becoming a candidate, annually thereafter, and upon leaving office. 
 The governor’s statement of economic interest is available through the Fair Political Practices Commission. Forms for his top staff are available upon request through his press office. For cabinet-level officers, the forms are available though their agency. Machine readability can be a problem as some forms are filled out by hand. The FPPC has made the form available in Excel, which should help with uniformity, although the publicly available copies are still PDFs.</t>
  </si>
  <si>
    <t>Scott MacKay, Rhode Island Public Radio political reporter, Interview, Feb. 21, 2015, in person.
Ed Fitzpatrick, Providence Journal political columnist, Interview, Feb. 6, 2015, phone.
Ted Nesi, reporter, WPRI television, Interview, Feb. 25, 2015, phone</t>
  </si>
  <si>
    <t>Interview with Benjamin Orr, Maryland Center on Budget Priorities, by telephone, 3/26/15 
Michael Dresser, Baltimore Sun reporter, telephone interview 3/21/15; 
Bryan Sears, Daily Record reporter, telephone interview 3/29/15, 
Budget highlights here: http://dbm.maryland.gov/budget/Documents/operbudget/2016/highlights.pdf 
Operating budget in toto here, (proposed) http://dbm.maryland.gov/budget/Pages/operbudhome.aspx and
Capital Budget (proposed) here http://dbm.maryland.gov/budget/Documents/capbudget/2016CapBudBook.pdf and 
Board of Revenue Estimates website here: http://comptroller.marylandtaxes.com/Public_Services/Agency_Information/Agency_Divisions/Bureau_of_Revenue_Estimates/ Board of 
Revenue Estimates reports here: http://finances.marylandtaxes.com/Where_the_Money_Comes_From/Board_of_Revenue_Estimates/
Websites accessed 4/14/15</t>
  </si>
  <si>
    <t>No such law currently exists.
 However, the Legislature adopted and the governor signed a bill during the 2015 legislative session that says “No state officer or employee who approves, awards, or administers a contract on behalf of a state agency, may have an interest in a contract or derive a direct benefit from a contract that is within the scope of the officer's or employee's official duties, nor for a one-year period following the end of their employment or position as a state officer may the officer or employee derive a direct benefit as a result of such contract except as provided in section 4 of this Act. In addition, no such officer or employee may enter into any contract, other than a contract of employment, with any state agency for a period of one year following their leaving office or employment except as provided in section 5 of this Act. This prohibition includes any state officer or employee who, in his or her official capacity, recommends the approval or award of the contract or who supervises a person who approves, awards, or administers the contract." 
 The bill does not contain language exempting the judiciary or judges and defines a state officer as “a person who is elected or appointed to serve a state agency,” so judges will presumably be subject to the law. It will become effective July 1, 2015.</t>
  </si>
  <si>
    <t>No law imposes restrictions on state-level judges entering the private sector after leaving the government.</t>
  </si>
  <si>
    <t>Nevada law authorizes the state's Commission on Ethics to grant exceptions to the one-year cooling-off period within which former state employees are barred from representing or advising private companies on issues related to their previous jobs.
The Commission has been fairly generous in awarding such exceptions. In 2013 and 2014, the Commission issued six opinions about cooling-off periods, granting relief from strict application of state law in half of the cases. In the 2013 case of William Theobald, for example, the Commission ruled that the former state mortgage lending examiner could immediately go to work for one of the mortgage companies he had previously helped regulate. The Commission found that Theobald's private-sector work would be "in the best interest of the public" by "ensuring that mortgage lending institutions are properly complying with Nevada's mortgage lending laws."
Because the Commission only has one investigator responsible for the entire state and does little proactive monitoring for violations, its records likely do not capture all cases in which cooling-off periods have not been respected.</t>
  </si>
  <si>
    <t>No such law exists.
There are no laws requiring legislative select committees on discipline and expulsion, the Judicial Qualifications Commission or the Civil Service Commission to publish reports including all formal investigations, advisory opinions and activities.</t>
  </si>
  <si>
    <t>There are no restrictions, including a "cooling-off" period, on the kind of work civil servants may pursue after leaving their jobs.</t>
  </si>
  <si>
    <t>Financial Disclosure Statements are available on the Arizona Secretary of State's website. 
The files are scanned PDF files and they are not always complete. They are usually timely, permanent and free of usage cost.</t>
  </si>
  <si>
    <t>No restrictions exist.
 Although not barred, it is unusual for employees in the state classified system to take jobs in the private sector that would involve them in lobbying or attempting to influence former colleagues. If that situation arose, state employees would be expected to take special precautions to avoid undue influence, potentially to include having another employee not known to the former employee work with him or her.</t>
  </si>
  <si>
    <t>Robert P. Caruso, executive director of the State Ethics Commission, 30 January 2015, Harrisburg, Pennsylvania, interview by phone.
Review of sample of SFIs in the State Ethics Commission's eLibrary, accessed February and March 2015, 
http://www.ethicsrulings.state.pa.us/weblink8/
Terry Madonna, director of Center for Politics and Public Affairs at Franklin &amp; Marshall College, 7 July 2015, interview by phone.</t>
  </si>
  <si>
    <t>Because there are no statutory limits on the type of private sector employment many state employees may accept after leaving their positions, there have been no documented cases of state employees accepting employment in violation of state laws. Anecdotally, noncompliance with agency and department policies on employment after leaving a state position is more common but not well enforced.</t>
  </si>
  <si>
    <t xml:space="preserve">There is no law restricting state judges from entering the private sector. 
Because Rhode Island judges are appointed for life, most retire from the bench. Few leave the court to practice law before their former colleagues or to work in private-sector jobs seeking to influence judges or court administrators. Based on their generous pensions, retired judges are expected to serve as needed to hear cases, and if they do, they cannot work in other jobs.
However, the law does make judges subject to the same revolving door ethics law that applies to all public officials by which a 1-year cooling off period exists before they can appear in a representative capacity before their former colleagues. </t>
  </si>
  <si>
    <t>There are no documented cases of civil servants ignoring the required 12 month cooling off period by accepting jobs that allow them influence their former colleagues.
Such cases would be reported to the Commissioner of Political Practices. Of the nine ethical complaints filed since 2013, eight were dismissed because they were outside of the Commissioner's authority. The one being investigated remains confidential.
It's unclear if employment conflicts of interest are not coming to light because they are rare, or if it is because they are underreported.</t>
  </si>
  <si>
    <t>Upon leaving state employment, a state official or employee has to wait at least a year before becoming a lobbyist before his or her previous agency, or takes a job with a business he or she formerly regulated, according to S.C. Code 8-13-755. If a judge resumes his law practice, he cannot serve as a retired judge.</t>
  </si>
  <si>
    <t>Major procurement bids and results are listed on the South Carolina Business Opportunities (SCBO) website.
Most professional businesses would have no trouble finding information on South Carolina Business Opportunities. The average citizen might have trouble navigating the site at first, but the information is there to be found. The advertisement goes into detail about the bid, and from there you could access information about the award. 
Columbia procurement attorney Alex Shissias said the usual practice with the procurement division is to post awards immediately, and that awards can be searched from years past as well.
By accessing the  “Vendors/Contractors – Contacting Awards” website, you can find the date and hour companies were awarded a contract.
“Contractors rarely know where this information is published and/or is not available to them,” said Lissette Velez of the Hispanic Contractors Association of the Carolinas – which may indicate a need to reach out more effectively to all communities.</t>
  </si>
  <si>
    <t>No such law exists.
 Maine’s Election Law does not explicitly require that all groups that make political ad buys publicly disclose their contributors.
 However, all party committees, PACs and ballot question committees seeking to influence an election, or referendum must be registered with the state, and Maine law requires registered groups to report their contributors on a regular basis. 21-A § 1017, 1017-A, 1056-B, 1059
 Therefore, some, but not all, of the groups that make political ad buys are in fact required to publicly disclose their contributors — creating a statutory loophole that can be exploited to avoid public disclosure.</t>
  </si>
  <si>
    <t>Bid results are available online at the Division of Purchasing's web site under the Bid Responses for Public Works section. Paper copies can also be obtained within a reasonable time under the state Access to Public Records Act, at the cost of photocopying.</t>
  </si>
  <si>
    <t>There is anecdotal evidence of state agency employees entering the private sector in a position that constitutes a conflict of interest in regards to the position they held in government. These cases, again, are difficult to prove and very rarely identified and documented.
In 2013, Leonard Bentz raised eyebrows when he left the Public Service Commission to take a job as Executive Director of the South Mississippi Planning and Development District, which provides economic development strategizing to cities and counties.
The Ethics Commission, Tom Hood claimed, has not taken up any of these cases in the last few years; however, the law is relatively lax: it does not prohibit state officials from being employed by a company that contracts with the employees former state agency, it only prohibits that former official from working for pay directly on the matter that he or she was involved with while in office.</t>
  </si>
  <si>
    <t xml:space="preserve">There are no restrictions in law on judges' post-bench employment. While the Pennsylvania State Ethics Commission generally prohibits former state officials and employees from representing a person on any matter before the governmental body he/she was associated with, judges are governed only by their own code of conduct, which does not address the issue of post-bench employment. </t>
  </si>
  <si>
    <t>No law exists requiring "cooling off" periods for private sector employment that would apply specifically to judges under Oklahoma law. 
Oklahoma's law only specifically requires a one-year "cooling off" period for "any state officer or employee who exercises discretionary or decision-making authority in awarding a privatization contract." 
Judges would likely be guided by state ethics rules in this subject, which have a specific provision governing "Misuse of Authority," that states an "officer or employee shall not use or permit the use of his or her office or title or any authority associated with his or her state office, or a state office to which he or she has been elected, in a manner that is intended to coerce or induce another person, including a subordinate, to provide any benefit, financial or otherwise, to himself or herself or to his or her family members or persons with whom the state officer or employee is affiliated in a nongovernmental capacity."</t>
  </si>
  <si>
    <t xml:space="preserve">Awards for supplies and services procurements are posted to the Department of General Services' eMarketplace website. Bid tabulations for construction procurements are posted on the DGS site as well, at 
http://www.dgsweb.state.pa.us/imaginepa/construction/Default.aspx. 
Bid tabulations for procurements conducted through an invitation to bid are generally posted within one week of the bid due date. Those for construction are edited online to "Bid Awarded" usually within a week of the decision. Once a contract for supplies or services is fully executed by the state, a notice of award is posted to eMarketplace (this can take days or several months depending on whether the method of procurement was an Invitation to Bid or a Request for Proposals and the extent of the contract negotiations). </t>
  </si>
  <si>
    <t xml:space="preserve">Public officials in Alaska at the local and state levels are required to file annual asset disclosure forms with the Alaska Public Offices Commission. This includes the executive branch from the governor down. Asset disclosure forms of the governor, lieutenant governor and some other high-level executives are posted on APOC's website when received, and others are available upon written request submitted to APOC. However, these files are not downloadable and can only be viewed and/or printed. </t>
  </si>
  <si>
    <t>Most major bid awards are broadcast on the Oregon Procurement Information Network, on the Oregon Department of Transportation web site, and also printed in traditional media, usually the Daily Journal of Commerce and other publications. All the venues are open to the public as well.
Exceptions exist, however, for agencies that utilize the Oregon Procurement Information Network but do not utilize a state procurement officer to respond to bids. 
Some contractors report that state agencies that contract through the web site but do not use a state procurement officer have varying strategies for letting contractors know whether a bid has been awarded, to which contractor, and why. Contractors say there are cases in which they are not able to obtain the information at all. Information made available to contractors is also available to the public.
Such examples highlight how decentralized contracting processes in agencies that choose not to route procurements through the state procurement office continue to blight Oregon's otherwise solid performance in this area.</t>
  </si>
  <si>
    <t>Ohio's Rules of Professional Conduct set out about three pages of instruction on avoiding conflicts of interest when entering the private sector. The state's "revolving door" law applies to all public officials except legislators, although it is less applicable to judges, who have their own set of rules. The overall law generally applies for a year after leaving public employment, saying the former employee shall not "represent a client or act in a representative capacity for any person on any matter in which the public official or employee personally participated as a public official or employee through decision, approval, disapproval, recommendation, the rendering of advice, investigation, or other substantial exercise of administrative discretion." 
However, the Ohio Rules of Professional Conduct say "a judge who was a member of a multimember court, and thereafter left judicial office to practice law, is not prohibited from representing a client in a matter pending in the court, but in which the former judge did not participate. So also the fact that a former judge exercised administrative responsibility in a court does not prevent the former judge from acting as a lawyer in a matter where the judge had previously exercised remote or incidental administrative responsibility that did not affect the merits."</t>
  </si>
  <si>
    <t>Louisiana law details reporting requirements for groups that independently support or oppose a candidate without regard to the form of communications within specific time frames for reporting.
 The law requires any organization making political expenditures of more $2,500 or receiving more than $200 from a single source and any person making independent expenditures to publicly disclose the names of contributors.
 PACs receiving more than 10,000 contributions of $24 or less by a payroll deduction or dues check-off system may only be required to list contributors once a year.</t>
  </si>
  <si>
    <t>There are no documented cases of state civil servants taking jobs in the private sector that entail directly lobbying or seeking to influence their former government colleagues, without an adequate cooling-off period during the study period. 
 It should be noted that Minnesota has no laws governing private sector employment after leaving the civil service or mandates about cooling-off periods. 
 In 2010, the former state Deputy Education Commissioner, Chas Anderson, improperly procured a contract with the Minnesota Department of Education just before leaving her post at the same Department. Anderson wrote up her agreement to be an independent contractor for the grant, while still working as the Deputy Education Commissioner. Minnesota Management &amp; Budget determined that working on an independent contract while on state time "could be construed as a violation of State law."</t>
  </si>
  <si>
    <t xml:space="preserve">All results of bids are made public records in Oklahoma, though only the winning result is placed online, on the Central Purchasing Office's website. 
Citizens who want to see all the bids could request copies or inspect in person in the office under Oklahoma's Open Records Act.
But the winning contracts are publicly posted and published via the office's website.
In addition to the winning contracts and bids, agencies like Oklahoma Department of Transportation also make early project completion incentives public, as evidenced by a 2013 Tulsa World newspaper article that detailed various road work contract incentives. </t>
  </si>
  <si>
    <t>Oklahoma Ethics Commission Financial Disclosure form 
http://www.ok.gov/ethics/documents/2015%20Financial%20Disclosure%20Statement%20Review.pdf
Randy Krehbiel, veteran Tulsa World political reporter, in-person interview 2/4/15 11 a.m. 
Rep. Emily Virgin, Oklahoma House of Representatives, email interview 2/4/15
Ethics Commission Rules, 74E O.S. Appendix I, rule 3
http://www.oklegislature.gov/osstatuestitle.html
https://drive.google.com/file/d/0B0BgaBXva60WOXJDaEs0UDdFQms/view?usp=sharing
http://www.ok.gov/ethics/documents/2015%20Guide%20for%20Financial%20Disclosure%20by%20Candidates,%20State%20Officers%20and%20Employees.pdf</t>
  </si>
  <si>
    <t>The release of Statements of Economic Interest filed by public officials in Alabama are available in the commission office very quickly, usually within a matter of hours of being filed with the Alabama Ethics Commission. They are available to anyone at no cost and without the need for signing a licensing agreement. The Ethics Commission keeps the records in perpetuity, meeting the permanence principal. However, the forms cannot be downloaded and are available only to view on the website.</t>
  </si>
  <si>
    <t xml:space="preserve">All groups and committees established to raise and spend money in a Kentucky election must register with the Kentucky Registry of Election Finance and disclose their donors and campaign spending. However, that does not apply to certain nonprofit advocacy groups, that according to federal law, can engage in advocacy and must file with the Internal Revenue Service. 
Other independent groups, known commonly as "super PACs," engaged in activities to influence Kentucky elections are considered unauthorized campaign committees, as outlined by a key advisory opinion the Kentucky Registry of Election Finance issued in 2010. In that opinion on the heels of the federal Citizens United court case, the Kentucky registry stated, "Under Kentucky law, an unauthorized campaign committee is the only form of political committee that may be formed for the purpose of making independent expenditures" for or against a candidate or issue in an election. Those committees must file paperwork and campaign spending and donation reports with the registry, pursuant to Kentucky Revised Statutes Chapter 121, Section 180. 
Unauthorized campaign committees, like all candidate permanent committees and PACs, must disclose donors and campaign spending on a regular schedule that includes quarterly reports during off-election years and reports 15 and 30 days before the primary and general elections and 30 and 60 days after the primary and general elections. </t>
  </si>
  <si>
    <t>State contract awards of more than $25,000 are posted online. However, bid tabulations (the list of all bidders and results) are only sometimes online, although complete bids or proposals are available upon request. If paper copies are requested, records are free unless voluminous, in which case the requester is charged only the cost of photocopies.</t>
  </si>
  <si>
    <t>A 100 score is earned if the asset disclosure records of the governor and/or state cabinet-level officials are made available online and can be easily accessed, downloaded in bulk, and in a machine readable format. 
A 50 score is earned if such information cannot be easily accessed and/or downloaded in bulk, but it can be downloaded in machine-readable format.
A 0 score is earned if the asset disclosure records are not available online or they are but cannot be downloaded .</t>
  </si>
  <si>
    <t>Catherine Turcer, policy analyst, Common Cause-Ohio, Columbus, 1-19-15 email
Candidates file hard-to-analyze reports on wealth, Darrel Rowland, The Columbus Dispatch, April 16, 2014: http://www.dispatch.com/content/stories/local/2014/04/15/financial-disclosure.html 
 A blank financial disclosure form, including instructions: http://www.jlec-olig.state.oh.us/PDFs/FinancialDisclosure/Form.pdf</t>
  </si>
  <si>
    <t>Contracts resulting from successful bids for most executive branch solicitations are on the State Procurement Office website, according to an official who oversees the office and as confirmed through research for this study. 
However, bids that were unsuccessful are not online but available by request electronically or by mail within days. North Dakota Century Code 44-04-18 requires state agencies to charge no more than 25 cents per side for each photocopy; they may charge no more than the actual cost of making non-paper copies, including electronic copies.
The State Procurement Office does not have jurisdiction over all state purchases. There are too many to list here, but examples of other agencies listing contracts on other websites include the state Transportation Department, which lists on its own website, and North Dakota State University, which lists some purchases made cooperatively with other higher education institutions in a cooperative website.</t>
  </si>
  <si>
    <t>“Statement of Interests [Form SFN 10172],” accessed online Feb. 14, 2015, http://www.nd.gov/eforms/Doc/sfn10172.pdf. The originating website are individual websites for candidates for different offices, one of which is this website with forms for state legislative candidates: https://vip.sos.nd.gov/PortalListDetails.aspx?ptlhPKID=27&amp;ptlPKID=3#content-start.
Mac Schneider, Democratic state senator from Grand Forks, N.D., and minority leader, interviewed by phone from Bismarck, N.D., Feb. 11, 2015.
Chad Nodland, editor of North Decoder, a liberal political blog, interviewed by phone from Bismarck, N.D., Feb. 16,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Jim Silrum, deputy secretary of state, interviewed by phone from Bismarck, N.D., Feb. 25, 2015.</t>
  </si>
  <si>
    <t>In person interview Feb. 18, 2015, with Perry Newson, executive director of NC Ethics Commission. 
Phone interview March 11, 2015, with Chris Fitzsimon, director of NC Policy Watch.
In person interview Feb. 18, 2015 with Steve Riley investigative reports editor at the News &amp; Observer of Raleigh. 
Forms for Statement of Economic Interest on Ethics Commission website. http://www.ethicscommission.nc.gov/sei/blankForm.aspx.
Submitted statements of economic interest
http://www.ethicscommission.nc.gov/masterSearch.aspx
go tothe  link and enter a legislator's name, such as Philip Berger, who is the state Senate leader. His report will come up.</t>
  </si>
  <si>
    <t>Contract awards are published on the procurement agency web site usually within 24 hours of award. They can be obtained electronically within a few days for free or on paper also for free. To see contracts, go to NC Procurement and Contracts, the click on "Statewide Contract," then click on "Term Contract Alpha," then pick topic. Here is a link to a contract for  paint.
http://www.doa.state.nc.us/PandC/630a.pdf</t>
  </si>
  <si>
    <t>The Rhode Island Ethics Commission publishes an annual report summarizing complaints, investigations, advisory opinions and educational efforts.
§ 36-14-9 of R.I. General Laws states that the commission is to:  
"(12) Prepare and publish, prior to April 1 of each year, an annual report summarizing the activities of the commission, including, but not limited to, the:
   (i) Number of disclosure statements filed;
   (ii) Subjects of advisory opinions requested and issued;
   (iii) Number of complaints filed, investigated and/or adjudicated"</t>
  </si>
  <si>
    <t>The State Ethics Commission is required by the State Ethics Act to file an annual report before June 1 of each year summarizing the activities of the commission the previous year, including formal investigations launched, number of advisory opinions and details about its other activities. The Judicial Board of Conduct also publishes an annual report, covering the same topics.</t>
  </si>
  <si>
    <t>Both the Office of General Services and the State Comptroller do not specifically publish bid results, but make available information on awarded contracts available on their websites. 
 The Office of General Services posts bid responses -- before they have been evaluated by procurement officials -- on its website under the Bid Opening Results section. The responses include original documents showing contractors' bids for specific projects. The office also posts tentative award updates until contracts are awarded. Awarded contracts then can be found on the Procurement Services Contract Portal section.
 The public may search the state comptroller's Open Book website for up-to-date contract information, but the database is geared more toward contract details than bid results. 
 The comptroller is required to report annually on all procurement contracts over $15,000. For bids that happen early in the fiscal year, however, those reports are not timely.
New York's process requires the public to know exactly what it is seeking in order to find bid results. For example, let's say NY posts a request for bids on a paving contract. The state does not post the results of that request, only preliminary responses that have not been vetted by the state and -- separately -- the contract once it takes effect. The public must know to look for that specific contract in order to find out which contractor won the bid.</t>
  </si>
  <si>
    <t>Under the Campaign Finance Law, a political organization that creates or disseminates issues ads, defined as any print, radio, televised, telephonic or electronic communication that clearly identifies a candidate, and receives more than $25,000 in gross receipts is required to disclose both expenditures exceeding $500 and contributors who contributed over $200. Expenditure disclosures must include the amount, date, purpose and the name and address of the recipient, including the occupation and name of employer in the case of an individual. Contributor disclosures must include the name and address, and in the case of an individual, the occupation and name of employer. 
 For independent expenditures, which clearly advocate for or against a candidate or ballot issue without coordination with the candidate or issue committee, disclosure reports are not required to identify "individual members who pay dues to a labor union, organization, or association, or individual stockholders of a business corporation" unless a donation or source of funding was provided for with the intention of advancing the expenditure. 
 There is no regulation of ads, known as electioneering communication, that run close to election days (either general or primary).</t>
  </si>
  <si>
    <t>Patrick Flood, Maine Senator and former chair, Appropriations Committee, 13 February 2015, in person interview.
Christopher Nolan, Director, Office of Fiscal and Program Review, 13 February 2015, in person interview.
David Heidrich, Assistant Director of Communications, Maine Department of Administrative and Financial Services, 26 February 2015, in person interview.
Naomi Schalit, Senior Reporter, Maine Center for Public Interest Reporting, 25 February 2015, in person interview.</t>
  </si>
  <si>
    <t>Blair Horner, New York Public Interest Research Group, Legislative Director, Feb. 24, 2015, New York, phone; Albany Lawmakers and Their Secret Incomes, Editorial Board, New York Times, Jan. 2, 2015, http://www.nytimes.com/2015/01/03/opinion/albany-lawmakers-and-their-secret-incomes.html ; 
Sheldon Silver, New York Assembly Speaker, Faces Arrest on Corruption Charges, Jan. 22, 2015, http://www.nytimes.com/2015/01/22/nyregion/sheldon-silver-new-york-assembly-speaker-faces-arrest-on-corruption-charges.html ; 
Deal is Reached on New York State Budget, by Thomas Kaplan, New York Times, March 29, 2015, http://www.nytimes.com/2015/03/30/nyregion/tentative-deal-is-reached-on-new-york-state-budget.html;
2013 Financial Disclosure Statements of Elected Officials, Joint Commission on Public Ethics, accessed March 2, 2015; http://www.jcope.ny.gov/elected%20officials/fdselectedofficials.html
Annual statement of financial disclosure, Assemblyman Sheldon Silver, May 15, 2014, http://www.jcope.ny.gov/elected%20officials/2013/assembly/ASSEMBLYMEMBER-SILVER%20S_2013.pdf</t>
  </si>
  <si>
    <t>Ohio law requires only the number of JLEC and OEC investigations to be reported to the public. The reports do not contain formal investigations, advisory opinions and activities.</t>
  </si>
  <si>
    <t>Barry Erwin, president of the Council for a Better Louisiana, in-person interview, Feb. 16, 2015
Robert Scott, of the Public Affairs Research Council, in-person interview, Feb. 19, 2015
Jan Moller, director of the Louisiana Budget Project, in-person interview, Feb. 5, 2015</t>
  </si>
  <si>
    <t>Any group that purchases political ads in any medium is not required under the Indiana Campaign Finance Act to reveal the sources of contributions that paid for those advertisements.</t>
  </si>
  <si>
    <t>The General Services Department posts recent awards on its website (http://www.generalservices.state.nm.us/statepurchasing/Recent_Awards_2.aspx), although the information has been limited to the kind of information found in a purchase order. 
 A bill passed in 2015 will require the actual contracts (with some redactions) to be posted on the state Sunshine Portal.</t>
  </si>
  <si>
    <t xml:space="preserve">ORS 244.282 (4) requires the executive director of the Oregon Government Ethics Commission to report to the commission on all staff advisory opinions issued since the last regular meeting, at least quarterly. These reports include a report on general activities and all investigations. ORS 244.290 requires the commission to make all of its opinions available online and for free. </t>
  </si>
  <si>
    <t>The Illinois Election Code stipulates that all groups that make political ad buys for candidate advocacy and electioneering communication must publicly disclose their donors.
Political committees are defined as: "a candidate political committee, a political party committee, a political action committee, a ballot initiative committee, and an independent expenditure committee."
Sec. 9-1.5. Expenditure.
    (A) "Expenditure" means: 
        (1) a payment, distribution, purchase, loan, advance,
     deposit, gift of money, or anything of value, in connection with the nomination for election, election, or retention of any person to or in public office or in connection with any question of public policy;
        (2) a payment, distribution, purchase, loan, advance,
     deposit, gift of money, or anything of value that constitutes an electioneering communication made in concert or cooperation with or at the request, suggestion, or knowledge of a candidate, a political committee, or any of their agents; 
Sec. 9-10. Disclosure of contributions and expenditures. 
    (a) The treasurer of every political committee shall file with the Board reports of campaign contributions and expenditures as required by this Section on forms to be prescribed or approved by the Board. 
    (b) Every political committee shall file quarterly reports of campaign contributions, expenditures, and independent expenditures. The reports shall cover the period January 1 through March 31, April 1 through June 30, July 1 through September 30, and October 1 through December 31 of each year. 
A political committee shall file quarterly reports no later than the 15th day of the month following each period. Reports of contributions and expenditures must be filed to cover the prescribed time periods even though no contributions or expenditures may have been received or made during the period.</t>
  </si>
  <si>
    <t>Daniel Ivey Soto, state senator and executive director, New Mexico Association of County Clerks, 8 April 2015, via phone.
State Sen. Sander Rue, 17 April 2015, via phone. 
Peter St. Cyr, independent reporter, 17 April 2015, via phone.
---
Peer Reviewer source: 
Band of Brothers: Senator’s financial disclosure forms raise more ethics questions, Peter St. Cyr, Santa Fe Reporter, Sept. 23, 2014
http://www.sfreporter.com/santafe/article-9241-band-of-brothers.html#sthash.zd263Tav.dpufhttp://www.sfreporter.com/santafe/article-9241-band-of-brothers.html</t>
  </si>
  <si>
    <t>The Judicial Conduct Commission is required to file an annual report of its “activities” and inform the public of “the disposition of each matter in which public discipline is imposed,” according to Rules of the Judicial Conduct Commission Rule 3B.
However, the rule does not specify what activities must be reported or how often public discipline must be reported. Some disciplinary activities are confidential by law. Admonitions and deferred-discipline agreements, sanctions for minor violations of the Code of Judicial Conduct, are confidential, according to Rules of the Judicial Conduct Commission Rule 6A(1).</t>
  </si>
  <si>
    <t>Jane C. Driskell, Office of State Budget Director, State Budget Director, 23 January 2015, Frankfort, Kentucky, in-person interview. 
Libby Carlin, Kentucky Auditor of Public Accounts Office, assistant state auditor and certified public accountant, 31 December 2014, Frankfort, Kentucky, phone interview and 23 January 2015, Frankfort, Kentucky, email interview. 
Publications webpage, Office of State Budget Director, no date, http://www.osbd.ky.gov/publications/ accessed 25 January 2015. 
2014-2016 Budget in Brief, Commonwealth of Kentucky, no date, http://www.osbd.ky.gov/NR/rdonlyres/7156D01C-9329-4FA8-B026-8E712ED41BFA/0/1416BOCBudInBrief.pdf accessed 25 January 2015.</t>
  </si>
  <si>
    <t>Idaho state law requires all groups that make political ad buys, including TV ads, radio ads, newspaper ads, mailers and more, to disclose their contributions and expenditures. Idaho Code Section 67-6607 states, “For all political committees supporting or opposing measures, a statement of all contributions received and all expenditures or encumbrances made by or on behalf of the measure or any candidate or made by or against the measure or any candidate shall be filed.” The reporting dates are the same as those for candidates.
 Those reporting dates include 7 days before and 30 days after a primary election; the Oct. 10 preceding a general election; and 7 days before and 30 days after a general election. In addition, any contribution of $1,000 or more received within 16 days of a primary or general election must be disclosed within 48 hours.
 Idaho’s definition of a “political committee” is broad, saying it is “Any person who receives contributions and makes expenditures in an amount exceeding five hundred dollars ($500) in any calendar year for the purpose of supporting or opposing one (1) or more candidates or measures.”
 In addition, Idaho Code Section 67-6611 requires any person who makes independent campaign expenditures of $100 or more to report those expenditures, including the 48-hour notice requirement; and state law requires any person publishing or distributing political statements for or against a candidate or measure to be clearly identified in the communications.</t>
  </si>
  <si>
    <t>Division of the Budget website: http://budget.ks.gov/gbr.htm 
Duane Goossen, former state budget director, telephone interview Feb. 12, 2015. 
Sunlight Foundation website: http://sunlightfoundation.com/policy/documents/ten-open-data-principles/</t>
  </si>
  <si>
    <t>Jimmy Centers, communications director, Office of the Governor of Iowa, Jan. 15, 2015, telephone Interview
"Iowa earns 'A-' in spending transparency," Erin Jordan, The Gazette, March 19 2015, http://thegazette.com/subject/news/iowa-earns-a-in-spending-transparency-20150319
Governor's Budget Archives, Iowa Department of Management, accessed April 21, 2015
http://www.dom.state.ia.us/state/budget_recommendations/archives.html
Fiscal year 2016 Budget in Brief, , accessed April 21, 2015
http://www.dom.state.ia.us/index_files/FY2016_BudgetInBrief.pdf
Fiscal year 2016 Budget Book, accessed April 21, 2015
http://www.dom.state.ia.us/index_files/FY2016_BudgetBook.pdf
Fiscal report, Legislative Services Agency, accessed April 21, 2015
https://www.legis.iowa.gov/archives/shelves/fiscalReport</t>
  </si>
  <si>
    <t>Assemblyman John Wisniewsi(D-Sayerville), via 2/8/15 phone interview. 
Matt Friedman, Star-Ledger Statehouse reporter, via 2/8/15 phone interview. 
Former state Sen. William Schluter via 2/2/15 phone interview. 
Financial Disclosure forms, accessed 5/30/15, http://www.njleg.state.nj.us/ethics/financediscloseforms.asp</t>
  </si>
  <si>
    <t>Email 1/21/15 from Nevada political writer Jon Ralston 
Interview 1/19/15 with Sandi Chereb, Las Vegas Review-Journal political reporter, Carson City.
Interview 1/19/15 with Barry Smith, executive director, Nevada Press Association, Carson City.
AURORA Campaign Finance Disclosure, Nevada Secretary of State, accessed May 20, 2015
http://nvsos.gov/SOSCandidateServices/AnonymousAccess/CEFDSearchUU/Search.aspx#individual_search</t>
  </si>
  <si>
    <t xml:space="preserve">No such law exists.
 There is no law in Georgia requiring public disclosure of donors to groups that buy political ads. </t>
  </si>
  <si>
    <t>Noncandidate committees, including those engaged in electioneering communications, must file preliminary, final and supplemental reports detailing the amount and date of deposit of each contribution received and the name, address, occupation and employer of each contributor making a contribution aggregating more than $100 during an election period.</t>
  </si>
  <si>
    <t>Jim Splaine, New Hampshire Legislature, state representative and senator, 1969-2010 (not consecutively), January 16, 2015, Lowell, Mass., phone
Richard Lambert, New Hampshire Legislative Ethics Committee, executive administrator, January 13, 2015, Lowell, Mass., phone
Martin Gross, New Hampshire Legislative Ethics Committee, chairman, January 14, 2015, Lowell, Mass., phone 
Financial Disclosure and Declaration of Intent Filings, New Hampshire Legislative Ethics Committee, accessed Jan. 12-22, 2015 http://www.gencourt.state.nh.us/ethics/Financial_Disclosure/disclosurelist.aspx</t>
  </si>
  <si>
    <t>Usually groups making ad buys have to disclose their contributors. But if a group keeps the ad buy under $5,000, the group doesn't have to disclose contributors. 
106.03 Registration of political committees and electioneering communications organizations.—
(1)(a) Each political committee that receives contributions or makes expenditures during a calendar year in an aggregate amount exceeding $500 or that seeks the signatures of registered electors in support of an initiative shall file a statement of organization as provided in subsection (3) within 10 days after its organization. If a political committee is organized within 10 days of any election, it shall immediately file the statement of organization required by this section.
(b)1. Each group shall file a statement of organization as an electioneering communications organization within 24 hours after the date on which it makes expenditures for an electioneering communication in excess of $5,000, if such expenditures are made within the timeframes specified in s. 106.011(8)(a)2. If the group makes expenditures for an electioneering communication in excess of $5,000 before the timeframes specified in s. 106.011(8)(a)2., it shall file the statement of organization within 24 hours after the 30th day before a primary or special primary election, or within 24 hours after the 60th day before any other election, whichever is applicable.
(2) The statement of organization shall include:
(a) The name, mailing address, and street address of the committee or electioneering communications organization;
(b) The names, street addresses, and relationships of affiliated or connected organizations, including any affiliated sponsors;
Candidate advocacy is covered within the definition of "electioneering communication." 
(8)(a) “Electioneering communication” means communication that is publicly distributed by a television station, radio station, cable television system, satellite system, newspaper, magazine, direct mail, or telephone and that:
1. Refers to or depicts a clearly identified candidate for office without expressly advocating the election or defeat of a candidate but that is susceptible of no reasonable interpretation other than an appeal to vote for or against a specific candidate;
2. Is made within 30 days before a primary or special primary election or 60 days before any other election for the office sought by the candidate; and
3. Is targeted to the relevant electorate in the geographic area the candidate would represent if elected.</t>
  </si>
  <si>
    <t>Elizabeth Crowell - lobbyist for Common Cause Mississippi: e-mailed answers to questions April 17, 2015
Walter Brown - attorney and former state representative: telephone interview April 17, 2015 
Mississippi Ethics Commission:
 www.state.ms.gov/ethics/SearchSEIForm.aspx
Example: Melanie Sojourner Statement of Interest
https://www.state.ms.gov/ethics/SEIForm.aspx?ai=27AZmY3PIUm0p%2bTGVSratw%3d%3d
Example: Robert Moak Statement of Interest
https://www.state.ms.gov/ethics/SEIForm.aspx?ai=2nRVeTRC8tc9ajtOIS%2by7A%3d%3d</t>
  </si>
  <si>
    <t xml:space="preserve">Betty Lohmann, Reporting Specialist, Missouri Ethics Commission, 19 March 2015, Jefferson City, Missouri, email interview
James Klahr, Executive Director, Missouri Ethics Commission, 20 March 2015, Jefferson City, Missouri, telephone interview
Guide to Personal Financial Disclosure, Missouri Ethics Commission, 10 September 2013, accessed 13 April 2015, http://mec.mo.gov/WebDocs/PDF/PFD/Guide_to_PFD_091013-fullsize.pdf
---
Peer Reviewer Source:
Speaker's company raises ethics issues, Kansas City Star. Sept, 2013. https://jasonhancockjournalist.files.wordpress.com/2014/06/speakers-company-sept-2013.pdf </t>
  </si>
  <si>
    <t>Mary Baker, Commissioner of Political Practices, program supervisor, 6 February 2015, Helena, Montana, email
Charles S. Johnson, Lee Newspapers State Bureau, Bureau Chief, 5 February 2015, Helena, Montana, telephone
Commissioner of Political Practices, Campaign report search, http://campaignreport.mt.gov/forms/candidatesearch.jsp</t>
  </si>
  <si>
    <t>In practice, asset disclosure records of members of the state executive branch are accessible to the public in open data format.</t>
  </si>
  <si>
    <t>Rachel E. Stassen-Berger, Capitol bureau chief, Pioneer Press, St. Paul, Minnesota, 4 March 2015, in-person interview.
Jeremy Schroeder, Common Cause Minnesota, Executive Director, 10 February 2015, St. Paul, Minnesota, in-person interview
Gary Goldsmith, Minnesota Campaign Finance and Public Disclosure Board, Executive Director, 4 March 2015, St. Paul, Minnesota, in-person interview.
Statements of Economic Interest filed by Senate Leader Tom Bakk, accessed on May 4, 2015, http://www.cfboard.state.mn.us/eis/podetail/po3143.html
Statements of Economic Interest filed by Senate President Sandy Pappas, accessed on May 4, 2015, http://www.cfboard.state.mn.us/eis/podetail/po2339.html
Statements of Economic Interest filed by Speaker of the House Kurt Daudt, accessed on May 4, 2015, http://www.cfboard.state.mn.us/eis/podetail/po9545.html
Statements of Economic Interest filed by the House Majprity leader Joyce Peppin, accessed on May 4, 2015, http://www.cfboard.state.mn.us/eis/podetail/po7020.html</t>
  </si>
  <si>
    <t>Lori Klassen, Wyoming Secretary of State’s Office, Elections Specialist, March 31, 2015, Jackson, Wyo., Phone.                                                                                                                          
Dan Neal, Equality State Policy Center, Retired Director, March 31, 2015, Jackson, Wyo., Phone.
Ethics Disclosure Overview, Wyoming Secretary of State’s Office, website, March 26, 2015, http://soswy.state.wy.us/Elections/Ethics.aspx                                                                             
State Elected Officials Financial Disclosure, Wyoming Secretary of State website, March 26, 2015
http://soswy.state.wy.us/Forms/Ethics/ElectedOfficialsEthicsDisclosureForm.pdf</t>
  </si>
  <si>
    <t>All independent expenditure committees or incidental reporters ("groups or individuals making only independent expenditures with funds from their general treasury which were not solicited or received for use in Connecticut elections") that make expenditures in excess of $1000 must, by law, file campaign finance reports.
Relatedly, Connecticut's campaign finance laws on political advertisements were diluted in last-minute changes on the last day of the 2013 legislative session. 
As argued in a June 15, 2013, letter to the governor asking him to veto Public Act 13-180, the League of Women Voters wrote, "Passage of this Act in the House and Senate enables continued access to taxpayer money through the Citizens’ Election Program while raising thousands of dollars in special interest money for campaign purposes. 
The new act, signed by the governor, "rolls back" earlier rules that require "tax-exempt organizations to disclose their top 5 contributors in political advertising and other communications."  
There are still mandates in state laws to identify those paying for an ad. Printed advertisements -- "any written, typed or other printed communication, or any web-based, written communication" -- must be followed by the words "paid for by” and then state, as the case requires:  
* The name and address of the individual paying for the ad;  
* The name of a (non-party) committee and the name of its treasurer;
* The name of the political party committee; 
* And, a group of two or more individuals who have not formed a political committee and gives, in total, less than $1,000, "the name of the group and the name and address of its agent." 
The statutes require that a candidate ad in any medium and distributed through any means and that's paid for with independent expenditures includes the words, "Paid for by,” the person's name and the statement: “This message was made independent of any candidate or political party.” The 2013 changes to state laws still require a list of "names of the five persons who made the five largest aggregate covered transfers to the person making such communication during the twelve-month period immediately prior" to the primary or election. But they say that the list only needs to be published within 90 days of a primary or election. [Title 9, Ch. 155, Sec. 9-621 (h)(1-4)]</t>
  </si>
  <si>
    <t>Reid Magney, public information officer for the Government Accountability Board, email interview June 22, 2015
Laurie McCallum, Chair of the state Labor and Industry Review Commission and  former chair of the state Personnel Commission for 13 years, former First Lady of Wisconsin, face-to-face interview Jan. 26, 2015, and email interviews Jan. 27, 2015.
Eye on Financial Relationships, http://ethics.state.wi.us/EOFR/Pages/ Accessed March 15, 2015, and several other times
Government Accountability Board - Annual Filing Instructions, accessed June 22, 2015
http://www.gab.wi.gov/sites/default/files/gab_forms/1/gab_901_instructions_2015_annual_filing_pdf_34593.pdf 
Legislative Audit Bureau, Audit of GAB, December 2014 
lab_audit_report_14_14_full_pdf_13314.pdf</t>
  </si>
  <si>
    <t xml:space="preserve">All websites accessed on Jan. 18, 26, March 13, 16, 22, 2015
Interview, Ed Cafasso, former State House reporter, currently Managing Director, Burson-Marsteller, Boston, March 13, 16, by telephone and email
Interview, Pam Wilmot, Executive Director, Common Cause, Massachusetts, Boston, MA, Jan. 30, 2015, by email and telephone 
Zillow.com, Median Home Prices in Massachusetts, March 2015
http://www.zillow.com/ma/home-values/
Massachusetts 2014 Financial Disclosure Form, Massachusetts State Ethics Commission website
http://www.mass.gov/ethics/about-the-commission/organization/the-legal-division/financial-disclosure-law-information/2014-sfi-form.pdf
Massachusetts Statement of Financial Interest 2014 Form Instructions
http://www.mass.gov/ethics/about-the-commission/organization/the-legal-division/financial-disclosure-law-information/2014-sfi-instruction-manual.pdf
Massachusetts General Court website; official page of state representative Carolyn Dykema, (D-Holliston) 
https://malegislature.gov/People/188/Profile/CCD1
Description of the Massachusetts Financial Disclosure law, M.G.L. 268B
http://www.mass.gov/ethics/commission-services/statement-of-financial-interests/gl-c-268b-the-financial-disclosure-law.html.
Website of Massachusetts State Senator Brian A. Joyce, Democrat of Milton, MA
http://brianajoyce.com/about-brian/
Town of Milton Assessor's Office records for home of Brian A. Joyce
http://milton.patriotproperties.com/default.asp?br=exp&amp;vr=6
https://www.google.com/maps/@42.263356,-71.085255,3a,75y,207.5h,90t/data=!3m6!1e1!3m4!1s1FR408ldyTnUWajD1Yw6sg!2e0!7i13312!8i6656
 </t>
  </si>
  <si>
    <t>Interview with Michael Dresser, reporter, Baltimore Sun, by telephone 3/21/15; 
Interview with Bryan Sears, reporter, Daily Record, telephone, 3/15/15,
Interview with Michael Lord, ex dir Maryland Ethics Commission, 3/12/15, by telephone.</t>
  </si>
  <si>
    <t>Groups spending money to influence elections in general in Colorado have to disclose their contributors in a state-level report, according to state law, which states: “All candidate committees, political committees, issue committees, small donor committees, and political parties shall report to the appropriate officer their contributions received, including the name and address of each person who has contributed twenty dollars or more; expenditures made, and obligations entered into by the committee or party.”
Further, according to Section 6 of Article XVIII of the Constitution, all groups spending more than $1000 on electioneering communications in a given year must report to the Secretary of State all of their contributors who have given $250 or more.
 The reports go on TRACER, Colorado’s campaign finance disclosure website, which “contains detailed financial records and related information that candidates and committees are required by law to disclose” or an electioneering communications report with the Secretary of State.</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</si>
  <si>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Earl Ray Tomblin, governor of West Virginia, Financial Disclosure Statement available on the Ethics Commission Web site, accessed December 27, 2014. 
http://www.ethics.wv.gov/pages/FinancialDisclosure_Results.aspx?FirstName=Earl&amp;LastName=Tomblin&amp;County=&amp;Office=Governor&amp;Year=2014</t>
  </si>
  <si>
    <t>Steve Mistler, Statehouse Reporter, Portland Press Herald, 18 February 2015, email interview.
 Mario Moretto, Politics Reporter, Bangor Daily News, 20 February 2015, email interview.
 Christopher Cousins, Politics Reporter, Bangor Daily News, 20 February 2015, email interview.
 Legislator's Statements of Sources of Income, accessed March 13, 2015, http://www.maine.gov/ethics/disclosure/legislators.htm</t>
  </si>
  <si>
    <t>Austin Jenkins, capitol reporter for nwNewsNetwork email interview, 3/3/2015;
"State legislators' financial disclosures fall short" by Jim Brunner of The Seattle Times, 2/22/15 
http://www.seattletimes.com/seattle-news/state-legislatorsrsquo-financial-disclosures-fall-short/
F-1 forms obtained for Gov. Jay Inslee on 2/9/2015 from Jon Ammons, acting public records officer for Public Disclosure Commission; 
"The Millionaire Coalition Caucus: A Look at the Wealth and Privilege of the Washington State Senate Majority" FUSE Washington, 6/26/2014 
http://fusewashington.org/the_millionaire_coalition_caucus/</t>
  </si>
  <si>
    <t>California law mandates that any organization making an independent expenditure totaling $1,000 or more must file as a committee and report its donors publicly. The law covers any advertisement for or against any candidate or ballot measure.
§84203.5 of the Political Reform Act states that "(a) In addition to any campaign statements required by this article, if a candidate or committee has made independent expenditures totaling one thousand dollars ($1,000) or more in a calendar year to support or oppose a candidate, a measure or qualification of a measure, it shall file independent expenditure reports at the same time, covering the same periods, and in the places where the candidate or committee would be required to file campaign statements under this article, as if it were formed or existing primarily to support or oppose the candidate or measure or qualification of the measure."</t>
  </si>
  <si>
    <t>By law, if a group makes a political ad buy with express candidate advocacy (using “magic words” such as “vote for,” “vote against,” etc.), they must file a report disclosing contributors with the Secretary of State's office, which is available to the public, whether they are a PAC or another group making an independent expenditure.  § 7-6-(201, 207, 215, 220)
There is no regulation of any kind for political ads that do not use express advocacy “magic words,” even if they mention candidates by name. (This is true even if the candidate him/herself appears in the ad talking about issues in the campaign, as clarified in the recent dismissal of an Ethics complaint against attorney general candidate Leslie Rutledge).§ 7-6-201</t>
  </si>
  <si>
    <t>Robert Scott, president of Public Affairs Research Council of Louisiana, in-person interview, Feb. 19, 2015.
Barry Erwin, head of Council for A Better Louisiana, in-person interview, Feb. 19, 2015.
Example of a Personal Financial Disclosure Statement, State Sen. Robert Adley, R-Benton, accessed April 13, 2015.
 http://ethics.la.gov/PFDisclosure/PFD14003832/EthicsDisclosureDownload.pdf
“Rep. Mike Johnson questions ethics disclosure requirement,” by Marsha Shuler, CNB Politics Blog, July 14, 2015
http://blogs.theadvocate.com/politicsblog/2015/07/14/rep-mike-johnson-questions-ethics-disclosure-requirement/
“Louisiana lawmaker lands lucrative contract for anti-abortion lawsuit,” by Marsha Shuler, The Advocate. June 26, 2015
http://theadvocate.com/news/12751119-123/louisiana-lawmakers-lands-lucrative-contract
“Contract Disclosure Statement,” filed June 28, 2015 by Michael Johnson
http://ethics.la.gov/PFDisclosure/CD15000013/EthicsDisclosureDownload.pdf</t>
  </si>
  <si>
    <t>Ron Jordan, executive director of Virginia Governmental Employees Association, Richmond, Va., 11 March 2015, interview by email.
Secretary of the Commonwealth's office, Richmond, Va., 13 March 2015, interview by email.
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Conflict of Interest page, Secretary of the Commonwealth, accessed 13 March 2015. https://commonwealth.virginia.gov/va-government/conflict-of-interest/
"Part 8: Disclosure rules are lax, and reports are hard to find," Dave Ress, 23 November 2014, Daily Press. http://www.dailypress.com/news/politics/dp-nws-virginiaway-part-8-disclosure-20141123-story.html#page=1
"Virginia disclosure laws are unrevealing," Warren Fiske, PolitiFact Virginia, 28 July 2013. http://www.politifact.com/virginia/article/2013/jul/28/virginia-runs-back-pack-when-it-comes-disclosure/</t>
  </si>
  <si>
    <t>In Arizona, disclosure of the contributors of money spent on political advertising or any electioneering communication is required for some entities, but not all entities.
Candidate committees, party committees, ballot measure committees, political action committees (PACs), standing segregated funds (Super-PACs), recall committees and office holder committees are required to disclose contributors. 
"Traditional" independent expenditure committees are required to disclose contributors (or more accurately donors, because that term applies to this type of entity), but a particular subgroup of independent expenditure committees does not. Corporations, limited liability corporations and unions that have declared with or have been certified by the Internal Revenue Service to operate as a 501(c)(4) "social welfare organization" can spend money, and do not have to disclose donors. 
Obtaining the disclosure of contributors or donors for entities that are required to disclose them is currently available in a variety of formats on the Arizona Secretary of State's website, and the entire digital database was obtained under Arizona's public records law.</t>
  </si>
  <si>
    <t>John Schaaf, Kentucky Legislative Branch Ethics Commission, assistant director and general counsel,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Legislator and Candidates Reports, Kentucky Legislative Ethics Commission, "Reports" webpage, no date, http://klec.ky.gov/Reports/Pages/Legislators-and-Candidates.aspx, accessed 19 January 2015.
Millions at stake: Coal deal could prove extremely lucrative for state legislator, Kevin Wheatley, Frankfort State Journal 12 April 2014 http://www.state-journal.com/local%20news/2014/04/12/millions-at-stake accessed 2 January 2015.</t>
  </si>
  <si>
    <t>Scott Raecker, executive director of Character Counts in Iowa and a former Iowa representative, Jan. 27 2015, telephone interview
Adam Mason, State Policy Director, Iowa Citizens for Community Improvement, April 15 2015, telephone interview.
Iowa Senate Statement of Economic Interest, Senate President Pam Jochum, Jan. 23, 2014
https://www.legis.iowa.gov/docs/LSA/Disclosures/2014/35.pdf
Iowa House of Representatives Personal Financial Disclosure Form, Speaker of the Iowa House of Representatives Kraig Paulsen, accessed April 21, 2015  https://www.legis.iowa.gov/docs/LSA/Disclosures/2014/199.pdf
Iowa House of Representatives Personal Financial Disclosure Form, Chief Clerk Carmine Boal, accessed April 21, 2015
https://www.legis.iowa.gov/docs/LSA/Disclosures/2014/Boal_C.pdf</t>
  </si>
  <si>
    <t>Carol Williams, executive director of the Governmental Ethics Commission, telephone interivew Feb. 18, 2015                                                                                                            
Former state Rep. Nile Dillmore, telephone interview Feb. 19, 2015                      
Statements of Substantial Interests, https://www.kssos.org/elections/ssi/secure/ssi_examiner_entry.asp                   Newspaper search Jan. 1, 2013-present</t>
  </si>
  <si>
    <t>Note: The address for the state campaign finance disclosure website address is: http://disclosures.utah.gov/. Accessed May 13, 2015.
No such law. Corroborated by: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State of Utah financial disclosures. http://disclosures.utah.gov/. Accessed May 8, 2015.</t>
  </si>
  <si>
    <t>Interview: John Krull , chairman of the journalism department, Franklin College, Franklin, and executive editor of The StatehouseFile, a Statehouse student reporting program. 
 Indianapolis Star article, "No need to mention names in House ethics debate," Jan. 18, 2015, by Tom LoBianco, http://www.indystar.com/story/news/politics/2015/01/18/no-need-to-mention-names-in-house-ethics-debate/21890007/ 
 Indianapolis Star article, Dec. 12, 2014, by Tony Cook, "Five loopholes in Indiana's ethics laws", http://www.indystar.com/story/news/politics/2014/12/12/loopholes-indianas-ethics-laws/20308281/
 Indianapolis Star article, "Gov. Pence to sign ethics reform bill," April 28, 2015, by Tony Cook, http://www.indystar.com/story/news/politics/2015/04/27/bosma-agrees-ethics-reform-changes/26474885/.</t>
  </si>
  <si>
    <t>Sarah London, Counsel to the Governor, interview Jan. 21, 2015.
Allen Gilbert, exec. dir. ACLU VT, email Jan. 30, 2015.
John Bloomer, Secretary of Senate, personal interview Jan. 20, 2015.
Executive Order 09-11 Vermont Executive Code of Ethics (2011). 
http://governor.vermont.gov/executive_orders/09-11-executive-code-of-ethics</t>
  </si>
  <si>
    <t>Alabama law does require all groups that make political ad buys designed to influence an election to disclose their contributors. 
Saying there is “a compelling state and public interest in the disclosure of the source of funds used to advertise or otherwise influence public opinion with regard to elections,” the Legislature in 2011 passed a bill to clear up the law regarding electioneering communications, which are subject to the same disclosure requirements as candidacy advocacy ads. Electioneering communication is defined in Alabama law as any communication that contains the name or image of a candidate, for which the only reasonable conclusion is that it is intended to influence the outcome of an election, that is distributed within 120 days of an election in which the candidate is on the ballot, and that requires an expenditure of more than $1,000. 
Any groups that distribute campaign or electioneering communications must file reports with the Secretary of State’s Office disclosing contributors and expenses. Those reports are available to the public online. 
Two exceptions are noted in the law. One is for churches, which never have to disclose their contributors so long as they don’t spend money to influence an election. The second is to allow membership or trade organizations to distribute electioneering communications to their members, members' families, or members' employees; and for businesses to communicate with employees or stockholders or their families, without disclosing contributors or expenses.</t>
  </si>
  <si>
    <t xml:space="preserve"> Jacob Huebert, Liberty Justice Center, 9 March 2015, interview by email; interview by phone 13 March 2015. 
Secretary of State website, economic interest search tool, accessed 13 March 2015,  http://www.ilsos.gov/economicinterest/
Gov. Rauner bans state employees from taking lobbyist jobs, Doug Fink, State Journal Register, Jan. 16, 015, http://www.sj-r.com/article/20150113/NEWS/150119766
</t>
  </si>
  <si>
    <t>Interview with Tom Humphrey, writer with the Knoxville News Sentinel, at Bell Buckle Café, Dec. 23, 2014. 
Interview with Rick Locker, reporter with the Memphis Commercial Appeal, at Tazza on Jan. 9, 2015.
Statement of Disclosure of Interests of Gov. Bill Haslam for 2015, accessed June 11, 2015: 
https://apps.tn.gov/conflict-app/view_form_8004.htm?name=HASLAM&amp;id=607&amp;f=84880&amp;v=1
Associated Press article “Gov. Haslam throws out income disclosure rules” that ran in the Chattanooga Times Free Press on Jan. 16, 2011. http://www.timesfreepress.com/news/local/story/2011/jan/16/gov-haslam-throws-out-income-disclosure-rules/39543/</t>
  </si>
  <si>
    <t>State civil servants are covered by the same post-employment prohibitions as elected officials and other state employees. In general, observers and participants say they know of no instances where civil servants took jobs with the companies with which their former agencies did business.
 The Board of Ethics filed charges against Michael Picou, a former employee with the state Department of Environmental Quality who opened his own company that contracted with a company that was paid by the state to monitor groundwater. The case is ongoing.</t>
  </si>
  <si>
    <t>Ross Ramsey, excecutive editor and co-founder of the Texas Tribune,. telephone interview, Jan. 23, 2015.
Rep. Chris Turner, D-Grand Prairie, telephone interview,  June 19, 2015
Fred Lewis, Austin attorney, telephone interview, Jan. 16, 2015
Randall Buck Wood, Austin attorney, telephone interview, Jan. 16, 2015
Tom “Smitty” Smith, director, Public Citizen Texas, telephone interview, Jan. 16, 2015</t>
  </si>
  <si>
    <t>During the reporting period, the Kentucky Executive Branch Ethics Commission found only one instance of a former state employee violating the law in post-government employment. When leaving state employment, workers are referred to the resources the ethics commission provides online at http://ethics.ky.gov/resources/Pages/LeavingStateGovernment.aspx. State employees also regularly reach out to the ethics commission to check whether specific duties of a potential job in the private sector would violate the law if a different division in that company does business with the state agency for which the employee works. 
There was one instance since January 2013 in which a former state employee violated the cooling-off period in law. 
In January 2015, the Executive Branch Ethics Commission finalized a settlement with John Rittenhouse, a former state park manager. Rittenhouse left his state job as manager of Kenlake Resort Park in April 2013 and immediately became manager of a private restaurant located at a marina on the adjacent lake. By August 2013, Rittenhouse engaged in an agreement to buy the restaurant, which had a 15-year lease agreement with the marina contractor that works with state parks department. Rittenhouse agreed to a $1,500 fine for violating the six-month ban on controlling a business that has a contract with the state.</t>
  </si>
  <si>
    <t>Les Kondo, Hawaii State Ethics Commission, executive director, 16 January 2015, Honolulu, Hawaii, telephone 
 Laura Thielen, Hawaii state senator, 16 January 2015, Honolulu, Hawaii, telephone
 Restoring Trust in Government, blog, Sen. Laura Thielen, 24 January 2015, http://www.senatorlaurathielen.com/restoring-trust-government/
 Disclosures, Hawaii State Ethics Commission, accessed 16 January 2015
 http://ethics.hawaii.gov/alldisc/</t>
  </si>
  <si>
    <t>Phone interview with Charles Bullock, Political Scientist, University of Georgia, January 26, 2015;
 Phone interview with Tom Crawford, Editor of the Capitol Report, February 20, 2015;
 Phone interview with Lori Geary, Political Reporter, WSB, February 27, 2015</t>
  </si>
  <si>
    <t>A YES score is earned if the law says all ad buys for candidate advocacy (“vote for,” “vote against,” etc.) and electioneering communication (ad mentions a candidate during the period prior to the election) must publicly disclose donors. 
A MODERATE score is earned if ad buys for candidate advocacy require public donor disclosure, but ad buys for electioneering communications do not require it.
A NO score is earned if no such law exists.</t>
  </si>
  <si>
    <t>Statement of Economic Interests, Gov. Nikki Haley
http://apps.sc.gov/PublicReporting/SEIPrintView.aspx
Background briefing, Governor’s legal staff, June 29, 2015
Phone interview, State Senator Vincent Sheheen, April 20, 2015</t>
  </si>
  <si>
    <t>John Flaherty, President, Delaware Coalition for Open Government, telephone interview, January 12, 2015;
Rep. Keeley Disclosure 2013, http://bit.ly/1z7l9pG; 
Rep. Barbieri Disclosure 2013, http://bit.ly/1z7lcBU; 
Delaware online checkbook, accessed March 24, 2015, http://checkbook.delaware.gov/</t>
  </si>
  <si>
    <t>Search for Financial Disclosure Filers, http://public.ethics.state.fl.us/search.cfm?date=%7Bts%20'2015-04-06%2000:48:57'%7D&amp;CFID=640706&amp;CFTOKEN=c2be39d5b42f0c6-829B20E9-DAA6-E3E7-A88326A75B72AFDF#name, accessed April 21, 2015
Steve Bousquet, Tallahassee bureau chief for the Tampa Bay Times, interivewed by phone April 3, 2015
Kerrie Stillman, director of operations and communications with the Commission on Ethics, interviewed by phone April 7, 2015
Asset disclosure form for Stephen Crisafulli, 2013, http://public.ethics.state.fl.us/Forms/2013/223296-Form6.pdf, received via email April 13, 2015</t>
  </si>
  <si>
    <t>Tony Venhuizen, chief of staff to Gov. Dennis Daugaard, 22 March 2015, email.
Statement of Financial Interest, Gov. Dennis Daugaard, secretary of state’s website, 28 March 2014, https://sos.sd.gov/CampaignFinance/CFReportHistoryLaunch.aspx?RptType=Financial%20Interest%20Statement%20%20(Scanned%20Image)&amp;CommID=1463&amp;RptYR=2014&amp;Start=1/1/2011&amp;End=12/31/2011&amp;RegType=0&amp;img=1.
Statement of Financial Interest, Gov. Dennis Daugaard, secretary of state’s website, 15 January 2015, https://sos.sd.gov/CampaignFinance/CFReportHistoryLaunch.aspx?RptType=Financial%20Interest%20Statement%20%20(Scanned%20Image)&amp;CommID=2061&amp;RptYR=2015&amp;Start=1/1/2011&amp;End=12/31/2011&amp;RegType=0&amp;img=1.</t>
  </si>
  <si>
    <t>Robert P. Caruso, executive director of the State Ethics Commission, 30 January 2015, Harrisburg, Pennsylvania, interview by phone.
Review of SFIs in the State Ethics Commission's eLibrary, accessed February and March 2015, 
http://www.ethicsrulings.state.pa.us/weblink8/
Terry Madonna, director of Center for Politics and Public Affairs at Franklin &amp; Marshall College, 7 July 2015, interview by phone.</t>
  </si>
  <si>
    <t>Richard Coolidge, communications director of the Colorado Secretary of State’s office in a Feb. 12, 2015, e-mail.   Luis Toro, director of Colorado Ethics Watch, in a Feb. 12, 2015, e-mail.   “Despite interpretation, Cadman opts for additional disclosure,” The Denver Post, Jan. 12, 2015: http://blogs.denverpost.com/thespot/2015/01/12/cadman-financial-disclosure/116250/
  </t>
  </si>
  <si>
    <t>There were no documented cases of civil servants violating that provision during the period under review. A spokesman for the Department of Administration, which includes the Division of Personnel, said he doesn't know whether civil servants adhere to the law governing private sector employment. A spokesman for the state's public employees union said civil servants adhere to the law regarding taking jobs in the private sector, but that law only applies to businesses or individuals with whom state employees have made a state contract, not to private sector jobs in general.</t>
  </si>
  <si>
    <t>Office of State Ethics SFI electronic filing system, (accessed frequently, most recently June 27, 2015), https://www.oseapps.ct.gov/sfi/security/loginhome.aspx?ethicsNav=|
Email exchanges, Diane Buxo, paralegal, Office of State Ethics, March 4, June 29, 2015.
Personal inspections of SFIs of six legislators: 4 House members and 2 senators; of the six, three are Democrats, three are Republicans.
Audit Report, 2013 Statements of Financial Interests, http://www.ct.gov/ethics/lib/ethics/publications/office_of_state_ethics_2013_sfi_audit_report_final.pdf</t>
  </si>
  <si>
    <t>Megan Tooker, executive director and legal counsel for the Iowa Ethics and Campaign Disclosure Board, said that although there are laws that prevent individuals from becoming lobbyists following their employment with the state and there haven't been any issues that she's aware of with public employees from the executive branch violating that law, the law is fairly lenient. 
An advisory opinion issued by the board, which was made in response to questions regarding post-employment activities by the governor's former chief of staff Jeffrey Boeyink, determined that Boeyink could not lobby the governor's office or state agencies, officials or employees "with whom he had substantial and regular contact as part of his Chief of Staff duties" for two years. However, it listed a series of activities he could perform for the PR and lobbying firm that he joined after his state employment. Tooker said the opinion "illustrates that although you can’t 'lobby,' lobbying is a pretty strict term and you can do a lot." She said she couldn't say whether this was a problem or not, but would leave that "for someone else to determine."
Sue Dinsdale, executive director of the Iowa Citizens Action Network, said that although the regulations on lobbying are generally abided by, individuals are likely able to work around them.</t>
  </si>
  <si>
    <t>Phillip Ung, California Forward, Director of Public Affairs, Sacramento, April 6, 2015, email
 Fair Political Practices Commission, Form 700 Statement of Economic Interests, Reference Pamphlet, 2014-2015
 http://www.fppc.ca.gov/forms/700-14-15/RefPamphlet14-15.pdf
 Fair Political Practices Commission, Form 700 webpage search, accessed on Apr. 21, 2015
 http://www.fppc.ca.gov/index.php?id=592</t>
  </si>
  <si>
    <t>Lee Slater, executive director of Oklahoma Ethics Commission, telephone interview 1/30/15 1:30 p.m. 
Gov. Mary Fallin's financial disclosure forms 2010-present 
https://drive.google.com/file/d/0B0BgaBXva60WQnNPczFrZVJmRWM/view?usp=sharing
Forms for 2015 and guide on Ethics Commission website 
http://www.ok.gov/ethics/Financial_Disclosure/index.html</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</si>
  <si>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Secretary of State website, "Financial Disclosure Search," accessed February 7, http://www.sos.arkansas.gov/filing_search/index.php/filing/search/new</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</si>
  <si>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"Mike Nearman subject of second ethics complaint" Hannah Hoffman (Statesman Journal, 10/31/14)
http://www.statesmanjournal.com/story/news/politics/elections/2014/10/29/mike-nearman-subject-second-ethics-complaint/18149927/</t>
  </si>
  <si>
    <t>Catherine Turcer, policy analyst, Common Cause-Ohio, Columbus, 1-28-15 email 
Candidates file hard-to-analyze reports on wealth, Darrel Rowland, The Columbus Dispatch, April 16, 2014: http://www.dispatch.com/content/stories/local/2014/04/15/financial-disclosure.html - 
A blank financial disclosure form, with instructions: http://www.ethics.ohio.gov/forms/2012/OEC-2012.pdf
Republican and Democratic parties forget news at dueling news conferences, Mark Naymik, Northeast Ohio Media Group, June 12, 2014: http://www.cleveland.com/naymik/index.ssf/2014/06/republican_and_democratic_part.html
Eric Kearney out as lieutenant governor candidate in Ed FitzGerald's campaign for Ohio governor, Henry Gomez, Northeast Ohio Media Group, Dec. 10, 2013: http://www.cleveland.com/open/index.ssf/2013/12/eric_kearney_out_as_lieutenant.html</t>
  </si>
  <si>
    <t>There is no specific law mandating a cooling-off period between the time a judge steps down and the time he takes on private-sector work that may present a potential conflict of interest. However, there are restrictions on any work that may present a potential conflict of interest under North Dakota Rules of Professional Conduct Rule 1.12. This rule, which applies to attorneys, prohibits a former judge from being employed by any person or group who has been involved in a case in which the former judge took part as a judge or as any other neutral third party.
However, the rule does allow the former judge to represent a person or group who has been involved in a former case in which the former judge took part if all parties in the new case consent. If all parties do not consent, no attorney in the same firm as the former judge may take on the new case unless they ensure the former judge do not participate and do not share in fees from the case. The attorney must also provide written notice to all parties.</t>
  </si>
  <si>
    <t>“Statement of Interests [Form SFN 10172],” accessed online Feb. 14, 2015, http://www.nd.gov/eforms/Doc/sfn10172.pdf. The originating website are individual websites for candidates for different offices, one of which is this website with forms for state legislative candidates: https://vip.sos.nd.gov/PortalListDetails.aspx?ptlhPKID=27&amp;ptlPKID=3#content-start.
Mac Schneider, Democratic state senator from Grand Forks, N.D., and minority leader, interviewed by phone from Bismarck, N.D., Feb. 11, 2015.
Chad Nodland, editor of North Decoder, a liberal political blog, interviewed by phone from Bismarck, N.D., Feb. 16,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Jim Silrum, deputy secretary of state, interviewed by phone from Bismarck, N.D., Feb. 25, 2015.
North Dakota Century Code, § 16.1-09-03, 1981, http://www.legis.nd.gov/cencode/t16-1c09.pdf.
"2014 Individual Income Tax," Office of State Tax Commissioenr, https://www.nd.gov/tax/indincome/forms/2014/nd1instruct.pdf, accessed May 1, 2015.</t>
  </si>
  <si>
    <t>No such law exists. 
 New York places no restrictions on judges entering the private sector after leaving the bench.</t>
  </si>
  <si>
    <t xml:space="preserve">Alaska Public Offices Commission Legislative Financial Disclosure Database (https://aws.state.ak.us/ApocReports/POFD/POFDForms.aspx), accessed Feb. 15, 2015; 
Sample form filed by Sen. Kevin Meyer, R-Anchorage (https://aws.state.ak.us/ApocReports/POFD/View.aspx?ID=4771), accessed Feb. 15, 2015;
March 13 interview in Anchorage with Tim Bradner, former lobbyist for BP and Standard Oil of Ohio, legislative reporter for three decades; </t>
  </si>
  <si>
    <t xml:space="preserve">The Ethics Commission is required to report annually to the General Assembly and the Governor on its activities and generally on the subject of public disclosure, ethics, and conflicts of interest, including recommendations for administrative and legislative action. 
It also must publish annually statistics on complaints filed with or considered by the Commission, including the number of complaints filed, the number of complaints dismissed, the number of complaints referred for criminal prosecution, the number of complaints referred for appropriate agency action, and the number and age of complaints pending action by the commission. The same goes for the Legislative Ethics Committee, except it does not have to report to the governor. 
It's report is to be published by Dec. 31 of each year and cover the period through Nov. 30 of that year. The Judicial Standards Commission is also required to file an annual report. All three entities also report their advisory opinions. These are available on line for free on the commission's web site. They are public records under the public records law.
These reports do not go into the details of investigations, which are confidential until they get to the stage of a public hearing.  </t>
  </si>
  <si>
    <t>There is a revolving door policy that affects all state employees. The prohibition means that if a state employee is involved in licensing, regulating or approving a contract to a private-sector entity, that state employee cannot go to work for the private-sector entity for a period of one year.
There have not been any documented major cases of state civil servants taking jobs in the private sector during the period of study.</t>
  </si>
  <si>
    <t>The Governmental Conduct Act specifies, in a broad way, a one-year cooling off period for all public officers and employees seeking contracts from the state or if their private sector work involves seeking to influence former colleagues. The law applies to judges as well.</t>
  </si>
  <si>
    <t>No such regulations exist. Idaho has no restrictions on civil servants moving directly to private-sector employment. Some examples: 
 Wayne Hammon, currently a 2015 registered lobbyist for the Idaho Associated General Contractors, moved directly to that job from his previous position as budget director for Gov. Butch Otter in 2012. 
 Jason Kreizenbeck, currently a 2015 registered lobbyist for more than a dozen clients including Corrections Corp. of America, Johnson &amp; Johnson, Idaho Power Co., AT&amp;T and many more, moved directly to that job from his previous position as chief of staff to Gov. Butch Otter in 2011. 
 Shad Priest, currently a 2015 registered lobbyist for Regence Blue Shield and two other firms, moved directly to that job from his previous position as deputy director of the state Department of Insurance in July of 2011.</t>
  </si>
  <si>
    <t>Interview: John Ketzenberger, executive director of the Indiana Fiscal Policy Institute, Feb. 10, 2015, by phone.
Indiana State Budget Agency, revenue forecasts, http://www.in.gov/sba/2648.htm; accessed Feb. 20, 2015.
Indiana State Budget Agency, close-out statements, http://www.in.gov/sba/2362.htm; accessed Feb. 15, 2015.
House Bill 1001, state budget bill, https://iga.in.gov/legislative/2015/bills/house/1001; accessed Feb. 23, 2015.</t>
  </si>
  <si>
    <t>Forms for Statement of Economic Interest on Ethics Commission website. http://www.ethicscommission.nc.gov/sei/blankForm.aspx. 
In person interview Feb. 18, 2015 with Steve Riley investigative reports editor at the News &amp; Observer of Raleigh. 
Article March 3, 2015, by Jim Bradley http://www.wsoctv.com/news/news/local/mccrory-faces-ethics/nkM7b
Article by J. Andrew Curliss, March 9, 2015, http://www.newsobserver.com/news/politics-government/politics-columns-blogs/under-the-dome/article13080911.html. Gov. McCrory Amends Ethics Report to Show Others Paid for Seven Trips.</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</si>
  <si>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Financial disclosure form, Gov. Andrew Cuomo, May 14, 2014, via Joint Commission on Public Ethics, http://www.jcope.ny.gov/elected%20officials/Cuomo%202013.pdf</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</si>
  <si>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
Review of Sunlight Foundation, 10 Open Data Standards, August 11, 2010 http://sunlightfoundation.com/policy/documents/ten-open-data-principles/</t>
  </si>
  <si>
    <t>There are no documented cases of state civil service employees taking private-sector jobs entailing lobbying or attempting to influence former colleagues without a cooling-off period, during the study period.
 There are no known cases of appearances of conflicts of the revolving door policy during the study period.</t>
  </si>
  <si>
    <t>Julie Ann Grimm, Santa Fe Reporter, editor, 3 April 2015, via phone.
Viki Harrison, Common Cause New Mexico executive director, 30 March 2015, via phone.NMID posts officials' 2013 disclosure forms online, New Mexico in Depth, 13 
August 2013, http://nmindepth.com/2013/08/13/nmid-posts-officials-2013-disclosure-forms-online/</t>
  </si>
  <si>
    <t xml:space="preserve">There is no legal restriction for state-level judges entering the private sector after leaving government service. </t>
  </si>
  <si>
    <t>According to Executive Law Section 94, the Joint Commission on Public Ethics is required to report annually to the governor and Legislature its activities, including a listing of complaints received by the commission and their status and the results of investigations. The panel also must suggest amendments or new rules to aid ethics enforcement. However, most of the commission's work is shielded from New York's Freedom of Information Law and is not available to the public, including votes and other procedural details.
 The Commission on Judicial Conduct is required by the state Constitution to report annually on its activities.
 §42 of the Judiciary Law stipulates that the Commission has the duty "to report annually, on or before the first day of March in each year and at such other times as the commission shall deem necessary, to the governor, the legislature and the chief judge of the court of appeals, with respect to proceedings which have been finally determined by the commission. Such reports may include legislative and administrative recommendations."</t>
  </si>
  <si>
    <t>No such law exists. 
 There are no restrictions in New Hampshire against judges entering the private sector after leaving office.</t>
  </si>
  <si>
    <t>There is no such requirement in law. New Mexico does not have a central ethics enforcement agency. The Judicial Standards Commission publishes an annual report, but it is not required by law to make public any information on investigations that are not forwarded to the Supreme Court for action. The legislative ethics committees do publish advisory opinions, but they are forbidden from releasing information about complaints unless they find probably cause, which has happened only a handful of times in the past two decades.</t>
  </si>
  <si>
    <t>Cathy Holland-Smith, budget director, Idaho Legislature, interviewed in her office at the Idaho Capitol, Jan. 19, 2015
Eric Milstead, director of legislative services, in his office at the Idaho Capitol, Friday, Jan. 16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Jim Weatherby, emeritus professor, Boise State University, School of Public Policy, interviewed at Idaho Public Television studio, Jan. 16, 2015
“Budget Highlights, Fiscal Year 2016,” Idaho Division of Financial Management, accessed Jan. 22, 2015, http://dfm.idaho.gov/fy2016/eb/sectiona/highlights.pdf
Joint Finance-Appropriations Committee’s Budget Publications page on the JFAC website, including link to Legislative Budget Book, accessed Jan. 22, 2015, http://legislature.idaho.gov/budget/publications.htm
Annual Financial Reports of the State of Idaho, Idaho State Controller’s website, including link to Comprehensive Annual Financial Report, accessed Jan. 22, 2015, http://www.sco.idaho.gov/web/DSADoc.nsf/financial_reports</t>
  </si>
  <si>
    <t xml:space="preserve">In Florida, state civil servants do appear to follow the law governing private sector employment after leaving the civil service. No examples of a civil servant taking a job without observing an adequate cooling-off period were unearthed for the time period of study. Only three ethics violations referencing 112.313 took place between 2013 and now, and none involved the part of the statute referencing private sector employment. Oddly, all involved notaries misusing their positions. </t>
  </si>
  <si>
    <t>No such law exists.
 There is no requirement that the Sate Ethics Commission publish a report on a regular basis concerning its investigations, activities and advisory opinions. As a matter of practice, all final orders, decisions and formal Commission opinions are set forth in written documents, which are available to the public. In addition, the Commission publishes a newsletter which summarizes recent cases that may be of interest or provide guidance to State officials. These newsletters and all final agency decisions and orders are available on the Commission’s website. Judicial investigations and evaluations are considered private, unless they result in formal action.</t>
  </si>
  <si>
    <t>After a judge's term has expired that judge may not "act as attorney or counsel in any action or special proceeding that has been before the officer in the officer's official capacity," according to Montana Code Annotated title 3, chapter 1, part 6, section 5 .</t>
  </si>
  <si>
    <t>There have been no documented cases of Public Officials joining the private sector to lobby state lawmakers without the legally required one year ban on the practice.</t>
  </si>
  <si>
    <t>Josh Margolin, ABC News reporter and former statehouse reporter for The Star-Ledger, 2/8/15 interview.   
State Ethic Commission website: https://www6.state.nj.us/ethics/ETH_DISC/docs/16556.pdf. 
Gov. Chris Christie's 2014 disclosure: https://www6.state.nj.us/ethics/ETH_DISC/docs/21141.pdf</t>
  </si>
  <si>
    <t>There are no such limits on judges entering the private sector.</t>
  </si>
  <si>
    <t>Dan Tuohy, New Hampshire Union Leader, senior political reporter, Feb. 4, 2015, Lowell, Mass., phone 
Charles Arlinghaus, The Josiah Bartlett Center for Public Policy, president, January 22, 2015, Lowell, Mass., phone
Ann Rice, New Hampshire Department of Justice, deputy attorney general, January 22, 2015 Lowell, Mass., phone
2014 New Hampshire Statement of Financial Interests, Margaret Wood Hassan, website of the NH Secretary of State, accessed Jan. 15-22, 2015, http://sos.nh.gov/2014_FinIntH.aspx?id=51320
2014 New Hampshire Statement of Financial Interests, Nicholas Toumpas, website of the NH Secretary of State, accessed Jan. 15-22, 2015, http://sos.nh.gov/2014_FinIntT.aspx?id=50853
2014 New Hampshire Statement of Financial Interests, William Gardner, website of the NH Secretary of State, accessed Jan. 15-22, 2015, http://sos.nh.gov/2014_FinIntG.aspx?id=50710
2014 New Hampshire Statement of Financial Interests, Joseph Foster, website of the NH Secretary of State, accessed Jan. 15-22, 2015, http://sos.nh.gov/2014_FinIntEF.aspx?id=51280</t>
  </si>
  <si>
    <t>The results of bids are posted within the online contract database of the Department of Administrative Services; one must select “closed” bids to see the results. The agency posts the winning bidder, along with up to two runner-ups, and the bid amounts. (New Hampshire law requires that public contracts go to the “qualified” vendor who submits the lowest bid.) 
 Other agencies, including the Department of Transportation, also post bid results online. The results are posted with regularity, with 11 results posted by Administrative Services for January 2015 by the end of the month.</t>
  </si>
  <si>
    <t>Notices of procurement award are available for no cost under the “Public Information” tab on the Division’s public website.</t>
  </si>
  <si>
    <t xml:space="preserve">Mississippi Code Section 25-4-105(3)(e) states that no public servant shall "perform any service for any compensation for any person or business after termination of his office or employment in relation to any case, decision, proceeding or application with respect to which he was directly concerned or in which he personally participated during the period of his service or employment."
Public servants are defined as elected officials, which is why this law applies to judges. </t>
  </si>
  <si>
    <t>Burt Lum, Hawaii Open Data, executive director, 22 January 2015, Honolulu, Hawaii, telephone
Tom Yamachika, Tax Foundation of Hawaii, president, 20 January 2015, Honolulu, Hawaii, telephone
Budget in Brief, Fiscal biennium 2015-17 executive biennium budget, Hawaii Department of Budget and Finance, 22 December 2014, http://budget.hawaii.gov/wp-content/uploads/2012/12/Budget-in-Brief-FB15-17-BIB.pdf
Executive Biennium Budget, fiscal budget 2015-2017, Hawaii Department of Budget and Finance, 22 December 2014, http://budget.hawaii.gov/budget/executive-biennium-budget/</t>
  </si>
  <si>
    <t>In 2013, the head of the state's $500 million unclaimed property program left state civil service to work for the state's largest unclaimed property auditor. Mark Udinski's state bosses said he did not violate a mandatory two-year cooling off period for state employees because Udinski would not work directly on projects he worked on while a state employee. But the move was an impetus for 2015 legislation that imposed additional cooling-off periods on workers in the state's lucrative unclaimed property program. Udinski's move also underscored how narrowly the state applies its primary revolving-door law. Former state officials only must avoid working on the "exact same matters" they worked on as a state employee to avoid getting snagged under the narrow legal language, Public Integrity Commission lawyer Deborah Moreau told The News Journal in May 2014. 
Other instances also underscore how narrowly the law applies. In 2014, a manager at the Delaware Department of Transportation was given permission, upon retirement, to "work for himself as a contracted consultant to DelDOT, developers, and utility companies." The opinion is heavily redacted, eliminating names and the specific department for which the employee worked, as well as the day and month of those involved. But the employee said he "anticipated the projects he will have worked on at DelDOT would be completed within 30 days of his retirement." The Public Integrity Commission directed the employee only to recuse himself when necessary, and not to divulge confidential information. Another division manager in 2014 was given permission to go to work immediately for a private company that contracted with his division. 
There are, however, instances, where the ethics agency has advised against post-employment decisions. One 2014 opinion directed a retired state administrator not to seek a newly-created job with an entity with which he worked while a state employee, saying that "type of job exchange was exactly the type of issue the two year prohibition was designed to prevent." In yet another 2014 opinion, a former state agency director was told by the Public Integrity Commission the law prevented them from consulting with private firms, but allowed consulting work outside of Delaware. 
It's clear that state employees often attempt to accept jobs that raise questions related to the two-year cooling off period in state law. In some cases, the law is narrowly applied, and jobs can be accepted. When the jobs would create clear conflicts, the Public Integrity Commission has advised against post-employment decisions.</t>
  </si>
  <si>
    <t>Office of Planning and Budget listings - accessed March 3, 2015
http://opb.georgia.gov/governors-budget-reports
Interview with Senator Jack Hill, Appropriations Chairman on 02-12 1015
Interview with Alan Essig, Executive Director, Georgia Budget and Policy Institute on 0217-2015</t>
  </si>
  <si>
    <t>Results of procurement bids are generally available to the public, but they are not in one centralized location and the process can be confusing even for reporters who specialize in state government.
For contracts overseen by the State Purchasing Division, the division posts to its website the award notice, the score sheet from the evaluation committee, and all proposals submitted. That information stays on the site for 30 days after the contract is awarded. Anyone who wants to view requests for proposals from more than 30 days prior must use an online form to file a public records request. The division's website says responses to requests are posted online "within 5 business days from the date when the record becomes available."
A separate contract information page on the same website provides a list of all the division's current vendor contracts. In most, but not all cases, there is a link to the contract itself.
Some major procurements occur directly through state agencies, such as the Departments of Transportation and Public Works, and those contracts do not appear on the Purchasing Division website. If they are worth more than $50,000, they can be found on the website of the state's Board of Examiners, which must sign off on all contracts. However, those are buried in the board's meeting minutes and not easily searchable.</t>
  </si>
  <si>
    <t>The Nevada Administrative Code requires the Ethics Commission's Executive Director to prepare an annual report for the Commission covering "fiscal, regulatory and legislative matters and any other business matters of the Commission for the prior fiscal year" as well as the Commission's goals for the upcoming year.
The Commission on Judicial Discipline is also required by law to produce both annual and biennial reports, available to the public, "summarizing the activities of the Commission's...the length of time that proceedings have been pending before the Commission, and a statement of the budget and expenses..." 
.</t>
  </si>
  <si>
    <t>Karen Woodall, executive director of the Florida Center for Fiscal and Economic Policy, interviewed by phone April 16, 2015
Kurt Wenner, Vice President of Research at Tax Watch, interviewed by phone April 29, 2015
Appropriations (Budget) by Committee Subject Area, https://www.flsenate.gov/Session/Appropriations, accessed April 30, 2015 
Keep Florida Working 2015-2016 Budget, http://www.keepfloridaworking.com/web%20forms/BudgetMain.aspx, accessed June 24, 2015</t>
  </si>
  <si>
    <t>While there is no legal requirement that the executive branch or legislative ethics committees report on their investigations and activities, both entities regularly post on their website advisory opinions, along with meeting agendas and minutes. The legislative committee has also posted rulings on complaints against individual legislators deemed worthy of investigation, once the matters have been adjudicated.
 The Judicial Conduct Committee, under a judicial canon, must detail previously issued sanctions and annual reports of the Judicial Conduct Committee.</t>
  </si>
  <si>
    <t>No such law exists. Article VI, Section 21 of the Michigan Constitution requires a one-year cooling off period before a justice or judge can be "nominated or elected to an elective office" outside of the judicial office they currently hold. However, there is no law mandating judge's entry into the private sector.</t>
  </si>
  <si>
    <t>Jon Offredo, Government Reporter, The News Journal, in-person interview,  January 27, 2015;
James Dawson, Government Reporter, WDDE/NPR affiliate in Dover, Del., in-person interview January 27, 2015
Office of Management and Budget website, accessed February 21,2015, budget.delaware.gov; 
Office of Management and Budget budget archive, accessed February 21, 2015, http://1.usa.gov/1LrL18K;</t>
  </si>
  <si>
    <t>The Massachusetts ethics laws place strict restrictions on former public employees, including judges, when they leave state service.   Under what is known as the “forever ban” a former judge cannot benefit or be paid from private work related to a “particular matter” in which a Massachusetts government agency has a “direct and substantial interest” and in which the former judge previously participated.  There had to have been “personal and substantial” participation” by the former judge in the matter for the ban to trigger.     
The law also places a one-year ban on a former judge from being paid for private work in connection with any particular Massachusetts government matter for which the judge had official responsibility within two years of leaving state service.  Former judges also, under the state statute, can never disclose any confidential information that he or she received while a state employee.   
Massachusetts law also bans former judges from accepting or soliciting gifts or promises for acts performed while on the bench; there is no time limit on this prohibition.  
The law also places some restrictions on the business partners of former judges, once the judge leaves the bench.   
The law was amended in 2013 to allow for a narrow exemption for current employees to retain financial interests in new or amended public contracts entered into or inherited after joining state government, subject to rigid disclosure criteria, but the amendment did not address the issues of public servants who leave state service.</t>
  </si>
  <si>
    <t>No such law exists.
The statute does not mandate an annual report on investigations, activities, or advisory opinions from the Missouri Ethics Commission. It does require that the MEC executive director prepare and publish a report of the “amounts contributed and expended for the influencing of nominations and elections” annually.
Supreme Court Rules do not require the Commission on Retirement, Removal and Discipline of Judges to publish an annual report of any kind. The Supreme Court Rules also do not require an annual report from the Office of Chief Disciplinary Counsel.</t>
  </si>
  <si>
    <t>Charles S. Johnson, Lee Newspapers State Bureau, Bureau Chief, 5 February 2015, Helena, Montana, telephone
Mary Baker, Commissioner of Political Practices, program supervisor, 6 February 2015, Helena, Montana, email
Commissioner of Political Practices, campaign report search, 2015, http://campaignreport.mt.gov/forms/candidatesearch.jsp
Form D-1 Business disclosure, Steve Bullock, 2011,  http://applicationengine.mt.gov/getContent?vsId={374A9352-0732-4936-9AA8-8352E38E04BD}&amp;impersonate=true&amp;objectStoreName=PROD%20OBJECT%20STORE&amp;objectType=document</t>
  </si>
  <si>
    <t xml:space="preserve">There is no statutory requirement for the Commissioner of Political Practices, the legislative ethics committees, or the judicial standards commission to make reports to the legislature. 
According to Montana Annotated Code, Title 3, Chapter 1, Part 11, Section 26 Judicial Standards Commission is required to submit a biennial report to the legislature. </t>
  </si>
  <si>
    <t>No law requires either the Accountability and Disclosure Commission or the Judicial Qualifications Commission to file an annual report of its activities.</t>
  </si>
  <si>
    <t>There have been no documented cases during the reporting period of ex-state employees or their family members taking a potentially compromising job in the private sector after leaving state service. Two people questioned about such post-state service employment called this more an issue with management employees. Office of State Ethics' (OSE) advisory opinions -- the only ones during the survey period related to the "revolving door" ban -- attest to this.
In Advisory Opinion 2015-2, the OSE responds to a former employee of Connecticut Green Bank, a quasi-public state agency that promotes "cleaner, cheaper and more reliable sources of energy." She'd asked the ethics office if a private sector job she wanted to take would violate the state's revolving door statute. The job would be head of a private business that would fund projects approved by the Green Bank. The March 2015 advisory opinion was that she could take the position as long as she followed a number of restrictions that were spelled out. 
And in Advisory Opinion 2014-7, the OSE told a former assistant state attorney general in October 2014 that he could represent a client in a health care fraud issue before the state Department of Social Services without violating statutes even though he'd had “administrative and supervisory” involvement with the case as a state employee. Referring to language in statute 1-84b(a), the OSE ruled that he had not participated “personally and substantially” in the health care fraud matter while in state service.</t>
  </si>
  <si>
    <t>State law requires Ethics Commission advisory opinions concerning officials' standard of conduct to be made public. However, the identity of the person requesting the opinion must not be disclosed to the public.
Advisory opinions concerning asset-disclosure reports are not disclosed to the public unless permitted by the person requesting the opinion.
All commission proceedings and records related to investigations must be kept confidential with some exceptions, such as when violations are being prosecuted. The law for the Ethics Commission also says none of it provisions "shall be construed to prohibit the commission, in its discretion, from releasing information to the public relating to its findings, proceedings, or investigations, or from holding open meetings on nonconfidential matters." (Section 25-4-17: 1979)
The commission is not required by law to publish one comprehensive report containing all formal investigations, advisory opinions and activities.</t>
  </si>
  <si>
    <t>Section 5-504(d) of the Public Ethics Law is the post-employment restriction that applies to employees and officials of the Executive Branch and to State officials of the Judicial Branch. Section 5-504(d) of the Public Ethics Law prohibits a former official or employee from assisting or representing in any way a party other than the State in a matter involving the State if the matter is one in which the individual participated significantly as a State employee. This section of the law does not bar employment with an entity involved in matters relating to a former agency or an individual’s appearance before the agency, rather it looks to identification of particular matters in which the individual had significant involvement in the context of his or her State employment and forbids assistance or participation as to those matters on behalf of another party. There is no time limit on this prohibition.
In addition, and if a judge retires and returns to the bench he/she is subject to all of the same ethical rules that apply before when he/she was a judge, so if he/she has handled any cases or had any clients, or acquired any property or investments that might cause a conflict of interest, the same rules on conflict on interest would apply.
Maryland's Code of Judicial Conduct requires judges to recuse themselves in multiple circumstances including : (1) The judge has a personal bias or prejudice concerning a party or a party's lawyer, or personal knowledge of the circumstances; 2) knows someone involved in the case; is a party to the proceeding; has more than a minimal financial interest in the matter; or a family member is financially implicated, among other reasons.</t>
  </si>
  <si>
    <t>Rachel E. Stassen-Berger, Capitol bureau chief, Pioneer Press, St. Paul, Minnesota, 4 March 2015, in-person interview.
Jeremy Schroeder, Common Cause Minnesota, Executive Director, 10 February 2015, St. Paul, Minnesota, in-person interview
Gary Goldsmith, Minnesota Campaign Finance and Public Disclosure Board, Executive Director, 4 March 2015, St. Paul, Minnesota, in-person interview.
 Mark Dayton, Statement of Economic Interest, Minnesota Campaign Finance and Public Disclosure Board, accessed 10 May 2015, http://www.cfboard.state.mn.us/eis/rpdetail/rp704_2319.html
---
Peer Reviewer Sources:
Bill Salisbury, Capitol reporter for the St Paul Pioneer Press, phone interview, June 8, 2015</t>
  </si>
  <si>
    <t>The Minnesota Campaign Finance and Disclosure Board is required to provide a report to the legislature, the governor, and the public at the close of each fiscal year. 
 That report must include:
 • Any actions the Board has taken
 • The names, salaries, and duties of all individuals it employs
 • The money it has disbursed.
 The report may include apparent abuses and legislative recommendations within the jurisdiction of the Board.
 The Disclosure Board can prepare and publish reports it considers appropriate under Subd. 8(h)
 The Minnesota Board of Judicial Standards investigations are confidential unless the Board seeks to have a judge publicly disciplined. That said, when the Board files a formal complaint seeking public discipline, a news release is issued and the proceedings are public.</t>
  </si>
  <si>
    <t>Mississippi Ethics Commission, Statement of Economic Interest Search.
https://www.state.ms.gov/ethics/SearchSEIForm.aspx
Tom Hood, Executive Director, Mississippi Ethics Commission, Jackson, Mississippi, April 30, 2015, interview.
Governor Phil Bryant Statement of Economic Interest, Mississippi Ethics Commission.
https://www.state.ms.gov/ethics/SEIForm.aspx?ai=8QRpklNPSweCEADnUb75DQ%3d%3d</t>
  </si>
  <si>
    <t>The state Ethics Commission must make an annual report to the Legislature each year detailing its activities and spending.   The final report is free and published on the Commission’s website. 
The Financial Disclosure Law in its Ch. 268B, section 2 states that "(l) The commission shall annually report to the general court and the governor concerning the action it has taken; the names and salaries and duties of all individuals in its employ and the money it has disbursed; and shall make such further reports on matters within its jurisdiction as may appear necessary;"
The Commission on Judicial Conduct is also required to publish an annual report "of its activities together with recommendations. The report shall be a matter of public record and shall be printed as a public document."</t>
  </si>
  <si>
    <t>There haven’t been recent scandals involving violations of the state’s revolving door provisions related to the civil service, and some state employees have asked the Independent Ethics Commission for guidance. “The IEC has approved some work through advisory opinions. I don't recall if they've said no to anyone,” said Luis Toro, director of the Denver-based Colorado Ethics Watch, which watchdogs the IEC.  The IEC has, however, told at least one former high-level government employee within in his division that he could not do contract work for a private entity before the six-month cooling off period because it would be a violation. The ex-employee worked for the Colorado Department of Human Services and wanted to work for a private contractor that still had a contract with the state within six months of leaving his state job.  An October 2014 letter ruling from the Independent Ethics Commission stated in part, “It would be a violation of Article XXIX for a former employee of the Colorado Department of Human Services to enter into either part-time employment or work as a consultant with refugee service providers that continue to contract with the Department of Human Services.”    </t>
  </si>
  <si>
    <t>All websites accessed on Jan. 18, 26, March 13, 16, 22, 2015
Interview, Ed Cafasso, former State House reporter, currently Managing Director, Burson-Marsteller, Boston, March 13, 16, by telephone and email
Interview, Pam Wilmot, Executive Director, Common Cause, Massachusetts, Boston, MA, Jan. 30, 2015, by email and telephone 
Town of Milton, MA Assessors Office; assessment for former Gov. Deval Patrick at $1.8 million
http://milton.patriotproperties.com/default.asp
Zillow.com, Median Home Prices in Massachusetts, March 2015
http://www.zillow.com/ma/home-values/
Massachusetts 2014 Financial Disclosure Form, Massachusetts State Ethics Commission website
http://www.mass.gov/ethics/about-the-commission/organization/the-legal-division/financial-disclosure-law-information/2014-sfi-form.pdf
Massachusetts Statement of Financial Interest 2014 Form Instructions
http://www.mass.gov/ethics/about-the-commission/organization/the-legal-division/financial-disclosure-law-information/2014-sfi-instruction-manual.pdf
Massachusetts General Court website; official page of state representative Carolyn Dykema, (D-Holliston) 
https://malegislature.gov/People/188/Profile/CCD1
Description of the Massachusetts Financial Disclosure law, M.G.L. 268B
http://www.mass.gov/ethics/commission-services/statement-of-financial-interests/gl-c-268b-the-financial-disclosure-law.html.</t>
  </si>
  <si>
    <t>No such law exists.
 Maine law does not restrict state-level judges from entering the private sector after leaving government.</t>
  </si>
  <si>
    <t>No such law exists.
 Maine law does not require the Maine Ethics Commission to publish any form of report on its formal investigations, advisory opinions or activities.</t>
  </si>
  <si>
    <t xml:space="preserve">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 legislator's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The statements themselves require disclosure of many things, including a list of the officeholder's sources of income of $1,000 or more annually, mortgages, real property, investments of $5,000 or more, and business partners. They are detailed and comparable, however whether or not the documents are generally complete is a question auditors must answer. </t>
  </si>
  <si>
    <t>There no reported violations of the law governing private sector employment after leaving civil service by the Fair Political Practices Commission, which oversees enforcement of this statute.</t>
  </si>
  <si>
    <t xml:space="preserve">The asset disclosure forms for legislators are not detailed. They do not include family members’ assets and also do not include how much money the lawmakers receive. The forms simply have blanks for legislators to fill out their sources of income and not the amount.
In general, the non-detailed forms are completed though because the Legislative Services Office pursues the lawmakers until they are. </t>
  </si>
  <si>
    <t xml:space="preserve">The one-year cooling off period for lobbying, enacted in 2013, applies only to department heads and chief deputies. The lobbying cooling off period has a loophole in the form of “government relations” or political consulting jobs that many would consider lobbying in practice. 
For example, Shane Broadway, former director of the Department of Higher Education, took a job with Arkansas State University as vice president for government relations immediately upon leaving his position as a state official. There is nothing illegal about this practice but most observers believe it leads to former government officials taking jobs that amount to de facto lobbying without waiting for the one-year “cooling off” period and without registering as such. Someone who takes a job like this – what the Center for Responsive Politics refers to as “unlobbyists” – cannot legally spend more than $400 a quarter on lobbying, though again, there is no one directly regulating people who never register (and no prohibition on someone in this role spending time at the Capitol while simultaneously being paid a salary as a non-lobbyist). Meanwhile, someone like Broadway who takes a role as a public servant is specifically exempted in the law from having to register as a lobbyist for their official duties as a public servant. Public servants who do not register as lobbyists also cannot legally spend more than $400 in a quarter for lobbying, but get exceptions for the cost of informational material and personal travel, lodging, meals, and dues. 
All public employees are restricted from acting as a principal or agent for an entity other than the state in a judicial or other proceeding, contract, claim, or controversy after leaving their government position if the matter is within the former employee's official responsibility (one-year cooling off period) or in which the former employee participated substantially and personally in decision making on the matter in their official responsibilities (lifetime ban). There have been no documented cases in recent years or public employees leaving their positions to take private employment disallowed by the law, but there are gray areas. Former Medicaid director Andy Allison took a consulting position with McKinsey involving health care issues (McKinsey has a contract with the Department of Human Services involving a Medicaid payment reform effort); however Allison has stated that he is not working in his capacity with McKinsey on matters related to Arkansas or the Arkansas Medicaid program. </t>
  </si>
  <si>
    <t>The board is required to provide reports and information to the governor and the legislature at least once a year. All investigations are privileged and confidential. Should the investigation lead to charges being filed, the official accusations are posted online. Advisory opinions are posted online after they are rendered.
 Additionally, as part of its funding procedures, the Ethics Administration reports to the Division of Administration and the Louisiana Legislature the aggregate number of investigations and advisory opinions begun and completed.
 The investigations and activities of the Judiciary Commission are by regulation kept secret until such a time as a recommendation is made to the Louisiana Supreme Court, at which time the findings of the high court can become public.</t>
  </si>
  <si>
    <t>There are no restrictions in law preventing state-level judges from entering the private sector after leaving government..</t>
  </si>
  <si>
    <t>Financial Disclosure Statements are available for all legislators and their spouses. Legislators and their spouses are required to list major sources of income, loans and debts, and business/charitable affiliations. Those provide good basic information about major sources of income, debt and business affiliation. 
  “Responses vary from the very specific to the very general,” said Phil Kabler, statehouse correspondent for the Charleston Gazette. “You wonder sometimes why someone you thought had significant assets was not disclosing them.” Phil reviewed the disclosure forms of about 60 legislators who were being considered for leadership positions. The chairman-to-be of the House Finance Committee provided a full page, single-spaced, of stock holdings, each worth $10,000 or more. 
  Jack Rogers, retired attorney for the state, called the financial disclosure statements a good start. “The kinds of things that ought to be asked are broadly covered, but perhaps not in enough detail. I think we ought to have some idea of what a legislator does in his normal life.”
Sam Hickman, who lobbies for social causes, said many financial disclosure statements don’t provide sufficient details or specific names, addresses, or business ties.
  In his statement, Senate President Jeffrey Kessler listed six areas of income greater than $1,000, certified he had received no gifts and owed no debts, disclosed he sits on two boards of directors and that two of his law partners are city attorneys.</t>
  </si>
  <si>
    <t>Interview with Jennifer Bevan-Dangel, exe dir Common Cause, 2/24/15 by telephone; 
Interview with Michael Lord, exe director Md. Ethics Commission, 3/12/15 by telephone;
Interview with Michael Dresser, Baltimore Sun reporter, by telephone, 3/12/15</t>
  </si>
  <si>
    <t>F-1 forms require all major sources of income above $2,000, including those of spouses and immediate family members. But incomes are provided in five bracket ranges, with the top range topping out at $120,000 or more. So it's impossible to tell if a lawmaker owns $121,000 worth of stock in a company or $1.2 million worth.
 Lobbying income for the filer and family member is specifically requested. Real estate holdings, assets and investments and creditors are also listed. However, the report contains virtually no actual dollar figures, as incomes and assets are listed by letters representing a dollar range. 
 The Public Disclosure Commission does not audit or routinely check F-1 forms for accuracy. That leaves it up to media or citizens to point out alleged omissions or errors.</t>
  </si>
  <si>
    <t>Phone interview, John Clark, director of Budget and Financial Analysis, Office of the State Comptroller, from Hartford, April 7, 2015.
Connecticut State Budgets, (accessed most recently on June 24, 2015), http://www.ct.gov/opm/cwp/view.asp?a=3011&amp;Q=382930&amp;opmNav_GID=1793
OPM 2016-17 budget index, http://www.ct.gov/opm/cwp/view.asp?a=2958&amp;Q=560958&amp;PM=1
Glossary of Budget Book Terms, http://www.cga.ct.gov/ofa/Documents/year/od/2014OD-20141015_Glossary%20of%20Budget%20Book%20Terms.pdf</t>
  </si>
  <si>
    <t>Kirstan B. Alvanitakis, Louisiana Democratic Party, in-person interview, Feb. 11, 2015.
Robert Scott, Public Affairs Research Council of Louisiana, in-person interview, Feb. 19, 2015.
Barry Erwin, president of the Council for a Better Louisiana, in-person interview, Feb. 19, 2015.
Gov Bobby Jindal’s asset disclosure record, accessed May 29, 2015.
http://ethics.la.gov/PFDisclosure/PFD14005122/EthicsDisclosureDownload.pdf</t>
  </si>
  <si>
    <t>Steve Mistler, Statehouse Reporter, Portland Press Herald, 18 February 2015, email interview.
Mario Moretto, Politics Reporter, Bangor Daily News, 20 February 2015, email interview.
Christopher Cousins, Politics Reporter, Bangor Daily News, 20 February 2015, email interview.</t>
  </si>
  <si>
    <t xml:space="preserve">In practice, there are no documented cases of civil servants violating the law governing private sector employment after leaving civil service. 
Both Jim Small, Arizona News Service Editor, and Byron Schlomach, Goldwater Institute Center for Economic Prosperity Director, agreed the law is not very strong, and said that there is the possibility that the law could be violated without documentation.
Diane Brown, Executive Director of the Arizona chapter of the Public Interest Research Group, said that there are opportunities for more nuanced situations where a former civil servant, such as former Gov. Jan Brewer's chief of staff, leaves a position and takes a job at a lobbying or law firm. They may not be violating the state's cooling-off law, but their access and expertise may lead to some kind of advantage for their new colleagues. </t>
  </si>
  <si>
    <t xml:space="preserve">Statement of financial disclosure form for calendar year 2014, Kentucky Executive Branch Ethics Commission, 2014, http://ethics.ky.gov/resources/Pages/StatementsofFinancialDisclosure.aspxaccessed 22 January 2015.
John Steffen, Kentucky Executive Branch Ethics Commission, executive director, 23 December 2014,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t>
  </si>
  <si>
    <t>JBC Staff Documents: http://www.tornado.state.co.us/gov_dir/leg_dir/jbc/2014-15/jbcstaffdocs.htm
Governor’s Office of State Planning and Budgeting, Documents &amp; Fact Sheets: http://www.colorado.gov/cs/Satellite/OSPB/GOVR/1225731668028
Former Denver Post journalist Tim Hoover whose reporting focused on the state budget, and who now works as communications director for the Colorado Fiscal Institute, during a Feb. 17 phone interview.</t>
  </si>
  <si>
    <t>Tim Leathers, deputy director, Arkansas Department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State transparency website, accessed February 16, 2015, transparency.arkansas.gov. 
Arkansas Department of Finance and Administration website, accessed February 16, 2015, http://www.dfa.arkansas.gov
General Assembly website, Bureau of Legislative Review, “Summary of Fiscal Legislation, 89th General Assembly of the State of Arkansas,” accessed February 20, 2015, http://www.arkleg.state.ar.us/assembly/2013/2013R/General%20Summary/2013%20Summary%20Of%20Fiscal%20Legislation.pdf
Arkansas General Assembly website, “Bill Search,” accessed February 1, 2015, http://www.arkleg.state.ar.us/SearchCenter/Pages/historicalbil.aspx
Comprehensive Annual Financial Report, Fiscal Year Ended June 30, 2014, Department of Finance and Administration website, accessed February 16, 2015. http://www.dfa.arkansas.gov/offices/accounting/Documents/cafr2014.pdf</t>
  </si>
  <si>
    <t>John Griffing, former staff director, Senate Budget Committee, Dec. 29, 2014, Sacramento, interview
H.D. Palmer, Deputy Director, Department of Finance, Jan. 12, 2015, Sacramento, email
Department of Finance budget information, accessed on Apr. 21, 2015
www.ebudget.ca.gov</t>
  </si>
  <si>
    <t>Within the judicial branch, records of evaluations and investigations by the Judicial Qualifications Commission are confidential unless the commission decides evidence supports making a recommendation for disciplinary actions to the Supreme Court. Once a report is filed with the Supreme Court, it is a public record, along with any subsequent documents. Hearings before the Supreme Court are public. Disclosing the fact that a complaint was made or an investigation is pending is not allowed until the commission makes a recommendation to the Supreme Court.
The Iowa Ethics and Campaign Disclosure Board is required to make public investigative material. According to the Iowa Code, 68B.32B(11), "Upon the commencement of a contested case proceeding by the board, all investigative material relating to that proceeding shall be made available to the subject of the proceeding. The entire record of any contested case proceeding initiated under this section shall be a public record." Additionally, the board is tasked with providing advisory opinions regarding Iowa Code Chapters 68A, 68B and Section 8.7. Records of the board, unless specifically classified as confidential, are considered public records.
Under Iowa Code 68B.31(4), the board is empowered to "issue advisory opinions interpreting the intent of constitutional and statutory provisions relating to legislators, lobbyists, and clients as well as interpreting the code of ethics and rules issued pursuant to this section (68B). Opinions shall be issued when approved by
a majority of the six members." Additionally, "upon commencement of a hearing on a complaint, all investigative material shall be made available to the subject of the hearing and any material that is introduced at the hearing shall be public information."
There is no requirement for an annual report, however, entities must make records public following hearings and investigations (in the case of the Judicial Qualifications Commission, this only applies for hearings in which a complaint has been validated).</t>
  </si>
  <si>
    <t>Karen McLaughlin, Children's Action Alliance Director of Budget and Research and former Department of Economic Security Financial Services Administrator, telephone interview 2/19/2015
Joint Legislative Budget Committee Budget Updates, Accessed May 7, 2015
http://www.azleg.gov/jlbc/budgetupdates.htm
OpenBooks.az.gov Arizona's Official Transparency Web Site, Accessed May 7, 2015
http://openbooks.az.gov/app/transparency/index.html</t>
  </si>
  <si>
    <t>There are no asset disclosures. But the reports submitted by House members under the new rules that they disclose their employers and any remuneration they receive from "boards, commissions and other entities" are open to the public.
 The rule (14 A) applies only to the House members, not others in their households</t>
  </si>
  <si>
    <t>There is no indication that during the study period there was a problem with former state civil servants taking a job in the private sector that is outside the law or ethically questionable, according to Jonathan Woodman, state ethics attorney. However, most ethics complaints relating to state employees are not made public: only when the Attorney General's office gets involved in a complaint does the information become publicly accessible. 
Alaska State Employees Association President Jim Duncan agreed that this has not been an issue during the study period.</t>
  </si>
  <si>
    <t>March 13, 2015 interview in Anchorage with Tim Bradner, former lobbyist for BP and Standard Oil of Ohio, legislative reporter for three decades; 
March 23, 2015, phone interview with Suzanne Armstrong, senior staffer for Senate President Kevin Meyer, R-Anchorage
Sample Budget, "Fiscal Year 2015 Enacted Budget," Office of Management and Budget (https://www.omb.alaska.gov/html/budget-report/fy-2015-budget/enacted.html), accessed March 15, 2015; 
Office of Management and Budget, Budget Reports (https://www.omb.alaska.gov/html/budget-report/fy-2016-budget.html), accessed March 15, 2015</t>
  </si>
  <si>
    <t>There were no documented cases during the study period of state employees in the Merit System resigning and within two years taking jobs that involve lobbying their former colleagues.
The revolving door issue has gotten some attention in recent years, but mostly in relation to legislators and executive branch officials. The state’s revolving door policy was tightened in 2014  to clarify how long legislators have to wait after resigning their post until taking a job that involves lobbying. 
As questions have arisen about the law and the changes to the law, the Ethics Commission has educated state employees and officials about the revolving door rules and on request has issued opinions on whether jobs taken after leaving state service would be a violation.
Jackie Graham, director of the state’s Personnel Department, recalled at least one employee in the Merit System who left his state job during the study period to work for a company that did business with the state. But she said he was not in a position that required him to handle the state’s accounts.</t>
  </si>
  <si>
    <t>The Inspector General is charged with writing reports for all of the ethics investigations that office investigates to be submitted to the Ethics Commission. 
 The Inspector General also must file an annual report in electronic format to the Indiana Legislative Council detailing the Inspector General's activities. 
 The Indiana Commission for Judicial Qualifications, which investigates misconduct of judges, and the Judicial Nominating Commission, which investigates complaints against Indiana attorneys, file a joint annual report available for download (Adobe PDF format) on the state courts' website (www.in.gov/judiciary). The reports provide statistical information about the commissions' annual activities, including statistics on judicial disciplinary complaints. They are not required by law, though, but done as a matter of practice at the Supreme Court's direction. 
 The Indiana House and Senate Ethics Committees, which investigate allegations of ethical violations of legislators, do not have to issue any type of annual report to the public or the Indiana General Assembly, under the revised state ethics law (House Enrolled Act 1002), effective July 1, 2015. If members find wrongdoing occurred in a particular case, they have to issue a public report of its findings to the presiding officer of the Senate or House. But their actions are not required to be compiled on an annual basis or for any period of time.</t>
  </si>
  <si>
    <t>General Fund Budget bill, Rep. Steve Clouse, March 5, 2015, http://alisondb.legislature.state.al.us/ALISON/SearchableInstruments/2015RS/PrintFiles/HB135-int.pdf, accessed March 27, 2015.
General Fund 2015-2016 Governor’s Proposed Budget, and Education Trust Fund 2015-2016 Governor’s Proposed Budget, Executive Budget Office staff, undated, http://www.budget.state.al.us/, accessed March 27, 2015.
“Executive Budget Document,” Robert Bentley, governor, March 3, 2015, http://budget.alabama.gov/pages/buddoc.aspx, accessed March 27, 2015.
“Presentation to the Legislature on Alabama’s Financial Condition,” Legislative Fiscal Office staff, March 3, 2015, http://lfo.alabama.gov/NewsDetail.aspx?ID=9443, accessed March 27, 2015.
State of Alabama Central Accounting System (CAS) reports, various dates and authors, http://open.alabama.gov/frmsReport/MyReportList.aspx?AppID=GFS&amp;AgencyID=!!!
David White, The Birmingham News, former state political reporter, March 6, 2015, telephone interview.
Kelly Butler, state Budget Officer, March 18, 2015, telephone interview.</t>
  </si>
  <si>
    <t>Records of public procurement results are available online for free or by hard copy, for the cost of photocopying. That includes bid tabulations, which generally are posted two working days after they are opened, though more complex bids may take longer to post. (http://das.nebraska.gov/materiel/purchasing/bidtabs.htm).
 After bids are awarded, they are posted online within a few days (http://www.nebraska.gov/das/materiel/purchasing/contract_search/index.php). This contract database includes contracts awarded through the State Purchasing Bureau, as well as those awarded by individual agencies, including state colleges and universities that are part of the University of Nebraska System.</t>
  </si>
  <si>
    <t>Carol Williams, executive director of the Governmental Ethics Commission, telephone interview Feb. 20, 2015                          
State Rep. Nile Dillmore, telephone interivew May 14, 2015
Statements of Substantial Interest website: https://www.sos.ks.gov/elections/ssi/examiner_entry.aspx</t>
  </si>
  <si>
    <t xml:space="preserve">The budget and budget-related documentation is accessible to the public online. All data can only be downloaded in pdf format, and is therefore not machine readable. 
While it is all online, budget documentation is on several different state websites. There is no one clearinghouse for all related documentation. </t>
  </si>
  <si>
    <t xml:space="preserve">While there is no asset disclosure form, “conflict of interest forms” filed by lawmakers include sources or amounts of income or their families' income. The lawmakers self select conflicts and are often incomplete and inconsistent from lawmaker to lawmaker. Disclosure records are only available in no-searchable PDF documents. Some are handwritten. While House members have direct links to a conflict of interest forms, similar pages for senators have no links to conflict of interest forms.
 </t>
  </si>
  <si>
    <t>A 100 score is earned if there are no documented cases of state civil servants taking jobs in the private sector that entail directly lobbying or seeking to influence their former government colleagues, without an adequate cooling-off period.
A 50 score is earned if there are occasional instances of civil servants taking jobs without observing an adequate cooling-off period.
A 0 score is earned if no cooling-off periods exist or they are routinely ignored.</t>
  </si>
  <si>
    <t>Financial disclosure statements for members of the House and Senate, identical to those required for statewide officeholders, candidates and others, require holdings and transactions to be listed  in categories instead of specific amounts, prompting criticism that the statements give an incomplete picture of a legislator’s outside business activity. 
“If we want to get at conflict of interest, the way to do that is to paint a clearer picture of where people’s investments are,” said Rep. Chris Turner, D-Grand Prairie, who authored an unsuccessful bill in 2015 to increase the number of reporting categories and list stock holdings in dollar amounts rather than the number of shares.  
Turner’s bill would have also created a new maximum category of $5 million or more instead of the current $25,000.   Currently, said Turner, “Someone could have a substantial transaction and make $2 million and they would be checking the same category as someone who made $25,000.” 
A controversy in the 2015 Legislature over attempts to shield spousal assets from disclosure also focused attention on what ethics watchdogs have considered weak reporting requirements for spouses and dependent children. 
Section 572.023 of the Texas Government Code requires candidates and officials to include the financial activities “of the individual's spouse and dependent children if the individual had actual control over that activity for the preceding calendar year.”  A rule by The Texas Ethics Commission interpreted "actual control" as ownership in any community property, whether partitioned or not, and any financial activity he or she has “any degree of legal or factual control over,” according to a May, 2015, report by The Texas Tribune.
   “For years, state officials have interpreted that vague rule on their own, with some leaning toward robust disclosure and others revealing the bare minimum — if anything — about spouses,” the Tribune reported.
   Identical amendments added to two ethics bills late in the session would have shielded disclosure of spousal assets, but Gov. Greg Abbott vetoed the measures after ethics watchdogs protested the inclusion of the so-called spousal loophole.  The amendments were authored by Sen. Joan Huffman, R-Houston, who has been targeted in an ethics complaint lodged by a State Democratic Executive Committee member alleging that the senator failed to list nearly three dozen business in which her husband has an interest.  Rep. Sarah Davis, R-West University Place, who sponsored the ethics bills, opposed the inclusion of the spousal loophole and joined those who advocated a veto.</t>
  </si>
  <si>
    <t>Megan Tooker, executive director and legal counsel, Iowa Ethics and Campaign Disclosure Board, Feb. 5, 2015, telephone interview.
Terry Branstad, Governor, Personal Financial Disclosure, Iowa Ethics and Campaign Disclosure Board, April 22 2014  https://webapp.iecdb.iowa.gov/PublicView/pfd/2014/Branstad_Terry%20E..pdf
Michael Fitzgerald, Treasurer, Personal Financial Disclosure, Iowa Ethics and Campaign Disclosure Board, March 31 2014  https://webapp.iecdb.iowa.gov/PublicView/pfd/2014/Fitzgerald_Michael.pdf
Mary Mosiman, Auditor, Personal Financial Disclosure, Iowa Ethics and Campaign Disclosure Board, March 14 2014  https://webapp.iecdb.iowa.gov/PublicView/pfd/2014/Mosiman_Mary.pdf
Bill Northey, Secretary of Agriculture, Personal Financial Disclosure, Iowa Ethics and Campaign Disclosure Board, April 8 2014  https://webapp.iecdb.iowa.gov/PublicView/pfd/2014/Northey_Bill.pdf
Matt Schultz, Secretary of State, Personal Financial Disclosure, Iowa Ethics and Campaign Disclosure Board, April 30 2014  https://webapp.iecdb.iowa.gov/PublicView/pfd/2014/Schultz_Matt.pdf</t>
  </si>
  <si>
    <t xml:space="preserve">There are many ways that the public can access budget-related materials, both from the Executive Office and the Legislative Reference Bureau. The LRB, for example, regularly issues informational papers on aspects of the budget, and all are easily available on line. The LRB maintains weekly digests of budget material being proposed and the background that accompanies them. 
Files can be easily accessed and downloaded in bulk, but they are in pdf format. </t>
  </si>
  <si>
    <t xml:space="preserve">While neither Kentucky law nor the Kentucky Supreme Court rules contain specific cooling-off periods for judges joining the private sector or lobbying other branches of government, one of the provisions of the Kentucky Rules of Professional Conduct does forbid a former judge from being involved in a case in which he or she had participated from the bench. 
The Kentucky Rules of Professional Conduct for a "judge, arbitrator, mediator or other third-party neutral" — found in Supreme Court Rule 3.130(1.12)(a) says that "a lawyer shall not represent anyone in connection with a matter in which the lawyer participated personally and substantially as a judge or other adjudicative officer or law clerk to such a person or as an arbitrator, mediator or other third-party neutral, unless all parties to the proceeding give informed consent, confirmed in writing."
Furthermore, the next sub-provision (b) in that rule bans a judge from negotiating for a job with a party involved with one of the judge's cases. It states: "A lawyer shall not negotiate for employment with any person who is involved as a party or as attorney for a party in a matter in which the lawyer is participating personally and substantially as a judge or other adjudicative officer, or as an arbitrator, mediator or other third-party neutral." 
Violations are subject to penalties from the Kentucky Bar Association, which governs the conduct of registered attorneys in Kentucky. </t>
  </si>
  <si>
    <t>Reporters complain that Tennessee’s asset disclosures, called disclosure of statements of interests, don’t contain enough information. “In my opinion, they are not high quality,” said Rick Locker, a veteran statehouse reporter who writes for the Memphis Commercial Appeal and the Knoxville News Sentinel. 
 The law says officials have to disclose outside income of $1,000 or more or investments of $10,000 or more — this applies to spouses and dependent children. However, the amount of income or investment isn’t required. 
 It’s impossible to tell whether the income is $1,000 or $1 million, said Tom Humphrey, a reporter for the Knoxville News Sentinel.
 A quick look at the disclosure filed by Senate Speaker Ron Ramsey for 2014 shows that he listed only Ron Ramsey &amp; Associates as his source of income. The disclosure doesn’t say how much income had made from the business (https://apps.tn.gov/conflict-app/view_form_8004.htm?name=RAMSEY&amp;id=10704&amp;f=72431&amp;v=1).</t>
  </si>
  <si>
    <t>Interview: Julia Vaughn, policy director, Common Cause-Indiana, Jan. 22, 2015, by phone. 
Interview: Tony Cook, state government reporter, The Indianapolis Star, May 26, 2015, by email. 
Indiana Inspector General website, Financial Disclosure Statements; http://www.in.gov/ig/2331.htm.
Indiana Code 4-2-6-8, financial disclosure statements for state officers, specially appointed officers, others.</t>
  </si>
  <si>
    <t>West Virginia’s Budget, a detailed line-item spending authorization for each agency, is available all year. It becomes available on line in the first few days of January each year and can be easily accessed from home or office computer. Approved budgets since 2009 are posted in pdf format and archives of the executive's budget contain documents starting 2007. 
 West Virginia’s Executive Budget, Legislative Finance Committee reports, Auditor’s reports, Treasurer’s reports, and Approved Budget reports are complete, timely and easily accessed.</t>
  </si>
  <si>
    <t>The Idaho Attorney General’s office is required by law to publish reports on all formal investigations, advisory opinions and activities. These opinions are available in published volumes. Idaho Code Section 67-1401 states in part, “The attorney general shall keep a record of all written opinions rendered by the office and such opinions shall be compiled annually and made available for public inspection. All costs incurred in the preparation of said opinions shall be borne by the office of the attorney general. A copy of the opinions shall be furnished to the supreme court and to the state librarian.”
 There is no comparable requirement for the Idaho Judicial Council or the House and Senate Ethics Committee. However, state law, in 2-2102, does require the Judicial Council to “Make reports to the supreme court and legislature at intervals of not more than two (2) years,” and to “Conduct studies for the improvement of the administration of justice,” all of which are public records. Additionally, Idaho Code Section 1-2103 requires that when the council files formal disciplinary charges with the state Supreme Court, that information “upon such filing loses its confidential character.”
 With regard to House and Senate Ethics Committees, House Rule 76, Committee on Ethics, says, “If, at the conclusion of the preliminary investigation, the committee determines probable cause exists that misconduct may have occurred, the committee shall so notify the person complained against and the written complaint against the member shall no longer be confidential but shall become a public document.” Senate Rule 53, Committee on Ethics, states, “If, after investigation, the committee determines probable cause exists that a violation may have occurred, the committee shall so notify the complaining Senator and the Senator complained against. At that time, the written complaint and the formation of the committee shall no longer be confidential, but shall become a public document.” All official actions of the House or the Senate are published in their official Journal; this is required by the Idaho Constitution, Article 3, Section 13.</t>
  </si>
  <si>
    <t>Asset disclosure forms, called financial interest statements in South Dakota, are made available as PDFs on the secretary of state’s website. They are standardized.
 The information on the reports, though viewed as complete and detailed by legislators, suffers from at least two significant weaknesses.
 One is that, since South Dakota law says no amounts have to be included on the forms, legislators simply identify their financial interests without quantifying the amount of the interests. Legislators list income to their “immediate family,” which is defined as “a spouse or minor children living at home.” Legislators do not go beyond the definition.
 Secondly, elected officials who previously filed a financial interest statement as a candidate are allowed to submit a blank financial interest statement after they assume their office if there are no changes since the candidate statement was filed. This results in a system in which the vast majority of legislators’ financial interest forms contain nothing more than a name and address. To learn what the legislators’ financial interests are, it’s frequently necessary to additionally look at the statement they filed as candidates prior to the election.
 Otherwise, it’s believed that the forms are filled out completely, though it’s difficult to know since the forms are not audited.</t>
  </si>
  <si>
    <t>Under Iowa Code, senior judges are not permitted to practice law. However, there are no restrictions for judges working in the public sector after leaving the government.</t>
  </si>
  <si>
    <t>Jacob Huebert, Liberty Justice Center, 9 March 2015, interview by email; interview by phone 13 March 2015. 
Secretary of State website, economic interest search tool, accessed 13 March 2015,  http://www.ilsos.gov/economicinterest
Quinn's lobbyist amnesia, blog post, 11 September 2014, http://edgarcountywatchdogs.com/2014/09/quinns-lobbyist-amnesia/?print=pdf</t>
  </si>
  <si>
    <t>There is no statute requiring the Ethics Commission to report annually on all formal investigations, advisory opinions and activities.</t>
  </si>
  <si>
    <t>No such law exists. 
The Illinois Supreme Court Rules and articles do not directly regulate what a judge can or cannot do in the private sector after leaving office. The Illinois Constitution also does not limit what a judge can do after retirement.</t>
  </si>
  <si>
    <t>In practice, state civil servants adhere to the law governing private sector employment after leaving the civil service.</t>
  </si>
  <si>
    <t>No such law exists.
 There is no provision in state statute or in the Code of Judicial Conduct that limits or controls
  employment of judges after they leave office.</t>
  </si>
  <si>
    <t>What passes for "asset disclosure" in the South Carolina Legislature has always been scant. All legislators are really required to do, in practice, is just disclose their state salary and any potential conflicts. 
“They’re not very complete at all,” said State Sen. Larry Martin. “About all we have to disclose is income. Unless it’s a business interest that’s over $100,000 – we have to disclose that. But I don’t disclose the value of my home – of course, that’s public record – but I don’t disclose, generally speaking, my property or my investments or anything like that unless there’s a conflict that might be apparent.”
“For instance,” State Senator Brad Hutto explains, “if a road gets paved in front of your house, you’re supposed to disclose that, because you got a benefit.”
The same would apply if you owned a paving company, and received state contracts, or if you’re a pharmacist with Medicaid contracts.
“But, if you own a barbershop,” Hutto said, “and you have no business with the state, you don’t have to disclose that, because there’s no connection to anything.”
Hutto, who ran for U.S. Senate against Lindsay Graham, is no stranger to full asset disclosure, but he doesn’t always see the point.
“I can’t see where it’s the public’s business to know whether my bank account is at South Bank or First Citizen’s or Bank of America. So why disclose that? That’s my business. That’s not the public’s business.”
Spend any time looking through the State Elections Commission website, and you're not going to see much more than the bare minimum any legislator absolutely had to cough up. No taxpayer can see whatever private income sources that may be influencing legislative decisions.
"There's no private income reporting, no reporting of income to businesses with which they are associated," said Lynn Teague of the S.C. League of Women Voters -- and anyone visiting the State Ethics Commission website isn't going to come up with much information.
Enter the name of any legislator, then click on "Income &amp; Benefits." There you'll see his or her salary and, maybe, how much was spent in travel. Click on "Reg. Bus. Assoc." and chances are you'll see this statement: "*** Filer does not have any regulated business items to disclose. ***" Click on property and, again, you'll probably see "*** Filer does not have any regulated business items to disclose. ***" That, in a sense, is the story of asset disclosure in the S.C. House and Senate; it's all about what you don't have to say.
“I think it probably could be beefed-up,” said Sen. Martin. “I certainly believe that income disclosure of private sources of income should be disclosed, and I’ve been working hard to get that passed in our ethics reform bill. I’ll just say I think it’s inadequate.”</t>
  </si>
  <si>
    <t>Idaho has no such law, for any public official. Such "revolving door" ethics laws have been proposed repeatedly in the Legislature for many years, but have never passed both houses.
 However, Idaho's Bribery and Corrupt Influence Act, in Idaho Code 18-1354, does ban compensation for past official behavior, which is a misdemeanor. That law states, “A person commits a misdemeanor if he solicits, accepts, or agrees to accept any pecuniary benefit as compensation for having as public servant, given a decision, opinion, recommendation or vote favorable to another, or for having otherwise exercised a discretion in his favor, or for having violated his duty.”</t>
  </si>
  <si>
    <t>Washington state claims to have one of the nation’s most robust fiscal transparency web portals. The databases are easily accessible and can navigated quickly, but all files are in pdf format. 
 Citizens also have easy access to nontechnical budget information through a variety of sources, including the annual budget highlights documents produced by the Washington Office of Financial Management as well as budget summary documents produced by legislative staff. In addition, the state Treasurer publishes official statements and other data related to debt management.</t>
  </si>
  <si>
    <t xml:space="preserve">Florida's Commission on Ethics has a duty to submit to the legislature "from time to time" a report of its work. 
112.322 Duties and powers of commission 
(8) It shall be the further duty of the commission to submit to the Legislature from time to time a report of its work and recommendations for legislation deemed necessary to improve the code of ethics and its enforcement.
There is no requirement to publish all investigations or advisory opinions, nor is the Judicial Qualifications Commission tasked by law to produce such reports. </t>
  </si>
  <si>
    <t>Dean Fausset, Director, Wyoming Department of Administration and Information, April 29, 2015, phone. 
Bob Kuchera, Employee representative, Wyoming Public Employees Association, June 29, 2015, phone.      
Wyoming State Personnel Rules, Wyoming Department of Administration and Information, Chapter 1, Section 15, Online, Jan 28, 2015 http://www.wyoming.gov/loc/06012011_1/DOCS%20HR/Rules/AllChaptersCombinedWithCoverAndTOCCURRENT.pdf</t>
  </si>
  <si>
    <t>The Commission must publish quarterly reports and make them available electronically showing lobbyist and campaign contribution filings, including violations of such filings. 
The commission must also make public its conclusion of violations it has investigated.
The Judicial Qualifications Commission is required to issue annual reports on its activities and investigations to the Supreme Court.</t>
  </si>
  <si>
    <t xml:space="preserve">Delaware law requires the Public Integrity Commission, which oversees ethics rules for state employees, to "prepare an annual report by March 1st of each year describing its activities for the previous year and to prepare such other reports and studies as may advance the purposes of this chapter." § 5809 
But the entity's reporting is subject to confidentiality provisions. Public employee conduct law says "any application for a waiver, any proceedings and any decision with respect thereto shall be maintained confidential by the Commission and "(a)ny application for an advisory opinion, any proceedings and any decision with respect thereto shall be maintained confidential by the Commission" unless disclosure is requested by the applicant, the waiver is granted, the applicant becomes subject to prosecution or there is evidence of a criminal violation that the commission shall report to authorities. § 5807 
Code of conduct law also says "all proceedings relating to a charged violation of this chapter shall be maintained confidential by the Commission." In the event a waiver is granted under code of conduct law, proceedings shall become open to public inspection. § 5810
The law also says that the commission "shall prepare a summary of its advisory opinions for public distribution without disclosing the identity of the applicants." § 5807 
Records of the Court on the Judiciary, the constitutional court that oversees and enforces judicial rules from within the judiciary, are confidential, except a final order of suspension, removal, or retirement. Ethics committees of the General Assembly also operate confidentially. </t>
  </si>
  <si>
    <t>Judges are specifically exempted from the state Ethics Code, including being exempt from state laws governing employment after leaving office.
 Judges who have left the bench are allowed to act as a lawyer in a proceeding where he or she has served as a judge only with the informed consent of all parties, under the Hawaii Revised Code of Judicial Conduct.</t>
  </si>
  <si>
    <t>State judges who enter the private sector are banned from lobbying state government for one year after leaving office.
 § 21-5-75 of O.C.O.G. on postemployment restrictions on public officers reads as follows:
 "(a) Except as provided in subsection (b) of this Code section, on and after January 8, 2007, persons identified in subparagraphs (A) through (D) of paragraph (22) of Code Section 21-5-3 and the executive director of each state board, commission, or authority shall be prohibited from registering as a lobbyist or engaging in lobbying under this article for a period of one year after terminating such employment or leaving such office."
 The definition of public officer includes constitutional officers and judges.</t>
  </si>
  <si>
    <t xml:space="preserve">Budgets and budget related data are available online through several websites. Any person can access the data without registration blocks. An on-line Compendium of Budget Information provides a great deal of budget detail for anyone to use. The annual Budget of the State of Utah report contains many tables and numbers, but also includes language that is non-technical and accessible to a wide audience. These records are in pdf format.
Certain files can be downloaded into common format, csv or comma separated value, and can be read with free spreadsheet software on data.utah.gov, but this site does not contain a full scope of budget records. </t>
  </si>
  <si>
    <t xml:space="preserve">The budget is available online quickly, comprehensively and at no cost, but only in pdf format. </t>
  </si>
  <si>
    <t xml:space="preserve">The disclosure records are generally complete and detailed following the requirements of what has to be reported, namely, sources of income for the lawmaker and immediate  family members, as well as their assets, including property.
However, Rhode Island does not require lawmakers to disclose how much they make or, if the person is a lawyer or insurance broker, for instance, to disclose their clients. The Code of Ethics only requires that ranges of incomes are disclosed (36-14-17): less than $1,000, $1,000-$10,000, etc. </t>
  </si>
  <si>
    <t xml:space="preserve">The Department of Planning and Budget has budget proposals and final budgets back to 2000 in pdf format. The Finance Department has revenue and budget proposal data back to 2000 and 1999, respectively. 
The Department of Accounts has the Comprehensive Annual Financial Report, Preliminary Annual Report and Virginia Financial Perspective back to 2001 or 2002. 
Generally, budget reports in Virginia are available on a PDF format, but the legislative website, which gives the legislative actions as well as the proposed and final bills, provides its information in HTML. </t>
  </si>
  <si>
    <t>By law, the Independent Ethics Commission must conduct investigations, hold public hearings, and “render findings on each non-frivolous complaint pursuant to written rules adopted by the commission.” Those written rules of procedure state that the agency’s meeting minutes and copies of decisions that proceed to hearings will be posted online as soon as is practical. The commission also publishes an annual report.
Colo.RJD 3(d)(10) requires the Executive Director to provide an annual report to the Court and the public. "There is no other requirement to my knowledge," said William Campbell, director of the Commission on Judicial Discipline in a July 27, 2015 e-mail.</t>
  </si>
  <si>
    <t>Asset disclosure forms lack the level of detail they would need to be really useful. There's too little information about how much people get paid; about debts they may have and about assets, particularly real estate, held out of state.</t>
  </si>
  <si>
    <t>The Citizen's Ethics Advisory Board, general counsel and staff of the Office of State Ethics are required to "Make legislative recommendations to the General Assembly and report annually, not later than February fifteenth, to the Governor summarizing the activities of the Office of State Ethics."
Sec. 51-51k of the C.G.S. requires the Judicial Review Council to submit annual reports on all of its activities, including investigations and sanctions, to the Governor, the Judicial Department, Judges of the Superior Court, and the relevant committees of the General Assembly.</t>
  </si>
  <si>
    <t>By law, the Fair Political Practices Commission is required publish a booklet annually that "includes other information the commission deems pertinent to the interpretation and enforcement of " the Political Reform Act of 1974. 
The Commission on Judicial Performance is required to report publicly when it files formal charges against a judge in cases involving the most serious offenses.</t>
  </si>
  <si>
    <t>Bid and proposal evaluations are available on the procurement bureau's website going back to 2012. More extensive copies of responses and older bids are available for public inspection and copying at the issuing office. 
Responses to invitation for bids are public once the bids are opened. Proposals are made available after review by the procurement official after removal of trade secrets or other confidential material.</t>
  </si>
  <si>
    <t xml:space="preserve">Oklahoma's asset disclosure forms contain some useful information, but are self-reported and not detailed. The forms have been revised for those filing in 2015 and require slightly more information, but the information is self-reported and not regularly audited for verification. 
Many also exercise the option to fill out the form stating "no change" from the previous year's report, with no independent party required to verify that claim. Legislators also seem unclear on how much information they are required to disclose regarding family members' assets. 
State Ethics Rules define "family members" as including spouses, children (including stepchildren), mothers, fathers, sisters or brothers, but the form that legislators fill out only refers to spouses' or dependents' financial interests. These ambiguities could enable lawmakers to hide assets or interests from the public, and "it wouldn't even have to be very cleverly hidden," said Randy Krehbiel, veteran political reporter for the Tulsa World.  </t>
  </si>
  <si>
    <t>The budget information is updated quickly as the document goes through the House and Senate through an easily accessible website. 
The Legislative Budget Board website has a State Budget by Program portal that provides “sortable and downloadable information” on budget programs.   The information can also be downloaded as a raw data file to obtain program information in predetermined formats (reports) or through downloads into raw data files or spreadsheets, says Sherri Greenberg, a clinical professor at the Lyndon B. Johnson School of Public Affairs of the University of Texas.</t>
  </si>
  <si>
    <t>There is no such law -- there are no employment restrictions on a judge who steps down from the bench. 
The only stipulation in the statutes on employment for state judges who have retired, as they must do at age 70, is in Sec. 51.50k, which says that a judge who is no longer a public employee must not "engage in private practice" if the judge becomes a trial referee and is still working for the Judicial Branch.
The Code of Judicial Conduct doesn't address the issue of private sector employment for a retired judge.</t>
  </si>
  <si>
    <t>The Office of Administration offers an online portal for the general public to search through awarded bids and contract documents. However, the portal is broken to the point that it is completely inaccessible. The Office of Administration reports that this is because they are currently switching to a new system and that all publicly available documents are available by request, in paper form or on digital media within a few days by mail.
Requests for bid and contract documents are generally filled within two business days if the request does not require an inordinate amount of copying. The requester would be charged the standard rate for copies, which according to statute is 10 cents per copy (unless the documents are requested on CD or thumb drive) and the average hourly clerical rate for research and duplication time.</t>
  </si>
  <si>
    <t xml:space="preserve">High interest procurement bids are posted on the Minnesota Management &amp; Budget office’s website under the State Contracts, Grants and Purchase Orders page. 
As noted on the MMB website, not all contract agreements are entered into the state’s procurement system as some agencies are allowed to maintain their own agreement records. All grant payments are entered in the state’s accounting system and may be found at the link to state payments on the Minnesota Open Checkbook portal. 
There are also several other online portals listing public procurement bids. There are separate portals for the Minnesota Department of Transportation, construction bids and on the Statewide Accounting and Procurement System. The smaller portals are more difficult to navigate and it’s unclear where to find the correct information between all the different websites. 
All procurement bids can also be requested for public inspection under open data practices laws. </t>
  </si>
  <si>
    <t>There is no such law. Justices and judges who leave or retire can enter private sector employment or practice law.</t>
  </si>
  <si>
    <t>The governor publicly releases his budget plans for the upcoming year in his State of the State address. The budget documents are put online as soon as the governor starts speaking, said Mike Dedmon, assistant director of the Division of Budget.
It does require a PDF reader to view the documents, but there is no registration or password required to access them. 
Jim White, an attorney in Nashville who is a former executive director of the legislature’s Fiscal Review Committee, said the governor’s budget is online and it’s free for citizens who want to look at it.</t>
  </si>
  <si>
    <t>There is no such law in Colorado.</t>
  </si>
  <si>
    <t>Laurie McCallum, chair of the state Labor and Industry Review Commission and  former chair of the state Personnel Commission for 13 years, email interviews Feb. 8, 2015, and Feb. 9, 2015.
Sally Drew, president of the Association of Career Employees (ACE), sally_drew@mac.com, Phone interview Feb. 16, 2015, and email followup.
OSER resurces: http://oser.state.wi.us/doctype_list.asp?doccatid=48&amp;typeid=64. Accessed several times, including Feb. 10, 2015.</t>
  </si>
  <si>
    <t xml:space="preserve">Budget and budget-documentation online is posted in conjunction with the annual release of the governor’s budget recommendations. The information can be accessed online at any time by any person anonymously, but is in pdf format. </t>
  </si>
  <si>
    <t>Justices of the Supreme Court, judges of the Court of Appeals, and judges of circuit courts and district courts are barred for one year from acting as a principal or agent for anyone other than the state on matters involving the state in which the judge was involved in their official capacity; the ban is permanent if the judge was involved in the matter in their official capacity such that they “participated personally and substantially through decision, approval, disapproval, recommendation, rendering of advice, investigation, or otherwise.”</t>
  </si>
  <si>
    <t>Gordon Simmons, who represents the Public Workers Union/WV, in a telephone interview from his office in Charleston WV on Jan. 30, 2015.
Robin Perdue, director of the Public Employees Grievance Board, in a telephone interview from her office in Charleston WV on Feb. 2, 2015.
Bill McGinley, chief administrative law judge at the Grievance Board, in a telephone interview from his office in Charleston WV on Feb. 2, 2015.
Eric Eyre, staff writer for the Charleston Gazaette, in an article entitled
Daughter's job with Morrisey leads W.Va. speaker to step aside from A.G. funding bill, published Mar. 6, 20125.
http://www.wvgazette.com/article/20150306/GZ01/150309328
Dave Boucher, staff writer for the Charleston Daily Mail, in an article entitled Attorney General Morrisey recuses self from another case, published Aug. 14, 2013
http://www.charlestondailymail.com/News/201308130184</t>
  </si>
  <si>
    <t>Citizens can access the winning bids for public procurement projects generally within a day or two of their award. The information is available online and at no cost to the public.</t>
  </si>
  <si>
    <t xml:space="preserve">All budget-related material is easily accessible online from a variety of websites, but in pdf format. Furthermore, research on the General Comptroller's Website require a search, such as fiscal year or agency. </t>
  </si>
  <si>
    <t>There are no prohibitions on private-sector work, other than what is mandated for all state employees. 
Judges are prohibited for one year from representing another person in a private-industry capacity on matters that they were "directly concerned" with while in government.</t>
  </si>
  <si>
    <t>All contracts valued at $10,000 and above are publicly posted online. In some certain cases, bid awards of lesser amounts are also displayed. These postings are typically added to the site within 24 to 48 hours by the Budget Department and they are free.</t>
  </si>
  <si>
    <t>The results of major procurement decisions are posted online.
Further, actions by the Maryland Board of Public Works are available online in real time, with online streaming, and quick posting of decisions with substantial detail on the website of the Maryland Board of Public Works. The agendas are posted in advance and is included as an example in the sources: Among many items on this agenda were funds for 18 individual grants under the Maryland Agricultural Cost-Share Program. Total amount: $285,863. 
This item was approved without discussion, according to meeting minutes here: It was on the action agenda for the Board of Public Works for Md. 
" The Maryland Department of Agriculture has determined that each of these projects
is eligible for cost-share funds. Each project has received technical certification from the
appropriate Soil Conservation District Office. The farmer has signed the requisite cost-share
agreement and accepts the grant conditions.
BOARD OF PUBLIC WORKS THIS ITEM WAS:
APPROVED ... WITHOUT DISCUSSION"</t>
  </si>
  <si>
    <t>The Alaska Bar Association's Professional Conduct Rules prohibit former judges from acting as lawyers in matters that were before them as judges. These rules are adopted by the Supreme Court and do carry the force of law.</t>
  </si>
  <si>
    <t xml:space="preserve">Under Alabama law, former public officials for two years after the end of the terms are barred from lobbying their former colleagues. The prohibition does not prevent former judges from representing clients in a non-lobbying capacity. 
Additionally, any former public official or employee, including judges, who had purchasing authority or who was involved in awarding contracts and grants is barred from entering into or negotiating contracts or grants with the government agency for which they worked, also for two years after they leave their positions.
Any public official or employees who participated in the regulation, audit or investigation of a business is banned from working with that business for two years after leaving office. 
State law also bans former public officials and employees for two years after leaving office from representing people in a judicial proceeding in which the state has a substantial interest if they were either significantly involved with the issue as a public official or the issue fell under their domain. </t>
  </si>
  <si>
    <t>Budget-related documentation is very easily accessible on the website of the Budget Office. The database is simple to navigate and data can be downloaded in bulk. However, files are in pdf format, not a machine-readable version.</t>
  </si>
  <si>
    <t>State budget information is available online through many different sources and formats. Reports summarizing the state's financial position at the end of the year are published by the Office of the Budget and the Department of Revenue, both part of the executive branch. Most of these are published online in pdf format on the websites of both agencies. There is also an interactive "Enacted Budget Dashboard" that summarizes the year-end numbers. Records are only made available in pdf format. 
A website known as PennWATCH, launched in 2012, also contains detailed budget information that is presented in a searchable,  and more format. However, results could only be viewed from the browser, not downloaded.</t>
  </si>
  <si>
    <t>Les Kondo, Hawaii State Ethics Commission, executive director, 16 January 2015, Honolulu, Hawaii, telephone 
Laura Thielen, Hawaii state senator, 16 January 2015, Honolulu, Hawaii, telephone
Disclosures, Hawaii State Ethics Commission, accessed 14 March 2015
http://ethics.hawaii.gov/alldisc/</t>
  </si>
  <si>
    <t>Broadly speaking, the state divides procurement bids into commodity bids (requests for quotations) and bids for services (requests for proposals). 
 The State’s "Enterprise Resource Planning" system (ERP) is used to solicit and receive commodity bids (requests for quotations), and offers a public access site (no password required) that allows anyone to immediately view the notice of award for such bids. Automated emails are part of this notification system, and can be accessed online, immediately, at no cost.
 Award results for Requests for Proposals (RFP), typically for services, must be obtained by contacting the RFP coordinator listed in the RFP itself. They are not always available online — though they are free of charge, contractors report that procurement officials are typically responsive and willing to share information.</t>
  </si>
  <si>
    <t>Brad Shannon, editorial writer and former statehouse reporter for The Olympian, phone interview 3/20/2015; 
"Feds sought records of employee who worked with Auditor Troy Kelley in past business" Melissa Santos, The News Tribune 3/20/2015 http://www.thenewstribune.com/2015/03/20/3699324/gov-inslee-auditor-troy-kelley.html; 
"Minority-contracts office sees turnaround," Brad Shannon, The Olympian 1/7/2013:
http://www.theolympian.com/2013/01/07/2375520_minority-contracts-office-sees.html?rh=1</t>
  </si>
  <si>
    <t xml:space="preserve">Budget related documents are free and accessible to the public online. The data is timely in that it is released as soon as the budget is finalized, is easily accessed online, and comes from the primary source of the data via the Legislative Fiscal Office.
While budget data dates back to the year 2000 and is available for every year since then, it is available in pdf only. </t>
  </si>
  <si>
    <t>Ron Jordan, executive director of Virginia Governmental Employees Association, Richmond, Va., 10 March 2015, interview by phone.
Bill Sizemore, retired reporter from The Virginian-Pilot, Norfolk, Va., 12 March 2015, interview by phone.
Standards of Conduct policy, Department of Human Resource Management, 1 June 2011. http://www.dhrm.virginia.gov/docs/default-source/hrpolicy/pol1_60.pdf?sfvrsn=2</t>
  </si>
  <si>
    <t>Phone interview with Maria Bazile, Compliance and Education manager with the Georgia Government Transparency and Campaign Finance Commission, telephone interview, February 6, 2015;
In person interview with William Perry, Executive Director, Common Cause Georgia, January 23, 2015;
Phone interview with Tom Crawford, Editor of the Capitol Report, February 20, 2015;
Georgia Government Transparency and Campaign Finance Commission website, accessed March 27, 2015, http://www.ethics.ga.gov</t>
  </si>
  <si>
    <t>The records are available online and at no cost, but they are difficult to find. The Division of Administration has a website in which open bids and contracts can be searched and, eventually, located.
 The backup and supporting documents are often not available to the public. Discovery in the civil court file for the case CNSI filed against the state for canceling its contract shows a wide range of documentation and data that go into decision-making, but the information is withheld from the public.
 Additionally, an analysis by the Louisiana Legislative Auditor found that more than half of state government contracts with outside entities do not have to be approved by a centralized authority in state government — totaling nearly $6.2 billion in taxpayer dollars.
 The Office of State Procurement, within the Division of Administration, oversees at least 14,693 contracts worth about $21 billion as of November, the audit found.
 OSP director Paul Holmes, in responding to the audit’s findings, defended the delegation of contract approval, noting that the office has the right to audit any contract and agencies file quarterly reports on contracts. “OSP ... stands ready to increase its ability and capacity to track and account for other state contracts which do not currently fall within its purview, if and when statutory authority to do so is extended,” he wrote.
 State Treasurer John N. Kennedy, who has frequently criticized the amount and method of state contracting over the years, testified in committee hearings and said in an interview that the lack of adequate oversight basically hides how many consultants are hired by state government. (Consultants often are contracted for less than $50,000. Over the amount is when state law governing bidding, reporting, etc., kicks in.</t>
  </si>
  <si>
    <t>The state budget and related documentation are put online virtually as soon as the budget is released by the governor. The Ohio Office of Budget and Management also has budgets from the prior few years as well. 
The data are as complete as possible, reflecting the entirety of what is recorded about this subject. All raw information is released to the public, except to the extent necessary to comply with federal law regarding the release of personally identifiable information. 
However, the budget documents are in pdf format, a barrier to usefulness for many users.</t>
  </si>
  <si>
    <t>A YES score is earned if the law mandates cooling-off periods for state-level judges taking positions in the private sector after leaving government. These apply if the private sector positions present a conflict of interest, such as seeking to influence their former colleagues.
A NO score is earned if no such law exists.</t>
  </si>
  <si>
    <t xml:space="preserve">Anyone can access the state's budget, tax and spending data for free online though Open Books, run by the Office of Management and Enterprise Services in Oklahoma. The Open Books system publishes information in pdf format. 
For all budget allocation information, citizens would have to request that directly from OMES -- but it can be received in several open data formats, said spokesman John Estus. 
A new system currently being developed by the agency will go farther to provide this information instantly online in real time for Oklahoma citizens, he said. </t>
  </si>
  <si>
    <t>Justin St. james, Staff Attorney, Vermont State Employees Association personal interview Feb. 17, 2015.
Former Sen. Vincent Illuzzi, personal interview Feb.17, 2015.
Paul Burns, exec. dir., VPIRG, personal interview May 15, 2015.
Allen Gilbert, VT ACLU, exec. dir., personal interview May 15, 2015.
Justin St. James, Staff Attorney, Vermont State Employees Association personal interview Feb. 17, 2015.
Michelle Anderson, General Counsel, Department of Human Resources, emails March 9, 2015 and April 13, 2015.</t>
  </si>
  <si>
    <t xml:space="preserve">Through the vendor-access portion of the eProcurement website, the public and potential contractors can access basic information about a contract or potential contract. More complete files require the filing of an Open Records Request sent by fax or mail or for review at the Finance and Administration Cabinet in Frankfort. Copies cost 10 cents per page or $1 for each CD of electronic data, all of which can be obtained within a week of the request.  
The system is fully searchable by the agency issuing the contract, the contract recipient, as well as by keyword for the contract. It also applies to some quasi-governmental agencies. It cannot be completely downloaded in bulk. But the access to information was adequate enough to score a "B" rating by the U.S. Public Interest Research Group in its 2014 report. 
The cabinet's "Procurement Notifications" webpage that is prominently linked off of the eProcurement webpage, however, only includes seven results of Medicaid managed care contracts, all of which were signed in October 2012 and earlier. 
In addition, the Kentucky Open Door webpage includes a searchable database of contracts that includes the procurement document, requesting state department or agency, the vendor who won the award, the category for the contract, contract value, effective start date and effective end date. The information is updated nightly, meaning contract information becomes available within 24-hours of the contract being awarded. Some of the recent contracts in effect also include links to PDF copies of the contract. One flaw with the database is that it does not include the date of when the database was last updated to inform citizens how recent the contracts are. </t>
  </si>
  <si>
    <t>Budget and budget-related documentation from both the executive and legislative branch are online and easily accessible. 
The documents are information actually used by government leaders so make budget decisions, but are posted as pdf files.</t>
  </si>
  <si>
    <t>Asset disclosures for state government officials, called “statements of interests,” require officials to disclose their primary source of income, their spouses’ primary source of income, businesses or trusts they and their spouses have interests in, groups they are associated with that may be affected by actions in the officials’ official capacity and any past business, trust or association they’ve had in the previous year. Other family members are not required to disclose assets.
Some sources said the disclosures do not contain enough information. A senator in the opposition party said government officials need only disclose their primary source of income, leaving out other income. If an insurance commissioner consults for the insurance industry on the side, he said by way of example, the income from that side job would not have to be disclosed. A bill that would have fixed this was defeated several years ago.
A liberal blogger complained that the state disclosures provide much less detail than federal disclosures. He found this out after a former governor was elected senator a few years ago. A state representative said state disclosures also do not provide dollar amounts involved.
An official with the secretary of state’s office said the law is very unclear about how much detail a state official must go into in their disclosures. When asked, he said that the best advice he could offer is “err on the side of transparency.”</t>
  </si>
  <si>
    <t>Budget data is available in a number of places -- the General Assembly Fiscal Research Division, Office of state Budget and Management, the Controller's Office and the Department of Revenue. It is online and free, complete, available to anyone, though it is difficult to find all this material unless one knows where to look because it is spread out over so many places. Also, the records are in pdf format.</t>
  </si>
  <si>
    <t>The spokesman for the Department of Administration, which the division of purchases is located, said the results of public procurements can be obtained through the Kansas Open Records Act. Requests can be submitted by email, fax, mail or in person. Requests that can be complied with less than one hour staff time or fewer than 25 pages are free. Staff time beyond that can be billed from $18 (clerical) to $60 (attorney) an hour, and additional copies are 25 cents per page, plus mailing and/or fax charges if necessary. The division says it tries to act on KORA requests within three days, or else "as soon as" the requested records have been located and reviewed.</t>
  </si>
  <si>
    <t>Jean Mills-Barber,HR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
Conflict questions arise for West Jordan councilman hired for $80,000 job he voted to create. Dan Harrie, Salt Lake Tribune, April 30, 2015, http://www.sltrib.com/home/2439007-155/conflict-questions-arise-in-west-jordan, Accessed May 20, 2015.
Former USU employee files lawsuit against University, Associated Press published by KSL.com, May 6, 2015, http://www.ksl.com/?nid=157&amp;sid=34538017, Access May 20, 2015.</t>
  </si>
  <si>
    <t xml:space="preserve">Awarded contracts are listed on a database maintained by the Iowa Department of Administrative Services as well as by individual agencies. The way in which the results of major public procurement bids are published and available to the public varies depending upon the agency.
For example, Iowa State University lists "Project Bid Results Currently Available" on a page within its website. Information for each awarded bid is limited to a bid tabulation showing bidders' names and addresses and their base bid. The winning bid is highlighted. 
Awarded contracts listed on the Iowa Department of Administrative Services website include the vendor contract and an itemized list of services or commodities.
According to Caleb Hunter, head of marketing and communications for the Iowa Department of Administrative Services, complete details of bids or requests for proposal  are available after a period of five business days. Fees would be incurred if a substantial amount of information was required to be redacted by Iowa law or if a large number of paper copies was requested. 
Under the department's public records policies, up to 10 pages are provided free of charge. Additional pages cost $0.04 per page. Three hours of staff time is provided for free, but additional time is charged at $45 per hour.
 </t>
  </si>
  <si>
    <t xml:space="preserve">No such law exists.
There is nothing in the law requiring that the Ethics Commission or the Judicial Discipline Commission publish reports on their investigations. </t>
  </si>
  <si>
    <t xml:space="preserve">New York's executive branch -- but not the Legislature -- does a good job of making budget documents available to the public, thanks mostly to its Open Budget website. Past, current and proposed budgets are available on the Open Budget site, and budgets are posted quickly upon being proposed and enacted.
Data is made available in a common-sense manner and can be downloaded in bulk. Budget information is available in Excel format. The website is very easily accessible. </t>
  </si>
  <si>
    <t>Phone interview with Rep. Craig Fitzhugh on May 22, 2015. 
Email from Ashley Fuqua, spokeswoman for the Department of Human Resources, on May 22, 2015. 
Phone interview with Jonathan Stephens, staff attorney with the Tennessee State Employees Association, on April 16, 2015.</t>
  </si>
  <si>
    <t>Budgetary legislation, including the primary bills that define the budget, House Bills 1 and 2, is posted regularly on the websites of the Legislative Budget Assistant and the New Hampshire Legislature, along with status updates and amendments as they go through the review process. 
There is no charge to access them and no registration is required to download the documents. However, the records are posted as scanned PDFs, a proprietary format that lacks machine readability.</t>
  </si>
  <si>
    <t xml:space="preserve">Budget postings are comprehensive, timely and easy to navigate. Data can be downloaded in bulk in the form of full fiscal year review, or the user can download specific reports. Information is in pdf format. </t>
  </si>
  <si>
    <t>Harvey Kronberg, publisher, Quorum Report, telephone interview, Feb. 19, 2015
Texas State Auditor's Office, Accessed Feb. 13, 2015  
http://www.sao.state.tx.us/reports/main/15-017.pdf
Audit:  Texas health and welfare agency fumbles AT&amp;T contract, Dallas Morning News, Dec. 30, 2014  
http://trailblazersblog.dallasnews.com/2014/12/audit-texas-health-and-welfare-agency-fumbles-att-contract.html/</t>
  </si>
  <si>
    <t xml:space="preserve">New Mexico's Budget Division does not post much information online, and what is available is in non-searchable PDFs. </t>
  </si>
  <si>
    <t>Laurie Gill, commissioner, South Dakota Bureau of Human Resources, 7 April 2015, email.
State EB-5 director signed deal with own company, David Montgomery, Argus Leader, 23 September 2014, http://www.argusleader.com/story/davidmontgomery/2014/09/08/south-dakota-eb5/15293521/.
SD Got Involved With EB-5 Via No-Bid Contract, Ben Dunsmoor, KELO-TV, 18 August 2014, http://www.keloland.com/newsdetail.cfm/sd-got-involved-with-eb-5-via-no-bid-contract/?id=168342.</t>
  </si>
  <si>
    <t>The Department of Administration posts the winning contracts on its procurement division website page seven business days after the protest and appeals process is completed. Proprietary information is protected. It's available at no cost on the "award recommendation" page, but the completed request for proposal and detailed documents are only posted for a limited time, about 30 days, said Debby Walker, deputy commissioner of procurement. 
 After that time, citizens can find companies awarded state contracts through a public search mechanism of state-awarded contracts kept up to date on the department's web site. 
 If citizens want to access the request for proposals and other related documents, though, after they are removed from the website, they need to make a public records request with the Department of Administration and that information will be provided, said Jessica Robertson, commissioner. Under Indiana's Access to Public Records Act, state agencies are directed to charge 10 cents per page for non-color copies or the average cost of copying per page for state agencies, whichever is greater.</t>
  </si>
  <si>
    <t xml:space="preserve">Complete budget information, down to the line-item level, is easily accessible online. Budgets, both that proposed by the governor and the version ultimately passed by the legislature, are posted online within a few days of approval. The online state checkbook is also updated in real time.
Registration is not required to access online budget information, but the records are in pdf format. </t>
  </si>
  <si>
    <t>Citizens can access the results of major public procurement bids for free via the four categories for bulletins, each available online. Those categories are: higher education, transportation, general services and capital development. The bulletins are updated regularly.</t>
  </si>
  <si>
    <t>Reports on investigations, activities and advisory opinions of each ethics committee are made public unless a matter is resolved privately through personnel rules. 
The Commission on Judicial Conduct annually reports on its investigations, advisory opinions and activities, and is required to keep all claims confidential unless a judge waives their right to privacy in writing, or when charges are filed against a judge -- if the former happens all material is public, and when the latter occurs only the charges, formal hearing and decision are public. 
The Select Committee on Legislative Ethics publishes advisory opinions as issued on their website, and also releases throughout the year all disclosures made to the committee that are not private.
Designated ethics supervisors within executive branch departments file quarterly reports of notices of potential violations for review by the state ethics attorney, who may act on violations in coordination with the Attorney General. Whether these findings are made public depends heavily upon the outcome of a case and personnel rules, the state ethics attorney said.</t>
  </si>
  <si>
    <t>Phone interview, SCSEA Executive Director Carlton Washington, May 21, 2015
Phone Interview, Sam Griswold, Board Member, State Retirees Association of South Carolina, July 18, 2015
CBS News, “Small South Carolina town rallies for fired gay police chief,” July 13, 2014
http://www.cbsnews.com/news/small-south-carolina-town-rallies-for-fired-gay-police-chief/
Matt Petrillo, “Some say Latta Town grievance committee could be biased,” WBTW News 13, May 21, 2014
http://wbtw.com/2014/05/21/some-say-latta-town-grievance-committee-could-be-biased/</t>
  </si>
  <si>
    <t>Disclosure forms of legislators are available on the website of the Joint Commission on Public Ethics. While they provide information on the family situation and income sources, amounts of such incomes are only indicated in category ranges. 
 The issue of New York legislators' asset disclosures is colored greatly by federal corruption charges filed in January 2015 against former Assembly Speaker Sheldon Silver, who is accused of accepting bribes and kickbacks through income that was not reported as required. Federal prosecutors and New York news outlets have theorized that the secrecy is widespread in a state that does little to police financial disclosures, especially among the many lawyers in the Legislature who report very little about their clientele.
 Gov. Andrew Cuomo in 2014 proposed cracking down on disclosures without success, but that same year he also abruptly shut down an anti-corruption commission that had been investigating Silver and other suspected scofflaws. Making it even more difficult for the public to judge what legislators are hiding is the relative secrecy of the body tasked with monitoring financial disclosures, the Joint Commission on Public Ethics (JCOPE). Although JCOPE is required to post the (sometimes deficient) disclosures on its website, it posts notices of delinquency issued in response to those disclosures on a separate, more difficult to find part of the website.
 The 2015-16 state budget included provisions to beef up legislators' financial disclosures, requiring lawmakers to disclose the source of income greater than $1,000, the names of clients who pay more than $5,000 and the nature of the work.
 In his most recent disclosure form, filed in May 2014, Silver listed income from one law firm (but not from a second firm that paid him, prosecutors say), as well as stock income and hospitality provided during a trip to Israel.</t>
  </si>
  <si>
    <t>As soon as a bid is closed and a contract awarded, the information is public record and available to the public. It is not posted online. However, anyone may make a request under the Idaho Public Records Law, a request that may be made electronically, and receive a response within three business days (or 10 days for requests that are especially lengthy or request items that are difficult to find – conditions that seldom apply to just-awarded contracts). Fees charged may only be for actual costs of obtaining, assembling and providing the copies, and state law specifies that the first 100 pages and first two hours of labor are free. 
 The state Department of Administration says it rarely charges any fee for such requests; when the documents, including bids, are lengthy, they typically are provided on a compact disc. Documents are made available the next day after a contract has closed. Idaho law requires the administrator of the Division of Purchasing to retain records of bids and acquisitions and related information for three years.
 All current open state contracts handled through the Division of Purchasing are posted online on the division’s website, where they are freely accessible to anyone. The listing includes a link to the full contract; dates the contracts expire; identification of vendors and prices; instructions for agencies on how to order items under the contracts, including vendor contact information; and contact information for agency buyers assigned to each contract. Contracts are posted on the open state contracts page within a few days of the contract award.</t>
  </si>
  <si>
    <t>Deborah Dawson, Director of Human Resources, Interview, via email, March 12, 2015
John Simmons, executive director, Rhode Island Public Expenditure Council, phone interview, March 7, 2015
Scott MacKay, Rhode Island Public Radio political reporter, Interview, Feb. 21, 2015, in person.</t>
  </si>
  <si>
    <t>Search for Financial Disclosure Filers, accessed May 28, 2015, http://public.ethics.state.fl.us/search.cfm?date=%7Bts%20'2015-04-06%2000:48:57'%7D&amp;CFID=640706&amp;CFTOKEN=c2be39d5b42f0c6-829B20E9-DAA6-E3E7-A88326A75B72AFDF#name
Steve Bousquet, Tallahassee bureau chief for the Tampa Bay Times, interivewed by phone April 3
Rick Scott's asset disclosure form, worth as of 2013,  http://public.ethics.state.fl.us/Forms/2013/232592-Form6.pdf
CFO Jeff Atwater's asset disclosure form, worth as of 2013, http://public.ethics.state.fl.us/Forms/2013/72587-Form6.pdf
Kerrie Stillman, director of operations and communications with the Commission on Ethics, interviewed by phone April 7, 2013</t>
  </si>
  <si>
    <t xml:space="preserve">John Flaherty, President Delaware Coaltion for Open Government, telephone interview, January 12, 2015; 
Deborah Moreau, Lawyer, Public Integrity Commission, telephone interview, January 12, 2015; 
Review of Gov. Jack Markell 2013 asset disclosure form (not available online). </t>
  </si>
  <si>
    <t>Jack McGettigan, spokesman, Pennsylvania State Civil Service Commission, Harrisburgh, Pa., 2 April 2015, interview by phone.
Daniel Egan, press secretary for the Pennsylvania Governor's Office of Administration, Harrisburg, Pa., 23 April 2015, interview by email.
Experts Question Results in Turnpike Corruption Case, Chris Potter, Pittsburgh Post-Gazette, 22 November 2014, 
http://www.post-gazette.com/news/state/2014/11/22/Experts-question-results-in-turnpike-corruption-case/stories/201411210215</t>
  </si>
  <si>
    <t>Alabama law requires the Ethics Commission to file a report every year summarizing its activities. The report is to be made to the Legislature and governor. Specifically, it is required to report on money it has disbursed and list the names and duties of everyone employed by the commission. However, the law is vague on what the commission is expected to report about its investigation, saying only that it must report “concerning the actions it has taken.”
In fact, the commission is barred from issuing reports about its investigation, operating under the same rules as grand juries. If the commission investigates allegations and finds no probable cause, officials can say nothing more than that the case was dismissed. If the commission issues a finding of cause, the case is referred to either the attorney general or a district attorney, and commission minutes describe the action. Those minutes must be made available to the public. Section 4 states that any reports filed with the commission be provided to the public. 
The Judicial Commission is not legally required to publish any reports.</t>
  </si>
  <si>
    <t>Georgia's procurement registry is online and includes open and awarded requests for proposals for all state agencies as well as local and county governments in Georgia. 
There is no cost to access the registry and the information is provided in a timely manner.</t>
  </si>
  <si>
    <t xml:space="preserve">Some lawmakers fill out the forms completely, with details about their employment and their spouse's employment; others barely fill them out. Unfortunately, the vagueness of the questions makes that possible. For example, the forms don’t even require a dollar value, only a listing of “sources of gross income over $5,000 (actual dollar amount not required).”
---
Peer Reviewer comment:
The issue was uncovered by the independent reporter working with sources at the PRC, not by a political opponent. </t>
  </si>
  <si>
    <t>"Former DOC official agrees to $1,000 fine in ethics case," by Hannah Hoffman (The Statesman Journal, March 14, 2015). http://www.statesmanjournal.com/story/news/politics/2015/03/13/former-doc-official-agrees-fine-ethics-case/70294162/
Charlie Burr, communications director, Oregon Bureau of Labor and Industries. He has previously worked in the state governor's office. He was interviewed by phone April 20, 2015.
"Oregon Employment Department shake-up casts spotlight on accusations of nepotism," by Molly Young and Richard Read (The Oregonian, July 1, 2015). http://www.oregonlive.com/money/index.ssf/2013/06/oregon_employment_department_shakeup_casts_spotlight_on_accusations_of_nepotism.html</t>
  </si>
  <si>
    <t>Information about the amount, vendor, date and other contract information is available at the State Procurement Office's website, where it can quickly be downloaded for free. To view the actual contracts, the public would have to request it from the appropriate agency. Contract awards are posted within one week after being awarded.</t>
  </si>
  <si>
    <t>The financial disclosure forms only require legislators to list all sources of income above $10,000 in the previous calendar year, along with their sectors of employment or investment, such as real estate or insurance. The legislators are not required to list asset holdings, unless they generate more than $10,000 in income a year. 
 A review shows that legislators take a range of approaches in filling out the forms. One state senator, for example, included an attachment to his 2014 form that listed his bond holdings and companies he owned stock in. Another state representative in 2014 wrote N/A on the income lines on his form, left blank the section concerning employment sectors, and indicated that neither he nor his family had income in excess of $10,000 the previous year.
 The definition of family for the sake of financial disclosure is narrow: a person related to the legislator and “living in the same domicile … and who shares a common economic interest in the expenses of daily living.” An adult son or daughter living outside the legislator’s home, for example, would not be included in the designation.</t>
  </si>
  <si>
    <t>Wyoming Statutes, Title 22, Chapter 25, Sections 106 and 107, April 11, 2015
http://legisweb.state.wy.us/statutes/statutes.aspx?file=titles/Title22/T22CH25.htm</t>
  </si>
  <si>
    <t>Carol Shelley, executive director of the Merit Protection Commission, telephone interview, 2 p.m. 3/4/15
Sterling Zearly, executive director of the Oklahoma Public Employees Association, telephone interview, 1 p.m. 3/3/15
"Seven state employees fired after being named in Oklahoma Veterans Center resident's will," Oklahoman newspaper article by Nolan Clay, 5/5/14. 
http://newsok.com/seven-state-employees-fired-after-being-named-in-oklahoma-veterans-center-residents-will/article/4746280</t>
  </si>
  <si>
    <t>In law, all groups that make political ad buys (broadcast, print and direct mail) are required to publicly disclose their contributors.</t>
  </si>
  <si>
    <t>A YES score is earned if in law the ethics entity is required to publish a report at least yearly including all formal investigations, advisory opinions and activities.
A MODERATE score is earned if the entity in law the ethics entity is required to publish a report, but frequency is discretionary.
A NO score is earned if no such law exists or it does but it must be cleared by the executive or legislature prior to publishing or is only disclosed to them.</t>
  </si>
  <si>
    <t xml:space="preserve">Budget and budget related information is available online through the Montana Legislative Fiscal Division, but all files are in pdf format, and therefore not machine readable. </t>
  </si>
  <si>
    <t>2013 Wisconsin Act 153 (March 27, 2014)
http://docs.legis.wisconsin.gov/2013/related/acts/153
Wis. Stat. chapter 11 -- specifically 11.06(1)
http://docs.legis.wisconsin.gov/statutes/statutes/11/06 
2005 WISCONSIN ACT 451 
http://docs.legis.wisconsin.gov/2005/related/acts/451
State Open Records Law. Wis Stats. 19.35(1)(a) Access to records; fees,
http://docs.legis.wisconsin.gov/statutes/statutes/19/II/39</t>
  </si>
  <si>
    <t>Budget and budget-related documentation are accessible to the public online at several websites. The information is only available in pdf format.</t>
  </si>
  <si>
    <t xml:space="preserve">Budget documents are accessible to the public through the Legislative Budget Office's website. All records are in pdf format. </t>
  </si>
  <si>
    <t>The asset disclosure records are easy for laymen to read and offer a complete, detailed picture of lawmakers' financial interests.
 The forms require listing sources of income over $1,000, business associations and property and other holdings.
 However, family members' assets are not included on the form.</t>
  </si>
  <si>
    <t>While easily available, the asset disclosure records of state legislators lack some important details, such as names of individual customers or clients.</t>
  </si>
  <si>
    <t>West Virginia Code 3-8-5 Detailed Accounts and Verified Financial Statements Required. Complete through 2014.
 http://www.legis.state.wv.us/WVCODE/ChapterEntire.cfm?chap=03&amp;art=8&amp;section=5#08
 West Virginia Code 3-8-2(b) Accounts for Receipts and Expenditures in Elections; Requirements for Reporting Independent Expenditures. Complete through 2014.
 http://www.legis.state.wv.us/WVCODE/ChapterEntire.cfm?chap=03&amp;art=8&amp;section=2#08
 Political Contributions; Allowable Political Contributions; Secretary of State.
 http://cfrs.wvsos.com/#/candidate_filings/7/10021/1201/en</t>
  </si>
  <si>
    <t>The budget documentation and data available online throughout the state budget process represents the complete set of such documentation for a given year (although they come from different sources), up-to-date, indiscriminately accessible, and free to use.
The data is generally available in PDF format but not always, and it is not available as a raw data set, a bulk-downloadable set, or an API. It is not published with any licensing information, and detailed information is only available for a few years in the past.</t>
  </si>
  <si>
    <t>Minnesota Management &amp; Budget posts recent budget documents on their website, which are available free-of-charge to the public . Users are not required to register on the website in order to view documents and the usage of budget information and data is not restricted by the state. Archived budget documents are also available on the Minnesota Management &amp; Budget website and recent budget information is available quickly. Some data is also available in XLSX form though the majority of documents are only PDFs.
 One complaint about Minnesota’s budget-related data is that there is too much information and not enough context about the data and what it means. 
 “Minnesota is data heavy but information light,” said Haveman. “Boatloads of data is necessary but not sufficient.”</t>
  </si>
  <si>
    <t xml:space="preserve">Information to be included on campaign finance reports for political party committees, 1970. Section 947.4. http://law.lis.virginia.gov/vacode/title24.2/chapter9.3/section24.2-947.4/
Campaign Finance Disclosure Act of 2006, 2006. Section 950.4. http://law.lis.virginia.gov/vacode/title24.2/chapter9.3/section24.2-950.4/
§ 24.2-946.1. Standards and requirements for electronic preparation and transmittal of campaign finance disclosure reports; database. 1996; http://law.lis.virginia.gov/vacode/title24.2/chapter9.3/section24.2-946.1/ </t>
  </si>
  <si>
    <t>Montana legislators are required to file asset disclosure forms, but no family information is required. 
The forms are often not detailed or complete. For example, many legislators in Montana either do not have any financial investments, or they are failing to disclose them.
Since the forms are available online as PDFs of scanned hardcopies it is difficult to compare them and they are not searchable.</t>
  </si>
  <si>
    <t>Access to reports, RCW 42.17A.060, 2011
 http://apps.leg.wa.gov/rcw/default.aspx?cite=42.17A.060
 Website for commission documents, RCW 42.17A.050, 2010
 http://apps.leg.wa.gov/rcw/default.aspx?cite=42.17A.050</t>
  </si>
  <si>
    <t>Utah Campaign and Financial Reporting Requirements, Amended by Chapter 18, 2014 General Session, Utah Code 20A-11-16-1603, http://le.utah.gov/xcode/Title20A/Chapter11/20A-11-S1603.html?v=C20A-11-S1603_2014040320140313. Accessed May 13, 2015.
  Note: The designated web address is http://disclosures.utah.gov/. Accessed May 13, 2015.</t>
  </si>
  <si>
    <t>Detailed budget material is available online for free in a user-friendly format that is easy to understand and access. Each department's allocations are outlined in a pie chart and in a spreadsheet format. In addition, the public can search for budget items based on a category of interest. 
The database allows users to download bulk files as Excel spreadsheets. Also, there are no online registration rules or personal identification requirements and no terms of service serving as a barrier to data access.</t>
  </si>
  <si>
    <t>17 VSA 2961, Chapter 061 - Campaign Finance, Subchapter 004 - Reporting Requirements; Disclosures (2015) 
 http://legislature.vermont.gov/statutes/section/17/061/02961
 VSA 17 2963, Chapter 061 - Campaign Finance, Subchapter 004 - § 2963. Campaign reports; Secretary of State; forms; filing (2015)
 http://legislature.vermont.gov/statutes/section/17/061/02963
 Attorney General's campaign finance regulations, accessed April 17, 2015 
 http://ago.vermont.gov/hot-topics/campaign-finance.php.
 Michael Duane, Assistant Attorney General, email Jan. 21, 2015.
 Secretary of State Jim Condos, interview, Jan. 6, 2015.
 Allen Gilbert, exec. dir. ACLU VT, personal interview, Jan. 6, 2015.
 Will Senning, Director of Elections Division, telephone interview April 15, 2015.</t>
  </si>
  <si>
    <t>Campaign Financial Disclosure Act, Tenn. Code Ann. § 2-10-102(12)(A)
Acts 1980, ch. 861, § 3; 1982, ch. 658, §§ 1-3; 1984, ch. 683, §§ 5, 7; 1990, ch. 1048, §§ 1-3; 1991, ch. 519, §§ 1, 2; 1992, ch. 988, § 8; 1995, ch. 305, § 59; 1995, ch. 531, §§ 2, 3; 1996, ch. 1005, § 1; 1999, ch. 455, § 33; 2000, ch. 756, § 12; 2006 (1st Ex. Sess.), ch. 1, § 5; 2011, ch. 389, § 1; 2012, ch. 789, §§ 1, 2.
Campaign Financial Disclosure Act, 2006, Tenn. Code Ann. § 2-10-105(a)
http://search.mleesmith.com/tca/02-10-0105.html
Campaign Financial Disclosure Act, 2006, Tenn. Code Ann. § 2-10-105(c)(1)
http://search.mleesmith.com/tca/02-10-0105.html</t>
  </si>
  <si>
    <t>The state publishes an online document called “Open Checkbook” which breaks down government spending by department, authority, tax credit, employees and retirees. The document is available online, generally shortly after information is available, and at no cost to citizens. All files are tab delimited texts, and can be downloaded easily to Excel.
 Co-sponsored by the Executive Office for Administration &amp; Finance, the Office of the Treasurer, and the Office of the Comptroller, the website allows citizens to search details of state spending, see payroll and pension information, identify vendor payments, and explore tax credits. It also lists revenue from bond proceeds, taxes, federal grants and reimbursements, fees, fines, gifts, grants, donations, higher education tuitions, lottery receipts, pension contributions and other taxes and income. 
 Citizens can download Open Checkbook data including vendor lists, vendor payments, state spending and other data.</t>
  </si>
  <si>
    <t xml:space="preserve">Election Code, Title 15 (Regulating Political Funds and Campaign), Chapter 253 (Restrictions on Contributions and Expenditures.)  Effective as revised, 2009  
https://www.google.com/?gws_rd=ssl#q=texas+election+code+title+15 </t>
  </si>
  <si>
    <t>Filing of certified campaign reports by candidates and committees. SC Code Section 8-13-1308. http://ethics.sc.gov/Campaigns/Pages/CampaignPracticesLawandPenalties.aspx</t>
  </si>
  <si>
    <t xml:space="preserve">The budget is online, is timely, relatively easily to access online and is generally complete, but it's not always easy to search. Also, information is not online in Excel spreadsheet format. The categories are general, and drilling down to get specifics out of the budget documents itself isn't easy or very accessible. The most detailed, and up to date information on income and expenditures is available through the Comptroller's office, a separate entity from the Governor's office and a position that is elected separately and by popular vote. Most documents can only be downloaded in pdf format. </t>
  </si>
  <si>
    <t>South Dakota Codified Laws, Title 12, Chapter 27, Section 22, adopted 2007, last amended 2012, http://legis.sd.gov/Statutes/Codified_Laws/DisplayStatute.aspx?Type=Statute&amp;Statute=12-27-22
South Dakota Codified Laws, Title 12, Chapter 27, Section 24, adopted 2007, http://legis.sd.gov/Statutes/Codified_Laws/DisplayStatute.aspx?Type=Statute&amp;Statute=12-27-24
South Dakota Codified Laws, Title 12, Chapter 80, Section 32, adopted 2007.
http://legis.sd.gov/Statutes/Codified_Laws/DisplayStatute.aspx?Type=Statute&amp;Statute=12-27-32</t>
  </si>
  <si>
    <t>Complaints about the lack-of-detail and completeness of asset disclosure records (known as a statement of economic interest in Minnesota) are common, particularly from journalists and citizens who frequently work with government data. 
 Compared to other states, Minnesota asset disclosure forms reveal very little and fail to provide details about the financial interests of family members/spouses, aside from familial involvement with horse-racing activities.</t>
  </si>
  <si>
    <t>The annual financial disclosure forms that must be submitted by elected lawmakers contain useful information including the employee’s name, dates of employment, annual salary, investments or business interests held by the filer or his or her immediate family member.  Information is required to be disclosed on honorariums of awards accepted or reimbursements.  
However, the forms still lack specificity in the details the filer must disclose about specific investments, real estate holdings or business interests.  For instance, filers need only disclose very broad ranges such as any “securities or other investments “with a fair market value in excess of $1,000” owned by the filer or an immediate family member.  Many questions on the form include preset financial ranges that have not been updated since 1978, when the financial disclosure law, M.G.L. Ch. 268B was enacted.  The maximum value a filer can claim on his or her home is $100,000, a value far outdated in the pricey Massachusetts real estate market where the median home value is $327,000, according to the real estate website Zillow.com. a figure they are not required to disclose on the forms because of the outdated financial ranges.   Legislators live in homes that far exceed what is required to be disclosed publicly, such as state Senator Brian A. Joyce, an attorney whose five-bedroom Milton home was assessed this year at over $800,000.
Gifts have to be disclosed for the filer and immediate family members in certain conditions, but only if they are in “excess of $100,” according to the 2013 form instructions.  Beyond that, the filer does not have to provide any further detail on the gift or its value.  A filer does have to provide any forgiven debt for he or she and his or her immediate family member, but only if it is in excess of $1000.  Only ranges are required to be disclosed in increments of 5,000, 10,000, 20,000 and 40,000 increments or anything over $100,000. No specific amount has to be provided – even if the filer was in debt in the millions.     
Efforts to update the forms have failed in the Legislature in recent years, and there is a renewed effort this year by state representative Carolyn C. Dykema, a Holliston Democrat, to modernize the accessibility of the more than 4200 SFI’s filed by public employees annually.  
There have been few if any reported incidents of members of the Legislative branch failing to comply with the law since Jan. 1, 2013.</t>
  </si>
  <si>
    <t>Any user may access the Bureau of the Budget or Office of Fiscal and Program Review websites at any time to review budget report documents - with no identification or reasoning required. The reports published are in pdf format. 
 While the data is accessible online — knowing where to find it is likely an insurmountable hurtle for the typical citizen (and even experts). In many instances, multiple phone calls were required to ascertain what budget documents contained what information and where they were most easily accessible. Queries to the Bureau of the Budget, the state agency that manages and analyzes budget information and proposals, were ignored all together.
The Center for Public Integrity, for example, submitted routine, non-political questions seeking information on budget documents and received no response to repeated emails for two months, making it impossible to efficiently obtain budget documentation.</t>
  </si>
  <si>
    <t>§17-25-7, Rhode Island Campaign Contributions and Expenditures Reporting Act of 1974, can be found here:
http://webserver.rilin.state.ri.us/Statutes/TITLE17/17-25/17-25-7.HTM
§17-25-5, Rhode Island Campaign Contributions and Expenditures Reporting Act of 1974. http://webserver.rilin.state.ri.us/Statutes/TITLE17/17-25/17-25-5.HTM
The Board of Elections campaign-finance web site, accessed April 22, 2015, can be found here:
http://www.elections.state.ri.us/finance/</t>
  </si>
  <si>
    <t>Ethics Commission Rules, 74E O.S. Appendix I, rule 2.18-2.2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t>
  </si>
  <si>
    <t>Oregon Revised Statutes Chapter 260 - Campaign Finance Regulation; Election Offenses, Sections 260.057 (2005); 260.083 (1981).
https://www.oregonlegislature.gov/bills_laws/lawsstatutes/2013ors260.html</t>
  </si>
  <si>
    <t>Pennsylvania Election Code, 1937, (unconsolidated statute), Article XVI (Primary and Election Expenses), Sections 1622 (Records of Candidate and Committtees), 1639 (Powers and Duties of the Supervisor),
http://www.legis.state.pa.us/cfdocs/legis/CH/PUBLIC/ucons_pivot_pge.cfm?session=1937&amp;session_ind=0&amp;act_nbr=0320.&amp;pl_nbr=1333</t>
  </si>
  <si>
    <t>In practice, the financial disclosure records of legislators contain some useful information, but lack important details.
 By law, legislators are required to disclose only sources of income for themselves, their spouse or domestic partner, and dependent children. In practice, this means only the name and description of the source of income — but no value, detail or transaction information — is disclosed. The public, for example, has no way of knowing what specific investments or stocks a government official may hold, or whether or not he or she may have a large home, or a valuable but non-income-producing property, for example, in a region that could be the subject of government action. Often, these forms are hastily filled in, almost always handwritten and spare.
 The same applies to gifts, reimbursed expenses, and reportable liabilities. Only their existence is acknowledged — but no information is given regarding their value. A truly large gift or debt, for example - one that might influence a decision-maker, is only disclosed by a brief description - with no associated value. 
 In addition, the forms are filed in April of the following year, making it difficult to track potential conflicts of interest until they've already passed. All submitted disclosures are simple PDF documents (often scanned photocopies of handwritten documents) that can only be compared by laboriously opening each individual document, with no quantitative information of any kind.</t>
  </si>
  <si>
    <t>An immense amount of data is available on the state budget in Louisiana as both primary source material and in compilation and graphic forms, but only in pdf format. 
Generally, the information is posted within days on a website that is searchable and that allows anyone to access and download it. The information can be used and reprinted without restriction. Information from previous years also is available.</t>
  </si>
  <si>
    <t>Ohio Revised Code 3517.10 B4, Statements of campaign contributions and expenditures, 2002 (last amended Sept. 29, 2013): http://codes.ohio.gov/orc/3517.10 
Ohio Revised Code 3517.1013 C, Gifts to defray costs of campaign activities, separate account, statement to be filed, 2005: http://codes.ohio.gov/orc/3517.1013 
Ohio Revised Code 3517.106 B, Statements of contributions and expenditures computerized by secretary of state, 2002 (last amended Feb. 25, 2014): http://codes.ohio.gov/orc/3517.106</t>
  </si>
  <si>
    <t>Largely through the Kentucky Office of State Budget Director, citizens can get access to enacted budget expenditure information, economic outlooks and updated monthly and quarterly revenue data. However, there are no mid-year expenditure reports to show the rate of agency spending and debt updates. 
Documents, such as the quarterly and monthly revenue reports, are posted on the State Budget Director's site immediately upon release. Most Kentucky budget documents are available only in PDF, a proprietary format that doesn't work with all browsers.</t>
  </si>
  <si>
    <t>Asset disclosures for legislators include investments and personal property owned by the lawmaker and spouse, but not children, in-laws, parents and siblings. The values are reported in broad categories. Spouses who have jobs or contracts with the state or businesses with the state must report in a separate disclosure, electronic copies of which are available for free under the legislator’s name in the ethics board’s disclosure portal.
Of the 104 charges for failing to file or erroneously filing asset disclosures, the ethics board reports that none are against legislators.
Of the 270 advisory opinion involving failure to file or erroneously filing asset disclosures, the ethics board reports that the only ones involving legislators are questions about whether a specific association needs to be included.
However, state Rep. Mike Johnson, R-Bossier City, argued in June 2015 that an exception in state law that generally bans legislators from entering into a contract with state government applies to him. Prior to being elected, Johnson, a specialist in social issues law, was hired by a law firm that had been contracted to defend the state Department of Health &amp; Hospitals in a lawsuit challenging anti-abortion laws. When it was determined that he had not properly reported the money earned on his legislative disclosures, Johnson argued in July 2015 and asked the Ethics Board to determine, if the rules applied to him as contractee of the law firm, rather than the state.</t>
  </si>
  <si>
    <t xml:space="preserve">Kansas' Division of the Budget website is easily accessible and well-organized. However, all files are only available for download in pdf format. </t>
  </si>
  <si>
    <t>North Dakota Century Code § 16.1-08.1-02(2), 1985 to 2013,  http://www.legis.nd.gov/cencode/t16-1c08-1.pdf.
NDCC § 16.1-08.1-03(1), 1981 to 2013, http://www.legis.nd.gov/cencode/t16-1c08-1.pdf.
NDCC § 16.1-08.1-03.8(2), 2001 to 2013, http://www.legis.nd.gov/cencode/t16-1c08-1.pdf. 
NDCC § 16.1-08.1-03.9(1)a, 2003 to 2013, http://www.legis.nd.gov/cencode/t16-1c08-1.pdf.
NDCC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North Dakota Constitution, Article XI, § 6, 1978,  http://www.legis.nd.gov/constit/a11.pdf.
“North Dakota Campaign Finance Online,” Office of Secretary of State website, https://vip.sos.nd.gov/PortalListDetails.aspx?ptlhPKID=116&amp;ptlPKID=2.</t>
  </si>
  <si>
    <t xml:space="preserve">The Kentucky Legislative Ethics Commission reviews the asset and financial disclosure statements to ensure that legislators completed all of the sections, which are standardized and comparable. 
The disclosure forms specifically ask for assets and positions the legislator holds in "any business, partnership, corporation for profit, or corporation not for profit which the filer receives compensation," as well as the name of the business. The forms ask for the same information about the legislator's spouse. It also asks for assets owned by the legislator, spouse and minor children. 
When addressing property owned by a legislator, the legislator's spouse or the legislator's minor children, the asset disclosure forms require only that the lawmaker list the designation of property (residential, commercial or rural) and the location — not the address of each property. Therefore, in practice, most legislators list the designation and the state and city or town in which it is located. That makes it more difficult for the public to know whether a legislator could have a potential conflict of interest with a development or state land purchase. 
Furthermore, while legislators are required to list their occupations, positions with fiduciary duty and sources of income, those lawmakers whose private-sectors jobs require them to have clients do not have to disclose their client list. The public, then, cannot determine whether the legislator might have a potential conflict of interest by voting on a measure that could benefit a client. 
In addition, legislators are not required to disclose the worth of assets even with ranges of values the way that U.S. Senate and U.S. House financial disclosure forms require. That prevents the public from knowing the extent to which a legislator is invested in a particular industry, company or asset. 
During the reporting period, one lapse in legislative asset disclosure came to light. In April 2014, the Frankfort State Journal reported that then-Rep. Keith Hall, a Democrat from Pike County, failed to report on his disclosure form that he served as chief executive officer of BMM-Empire Coal and was a manager for Kentucky Diversified Fuels. Hall lost the primary election the next month. </t>
  </si>
  <si>
    <t>The Indiana state budget and budget-related documentation available from the state is provided in pdf format. The budget as proposed is posted online, as are amendments and updated revisions to the proposed budget until it is passed by the General Assembly. Also, the state posted monthly revenue forecasts and twice-a-year revenue and economic forecasts that are used to create the two-year budget. While much information about revenue and expenditures is available online, information about state indebtedness is not as readily accessible. 
John Ketzenberger, executive director of the Indiana Fiscal Policy Institute, said state officials do a good job, for the most part, in making the state budget process transparent and in providing budget documentation quickly and accessible online during the entire budget process.</t>
  </si>
  <si>
    <t>Richard Coolidge, communications director of the Colorado Secretary of State’s office in a Feb. 12, 2015, e-mail. Luis Toro, director of Colorado Ethics Watch, in a Feb. 12, 2015 e-mail. Todd Shepherd, investigative reporter for the Denver-based libertarian-leaning think tank The Independence Institute, during a March 2, 2015 phone interview.</t>
  </si>
  <si>
    <t>Paul Nick, executive director, Ohio Ethics Commission, Columbus, 2-23-15 email 
Beth Gianforcaro, director of communications, Ohio Department of Administrative Services, Columbus, 2-20-15 email 
Hot tub party lands 5 state employees in hot water, Randy Ludlow, The Columbus Disaptch, Nov. 20, 2014: http://www.dispatch.com/content/stories/local/2014/11/19/hot_tub_party_charges.html
Hearing officers stripped of 5 days pay for hot tub party, Randy Ludlow, The Columbus Dispatch, Dec. 12, 2014: http://www.dispatch.com/content/stories/local/2014/12/11/hot_tub_punishment.html
Nexis/Google searches for instances of state personnel improperly not recusing themselves.</t>
  </si>
  <si>
    <t xml:space="preserve">Budget and budget-related information is available online through the Illinois Comptroller's Office as well as the Office of Management and Budget website. This information is available electronically and in raw data, allowing users to better examine the details. Data are available to any user, and users are not required to register before accessing this data. There are no restrictions to the public use of these records.
While the search engines may not be as user-friendly as it could be, citizens can access the information without barriers and can also download some data in an Excel-friendly format.
While some Excel spreadsheets are offered, many documents can only be downloaded as pdf files. </t>
  </si>
  <si>
    <t xml:space="preserve">Email exchange, Zachary Janowski, Yankee Institute, Feb. 10, 2015.
Personal inspections of SFIs filed by the governor, the attorney general and the comptroller, Feb. 9, 2015, Feb. 20, 2015.  
Email exchange, Diane Buxo, Paralegal, Office of State Ethics, Feb. 20, 2015. </t>
  </si>
  <si>
    <t xml:space="preserve">In practice, legislators provide the information sought in the asset disclosure records, which are called statements of substantial interest. The statements contain information about the assets of lawmakers and their spouses. As a former lawmaker said, "They're as detailed as they're asked for, which is not very." 
The forms do not require legislators to provide financial information about their children or other immediate relatives (other than their spouses), and legislators are only required to detail fees, commissions and other compensation when in excess of $2,000 from a single source. Since Jan. 1, 2013, there have not been any public financial scandals involving the family members of legislators. </t>
  </si>
  <si>
    <t>The budget and budget-related data is available free to the public, but the information is locked in pdf files which makes it difficult to manipulate the numbers. The records are posted in a timely fashion and old files are archived on the website.</t>
  </si>
  <si>
    <t>A procurement contract goes up on the procurement portal website as soon as a contract is signed. Viewers can see for free who won and what the winning bid was. There are links that give information on the contractor and the bid award.  It can be searched for on the portal according to contract number, key word, commodity, etc.</t>
  </si>
  <si>
    <t>Phillip Ung, California Forward, Director of Public Affairs, Sacramento, April 6, 2015, email
Fair Political Practices Commission, Form 700 Statement of Economic Interests, Reference Pamphlet, 2014-2015
 http://www.fppc.ca.gov/forms/700-14-15/RefPamphlet14-15.pdf
Fair Political Practices Commission, Form 700 Filed by a Public Official search page, accessed on April 21, 2015.
http://www.fppc.ca.gov/index.php?id=592</t>
  </si>
  <si>
    <t xml:space="preserve">The extensive availability of Idaho budget documents online makes it easy to search and navigate as a viewer. The files can only be downloaded as PDFs. </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</si>
  <si>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Secretary of State website, "Financial Disclosure Search," accessed February 7, http://www.sos.arkansas.gov/filing_search/index.php/filing/search/new</t>
  </si>
  <si>
    <t>State agency procurement postings are available on the Colorado Vendor Self Service website with the exception of the state Department of Transportation and higher educational institutions, which have different platforms that can be found on Colorado’s purchasing website, online and at no cost. The web portal shows status of bids and to whom they have been awarded.</t>
  </si>
  <si>
    <t>Phone interview Feb. 25, 2015, with Jane Pinsky, director of NC Coalition for Lobbying and Government Reform. 
Phone interview Feb. 28, 2015, with Bob Hall, executive director of Democracy North Carolina.
Phone interview March 12, 2015, with Bob Phillips, executive director of Common Cause North Carolina.</t>
  </si>
  <si>
    <t>Access to records of public procurement in California are inconsistent. The state's primary agency, the Department of General Services, provides a portal to bidding opportunities for state purchases through a web-based service called BidSynch. While information about the pending bids is current and complete, few departments post the winning bids, however. 
The Department of Transportation keeps its own bidding system, which is complete and timely for the hundreds of state construction projects with costs in the hundreds of millions of dollars.
In July 2015, the state plans to unveil to new, integrated computer system that will consolidate information about state procurement. The state auditor has expressed concerns about the ability of the new system to meet its ambitious schedule.</t>
  </si>
  <si>
    <t>Reports and Press Releases, Office of the Inspector General, accessed March 22, 2015, http://www.ig.state.ny.us/reports/reports.html ; 
Michael Cuevas, Roemer Wallens Gold &amp; Mineaux, Attorney, March 17, 2015, New York, phone; 
William Reynolds, Office of the Inspector General, Public Information Officer, March 19, 2015, New York, phone</t>
  </si>
  <si>
    <t>The “anticipation to award” is posted online on the State Procurement website for fourteen days. At any time the public can request further information about the bids via the Freedom of Information Act.  The data that is sent is typically available in PDF format and is free, available in a timely fashion, available to any member of the public, imposes no terms of service, and is permanent. However, detailed information is only available via FOI request, not easily accessible online (other than the winning bid for two weeks).  And after the fourteen days, bid wins are no longer listed on the site but available via Freedom of Information request. Responses to the FOI requests are free, can be done via e-mail, and typically come within 3 days.</t>
  </si>
  <si>
    <t>Joe Kanefield, former general counsel to Arizona Gov. Jan Brewer, telephone interview, 1/28/2015
Instructions for Financial Disclosure Statements, Accessed May 6, 2015
http://apps.azsos.gov/election/financial_disclosure/Financial_Disclosure_Statements_Handbook.pdf
Financial Disclosure of Gov. Doug Ducey, Accessed June 10, 2015, http://apps.azsos.gov/election/Financial_Disclosure/Documents/Ducey%202014.pdf
Arizona v. Donald T. STAPLEY, Jr., March 24, 2011, Accessed May 6, 2015
https://scholar.google.com/scholar_case?case=12305087711627152049&amp;q=arizona+%22financial+disclosure+statement%22&amp;hl=en&amp;as_sdt=4,3</t>
  </si>
  <si>
    <t>Carter Bundy, American Federation of State, County and Municipal Employees, political and legislative director, 10 April 2015, via phone. 
Charles Bowyer, National Education Association-New Mexico, executive director, 12 May 2015, via phone.
Rob Nikolewski, Watchdog.org, former state capitol reporter, 10 April 2015, via phone.
PRC member accused of close ties to Uber, The Santa Fe New Mexican, 26 November 2014, http://www.santafenewmexican.com/news/local_news/prc-member-accused-of-close-ties-to-uber/article_75ee7dd4-0928-5140-af2a-35324dd37cd0.html</t>
  </si>
  <si>
    <t xml:space="preserve">Public procurement information is subject to Alaska's Public Records Act (A.S. 40.25.100), and bid results are available on the website of agencies which most frequently have major bids such as the Department of Transportation and Public Facilities and the Department of Natural Resources. Access is cost-free. </t>
  </si>
  <si>
    <t>June 2, 2015, in-person interview with Kyle Hopkins, former Anchorage Daily News reporter and current KTUU digital director
Sample APOC form filed in 2015 by Lt. Gov. Byron Mallott, covering his financial interests of the past year (https://aws.state.ak.us/ApocReports/POFD/View.aspx?ID=9675), accesesed April 23, 2015
Sample APOC form filed by former Lt. Gov. Mead Treadwell in 2014 (https://aws.state.ak.us/ApocReports/POFD/View.aspx?ID=5894), accessed June 6, 2015;
About Alaska Public Official Financial Disclosure Law on APOC website (http://doa.alaska.gov/apoc/faqs/faqpofd.html), accessed Feb. 8, 2015;</t>
  </si>
  <si>
    <t>In practice, members of the public can access the results of major public procurement bids online at no cost.
The state procurement office and ProcureAZ post regular alerts to their website that disclose procurement results within a matter of days.</t>
  </si>
  <si>
    <t>New York Election Law Section 14-102 and 14-104, amended 2005, http://www.elections.ny.gov/NYSBOE/download/law/2014NYElectionLaw.pdf</t>
  </si>
  <si>
    <t>No contributions in name of others. (1973 amended 2010) NC GC 163-278.14. http://www.ncleg.net/EnactedLegislation/Statutes/HTML/BySection/Chapter_163/GS_163-278.14.html</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</si>
  <si>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</si>
  <si>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A 100 score is earned if records of public procurement results are readily available online at no cost, can be obtained electronically within a few days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</si>
  <si>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Awarded bids are available on the Purchasing Division website immediately and are free for the public to access. The public can view a list of bids awarded by date or search for a particular one. 
The public also can look at bids submitted to the state before the winner is chosen through the same website portal.</t>
  </si>
  <si>
    <t>SCR CHAPTER 60  CODE OF JUDICIAL CONDUCT. (1979) https://www.wicourts.gov/sc/rules/chap60.pdf
The Code has the force of law according to James Alexander, retired executive director, Wisconsin Judicial Commission, phone interview Jan. 28, 2015; email interviews Feb. 3, Feb. 8 and Feb. 10, 2015.
CODE OF ETHICS FOR PUBLIC  OFFICIALS AND EMPLOYEES  Wis. Stats. 19.41 </t>
  </si>
  <si>
    <t xml:space="preserve">Budget information is available and the database is very comprehensive. It is provided in a timely fashion: budget information is typically uploaded by the governor's staff on the day he proposes his new spending plans each January.
The documents are fully searchable, providing ease of access. And the information is available without a password or other discriminatory requirements. Gov. Jack Markell in January also posted a video of his budget address on a website accessible by all Delaware citizens with a computer.
Budget information is archived. Itemized budget proposals are posted online side-by-side with the governor's earlier budget recommendations. Also posted is a presentation that includes information on the governor's priorities, cost drivers and one-time items. The information is all posted at budget.delaware.gov, with an archive of budget proposals and adopted budgets dating to Fiscal Year 2003. 
The records are only available in pdf format. But the budgets are posted in a timely fashion, and there is a real attempt to provide transparency around the process. </t>
  </si>
  <si>
    <t>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Brent Johnson, Star-Ledger statehouse reporter, 3/19/15 phone interview.</t>
  </si>
  <si>
    <t>In law, there are restrictions for state-level judges entering the private sector after leaving the government.</t>
  </si>
  <si>
    <t xml:space="preserve">While the asset disclosure records are presumed to be complete, separate reports for family members are not required. Every state public official is required by law to file Statements of Economic Interests that also include the income, assets and debts of their family members though.
"Family” or “family member” means your spouse, and any child, stepchild, parent, or parent-in-law who receives more than one-half of his or her support from you or from whom you receive more than one-half of your support.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Since the forms disclose ranges of income only, a mid score is earned. </t>
  </si>
  <si>
    <t>Sara Willingham, New Hampshire Division of Personnel, Director of Personnel, Feb. 12, 2015, Lowell, Mass., phone, Feb. 20, 2015, email 
Norman Patenaude, New Hampshire Personnel Appeals Board, commissioner 2014-present, employment law attorney, law professor, Feb. 17, 2015, Lowell, Mass., phone
Conflict of Interest appeals, website of NH Dept. of Administrative Services Personnel Division http://www.admin.state.nh.us/hr/pab/viewAppealsByCategory.asp?type=confict</t>
  </si>
  <si>
    <t>Lee-Ann Easton, Director, Nevada Department of Administration, Human Resource Management Division, Las Vegas, NV, April 24, 2015, by email
State of Nevada Personnel Commission, Meeting Minutes, March 20, 2015, accessed May 21, 2015
http://hr.nv.gov/uploadedFiles/hrnvgov/Content/Boards/PersonnelCommission/PCMinutes032015.pdf
Nevada Commission on Ethics, Request for Opinion 14-15C, Concerning the Conduct of Gary Lambert, Vice Chairman, Nevada Commission on Off-Highway Vehicles, March 18, 2015, http://ethics.nv.gov/COE_website_files/coe_ARCHIVES_main/RFO_archives/2014/14-15C/20150415_FINAL%20Executed_StipAgreement_14-15C(lambert)_dh.pdf</t>
  </si>
  <si>
    <t>New Jersey election law, Section: 19:44A-8: Contributions, expenditures, reports, requirements, L.1973,c.83,s.8; amended 1981, c.151, s.4; 1981, c.337, s.1; 1983, c.579, s.11; 1993, c.65, s.3; 2004, c.28, s.3; 2004, c.33, s.1: http://njlaw.rutgers.edu/cgi-bin/njstats/showsect.cgi?title=19&amp;chapter=44A&amp;section=8&amp;actn=getsect                                    
Disclosure Form R-1: http://www.elec.state.nj.us/pdffiles/forms/compliance/r1.pdf</t>
  </si>
  <si>
    <t>Code of Judicial Conduct, Canon 3-C-4, A judge shall perform the duties of judicial office impartially and diligently; Administrative Responsibilities. 1993.
http://www.courtswv.gov/legal-community/court-rules/judicial-conduct/judicial-conduct.html</t>
  </si>
  <si>
    <t>In practice, citizens can access the results of major public procurement bids within a reasonable time period and at no cost.</t>
  </si>
  <si>
    <t>NMSA &gt; CHAPTER 1 Elections &gt; ARTICLE 19 Campaign Practices &gt; 1-19-31. Contents of report. (2007) 
http://public.nmcompcomm.us/nmnxtadmin/NMPublicLink.aspx?jd=1-19-31
NMSA (Unannotated) &gt; CHAPTER 1 Elections &gt; ARTICLE 19 Campaign Practices &gt; 1-19-34. Candidates; political committees; treasurer; bank account; anonymous contributions; contributions from special events. (2013) 
http://public.nmcompcomm.us/nmpublic/gateway.dll/?f=templates&amp;fn=default.htm</t>
  </si>
  <si>
    <t>Nevada Campaign Practices Act, 1981, NRS Chapter 294A, Section .120, amended 2013 https://www.leg.state.nv.us/NRS/NRS-294A.html#NRS294ASec120
Nevada Campaign Practices Act, 1981, NRS Chapter 294A, Section .200, amended 2013
https://www.leg.state.nv.us/NRS/NRS-294A.html#NRS294ASec200
Nevada Campaign Practices Act, 1981, NRS Chapter 294A, Section.140, amended 2013
https://www.leg.state.nv.us/NRS/NRS-294A.html#NRS294ASec140
"Chasing the Sunlight", Wade Beavers, report in summer 2014, Nevada Law Journal report (Vol. 14:953) http://scholars.law.unlv.edu/cgi/viewcontent.cgi?article=1565&amp;context=nlj
Phone interview 1/14/15 with Kevin Benson, deputy attorney general representing secretary of state's office.</t>
  </si>
  <si>
    <t>Financial interest in transaction, Ethics in Public Service, RCW 42.52.030, 2005
http://apps.leg.wa.gov/rcw/default.aspx?cite=42.52.030
Special privileges, Ethics in Public Service, RCW 42.52.070, 1994
http://apps.leg.wa.gov/RCW/default.aspx?cite=42.52.070</t>
  </si>
  <si>
    <t>New Hampshire Statutes, Chapter 664, Section 4-V, 2011
 http://www.gencourt.state.nh.us/rsa/html/LXIII/664/664-4.htm 
New Hampshire Statutes, Chapter 664, Section 11, “Public Inspection”,  2011
http://www.gencourt.state.nh.us/rsa/html/LXIII/664/664-11.htm
Confirmed with David Scanlan, office of the New Hampshire Secretary of State, senior deputy secretary of state, January 9, 2015, Lowell, Mass., phone</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</si>
  <si>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t>
  </si>
  <si>
    <t>Financial Disclosure Statements are available for the governor and cabinet-level officials, but they vary in the detail disclosed. They do require each official to list all major sources of income for himself and his spouse, business and charitable affiliations, and whether he or she owes money to whom.
  On Dec. 27, 2014, the 2014 Financial Disclosure Statement for Gov. Earl Ray Tomblin was downloaded and reviewed. Under the section on gifts on page 5 of the 7-page form, Tomblin replied: “As governor, I have received various gifts that were not personal to me but rather gifts to the state. A list of such gifts is maintained in the Governor’s Office.” 
  “It would be nice if there was some consistent standard for disclosure,” said Phil Kabler, statehouse correspondent for the Charleston Gazette. “Some may list every property they own by address, while another may just say he owns retail, commercial and rental properties. I understand that they don’t want to discourage people by making the forms too onerous. But some forms need a more adequate amount of disclosure.”
  A spokeswoman for the governor’s office said she believed the forms were of high quality.
  “It’s a good start,” said Jack Rogers, retired state department head. “There are a few things I might tighten up but they do catch the big stuff.”</t>
  </si>
  <si>
    <t>Brad Harmon, president of Communication Workers of America Local 6355, Jefferson City, Missouri, 13 May 2015, interview by phone.
Ryan Burns, public information officer, Office of Administration, Jefferson City, Missouri, 19 May 2015, interview by email.
Commission Cases-Final Actions Search, Missouri Ethics Commission, accessed 19 May 2015, http://mec.mo.gov/EthicsWeb/Compliance/Compliance_CASearch.aspx
Elisa Crouch, “Review: Missouri education dept.'s contract with Indianapolis consult involved conflict of interest,” St. Louis Post-Dispatch, 19 August 2014, http://www.stltoday.com/news/local/education/review-missouri-education-dept-s-contract-with-indianapolis-consult-involved/article_c0a409c6-cbfc-59f4-b154-ce6531b14dec.html</t>
  </si>
  <si>
    <t>Montana Code Annotated, title 13, chapter 37, part 2, Section 29, 1975, http://leg.mt.gov/bills/mca/13/37/13-37-229.htm
Mary Baker, Commissioner of Political Practices, Program supervisor, 29 January 2015, Helena, Montana, telephone</t>
  </si>
  <si>
    <t>Lori A. Galles, Purchasing Manager, State of Wyoming Department, May 6, 2015, phone. 
Current Bid Opportunities, Department of Administration and Information Procurement/Purchasing website, May 9, 2015
http://ai.wyo.gov/general-services/contracts--purchasing/current-bid-opportunities-1
Frequently Asked Questions, Department of Administration and Information Procurement/Purchasing website, May 9, 2015
https://drive.google.com/file/d/0B_Q7NBiatFP5dm0yanctQ3BKeHM/edit</t>
  </si>
  <si>
    <t>Committee campaign statement; contents. Nebraska State Law 49, Section 1455; effective 1976, last revised 2014; http://nebraskalegislature.gov/laws/statutes.php?statute=49-1455</t>
  </si>
  <si>
    <t>F-1 forms require all major sources of income above $2,000, including for spouses and immediate family members.
 Lobbying income for filer and family members is specifically asked for on the forms. Real estate holdings, assets and investments and creditors are also listed. However, the report contains virtually no actual dollar figures, as incomes and assets are listed by letters representing a dollar range. 
 Errors in reporting are not uncommon, ranging from typos in addresses and parcel numbers to unreported properties and government salaries.</t>
  </si>
  <si>
    <t>Missouri Revised Statutes, 1978, Chapter 130 section 31, amended 1982, 1985, 1990, 1994, 1997, 1999, 2010, 2014, http://www.moga.mo.gov/mostatutes/stathtml/10500009631.html
Missouri Revised Statutes, 1978, Chapter 130 section 36.3, amended 1985, 1997, 1999, http://www.moga.mo.gov/mostatutes/stathtml/13000000361.html</t>
  </si>
  <si>
    <t>Julie Nischik, Government Accountability Board; Julie.Nischik@wisconsin.gov; email interview, Jan. 27, 2015
Vendor-Net, http://www.doa.state.wi.us/divisions/enterprise-operations/state-bureau-of-procurement/vendor, Accessed several times, including June 1, 2015.
"An Evaluation:Contract Sunshine Act," Government Accountability Board, August 2011, http://legis.wisconsin.gov/lab/reports/11-11highlights.htm</t>
  </si>
  <si>
    <t>Brenda Scott, President, Mississippi Alliance of State Employees, April 9, 2015, Jackson, Mississippi, interview.
Ryan Nave, News Editor, Jackson Free Press, May 28, 2015, Jackson, Mississippi, interview.
Tom Hood, Executive Director, Mississippi Ethics Commission, Jackson, Mississippi, April 30, 2015, interview.
Conflict of Interest Advisory Opinion, Mississippi Ethics Commission, Mar 8, 2013.
http://www.ethics.state.ms.us/ethics/ethics.nsf/OpinionsByDocId/F1E800D2E65D087886257B340055C3BC/$file/13014.pdf
Mississippi State Personnel Board Policy and Procedures Manual, 2014
http://www.mspb.ms.gov/media/31815/7.1.14%20mspb%20policy%20and%20procedures%20manual.pdf</t>
  </si>
  <si>
    <t>Title 23, Chapter 15, Section 807 of the Mississippi Code; DISCLOSURE OF CAMPAIGN FINANCES; Reporting requirements; contributions and disbursements of candidates and political committees
http://law.justia.com/codes/mississippi/2013/title-23/chapter-15/article-23/section-23-15-807</t>
  </si>
  <si>
    <t>State Purchasing Director Dave Tincher in a telephone interview from his office in Charleston WV on Jan. 14, 2015.
Mick Bell, major account manager for Office Depot/OfficeMax, in a telephone interview from his office in Huntington WV on Jan. 21, 2015
The following websites were accessed on April 23, 2015: 
Purchasing Division Web site soliciting bids for state contracts
http://www.state.wv.us/admin/purchase/newbul.htm
wvOASIS Web site soliciting bids for state contracts http://www.state.wv.us/admin/purchase/oasis.html
Purchasing Division Web site to view bids being solicited daily from state agencies
http://www.state.wv.us/admin/purchase//Bids/default.html</t>
  </si>
  <si>
    <t>Asset disclosure records for members of the state Legislature contain significant information about income, asset ownership and debts, for themselves and their family, defined as spouses and dependent children. 
 Legislators generally fill out the forms completely. The forms are the same for the legislators, members of boards and commissions and officials in the governor's administration. 
  But the information is spread over different short and long forms and financial information is depicted in broad categories of dollars rather than actual amounts. 
 There are 11 categories of financials, used to describe salaries and assets alike. Financial Amount Code
 A Less than $1,000
 B At least $1,000 but less than $10,000
 C At least $10,000 but less than $25,000
 D At least $25,000 but less than $50,000
 E At least $50,000 but less than $100,000
 F At least $100,000 but less than $150,000
 G At least $150,000 but less than $250,000
 H At least $250,000 but less than $500,000
 I At least $500,000 but less than $750,000
 J At least $750,000 but less than $1,000,000
 K At least $1,000,000 or more</t>
  </si>
  <si>
    <t>Michigan Campaign Finance Act 1976, Michigan Code Sections 169.226
http://www.legislature.mi.gov/(S(iprjp0rigcis1eh3fxh1x0vj))/mileg.aspx?page=getObject&amp;objectName=mcl-169-226
Michigan Campaign Finance Act 1976, Michigan Code Sections 169.229
http://www.legislature.mi.gov/(S(iprjp0rigcis1eh3fxh1x0vj))/mileg.aspx?page=getObject&amp;objectName=mcl-169-229                                                                                  
Michigan Secretary of State Contribution Rules
http://www.mi.gov/sos/0,4670,7-127-1633_8723---,00.html</t>
  </si>
  <si>
    <t>Idaho doesn't require legislators to disclose assets. There are no asset disclosure records.</t>
  </si>
  <si>
    <t>Minnesota Statutes, Chapter 10A, Section 10A.20, 2014, https://www.revisor.mn.gov/statutes/?id=10A.20</t>
  </si>
  <si>
    <t>Jennifer Munt, Director of Public Affairs &amp; Public Policy, AFSCME Minnesota, St. Paul, Minnesota, 26 March 2015. 
Jim Nobles, Legislative Auditor, Office of the Legislative Auditor, 23 March 2015, St. Paul, Minnesota phone interview 
John Pollard, Legislative and Communications Director, Minnesota Management and Budget, 24 March 2015, St. Paul, Minnesota in-person interview
Josh Tilsen, Commissioner, Minnesota State Office for Collaboration and Dispute Resolution, Bureau of Mediation Services, 26 March, St. Paul, Minnesota, phone interview</t>
  </si>
  <si>
    <t>Linda Kent, spokeswoman for Washington State Department of Enterprise Services (DES) via email 3/12/2015;
Daily Journal of Commerce, government bid notices 4/28/2015: https://www.djc.com/notices/index.php?action=show&amp;query=&amp;date=2015-04-28&amp;cat=BI
DES "current bid opportunities" web page, accessed April 22, 2015
http://des.wa.gov/services/ContractingPurchasing/Business/BidOpportunities/Pages/default.aspx</t>
  </si>
  <si>
    <t>John Gnodtke, general counsel, Michigan Civil Service Commission, phone interview, April 10, 2015, email conversations, April 10 and 12                                  
Nick Ciaramitaro, former state representatives, Michigan legislative director, American Federation of State, County and Municipal 
Employees union, phone interview, June 29, 2015
Civil Service Commission database https://civilservice.state.mi.us/nxt/gateway.dll?f=templates&amp;fn=default.htm&amp;vid=dstars:dstars02</t>
  </si>
  <si>
    <t>Lawmakers file asset disclosures and they are available online, but the information only contains some useful information. 
 They include sources of income including employment, investments and real estate and any amount earned from the state above $10,000. 
 They also include the information of Immediate family members, which is defined as spouse and dependent children. 
 However, Annual Salary from the state or private entities is not disclosed and real estate value is only listed up to $200,000 per property.
 The Campaign Finance Commission has not been auditing the disclosure records, but says it has a goal of randomly auditing 5% of them. 
 There have been no reports during the research period of incomplete asset disclosure report filings, but a random scan shows some omissions. There also have not been any audits of the submitted forms.</t>
  </si>
  <si>
    <t>Dena Potter, public information officer for the Department of General Services, 24 February 2015, interview by email.
Jeffrey C. Southard, executive vice president at Virginia Transportation Construction Alliance, Richmond, Va., 10 March 2015, interview by phone.
Vendors Manual, eVA Procurement Portal, 7 November 2014. https://eva.virginia.gov/library/files/vendorsmanual/Vendors-Manual-As-of-11-07-14.pdf
eVA Vendor Self Service, accessed 26 February 2015, https://vendor.epro.cgipdc.com/webapp/VSSAPPX/Advantage.
Construction Advertisement Bulletin Board, VDOT, accessed 11 April 2015. http://cabb.virginiadot.org/</t>
  </si>
  <si>
    <t xml:space="preserve">Looking at the asset disclosure form for House Speaker Crisafulli, it appears to be quite detailed and complete. It includes an itemized list of all his significant sources of income (unless of course he left something off). And the record is available in hard copy or online as a PDF. These forms lack any information about the assets of family members, though, as Florida state law does not require it. Also, they are not standardized, as some filers write out their assets, while others type theirs or include attachments. 
The other issue, points out journalist Steve Bousquet, is that Florida law only requires the disclosure of every asset and liability worth more than $1,000. "A credit card liability of $1,000 should be disclosed," he said. </t>
  </si>
  <si>
    <t>Maryland Annotated Code, Oct. 2014, Election Law Article, 1-201 (4) http://www.elections.state.md.us/laws_and_regs/documents/2014%20Maryland%20Election%20Law.pdf</t>
  </si>
  <si>
    <t>Buildings and General Services Commissioner Michael Obuchowski personal interview Feb. 18,
2015.
Deborah Damore, Purchasing and Contracting Director, Dept. of Buildings and General Services, email Feb. 23, 2015.
Transportation Secretary Sue Minter, email March 19, 2015.
Vermont Bid system "Business to Business" website of Vt. Dept. of Economic Development, accessed April 20, 2015.
http://www.vermontbidsystem.com/BidSearch.aspx?type=1</t>
  </si>
  <si>
    <t>All sources accessed on January 17 ,26 and March 16, 2015
Massachusetts General Law Ch. 55, Section 25. 1973.
https://malegislature.gov/Laws/GeneralLaws/PartI/TitleVIII/Chapter55/Section25
Massachusetts General Law Ch. 55, Section 18. 1973.
https://malegislature.gov/Laws/GeneralLaws/PartI/TitleVIII/Chapter55/Section18
Massachusetts General Law, Ch. 55, Section 18C. 1973.
https://malegislature.gov/Laws/GeneralLaws/PartI/TitleVIII/Chapter55/Section18C</t>
  </si>
  <si>
    <t>The disclosure forms for civil servants and public officials demand only aggregates of business interests and debts for themselves and their immediate family members. For salary, civil servants and public officials list every company that pays them or an immediate family member more than $5,000.
Because there is no audit authority and the forms require investment information, there is no way for the administration or public to know if the forms are accurate and detailed.</t>
  </si>
  <si>
    <t>Louisiana Revised Statutes 18:1491.4 Campaign treasurers; campaign depositories; expenditures; petty cash fund, passed in 1981, amended in 1988, 1989, and 1993.
http://www.legis.la.gov/Legis/Law.aspx?d=81452 
Louisiana Revised Statutes 18:1491.5 Maintenance of records; valuation of in-kind contributions and expenditures, passed in 1981, amended in 1988, 1989, and 1993.
http://www.legis.la.gov/Legis/Law.aspx?d=81453 
Louisiana Revised Statutes 18:1491.7 Reports; contents, passed in 1981, amended in 1988, 1989, and 1993.
http://www.legis.la.gov/Legis/Law.aspx?d=81455</t>
  </si>
  <si>
    <t>Maine Revised Statutes Title 21-A, Chapter 13, Section(s) 1017, 1017-A, 2007.
http://legislature.maine.gov/statutes/21-A/title21-Ach13sec0.html
Maine Revised Statutes Title 1, Chapter 25, Section(s) 1003, 2007. http://legislature.maine.gov/statutes/1/title1sec1003.html
Maine Ethics Commission Public Disclosure Website, https://secure.mainecampaignfinance.com/PublicSite/Homepage.aspx</t>
  </si>
  <si>
    <t xml:space="preserve">Lawmakers appear to regularly file asset disclosures, but those disclosures lack important detail by their very nature, and are not required to report assets, income or gifts held or received by a family members.
Tracking down substantial sources of income can be especially difficult: public officials are required only to report sources of income over $1,000 and ownership interests over $5,000. Itemization of income, business interests or investments is not required, providing the public with an incomplete picture of the financial records of public employees. There is often critical information missing in the financial disclosure forms that would help citizens piece together the financial picture of elected officials. 
Democratic Representative Michael Barbieri, for example, reported ownership of the firm "Strategic Management Initiatives" on a disclosure form filed in 2014, but he was not required to report that the firm received more than $1 million in state contracts in the most recent fiscal year. Democratic Representative Helene Keeley, who works for the state Department of Labor and collects a salary as a state representative, did not make any distinction between the two income sources on her financial disclosure form filed in 2014, reporting just a single income line from the State of Delaware. </t>
  </si>
  <si>
    <t>Kent Beers, Utah Chief Procurement Officer, Email response to questions , March 25, 2015. Salt Lake City. 
Bid advertisement site: http://purchasing.utah.gov/vendor/currentbids.html. Accessed May 20, 2015.
Utah Department of Transportation bids: http://www.utahlegals.com/search.php?action=browse&amp;paper=85. Accessed May 9, 2015.</t>
  </si>
  <si>
    <t xml:space="preserve">There is a vast amount of legislative and executive state budget documents available to the public online in Colorado. The documentation is available for free and easy to navigate, but only pdf files are available. </t>
  </si>
  <si>
    <t>Chuks Amajor, interim director of the Texas Procurement and Support Services (TPASS), Texas Comptroller’s Office,  Jan. 29, 2015
Chris Bryan, spokesperson, Texas Comptroller of Public Accounts, telephone interview and email,  Jan. 29, 2015
Electronic State Business Daily, Accessed Feb. 17, 2015
http://esbd.cpa.state.tx.us/sagencybid.cfm?startrow=1&amp;endrow=25&amp;ag_num=304&amp;orderby=Agency</t>
  </si>
  <si>
    <t>Kentucky Revised Statutes Chapter 121 Section 15 Subsection 6, 2008, http://www.lrc.ky.gov/Statutes/statute.aspx?id=27846, 19 January 2015
Kentucky Revised Statutes Chapter 121 Section 150, 2011, http://www.lrc.ky.gov/Statutes/statute.aspx?id=39731, 19 January 2015
Kentucky Revised Statutes Chapter 121 Section 180, 2012, http://www.lrc.ky.gov/Statutes/statute.aspx?id=40191, 19 January 2015
Emily Dennis, Kentucky Registry of Election Finance, general counsel, 31 December 2014, Frankfort, Kentucky, phone interview.</t>
  </si>
  <si>
    <t>Steven Berg, director, Office of Procurement Management, 7 April 2015, email.
State EB-5 director signed deal with own company, David Montgomery, Argus Leader, 23 September 2014, http://www.argusleader.com/story/davidmontgomery/2014/09/08/south-dakota-eb5/15293521/.
South Dakota e-Procurement System, hosted by ESM Solutions Inc., https://www.mercurycommerce.com/secure/SourcingEventPostingBoard/default.asp?sID=%7B1CFAA89E7-35C9-49B9-B091-AF5C3C0EEED1%7D&amp;PagingID=&amp;RefreshOption=3, 7 April 2015.</t>
  </si>
  <si>
    <t>Specific “asset disclosure reports” are not required, but some details about candidate's financial conflicts of interests may be found in candidate "conflict of interest" filings with the state campaign finance disclosure website.</t>
  </si>
  <si>
    <t xml:space="preserve">Information about the California budget is available through a comprehensive and easily accessible database. All files, however, are in pdf format. </t>
  </si>
  <si>
    <t>Phone interview with David Roberson, spokesman for the Department of General Services, on Feb. 19, 2015
Interview with Nashville attorney Darwin A. Hindman III on March 30, 2015. 
RFPs, solicitations and notices, accessed May 6, 2015
http://tn.gov/generalserv/cpo/sourcing_sub/rfp.shtml
RFP for Eligibility for CoverKids, accessed May 6, 2015
http://tn.gov/generalserv/cpo/sourcing_sub/documents/31865-00395.pdf</t>
  </si>
  <si>
    <t xml:space="preserve">K.S.A. Chapter 25 Article 41, Campaign Finance Act, 1981, http://www.kansas.gov/ethics/Campaign_Finance/Statutes.html                                              </t>
  </si>
  <si>
    <t>Only the Executive Code of Ethics, created by executive order, requires any disclosures, and these need only include the assets of the official and his or her immediate family that could constitute a conflict of interest in the judgment of the employee making the disclosure. 
 If he or she does not think a particular asset or connection would lead to a conflict, the asset need not be disclosed. Furthermore, the information is confidential, making it impossible to determine how complete and detailed it is.</t>
  </si>
  <si>
    <t>Budget information is available in various forms: the relevant laws are available on the General Assembly website; the Department of Finance and Administration (DFA) website has new budget documents such as the governor’s recommendation, the monthly revenue reports, and the Comprehensive Annual Financial Report; the Bureau of Legislative Review publishes various fiscal information on its website, including a summary of fiscal legislation after each legislative session. Finally, the state Transparency website includes an itemized list of all year-to-date expenditures and revenues, updated daily. 
This information is easy to access and imposes no terms of service, but files are in pdf format.</t>
  </si>
  <si>
    <t>The Statements of Financial Interests (SFIs) from six randomly chosen legislators requested from the Office of State Ethics (OSE) were complete and included the financial information requested -- about real estate holdings, sources of income from jobs other than from the legislature, salaries of spouses (if applicable) and lists of securities. 
Employment information listed for the six included "teacher/facilitator" for a city; owner of a consulting business for nonprofits and small businesses in Fairfield County; two reported income from nonprofit organizations; two are lawyers. 
The SFIs (public under the state Freedom of Information Act) were provided by calling or emailing the OSE, where a paralegal employee at the office complied with requests, within the hour, by emailing copies of statements in pdfs.</t>
  </si>
  <si>
    <t>Asset disclosure reports for all state officers, including the governor, statewide officials and legislators, provide financial details only in broad categories, often making it difficult to ferret out details that could suggest a conflict, say reporters and watchdog groups.   
Those subject to the reporting requirements list sources of occupational income, employers, commercial paper, business holdings, board positions and blind trusts.  
Also subject to disclosure are gifts in excess of $250 and sales of stock and other assets with gains or losses reported in categorical amounts at up to a category of $25,000 or more.  Holdings of stock shares are listed in categorical amounts up to a maximum category of 10,000 shares or more.  
“There  are just a million ways to hide assets and income” on the disclosure forms, said Ross Ramsey, executive editor and co-founder of the Texas Tribune, saying the disclosure requirements “aren’t detailed enough” to adequately reveal conflicts of interest by state officials and lawmakers.
Rep. Chris Turner, a Democrat from Grand Prairie, introduced unsuccessful legislation in the 2015 session to make the disclosure statements “a lot more robust,” including increasing the number of categories from three to 10.  The maximum was set at $5 million or more, instead of the current $25,000, and stocks would have been reported in categorical dollar amounts instead of the number of shares.     
HB1059 was defeated in the House by a vote of 53-87, which Turner said reflected lawmakers’ lack of enthusiasm for broadening oversight of their personal finances.</t>
  </si>
  <si>
    <t>Phone interview, John White, Interim Materials Manager with the S.C. Division of Procurement Services June 18, 2015
Phone interview, Alex Shissias, Columbia procurement attorney, August 20, 2015
E-mail correspondence, Lissette Velez, Membership Coordinator, Hispanic Contractors Association of the Carolinas, August 21, 2015
South Carolina Business Opportunities (SCBO)
http://procurement.sc.gov/PS/general/scbo/PS-scbo-online.phtm</t>
  </si>
  <si>
    <t>The asset disclosure reports for Colorado lawmakers, called Personal Financial Disclosure Statements, contain a list of assets, properties owned, and debts. However, they do not contain dollar amounts.  
In addition to that, disclosures also identify sources of income, which reveals outside employment or other sources of revenue. Lawmakers have to say if they owe an entity more than $1,000, and they have to list the interest rate, but they don’t have to disclose how much they owe. Some filers include copies of their tax returns, which they’re allowed to do, but it’s rare. 
The disclosures cover the filer, his or her spouse, and any minor children living with them. Filers are supposed to write what office or district they represent, but not all do. One filer in 2014 just wrote her name instead.  
In January 2015, The Denver Post’s John Frank reported on how the level of detail in lawmakers’ Personal Financial Disclosure Statements was “generating confusion.” The reporter noted how Colorado’s Senate president did not disclose in his 2014 filings that he was on the board of the American Legislative Exchange Council, known as ALEC. The Secretary of State’s office said that was OK because the lawmaker isn’t paid by the board and holds no fiduciary responsibility. The Senator chose to disclose his ALEC board position in his 2015 disclosure forms anyway. In the story, deputy Secretary of State Suzanne Staiert characterized Colorado’s disclosure forms for lawmakers as “a financial disclosure form, not a conflict-of-interest form or a disclose-everything-you-do form.”</t>
  </si>
  <si>
    <t>No such law exists.
Chief Superior Judge Brian Grearson personal interview Feb. 17, 2015.
Dan Barrett, staff attorney VT ACLU telephone interview Feb. 19, 2015.
Steven Adler, Chair Judicial Conduct Board telephone interview Feb. 13, 2015.</t>
  </si>
  <si>
    <t>Canon 3(C)(4) of Judicial Conduct http://www.courts.state.va.us/agencies/jirc/canons_of_judicial_conduct.pdf</t>
  </si>
  <si>
    <t>In practice, the budget and budget-related documentation is accessible to the public, but all links are in pdf format. 
 The Joint Legislative Budget Committee provides data that is timely, easy to obtain, non-discriminatory, permanent and at minimal cost. Arizona's OpenBooks program provides expenditure data.</t>
  </si>
  <si>
    <t>Reporters complain that Tennessee’s asset disclosures, called disclosure of statements of interests, don’t contain enough information. “In my opinion, they are not high quality,” said Rick Locker, a veteran statehouse reporter who writes for the Memphis Commercial Appeal and the Knoxville News Sentinel. The law says officials have to disclose outside income of $1,000 or more or investments of $10,000 or more — this applies to spouses and dependent children. However, the amount of income or investment isn’t required. 
 It’s impossible to tell whether the income is $1,000 or $1 million, said Tom Humphrey, a reporter for the Knoxville News Sentinel. 
 Gov. Bill Haslam’s family owns Pilot Flying J, the nation’s largest diesel retailer and one of the most profitable private companies in America. Forbes listed the company’s annual revenues at $32 billion. http://www.forbes.com/companies/pilot-flying-j/. And while the governor’s disclosure form says he receives income from Pilot Corp., it does not list how much money he gets from the family business. 
 Locker and Humphrey said that reporters used to be able to find out how much outside income the governor and his top cabinet officials made. 
 One of Tennessee Gov. Bill Haslam’s first acts in office, according to the Associated Press, was to eliminate a requirement that he and his top aides disclose how much they earn from outside of state government. Former Tennessee Gov. Phil Bredesen issued an executive order that required top executive branch officials to annually report their earnings.</t>
  </si>
  <si>
    <t>Iowa Code Chapter 68A.203(3) "Campaign Finance — Committee treasurer and chairperson — Duties," Code of Iowa updated as of January 2015, https://www.legis.iowa.gov/docs/code/2015/68A.pdf
Iowa Code Chapter 68A.401 "Campaign Finance — Reports filed with board," Code of Iowa updated as of January 2015, https://www.legis.iowa.gov/docs/code/2015/68A.pdf</t>
  </si>
  <si>
    <t>Utah Judicial Conduct Code. http://jcc.utah.gov</t>
  </si>
  <si>
    <t>Indiana Code 3-5-2-6, sets out minimum filing standards for candidates; https://iga.in.gov/legislative/laws/2014/ic/titles/003/
Indiana Code 3-9-2-9, sets out minimum filing standards for committees; https://iga.in.gov/legislative/laws/2014/ic/titles/003/
Indiana Code 3-9-5-15, sets out requirements for committee treasurer's reports; https://iga.in.gov/legislative/laws/2014/ic/titles/003/</t>
  </si>
  <si>
    <t>Asset disclosure records (Form 700) for California legislators are complete and somewhat detailed, listing gifts, travel for specified activities, loans and outside income for spouses, registered domestic partners and dependent children. Items such as income are listed in broad ranges, not given in their specific valuation.
Since 2012, there have been three violations by legislators reported by the Fair Political Practices Commission.</t>
  </si>
  <si>
    <t>Charles E. Anderson, Chief Counsel, Pennsylvania Department of General Services Office of Chief Counsel, 9 June 2015, interview by email.
Procurement Guide: Doing Business with the Commonwealth, published by Pennsylvania Department of General Services, revised May 2014, accessed July 2015, http://www.dgsweb.state.pa.us/comod/SupplierServiceCenter/doingbusiness.pdf
Procurement Handbook, Part II, Chapter 38, Request to Advertise (particularly the note), accessed July 2015, http://www.dgs.pa.gov/Documents/Procurement%20Forms/Handbook/Pt2/Pt%20II%20Ch%2038%20Request%20to%20Advertise.pdf</t>
  </si>
  <si>
    <t>Alabama’s budget information is readily available to the public online and in a relatively short time period, but only in pdf formats. 
The public has access to complete budget recommendations from the governor and the full bills introduced in the Legislature at the Executive Budget Office and the Legislature websites. It also has access to monthly financial reports from state departments and agencies on the Open Alabama site.
As the budget proposal is debated and amended by the Legislature, updated versions of the bills are posted on the Legislature’s website by the end of the day, often within an hour. Monthly reports from state agencies are filed on the last day of the month.</t>
  </si>
  <si>
    <t>The Division of Purchasing's web site, accessed March 4, 2015, can be found here:
www.purchasing.ri.gov
Nancy McIntyre, state purchasing agent, interview, March 4, 2015, phone
Michael Mitchell, acting deputy purchasing agent, interview, March 4, 2015, phone
Gary Sasse, director Hassenfeld Institute for Public Leadership, Bryant University, interview, March 4, 2015, phone</t>
  </si>
  <si>
    <t>The governor is allowed to leave his financial interest statement blank, save for his name and address, if there have been no changes to his financial interests since filing his earlier financial interest statement during his campaign. In that regard, the statement the governor files as an elected official is virtually worthless, in that one must view the previous statement from the campaign to obtain any information.
 The statements of appointive officials in the governor’s cabinet are not available online and must be requested from the secretary of state’s office. Presumably, these reports would be completely filled out because appointive officers do not file campaign statements and therefore have no prior statement that would allow them to avoid filling out a current statement.
 Another weakness of the statements is that they do not include amounts. They list only the name of the financial interest, with no amount or range of amounts.
 The statements must include information about "immediate family," which is defined as a spouse or minor children living at home. The concept does not go beyond that, and no examples of scandals involving extended family could be found.</t>
  </si>
  <si>
    <t>In practice, the asset disclosure records of state legislators are usually complete and detailed. There have been some cases where the media find incomplete information on financial disclosure statements.
The form requires disclosure of the name and address of employers or other sources of compensation, greater than $1,000 per year. It requires disclosure of gifts greater than $500. It also requires disclosure of sizable assets and business assets. Family members are included.
The level of detail and completeness is not regularly or systematically verified, and no one is statutorily required or authorized to verify any of the information found within them.</t>
  </si>
  <si>
    <t>Information collected by the Alaska Public Offices Commission on the finances of state legislators includes: amount and sources of personal income, finances of spouse or domestic partner, finances of children, close economic associations, investments, loans and debts, property ownership, and stock investments. Each source of income is itemized. Records are presented online in a standardized format, and data can be exported in various formats (CSV, DOC, TXT).</t>
  </si>
  <si>
    <t>In law, the ethics entity/ies is required to report on its investigations, activities and advisory opinions.</t>
  </si>
  <si>
    <t>Contract information for the state of Oregon on the Oregon Procurement Information Network, http://orpin.oregon.gov/open.dll/welcome, accessed on April 20, 2015.
Contract information for the Oregon Department of Transportation, http://www.oregon.gov/ODOT/CS/CONSTRUCTION/Pages/Elec_Bidding.aspx, accessed on April 20, 2015.
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
Linda Scronce-Johnson, business development at Hamilton Construction Company, responded to questions via email April 22, 2015.</t>
  </si>
  <si>
    <t>A 100 score is earned if budget and budget-related information is made available online and can be easily accessed, downloaded in bulk, and in machine-readable format.
A 50 score is earned if where budget and budget-related information cannot be easily accessed and/or downloaded in bulk, but it can be downloaded in machine-readable format. 
A 0 score is earned if the information is not available online or it is but cannot be downloaded.</t>
  </si>
  <si>
    <t>Steve Hagar, Director of Central Purchasing for the Office of Management and Enterprise Services, telephone interview 3/6/15 2:30 p.m. 
John Estus, spokesman for the Office of Management and Enterprise Services, telephone interview, 3/6/15 2:30 p.m. 
"Pushmataha County Sheriff, Commissioner under investigation," Oklahoman newspaper article by Randy Ellis, 10/22/14. 
http://newsok.com/pushmataha-county-sheriff-commissioner-under-investigation/article/5358826
Central purchasing open bids website: https://www.ok.gov/dcs/solicit/app/solicitationSearch.php?status=open-pending
Sample Department of Environmental Quality RFP post: 
https://www.deq.state.ok.us/wqdnew/Pocola2015WWTFPublicNotice.pdf
Oklahoma RFPs on GovernmentBids.com 
http://www.governmentbids.com/government-browse-region.open-Oklahoma-OK-en.jsa</t>
  </si>
  <si>
    <t xml:space="preserve">Larry Wolfe, Holland &amp; Hart LLP, Attorney, Lobbyist and Retired staff member of Wyoming Attorney General’s Office, March 26, 2015, phone.
Ruth Ann Petroff, Wyoming Legislature, State House of Representatives, March 26, 2015, phone.  
Wyoming Legislative committee will discuss salary bumps for elected officials, Trevor Brown, Wyoming Tribune Eagle, March 11, 2015, 
http://www.wyomingnews.com/articles/2015/03/12/news/19local_03-12-15.txt#.VRTVwGaSU7A                                                                                                         
Wyoming Commission on Judicial Ethics and Conduct 2014 Annual Report, Wyoming Commission on Judicial Ethics and Conduct website, 2014 https://drive.google.com/file/d/0BxmYASSd4V5bcExjN1A0YlRENlk/view?pli=1                                                                                                          </t>
  </si>
  <si>
    <t>Interview with Bryan Sears, Daily Record, by telephone 3/15/15
Interview with Michael Lord, executive director Maryland Ethics Commission by telephone 3/12/15
State Puts Kent Island Project on Hold, Baltimore Sun 11/8/13 http://bit.ly/1JM1XZb</t>
  </si>
  <si>
    <t>Statements of Economic Interest are required of all public officials, including legislators, and must include information about themselves, their spouses and their dependent children. Names of parents and adult children also must be listed on the disclosures, but details about their financial interests are not required. 
The statements do include significant sources of income. Public officials have to declare information on any businesses for which they,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But income is reported in broad ranges, rather than specific amounts. For instance, public officials must list other jobs or companies from which they received $1,000 to $10,000, $50,000 to $150,000, or more than $250,000. Investments and debts also are reported in broad ranges, making it hard to pin down the net worth of an individual, for instance, or the profit from the sale of a property. 
If the public officials or their spouses are involved in professional services or consulting businesses, their statements must indicate the number of clients and amount of money made from clients that fell into a broad range of categories, including utilities, banking, retail, insurance, manufacturing and real estate.  
The Statements of Economic Interest also are not available in standardized or comparable formats, but just on a web page that looks like the form they fill out. The site is searchable by name of the filer.</t>
  </si>
  <si>
    <t xml:space="preserve">The annual financial disclosure forms contain all of the information that the state requires, such as income, property, business partnerships and family members' employment. 
But reporters and government watchdogs wish that more would be required. For instance, public officials are required to report sources of income for themselves and family members, but not specific amounts. The Code of Ethics only requires that ranges of incomes are disclosed (36-14-17): less than $1,000, $1,000-$10,000, etc. 
Also, a part-time legislator who also works as an insurance broker or lawyer does not have to disclose his or her individual clients.
"The reports could be more robust and less vague," says WPRI political and government reporter Ted Nesi. </t>
  </si>
  <si>
    <t>Tokaji, Daniel P., America's Top Model: The Wisconsin Government Accountability Board (January 16, 2013). Ohio State University (OSU) - Michael E. Moritz College of Law.
Available at SSRN: http://ssrn.com/abstract=2201587 or http://dx.doi.org/10.2139/ssrn.2201587 
"Curious Cure: WI GOP Injects Partisan Politics into Nonpartisan Elections Board," Center for Media and Democracy, PRWatch, Jan. 21, 2015, http://www.prwatch.org/news/2015/01/12710/gop-injects-partisan-politics-gab-elections-board#sthash.LRGaTJSg.dpuf
Bill Lueders, President, Wisconsin Freedom of Information Council, Jan. 16, 2015, Madison WI, email interview; email interview Jan. 27, 2015
http://wisdc.org/econ-intererests-2014
Legislative Audit Bureau, Audit of GAB, December 2014 
lab_audit_report_14_14_full_pdf_13314.pdf</t>
  </si>
  <si>
    <t>Illinois Compiled Statutes, Election Code, 10 ILCS, Chapter 46, Section 9-11, Jan. 1, 2011, http://www.ilga.gov/legislation/ilcs/ilcs5.asp?ActID=170&amp;ChapterID=3
Illinois Compiled Statutes, Election Code, (10 ILCS 5/9-17), (from Ch. 46, par. 9-17), Aug. 17, 1987 http://www.ilga.gov/legislation/ilcs/ilcs4.asp?ActID=170&amp;ChapterID=3&amp;SeqStart=40900000&amp;SeqEnd=46700000</t>
  </si>
  <si>
    <t>Tennessee State Employees Uniform Nepotism Policy Act, 1980, Tenn. Code Ann. § 8-31-103
http://search.mleesmith.com/tca/08-31-0103.html
Tennessee Supreme Court Rule 10: Code of Judicial Conduct, RJC 2.13
http://www.tsc.state.tn.us/rules/supreme-court/10
[As adopted by order filed January 4, 2012, effective July 1, 2012, by order filed June 26, 2012, effective July  1, 2012; by order filed June 29, 2012, effective July 1, 2012, by order filed February 27, 2013, and by order filed September 3, 2013.]</t>
  </si>
  <si>
    <t>Canon 3C (4), Texas Code of Judicial Conduct, Accessed Jan. 22, 2015 
http://www.txcourts.gov/media/514728/TXCodeOfJudicialConduct_20020822.pdf</t>
  </si>
  <si>
    <t>Beth Gianforcaro, director of communications, Ohio Department of Administrative Services, Columbus, 2-20-15 email
Hugh Quill, CEO of Public Performance Partners, former director of Ohio Department of Administrative Services, Columbus, 2-5-15 email 
State web site for searching procurement opportunities: http://procure.ohio.gov/proc/searchProcOpps.asp 
Ohio Facilities Construction Commission search site for procurement opportunities: http://ofcc.ohio.gov/Opportunities.asp</t>
  </si>
  <si>
    <t>Sherry Neas, director of Central Services Division in the Office of Management and Budget (Central Services oversees the State Procurement Office), email, March 20, 2015.
Gail Mooney, Democratic state representative from Cummings, N.D., and member Government and Veterans Affairs Committees (Central Services Division reports to this committee), interviewed by phone from Cummings, March 22, 2015.
“List recent solicitations,” State Procurement Office, https://apps.nd.gov/csd/spo/services/bidder/listCurrentSolicitations.htm, accessed March 22, 2015.
“North Dakota State Procurement Manual,” State Procurement Office, August 2014, http://www.nd.gov/spo/legal/docs/2014%20OMB%20PROCUREMENT%20MANUAL%20-%20Level%201%20Manual%20Feb%202012.pdf, accessed March 22, 2015.
“Bid opening plans and proposals,” Department of Transportation, http://www.dot.nd.gov/dotnet/eplans/default.aspx, accessed March 22, 2015.
“Consultant administration section procedures manual,” Department of Transportation, https://www.dot.nd.gov/manuals/environmental/Proceduremanual.pdf, accessed March 23, 2015.
“IT procurement,” North Dakota University System, http://cts.ndus.edu/sits-departments/office-of-the-cio/it-procurement, accessed March 22, 2015.</t>
  </si>
  <si>
    <t>South Dakota Code of Judicial Conduct, South Dakota Codified Laws, Title 16, Chapter 2, “The Unified Judicial System,” Appendix A, adopted 1993, last amended 2006, http://legis.sd.gov/Statutes/Codified_Laws/DisplayStatute.aspx?Type=Statute&amp;Statute=16-2-A.</t>
  </si>
  <si>
    <t>Retired attorney Kemp Morton, the former chairman of the WV Ethics Commission, in a telephone interview from his home in Huntington WV Jan. 15, 2015.
Phil Kabler, statehouse correspondent for the Charleston Gazette, in a telephone interview from the state Capitol on Jan. 19, 2015.
Rebeca Stepto, executive director, WV Ethics Commission, email interview Jan. 20, 2015, from her office in Charleston WV</t>
  </si>
  <si>
    <t>Canon 3C(4) of the Code of Judicial Conduct:
http://www.judicial.state.sc.us/courtReg/displayRule.cfm?ruleID=501.0&amp;subRuleID=Canon%203&amp;ruleType=APP</t>
  </si>
  <si>
    <t>Idaho Code Section 67-6607, Reports of Contributions and Expenditures, 1974
http://legislature.idaho.gov/idstat/Title67/T67CH66SECT67-6607.htm
Idaho Code Section 67-6610, Contribution in Excess of Fifty Dollars, 1974
http://legislature.idaho.gov/idstat/Title67/T67CH66SECT67-6610.htm
Idaho Code Section 67-6614, Identification of Sources of Contributions and Expenditures, 1974
http://legislature.idaho.gov/idstat/Title67/T67CH66SECT67-6614.htm
Campaign finance reports of party committees in Idaho, 2014 election cycle, Idaho Secretary of State’s website, accessed Jan. 18, 2015, http://www.sos.idaho.gov/elect/Finance/2014/this_year_party_committees.html</t>
  </si>
  <si>
    <t>Ron Jordan, executive director of Virginia Governmental Employees Association, Richmond, Va., 11 March 2015, interview by email.
Bill Sizemore, retired reporter from The Virginian-Pilot, Norfolk, Va., 12 March 2015, interview by phone.
Personnel Records Management policy, Department of Human Resource Management, December 1999. http://www.dhrm.virginia.gov/docs/default-source/hrpolicy/pol6_10personnelrecordsmanagement.pdf?sfvrsn=2</t>
  </si>
  <si>
    <t>Hawaii Revised Statutes, Title 2, chapter 11, Section 333, Candidate committee reports, 2014, http://www.capitol.hawaii.gov/hrscurrent/Vol01_Ch0001-0042F/HRS0011/HRS_0011-0333.htm
Hawaii Revised Statutes, Title 2, chapter 11, Section 335, Noncandidate committee reports, 2014, http://www.capitol.hawaii.gov/hrscurrent/Vol01_Ch0001-0042F/HRS0011/HRS_0011-0335.htm</t>
  </si>
  <si>
    <t>A 100 score is earned if asset disclosures of state legislators and their families provide complete, detailed information, itemizing all significant sources of income. Records are available in standardized, comparable formats.
A 50 score is earned where the asset disclosures  contain some useful information, but lack important details or do not include family members' assets. 
A 0 score is earned where the asset disclosures do not provide a clear accounting of the individuals' sources of income. A 0 score is also earned if asset disclosures are not publicly available.</t>
  </si>
  <si>
    <t>Brad Shannon, editorial writer and former statehouse reporter for The Olympian, phone interview 3/20/2015; 
"Lobbyists, Bearing Gifts, Pursue Attorneys General," Eric Lipton, The New York Times 10/28/2014 
http://www.nytimes.com/2014/10/29/us/lobbyists-bearing-gifts-pursue-attorneys-general.html?_r=1
"After probe, Ferguson seeks limits on former AG staff lobbying," The Seattle Times 10/20/2014 
http://www.seattletimes.com/seattle-news/after-probe-ferguson-seeks-limits-on-former-ag-staff-lobbying/</t>
  </si>
  <si>
    <t>Naomi Schalit, Senior Reporter, Maine Center for Public Interest Reporting, 25 February 2014, in person interview.
Beth Ashcroft, Director, Office of Program Evaluation and Government Accountability, 26 February 2015,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Portland Press Herald, June 16,2013, The Lobbyist in the hen house, by COLIN WOODARDhttp://www.pressherald.com/interactive/lobbyist_in_the_henhouse_dep_series/</t>
  </si>
  <si>
    <t>Allen Gilbert, Vermont Ex. Dir. ACLU,personal interview Jan.6, 2015.
Secretary of State Jim Condos,personal interview Jan. 6, 2015.
Chief Superior Judge Brian Grearson personal interview Feb. 17, 2015.
State Auditor Doug Hoffer, personal interview, Jan. 21, 2015</t>
  </si>
  <si>
    <t>Georgia Government Transparency and Campaign Finance Act (2014), Disclosure reports - O.C.G.A. § 21-5-34(f)(2)(B)
http://www.ethics.ga.gov/wp-content/uploads/2011/08/2014-B%20GA%20Govt%20Transparency%20and%20Campaign%20Finance%20Act%20effective%20Januay%2031%202014%20INCORPORATING%20HB310%20and%20SB297%20FINAL.pdf</t>
  </si>
  <si>
    <t>RI General Laws, § 35-14-5, passed in 1987, can be found here: 
http://webserver.rilin.state.ri.us/Statutes/TITLE36/36-14/36-14-5.HTM
Interview with Ed Fitzpatrick, Providence Journal political columnist, Feb. 6, 2015, phone.
Interview with Stephen Erickson, retired Rhode Island District Court judge, Feb. 6, 2015, phone.
Interview with Craig Berke, Rhode Island courts communications director, Feb. 12, 2015 phone
Interview with Jason Gramitt, Rhode Island State Ethics Commission, Feb. 13, 2015, phone.</t>
  </si>
  <si>
    <t xml:space="preserve">E-mail, Feb. 19, 2015 from Chris Mears, public information officer for the NC Dept. of Administration.
Procurement Office Web site: http://www.pandc.nc.gov/Default.aspx. Scroll to bottom left and click on Access IPS, the Interactive Purchasing System. Then you can choose a number of ways to view requests for bids. If you pick "Bids by Department," then click on purchase and contract, and a list of open contracts will appear. Here is the example of the list.
https://www.ips.state.nc.us/ips/BidList.aspx?x=3+l/X3b+Z6HYVoph/c173U+CZfd0qiUkr2895EeuNST8ynltgLojT9AaauH7cVaUdcjnkgijmRHQ0h+YzPpPJA==  
NC Open Book. http://www.ncopenbook.gov/Home.jsp. 
Phone interview March 25, 2015, with James P. Laurie III, Raleigh construction lawyer. </t>
  </si>
  <si>
    <t>Natalia Ashley, executive director, Texas Ethics Commission, interview, Feb. 3, 2015 
Craig McDonald, director, Texans for Public Justice, Jan. 5, 2015
R. G. Ratcliffe, former state-house reporter for the Houston Chronicle and Fort Worth Star-Telegram, telephone interview, Dec. 30, 2014
Seana Willing, executive director, State Commission on Judicial Conduct, email response, June 24.</t>
  </si>
  <si>
    <t>Statements of Financial Interest are generally filed pro forma with all the boxes checked, although it is worth nothing that the forms are easy to complete in part because the information required to be reported is basic and not terribly detailed. 
For example, while sources of direct or indirect income are requested, the dollar amount generated by those sources is not, nor are they required to disclose the relationship those entities might have with the state (grantees, contracts, etc.). There are also no requirements to disclose immediate family members' sources of income or business relationships.</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</si>
  <si>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Kevin Kane, executive director of the Pelican Institute, a conservative policy analysis research and advocacy group, in-person interview, March 6, 2015 
John Schroeder, state representative, R-Covington, and a frequent critic of the state’s Civil Service system, in-person interview, Feb. 25, 1025
Mattie Green v LSU Health Care Services, State Civil Service Commission, Docket S-17368, July 31, 2013
http://www.civilservice.louisiana.gov/files/appeals_opinions/0017368.htm 
Louisiana Thoroughbred Breeders Association, Louisiana Legislative Auditor’s Report, Sept. 24, 2014
http://app.lla.state.la.us/PublicReports.nsf/0/BC07E08BB282967E86257D5C00500F44/$FILE/0000312B.pdf 
St. Tammany Parish Coroner’s Office, Louisiana Legislative Auditor’s Report, Oct. 21, 2013
http://app.lla.state.la.us/PublicReports.nsf/0/C3C02DAF9C0BF90286257C0B006A8D8C/$FILE/00035CEE.pdf 
In the Matter of Michelle Barnett, Louisiana Board of Ethics, Docket 2013-1777, Jan. 15, 2015
http://ethics.la.gov/EthicsCharges/DocView.aspx?id=307473&amp;searchid=bf370025-1413-4b38-a139-c208fba46138&amp;dbid=0 
“Magellan relationship brings ethics charges, Marsha Shuler, The Advocate, Jan. 15, 2015
http://theadvocate.com/news/11444920-123/magellan-relationship-brings-ethics-charges</t>
  </si>
  <si>
    <t>State Sen. Sander Rue, 17 April 2015, via phone. 
Karen Medina, New Mexico Small Business Development Centers, Procurement Technical Assistance Program Adviser, 12 May 2015, via phone.
‘Buster screwed us,' the Albuquerque Journal, Mike Gallagher, 12 January 2014, 
http://www.abqjournal.com/335335/news/buster-screwed-us.html</t>
  </si>
  <si>
    <t>15 Del. C. 8030(d)(2), http://1.usa.gov/1vYhgDC, approved October 11, 1990</t>
  </si>
  <si>
    <t>PA Constitution, Article V, Section 17(b), 1968
http://www.legis.state.pa.us/cfdocs/legis/LI/consCheck.cfm?txtType=HTM&amp;ttl=00&amp;div=0&amp;chpt=5
Pennsylvania Code, Chapter 33 (Code of Judicial Conduct), Subchapter A, 1973, Rule 2.13(2), amended 2014
http://www.pacode.com/secure/data/207/chapter33/chap33toc.html</t>
  </si>
  <si>
    <t>Matthew Sweeney, Office of the New York Comptroller, Assistant Communications Director, March 3, 2015, email; 
Tim Hoefer, Empire Center, Executive Director, Feb. 11, 2015, New York, phone;
New York State Contract Reporter, Department of Economic Development, accessed March 6, 2015, https://www.nyscr.ny.gov/adsOpen.cfm ; 
Economic Development Law Article 4-C, Section 142, Effective December 31, 2009, http://codes.lp.findlaw.com/nycode/COM/4-C</t>
  </si>
  <si>
    <t>106.07 (1) and (2)(a)1, Reports; certification and filing, 2014, http://www.leg.state.fl.us/Statutes/index.cfm?App_mode=Display_Statute&amp;Search_String=&amp;URL=0100-0199/0106/Sections/0106.07.html</t>
  </si>
  <si>
    <t>Because these records are not audited, they often are perfunctory. There is good information but some required information may be missing. For example, the governor did not disclose the First Lady's income in disclosures about his household income. 
Also, Republican Senate Candidate Mike Nearman failed to disclose his job and wife's job, a livestock farm and rental properties on his statement.</t>
  </si>
  <si>
    <t xml:space="preserve">John Cheves, Lexington Herald-Leader, accountability reporter, 23 January 2015, Lexington, Kentucky, phone interview.
John Steffen, Kentucky Executive Branch Ethics Commission, executive director, 19 February 2015, Frankfort, Kentucky, phone interview. 
Don Speer, Kentucky Finance and Administration Cabinet's Office of Procurement Services, executive director, 23 January 2015, Frankfort, Kentucky, in-person interview. 
Settlement Agreement in Executive Branch Ethics Commission v. Zane Alexander, No. 14-001, Executive Branch Ethics Commission, 19 May 2014, http://ethics.ky.gov/Administrative%20Actions/Settlement%20Agreement%20-%20Z.%20Alexander.pdf, accessed 21 February 2015. 
Kimberly Dickerson vs. Cabinet for Health and Family Services Personnel Appeal NO. 2014-027, Kentucky Personnel Board, 17 December 2014, http://personnelboard.ky.gov/NR/rdonlyres/448722F5-3E58-4C99-93B6-1F00D97922F5/0/DickersonKimberlyvHFS.PDF, accessed 21 February 2015. 
Settlement Agreement in Executive Branch Ethics Commission vs. Michelle M. Jones case No. 14-051, Kentucky Executive Branch Ethics Commission, 14 July 2014, http://ethics.ky.gov/Administrative%20Actions/Settlement%20Agreement%20%20-%20M.%20Jones.pdf, accessed 21 February 2015. </t>
  </si>
  <si>
    <t>In practice, the asset disclosure records of state legislators are complete and detailed.</t>
  </si>
  <si>
    <t>Oregon Revised Statues 244 - Government Ethics, Sections 244.040 (1974); 244.177 (2007).
https://www.oregonlegislature.gov/bills_laws/lawsstatutes/2013ors244.html
Oregon Code of Judicial Conduct (2013), Section 3.3  Impartiality and Fairness. 
http://www.ojd.state.or.us/Web/ojdpublications.nsf/Files/CodeJudicialConduct.pdf/$File/CodeJudicialConduct.pdf</t>
  </si>
  <si>
    <t>Larry Wolfe, Holland &amp; Hart LLP, Attorney, Lobbyist and Retired staff member of Wyoming Attorney General’s Office, March 26, 2015, phone.                                                                 
Ruth Ann Petroff, Wyoming Legislature, State House of Representatives, March 26, 2015, phone.   
Ethics Disclosure Overview, Wyoming Secretary of State’s Office, Website, accessed June 8, 2015 http://soswy.state.wy.us/Elections/Ethics.aspx</t>
  </si>
  <si>
    <t>Louis W. Fryman, former chairman of the State Ethics Commission, 1 June 2015, Philadelphia, Pa., interview by phone.
FAQ, State Ethics Commission, pursuant to Public Official and Employee Ethics Law, Title 65 (Public Officers), Sections 1103(g), http://www.ethics.state.pa.us/portal/server.pt/community/faqs/11412#Q29
Opinion 05-008, State Ethics Commission, accessed 10 June 2015, http://www.ethicsrulings.state.pa.us/weblink8/0/doc/72478/Page1.aspx</t>
  </si>
  <si>
    <t>Nepotism law, 21 O.S. 16-481
Ethics Commission Rules, 74E O.S. Appendix I, rule 4
http://www.oklegislature.gov/osstatuestitle.html</t>
  </si>
  <si>
    <t>Michael Connor, New Hampshire Department of Administrative Services, deputy commissioner, Feb. 2-6, 2015, Lowell, Mass., phone, email
Dave Solomon, New Hampshire Union Leader, business reporter, former editor Nashua Telegraph, Feb. 6, 2015, Lowell, Mass., phone
Current Bidding Opportunities, New Hampshire Dept. of Administrative Services
http://www.admin.state.nh.us/purchasing/bids_posteddte.asp
Current Bids/Proposals and Addenda, UNH Procurement Services
http://www.unh.edu/purchasing/bid-docs.html
Invitation to Bid, New Hampshire Department of Transportation
http://www.nh.gov/dot/org/administration/finance/bids/invitations/index.htm</t>
  </si>
  <si>
    <t>Michael Buelow, Wisconsin Democracy Campaign, email interview July 10, 2015
Bill Lueders, President, Wisconsin Freedom of Information Council, Jan. 16, 2015, Madison WI, email interview; email interview Jan. 27, 2015
Wisconsin Democracy Campaign, http://wisdc.org/econ-intererests-2014
Interview with Executive Director Matt Rothschild July 8, 2015.
Eye on Financial Relationships, http://ethics.state.wi.us/EOFR/Pages/ Accessed June 3, 2015
Legislative Audit Bureau, Audit of GAB, December 2014 
lab_audit_report_14_14_full_pdf_13314.pdf</t>
  </si>
  <si>
    <t>North Dakota Century Code, § 44-04-09, 1993 to 1999, http://www.legis.nd.gov/cencode/t44c04.pdf.
North Dakota Judicial System Policy, Policy 113, 2012.
Corroborated with: Jim Ganje, staff attorney in the state court administrator’s office, interviewed by phone from Bismarck, N.D., Feb. 26, 2015.</t>
  </si>
  <si>
    <t>Kyle Roerink, Politics Reporter, Las Vegas Sun, Las Vegas, NV, April 14, 2014, by phone.
Kimberlee Tarter, Deputy Administrator, Nevada Department of Administration, Purchasing Division, Las Vegas, NV, April 8, 2014, by phone.
"Companies, individuals make $1.7 billion from Nevada no-bid contracts," Kyle Roerink, Las Vegas Sun, Feb. 26, 2015
http://lasvegassun.com/news/2015/feb/26/nevadas-no-bid-government-contracts-total-17-billi/</t>
  </si>
  <si>
    <t>Ron Bersin is the Executive Director of the Oregon Government Ethics Commission. He was interviewed by phone March 9.
Brian Boquist is a Republican senator in Oregon. He was interviewed by phone March 25.
"A Background Brief on Government Ethics Law" by Legislative Committee Services of the Oregon Legislature, September 2012.
https://www.oregonlegislature.gov/citizen_engagement/Reports/GovernmentEthicsLaw.pdf</t>
  </si>
  <si>
    <t>Ohio Ethics Commission fact sheet on nepotism and hiring family members: http://ethics.ohio.gov/education/factsheets/nepotism_restrictions.pdf 
Ohio Code of Judicial Conduct Rule 2.13, 1999 (last amended Nov. 18, 2014): http://www.supremecourt.ohio.gov/LegalResources/Rules/conduct/judcond0309.pdf</t>
  </si>
  <si>
    <t>Ethics Commission Web site containing financial disclosure statements, accessed on Jan. 5, 2015. 
http://www.ethics.wv.gov/pages/financialdisclosuresearch.aspx
Downloaded and viewed 2014 Asset Disclosure form for Senate Minority Leader Mike Hall at no cost.
Downloaded and viewed 2014 Asset Disclosure form for House Speaker Timothy Miley at no cost.
Requested and reviewed Asset disclosure form for Jeffrwey Kessler on Jan. 5, 2015
Rebecca Stepto, executive director of West Virginia Ethics Commission, email interview Dec. 27, 2014 and Jan. 2, 2014.
Phil Kabler, statehouse correspondent for the Charleston Gazette, in a column entitled Statehouse Beat: Looking over House financial disclosures, published Dec. 22, 2014.</t>
  </si>
  <si>
    <t>NC Code of Judicial Conduct (2006) http://www.aoc.state.nc.us/www/public/html/Amendments-NCJudicialCode.pdf
Employment and supervision of members of covered person's or legislative employee's extended family. NC GS 138A-40 (2006 amended 2007) . http://www.ncleg.net/EnactedLegislation/Statutes/HTML/BySection/Chapter_138A/GS_138A-40.html
Definitions. NC GS 138A-3 (2006 amended 2013) http://www.ncleg.net/EnactedLegislation/Statutes/HTML/BySection/Chapter_138A/GS_138A-3.html
Bribery of Officials. NC GS 14-217 (1868 amended 2010) http://www.ncleg.net/EnactedLegislation/Statutes/HTML/ByArticle/Chapter_14/Article_29.html</t>
  </si>
  <si>
    <t xml:space="preserve">No such law exists. 
Lee Slater, executive director of Oklahoma Ethics Commission, telephone interview 1/30/15 1:30 p.m. </t>
  </si>
  <si>
    <t>Bo Botelho, administrator, State Purchasing Bureau, Department of Administrative Services, phone interview, April 20, 2015.
Brenda Pape, state procurement manager, Department of Administrative Services, phone interview, April 20, 2015
Current bid opportunities, State Purchasing Bureau website, accessed April 28, 2015
http://das.nebraska.gov/materiel/purchase_bureau/vendor/bid_opportunity.html</t>
  </si>
  <si>
    <t>Paul Nick, executive director, Ohio Ethics Commission, Columbus, 1-2-15 email
Case No. 1:09-cv-326, Order Granting Plaintiffs' Motion for Summary Judgment and Issuance of a Permanent Injunction and Denying Defendants' Motion for Summary Judgment, Chief District Judge Susan J. Dlott, U.S. District Court for the Southern District of Ohio, Western Division, Feb. 7, 2010: http://www.jlec-olig.state.oh.us/PDFs/Ethics/RevolvingDoor.pdf
(The historical turning point that still controls today) Ohio's "revolving door" lobbying law thrown out, Jim Siegel, The Columbus Dispatch, 2-17-10: http://www.dispatch.com/content/stories/local/2010/02/18/ohios-revolving-door-lobbying-law-thrown-out.html
Ohio’s oil-and-gas industry donations, ruling tied?, Darrel Rowland and Jim Siegel, The Columbus Dispatch, Feb. 22, 2015 (note mention of former Senate president): http://workplace.dispatch.com/content/stories/local/2015/02/22/industry-donations-ruling-tied.html
Former Batchelder staffers lobby for charter school, Jim Siegel, The Daily Briefing, Feb. 16, 2015: http://www.dispatch.com/content/blogs/the-daily-briefing/2015/02/02-16-15-charter-lobby.html</t>
  </si>
  <si>
    <t>Ryan Burns, public information officer, Office of Administration, Jefferson City, Missouri, 19 May 2015, interview by email.
Pamela Henrickson, Goller, Feather, &amp; Henrickson LLC, Jefferson City, Missouri, 7 May 2015, interview by phone.
Upcoming MBE/WBE and SDVE Subcontracting Bid Opportunities, Office of Administration, accessed 19 May 2015, http://oa.mo.gov/purchasing/bidding-contracts/upcoming-mbewbe-and-sdve-subcontracting-bid-opportunities
“Closed Bids for All Commodities/Services,” State of Missouri On-Line Bidding/Vendor Registration, accessed 6 June 2015, https://www.moolb.mo.gov/BidList/bidbytype.asp?bidnum=0&amp;rtype=commc</t>
  </si>
  <si>
    <t>Corroborated with: Jim Ganje, staff attorney in the state court administrator’s office, interviewed by phone from Bismarck, N.D., Feb. 26, 2015.</t>
  </si>
  <si>
    <t>General Services Division, Onestop Vender Information, http://vendor.mt.gov/
Brad Sanders, State Procurement Bureau, Bureau Chief, 27 February 2015, Helena, Montana, email
Cary Hegreberg, Montana Contractors Association, executive director, 7 April 2015 Helena, Montana, telephone
Matt Keller, office manager H&amp;H earthworks, 10 March 2015
Montana Newspaper Association, Montana Public Notices, Invitation to bid, http://libraries.arcasearch.com/mtc/</t>
  </si>
  <si>
    <t>Austin Jenkins, capitol reporter for nwNewsNetwork, emailed interview 4/13/2015
Jon Ammons, acting public records officer for PDC emailed response for request for F-1 financial statements for Sen. Pam Roach and Rep. Frank Chopp 2/18/15.
Public Disclosure Commission "Personal Financial Affairs" records request page, accessed April 21, 2015
http://www.pdc.wa.gov/public/personalfinancialaffairs.aspx</t>
  </si>
  <si>
    <t>In practice, the budget and budget-related documentation is accessible to the public in open data format.</t>
  </si>
  <si>
    <t>NMRA &gt; Code of Judicial Conduct &gt; 21-213. Administrative appointments.
http://public.nmcompcomm.us/nmnxtadmin/NMPublicLink.aspx?jd=21-213
[Adopted by Supreme Court Order No. 11-8300-045, effective January 1, 2012.]</t>
  </si>
  <si>
    <t>In person interview Feb. 18, 2015, with Perry Newson, ethics commission executive director.
Phone interview March 9, 2015 with Ed Turlington, lobbyist and lawyer specializing in lobby issues.
Phone interview March 11, 2015, with Chris Fitzsimon director of NC Policy Watch.
Phone interview Feb. 27, 2015, with Chris Heagarty, director of NC Judicial Standards Commission. 
Phone interview Feb. 27, 2015 with Michael Crowell, professor of public law and government at the UNC School of Government. 
Phone interview Feb. 25, 2015, with Jane Pinsky, director of the NC Coalition for Lobbying and Government Reform.</t>
  </si>
  <si>
    <t>No such law exists. 
Rules of the Chief Judge, Section 8.1, amended Feb. 16, 2006, http://www.nycourts.gov/rules/chiefjudge/08.shtml</t>
  </si>
  <si>
    <t>Steve Harshman, Wyoming Legislature, State House of Representatives, Co-Chairman of the Joint Appropriations Committee, May 12, 2015, phone.                                                                
Ruth Ann Petroff, Wyoming Legislature, State House of Representatives, April 28, 2015, phone.
Wyoming State Government Revenue Forecast Fiscal Year 2015 –Fiscal Year 2020, Consensus
Revenue Estimating Group, Department of Administration and Information Economic Analysis Division webpage, January 2015
http://eadiv.state.wy.us/creg/GreenCREG_Jan15.pdf</t>
  </si>
  <si>
    <t>State Budget Office, http://www.doa.state.wi.us/Divisions/Budget-and-Finance/State-Budget-Office
Accessed several times, including July 14, 2015
Wisconsin Capital Finance Office - Monthly General Fund Information
http://www.doa.state.wi.us/divisions/budget-and-finance/capital-finance/capital-finance-office-monthly-general-fund-information
Annual Fiscal Report (AFR)
http://www.doa.state.wi.us/Divisions/Budget-and-Finance/Financial-Reporting/Annual-Fiscal-Reports
Todd Berry, president, Wisconsin Taxpayers Alliance, 401 North Lawn St., Madison. Face-to-face interview and followup emails, Feb. 17, 2015 and Feb. 18, 2015
"Summary of Tax Exemption Devices" https://www.revenue.wi.gov/ra/13sumrpt.pdf</t>
  </si>
  <si>
    <t>Rules of the Supreme Court of the State of New Hampshire, Rule 2.13 (A), accessed Jan. 22-Feb. 9, 2015
http://www.courts.state.nh.us/rules/scr/scr-38-Canon%202-new.htm 
Robert Wilson, New Hampshire Committee on Judicial Conduct, chairman, Jan 27, 2015, Lowell, Mass., phone</t>
  </si>
  <si>
    <t>Curtis Yoakum, Assistant Commissioner, Communications and Planning, Minnesota Department of Administration, St. Paul, Minnesota, 18 March 2015, email interview
Solicitation Announcements, Minnesota Materials Management Division, 1 April 2015, http://www.mmd.admin.state.mn.us/solicitations.htm
Minnesota Statute, Chapter 16C, Section 16C.06, 2014, https://www.revisor.mn.gov/statutes/?id=16c.06</t>
  </si>
  <si>
    <t>Cannon 7 A (adopted December 7, 1993, to be effective immediately; Canon 7C and Comment to Canon 7C amended March 1, 1999) : http://www.judiciary.state.nj.us/rules/appemploy.htm</t>
  </si>
  <si>
    <t>Mississippi Press Association Executive Director Layne Bruce - e-mailed answer to question April 4, 2015
Joint Legislative Committee on Performance Evaluation and Expenditure Review: www.peer.state.ms.us/reports/rpt577.pdf
www.publicnoticeads.com/MS/search/view.asp?T=PN&amp;id=2991\11102014_21908262.HTM
www.publicnoticeads.com/MS/search/view.asp?T=PN&amp;id=2991\12222014_22017832.HTM
http://www.dfa.state.ms.us/Offices/BOB/BOBbidopps.htm</t>
  </si>
  <si>
    <t>Interview with Gary Lambert, assistant secretary for operational services with the Massachusetts Executive Office of Administration and Finance, conducted by phone on February 24, 2015
Commonwealth procurement information  
https://www.commbuys.com/bso/ -accessed March 8, 2015
Division of Capital Management bid information
http://www.mass.gov/anf/property-mgmt-and-construction/design-and-construction-of-public-bldgs/procurement-opps-at-dcam/dcam-construction-opportunities-in-bid-room.html accessed March 8, 2015
Massachusetts Secretary of State Bid Procurement
http://www.sec.state.ma.us/spr/infobids.htm accessed March 8, 2015</t>
  </si>
  <si>
    <t>Supreme Court Order ADKT427 -- Nevada Code of Judicial Conduct, Canon 2, Rule 2.13, 2010
http://www.leg.state.nv.us/courtrules/scr_cjc.html
Phone interview 1/22/15 with Janette Bloom, retired chief clerk, Nevada Supreme Court 
Phone interview 1/23/15 with Michael Sommermeyer, PIO, Nevada Supreme Court 
Phone interview 2/4/15 with Doug Jones, former chairman, Nevada Judicial Discipline Commission</t>
  </si>
  <si>
    <t xml:space="preserve">Caleb Buhs, public information officer, Department of  Technology, Management and Budget, email conversations, April 21-26, 2015 
Buy4Michigan website
www.buy4michigan.com/bso/  
MIContractConnect website
http://michigan.gov/micontractconnect 
Michigan ListServ Service https://public.govdelivery.com/accounts/MIDEPTTMB/subscriber/new?topic_id=MIDEPTTMB_309                                                                                                                             </t>
  </si>
  <si>
    <t>Rebecca Proctor, interim director of Kansas Organization of State Employees, telephone interview March 6, 2015                                                                                   
Carol Williams, Governmental Ethics Commission executive director, telephone interview, Feb. 26, 2015 and email June 19, 2015                                                                       
Governmental Ethics Commission annual report FY 2014: http://ethics.ks.gov/GECSummaries/Annual%20Report%202014.pdf</t>
  </si>
  <si>
    <t xml:space="preserve">Political Reform Act of 1974, Government Code §84211, (2000)
http://leginfo.legislature.ca.gov/faces/codes_displaySection.xhtml?lawCode=GOV&amp;sectionNum=84211.
Political Reform Act of 1974, Government Code §81008, (1974)
http://leginfo.legislature.ca.gov/faces/codes_displaySection.xhtml?lawCode=GOV&amp;sectionNum=81008.
 </t>
  </si>
  <si>
    <t>Montana Code Annotated, title 2, chapter 2, part 3, section 2, 1933, http://leg.mt.gov/bills/mca/2/2/2-2-302.htm
Montana Code Annotated, title 49, chapter 3, part 2, section 7, 1975, http://leg.mt.gov/bills/mca/49/3/49-3-207.htm
---
Peer Reviewer sources:
Code of Judicial Conduct, Rule 2:14.
http://courts.mt.gov/portals/113/supreme/new_rules/rules/jud-canons.pdf</t>
  </si>
  <si>
    <t>Nebraska State Law, 49-1499.07; effective 2009; 
http://nebraskalegislature.gov/laws/statutes.php?statute=49-1499.07
Nebraska Code of Judicial Conduct, Canon 2, Chapter 5, Article 302.13, last updated Feb. 9, 2015; 
https://supremecourt.nebraska.gov/supreme-court-rules/2156/%C2%A7-5-30213-administrative-appointments</t>
  </si>
  <si>
    <t>C.G.S. Title 9, Chap. 155, Sec. 9-608 (c), (6) and (7), 1986, http://www.cga.ct.gov/current/pub/chap_155.htm#sec_9-608
C.G.S., Title 9, Chap. 156, Sec. 9-677, 1997, http://www.cga.ct.gov/current/pub/chap_156.htm#sec_9-677</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</si>
  <si>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Audit: Employee benefitted when Iowa skipped bid process, Jason Clayworth, Des Moines Register, June 30, 2014  http://www.desmoinesregister.com/story/news/2014/06/30/public-bids/11774541/
Board meeting minutes, Iowa Ethics and Campaign Disclosure Board, Oct. 2, 2014
https://webapp.iecdb.iowa.gov/publicview/misc/minutes/2014/10-2.pdf  
Sales by State Officials/Employees to State Agencies Form for Lois Schmitz, Iowa Ethics and Campaign Disclosure Board, Aug. 15, 2014 https://webapp.iecdb.iowa.gov/publicview/misc/public_bids/2014/schmitz_lois2.pdf
Sales by State Officials/Employees to State Agencies Form for Lois Schmitz, Iowa Ethics and Campaign Disclosure Board, Feb. 25, 2014 https://webapp.iecdb.iowa.gov/publicview/misc/public_bids/2014/schmitz_lois.pdf</t>
  </si>
  <si>
    <t xml:space="preserve">Ark. Code 7-6-223, "Reports of contributions by political parties," 1996.
http://law.justia.com/codes/arkansas/2012/title-7/chapter-6/subchapter-2/section-7-6-223/
Ark. Code 7-6-207, "Reports of contributions by for office other than school district, township, municipal, or county office, etc.," 1975.
http://law.justia.com/codes/arkansas/2012/title-7/chapter-6/subchapter-2/section-7-6-207/
Ark. Code 7-6-214, "Publication of Reports," 1975.
http://law.justia.com/codes/arkansas/2012/title-7/chapter-6/subchapter-2/section-7-6-214/ </t>
  </si>
  <si>
    <t>Email statement from Comptroller Peter Franchot, 6/24/15 via spokeswoman Michelle Byrnie-Parker
Maryland eMarylandmarketplace where procurements are advertised: http://www.dgs.maryland.gov/Procurement/StatewideContracts/commodities.html, 4/15/15 accessed; 
Hogan, Franchot share concerns over procurement: Capital News Service (Univ of Md), 1/28/15 http://cnsmaryland.org/2015/01/28/hogan-franchot-share-concerns-over-procurement-school-maintenance-at-governors-first-public-works-meeting/, 
Hogan, Spending Board send message to officials on contracts, Baltimore Sun, 2/18/15 http://www.baltimoresun.com/news/maryland/politics/bs-md-bpw-contracts-20150218-story.html
Maryland Reporter, 4/19/15 Procurement Disgrace in Annapolis http://marylandreporter.com/2015/04/19/rascovar-procurement-disgrace-in-annapolis/</t>
  </si>
  <si>
    <t>Mike McKown, director of the state Budget Office, in a telephone interview from his office in the state Capitol in Charleston WV on Jan. 2, 2015. 
 Ashton Marra, statehouse correspondent for West Virginia Public Broadcasting, in a telephone interview from her office in Charleston WV on Feb. 9, 2015.
 Governor’s budget available on its Web site, accessed on April 23, 2015.
 http://www.budget.wv.gov/executivebudget/Pages/default.aspx</t>
  </si>
  <si>
    <t>Chris Piper, executive director of Virginia Conflict of Interest and Ethics Advisory Council, 4 March 2015, interview by phone.
Secretary of the Commonwealth's office, Richmond, Va., 13 March 2015, interview by email.
Virginia Public Access Project, Lawmakers: Gifts/Paid Conferences, accessed 18 April 2015. http://www.vpap.org/lawmaking/gifts-paid-conferences/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Conflict of Interest page, Secretary of the Commonwealth, accessed 13 March 2015. https://commonwealth.virginia.gov/va-government/conflict-of-interest/
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t>
  </si>
  <si>
    <t>Matt Marks, Chief Executive Officer, Associated General Contractors of Maine, 26 February 2015, in person interview.
David Heidrich, Assistant Director of Communications, Maine Department of Administrative and Financial Services, 26 February 2015, in person interview.
Kevin Scheirer, Director of Operations, Division of Purchases, Bureau of General Services, 26 February 2015, email interview.
Vendors and Bid Opportunities, Division of Purchases, Bureau of General Services, accessed March 13, 2015
http://www.maine.gov/purchases/venbid/index.shtml
Maine Public Notices, accessed March 13, 2015, http://me.mypublicnotices.com/PublicNotice.asp</t>
  </si>
  <si>
    <t>Ralph Thomas, communications director, Office of Financial Management, emailed interview 2/6//2015; 
 Michael Mann, managing consultant, Legislative Evaluation &amp; Accountability Program Committee, email interview 4/14/2015
 Budget overview for 2013-15 budget, accessed April 22, 2015 
 http://www.ofm.wa.gov/budget14/highlights/Highlights_overview.pdf
 Balance Sheet detail for Gov. Jay Inslee's proposed 2013-15 budget, accessed April 22, 2015 
 http://www.ofm.wa.gov/budget14/press_packet.pdf
 "Washington State Clears Boeing Tax Breaks," Reuters, 11/10/2013 
 http://www.nytimes.com/2013/11/11/business/washington-state-clears-boeing-tax-breaks.html</t>
  </si>
  <si>
    <t>John Milgrim, Joint Commission on Public Ethics, Director of External Affairs, Feb. 25, 2015, New York, email; 
Blair Horner, New York Public Interest Research Group, Legislative Director, Feb. 24, 2015, New York, phone; 
N.Y. Agency, Joint Commission on Public Ethics, Faces Questions, Mike Vilensky and Josh Dawsey, Wall Street Journal, Jan. 30, 2015, http://www.wsj.com/articles/n-y-agency-joint-commission-on-public-ethics-faces-questions-1422664114</t>
  </si>
  <si>
    <t>Ohio's financial disclosure statements for public officials provide some useful information, but the information is only general in nature. While all sources of income are identified, amounts are listed only in ranges - with the top range anything above $100,000, meaning it could be $100,001 or $100,000,000. And an investment merely has to be listed if it's more than $1,000 - again, no distinction between $1,001 and $1,000,000. Filers are required to list the names of family members' businesses (spouse residing in the same household or dependent children), but nothing more. The business activity of spouses of the lieutenant governor and a candidate for lieutenant governor became issues in the 2014 gubernatorial campaign. Oddly enough, Ohio law requires more-detailed filings from its legislative candidates than from those seeking statewide office. In recent years, officeholders' failure to disclose questionable gifts and favors from lobbyists and others has become the bottom-line offense to which several have admitted violating in court, often after more serious charges are dropped or never filed.</t>
  </si>
  <si>
    <t>Heath Haussamen, New Mexico in Depth, reporter, 15 March 2015, via phone.
Diane Denish, former lieutenant governor of New Mexico, 16 March, via phone.
Viki Harrison, Common Cause New Mexico, executive director, 30 March, via phone.
Kent Cravens, former state senator, 16 March 2015, state capitol in Santa Fe, in person.</t>
  </si>
  <si>
    <t>Richard Lambert, New Hampshire Legislative Ethics Committee, executive administrator, January 13, 2015, Lowell, Mass., phone
Ann Rice, New Hampshire Department of Justice, deputy attorney general, January 22, 2015, Lowell, Mass., phone 
Joseph DiBrigida, Executive Branch Ethics Committee, chairman, January 29, 2015, Lowell, Mass., phone</t>
  </si>
  <si>
    <t>William Schluter, Former state Senator, 2/12/15 phone interview. 
Mark, T. Holmes,State Ethics Commission Deputy Director, via 1/26/15 email. 
Assemblyman John Wisniewsi(D-Sayerville), via 2/8/15 phone interview.</t>
  </si>
  <si>
    <t>Robert Scott, head of Public Affairs Research Council, in-person interview, Feb. 21, 2015
Legislative auditor’s list of current solicitations, accessed April 13, 2015
http://www.lla.state.la.us/stategovernment/statecontracts/currentsolicitations/ 
Division of Administration list of current bid solicitations, accessed April 13, 2015
https://wwwprd1.doa.louisiana.gov/OSP/LaPAC/deptbids.cfm 
Louisiana Bid Networks, accessed May 29, 2015
http://www.louisianabids.com/</t>
  </si>
  <si>
    <t>John Bloomer, Secretary of Senate, personal interview Jan. 20, 2015.
Former Sen. Vincent Illuzzi, personal interview Jan. 29, 2015.
Former House Majority Leader Floyd Nease personal interview Feb. 4, 2015.
Assistant Housse Clerk William Magill, personal interview May 15, 2015.</t>
  </si>
  <si>
    <t>Randall Buck Wood, Austin attorney, telephone interview, Jan. 16, 2015
Tom “Smitty” Smith, director, Public Citizen Texas, telephone interview, Jan. 16, 2015 
Ross Ramsey, excecutive editor and co-founder of the Texas Tribune,. telephone interview, Jan. 23, 2015.
Fred Lewis, Austin attorney, telephone interview, Jan. 16, 2015</t>
  </si>
  <si>
    <t>Yvonne Nevarez-Goodson, Executive Director, Nevada Commission on Ethics, Las Vegas, NV, April 14, 2015 and May 4, 2015, by phone.
Emerson Marcus, former reporter, Reno Gazette-Journal, Las Vegas, NV, April 15, 2015, by phone
"Judicial Candidate Resigns from Nevada Ethics Commission," Emerson Marcus, Reno Gazette-Journal, Oct. 6, 2014
http://www.rgj.com/story/news/2014/10/06/judicial-candidate-resigns-nevada-ethics-commission/16813851/
Amy Rose, Legal Director, ACLU of Nevada, Las Vegas, NV, June 17, 2015, by phone.
Kimberly Farmer, Executive Director, Nevada Bar Association, Las Vegas, NV, June 17, 2015, by phone.</t>
  </si>
  <si>
    <t>John Y. Brown III, JYB3 Group, owner and managing partner of government affairs consulting firm specializing in procurement and a former Kentucky secretary of state, 5 February 2015, Louisville, Kentucky, phone interview.
How to do Business with the Commonwealth: Version 6, Kentucky Finance and Administration Cabinet, 1 August 2010, http://finance.ky.gov/services/eprocurement/Pages/doingbusiness.aspx, 5 February 2015. 
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t>
  </si>
  <si>
    <t xml:space="preserve">Kansas Register: http://www.kssos.org/pubs/pubs_kansas_register.asp                                 
Kansas Division of Purchases website: http://admin.ks.gov/offices/procurement-and-contracts/bid-solicitations/                                                                                                                    
John Milburn, director of legislative and public affairs, Department of Administration, email March 13, 2015                                                                                                                                           </t>
  </si>
  <si>
    <t>Phone interview with Drew Rawlins, executive director of the Bureau of Ethics and Campaign Finance, on Dec. 18, 2014.
 Interview with Tom Humphrey, reporter for the Knoxville News Sentinel, on Dec. 23, 2014 at the Bell Buckle Café. 
 Tennessee Ethics Commission webpage for Disclosure of Statement of Interests, accessed May 4, 2015
 https://apps.tn.gov/conflict-app/search.htm</t>
  </si>
  <si>
    <t>Kimberly A. Sarte, Assistant Director for Ongoing Oversight and Fiscal Analysis at the Joint Legislative Audit and Review Commission, 26 February 2015, interview by phone and email.
The 2015 Executive Budget Document, Department of Planning and Budget, 17 December 2014. https://solutions.virginia.gov/pbreports/rdPage.aspx?rdReport=BDOC2015_FrontPage
Combined Report on Corporate Tax Preferences, the Major Business Facility Job Tax Credit and the Modified Method of Apportionment for Manufacturing Companies, Department of Taxation, 1 October 2013. http://leg2.state.va.us/dls/h&amp;sdocs.nsf/By+Year/RD2342013/$file/RD234.pdf
Annual Report for fiscal year 2013, Department of Taxation, revised 12 January, 2015. http://www.tax.virginia.gov/sites/tax.virginia.gov/files/Annual%20Report%20FY%202013_02122015.pdf
Master list of preferences, Department of Taxation, conveyed to Joint Subcommittee on Taxation, 2013 fiscal year. http://services.dlas.virginia.gov/User_db/frmView.aspx?ViewId=3855&amp;s=23</t>
  </si>
  <si>
    <t>Asset disclosures for state government officials, called “statements of interests,” require officials to disclose their primary source of income, their spouses’ primary source of income, businesses or trusts they and their spouses have interests in, groups they are associated with that may be affected by actions in the officials’ official capacity and any past business, trust or association they’ve had in the previous year. Other family members are not required to disclose assets.
Some sources said the disclosures do not contain enough information. A senator in the opposition party said government officials need only disclose their primary source of income, leaving out other income. If an insurance commissioner consults for the insurance industry on the side, he said by way of example, the income from that side job would not have to be disclosed. A bill that would have fixed this was defeated several years ago.
A liberal blogger complained that the state disclosures provide much less detail than federal disclosures. He found this out after a former governor was elected senator a few years ago. A state representative said state disclosures also do not provide dollar amounts involved.
An official with the secretary of state’s office said the law is very unclear about how much detail a state official must go into in their disclosures. When asked, he said that the best advice he could offer is “err on the side of transparency.”
Note: The primary source of income is defined as the "principal occupation" in the state income tax return, according to North Dakota Century Code Section 16.1-09-03. The statement of interests requires disclosure of "principal occupation/source of income." The income tax instruction booklet asks the filer to disclose the "source of income" "from which you derived the majority of your income for the tax year."</t>
  </si>
  <si>
    <t>Stephen Klein, Chief Fiscal Officer, personal interview Jan. 29, 2015.
 Finance and Mgt. Commissioner James Reardon, personal interview Feb. 4, 2015.
 Jack Hoffman, senior policy analyst Public Assets Inst. personal interview Jan. 29, 2015.
 Joint Fiscal Office Tax expenditure report, 2015 Biennial Report, accessed April 17, 2015.
 http://www.leg.state.vt.us/jfo/reports/2015%20Tax%20Expenditure%20Report%20FINAL%2001-15-2015.pdf
 Tax Expenditure Report, Vermont Biennial Report 2015, accessed April 17, 2015. 
 http://www.state.vt.us/tax/pdf.word.excel/misc/2015%20Tax%20Expenditure%20Report%20FINAL%2001-15-2015.pdf</t>
  </si>
  <si>
    <t>Caleb Hunter, head of marketing and communications, Iowa Department of Administrative Services, Feb. 18, 2015, email
State of Iowa Bidding Opportunities, Iowa Department of Administrative Services, accessed April 7, 2015
http://bidopportunities.iowa.gov/?pgname=viewall
Bidding opportunities (for agencies not hosted on the Iowa Department of Administrative Services website), Iowa Department of Administrative Services, accessed April 7, 2015 
https://das.iowa.gov/procurement/vendors/how-do-business/bidding-opportunities</t>
  </si>
  <si>
    <t>Stan Adelstein, recently retired state senator, 18 March 2015, Rapid City, SD, in-person interview.
 Campaign finance records search page, South Dakota Secretary of State website, https://sos.sd.gov/CampaignFinance/CFSearch.aspx, 18 March 2015.
 State of South Dakota Statements of Financial Interest, Craig Tieszen, state legislator, candidate form 21 January 2014, https://sos.sd.gov/CampaignFinance/CFReportHistoryLaunch.aspx?RptType=Financial%20Interest%20Statement%20%20(Scanned%20Image)&amp;CommID=1046&amp;RptYR=2014&amp;Start=1/1/2011&amp;End=12/31/2011&amp;RegType=0&amp;img=1, 
 State of South Dakota Statements of Financial Interest, Craig Tieszen, state legislator, legislator form (legislator form can be left blank if unchanged from earlier candidate form), 15 January 2015, 
 https://sos.sd.gov/CampaignFinance/CFReportHistoryLaunch.aspx?RptType=Financial%20Interest%20Statement%20%20(Scanned%20Image)&amp;CommID=2068&amp;RptYR=2015&amp;Start=1/1/2011&amp;End=12/31/2011&amp;RegType=0&amp;img=1.</t>
  </si>
  <si>
    <t>Title 16 Chapter 6 Article 1 - 904, Treasurer; duties; records; civil penalty, http://www.azleg.state.az.us/FormatDocument.asp?inDoc=/ars/16/00904.htm&amp;Title=16&amp;DocType=ARS 
Title 16 Chapter 6 Article 1 - 913, Campaign finance reports; reporting of receipts and disbursements; exemptions; civil penalty, http://www.azleg.state.az.us/FormatDocument.asp?inDoc=/ars/16/00913.htm&amp;Title=16&amp;DocType=ARS
Chart 1: Campaign Finance Report Filing Requirements, Accessed May 6, 2015
http://www.fec.gov/pubrec/cfl/cfl98/chart1.html
Arizona Secretary of State, Campaign Finance Web-based Reporting System Manual, Accessed May 6, 2015, https://web.archive.org/web/20130117193808/http://apps.azsos.gov/apps/election/cfs/search/CandidateSummarySearch.aspx
Campaign Finance Search, Accessed May 6, 2015
http://apps.azsos.gov/apps/election/cfs/search/CandidateSummarySearch.aspx
Laws current as of March 30, 2015.</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</si>
  <si>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Tax Commission’s annual report: http://tax.utah.gov/commission/reports/fy14report.pdf, 
Economic Report to the Governor: https://bebr.business.utah.edu/sites/default/files/2015_erg.pdf
Governor’s budget recommendations http://treasurer.utah.gov/wp-content/uploads/sites/10/2014/12/FINAL-BUDGET-GOV-2016.pdf page 25.</t>
  </si>
  <si>
    <t>Interview: Inspector General Cynthia Carrasco, March 11, 2015, by email. 
Interview: James Kaiser, first vice president, Indiana State Employees Association, March 12, 2015, by phone. 
Indianapolis Star article: "INDOT official Troy Woodruff resigns, as probe ends," July 30, 2014, by Ryan Sabalow;
http://www.indystar.com/story/news/2014/07/30/indot-official-troy-woodruff-resigns-probe-comes-end/13384951/.</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</si>
  <si>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Eva DeLuna Castro, budget analyst, Center for Public Policy Priorities.  Telephone interview, Jan. 21, 2015.
Texas Transparency, Texas State Comptroller, Last accessed May 8, 2015
http://www.texastransparency.org/Tools/</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</si>
  <si>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State of Illinois Ethics Commission, website, accessed March 25, 2015, https://www.illinois.gov/eec/Pages/default.aspx
Illinois Civil Service Commission, website, accessed March 25, 2015, http://www.illinois.gov/icsc/Pages/default.aspx
Executive Ethics Commission, Office of Executive Inspector General, case #11-02230, 0https://www.illinois.gov/oeig/Documents/11-02230_Cavanaugh_04_15_15.pdf</t>
  </si>
  <si>
    <t>Interview: Debby Walker, deputy commissioner of procurement, Department of Administration, Feb. 25, by phone. 
Indiana Department of Administration, registration website: www.in.gov/idoa/2354.htm; accessed March 3, 2015. 
Indiana Department of Administration, state bid search site; www.in.gov/cgi-bin/idoa/cgi-bin/bidad.pl; accessed Feb. 27, 2015.</t>
  </si>
  <si>
    <t xml:space="preserve">The asset disclosure forms are standardized and comparable and require the listing of sources of income and properties owned worth $10,000 or more, but exclude holdings in such items as mutual funds and do not list amounts of investments or income. The list of holdings, which include immediate family, are useful for determining whether a person might have a conflict of interest, but do not give an accurate picture of a person's total wealth. 
In NC, immediate family is defined as spouse, minor children and a member of the extended family living with the covered person. The filing person files for family members. They don't have to file separately. 
Gov. McCrory has been accused of omitting some holdings in Duke Energy and Lending Tree stock from his 2013 financial disclosure form. A complaint has been filed with the Ethics Commission. In addition, McCrory has acknowledged that he should have disclosed that trips he took in 2013 were paid for by the Republican Governors Association, and amended his disclosure form.  </t>
  </si>
  <si>
    <t>Aaron Carter, executive director of the Procurement Policy Board for Illinois; Responses from phone and email interviews on April 2 and April 6 of 2015.
Capital Development Board, procurement bulletin, accessed April 15, 2015 https://www.illinois.gov/cdb/procurement/Pages/BidInformation.aspx
Chief Procurement Office, procurement bulletin, accessed April 15, 2015
http://www.purchase.state.il.us/ipb/IPBhomep.nsf?Open
Illinois Department of Transportation, procurement portal, accessed April 15, 2015
http://www.idot.illinois.gov/doing-business/procurements/index
Illinois Higher Education, procurement database, accessed April 15, 2015
http://www.procure.stateuniv.state.il.us/dsp_index.cfm 
Illinois Procurement Policy Board, website, accessed April 15, 2015, https://www.illinois.gov/ppb/Pages/default.aspx
Public Notice Illinois, website, accessed April 15, 2015
http://www.publicnoticeillinois.com/</t>
  </si>
  <si>
    <t>Phone interview with Mike Dedmon, assistant director of the Division of Budget, on Feb. 19, 2015. 
 Interview with Jim White, former executive director of the Fiscal Review Committee, on Jan. 6, 2015 at Rock Bottom Restaurant &amp; Brewery. 
 Knoxville New Sentinel story “Haslam’s $33B budget emphasizes education, workforce” published on the Columbia Daily Herald’s website on Feb. 9, 2015 : http://columbiadailyherald.com/news/state/haslam-s-333b-budget-emphasizes-education-workforce
 Gov. Bill Haslam’s 2015-2016 budget document, accessed May 5, 2015
 http://www.tn.gov/finance/bud/documents/2016BudgetDocumentVol1.pdf</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</si>
  <si>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</si>
  <si>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A.S. 15.13.040 (b) (2), Contributions, Expenditures, and Supplying of Services to Be Reported, (http://www.touchngo.com/lglcntr/akstats/Statutes/Title15/Chapter13/Section040.htm), accessed Feb. 15, 2015;
A.S. 15.13.040 (o), Contributions, Expenditures, and Supplying of Services to Be Reported, (http://www.touchngo.com/lglcntr/akstats/Statutes/Title15/Chapter13/Section040.htm), accessed July 18, 2015.</t>
  </si>
  <si>
    <t>Idaho Division of Purchasing website, Current Solicitations page, accessed Feb. 21, 2015, https://purchasing.idaho.gov/iprobids.html
Idaho Division of Purchasing website, IRPO ePurchasing System page, accessed Feb. 21, 2015, http://purchasing.idaho.gov/ipro.html
Idaho Division of Purchasing website, accessed Feb. 21, 2015, http://purchasing.idaho.gov/
Bill Burns, purchasing division administrator, Idaho Department of Administration, by telephone, Feb. 19, 2015
Wayne Hammon, executive director, Associated General Contractors of Idaho, Feb. 5, 2015, by email
Brian Kane, assistant chief deputy Idaho Attorney General, interviewed Monday, Dec. 29, 2014, in his office at the Idaho Capitol
Cynthia Sewell, reporter, Idaho Statesman; vice-president, Idaho Press Club; Friday, Jan. 2, 2015, by telephone
Elinor Chehey, League of Women Voters of Idaho, Tuesday, Jan. 13, 2015, by phone
Peter Morrill, vice president, Idahoans for Openness in Government, Tuesday, Jan. 13, 2015, by telephone
Rebecca Boone, Idaho correspondent, Associated Press; Tuesday, Jan. 6, Associated Press office, downtown Boise
Leo Morales, assistant director, and Ritchie Eppink, legal director, ACLU of Idaho, Tuesday, Jan. 13, 2015, by conference call</t>
  </si>
  <si>
    <t>Missouri Constitution, 1875, Article VII section 6, adopted 1924, accessed 13 April 2015, http://www.moga.mo.gov/MoStatutes/ConstHTML/A070061.html
Supreme Court Rules, 1998, Rule 2 canon 2.13, revised 2013, http://www.courts.mo.gov/courts/ClerkHandbooksP2RulesOnly.nsf/c0c6ffa99df4993f86256ba50057dcb8/e14db401df7f552e86256ca6005211b7?OpenDocument</t>
  </si>
  <si>
    <t>Les Kondo, Hawaii State Ethics Commission, executive director, Honolulu, Hawaii, 2 February 2015, telephone 
Robin K. Matsunaga, Hawaii Office of the Ombudsman, ombudsman, Honolulu, Hawaii, 5 February 2015, telephone
Informal Advisory Opinion No. 2014-1, Hawaii State Ethics Commission, 16 January 2014, http://files.hawaii.gov/ethics/advice/IAO2014-01.pdf
All opinions, Hawaii State Ethics Commission, accessed 14 March 2015, http://ethics.hawaii.gov/all-opinions/</t>
  </si>
  <si>
    <t>Canon 3-C-4, Mississippi Code of Judicial Conduct; A Judge Shall Perform the Duties of Judicial Office Impartially and Diligently; Administrative Responsibilities; http://courts.ms.gov/rules/msrulesofcourt/code_of_judicial_conduct.pdf
Darlene Ballard, Mississippi Commission on Judicial Performance, Executive Director, April 16 2015, Jackson, Mississippi, email interview.</t>
  </si>
  <si>
    <t>Jason Dilges, commissioner, Bureau of Finance and Management, 31 March 2015, email.
 State of South Dakota Governor’s Budget Fiscal Year 2016 (including link to “Estimated Tax Expenditures,” http://bfm.sd.gov/budget/rec16/index.htm, accessed on 31 March 2015.
 Estimated Tax Expenditures, State of South Dakota Governor’s Budget Fiscal Year 2016, http://bfm.sd.gov/budget/rec16/FY16TaxExpenditures.pdf, accessed on 31 March 2015.</t>
  </si>
  <si>
    <t>Elections, Title 17, Chapter 5, Section 8, 2006, as amended in 2011, 2012 and 2013. 
Elections, Title 17, Chapter 5, Section 8.1, 2011. 
Elections, Title 17, Chapter 5, Section 9, 2013.
Elections, Title 17, Chapter 5, Section 11, 2006.
Elections, Title 17, Chapter 5, Section 8.1, 2011.
http://alisondb.legislature.state.al.us/alison/codeofalabama/constitution/1901/constitution1901_toc.htm, accessed Feb. 25, 2015.</t>
  </si>
  <si>
    <t>Professional Rules, Code of Judicial Conduct, Minnesota Court Rules, Rule 2.13, 2014, https://www.revisor.mn.gov/court_rules/rule.php?type=pr&amp;subtype=judi&amp;id=2#2.13
Professional Rules, Code of Judicial Conduct, Canon 2, Rule 2.2, https://www.revisor.mn.gov/court_rules/rule.php?type=pr&amp;subtype=judi&amp;id=2
Professional Rules, Code of Judicial Conduct, Canon 2, Rule 2.3, https://www.revisor.mn.gov/court_rules/rule.php?type=pr&amp;subtype=judi&amp;id=2#2.3</t>
  </si>
  <si>
    <t>Phone interview, Les Boles, Budget Development Director, S.C. Revenue and Fiscal Affairs Office, April 2, 2015
Phone interview, Brenda Hart, Interim Director of the S.C. Budget Office, Msrch 31, 2015
Phone interview, John Ruoff, Principal of  The Ruoff Group, which provides research and policy analysis, March 25 and August 4, 2015
S.C. Comptroller General’s Monthly Detailed Spending website
https://ssl.sc.gov/SpendingTransparency/MonthlyExpenditureMain.aspx</t>
  </si>
  <si>
    <t>Maura Smith, state Procurement Office, procurement manager, 30 December, 2014, Honolulu, Hawaii, telephone
Procurement Notices for Solicitation, Hawaii State Procurement Office, accessed 26 January 2015, http://spo3.hawaii.gov/notices/notices
HiePRP State of Hawaii eProcurement System, Hawaii State Procurement Office, accessed 25 January 2015, 
https://hiepro.ehawaii.gov/welcome.html;jsessionid=8B62247FA24A98AFF72157EBE8C0441D.prodapp1
Honolulu Rail Exec Had Been VP at Firm That Just Won New Rail Contract, Nick Grube, Honolulu Civil Beat, 7 December 2013, http://www.civilbeat.com/2013/12/20609-honolulu-rail-exec-had-been-vp-at-firm-that-just-won-new-rail-contract/
Hawaii Auditor Violated Procurement Laws, Too, Chad Blair, Honolulu Civil Beat, 13 June 2013, http://www.civilbeat.com/2013/06/19283-hawaii-auditor-violated-procurement-laws-too/</t>
  </si>
  <si>
    <t>All sources accessed on Jan. 15, 2015:
Massachusetts conflict of interest law setting out general code of conduct for public employees, including judges.   
https://malegislature.gov/laws/generallaws/partiv/titlei/chapter268a/section23
M.G.L. Ch. 268A as amended in 2011 to more specifically address the issue of nepotism; the amended law confirms the judiciary is covered under the definition of public employee:
http://www.mass.gov/ethics/laws-and-regulations/conflict-of-interest-law.html
Ethics Commission definitions establish judiciary covered by the statute:
http://www.mass.gov/ethics/commission-services/statement-of-financial-interests/sfi-resources-for-agencies/930-cmr-200.html
Massachusetts General Laws, Chapter 268A, section 6:
https://malegislature.gov/laws/generallaws/partiv/titlei/chapter268a/section6
https://malegislature.gov/Laws/GeneralLaws/PartIV/TitleI/Chapter268A/Section6B
Massachusetts Code of Judicial Conduct, Rule 309 and the Commentary to Section 3B(11)
http://www.mass.gov/courts/case-legal-res/rules-of-court/sjc/sjc309.html</t>
  </si>
  <si>
    <t>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Interview with Dave Williams, State Government Reporter, Atlanta Business Chronicle, March 6, 2015</t>
  </si>
  <si>
    <t>Georgia Procurement Registry, accessed March 3, 2015 - https://ssl.doas.state.ga.us/PRSapp/
Interview with Dave Williams, State Government Reporter, Atlanta Business Chronicle, March 6, 2015
E-mail from Georgia Department of Administrative Services (DOAS), prepared by Rebecca Sullivan, Assistant Commissioner and General Counsel at the Georgia Department of Administrative Services. February 27, 2015</t>
  </si>
  <si>
    <t>The governor's financial disclosure form is available for free on the Joint Commission on Public Ethics (JCOPE) website. Cabinet officials' forms are not posted online but are public records and can be requested from JCOPE. 
 A review of Gov. Andrew Cuomo's 2014 form revealed that the form lacks important details when it comes to income sources, as filers are only required to fill in a value category. Also, Governor Cuomo listed very few assets. Among the assets he listed were a trust, retirement plan, interest earnings and book royalties, although New York's forms offer very few details about assets, only broad ranges of income and holdings.
 While the Joint Commission on Public Ethics (JCOPE) reviews financial disclosures for completeness (that is, whether the official filled in all fields on the form), the commission has only a handful of employees responsible for reviewing about 30,000 forms per year. It is therefore possible, and perhaps even probable, that some officials are not accurately revealing all sources of income. That was the case, for example, with former Assembly Speaker Sheldon Silver, who was charged in January 2015 with accepting bribes and kickbacks as income that was not reported as required. State law requires that spouses and children also reveal income, adding another layer to already-overloaded JCOPE's responsibilities.</t>
  </si>
  <si>
    <t>Robert Scoglietti, Director of Policy and External Affairs, Delaware Office of Management and Budget, email interview, February 17, 2015; 
Randall Chase, Associated Press Delaware Correspondent, in-person interview, February 17, 2015;
State of Delaware, Bid Solicitation Directory, bids.delaware.gov, accessed March 9, 2015: http://bids.delaware.gov/; 
Construction bid (example bid solicitation), accessed March 9, 2015, http://1.usa.gov/1wndWr2</t>
  </si>
  <si>
    <t>Stephen Meck, general council for the Public Employees Relations Commission, interviewed by phone April 14, 2015
James Bowman, a professor of public administration at the Askew School of Public Administration at Florida State University, interviewed by phone April 15, 2015 
Kerrie Stillman, ethics commission spokeswoman, interviewed on the phone May 28, 2015
112.313 Standards of conduct for public officers, employees of agencies, and local government attorneys, 2014, http://leg.state.fl.us/statutes/index.cfm?App_mode=Display_Statute&amp;Search_String=&amp;URL=0100-0199/0112/Sections/0112.313.html</t>
  </si>
  <si>
    <t>Vendor Bid System,  http://www.myflorida.com/apps/vbs/vbs_www.search.criteria_form, accessed April 29, 2015
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t>
  </si>
  <si>
    <t>The forms are not filled out completely and frequently lack details that would help serve the purpose of disclosing assets. They do not require disclosure of investment income. Most filers simply list their current job and leave the rest of the form blank. The forms ask for “sources of gross income over $5,000 (actual dollar amount not required).” 
In 2013, many members of the governor's office listed 490 Old Santa Fe Trail (the state capitol) as their home address; many cabinet secretaries also listed their work addresses. 
Forms provided to a news organization in response to a public information request had important information redacted, in violation of the state's public records law. As New Mexico in Depth reported, "The SOS provided redacted digital versions of the 2013 reports to NMID in response to a public records request. The reports had home mailing addresses and, in some cases, "spouse's employer" sections blacked out, even though that information isn't exempt from public disclosure under the state Inspection of Public Records Act (IPRA).</t>
  </si>
  <si>
    <t>Ross Cheit, chairman, Rhode Island Ethics Commission, Interview, Feb. 13, 2015, phone.
Jason Gramitt, deputy, Rhode Island Ethics Commission, Interview, Feb. 13, 2015, phone.
John Marion, executive director, Common Cause Rhode Island, Interview, Dec. 18, 2014, Providence, RI, in-person.</t>
  </si>
  <si>
    <t xml:space="preserve">Deborah Moreau, Lawyer, Delaware Public Integrity Commission, telephone interview, January 12, 2015; 
Public integrity Commission opinions, 14-11, 13-10, accessed March 25, 2015 http://1.usa.gov/1CkMx7m; 
Public Integrity Commission opinions, 14-43: http://1.usa.gov/1CkMx7m </t>
  </si>
  <si>
    <t>Phone interview, Lynn Teague, S.C. League of Women Voters, April 30, 2015, e-mail
Phone interview, State Senator Brad Hutto, June 5, 2015
S.C. State Ethics Commission Public Disclosure and Accountability Reporting
http://apps.sc.gov/PublicReporting/IndividualReports.aspx</t>
  </si>
  <si>
    <t>Phone interview with Sal Luciano, executive director of Council 4, American Federation of State, County, &amp; Municipal Employees (AFSCME), from New Britain, March 13, 2015.
Phone interview with Dr. Martin Anderson, Director of Strategic Planning and Professional Development, the state Department of Administrative Services, Feb. 27, 2015, from Hartford.
OSE Enforcement Action, June 4,  2013, http://www.ct.gov/ethics/lib/ethics/enforcement_actions/2012/2012-26_roger_thomas.pdf
Office of State Ethics Advisory Opinion 2013-3, July 18, 2013, http://www.ct.gov/ethics/lib/ethics/advisory_opinions/2013/advisory_opinion_2013-3.pdf</t>
  </si>
  <si>
    <t>Review of SFIs in the State Ethics Commission's eLibrary, accessed February and March 2015, 
http://www.ethicsrulings.state.pa.us/weblink8/
Terry Madonna, director of Center for Politics and Public Affairs at Franklin &amp; Marshall College, 7 July 2015, interview by phone.
Terry Mutchler, former executive director of the Office of Open Records / current head of the transparency practice at Pepper Hamilton, Philadelphia, 28 January 2015, interview by phone.</t>
  </si>
  <si>
    <t>Tony Bledsoe, Legislative Inspector General, Columbus, 12-31-14 email 
 Keary McCarthy, president/CEO of Innovation Ohio, former minority chief of staff in Ohio House, Columbus, 2-6-15 email
 The reports can be viewed at the Joint Legislative Ethics Committee web site: http://www.jlec-olig.state.oh.us/files/frameset.html 
 Joint Legislative Ethics Committee FAQ on financial disclosure: http://www.jlec-olig.state.oh.us/PDFs/FinancialDisclosure/FAQ.pdf</t>
  </si>
  <si>
    <t xml:space="preserve">Executive branch disclosure records are generally complete. Officials do comply by completing their statements, but there are areas they are not asked to disclose. For example, when describing dollar value, the highest category is "more than $500,000". So, if a governor or cabinet member has assets in the millions of dollars, there's now way of knowing. Gov. Christie lists a blind trust but does not disclose its value. </t>
  </si>
  <si>
    <t>Pamela Williams, compliance officer, Oklahoma Ethics Commission, in-person records request 2/6/15
Lee Slater, executive director of Oklahoma Ethics Commission, telephone interview 1/30/15 1:30 p.m.
Randy Krehbiel, veteran Tulsa World political reporter, in-person interview 2/4/15 11 a.m.</t>
  </si>
  <si>
    <t>J.L. Spray, election-law attorney and former commission member, phone interview, March 12, 2015
Frank Daley, executive director, Nebraska Accountability and Disclosure Commission, telephone interview March 9, 2015
Cory Steel, state court administrator, phone interview, March 15, 2015</t>
  </si>
  <si>
    <t xml:space="preserve">Nick Budnick, reporter, The Oregonian, Jan. 30, 2015, via email. 
Steve Law, reporter, The Portland Tribune, Jan. 30, 2015, via email. 
Nigel Jaquiss, reporter, Willamette Week, Jan. 30, 2015, via email. </t>
  </si>
  <si>
    <t xml:space="preserve">Advertisment by the Connecticut Lottery Corp. (viewed on March 1, 2015) on the State Contracting Portal.  http://www.biznet.ct.gov/scp_search/BidResults.aspx?groupid=29
Public notice page (top notice), Hartford Courant, (accessed July 2, 2015), http://www.mypublicnotices.com/Courant/PublicNotice.asp?Page=SearchResults
Phone interview with Dr. Martin Anderson, Director of Strategic Planning and Professional Development, Department of Administrative Services, and Jeffrey Beckham, staff counsel and director of communications, from Hartford, March 6, 2015. </t>
  </si>
  <si>
    <t>Charles S. Johnson, Lee Newspapers State Bureau, Bureau Chief, 5 February 2015, Helena, Montana, telephone
Dave Boyher, Legislative Services Division, Office of Research and Policy Analysis, 20 February 2014, Director, Helena, Montana, Telephone
Hon. Blair Jones, Judicial Standards Commission, Chairman, 10 February 2015, Columbus, Montana, email</t>
  </si>
  <si>
    <t>The forms only require disclosure of sources of income in excess of $10,000; asset disclosure is not required unless it generated $10,000 or more in income in the previous calendar year. In addition, the amount of income does not have to be specified.
 Records also show that while most cabinet officials and senior staff filed the disclosure forms in 2013 and 2014, more than half of the approximately 3,500 people required to file failed to do so, most of them volunteer members of oversight and advisory commissions.
 In 2014, the governor, for example, lists the employer of her husband, a private prep school, and her membership in the state bar association. No other sources of income in excess of $10,000 are listed. The Health and Human Services commissioner lists no financial interests outside of his employment for the state, nor does the secretary of state. The attorney general identifies a law firm and health clinic as outside sources of income.</t>
  </si>
  <si>
    <t>Maryland Annotated Code, Oct. 2014, STATE PERSONNEL AND PENSIONS , § 2-307  prohibits the use of  political influence and other influence by a State employee or officer, including the direct supervision of family. https://govt.westlaw.com/mdc/Document/N2611FB609CE811DB9BCF9DAC28345A2A?viewType=FullText&amp;originationContext=documenttoc&amp;transitionType=CategoryPageItem&amp;contextData=(sc.Default)</t>
  </si>
  <si>
    <t>James Klahr, Executive Director, Missouri Ethics Commission, 20 March 2015, Jefferson City, Missouri,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Lobbyist, Missouri Ethics Commission, accessed 21 March2015, http://www.mec.mo.gov/EthicsWeb/Lobbying/Lob_SearchLob.aspx
Financial asset disclosure forms for Missouri Ethics Commission members, Missouri Ethics Commission, received from the commission on 19 March 2015.</t>
  </si>
  <si>
    <t>Tom Mullaney, state budget officer, interview, Feb. 12, 2015, phone.
Ted Nesi, reporter, WPRI television, Interview, Feb. 25, 2015, phone.
Ian Donnis, political reporter, Rhode Island Public Radio, Interview, Feb. 5, 2015, phone.
The state Budget Office web site, accessed Feb. 12, 2015, can be found here:
http://www.budget.ri.gov/ 
The state Commerce Department reports analyzing tax credits web site, accessed Feb. 12, 2015,  can be found here:
http://www.transparency.ri.gov/tax-credits/</t>
  </si>
  <si>
    <t>Kim Burgess, statewide chief human resources officer for the Colorado Department of Personnel and Administration, during a Feb. 18, 2015 phone interview.
Dana Shea-Reid, director of Colorado's State Personnel Board, during a Feb. 18, 2015 phone interview.
Kathy Green, spokeswoman for Democratic Colorado Gov. John Hickenlooper, in a Feb. 17, 2015, e-mail.</t>
  </si>
  <si>
    <t>Mike Wood, research director, Pennsylvania Budget and Policy Center, Harrisburg, Pa., 24 April 2015, interview by email. 
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Pennsylvania Department of Community and Economic Development Investment Tracker, accessed April 2015, 
http://www.dced.state.pa.us/investmenttracker/</t>
  </si>
  <si>
    <t>Department of General Services, eProcurement website, Apr. 22, 2105
http://www.dgs.ca.gov/pd/Programs/eprocure.aspx
Brian Ferguson, Deputy Director, Public Affairs, Department of General Services, July 21, 2015, email</t>
  </si>
  <si>
    <t>John Howard, editor, Capitol Weekly, Sacramento, June 18, 2015, interview.
Fair Political Practices Commission, press release, Feb. 20, 2014, Conflict of Interest Violation, Shaun Coyne
http://www.fppc.ca.gov/releasespdf/2014-02-20.pdf
Fair Political Practices Commission, press release, Feb. 28, 2013, Conflict of Interest Violation, Manuel Lopez
http://www.fppc.ca.gov/releasespdf/2013-02-28.pdf
Fair Political Practices Commission, press release, Feb. 28, 2013, Conflict of Interest Violation, Chris Carlotti
http://www.fppc.ca.gov/releasespdf/2013-02-28.pdf</t>
  </si>
  <si>
    <t>Molly Randol, interim state purchasing director for the Colorado Division of Financing &amp; Procurement, during a March 3, 2015 phone interview.
Colorado Vendor Self Service, accessed May 18, 2015: https://codpa-vss.hostams.com/webapp/PRDVSS1X1/AltSelfService
Colorado State Purchasing Office, accessed May 18, 2015: https://www.colorado.gov/dfp/spo</t>
  </si>
  <si>
    <t>Mississippi Ethics Commission Executive Director Tom Hood: e-mailed answers to questions - Feb. 18, 2015
Elizabeth Crowell - attorney and lobbyist for Common Cause Mississippi: e-mailed answers to questions - April 24, 2015
Walter Brown - attorney, former state representative and former state Ethics Commission chairman: e-mailed answer to question - June 5, 2015</t>
  </si>
  <si>
    <t>"A Judge Shall Avoid Impropriety and the Appearance of Impropriety in All of the Judge’s Activities," Maine Judicial Code of Conduct, Canon 2, last reviewed and edited May 14, 2013, accessed March 12, 2015,
http://www.jrd.maine.gov/pdfs/Maine%20Code%20of%20Judicial%20Conduct%20v.06.01.13.pdf
"A Judge Shall Perform the Duties of Judicial Office Impartially and Diligently," Maine Judicial Code of Conduct, Canon 3, last reviewed and edited May 14, 2013, accessed March 12, 2015,
http://www.jrd.maine.gov/pdfs/Maine%20Code%20of%20Judicial%20Conduct%20v.06.01.13.pdf
Mary Ann Lynch, Esq., Government and Media Counsel, Administrative Office of the Courts, Maine Judicial Branch, 20 February 2015, email interview.</t>
  </si>
  <si>
    <t xml:space="preserve">Camber Thompson, Office of State Procurement Administrator, March 3, 2015, email interview.  
Tim Leathers, deputy director, Arkansas Depatment of Finance and Administration, February 4, 2015, telephone interview. 
Rep. Nate Bell, state representative, March 9, 2015, telephone interview. 
Department of Finance and Administration website, “Procurement Bids,” accessed March 3 and March 28, 2015,  http://www.arkansas.gov/dfa/procurement/bids/index.php
 </t>
  </si>
  <si>
    <t>Byron Schlomach, Goldwater Institute Center for Economic Prosperity Director, telephone interview 3/2/15
ProcureAZ Open Bids, Accessed May 7, 2015
https://procure.az.gov/bso/external/publicBids.sdo
Example: Airfield Pavement Surface Treatment for Various Airports in Arizona solicitation, Accessed June 17, 2015, https://procure.az.gov/bso/external/bidAck.sdo?bidId=ADOT15-00005272&amp;parentUrl=activeBids
Example: Laundry and linen services for the Arizona Hospital bid, Accessed June 17, 2015, https://procure.az.gov/bso/external/bidDetail.sdo?bidId=ADHS15-00005102&amp;parentUrl=activeBids 
JOURNAL OF PUBLIC PROCUREMENT, VOLUME 5, ISSUE 1, 54-72 2005, Pg. 9, Accessed May 7, 2015
http://ippa.org/jopp/download/vol5/issue-1/Article_3.pdf</t>
  </si>
  <si>
    <t>John Mullen is the legislative advocate for the Oregon Law Center. He was interviewed by phone Feb. 11. 
Steve Buckstein is the co-founder and senior policy analyst at Cascade Policy Institute. He was interviewed by phone March 16.
State of Oregon 2015-2017 Tax Expenditure Report, by departments of Revenue and Administrative Services, January 2015, http://www.oregon.gov/dor/STATS/docs/full-tax-expenditure_2015-17.pdf.</t>
  </si>
  <si>
    <t>Wyoming law mandates that the Secretary of State maintain a searchable database of campaign finance reports on the Internet that must be available to the public. Candidates or organizations must report the receipt of $25 or more.
“The date of each receipt of twenty-five dollars ($25.00) or more, any expenditure or obligation, the name of the person from whom received or to whom paid and the purpose of each expenditure or obligation shall be listed,” the statute says. “All receipts under twenty-five dollars ($25.00) shall be reported but need not be itemized. Should the accumulation of receipts from an individual exceed the twenty-five dollar ($25.00) threshold, all receipts from that individual shall be itemized.”</t>
  </si>
  <si>
    <t xml:space="preserve">Except for a few exceptions, each candidate  and party under section 11.05 shall make full reports of all contributions received, contributions or disbursements made, and obligations incurred. The reports become open records under the state Open Records Law. Wis Stats. 19.35(1)(a) Access to records; fees, "Except as otherwise provided by law, any requester has a right to inspect any record. Substantive common law principles construing the right to inspect, copy or receive copies of records shall remain in effect."
Each report shall contain the following information, covering the period since the last date covered on the previous report, unless otherwise provided:
(a) An itemized statement giving the date, full name and street address of each contributor who has made a contribution in excess of $20, or whose contribution if $20 or less aggregates more than $20 for the calendar year, together with the amount of the contribution and the cumulative total contributions made by that contributor for the calendar year.
(b) The occupation and name and address of the principal place of employment, if any, of each individual contributor whose cumulative contributions for the calendar year are in excess of $100.
(c) The name and address of each registrant from which a transfer of funds was received or to which a transfer of funds was made, together with the date and amount of such transfer and the cumulative total for the calendar year. </t>
  </si>
  <si>
    <t>Code of Judicial Conduct Canon 3B. Administrative Responsibilities, Effective Jan. 1, 2013
http://www.lasc.org/rules/supreme/cjc.asp</t>
  </si>
  <si>
    <t>Corroborated by:
Gary Goldsmith, Minnesota Campaign Finance and Public Disclosure Board, Executive Director, 4 March 2015, St. Paul, Minnesota, in-person interview.</t>
  </si>
  <si>
    <t xml:space="preserve">Jimmy Shaffer, Kentucky Judicial Conduct Commission, executive secretary, 2 February 2015, Frankfort, Kentucky, email interview. 
Leigh Anne Hiatt, Administrative Office of the Courts, public information officer, 11 February 2015, Frankfort, Kentucky, email interview. 
Kentucky Supreme Court Rules 4.300, Canon 2(D), 2014, https://govt.westlaw.com/kyrules/Document/N3BE9DEC0D36011E2A208A127F77F2702?viewType=FullText&amp;originationContext=documenttoc&amp;transitionType=CategoryPageItem&amp;contextData=%28sc.Default%29, accessed 6 February 2015. 
Kentucky Supreme Court Rules 4.300, Canon 3(C)(4), 2014, https://govt.westlaw.com/kyrules/Document/NB2D8F3E0D36011E2B778A49DB0DF1A18?viewType=FullText&amp;originationContext=documenttoc&amp;transitionType=CategoryPageItem&amp;contextData=%28sc.Default%29, accessed 6 February 2015. 
Case summary: Caudill v. Judicial Ethics Committee, Supreme Court of Kentucky, 21 May 1998, http://caselaw.findlaw.com/ky-supreme-court/1323443.html, accessed 6 February 2015. </t>
  </si>
  <si>
    <t xml:space="preserve">John Estus, spokesman for the Office of Management and Enterprise Services, in-person interview, 2/27/15, 9:15 a.m.
Sample Oklahoma Tax Commission Annual report for 2014
http://www.tax.ok.gov/reports/AR2014.pdf
David Blatt, executive director Oklahoma Policy Institute, telephone interview, 2/21/15, 11:15 a.m. </t>
  </si>
  <si>
    <t>Lawrence Glazer, member, State Ethics Board, email conversation, March 17               John Gnodtke, general counsel, Michigan Civil Service Commission, phone interview, April 10, 2015, email conversations, April 10 and 12                                                                           Lynn Jondahl, former Ethics Board chair, email conversations, March 17-20</t>
  </si>
  <si>
    <t>West Virginia Code 3-8-2 and 3-8-5(a) require all candidates and political parties to report contributions and expenditures. All contributors must be named, and those giving more than $250 must also provide a mailing address; individuals giving more than $250 must also disclose major business affiliation and occupation. There is also a requirement in 3-8-2(b)(1) that anyone making an independent expenditure in excess of $1,000 file a report listing his name, the amount of the expenditure, the political race involved, and the names and addresses of anyone who contributed more than $250 to the expenditure. 
 3-8-2 (a) states that "Verified financial statements of the records and expenditures shall be made and filed as public records by all candidates and by their financial agents, representatives or any person acting for and on behalf of any candidate and by the treasurers of all political party committees."</t>
  </si>
  <si>
    <t>All websites accessed on Jan. 18, 26, March 13, 16, 22, April 11, 2015  
Interview, David Giannotti, Public Education and Communications Division Chief, Massachusetts State Ethics Commission, Boston, MA, by telephone and email, Jan. 23, March 16, 2015
Interview, Peter Sturges, attorney and former Executive Director of the Massachusetts State Ethics Commission, Boston MA, Feb. 6, 9, 2015 by email and telephone
Commission on Judicial Conduct, Annual Report, 2014
http://www.mass.gov/cjc/2014AnnualReport.pdf
Interview, Michael E. Mone Sr., attorney, Boston, MA, January 23, 2015, by telephone and email
Interview, Joseph D. Steinfield, attorney, Boston, MA, January 14, 2015, by telephone
Massachusetts State Ethics Commission, 2013 Press Releases, “Former MassHealth Chief Operating Officer Philip Poley Pays $25,000 Civil Penalty for Conflict of Interest Law Violation,” June 5, 2013
http://www.mass.gov/ethics/press-releases-meetings-and-publications/press-releases/2013-press-releases/philip-poley-press-release.html</t>
  </si>
  <si>
    <t>Campaign contributors and their donations must be disclosed.
 Washington state law says, "It is the intent of the legislature to ensure that the commission provide the general public timely access to all contribution and expenditure reports submitted by candidates, continuing political committees, bona fide political parties, lobbyists, and lobbyists' employers. The legislature finds that failure to meet goals for full and timely disclosure threatens to undermine our electoral process."
 The law also requires the Public Disclosure Commission to establish a website and to post all campaign finance reports there. Any person who donates more than $25 is identified in the reports. Candidates must list the employer of donors for all contributions exceeding $100.</t>
  </si>
  <si>
    <t>Keary McCarthy, president/CEO of Innovation Ohio, former minority chief of staff in Ohio House, Columbus, 2-6-15 email
 State Tax Expenditure Report (Pages 8-15 show "foregone revenue" listing tax breaks): http://blueprint.ohio.gov/doc/budget/State_of_Ohio_Budget_Tax_Expenditure_Report_FY-16-17.pdf 
 Ohio Development Services Agency annual report for 2014: http://development.ohio.gov/files/reports/2014DEVAnnualReport.pdf 
 Development Services Agency tax incentive search site: http://development.ohio.gov/HB1/Default2.aspx</t>
  </si>
  <si>
    <t>The law requires that all candidates and parties "file (their campaign finance) report digitally on the online database," and that those reports include "the full name, town of residence, and mailing address of each contributor who contributes an amount in excess of $100, the date of the contribution and the amount contributed."
 All that information is immediately available to the public on the Secretary of State's website.</t>
  </si>
  <si>
    <t>Candidates and parties must disclose how many donors gave money or in-kind donations of under $100 and must itemize donations, money and in-kind contributions, of those who gave more than $100.  The law says that the board should collect the reports and then transmit them promptly through the Internet.</t>
  </si>
  <si>
    <t>Michael Lord, executive director, Maryland ethics commission, interview 3/12/15; 
Bryan Sears, reporter, Daily Record, secondtelephone interview, 3/30/15 ,
Jennifer Bevan-Dangel, Common Cause, telephone interview, 2/24/15
List of ethics commission members here: http://www.courts.state.md.us/cjd/members.html accessed 5/28/15
List of legislative ethics committee members here; http://msa.maryland.gov/msa/mdmanual/07leg/html/com/07lege.html 5/28/15
List of members of judicial disabilities commission here http://www.courts.state.md.us/cjd/members.html 5/28/15</t>
  </si>
  <si>
    <t>Candidates and office-holders are required to file semiannual reports to the Texas Ethics Commission on all contributions above $50 (including in-kind donations and pledges of contributions), loans and expenditures.  Candidates facing opponents are also required to file additional reports 30 days and eight days before the election.
The chair of a political party that has accepted a contribution from a corporation or labor organization must file reports with the Texas Ethics Commission</t>
  </si>
  <si>
    <t>Robert Scott, president, Public Affairs Research Council of Louisiana, in-person interview, Feb. 19, 2015
Barry Erwin, president of Council for a Better Louisiana, in-person interview, Feb. 18, 2015 
Jim Harris, Blueprint Louisiana, in-person interview, Feb. 12, 2015
Melissa Landry, executive director, Louisiana Lawsuit Abuse Watch, in-person interview, May 22, 2015.
Valarie Willard, communications director of the Louisiana Supreme Court, telephone interview on May 22, 2015
Lafourche Parish president appeals ethics ruling, Jacob Batte, The Daily Comet (Thibodoux), May 22, 2014 
http://www.dailycomet.com/article/20140522/HURBLOG/140529818 
Code of Judicial Conduct. Amended Oct. 31, 1975, 1993, 1996, 1998, 2012. As amended through April 29, 2015.
http://www.lasc.org/rules/supreme/cjc.asp</t>
  </si>
  <si>
    <t>Candidates are required to report contributions received within 30 days of receipt. They must also file year end reports. Parties are also legally obliged to provide year end reports of contributions received.
Candidate financial disclosure forms are available for public inspection at the filing officer's place of business or the lieutenant governor's office. Forms are also available online on the Statewide Electronic Voter Information Website administered by the lieutenant governor.</t>
  </si>
  <si>
    <t>Both candidates and political parties must publicly disclose the names of those contributors who donate more than $100. 
 For reporting purposes, political parties in Tennessee are considered PACs under the law. Tenn. Code Ann. § 2-10-102(12)(A)
 2-10-105. Filing of contribution, loan and expenditure statements – Deadlines – Certification of treasurers and other officers – Retention of records – Additional reporting requirements. 
 (a) Each candidate for state public office and political campaign committee in a state election shall file with the registry of election finance a statement of all contributions received and all expenditures made by or on behalf of such candidate or such committee. The statement of each candidate for state public office shall include the date of the receipt of each contribution, and the statement of a political campaign committee in a state election shall include the date of each expenditure that is a contribution to a candidate in any election.
 (b) Each candidate for local public office and political campaign committee for a local election shall file with each county election commission of the county where the election is held a statement of all contributions received and all expenditures made by or on behalf of such candidate or such committee. The statement of each candidate for local public office shall include the date of the receipt of each contribution, and the statement of a political campaign committee for a local election shall include the date of each expenditure that is a contribution to a candidate in any election.
 (c) (1) The statements required by subsections (a) and (b) of each candidate, each single candidate political campaign committee, single measure political campaign or multicandidate political campaign committee shall be filed quarterly during an election year, within ten (10) days following the conclusion of the quarterly reports ending March 31, June 30, September 30 and January 15. Such candidate and political campaign committees shall also be required to file a pre-primary statement and pre-general election statement. The pre-primary statement shall cover the period from the last day included in the July quarterly statement through the tenth day before the primary election. Such pre-primary statement is due seven (7) days before the primary election. The pre-general election statement shall cover the period from the last day included in the October quarterly statement through the tenth day before the general election. Such pre-general election statement is due seven (7) days before the general election.
 Content of statements -- Closing out accounts -- Reporting of in-kind contributions § 2-10-107
  (a) A statement filed under § 2-10-105 or § 2-10-106 shall consist of either:
  (1) A statement that neither the contributions received nor the expenditures made during the period for which the statement is submitted exceeded one thousand dollars ($1,000). Any statement filed pursuant to § 2-10-106 shall indicate whether an unexpended balance of contributions, continuing debts and obligations or an expenditure deficit exists; or
  (2) (A) (i) A statement setting forth, under contributions, a list of all the contributions received, including the full name, complete address, occupation, and employer of each person who contributed a total amount of more than one hundred dollars ($100) during the period for which the statement is submitted, and the amount contributed by that person</t>
  </si>
  <si>
    <t>John Steffen, Kentucky Executive Branch Ethics Commission, executive director, 19 Februray 2015, Frankfort, Kentucky, phone interview. 
John Schaaf, Kentucky Legislative Ethics Commission, general counsel, 18 February 2015, Frankfort, Kentucky, phone interview.
Ethics member resigns over John Arnold case, Tom Loftus, Louisville Courier-Journal, 5 May 2014, http://www.courier-journal.com/story/news/politics/ky-legislature/2014/05/05/ethics-member-resigns-john-arnold-case/8742925/, accessed 20 February 2015.  
Former state senator appointed to Legislative Ethics Commission, Jack Brammer, Lexington Herald-Leader, 8 May 2014, http://www.kentucky.com/2014/05/08/3233918_former-state-senator-appointed.html?rh=1, accessed 20 February 2015. 
Jack Brammer, Lexington Herald-Leader, Frankfort bureau chief, 23 January 2015, Frankfort, Kentucky, in-person interview.</t>
  </si>
  <si>
    <t>In South Dakota Codified Laws, Title 12, Chapter 27, “Campaign Finance Requirements,” Section 22 stipulates that candidates and parties are among the entities that must file campaign finance disclosure statements.
 Section 24 says, in part, that the statements must include the names of “each person contributing a contribution of more than one hundred dollars in the aggregate during the reporting period.” Each filing must be maintained as public record.</t>
  </si>
  <si>
    <t>Carol Williams, GEC executive director, telephone interview Feb. 24, 2015                 
Newspaper search, Jan. 1, 2013-present                                                                        
Governmental Ethics Commission annual report: http://www.accesskansas.org/ethics/                                                                           
Rep. Jim Ward, telephone interview May 20, 2015                                                
Dolores Furtado, past president Kansas League of Women Voters, telpehone interview June 19, 2015                                                                                              
Marvin Hawver, Hawver News Report, telephone interview June 19, 2015</t>
  </si>
  <si>
    <t>Interview: Inspector General Cynthia Carrasco, Jan. 15, 2015, by phone. 
Interview: James Clevenger, chairman, State Ethics Commission, March 2, 2015, by phone. 
Interview: Kathryn Dolan, Indiana Supreme Court public information officer, May 26, 2015, by email.</t>
  </si>
  <si>
    <t>The law requires candidates and political committees to keep records of the names and addresses of each person who contributes $10 or more for a minimum of three years. Candidates and political committees are required to publicly disclose the names of contributors and amounts donated for all contributions of $50.01 or greater on their campaign finance reports.  
The Department of State is required to make the reports available for public inspection and copying not later than the end of the second day following the day during which it was received.</t>
  </si>
  <si>
    <t xml:space="preserve">Pursuant to §17-25-7, candidates and party committees must publicly disclose the names of any contributor who gives more than $100 within a calendar year to a candidate or a political party. Pursuant to § 17-25-5, The Board of Elections has to duty of making all campaign finance reports available online on its website no later than two business days after reception. </t>
  </si>
  <si>
    <t xml:space="preserve">Under SC Code Section 8-13-1308, the names of donors who contributed more than $100 must be disclosed to the public. </t>
  </si>
  <si>
    <t>Megan Tooker, executive director and legal counsel, Iowa Ethics and Campaign Disclosure Board,  Feb. 5, 2015, telephone Interview
Steve Davis, communications director, Iowa Judicial Branch, Feb. 26, 2015, email
Carmine Boal, chief clerk, Iowa House of Representatives, Jan. 30, 2015, telephone interview 
Scott Raecker, former state representative, executive director of Character Counts in Iowa, Jan. 27, 2015, telephone interview
Wally Horn, state senator, D-Cedar Rapids, Feb. 4, 2015, telephone interview
Iowa Code Chapter 68B.7  "Government Ethics and Lobbying — Prohibited use of influence,"  Code of Iowa updated as of January 2015,
https://www.legis.iowa.gov/docs/code/2015/68B.pdf</t>
  </si>
  <si>
    <t>Feb. 18, 2015, email interview with Chief Procurement Officer Jason Soza; 
March 24, 2015, phone interview with John MacKinnon, executive director of the Associated General Contractors of Alaska
"No-bid deal to expand legislative offices downtown draws criticism," Anchorage Daily News, Lisa Demer, Dec. 21, 2013 (http://www.adn.com/article/20131221/no-bid-deal-expand-legislative-offices-downtown-draws-criticism); 
Alaska Procurement Online Public Notices (http://aws.state.ak.us/OnlinePublicNotices/), accessed Feb. 22, 2015;</t>
  </si>
  <si>
    <t>Oklahoma's law requires names and amounts be recorded for any donations over $50.</t>
  </si>
  <si>
    <t>Joseph J. Becker, staff member in the Research and Education Division of the Office of State Tax Commissioner, emails, March 16, 2015.
Pam Sharp, director of the Office of Management and Budget, interviewed by phone from Bismarck, N.D., March 4, 2015.
“Property Tax Publications,” Office of State Tax Commissioner, http://www.nd.gov/tax/property/pubs/statreport.html, accessed March 9, 2015. Total property-tax credits provided by the state are in documents filed by year under “Property Tax Statistical Report.”</t>
  </si>
  <si>
    <t xml:space="preserve">ORS 260.057 (1) requires candidates, political committees (and political parties are treated as political committees or must form one) and petition committees to file statements of contributions and expenditures through an electronic filing system. The data must be made public under the law in (5)(a).
Per ORS 260.083, those filings must contain the name, address and occupation of each person and the name and address of each political committee that contributes more than $100 in a calendar year on behalf of a candidate or to a political or petition committee. The disclosure must also include the total amount each person or committee contributed. All other donations received are to be disclosed as a single item. </t>
  </si>
  <si>
    <t>Iowa Code of Judicial Conduct, 51:2.13 "Administrative Appointments," Iowa Code of Judicial Conduct updated as of December 2014,
https://www.legis.iowa.gov/docs/ACO/CourtRulesChapter/12-31-2014.51.pdf
Iowa Court Rules, 22.33 "Nepotism," Iowa Code of Judicial Conduct updated as of December 2014,
https://www.legis.iowa.gov/docs/ACO/CourtRulesChapter/12-31-2014.22.pdf 
Iowa Code Chapter 46.14  "Nomination and Election of Judges — Nomination," Code of Iowa updated as of January 2015,
https://www.legis.iowa.gov/docs/code/2015/46.pdf</t>
  </si>
  <si>
    <t>Michael Jones, Purchasing Department director, July 6, 2015, telephone interview.
Invitations to Bid, Alabama Department of Finance, Division of Purchasing, undated. http://purchasing.alabama.gov/txt/ITBs.aspx, accessed June 7, 2015.
Phil Rawls, former government reporter, the Associated Press, June 2, 2015, telephone interview.</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</si>
  <si>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Tax Expenditure Report. 
http://www.dor.state.nc.us/publications/nc_tax_expenditure_report_13.pdf</t>
  </si>
  <si>
    <t>Kansas Code of Judicial Conduct, rule 2.13: http://www.kscourts.org/kansas-courts/supreme-court/orders/2009/2009SC006.pdf</t>
  </si>
  <si>
    <t>Names and amounts of campaign contributions are not only disclosed to the public, state law also requires the listing of employer, dates of contributions and fund-raisers, and addresses, and online disclosure for statewide and legislative candidates.</t>
  </si>
  <si>
    <t>Indiana Code of Judicial Conduct, Canon 2, Rule 2.13(A)(2); http://www.in.gov/judiciary/rules/jud_conduct/#_Toc281379860.
Advisory opinion, Indiana Commission on Judicial Qualifications, on Canon 3C(4); http://www.in.gov/judiciary/jud-qual/files/jud-qual-adops-2-98.pd.</t>
  </si>
  <si>
    <t>Janis Harrison, Department of Finance and Administration Statewide Program Manager, February 17, 2015, telephone interview. 
Tim Leathers, deputy director, Arkansas Department of Finance and Administration, February 4, 2015, telephone interview. 
Max Brantley, Senior Editor Arkansas Times, January 20, 2015, telephone interview. 
Matt Campbell, Little Rock attorney and blogger, Blue Hog Report , January 20, 2015, telephone interview. 
Camber Thompson, Office of State Procurement Administrator,  March 3, 2015, email interview.  
Rep. Nate Bell, state representative, March 9, 2015, telephone interview. 
Bradley Phillips, lobbyist, Phillips Management and Consulting Service, founder and owner of Lobby Up, February 17, 2015, telephone interview.   
Arkansas Office of Personnel Management policy 30.08, “Employee Disclosure,” 2013 
http://www.dfa.arkansas.gov/offices/personnelManagement/policy/Documents/30_08EmployeeDisclosure.pdf
"Arkansas requires cosmetology licenses for hair braiders and bans dental specialists from doing basic dental work," David Ramsey, Arkansas times, July 10, 2014
http://www.arktimes.com/arkansas/arkansas-requires-cosmetology-licenses-for-hair-braiders-and-bans-dental-specialists-from-doing-basic-dental-work/Content?oid=3383292</t>
  </si>
  <si>
    <t>James Parrott, Fiscal Policy Institute, Deputy Director and Chief Economist, March 31, 2015, New York, email; 
 Matthew Sweeney, Office of the New York Comptroller, Assistant Communications Director, March 3, 2015, email; 
 Annual Report on New York State Tax Expenditures, State of New York, 2015, https://www.budget.ny.gov/pubs/executive/eBudget1516/fy1516ter/TaxExpenditure2015-16.pdf</t>
  </si>
  <si>
    <t>Dan Boyd, statehouse reporter, Albuquerque Journal, interview, 11 March 2015, at the State Capitol, in person.
 Heath Haussamen, deputy director, New Mexico in Depth, interview, 15 March 2015, via phone.
 Auditor announces new accountability office to scrutinize tax incentives, Steve Terrell, reporter, The Santa Fe New Mexcian, 15 January 2015
 http://www.santafenewmexican.com/news/local_news/auditor-announces-new-accountability-office-to-scrutinize-tax-incentives/article_bb97f246-3403-59da-ba3f-35f672d2d0b8.html
 Gov. Martinez executive order 2011-071, Requiring preparation of an annual tax expenditure budget 
 http://www.governor.state.nm.us/uploads/FileLinks/5634a3c59b924b1ba8ca6072b986dc45/EO-2011-071.pdf</t>
  </si>
  <si>
    <t>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Jim Silrum, deputy secretary of state, interviewed by phone from Bismarck, N.D., Feb. 25, 2015.
North Dakota Century Code, § 44-04-18, http://www.legis.nd.gov/cencode/t44c04.pdf.
Lee Ann Oliver, administrative staff officer I in Elections Unit in Office of Secretary of State, interviewed by phone from Bismarck, N.D., April 30, 2015.
Drew Wrigley, "Statement of Interests," April 12, 2012.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</si>
  <si>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In person interview Feb. 18, 2015, with Perry Newson, Ethics Commission executive director.  
Asset disclosure forms
http://www.ethicscommission.nc.gov/masterSearch.aspx
Advice and opinions, Ethics Commission website --&gt;go tothe  link and enter a legislator's name, such as Philip Berger, who is the state Senate leader. His report will come up.http://www.ethicscommission.nc.gov/ao/default.aspx. 
Phone interview Feb. 24, 2015, with Jim Morrill, politics and government reporter for the Charlotte Observer.
 Phone interview March 11, 2015, with Chris Fitzsimon, director of NC Policy Watch.</t>
  </si>
  <si>
    <t>Idaho Code Section 18-1359, Bribery and Corruption, Using Public Position for Personal Gain, Section 1(e), 1990, last amended 2005
http://legislature.idaho.gov/idstat/Title18/T18CH13SECT18-1359.htm
Idaho Judicial Branch Employee Policy Manual, Section 5.1.2(b), Use of Public Resources, 2014 http://goo.gl/rhYRzT</t>
  </si>
  <si>
    <t>While the asset disclosure records are available, they are not as complete and detailed as they could be. 
 The reports must disclose sources of income for the official and any adult household member; all real estate other than personal residence and the value, use and location of that real estate; any creditors owed $5,000 or more, unless the debt is for a personal home or personal vehicle; some gifts and the source of those gifts; and business entities in which the official or a household member is involved as an owner or officer.</t>
  </si>
  <si>
    <t>No such law exists. 
Section 11 of the Illinois Constitution, Article VI the Judiciary, 1970, http://www.ilga.gov/commission/lrb/con6.htm</t>
  </si>
  <si>
    <t>All bids are advertised in the West Virginia Purchasing Bulletin, which recently became part of the wvOASIS network, a new computer network that will link all state agency Web sites in a single portal.
West Virginia is transitioning from one computer network for public procurements to an expanded network that will allow all state agencies to interact with each other and that will be much more user-friends.
“It’s still in its infancy, but it’s transparent – it will allow everyone to see everything. And it will increase competition by sending an email soliciting a bid to everyone who has indicated an interest in that area. With greater competitiveness, we expect the prices the state pays to come down," said state Purchasing Director Dave Tincher. As an example, he said the state solicited bids early in the summer of 2014 for four contracts, then had to solicit bids again under the new system. “We got 14 bids on the contracts and the price dropped by probably 40 percent,” said Tincher.
Vendors are generally given about a month to respond to a bid solicitation.
Mick Bell, major account manager for Office Depot/OfficeMax, said the state recently went to a new system called wvOASIS. “I think there’s still a learning code that still going on, but Oasis means I can go in and check and see what buying opportunities might be out there. “</t>
  </si>
  <si>
    <t>Exhibit B, Hawaii Revised Code of Judicial Conduct, Rule 2.13, Administrative Appointments, accessed 17 January 2015, http://www.courts.state.hi.us/docs/court_rules/rules/rcjc.pdf</t>
  </si>
  <si>
    <t>1. Princeton and Rutgers Professor Richard Keevey, former New Jersey budget dirctor, phone interview 2/12/15. 
 2. Joe Perone, Treasury spokesman, 2/26/15 phone interview.
 3. A Report on Tax Expenditures in New Jersey, February 21, 2014: http://www.state.nj.us/treasury/taxation/pdf/taxexpenditurereport2014.pdf</t>
  </si>
  <si>
    <t>Jeffry Pattison, Legislative Budget Assistant, January 30, 2015, Lowell, Mass., phone
 Joseph Bouchard, New Hampshire Department of Administrative Services, budget officer, Feb. 6, 2015, Lowell, Mass., phone
 Department of Revenue Administration 2014 
 Annual Report, State of New Hampshire, p. 99, 2014
 http://www.revenue.nh.gov/publications/reports/documents/ar-2014.pdf</t>
  </si>
  <si>
    <t>Byron Schlomach, Goldwater Institute Center for Economic Prosperity Director, telephone interview 3/2/15
Jim Small, Arizona News Service Editor, telephone interview, 5/17/2015
Diane Brown, Executive Director of the Arizona chapter of the Public Interest Research Group, telephone interview, 5/22/2015</t>
  </si>
  <si>
    <t>2013 Financial Disclosure Statements of Elected Officials, Joint Commission on Public Ethics, accessed March 2, 2015; http://www.jcope.ny.gov/elected%20officials/fdselectedofficials.html
 Jon Campbell, Gannett New York, State Government Reporter, Feb. 6, 2015, New York, phone
 2013 Financial Disclosures, Joint Commission on Public Ethics, accessed March 27, 2015, http://www.jcope.ny.gov/elected%20officials/fdselectedofficials.html ; 
 2012 Financial Disclosures, Joint Commission on Public Ethics, accessed March 27, 2015, http://www.jcope.ny.gov/elected%20officials/2012/fdselectedofficials2012.html</t>
  </si>
  <si>
    <t>Daniel Ivey Soto, state senator and executive director, New Mexico Association of County Clerks, 8 April 2015, via phone.
 State Sen. Sander Rue, 17 April 2015, via phone. 
 Peter St. Cyr, independent reporter, 17 April 2015, via phone.</t>
  </si>
  <si>
    <t>Victor Joecks, Executive Vice President, Nevada Policy Research Institute, Las Vegas, NV, March 11, 2015, by phone.
2013-2014 Tax Expenditure Report, Nevada Department of Taxation, accessed May 21, 2015 
http://tax.nv.gov/uploadedFiles/taxnvgov/Content/TaxLibrary/Tax_Expenditure_Report_2013-2014.pdf
Following the Money 2015: How the 50 States Rate in Providing Online Access to Government Spending Data, U.S. PIRG, accessed May 21, 2015
http://uspirg.org/sites/pirg/files/reports/Following%20the%20Money%202015%20vUS.pdf</t>
  </si>
  <si>
    <t>March 2, 2015, phone interview with Alaska State Employees Association president Jim Duncan; 
March 2, 2015, phone interview with state executive ethics attorney Jonathan Woodman
"Who is my designated ethics supervisor?" Alaska Department of Law (http://www.law.alaska.gov/doclibrary/ethics/MyDES.html), accessed March 2, 2015;</t>
  </si>
  <si>
    <t>North Dakota Century Code Section 16.1-08.1-02(2), 16.1-08.1-03(1), 16.1-08.1-03.8(2) and 16.1-08.1-03.9(1)a requires candidates and political parties to report the names of those donating $200 or more and the amount donated.
These disclosures are not exempted by open-record laws found in Century Code Section 44-04 and, as required by the North Dakota Constitution Article XI Section 6, they are public information. They may be found on the secretary of state’s website.</t>
  </si>
  <si>
    <t>Ethics in Government, Article One O.C.G.A. § 45-10-80 (2014)
http://www.lexisnexis.com/hottopics/gacode/Default.asp
Georgia Government Transparency and Campaign Finance Act - § 21-5-3 (17) (2014)
http://www.ethics.ga.gov/wp-content/uploads/2011/08/2014-B%20GA%20Govt%20Transparency%20and%20Campaign%20Finance%20Act%20effective%20Januay%2031%202014%20INCORPORATING%20HB310%20and%20SB297%20FINAL.pdf</t>
  </si>
  <si>
    <t>Gerry Oligmueller, state budget administrator, phone interview, April 5, 2015
 Nebraska Department of Revenue website, tax expenditures and exemptions, accessed April 28, 2015; 
 http://www.revenue.nebraska.gov/incentiv/incentive_index.html 
 Nebraska Legislature's Fiscal Office website, accessed April 28, 2015; 
 http://nebraskalegislature.gov/reports/fiscal.php</t>
  </si>
  <si>
    <t>1. Assemblyman John Wisniewsi(D-Sayerville), via 2/8/15 phone interview. 
 2. Matt Friedman, Star-Ledger Statehouse reporter, via 2/8/15 phone interview. 
 3. Former state Sen. William Schluter via 2/2/15 phone interview. 
 4. Financial Disclosure forms: http://www.njleg.state.nj.us/ethics/financediscloseforms.asp</t>
  </si>
  <si>
    <t>John Carroll, former acting director of the Alabama Ethics Commission, May 1, 2015, telephone interview.
Jackie Graham, director of the Alabama Personnel Department, May 20, 2015, telephone interview. 
Mike Cason, al.com, state government reporter, April 12, 2015, telephone interview.</t>
  </si>
  <si>
    <t>Disclosure is required for donations of more than $50. Disclosure is made in campaign finance reports filed with the board of elections and available to the public. Disclosure requirements apply to all political party groups, political action committee and candidates.</t>
  </si>
  <si>
    <t>112.3135 Restriction on employment of relatives, 2014, http://www.leg.state.fl.us/statutes/index.cfm?App_mode=Display_Statute&amp;Search_String=&amp;URL=0100-0199/0112/Sections/0112.3135.html
Code of Judicial Conduct, Canon 3, accessed May 26, 2015, no other date available, A Judge Shall Perform the Duties of Judicial Office Impartially and Diligently, http://www.floridasupremecourt.org/decisions/ethics/canon3.shtml
A citizen can't use The Flofirda Rules of Judicial Administration (canon) as a private cause of action, but can file a complaint with the JQC, which is designed to then decide whether action must be taken. Alex Williams, a lawyer Judicial Qualifications Commission, interviewed by phone June 26, 2015.</t>
  </si>
  <si>
    <t>Amy Carlson, Legislative Fiscal Division, Legislative Fiscal Analyst, 29 April 2015, Helena, Montana, email
Montana Department of Revenue, Biennial Report, July 2012-June 2014, https://revenue.mt.gov/Portals/9/publications/biennial_reports/2012-2014/BiennialReport-2012-2014.pdf
Governor’s Budget Highlights Fiscal Years 2016-2017, Governor’s Office of Budget and Program Planning, http://budget.mt.gov/Portals/29/execbudgets/2017_Budget/Orange%20Book.pdf</t>
  </si>
  <si>
    <t>Martin Gross, New Hampshire Legislative Ethics Committee, chairman, January 14, 2015, Lowell, Mass., phone
 Richard Lambert, New Hampshire Legislative Ethics Committee, executive administrator, January 13, 2015, Lowell, Mass., phone
 Financial Disclosure and Declaration of Intent Filings, New Hampshire Legislative Ethics Committee, accessed Jan. 12-22, 2015, http://www.gencourt.state.nh.us/ethics/Financial_Disclosure/disclosurelist.aspx</t>
  </si>
  <si>
    <t>The state of Washington has a vendor registration and bid notification system that requires public notice for competitive solicitations. At minimum, agencies must post all contract opportunities on the state’s Internet vendor registration and bid notification system, called the Washington Electronic Business Solution (WEBS). Potential bidders get a month or more to prepare bids, or prebids.
Engineering and Architectural Services routinely advertises for consultant services on projects where consultant fees are expected to exceed $150,000. The projects are advertised in the Seattle Daily Journal of Commerce as well. 
Agencies also can, but are not required, to notify contractors and potential bidders by sending notices by mail, electronic transmission, newspaper advertisements or other means. DES encourages businesses to register with WEBS, so they’ll automatically receive notices of bid opportunities. Otherwise, bid opportunities are posted online on the DES website.</t>
  </si>
  <si>
    <t>Amy Blouin, executive director, Missouri Budget Project, St. Louis, Missouri, 27 April 2015, interview by phone.
Judy Eggen, Assistant director for budget at the Office of Administration, Jefferson City, Missouri, 27 April 2015, interview by email.
The Missouri Budget Fiscal Year 2015, 21 January 2014, http://oa.mo.gov/sites/default/files/FY%202015%20Executive%20Budget%20comp.pdf
Tax Credits, Missouri Accountability Portal, accessed 27 April 2015, http://mapyourtaxes.mo.gov/MAP/TaxCredits/
Revenue Information, Office of Administration Budget &amp; Planning, accessed 27 April 2015, http://oa.mo.gov/budget-planning/revenue-information
Appropriation Activity Reports, Office of Administration Division of Accounting, accessed 27 April 2015, http://oa.mo.gov/accounting/reports/annual-reports/appropriation-activity-reports</t>
  </si>
  <si>
    <t>Phone interview 1/20/15 with Michael Stewart, chief principal research analyst, Legislative Counsel Bureau.                
Interview 1/19/15 with Sandi Chereb, Las Vegas Review-Journal political reporter, Carson City.
Phone interview 2/5/15 with Brenda Erdoes, chief legal counsel, Nevada Legislature
AURORA Campaign Finance Disclosure, Nevada Secretary of State, accessed May 20, 2015
http://nvsos.gov/SOSCandidateServices/AnonymousAccess/CEFDSearchUU/Search.aspx#individual_search</t>
  </si>
  <si>
    <t>C.G.S., Title 51, Chap. 872, Sec. 51-39a, 1984, http://www.cga.ct.gov/current/pub/chap_872.htm#sec_51-39a
Code of Judicial Conduct, 2011, Rule 2.13 (a) and comment,  https://www.jud.ct.gov/Publications/PracticeBook/Judicial_Conduct.pdf</t>
  </si>
  <si>
    <t>No such law exists.
29 Del. code 5805: http://1.usa.gov/1CkLTa4, Approved July 23, 1990</t>
  </si>
  <si>
    <t>State civil servants generally recuse themselves from actions in which they may have a conflict of interest.
The Wyoming Personnel Rules have a section on conflicts of interest that basically forbids employees from obligations to other entities. 
“Employees shall not enter into any financial or other relationship with a State agency, private business, or other organization, which would constitute a conflict of interest with their State employment,” the rules state. “Employees shall not permit themselves to be placed under any personal or other obligation, which could lead any person, group, or organization to expect official favors.”
While the conflict of interest section does not refer to immediate family, the statute defines family member as an individual who is the spouse, parent, sibling, child, grandparent or grandchild or is a member of the individual's household. 
Bob Kuchera of the Wyoming Employees Association said state workers do recuse themselves from actions in which they may have a conflict of interest. 
“Civil servants are pretty good about it,” he said. 
He has also never represented an employee in a case involving conflict of interest, he said.</t>
  </si>
  <si>
    <t>Colorado Code of Judicial Conduct, Rule 2.13: Administrative Appointments: http://www.courts.state.co.us/userfiles/file/Code_of_Judicial_Conduct.pdf
Luis Toro, an attorney who directs Colorado Ethics Watch, in a an April 23, 2015 e-mail.</t>
  </si>
  <si>
    <t xml:space="preserve">There isn't a public history in Wisconsin of employees failing to recuse themselves when they may have a conflict of interest. The Code of Ethics requires employees who are involved in or believe they are about to become involved in a matter that could result in a conflict of interest are directed to immediately notify their supervisor in writing. The supervisor must provide the employee with written advice/direction on how to resolve the matter, after consulting with the chain of command and/or department legal counsel as necessary. </t>
  </si>
  <si>
    <t>Ark. Code 21-8-304(a), “Code of Ethics, Prohibited Activities,” 1979
http://law.justia.com/codes/arkansas/2012/title-21/chapter-8/subchapter-3/section-21-8-304/
Ark. Code 16-10-410, “Removal from Office,” 1989
http://law.justia.com/codes/arkansas/2012/title-16/chapter-10/subchapter-4/section-16-10-410/
Ark.Code 21-8-402, "Definitions," 1988
http://law.justia.com/codes/arkansas/2010/title-21/chapter-8/subchapter-4/21-8-402
Arkansas Code of Judicial Conduct, Rule 2.13, "Administrative Appointments"
https://courts.arkansas.gov/rules-and-administrative-orders/arkansas-code-of-judicial-conduct?body_value_op=contains&amp;body_value=nepotism</t>
  </si>
  <si>
    <t>Mississippi Development Authority annual report for 2014 on tax incentives: http://www.mississippi.org/assets/docs/library/FY2014IncentivesReportFinal.pdf
Department of Revenue annual report for 2014: https://www.dor.ms.gov/docs/IncomeTaxFiscalYear2014.pdf
Chuck McIntosh - Director of Communications - Department of Finance and Administration: March 9, 2015 e-mail answers to questions</t>
  </si>
  <si>
    <t>Frank Daley, executive director, Nebraska Accountability and Disclosure Commission, phone interview, March 9, 2015
 Gavin Geis, executive director, Common Cause Nebraska, in-person interview, The Mill coffeeshop, March 11, 2015
 Bill Avery, former state senator and retired University of Nebraska-Lincoln political science professor, in-person interview, Scooter's coffeeshop, March 19, 2015</t>
  </si>
  <si>
    <t>Civil servants are required to recuse themselves from actions in which they have a conflict of interest. There is no record of that having happened in the past three years, however, according to Bill McGinley, chief administrative law judge for the state Grievance Board.
At the same time, there is no evidence that any civil servants should have recused themselves within the study period and failed to do so.</t>
  </si>
  <si>
    <t xml:space="preserve">Arizona Revised Statute 38-481. Employment of relatives; violation; classification; definition, 
http://www.azleg.gov/FormatDocument.asp?inDoc=/ars/38/00481.htm&amp;Title=38&amp;DocType=ARS
Laws current as of March 30, 2015.
 </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</si>
  <si>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Dr. Kent Redfield, emeritus professor of political science at the University of Illinois at Springfield, phone interview July 7, 2015.</t>
  </si>
  <si>
    <t>Mary Baker, Commissioner of Political Practices, program supervisor, 6 February 2015, Helena, Montana, email
Charles S. Johnson, Lee Newspapers State Bureau, Bureau Chief, 5 February 2015, Helena, Montana, telephone
Commissioner of Political Practices, Campaign report search, http://campaignreport.mt.gov/forms/candidatesearch.jsp
Montana Code Annotated, title 2, chapter 2, part 1, section 6, 2005, http://leg.mt.gov/bills/mca_toc/2_2_1.htm</t>
  </si>
  <si>
    <t>• John Pollard, Legislative and Communications Director, Minnesota Management and Budget, 24 March 2015, St. Paul, Minnesota in-person interview
 • State of Minnesota Tax Expenditure Budget, Fiscal Years 2014-2017, Minnesota Department of Revenue Tax Research Division, February 2014, http://www.revenue.state.mn.us/research_stats/research_reports/2014/2014_tax_expenditure_links.pdf
 • Tax Expenditure Reports, Minnesota Department of Revenue, 19 March 2015, http://www.revenue.state.mn.us/research_stats/Pages/Tax_Expenditure_Reports.aspx
 • Minnesota Statute, Chapter 270C, Section 270C.11, 2014, https://www.revisor.mn.gov/statutes/?id=270C.11</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</si>
  <si>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
Idaho State Bar website, accessed Jan. 30, 2015, https://isb.idaho.gov/</t>
  </si>
  <si>
    <t>The state website eVA effectively advertises procurement at least 10 days prior to the solicitation closing dates. Many solicitations are also published in newspapers. State vendors are required to sign up for the portal and use its system to bid on contracts. 
The public bodies that are exempted from the Virginia Public Procurement Act or parts of it may advertise bids elsewhere. For example, the Department of Transportation has one for projects exempt from the PPA. The online site is the Construction Advertisement Bulletin Board.</t>
  </si>
  <si>
    <t>New York law specifies that political contributions that bring a donor's aggregate to more than $99 must be itemized on campaign disclosures, including the donor's name and address. The requirements are the same for money donated to candidates (14-104) and political committees (14-102). State law requires that such disclosures be publicly available.</t>
  </si>
  <si>
    <t xml:space="preserve">Public Officers and Employees, Alabama Title 36, Chapter 25, Section 5, 2000.   
State Government, Alabama Title 41, Chapter 1, Section 5, 2013.
http://alisondb.legislature.state.al.us/alison/codeofalabama/1975/coatoc.htm, accessed May 7, 2015. 
Canons of Judicial Ethics, Canon 3, 1999. http://judicial.alabama.gov/library/rules/can3.pdf, accessed May 7, 2015. 
Judicial Canons carry the force of law. </t>
  </si>
  <si>
    <t xml:space="preserve">Mississippi Ethics Commission: www.state.ms.gov/ethics/SearchSEIForm.aspx
https://www.state.ms.gov/ethics/SEIForm.aspx?ai=27AZmY3PIUm0p%2bTGVSratw%3d%3d
https://www.state.ms.gov/ethics/SEIForm.aspx?ai=2nRVeTRC8tc9ajtOIS%2by7A%3d%3d
Mississippi Ethics Commission Executive Director Tom Hood: e-mail question-and-answer exchange - Feb. 18, 2015
Walter Brown - attorney, former state representative and former state Ethics Commission chairman: telephone interview April 17, 2015 </t>
  </si>
  <si>
    <t>Alaska Code of Judicial Conduct (http://courts.alaska.gov/cjc.htm), accessed Feb. 5, 2015</t>
  </si>
  <si>
    <t>Les Kondo, Hawaii State Ethics Commission, executive director, Honolulu, Hawaii, 2 February 2015, telephone 
Janet Mason, League of Women Voters- Hawaii, legislative chair, Honolulu, Hawaii, 16 January 2015, telephone
Cynthia Thielen, Hawaii state senator, Honolulu, Hawaii, 16 January 2015, telephone</t>
  </si>
  <si>
    <t>Kurt Weiss, communications director, Department of Management, Budget and Technology, email conversations, April 20-12, 2015                                                          
Mlive.com, June 25, 2013 "Michigan good at making tax deals, but results of them aren't clear"   http://www.mlive.com/politics/index.ssf/2013/06/michigan_good_at_making_tax_de.html                                                                                                                                      
Budget Department, Transparency and Accountability http://media.state.mi.us/MiTransparency/Home/Expenditure</t>
  </si>
  <si>
    <t>• Gary Goldsmith, Minnesota Campaign Finance and Public Disclosure Board, Executive Director, 4 March 2015, St. Paul, Minnesota, in-person interview.
 • Agencies with Public Officials who file Statements of Economic Interest with the Minnesota Campaign Finance and Public Disclosure Board, Campaign Finance and Public Disclosure Board, 11 March 2015, http://www.cfboard.state.mn.us/eis/agatoz.html
 • Current Public Officials who file Statements of Economic Interest with the Minnesota Campaign Finance and Public Disclosure Board, Minnesota Campaign Finance and Public Disclosure Board, 11 March 2015, http://www.cfboard.state.mn.us/eis/poatoz.html</t>
  </si>
  <si>
    <t>The Wyoming Code of Judicial Conduct says, "In making administrative appointments, a judge: shall exercise the power of appointment impartially and on the basis of merit; and shall avoid nepotism, favoritism, and unnecessary appointments." Nepotism is defined as "the appointment or hiring of any relative within the third degree of relationship of either the judge or the judge’s spouse or domestic partner, or the spouse or domestic partner of such relative." 
Appointees of a judge include assigned counsel, officials such as referees, commissioners, special masters, receivers, and guardians, and personnel such as clerks, secretaries, and bailiffs, the canon says.</t>
  </si>
  <si>
    <t xml:space="preserve">The law and the regulations say major procurement have to be advertised, and they are. One need only go to Vermont bid System.com’s Bid search link to see the latest Requests for Proposal (RFP) list.
Agency of Administrating Bulletin 3.5, which has the force of law, states that “the opportunity to bid for … proposed work must be broadly publicized. At the minimum…(including) posting on the Electronic Bulletin Board (EBB), which is operated by the Agency of Commerce and Community Development as part of the Vermont Business Assistance Network (VBAN). …Other methods of solicitation may include advertising in newspapers, direct mailings to potential vendors…and/or other publication in trade journals.”
Bids are advertised on the "bid board" of the Business Registry Page of the Agency of Commerce and Economic Development. Bid advertisements are rarely placed in general circulation daily or weekly newspapers.
Bulletin 3.5 also says: “The time between the initial public notice and the opening of bids should be at least two weeks. For relatively complex work, additional time should be permitted to allow potential vendors a reasonable opportunity to obtain the documents and prepare a responsive bid.”
 </t>
  </si>
  <si>
    <t>Carolyn Ryan, Assistant Director of Policy and Research for the Massachusetts Taxpayers Foundation. The Massachusetts Taxpayers Foundation provides research on state spending, tax policies and the Massachusetts economy She was interviewed by phone on January 27, 2015.
Deirdre Cummings, legislative director of MASSPIRG, a consumer advocacy group that focuses on health, safety, and  financial security issues was interviewed on Feb. 13, 2015
Massachusetts Tax Expenditure Budget for 2015
http://www.mass.gov/dor/docs/dor/stats/teb/teb2015.pdf – website accessed March 22, 2015</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</si>
  <si>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</si>
  <si>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Phone interview with Maria Bazile, Compliance and Education manager with the Georgia Government Transparency and Campaign Finance Commission, February 6, 2015. 
Interview with William Perry, Executive Director, Common Cause Georgia, January 23, 2015. 
Interview with Tom Crawford, Editor of the Capitol Report, February 20, 2015
Interview with James Salzer, Capitol Reporter, AJC, February 16, 2015</t>
  </si>
  <si>
    <t>All sources accessed on Jan. 30, Feb. 2, 3, 6, 8, 9, 2015  Interview, Gintautus Dumcius, Reporter, State House News, Boston, MA, by telephone and email, March 11, 17, 2015
Commonwealth Magazine, Full Disclosure, statement of financial interests 2009-2012
http://commonwealthmagazine.org/statements-of-financial-interest/
Massachusetts State Ethics Commission, Statement of Financial Interest resources
http://www.mass.gov/ethics/commission-services/statement-of-financial-interests/
 Interview, Peter Sturges, attorney, former executive director of State Ethics Commission, Boston, MA, Feb. 6, 9, by email and telephone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
Todd Wallack, "State putting up roadblock for financial disclosure reports," Boston Globe, May 10, 2015
https://www.bostonglobe.com/metro/2015/05/09/massachusetts-public-financial-disclosure-forms-are-not-public/M2Kf2aLzt9Azc1zT3b6edO/story.html</t>
  </si>
  <si>
    <t>The asset-disclosure records of the governor and state cabinet level officials are complete, detailed and meet standards. Records include outside sources of income, property, creditors and sources of gifts. Family members are not covered by the requirement.</t>
  </si>
  <si>
    <t>Benjamin Orr, executive director Maryland Center on Economic Policy, telephone interview, 3/26/15;
Office of Budget and Management biennial tax expenditure report here: http://dbm.maryland.gov/budget/Documents/operbudget/FY2016TaxExpendituresReport.pdf: accessed 6/1/15
Report of the Office of Policy Analysis, Department of Legislative Services, tax credit report, http://dls.state.md.us/data/polanasubare/polanasubare_taxnfispla/WEB-Draft-Film-Tax-Credit-Report.pdf
Maryland Film Production Activity Tax Credit, Annual Report, Pursuant to Tax General Article §10-730, Maryland
Department of Business and Economic Development, http://dlslibrary.state.md.us/publications/Exec/DBED/TG10-730%28e%29_2014.pd, December 2013
Legislature has a Tax Credit Evaluation Committee http://msa.maryland.gov/msa/mdmanual/07leg/html/com/staxcredit.html, accessed 29 May 2015. 
Fiscal note for General Assembly: http://mgaleg.maryland.gov/2015RS/fnotes/bil_0008/sb0488.pd all items accessed on 4/14/15</t>
  </si>
  <si>
    <t>Patrick Flood, Maine Senator and former chair, Appropriations Committee, 13 February 2015, in person interview.
 Christopher Nolan, Director, Office of Fiscal and Program Review, 13 February 2015, in person interview.
 Maine State Tax Expenditure Report, 2014-2015,
 https://www1.maine.gov/revenue/research/tax_expenditure_report_13.pdf</t>
  </si>
  <si>
    <t>Deborah Moreau, Lawyer, Public Integrity Commission, telephone interview, Januury 12, 2015;
Jon Offredo, government reporter, The News Journal, delawareonline.com, phone interview, April 2, 2015;
Public Integrity Commission advisory opinions, accessed March 26, 2015, http://1.usa.gov/1ABTzoV;
Delaware Code of Conduct law, 29 Del. C 5807 (d):  http://1.usa.gov/1BuDRfb,</t>
  </si>
  <si>
    <t>Bids are advertised on the purchasing page of the Utah Administrative services' (Division of purchasing &amp; General Services) website and give qualified subscribers and bidders access to all open bids in sufficient to time to respond to the advertisement. Bidding periods range from 15 days for smaller purchases to up to six months for large construction projects and vehicle service contracts.
The Utah Department of Transportation places many bid adds in local newspapers as evidenced by content on utahlegals.com, operated by the Utah Press Association.</t>
  </si>
  <si>
    <t>Interview with Eileen Canzian, Politics Editor, Baltimore Sun by telephone, 3/17/15;
Interview with Michael Dresser, Baltimore Sun veteran political reporter by telephone 3/21/15
Interview with Michael Lord, exe dir Md. Ethics Commission, by telephone 3/12/15</t>
  </si>
  <si>
    <t>Barry Erwin, president of the Council for a Better Louisiana, in-person interview, Feb. 16, 2015
 Robert Scott, of the Public Affairs Research Council, in-person interview, Feb. 19, 2015
 Tax Exemption Budget, Fiscal Year 2013-2014, Department of Revenue, accessed April 13, 2015
 http://www.revenue.louisiana.gov/publications/TEB(2013).pdf 
 Office of Conservation, accessed April 13, 2015 
 http://sonris.com/ 
 Board of Commerce &amp; Industry Incentive Approvals for 2013, accessed April 13, 2015
 http://www.opportunitylouisiana.com/assets/LED/docs/Performance_Reporting/2013_CI_Board_Approvals.pdf 
 Annual Megafund and Rapid Response Fund Report, accessed April 13, 2015
 http://www.opportunitylouisiana.com/assets/LED/docs/Performance_Reporting/Semi-AnnualMegaFundandRapidResponseFundReportOctober13toMarch14-Final.pdf</t>
  </si>
  <si>
    <t>State Office of Ethics' summaries of advisory opinions (accessed April 26, 2015), http://www.ct.gov/ethics/cwp/view.asp?a=2305&amp;q=301612
Phone interview, Carol Carson, executive director of the Office of State Ethics, Feb. 9, 2015.
Phone interview, Dan Klau, member of Executive Board and past president of Connecticut Foundation for Open Government, Hartford, Feb. 10, 2015.</t>
  </si>
  <si>
    <t>Officials determine what is needed to be bid, announce the specifications and project, then provide ample time for potential bidders to respond. 
Major public procurements are advertised at the Electronic State Business Daily on the Comptroller's website. A notice inviting bids is also required to be published  "in at least one newspaper of general circulation in the state" no later than the seventh day for the last day set for the receipt of the bids.</t>
  </si>
  <si>
    <t>Major contracts are announced online and occasionally in print. 
“Yes, they’re advertised,” said David Roberson, a spokesman for the Department of General Services. He said it's online, but there is also some newspaper advertising. “We also maintain a database of registered vendors and when there’s an appropriate procurement, we email the vendors directly with the RFP.” 
Generally, contractors do have notice to bid on contracts, because the process, even for simple contracts, can take time, said Darwin A. Hindman III, a Nashville attorney who is an expert on procurement law. But there have been occasions when the state needs something quickly, he said. 
Contractors usually monitor the state website daily to look for new opportunities, Hindman said. And contractors can sign up to be notified of new offers. If the state simply wanted to purchase paperclips for its workers, he said, it would issue an invitation to bid (ITB). With an invitation to bid, it’s all about price. Whatever vendor offers the specified paperclips at the lowest price would win the contract. 
It’s a fairly simple process, but even that generally plays out long enough to give contractors sufficient time to bid, Hindman said. The RFPs, he said, are far more complex and contractors are going to have a lot more time because the state is looking at more than just price.
In those cases, he said, the state is likely to enter into negotiations with the contractors, and the price and the proposal can change. “It gives the state the flexibility to make sure they get the best product at the best price, or services—whatever it is—for the state,” Hindman said.
There have been times, he said, when there are extenuating circumstances where the state needs something quickly, or an agency has procrastinated despite knowing that a contract is about to run out, and that will leave contractors with far less time. 
“I’ve had some situations where my clients who are contractors will complain that the time wasn’t long enough, and honestly they extend the deadline anyway.” Other clients have decided not to bid at all because of the lack of time. Still, Hindman said he didn’t know of a case where the level of time given was insufficient that as a matter of law it would be actionable.
The RFPs, solicitations and notices can be found online. The state website site lists several RFPs for major contracts. For example, one listing seeks a vendor to help establish eligibility for CoverKids, the state’s health care program that provides free medical, dental and vision care for children. Another listing seeks a company to provide prescription medicine for state prisoners.</t>
  </si>
  <si>
    <t>Steve Mistler, Statehouse Reporter, Portland Press Herald, 18 February 2015, email interview.
 Mario Moretto, Politics Reporter, Bangor Daily News, 20 February 2015, email interview.
 Christopher Cousins, Politics Reporter, Bangor Daily News, 20 February 2015, email interview.
 Legislator's Statements of Sources of Income, accessed March 22, 2015, http://www.maine.gov/ethics/disclosure/legislators.htm</t>
  </si>
  <si>
    <t>Amy DeVan, executive director of the Colorado Independent Ethics Commission, during a Jan. 27 phone interview. Luis Toro, director of Colorado Ethics Watch, a Denver-based nonprofit that “has been actively monitoring the activities of the Colorado Independent Ethics Commission (“IEC”) since the IEC first met in 2008,” during a Jan. 26 phone interview. 
Elena Nunez, director of Colorado Common Cause, during a Feb. 23, 2015 phone interview. 
Luis Toro, director of Colorado Ethics Watch, a Denver-based nonprofit, during a July 27 email interview.
Colorado constitution, Article XXIX, Ethics in Government, Section 5. Independent ethics commission, Amendment 41, 2006, (1): http://tornado.state.co.us/gov_dir/leg_dir/olls/constitution.htm#ARTICLE_XXIX_Section_5</t>
  </si>
  <si>
    <t>Robert Scott, president of Public Affairs Research Council of Louisiana, in-person interview, Feb. 19, 2015.
 Barry Erwin, head of Council for A Better Louisiana, in-person interview, Feb. 19, 2015.
 Louisiana Ethics Administration Disclosure portal, accessed April 13, 2015.
 http://ethics.la.gov/PFDisclosure/DisclosureSearch.aspx</t>
  </si>
  <si>
    <t>Civil servants generally recuse themselves in cases of potential or real conflict of interest. 
In March 2015, the Washington State Auditor's office was served a subpoena for records relating to investigation of Auditor Troy Kelley and an agency employee who had previously worked for Kelley's private business. Kelley recused himself from any dealings in responding to the subpoena, including selecting emails and documents requested. Gov. Jay Inslee also called on Kelley to recuse himself from any decisions involving the investigation. 
In 2013, lawmakers tried but failed to pass a bill aimed at tightening oversight of Office of Minority and Women Business Enterprises. That followed revelations that former director Cathy Canorro gave a $65,000 no-bid consultant’s contract to a longtime friend.</t>
  </si>
  <si>
    <t>A judge shall exercise the power of appointment impartially and on the basis of merit.  A judge shall avoid nepotism and favoritism.  A judge may not approve compensation of appointees beyond the fair value of services rendered.</t>
  </si>
  <si>
    <t>Anonymous contributions are allowed up to $100. For larger contributions, the Campaign Reporting Act requires the disclosure of the amount as well as the contributor's name and address. Contributions over $250 require disclosure of the contributor's occupation or type of business.</t>
  </si>
  <si>
    <t xml:space="preserve">John Schaaf, Kentucky Legislative Branch Ethics Commission, assistant director and general counsel, 31 December 2014, Frankfort, Kentucky, phone interview.
Kevin Wheatley, Time Warner Cable's cn|2, political reporter and former state government reporter for the Frankfort State Journal, 2 January 2015, Louisville, Kentucky, phone interview.
Legislator and Candidates Reports, Kentucky Legislative Ethics Commission, "Reports" webpage, no date, http://klec.ky.gov/Reports/Pages/Legislators-and-Candidates.aspx, accessed 19 January 2015. </t>
  </si>
  <si>
    <t>Tax Expenditure Analysis Fiscal Years 2014-2016, Governor's Office for Economic Analysis and Office of State Budget Director, 30 April 2014, http://www.osbd.ky.gov/NR/rdonlyres/8B8952FB-0453-4B5B-9947-B55BBCFFD719/0/2014_2016_TaxExpenditure_Doc.pdf accessed 25 January 2015. 
Jane C. Driskell, Office of State Budget Director, State Budget Director, 23 January 2015, Frankfort, Kentucky, in-person interview. 
Rick Rand, Kentucky state House, state representative and chairman of the House Appropriations and Revenue Committee, 23 January 2015, Frankfort, Kentucky, in-person interview.
Richard Beliles, Common Cause of Kentucky, chairman of the Kentucky chapter of the watchdog group and attorney, 16 January 2015, Louisville, phone interview.</t>
  </si>
  <si>
    <t>Canon 3-C-4 of the Code of Judicial Conducts prohibits nepotism and favoritism in hiring. It stipulates that "A judge shall not make unnecessary appointments. A judge shall exercise the power of appointment impartially and on the basis of merit. A judge shall avoid nepotism and favoritism. A judge shall not approve compensation of appointees beyond the fair value of services rendered."</t>
  </si>
  <si>
    <t>There have been no cases during the period of study in which civil servants failed to recuse themselves when there was a potential conflict of interest.
“Virginia government employees are very sensitive to conflicts of interest,” said Ron Jordan, executive director of the Virginia Governmental Employees Association. “If an appointed official has a conflict, employees will call fraud hotline, which means it’s investigated.”
State employees face increasing levels of discipline under state policy if they do not follow the "the letter and spirit" of the Conflict of Interest Act.</t>
  </si>
  <si>
    <t>Jay Wierenga, Fair Political Practices Commission, Communications Director, Jan. 22, 2015, Sacramento, email
Victoria B. Henley, Director-Chief Counsel, Commission on Judicial Performance, Apr. 13, 2015, email
Fair Political Practices Commission, Leaving State Employment," FPPC website, Aug. 2010
http://www.fppc.ca.gov/factsheets/Leaving_State_Employment_08-2010.pdf</t>
  </si>
  <si>
    <t>State law is ambiguous about whether elected or appointed judges can hire a family member but does prohibit favorable treatment of family members. However, the Washington State Commission on Judicial Conduct's canon advises judges to 'avoid nepotism and unnecessary appointments" with administrative appointments and to generally "not appoint a lawyer to a position under circumstances where it would be reasonably to be interpreted to be quid pro quo for campaign contributions or other favors." The Commission on Judicial Conduct also has jurisdiction over any misconduct by judges during their time in office, including after they retire.</t>
  </si>
  <si>
    <t xml:space="preserve">The Canons of Judicial conduct require that a judge act without bias or prejudice in the performance of their duties. It is also states that a judge shall only make appointments on the basis of merit, and shall avoid nepotism and favoritism. </t>
  </si>
  <si>
    <t>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Duncan Baird, Arkansas budget director, former state representative and co-chair of Joint Budget Committee, co-sponsor of ethics-related legislation, February 22, 2015, telephone interview.</t>
  </si>
  <si>
    <t xml:space="preserve">Carol Williams, executive director of the Governmental Ethics Commission, telephone interivew Feb. 18, 2015                                                                                                      
Samantha Poetter, communications specialist for the Secretary of State, telephone interview Feb. 19, 2015 
Statements of Substantial Interests, https://www.kssos.org/elections/ssi/secure/ssi_examiner_entry.asp                                                                                                                                                                              </t>
  </si>
  <si>
    <t>Timothy Hogan, Executive Director of the Arizona Center for Law in the Public Interest, in-person interview, 2/26/2015 
Jim Small, Arizona News Service Editor, telephone interview, 5/17/2015
NCSL Rules Against Legislators Lobbying State Government After They Leave Office, Accessed May 7, 2015
http://www.ncsl.org/research/ethics/50-state-table-revolving-door-prohibitions.aspx
Panel: Toss one-year moratorium on lawmakers as lobbyists, Sara Smith, Cronkite News, Jan. 17, 2012, Accessed May 7, 2015
http://cronkitenewsonline.com/2012/01/panel-toss-one-year-moratorium-on-lawmakers-as-lobbyists/</t>
  </si>
  <si>
    <t>Judicial canons do not address hiring, firing, or staff at all, perhaps because judges don't have much in the way of staff.</t>
  </si>
  <si>
    <t>Major public procurements are advertised as invitations to bid or to offer proposals. The advertisements publish twice in a legal newspaper.
Additionally, procurements are electronically posted on the state’s e-procurement system. 
There are occasional accusations of “no-bid contracts” -- in other words, contracts that should have been put through a competitive process that were not. The most notorious accusation of late arose in 2014 when it was revealed that a man named Joop Bollen, who had operated the state’s EB-5 immigrant-investor center as a state employee, signed a 2008 contract that transferred the operation of the center over to a private company in which he was involved, all without going through a competitive bidding process.</t>
  </si>
  <si>
    <t>Carmine Boal, chief clerk, Iowa House of Representatives, Jan. 30, 2015, telephone interview
Michael Marshall, secretary of the Senate, Iowa Legislature, Feb. 9, 2015, telephone interview
Statements of Economic Interest, Iowa Legislature, accessed April 7, 2015
https://www.legis.iowa.gov/legislators/standardReports/econInterests</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</si>
  <si>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t>
  </si>
  <si>
    <t>Jacob Huebert, Liberty Justice Center, 9 March 2015, interview by email; interview by phone 13 March 2015. 
Secretary of State website, economic interest search tool, accessed 13 March 2015,  http://www.ilsos.gov/economicinterest/economicinterest</t>
  </si>
  <si>
    <t xml:space="preserve"> The Utah Judicial Conduct Code does outline nepotism and professional and financial conflicts as reasons for disqualification. Judges are also subject to state law regarding nepotism. 
Under Canon 2, Rule 2.13 in the Judicial Conduct Code, judges shall avoid nepotism, favoritism, and unnecessary appointments.</t>
  </si>
  <si>
    <t>Interview: Skip Brown, Senate Republican spokesman, Jan. 22, 2015, by email.
 Interview: House principal clerk Caroline Spotts, Jan. 29, 2015, by phone.
 House website: https://iga.in.gov/legislative/2015/session/economic_interest_statements/.</t>
  </si>
  <si>
    <t>Maria Bazile, Compliance and Education Manager with the Georgia Government Transparency and Campaign Finance Commission, telephone interview, February 6, 2015. 
 Phone interview with Charles Bullock, Political Scientist, University of Georgia, January 26, 2015;
 Phone interview with Lori Geary, Political Reporter, WSB, February 27, 2015;
 Georgia Government Transparency and Campaign Finance Commission website , accessed March 27, 2015, www.ethics.ga.gov</t>
  </si>
  <si>
    <t>Les Kondo, Hawaii State Ethics Commission, executive director, Honolulu, Hawaii, 16 January 2015, telephone 
 Disclosures, Hawaii State Ethics Commission, accessed 14 March 2015
 http://ethics.hawaii.gov/alldisc/</t>
  </si>
  <si>
    <t>Employees are trained and aware of the rules surrounding conflicts of interest. There has been at least two cases where allegations of conflicts of interest have been raised. 
A West Jordan City Councilman voted in December 2014 to create a new deputy director position in the city's public works department and then three months later quit his part-time elected job to the new job which pays $80,000.
A Utah State University employee said was not properly trained in ethics policy. He said he was fired by the University after he accepted gifts.</t>
  </si>
  <si>
    <t xml:space="preserve">  With more than 300,000 employees at state agencies and public universities, it’s impossible to know with certainty to what degree state  employees recuse themselves from a potential conflict of interest, but  contracting disarray at the sprawling Health and Human Services in late 2014 and early 2015 exposed instances in which public officials allegedly failed to disclose ties with outside interests.    
Jack Stick resigned as chief counsel of the Health and Human Services Commission, the parent entity in the five-agency health network, after an investigation by the Austin American-Statesman revealed that he was steering $110 million in no-bid contracts to 21CT, an Austin data analytics company.
Stick, a former Republican state House member who denied wrong-doing, was a one-time business partner with the company’s former lobbyist.  HHSC officials acknowledged that the contracts had been awarded unfairly and said they were cooperating with state and federal investigations into the deal.
 The 21CT disclosures surfaced about the same time that the HHSC was mired in another contracting mess over a telecommunications contract with AT&amp;T that grew from  to $47.9 million in  2008 and to $105 million in 2013.
  A critical state audit into the “Telecommunications Managed Services” (TMS) contract slammed the agency for inadequately enforcing conflict of interest requirements, noting that two of its employees who managed the contract formerly worked for AT&amp;T. 
  Only 13 of 19 commission employees signed conflict of interest forms required by state law before an agency engages in a major contract exceeding $25,000, said the audit.  Each employee working on a contract is required to disclose in writing any relationship with officials, stockholders or paid consultants with the company.
  In the review of the AT&amp;T contract, Auditor John Keel wrote that one employee “had a clear conflict of interest, but that employee…did not disclose that conflict on the signed form.  
  “That employee also served as the initial contract manager and had previously worked for the contractor,” said the audit.  “In addition, the Commission's contract manager during fiscal year 2014 also was a former employee of the contractor and was responsible for approving payments to the contractor.”
 The initial contract manager for the TMS contract was also a member of the team that evaluated the bids for the project and “and had knowledge of scoring weights prior to proposal evaluations,” said the audit.  “The initial contract manager’s scores for the bid responses differed from the other seven evaluators’ scores. However, all evaluators used the same scoring matrix with the same point scale, and the calculations for the scores were mathematically accurate.”   
 The audit criticized the commission for not monitoring the terms of the contract and not adequately reviewing payments.  Additionally, said auditors, the commission did not adequately estimate the contract's cost during planning or ensure that employees adequately completed conflict of interest forms.
</t>
  </si>
  <si>
    <t>Interview: John Ketzenberger, executive director, Indiana Fiscal Policy Institute, Feb. 10, 2015, by phone. 
 Interview: Erik Gonzalez, fiscal analyst, Indiana House Democrats, March 3, 2015, by phone. 
 Interview: Lindsay Shipps, lobbyist for Citizens Action Coalition, March 3, 2015, by phone.</t>
  </si>
  <si>
    <t>Amy Harris, Administrator of Research and Analysis Division, Iowa Department of Revenue, April 15 2015, Telephone interview.
Tax Expenditure Reports, Iowa Department of Revenue, accessed April 21, 2015
https://tax.iowa.gov/report/Tax-Expenditures
Contingent Liabilities, Iowa Department of Revenue, accessed April 15 2015
https://tax.iowa.gov/report/Contingent-Liabilities
2010 Iowa General Fund Tax Expenditures (Excel), Iowa Department of Revenue, accessed April 21, 2015
https://tax.iowa.gov/sites/files/idr/2010%20Tax%20Expenditures%20-%20General%20Fund%20Tax%20Types_0.xlsx
2010 Iowa Tax Expenditure Study: Final Report, Iowa Department of Revenue, accessed April 21, 2015  https://tax.iowa.gov/sites/files/idr/2010%20Tax%20Expenditure%20Study%20Introduction%20Final%20Release.docx
2010 Property Tax Expenditures (Excel), Iowa Department of Revenue, accessed April 21, 2015  https://tax.iowa.gov/sites/files/idr/2010%20Tax%20Expenditure%20Study%20Introduction%20Final%20Release.docx</t>
  </si>
  <si>
    <t>According to Montana Code Annotated title 13, chapter 37, part 2, Section 29, the full name, mailing address, occupation, and employer of each person who has made contributions of $35 or more to a candidate or political party committee must be disclosed.</t>
  </si>
  <si>
    <t>Nebraska law requires disclosure of the names of campaign contributors and amounts donated to candidates and political parties, but only if those amounts top $250.</t>
  </si>
  <si>
    <t>John Flaherty, President, Delaware Coalition for Open Government, telephone interview, January 10, 2015; 
Deborah Moreau, Lawyer, Delaware Public Integrity Commission, telephone interview, January 12, 2015; 
Public Integrity Commission website, accessed March 24, 2015, http://depic.delaware.gov/</t>
  </si>
  <si>
    <t>Kerrie Stillman, director of operations and communications with the Commission on Ethics, interviewed by phone April 7, 2015
Asset disclosure form for Stephen Crisafulli, 2013, http://public.ethics.state.fl.us/Forms/2013/223296-Form6.pdf, received via email April 13, 2015
Search for Financial Disclosure Filers, http://public.ethics.state.fl.us/search.cfm?date=%7Bts%20'2015-04-06%2000:48:57'%7D&amp;CFID=640706&amp;CFTOKEN=c2be39d5b42f0c6-829B20E9-DAA6-E3E7-A88326A75B72AFDF#name, accessed April 21, 2015</t>
  </si>
  <si>
    <t>Every candidate in Nevada must disclose names of contributors who give more than $100. Names of donors and amounts contributed are disclosed. Aggregate totals of all contributions of $100 or less also must be reported.
 Also, reports must be filed showing how any remaining funds were disposed of or used. State law restricts the manner in which unspent contributions may used.
 Political parties also must file periodic reports naming contributors who gave in excess of $1,000. Names of donors and amounts contributed are disclosed. However, there are no constitutional or statutory limits on contributions made to political parties, committees sponsored by political parties or political action committees.</t>
  </si>
  <si>
    <t>Complaints about the lack-of-detail and completeness of asset disclosure records (known as a statement of economic interest in Minnesota) are common, particularly from journalists and citizens who frequently work with government data. 
 Statements of economic interest include the following information:
 Name
 Occupation
 Business address
 Employer name
 Appointment date
 Sources of compensation (option includes “none reported”)
 Business and Professional Activities (option includes “none reported”)
 Securities 
 Real property (option includes “none reported”)
 Pari-mutuel horse racing interests (option includes “none reported”)
 Compared to other states, Minnesota asset disclosure forms reveal very little and fail to provide details about the financial interests of family members/spouses, aside from familial involvement with horse-racing activities.
---
Peer Reviewer Comment: Agree.
Bill Salisbury, veteran Capitol reporter for the St. Paul Pioneer Press, says he doubts many reporters even look at the disclosure statements because they are so vague."</t>
  </si>
  <si>
    <t>Bob Kuchera, Employee representative, Wyoming Public Employees Association, May 7, 2015, phone. 
Reports and Strategic Planning Documents, Wyoming Retirement System website, May 11, 2015 http://retirement.state.wy.us/home/reports.html
2013 Comprehensive Annual Financial Report, Wyoming Retirement System webpage, Dec. 31, 2013 http://retirement.state.wy.us/home/reports.html</t>
  </si>
  <si>
    <t>Email exchange, Ann Morgan, IT Analyst, at Office of State Ethics, in Hartford, Feb. 5, 2015.
Office of State Ethics SFI electronic filing system, (accessed on April 7, April 17, June 1, 2015) https://www.oseapps.ct.gov/sfi/security/loginhome.aspx?ethicsNav=|
Audit Report, 2013 Statements of Financial Interests, http://www.ct.gov/ethics/lib/ethics/publications/office_of_state_ethics_2013_sfi_audit_report_final.pdf</t>
  </si>
  <si>
    <t>It's difficult to tell overall whether civil servants recuse themselves from actions that could benefit them or their immediate family because reporters don't monitor state employees as much as other areas of the government. State ethics law says "Immediate family" means a spouse or minor child living in the household. 
Also, some agencies, such as the Central Procurement Office and the Department of Treasury are going to have more policies and mechanisms for recusal than some other agencies. 
A spokeswoman for the Department of Human Resources said in an email that different agencies will have specific conflict-of-interest policies in place to make sure they are compliant with state law barring employees from supervising work or contracts where they might have a direct or indirect interest. Also, she said, there is a Code of Conduct that addresses conflicts of interests that all employees must sign annually.
Jonathan Stephens, a staff attorney who works with the Tennessee State Employees Association (TSEA), which represents state employees, said he was not aware of problems with employees not recusing themselves when they have a conflict. 
A state lawmaker said he did not know whether employees recused themselves when they had a conflict of interest. "I can only assume that would be the proper approach, the proper thing for any employee to do, for that matter, but especially those who have more policy- or decision-making duties," said Rep. Craig Fitzhugh.</t>
  </si>
  <si>
    <t>The limit for any single anonymous contribution by statute is $25, and an anonymous contribution of more than that amount cannot be accepted by any candidate or committee. In addition, a committee or candidate can accept only $500 or one percent of the aggregate value of all contributions received, whichever is greater, in anonymous contributions in a year.
There is an additional provision for fundraising events with 25 or more attendees, requiring that the candidate or committee treasurer includes the event in the required reports and does not take any contribution of more than $100 without also recording the name and address of the contributor.
All reports filed by committees with the Missouri Ethics Commission are public records and include the information on donors reported to the commission, including their name, address, employer, the amount of the donation, whether it was a monetary or in-kind donation, and the aggregate amount contributed by that donor for the year.</t>
  </si>
  <si>
    <t>“Wisconsin Retirement System,” Audit by the Legislative Audit Bureau, January 2011, Prepared by Art Zimmerman, http://legis.wisconsin.gov/lfb/publications/informational-papers/documents/2011/84_wisconsin%20retirement%20system.pdf
Bob Conlin, Secretary, Wisconsin Dept. of Employee Trust Funds, email interview Jan. 26, 2015, (608)266-0301 
Legislative Audit Bureau report, SWIB, July 2014, http://legis.wisconsin.gov/lab/reports/14-9highlights.pdfWis Stats 18.55
Letter to Joint Legislative Audit Committee, Dec. 17, 2014, from SWIB Executive Director Michael Williamson. http://legis.wisconsin.gov/lab/reports/follow-up/14-9_SWIB.pdf</t>
  </si>
  <si>
    <t>Richard Coolidge, communications director of the Colorado Secretary of State’s office in a Feb. 24, 2015, e-mail.   John Frank, reporter for The Denver Post, in an April 23, 2015 e-mail.   “Despite interpretation, Cadman opts for additional disclosure,” The Denver Post, Jan. 12, 2015: http://blogs.denverpost.com/thespot/2015/01/12/cadman-financial-disclosure/116250/
 </t>
  </si>
  <si>
    <t>Tish Day, Institutional Relations for Washington State Investment Board, via email 3/19/2015;
John Lynch, Contracts and Public Records Manager for Washington State Investment Board via email 3/19/2015;
Report on Investment Activity, Washington State Department of Retirement System, accessed April 22, 2015
http://www.drs.wa.gov/administration/annual-report/cafr/cafrInvestment.pdf 
Washington State Investment Board report on Labor &amp;Industries fund performance for 2014, accessed April 22, 2015 
http://www.sib.wa.gov/financial/pdfs/lni.pdf</t>
  </si>
  <si>
    <t>John Carroll, former acting director of the Alabama Ethics Commission, May 1, 2015, telephone interview. 
Mike Cason, al.com, state government reporter, April 12, 2015, telephone interview.
Kim Chandler, The Associated Press, Alabama state government reporter, April 1, 2015, telephone interview.
“Guidelines for Public Officials and Employees,” James Sumner, Ethics Commission, July 2012. http://ethics.alabama.gov/docs/GuidelinesPublicOfficialsEmployees7-2012.pdf, accessed May 3, 2015.</t>
  </si>
  <si>
    <t>Craig Slaughter, director of the West Virginia Investment Management Board, in a telephone interview from his office in Charleston WV on Jan. 29, 2015.
WV Investment Management Board annual performance audit for 2013
https://www.wvimb.org/getattachment/4af26612-4a8a-496d-852c-2572f9217856/FY-2013-Performance-Audit.aspx
WV Investment Management Board annual report for 2014
https://www.wvimb.org/getattachment/13973a03-2584-4b08-b431-158c22ffbab8/FY-2014-Annual-Report.aspx</t>
  </si>
  <si>
    <t xml:space="preserve">There is not a law governing members of the legislature, and therefore the state’s executive and legislative ethics entity, from taking any sort of jobs in the private sector after their terms are up. 
Wyoming’s “citizen legislature” means the body is regularly made up of people who have full-time jobs outside of the capitol building. "We declare conflicts when we have them but there's nothing that prohibits any employment afterward," Rep. Ruth Ann Petroff, R- Jackson, said. 
The judicial ethics entity does not have any laws governing private sector employment after stepping down. The volunteer commission is made up of citizen members who work in the private sector as ranchers and business owners as well as privately employed attorneys and state judges. </t>
  </si>
  <si>
    <t>Treasurer Beth Pearce, personal interview Jan. 21, 2015.
Tim Leuders-Dumont, Exec. Asst. to State Treasurer, email April 29, 2015.
Pension Funds management and Investments (State Treasurer's Web Site, accessed Jan. 21, 2015.
http://www.vermonttreasurer.gov/pension-fund.</t>
  </si>
  <si>
    <t>There is at least one notorious example of a civil servant failing to recuse himself from an action in which he allegedly had a conflict of interest. That example arose in 2014 when it was revealed that a man named Joop Bollen, who had operated the state’s EB-5 immigrant-investor center as a state employee, apparently signed a 2008 contract that transferred the operation of the center over to a private company in which he was involved.
 No other documented cases of non-recusal could be found during the study period.</t>
  </si>
  <si>
    <t>Investments, Virginia Retirement System, accessed 26 February, 2015. http://www.varetire.org/investments/index.asp
Publications, Virginia Retirement System, accessed 26 February, 2015. http://www.varetire.org/publications/index.asp</t>
  </si>
  <si>
    <t>Dee Larsen, contract attorney for the Utah Retirement System, Howard, Larsen, Hansen &amp; Eves, Email, April 2, 2015.
Utah Retirement Systems 2013 Annual Report, the most recent available. https://www.urs.org/mango/pdf/urs/AnnualReport/2013/annualReport.pdf. Accessed May 9, 2015.
Auditor raises flags about Utah retirement system, Lee Davidson, Salt Lake Tribune, Feb. 27, 2013, http://www.sltrib.com/sltrib/politics/55904262-90/audit-dougall-grama-open.html.csp.
In our opinion, Utah's retirement audit. Deseret News editorial, March 5, 2013, http://www.deseretnews.com/article/765623878/Utahs-retirement-audit.html?pg=al</t>
  </si>
  <si>
    <t>There are very few documented cases of state employees serving on boards or committees failing to recuse themselves from actions in which they have a personal interest.
“They are supposed to, by law,” said Sam Griswold of the State Retirees Association of South Carolina. “I’ve never seen that as a particular problem, either.”
"They don't want that kind of spotlight on them, so they're pretty sensitive to that," said SCSEA Director Carlton Washington.
But there may not be an operating spotlight to begin with, as many state board and committee meetings – as well as their personal involvement of individual members with cases that come before their review -- fly under the radar of the state or local press.
One South Carolina case that drew national attention, and underscored the biases on local boards, is that of Latta, SC Police Chief Crystal Moore.
An openly gay woman and longtime public servant, Moore was fired by the town mayor – who had condemned her sexual orientation -- for supposed insubordination. When the case came before a local grievance committee, Moore and her attorney asked that two members who had demonstrated evidence of bias both recuse themselves. Neither did, thus upholding the mayor’s dismissal, but it created an appearance of impropriety.</t>
  </si>
  <si>
    <t>The annual financial disclosure forms that must be submitted by employees in the Executive branch, including the governor and cabinet heads, contain useful information including the employee’s name, dates of employment, annual salary, investments or business interests held by the filer or his or her immediate family member.  Information is required to be disclosed on honorariums of awards accepted or reimbursements.
However, the forms still lack specificity in the details the filer must disclose about investments, real estate holdings or business interests.  For instance, filers need only disclose very broad ranges such as any “securities or other investments “with a fair market value in excess of $1,000” owned by the filer or an immediate family member.  
Many questions on the form include preset financial ranges that have not been updated since 1978, when the financial disclosure law, M.G.L. Ch. 268B was enacted.  The maximum value a filer can claim on his or her home is $100,000, a value far outdated in the pricey Massachusetts real estate market where the median home value is $327,000, according to the real estate website Zillow.com.    
Both the most recent and present governor both live in homes assessed at between $1 and $2 million each – a figure they are not required to disclose on the forms because of the outdated financial ranges.   
Gifts have to be disclosed for the filer and immediate family members in certain conditions, but only if they are in “excess of $100,” according to the 2013 form instructions.  Beyond that, the filer does not have to provide any further detail on the gift or its value.  A filer does have to provide any forgiven debt for he or she and his or her immediate family member, but only if it is in excess of $1000.  Only ranges are required to be disclosed in increments of 5,000, 10,000, 20,000 and 40,000 increments or anything over $100,000. No specific amount has to be provided – even if the filer was in debt in the millions.   
Efforts to update the forms have failed in the Legislature in recent years, and there is a renewed effort this year by state representative Carolyn C. Dykema, a Holliston Democrat, to modernize the accessibility of the more than 4200 SFI’s filed by public employees annually.</t>
  </si>
  <si>
    <t>Neither members nor staff of the Ethics Commission can be involved in commission proceedings or represent others before the Ethics Commission for a year after they’ve left the agency, and there’s no evidence that has been a problem.</t>
  </si>
  <si>
    <t>Anumeha (only one name), interim director, Pension Review Board, telephone interview, Feb. 10, 2015     
Texas Pension Review Board, Accessed Feb. 10, 2015
http://www.prb.state.tx.us/
Ten Principles for Opening Up Government Information, Sunlight Foundation,  Aug. 11, 2010.  Last accessed May 10, 2015 
http://sunlightfoundation.com/policy/documents/ten-open-data-principles/</t>
  </si>
  <si>
    <t>Canon 3C (4) of the Texas Code of Judicial Conduct states:  “A judge shall exercise the power of appointment impartially and on the basis of merit. A judge shall avoid nepotism and favoritism.”</t>
  </si>
  <si>
    <t xml:space="preserve">There are no documented cases of Government Accountability Board members taking jobs in the private sector that directly influence former government colleagues. Because the GAB is composed of six retired state judges, the likelihood that this would occur is limited.
There were no cases recorded regarding the Judicial Commission either. </t>
  </si>
  <si>
    <t>Phone interview, Curtis Loftis, S.C. State Treasurer, May 19, 2015
Phone Interview, Sam Griswold, Board Member, State Retirees Association of South Carolina, May 21, 2015
E-mail, Danny Varat, RSIC External Affairs Manager, May 22, 2015</t>
  </si>
  <si>
    <t>Denise Ross, content editor, Black Hills Knowledge Network, email, 7 April 2015.
Publications, South Dakota Investment Council website, http://sdic.sd.gov/pubs.aspx, accessed 7 April 2015.
Assets Managed, South Dakota Investment Council website, http://sdic.sd.gov/documents/AssetsManaged12-31-14.pdf, accessed 7 April 2015.</t>
  </si>
  <si>
    <t>Civil servants recuse themselves when necessary. This is not something that comes up very often, however, and there have been no documented cases of civil servants failing to recuse themselves.</t>
  </si>
  <si>
    <t>In 2014, the New York Times revealed that former State Attorney General Rob McKenna and his deputy were lobbying their former colleagues on behalf of T-Mobile and other private clients within months of leaving public service. The pair were even ghost-writing letters on behalf of clients that were sent out under Attorney General's name. 
The publicity spurred the current Washington Attorney General, Bob Ferguson, to propose a "cooling off period" on lobbying by former state executives.
There were no documented cases of other ethics officials violating the cooling-off period.</t>
  </si>
  <si>
    <t>Phone interview with Rep. Charles Sargent on Feb. 17, 2015. 
Phone interview with Shelli King, public information office for the Tennessee Consolidated Retirement System, Jennifer Selliers, compliance officer for the Tennessee Department of Treasury and Christy Allen, assistant treasurer for Legal, Compliance and Audit, on March 19, 2015.
Tennessee Consolidated Retirement System website, accessed May 6, 2015 
http://treasury.tn.gov/tcrs/index.html
Tennessee Consolidated Retirement System annual report for 2014, accessed May 6, 2015:
http://treasury.tn.gov/TCRS_Report/2014/TCRS_GFOA_2014.pdf</t>
  </si>
  <si>
    <t>Mark Dingley, former Rhode Island deputy treasurer, Interview, Feb. 20, 2015, phone.
Seth Magaziner, Rhode Island treasurer, phone interview, May 22, 2015
Anne-Marie Fink, chief investment officer, Rhode Island treasurer, phone interview, April 1, 2015
Ted Nesi, reporter, WPRI-TV, phone interview, April 6, 2015
The Rhode Island General Treasurer's web site can be found here, accessed Feb. 15, 2015:
http://www.treasury.ri.gov/transparency/investment-management-information/
“Treasurer Magaziner Unveils ‘Transparent Treasury’ Initiative.” Press release. May 26, 2015: http://www.ri.gov/press/view/24905</t>
  </si>
  <si>
    <t xml:space="preserve">The official state procurement publication South Carolina Business Opportunities, lists all bids in excess of $10,000. This does leave out a fair amount of small potatoes business, since state regulations require that every contract over $2,500 requires three bids. Procurements stay active for varying lengths of time, depending on size. A large-scale construction bid may be open for as long as 60 days, since it may take that long for the business to finance a proposal.  
Columbia procurement attorney Alex Shissias has found the website very helpful, pointing out that that contractors can be notified by e-mail of new opportunities, and that South Carolina Business Opportunities daily releases not only every new state procurement bid, but most of the local ones as well. This covers bids, requests for proposals, requests for qualifications and sources sought.
However, Lissette Velez of the Hispanic Contractors Association of the Carolinas takes a much dimmer view of the process, noting that e-mail notification isn’t that effective if “there is not a previous established relationship.”
Also timelines are so tight, she said, that “by the time it reaches the contractor they have little to no time in preparing a proposal or clarifying doubts about the project.”
 </t>
  </si>
  <si>
    <t>No restrictions exist. However, the Judicial Conduct Board is not an agency and, based on its setup and operations, doesn't really have members who could lobby former colleagues. Also, there are no former members of the House Ethics Panel, which was created in January. 
 As for those peripherally related to ethics, the two most recent former Secretaries of State remain in the public sector. There has not been a former Attorney General for 18 years.</t>
  </si>
  <si>
    <t>Corinna Wilson, executive director of the Pennsylvania Freedom of Information Coalition and principal of Wilson500, 27 January 2015, interview by phone.
PSERS Investment Program, Public School Employees' Retirement System website, accessed April 2015, http://www.psers.state.pa.us/investment/invest.htm
SERS Investment Program and Investments, Pennsylvania State Employees' Retirement System website, accessed April 2015, http://sers.pa.gov/investments.aspx and http://sers.pa.gov/investments_program.aspx</t>
  </si>
  <si>
    <t>The financial disclosure forms must include for the filer and the immediate family (spouse, children, but not dependent children) all economic interests in any real property, including leasehold interests and interests in oil, gas, or mineral royalties or leases; any business or property transfers in the previous year; business interests; sources of income over $500; gifts received that are exempt from the ban which generally bans gifts over $20 - unless the recipient deemed there was no conflict. The filer must also list interests in corporations and businesses that do business with the state government and debts to companies doing business with the state. Because dependent children are not required to disclose their assets, this indicator is scored lower than would otherwise be applicable.</t>
  </si>
  <si>
    <t xml:space="preserve">There is no central agency that tracks recusals by state civil servants, so it is difficult to say how often they do or do not happen. There are, however, a few recent documented cases of employees not recusing themselves, such as that of former Turnpike CEO Joseph Brimmeier and the turnpike’s former chief operating officer George Hatalowich. They were accused of accepting free hospitality and political contributions from engineering firms and then trying to influence the award of state contracts to the firms.
It's also worth noting that there is not a central procedure for how recusals must occur. There are a number of policies that can guide employees' ethics, including the Governor's Code of Conduct, the State Ethics Act, state procurement requirements and individual agency policies and standards of conduct. </t>
  </si>
  <si>
    <t>Michael Cox, Communications and Outreach Director for Oregon State Treasurer Ted Wheeler, April 7, 2015,  interviewed by phone and email. 
Reports by the Oregon State Treasury, http://www.oregon.gov/treasury/Reports/Pages/default.aspx, accessed on April 20, 2015.
Actuarial Presentations and Reports by the Public Employees Retirement System, http://www.oregon.gov/pers/Pages/section/financial_reports/mercer_reports.aspx, accessed on April 20, 2015.</t>
  </si>
  <si>
    <t xml:space="preserve">The Division of Purchasing advertises public bids on its web site under the Bid Responses for Public Works section and also notifies vendors who have signed up to receive email notification. Competitors have sufficient time to prepare an offer from the time of the initial advertisement. </t>
  </si>
  <si>
    <t>In practice, the financial disclosure records of executive branch employees contain some useful information, but lack important details.
 By law, executive branch members are required to disclose only sources of income for themselves, their spouse or domestic partner, and dependent children. 
 In practice, this means only the name and description of the source of income — but no value, detail or transaction information — is disclosed. The public, for example, has no way of knowing what specific investments or stocks a government official may hold, or whether or not he or she may have a large home, or a valuable but non-income-producing property, for example, in a region that could be the subject of government action. Often, these forms are hastily filled in, almost always handwritten and spare.
 The same applies to gifts, reimbursed expenses, and reportable liabilities. Only their existence is acknowledged — but no information is given regarding their value. A truly large gift or debt, for example - one that might influence a decision-maker, is only disclosed by a brief description - with no associated value. 
 In addition, the forms are filed in April of the following year, making it difficult to track potential conflicts of interest until they've already passed. All submitted disclosures are simple PDF documents (often scanned photocopies of handwritten documents) that can only be compared by laboriously opening each individual document, with no quantitative information of any kind.</t>
  </si>
  <si>
    <t>Sparb Collins, executive director of the Public Employees Retirement System, interviewed by phone from Bismarck, N.D., March 20, 2015.
David Hunter, CEO of Retirement and Investment Office, email, March 22, 2015.
“2014 comprehensive annual financial report,” Retirement and Investment Office, Dec. 5, 2014, http://www.nd.gov/rio/SIB/Publications/CAFR/2014AnnualReport.pdf, accessed March 22, 2015.
“Comprehensive annual financial report,” Retirement and Investment Office, http://www.nd.gov/rio/SIB/Publications/CAFR/default.htm, accessed March 22, 2015.
“2014 comprehensive annual financial report,” Public Employees Retirement System, http://www.nd.gov/ndpers/forms-and-publications/publications/2014-annual-report.pdf, accessed March 22, 2015.
“PERS annual report archive,” Public Employees Retirement System, http://www.nd.gov/ndpers/forms-and-publications/annual-report-archive.html, accessed March 22, 2015.</t>
  </si>
  <si>
    <t>David Graham, communications manager, Ohio Police and Fire Pension Fund, Columbus, 2-6-15 email 
Nick Treneff, director of communication services, State Teachers Retirement System of Ohio, Columbus, 2-19-15 email 
Ohio Police &amp; Fire Pension Fund investments: https://www.op-f.org/Information/Investments.aspx 
State Teachers Retirement Fund of Ohio annual report: https://www.strsoh.org/_pdfs/annualreports/cafrs/2014_cafr.pdf 
School Employees Retirement System of Ohio financial reports for past eight years: https://www.ohsers.org/financial-report</t>
  </si>
  <si>
    <t>Joseph Fox, executive director for Oklahoma Public Employees Retirement System, 2/26/15 4 p.m.
Tom Spencer, executive director of the Oklahoma Teachers Retirement System, telephone interview, 2/20/15 11 a.m.  
Oklahoma Pension Oversight Commission website: http://www.state.ok.us/~ok-pension/reports.html
Links to other sites: http://www.state.ok.us/~ok-pension/members.html</t>
  </si>
  <si>
    <t>Tennessee law says that “within each governmental entity, no state employees who are relatives shall be placed within the same direct line of supervision whereby one (1) relative is responsible for supervising the job performance or work activities of another relative; provided, that to the extent possible, the provisions of this chapter shall not be construed to prohibit two (2) or more such relatives from working within the same state governmental entity.” Tenn. Code Ann. § 8-31-103
 Tennessee Supreme Court Code of Judicial Conduct Rule 2.13 says:
 (A) In making administrative appointments, a judge:
 (1) shall exercise the power of appointment impartially and on the basis of merit; and
 (2) shall avoid nepotism, favoritism, and unnecessary appointments.
 (B) A judge shall not appoint a lawyer to a position if the judge either knows that the lawyer, the lawyer’s firm or the lawyer’s spouse or domestic partner, has made contributions or given such support to the judge’s campaign that the judge’s impartiality might reasonably be questioned, or learns of such contribution or support by means of a timely motion by a party or other person properly interested in the matter, unless:
 (1) the position is substantially uncompensated;
 (2) the lawyer has been selected in rotation from a list of qualified and available lawyers compiled without regard to their having made political contributions or given support; or
 (3) the judge or another presiding or administrative judge affirmatively finds that no other lawyer is willing, competent, and able to accept the position.
 (C) A judge shall not approve compensation of appointees beyond the fair value of services rendered.
 (D) When a judge refers litigants to community resources as a condition or requirement relating to litigation, such referrals shall be made impartially and on the basis of merit. A judge shall avoid nepotism and favoritism. For purposes of this provision, a “community resource” is any person or organization providing services such as, but not limited to: counseling services; driver education or traffic safety programs; mental health, substance abuse, or other treatment programs; parenting classes; private probation services; and similar types of services. Tennessee Supreme Court Rule 10: Code of Judicial Conduct, RJC 2.13</t>
  </si>
  <si>
    <t>Treasurer's Annual Report. https://www.nctreasurer.com/inside-the-department/Reports/NCDST_AnnualReport-FY2013-2014.pdf. Quarterly update. https://www.nctreasurer.com/inv/Investment%20Reports/NCRSQuarterlyUpdate-Q4FY2014.pdf. 
SEANC Report. http://www.ifoldsflip.com/t/129600-2014-pension-investigation-report. 
Phone interview April 3, 2015, with Edward Siedle , former SEC attorney and president of Benchmark Financial Services, a Palm Beach, FL, company that does forensic investigations of pensions.
Phone interview April 6, 2015, with Richard Warr, professor of finance at NC State University. 
Phone interview April 8, 2015,with Andrew Silton, financial blogger and former chief investment officer for NC retirement fund.</t>
  </si>
  <si>
    <t xml:space="preserve">In the past two years in Oklahoma, there have been complaints regarding civil servants who did not recuse themselves when an action could have financially benefitted them or their family. 
A high-profile example was documented in 2014 at the state department of Veterans Affairs, after it was discovered that several employees had been written into the will of a man they were employed to care for. 
Seven employees at the Norman Veterans Center were fired for accepting money from a former Marine’s estate in violation of the department's policy. Though it was reported that one of the employees written into the will, a maintenance technician, had declined to take any money left to him and therefore was allowed to keep his job. </t>
  </si>
  <si>
    <t>Asset disclosures for the governor and his agency heads include investments and personal property owned by the lawmaker and spouse, but not children, in-laws, parent and siblings. The values are reported in broad categories. 
Spouses who have jobs or contracts with the state or businesses with the state report must report in a separate disclosure, electronic copies of which are available for free under the legislator’s name in the Ethics Board’s disclosure portal.</t>
  </si>
  <si>
    <t xml:space="preserve">The statements of financial disclosure are standardized forms that allow for easy comparison. The forms require the governor, other statewide officials and state cabinet-level officials as well as department leaders to list income and positions of fiduciary nature held by the filer and spouse, as well as the address of the business. None of the high-level officials, including the governor and cabinet leaders failed to fill out those financial disclosure forms during the period of study. 
In addition, each filer lists the name and address of businesses in which the filer or their spouse or dependent children have at least a 5 percent or $10,000 stake. The filers also itemize all property owned and the addresses of that property, which the filer, spouse or dependent child has at least an interest of $10,000. Also required, is the identification of any gifts worth more than $200 the filer, spouse or dependent child received from a person or entity other than another family member. The source of the gift also must be disclosed. And the form requires disclosing the identities of any creditors to whom the filer owes more than $10,000. 
The forms cover crucial areas of the top-level officials' financial backgrounds and potential areas for conflicts of interest. However, the governor and other top-level officials do not disclose the value of their assets or liabilities or even mark a range of values for the assets and liabilities the way that congressional candidates and incumbents do because the forms do not require that. </t>
  </si>
  <si>
    <t>Fair Political Practices Commission, Form 700 Filed by a Public Official search page, accessed on Apr. 21, 2015
 http://www.fppc.ca.gov/index.php?id=592</t>
  </si>
  <si>
    <t>Josh Margolin, ABC news reporter, former New Jersey statehouse reporter, 2/8/15 phone interview. 
Matt Friedman, Star-Ledger Statehouse reporter, 2/4/15 phone interview. 
Division of Investment website: http://www.nj.gov/treasury/doinvest/</t>
  </si>
  <si>
    <t>It's difficult to generalize a state employment work force that numbers more than 50,000. However, few documented cases of state civil servants improperly failing to recuse themselves have emerged in public during the period of study. Because Ohio's financial disclosure laws are only general in nature, such potential conflict may not be immediately evident. One incident did generate some interesting headlines: Five hearing officers with the Ohio Industrial Commission attended a party tossed by an attorney representing clients appearing before the commission that featured three young women in a hot tub. The staffers were hit with disciplinary charges involving accepting items of value, interfering with the investigation and creating an appearance of impropriety.</t>
  </si>
  <si>
    <t>Dan Mayfield, Sr., New Mexico Public Employees Retirement Association, director, 17 Mar 2015, via phone. 
Jan: 
Bruce J. Perlman, Ph.D., University of New Mexico, Regents Professor of Public Administration, 12 May 2015, via phone.
Mike Gallagher, Albuquerque Journal, investigative reporter, 12 May 2015, via phone.</t>
  </si>
  <si>
    <t>Comprehensive Annual Financial Reports, Office of the State Comptroller, accessed March 19, 2015, https://www.osc.state.ny.us/pension/cafr.htm ; 
Matthew Sweeney, Office of the New York Comptroller, Assistant Communications Director, March 3, 2015, email; 
Tim Hoefer, Empire Center, Executive Director, Feb. 11, 2015, New York, phone</t>
  </si>
  <si>
    <t>Kelly Ann Scott, Executive Editor, Reno Gazette-Journal, Las Vegas, NV, April 24, 2015, by phone.
Comprehensive Annual Financial Report of the Public Employees' Retirement System of Nevada, Fiscal Year 2014, accessed May 21, 2015
https://www.nvpers.org/public/publications/FY14CAFR.pdf
"Judge Orders Nevada PERS to Give RGJ Benefit Records," Martha Bellisle, Reno Gazette-Journal, April 11, 2014
http://www.rgj.com/story/news/2014/04/11/judge-orders-nevada-pers-give-rgj-benefit-records/7617359/</t>
  </si>
  <si>
    <t>Max Brantley, Senior Editor Arkansas Times, January 20, 2015, telephone interview.
Matt Campbell, lawyer and blogger, Blue Hog Report,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Jay Barth, Professor of Politics at Hendrix College, February 7, 2015, telephone interview. 
Secretary of State website, "Financial Disclosure Search," accessed February 7, http://www.sos.arkansas.gov/filing_search/index.php/filing/search/new</t>
  </si>
  <si>
    <t>Emily Shaw, Sunlight Foundation, national policy manager, April 20-22, 2015, Email
Reports and Valuations, website of the New Hampshire Retirement System, accessed April 16, 2015
http://www.nhrs.org/funding-and-investments/reports-valuations 
Board of Trustees Minutes, website of the New Hampshire Retirement System, accessed April 16, 2015
http://www.nhrs.org/about-nhrs/board-of-trustees/meeting-minutes/board-of-trustees-minutes
Independent Investment Committee Minutes, website of the New Hampshire Retirement System, accessed April 16, 2015
http://www.nhrs.org/funding-and-investments/independent-investment-committee/meeting-minutes</t>
  </si>
  <si>
    <t>Cathy Holland-Smith, budget director, Idaho Legislature, interviewed in her office at the Idaho Capitol, Jan. 19, 2015
 Eric Milstead, director of legislative services, in his office at the Idaho Capitol, Friday, Jan. 16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Jim Weatherby, emeritus professor, Boise State University, School of Public Policy, interviewed at Idaho Public Television studio, Jan. 16, 2015
 Idaho General Fund Revenue Book, Division of Financial Management website, accessed Jan. 22, 2015, http://dfm.idaho.gov/publications/eab/gfrb/gfrb_jan2015.pdf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t>
  </si>
  <si>
    <t>Michael Walden-Newman, state investment officer, in-person interview at NIC office, April 7, 2015
Nebraska Investment Council, Policies and Publications website, accessed April 29, 2015;
http://www.nic.ne.gov/policy.html
Dan Moser, Center for Public Integrity researcher; personal observation of state pension fund records; research conducted May 6, 2015</t>
  </si>
  <si>
    <t>The Mississippi Code requires candidates to report the total amount of all contributions as outlined in the code section to the relevant office, which is supposed to make the records available to the public. Municipal candidates file these reports with their municipal clerk. County candidates file these reports with the circuit clerk in their county and all other candidates file these reports with the Secretary of State. The candidate must disclose the name of each person or political committee who makes a contribution of $200 or more to the candidate during the reporting period, how much the person or committee donated and the date of the donation (23-15-807). Section iv of 23-15-807 indicates that the law also applies to political parties (both)</t>
  </si>
  <si>
    <t xml:space="preserve">Dana Chapman, Office Manager, Montana Board of Investments, 27 March 2015, Helena, Montana, telephone
Montana Board of Investments, Historic Quarterly Reports, 2015, http://www.investmentmt.com/Investments/hisperformancerep.mcpx
Montana Board of Investments, 2014 Annual Report, http://investmentmt.com/Portals/96/shared/AnnualReport/docs/FY2014Final.pdf </t>
  </si>
  <si>
    <t>The name, address, and employer, or occupation if self-employed, of each individual or association that has made one or more contributions to the reporting entity (including both candidates and parties) within a year that exceeds $200 for legislative or statewide candidates or more than $500 for ballot questions must be disclosed. A donation in kind must be disclosed at its fair market value. 
 The board is required to post these reports on its website by the end of the next business day after each report is received.</t>
  </si>
  <si>
    <t>Kris Kingsmore, Arizona Secretary of State Elections Services Assistant Director, telephone interview, 2/12/2015
Search Financial Disclosure Statements, Accessed May 6, 2015
http://www.azsos.gov/elections/campaign-finance-reporting/search-financial-disclosure-statements
2015 Financial Disclosure Statements, Accessed May 6, 2015
http://www.azsos.gov/elections/campaign-finance-reporting/search-financial-disclosure-statements/2015-financial</t>
  </si>
  <si>
    <t>Pat Robertson - executive director of Mississippi Public Employees' Retirement System: e-mailed answers to questions March 24, 2015
Legislative Committee on Performance Evaluation and Expenditure Review report (January 2015): www.peer.state.ms.us/reports/rpt591.pdf
Public Employees' Retirement System: http://www.pers.ms.gov/Content/Pages/Financial-Overview.aspx</t>
  </si>
  <si>
    <t>Tom Yamachika, Tax Foundation of Hawaii, president, 20 January 2015, Honolulu, Hawaii, telephone
 Tax Credits Claimed by Hawaii Residents, Tax Year 2012, Hawaii Department of Taxation, October 2014, http://files.hawaii.gov/tax/stats/stats/credits/2012credit.pdf
 Report of the 2010-2013 Tax Review Commission, State of Hawaii Tax Review Commission, 28 November 2012, http://files.hawaii.gov/tax/stats/trc/docs2012/trc_rpt_2012.pdf
 Appendices to the Report of the 2010-2013 Tax Review Commission, State of Hawaii Tax Review Commission, 28 November 2012, http://files.hawaii.gov/tax/stats/trc/docs2012/trc_rpt_2012_appendices_A-H.pdf</t>
  </si>
  <si>
    <t>Several respondents recall no known recent cases of civil servants failing to recuse. The bureaucracy is vast and there is  no central place to record recusals. Immediate family is defined as spouse, minor children and any member of the extended family residing with the covered person. It is quite possible that a person might need to recuse but that fact is hidden from view because they filed an incomplete asset disclosure form.</t>
  </si>
  <si>
    <t>Public Official and Employee Transparency Search, Alabama Ethics Commission, undated. http://ethics.alabama.gov/Search/PublicOfficialEmployeeSearch.aspx Accessed April 2015
Kim Chandler, The Associated Press, Alabama state government reporter, April 1, 2015, telephone interview. 
Mike Cason, al.com, state government reporter, April 12, 2015, telephone interview.</t>
  </si>
  <si>
    <t>Individual contributions of any amount are reported by candidates, with each listing the donor’s name and address. Any donation of $100.01 or more – including cumulative donations over an election cycle -- must include the donor’s occupation, employer and principal place of business (address). 
Candidates also report all contributions from political parties, political action committees and independent committees. 
Parties list their individual expenditures in reports that are very similar to those filed by candidates. The rules are the same as those in the comments section regarding contributions to candidates.</t>
  </si>
  <si>
    <t>There have been no documented cases of state civil servants failing to recuse themselves when there is a possible conflict of interest during the study period, sources said.</t>
  </si>
  <si>
    <t>April 27, 2015, phone interview with Alaska Public Offices Commission executive director Paul Dauphinais; 
APOC POFD/LFD Reports Database (https://aws.state.ak.us/ApocReports/POFD/), accessed Feb. 25, 2015; 
Sample Public Official Financial Disclosure Form, Sen. Charlie Huggins, R-Wasilla, 2014 (https://aws.state.ak.us/ApocReports/POFD/View.aspx?ID=4843), accessed Feb. 25, 2015</t>
  </si>
  <si>
    <t>State lawmakers and other officials in New Mexico (aside from judges) do not have a strong track record of recusing themselves, although everyday civil servants have relatively fewer occasions for a conflict of interest.
For example, in 2014, a public regulation commissioner refused to recuse herself from a case involving the ride-sharing company Uber, which was being represented before the PRC by her former campaign manager.</t>
  </si>
  <si>
    <t>Massachusetts law requires the regular reporting and public disclosure of all campaign finance activity for all candidates and political parties. 
On the content, the law states (Ch. 55, Section 18), "Each report required to be filed under the provisions of this section by a candidate or political committee shall disclose:
(...)
(2) the full name and residential address, listed alphabetically, of each person who has made a contribution (...) in an amount or value in excess of fifty dollars in the reporting period, and such information for each contribution of less than or equal to the sum of fifty dollars, if the aggregate of all contributions received from such contributor within said reporting period is in excess of fifty dollars, as the case may be, and the amount or value and date of the contribution and the total of all contributions listed."
Candidates file reports electronically and that information is available to the public at no cost on the OCPF website. 
The law requires the head of the state Office of Campaign and Political Finance to provide the public with electronic access to all campaign finance data submitted to OCPF “not later than three days after the information is received.”</t>
  </si>
  <si>
    <t>New York civil servants regularly recuse themselves when there is a conflict of interest and there are no documented cases since 2013 of civil servants failing to do when necessary. Labor attorney Michael Cuevas said he had heard of several employees recusing themselves in accordance with the law in such cases.</t>
  </si>
  <si>
    <t>The asset disclosure records do not include family member's assets or income received solely by a spouse or family member. 
The following items are required:
- Any business, occupation or profession outside of the individual's government position;
- Income sources greater than $1,000, including information about the type of income and the source but not the full amount;
- The name of securities that generated more than $1,000 in gross income;
- The type of income and the name of the financial institution at which the individual holds a financial instrument that generated over $1,000 in gross income;
- Information about real estate that generated more than $1,000 in gross income identifying the type of real estate and the source of income, such as rent, mortgage or sale;
- Name of any retirement system that generated over $1,000 in gross income;
- A description of goods or services and name of the purchasing political subdivision of the state for any commission received.
The descriptions are often vague. For example, a 2013 real estate entry in Gov. Terry Branstad's disclosure records notes the type of real estate as "rent" and the source of income as "commercial buildings and lands." Then-Secretary of State Matt Schultz's record notes the type of real estate as "residential" and the source of income as "rent." Both descriptions are vague and do not fully define the individual's interest, which could be better defined if there were a general location of the real estate included.
Megan Tooker, executive director and legal counsel for the Iowa Ethics and Campaign Disclosure Board, which receives the reports from the executive branch, said they recently put into place an electronic filing system that provides clarification and examples for questions and only asks one question at a time. Tooker said that the disclosure reports are now more comprehensive. Reports are not audited, however, staff does look over the reports.</t>
  </si>
  <si>
    <t>No instances of state civil servants recusing themselves from potential conflicts have been documented in recent years. 
It should be noted that civil servants are only legally required to recuse themselves in a narrow set of circumstances: when an outside job or office conflicts with their professional responsibilities. The last time the state’s Personnel Appeals Board considering cases involving alleged violations of the conflict-of-interest rule was in 1999.</t>
  </si>
  <si>
    <t>Maryland's election law requires public disclosure of campaign finance information, including "(4) full information on elections is provided to the public, including disclosure of campaign receipts and expenditures;"
Maryland formerly kept two sets of records: one for the public without addresses of contributors, and one including addresses, so any interested party had to ask in order to obtain greater detail. Few people knew the second set existed. 
That changed in the past 8 years, and now the records are far more detailed. However, the occupation or industry of the contributor is not required, unlike in nearby Virginia, which does require that information. That information is useful for searching how particular industries and sectors of the economy are trying to sway campaigns. 
Here is what is required under Maryland law for purposes of record keeping and public disclosure: 
(a) (1) The treasurer of a campaign finance entity shall keep a detailed and accurate account book of all assets received, expenditures made, and obligations
incurred by or on behalf of the entity.
(2) Except as provided in § 13–240 of this subtitle, as to each asset received or expenditure made, the account book shall state:
(i) its amount or value; (ii) the date of the receipt or expenditure; (iii) the name and address of the person from whom the asset was received or to whom the expenditure was made; and (iv) a description of the asset received or the purpose for which the expenditure was made.
(3) (i) To the extent practicable, the treasurer of a campaign finance entity shall record the occupation and employer of an individual who makes contributions to the campaign finance entity in a cumulative amount of $500 or more during an election cycle."</t>
  </si>
  <si>
    <t>All state requests for proposals are published online on the Central Purchasing website, where users can search open/pending solicitations, awarded contracts, canceled contracts and even perform a statewide contract search.
Most requests for bids are published anywhere from two to eight weeks in advance of the deadline for submitting proposals, depending on the project, said Steve Hagar, director of the Central Purchasing division of the Office of Management and Enterprise Services. 
The agency also places ads in trade magazines and newspapers of record for projects where that kind of notice is likely to increase the number of bids received, Hagar said. 
An extensive list of open bid solicitations can be viewed on the Central Purchasing division's website, and many agencies also place public notices on their own websites. 
At the county level in Oklahoma, there appears to be more issues with transparency in the bidding process, however. 
A Pushmataha County Commissioner and his brother, who happened to be the county sheriff, were announced to be under investigation in October 2014 for failing to properly solicit bids for trucks and other items. An audit alleged they may also have falsified invoices.</t>
  </si>
  <si>
    <t>Maine’s Election Law requires both candidates and political parties to file contribution and expenditure reports at regular intervals throughout the campaign. 
 Candidate reports must contain “the itemized accounts of contributions received during that report filing period, including the date a contribution was received, and the name, address, occupation, principal place of business, if any, and the amount of the contribution of each person who has made a contribution or contributions aggregating in excess of $50.” 21-A § 1017
 Political party reports must contain “all contributions in cash or in kind from a single contributor that in the aggregate total more than $200. The party committee shall report the name, mailing address, occupation and place of business of each contributor. Contributions of $200 or less must be reported, and these contributions may be reported as a lump sum.” 21-A § 1017-A
 All reports are public records and “must be made available to any interested member of the public who may wish to review them.”1 § 1003</t>
  </si>
  <si>
    <t>Watchdog groups say agency heads, upper-level employees and members of agency governing boards seem to comply with revolving-door restrictions after leaving government. 
During the period of study, there were no documented cases of ethics commission members taking private sector jobs that entail lobbying former colleagues. 
Violations of restrictions on certain types of communications with their former agencies can result in a Class A misdemeanor, which carries up to one year in jail and a maximum fine of $4,000. 
There is no revolving-door policy applicable to members or staff of the State Commission on Judicial Conduct Commission since the law governing that policy applies only to the executive branch and its agencies, said Seana Willing, executive director of the judicial conduct commission.</t>
  </si>
  <si>
    <t xml:space="preserve">Since there is no law, there is no cooling-off period to which ethics entity members must adhere.  </t>
  </si>
  <si>
    <t>There is no cooling-off period for members of the Board of the Judiciary who leave and go into the private sector. Members of the Tennessee Ethics Commission face several restrictions while they are on the board and for a year after leaving. Those restrictions sometimes make it difficult to find people who want to serve on it. They can’t hold public office, can’t lobby, can’t participate in a political campaign while serving and for a year afterward.
 Longtime observers of the Ethics Commission say they have never seen any instance of a former member lobbying. One reason for that may be that a lot of people heavily involved in politics already don’t want to serve on the Ethics Commission because they would be restricted from so many activities while serving and for a year afterward.
 “The language in that statute is pretty broad,” Tom Humphrey, who writes for the Knoxville News Sentinel, said of the law restricting members of the Ethics Commission. “They’re not supposed to do anything political while they’re serving in that position. They’ve occasionally had a hard time filling those seats for that reason.”
 Humphrey said he could not recall any one leaving the Ethics Commission to come back and lobby. However, he did mention a former member of the Ethics Commission who come back as a lawyer to represent a client coming before the panel. However, that was three years after she had left the commission.
 Dick Williams, state chair of Common Cause Tennessee, said he hadn't seen anyone violate the revolving-door provision. He agreed with Humphrey that some people don't want to serve on the Commission because of the restrictions on political activity during and for the year after they serve.</t>
  </si>
  <si>
    <t>Each candidate and committee must file regular reports with the Kentucky Registry of Election Finance with the names of the donors and for all amounts greater than $100, as stated in Kentucky Revised Statutes Chapter 121, Section 15, Subsection (6). That provision defines "contribution" as any payment of money, "goods, advertising, or services with a value of more than one hundred dollars."
KRS 121.180 outlines the requirements for those reports, which are then disclosed to the public online at the registry's website, www.kref.ky.gov, and upon inspection or request. This section covers both candidate campaign committees, as well as political party executive committees and caucus campaign committees. As KRS 121.180 subsection (2) states, "for other contributions in excess of one hundred dollars ($100), the full name, address, age if less than the legal voting age, the date of the contribution, the amount of the contribution, and the employer and occupation of each contributor" must be listed. 
In Kentucky, campaigns, committees and contributing organizations also cannot accept an anonymous donation in excess of $50, which is outlined in KRS 121.150 (3). The statute goes on to say that "all anonymous contributions in excess of fifty dollars ($50) shall be returned to the donor, if the donor can be determined." If the donor can't be found, that money goes to the state. And candidate and committee campaign funds cannot accept aggregate anonymous contributions in excess of $1,000 per election, according to KRS 121.150.</t>
  </si>
  <si>
    <t>Louisiana law requires the public reporting of every contribution above $25, including the sale of tickets to testimonials or other fundraising events. The date, amount, and name and address of the contributor must be recorded and reported.</t>
  </si>
  <si>
    <t>For legislators on select committees on discipline and expulsion, it is generally agreed that the two restrictions on legislators’ private sector activities for one year after leaving office -- a prohibition against certain forms of lobbying, and a prohibition against having an interest in state and county contracts -- are obeyed.
 Republican former legislator Stan Adelstein, who retired in late 2013, tells of state government being forced to wait a year while he was out of office to purchase land he had an interest in. He says the one-year cooling-off period regarding contracts is very well known to legislators and is respected. 
 That is evidenced by multiple accounts of debates during the winter of 2015 over legislation to impose a similar cooling-off period on state employees. During those debates, a Democratic legislator was quoted as saying “Legislators have a moratorium saying we can’t be involved in a contract that we voted on for a year.”
 There is some question, however, over whether the cooling-off period applies to former legislators who are appointed to state boards for which they receive pay. Some interpret such appointments within one year of a legislator leaving office as a violation of the constitution, while others don't.
 There are no cooling-off periods for members of the Judicial Qualifications Commission or Civil Service Commission.</t>
  </si>
  <si>
    <t>There are no recent documented cases of employees failing to recuse themselves from actions in which they may have a conflict of interest.
"This is a major part of orientation for employees in our classified system and is also an emphasis of ongoing management and training," said Dirk Hood, human resources administrator with the Department of Labor.</t>
  </si>
  <si>
    <t>Canon 3C(4) of the Code of Judicial Conduct states: "A judge shall not make unnecessary appointments. A judge shall exercise the power of appointment impartially and on the basis of merit. A judge shall avoid nepotism and favoritism. A judge shall not approve compensation of appointees beyond the fair value of services rendered." It does not offer much more in the way of specification.</t>
  </si>
  <si>
    <t>Under the Campaign Finance Law, committees (both campaign committees controlled established by candidates and political committees) are required to maintain a "detailed and exact account of: a. All contributions made to or for the committee. B. The name and mailing address of every person making contributions in excess of ten dollars, and the date and amount of the contribution." 
 All statements and reports required by the campaign finance law chapter must be filed with the oversight entity, the Iowa Ethics and Campaign Disclosure Board, which is required to then post the information on its website.</t>
  </si>
  <si>
    <t>Under law, the names of all campaign contributors who give in excess of $50 must be disclosed to the public. The information is available on the Kansas Governmental Ethics Commission website.</t>
  </si>
  <si>
    <t>The Indiana Campaign Finance Act does have requirements for the full public disclosure of nearly all donations made to individual candidates, political parties and political action committees, although there are some minimum dollar levels under which donations do not have to be reported separately.
 For campaign finance purposes, any individual becomes a "candidate" and has to report donations when the person receives more than $100 in contributions or makes more than $100 in expenditures. However, there are exceptions for local offices and school board offices when a candidate doesn't have to file any campaign finance reports. For example, a candidate for a local office doesn't have to file if the office pays less than $5,000 per year and he does not receive more than $500 in contributions or make $500 in expenditures.
 Contributions of more than $100 to political action committees and legislative caucus committees have to be reported separately in campaign reports, with the person's full name and mailing address.
 For regular party committees, all contributions of more than $200 in a year must be segregated and itemized to show the donor's name and address and not co-mingled with any personal funds of officers, member or associates of the committee. Otherwise, the donations and be included with the total of all unitemized contributions per reporting period.</t>
  </si>
  <si>
    <t>There are no documented cases of failure to recuse. 
While public employees are directed by state law "to avoid actions from which they will derive economic benefit that will conflict with their job duties"  there is no specific, formal mechanism for recusal, so there is also there is also no documentation of recusals being made when appropriate.
While sources could not recall examples of appropriate recusal by civil servants, they also did not know of any failures to recuse.</t>
  </si>
  <si>
    <t>Illinois Election Code requires candidates and political parties to file quarterly financial reports that include the full name and address of contributors who have donated at least a total amount of $150.  The law also requires candidates to disclose the occupation and employer of contributors who donate at least $500.
Names of campaign contributors and amounts donated to candidates and political parties are publically available on The Illinois State Board of Elections website, as required by law. They can be accessed at  http://www.elections.il.gov/campaigndisclosure/ContributionsSearchByCandidates.aspx
(10 ILCS 5/9-17) (from Ch. 46, par. 9-17)     
Sec. 9-17. “All statements and reports filed under this Article with the board or county clerk shall be available for examination and copying by the public at all reasonable times.”</t>
  </si>
  <si>
    <t>There have been no documented cases of state employees failing to recuse themselves from conflicts of interest during the study period. The nearest such case, involving Missouri Department of Education commissioner Chris Nicastro, found upon auditor's review that the department awarded a contract to a consultant firm, of which one of the non-profits funding the contract was a member. The conflict of interest did not involve Nicastro although Nicastro's involvement was considered suspect.</t>
  </si>
  <si>
    <t xml:space="preserve">There are no publicly documented instances of those rules being violated. The one-year period barring lobbying by a former state employee would apply as it would to any other state employee or elected or appointed official. 
In Pennsylvania, there are two main caveats. First is that the bar on lobbying applies only to the specific area of government the employee left. For example, a governor's office staffer would not be able to lobby the executive branch but could in the house or the Senate. The other is that the law does not apply to lawyers practicing law. An attorney employed by a state agency or office could leave to work immediately as an attorney for a lobbying firm with interests in any branch of government, for example, as long as the attorney did not have responsibilities in an area outside legal representation. </t>
  </si>
  <si>
    <t>Idaho state law requires all donations of $50 or more be disclosed and itemized in required disclosure reports, including both the name and complete address of the contributor. Contributions of less than $50 still must be disclosed, but they may be disclosed as a dollar total, without individual names. 
 This applies to political parties just as it does to candidates, and all party committees that receive any contributions to either support or oppose any candidate or measure must report all contributions, and must itemize those of $50 or more. All reports are posted on the Idaho Secretary of State’s website the day they are received, and are publicly available to all at no cost.</t>
  </si>
  <si>
    <t xml:space="preserve">There have been no documented cases in recent years of Ethics commission members entering the private sector and representing himself/herself or any other before the department/the commission within one year of leaving.  </t>
  </si>
  <si>
    <t>There have been no documented cases of major public procurements not being advertised in a timely basis and failing to give all would-be vendors a fair chance to compete, according to sources.
Most bids for executive branch purchases are advertised online by the State Procurement Office. The process for soliciting bids is spelled out in the North Dakota State Procurement Manual.
However, the State Procurement Office does not have jurisdiction over all state purchases. There are too many to list here, but examples of other agencies advertising procurement needs include the state Transportation Department and the North Dakota University System IT Department, which advertises construction projects on their own websites. Each have their own policy manuals that provide procedures for advertising.
Given procurement rules that allow state procurement officers to only accept bids from approved vendors there is the possibility that non-approved vendors may be disadvantaged because of the time it takes for them to secure approval. According to an official overseeing the State Procurement Office, procurement officers are trained to recognize this potential pitfall and they may elect to allow a non-approved vendor to bid first and then get approved if the bid is successful or allow at least 30 days for non-approved vendors to be approved. State guidelines also recognize that it may take up to 60 days for approval if vendors are out-of-state because other states may take longer to provide the certificate of good standing that is required of all approved vendors. Currently it takes the North Dakota secretary of state’s office 30 days to approve vendors with all documentations.</t>
  </si>
  <si>
    <t>Names of campaign contributors and amounts donated must be disclosed to the public. 
106.07 Reports; certification and filing.—
(1) Each campaign treasurer designated by a candidate or political committee pursuant to s. 106.021 shall file regular reports of all contributions received, and all expenditures made, by or on behalf of such candidate or political committee. Except as provided in paragraphs (a) and (b), reports shall be filed on the 10th day following the end of each calendar month from the time the campaign treasurer is appointed, except that, if the 10th day following the end of a calendar month occurs on a Saturday, Sunday, or legal holiday, the report shall be filed on the next following day that is not a Saturday, Sunday, or legal holiday. Monthly reports shall include all contributions received and expenditures made during the calendar month which have not otherwise been reported pursuant to this section.
(2)(a)1. All reports required of a candidate by this section shall be filed with the officer before whom the candidate is required by law to qualify. All candidates who file with the Department of State shall file their reports pursuant to s. 106.0705... All such reports are open to public inspection.</t>
  </si>
  <si>
    <t>In Minnesota, civil servants do regularly recuse themselves from situations where they may have a conflict of interest. Sources were unable to identify any cases of nonrecusal in the last three years.</t>
  </si>
  <si>
    <t>Any contribution of more than $100 dollars must be disclosed and is made available electronically to the public. Such disclosures must include the amount and date as well as the name, address, occupation and employer of the person making the donation.
 Political parties in Georgia do not have to disclose contributions.</t>
  </si>
  <si>
    <t>Candidates and political parties are required to required to publicly disclose all contributors whose contributions aggregate to more than $100 during a reporting period.</t>
  </si>
  <si>
    <t>Requests for bids are published on the procurement office web site, and vendors can register to automatically receive e-mails of new solicitations. Vendors have  at least 14 days to respond to requests for bids. To see advertised bids, go to NC Purchase and Contract home page, 
http://www.pandc.nc.gov/Default.aspx. 
Then scroll to bottom left and click on Access IPS, the Interactive Purchasing System. Then you can choose a number of ways to view requests for bids. If you pick "Bids by Department," then click on purchase and contract, and a list of open contracts will appear. Here is the example of the list.
https://www.ips.state.nc.us/ips/BidList.aspx?x=3+l/X3b+Z6HYVoph/c173U+CZfd0qiUkr2895EeuNST8ynltgLojT9AaauH7cVaUdcjnkgijmRHQ0h+YzPpPJA==</t>
  </si>
  <si>
    <t>While civil servants are required by Civil Service rules to recuse themselves in instances of conflicts, there are no statistics available tracking recusals. Civil service employees are required by rule to notify their department of conflicts. In reality, the lack of disclosure about personal finances makes it easy for classified employees to skirt the recusal rule. Meanwhile, the Civil Service Commission rarely hears complaints from civil servants about colleagues flaunting the recusal rule.  No such cases have arisen in recent years.</t>
  </si>
  <si>
    <t>Citizens can only access asset disclosure records of members of the legislature  by requesting them from the Wyoming Secretary of State’s Office. The records are available for the pre-payment of copy fees. 
If someone sends money at the same time as a record request, the request would be turned around quickly, within 24 hours if not sooner, according to the Secretary of State’s office.</t>
  </si>
  <si>
    <t>The financial disclosure statements of statewide elected officials, specially appointed officials, purchasing agents and other specific state employees list a significant amount of information about the financial holdings and business relationships of the officials and their spouses.
 An examination of the submitted online statements of the seven statewide officials found that information includes the nature of the business of employers of the state officials and their spouses; sole proprietorships owned by officials or spouses; locations of all real property owned by officials or spouses or unemancipated children worth more than $5,000 or comprising 10 percent of the official's worth; gifts received by officials, spouses or unemancipated children; names of sole proprietorships and partnerships and corporations of which the state officials or spouses have an interest of more than $10,000, and the names and addresses of their most recent former employer. 
 The information is provided in standardized, comparable formats. The officials don't have to state exactly how much interest they have in sole proprietorships, partnerships and corporations, but only list those entities in which they have more than $10,000 in interest.
 Julia Vaughn, policy director of Common Cause of Indiana, said she considers this to be a shortcoming of the law that needs to be addressed. 
 Tony Cook, state government reporter for The Indianapolis Star, also said he believes the disclosures to be lacking because officeholders only list clients or customers who constitute more than 33 percent of their non-state income. In addition, he said officeholders don't have to list family members who are lobbyists.</t>
  </si>
  <si>
    <t>The Statements of Economic Interest that state legislators must file  are available to the public from the GAB on request and can be accessed here: http://gab.wi.gov/ethics/economic-interests. However, the process is a bit daunting. 
Legislators and candidates file Statements of Economic Interests for public inspection at the time they enter the public arena and continue to update them annually. A statement identifies a filer's, and his or her immediate family's, employers, investments, real estate, commercial clients, and creditors. The purpose of the statement is to disclose the official's or candidate's financial relationships.  Approximately 2,500 state public officials and candidates for state office file statements of economic interests on an annual basis.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Various groups have in the past made bulk requests for lawmakers and state officers and posted the forms online. The most recent mass request was made in 2015 by Wisconsin Democracy Campaign, which posted the forms at http://wisdc.org/econ-intererests-2015. Executive Director Matt Rothschild says he believes all legislators are available on the WDC site.
WDC staffer Michael Buelow says It took the WDC about a day to get them.  "You have to pay for them upfront, with a check, then they’ll send email or you can bring a thumb drive to the GAB office and they’ll download them.  If you get hard copy, it is 25 cents per page.  If you go with electronic downloads, it’s 25 cents per file, or statement, no matter how many pages it is."</t>
  </si>
  <si>
    <t>New York advertises procurement opportunities online, as required by Economic Development Law Article 4-C, and gives contractors adequate time to prepare bids. As of March 6, 2015, the New York State Contract Reporter website listed 750 procurement opportunities. The state also advertises some projects in newspapers. Article 4-C does include some exemptions, however, that can prevent certain contracts from being advertised, although there have been no documented cases of this causing problems.
Although all opportunities are posted online, details of those projects and contracts are not available unless one registers with the state as a contractor. Registration is free, but the requirement diminishes transparency to some extent.</t>
  </si>
  <si>
    <t>Most procurements are posted online by the General Services Department (http://www.generalservices.state.nm.us/statepurchasing/ITBs__RFPs_and_Bid_Tabulation.aspx) and the state has taken steps to increase advertisement of emergency and sole-source contracts, but a major scandal erupted in the Martinez administration over the RFP process for a racino at the state fairgrounds. 
Shortly after taking office, under a time crunch and facing political criticism, Gov. Martinez ordered the racino contract put out to bid for the first time ever. But critics said allowing only 30 days for submission of proposals wasn't enough time to bid on such a complicated contract. Only two proposals were submitted.</t>
  </si>
  <si>
    <t>MaryJo Webster, Computer-assisted reporting editor, Star Tribune, 13 April 2015, Minneapolis, Minnesota, phone interview
Publications Currently Available, Minnesota State Board of Investment, 13 April 2015, http://mn.gov/sbi/Publications.html
2014 Annual Report, Minnesota State Board of Investment, December 2014, http://mn.gov/sbi/publications/2014AnnualReport.pdf
Documents and Publications, Legislative Commission on Pensions and Retirement, 13 April 2015, http://www.commissions.leg.state.mn.us/lcpr/documents.htm</t>
  </si>
  <si>
    <t>Campaign finance reports filed by political committees, including party committees and candidate committees, must include, under Delaware law, the "full name and mailing address of each person who has made contributions to such political committee (including the purchase of tickets for events such as dinners, luncheons, rallies and similar fund-raising events, whether or not the tickets were used by the person who paid for them) during the election period in an aggregate amount or value in excess of $100, the total of all contributions from such person during the election period, and the amount and date of all contributions from such person during the reporting period."§ 8030(d)(2)
The threshold for reporting contributions is $100. Reports must be available to the public.</t>
  </si>
  <si>
    <t>Most disclosure records for legislators are made available for free online in the Financial Disclosure section of the state’s electronic Ethics Web page, but the 2014 asset disclosure form for Senate President Jeffrey Kessler was not available. However, the West Virginia ethics commission provided it via by email Jan. 2, 2015, the same day it was requested, and it was reviewed that day.
Phil Kabler, statehouse correspondent for the Charleston Gazette, said he reviewed the disclosure forms of about 60 legislators who were being considered for leadership positions. The chairman-to-be of the House Finance Committee provided a full page, single-spaced, of stock holdings, each worth $10,000 or more.</t>
  </si>
  <si>
    <t xml:space="preserve">Statutes require the names of contributors to campaigns of parties and candidates and how much they gave to be disclosed. Those who give less than a total of $50 don't have to be identified, but a total of all of the small sums contributed must be noted (Sec. 9-608 (c)).
The State Elections Enforcement Commission (SEEC) must put a link on its homepage "to a listing of all organizational expenditures reported by a party, legislative leadership or caucus committee," which includes "information on the committee receiving the expenditure." These will "remain public records of the state for five years from the date such statements are filed." (Sec. 9-608 (c) (5) &amp; (7)). 
The statutes directing the digitalizing of elections information also stipulate that "all computerized data from statements ... [be] available to the public." (Sec. 9-677)    </t>
  </si>
  <si>
    <t>Financial data in searchable PDF format here for Maryland pension system: Comprehensive Annual Financial Report for Maryland pension system, 2014 http://www.sra.maryland.gov/Agency/Downloads/CAFR/CAFR-2014-Financial.pdf 
Statistical section of the Comprehensive Annual Financial Report, Maryland pension system, 2014, : http://www.sra.maryland.gov/Agency/Downloads/CAFR/CAFR-2014-Statistical.pdf 
Michael Golden, director of external relations, Maryland retirement agency, email response 4/1/15;  
Morris Segall, senior economist, Sage Policy Group, telephone interview, 4/6/15;</t>
  </si>
  <si>
    <t>Interview with Kevin Blanchette, former Massachusetts State Representative and currently the executive director of the Worcester Regional Retirement Board, conducted by phone on February, 23, 2015.
Secretary of State's Office of Public Records
http://www.sec.state.ma.us/pre/preidx.htm – website viewed March 1, 2015
Massachusetts Standards of Conduct for Qualified Investment Managers and Consultants
http://www.mass.gov/perac/investment/1704.html – Website accessed March 1, 2015</t>
  </si>
  <si>
    <t>F-1 financial statements for legislators are available free electronically by making a request via Public Disclosure Commission's "Personal Financial Affairs" request page. The forms are typically released quickly as PDFs attached to an email. Requests for F-1 for Rep. Frank Chopp and Sen. Pam Roach were answered within one day.</t>
  </si>
  <si>
    <t>Phil Stoddard, director of Michigan Office of Retirement Services, phone interview, May 18, 2015  Michigan Bureau of Investments; http://www.michigan.gov/treasury/0,1607,7-121-1753_37621---,00.html  
Michigan Dashboard, Pension Funding; https://midashboard.michigan.gov/en/stat/goals/izn5-5x5a/arky-ngqu/3u87-77tj  
Sunlight Foundation; http://sunlightfoundation.com/policy/documents/ten-open-data-principles/</t>
  </si>
  <si>
    <t>During a calendar year in which a candidate is not listed on the ballot, candidates must file a quarterly report of all contributions $50 or more received, as well as expenditures made. During the calendar year in which a candidate may be listed on the ballot, a monthly report must be made. § 7-6-207 
Political parties file quarterly, also with a threshold of $50 per person. The reports must include an itemized list with name, address, employer, and occupation of each person who made a contribution or contributions. § 7-6-223
The candidate reports must be filed with the Secretary of State’s office, which must make them available to the public within 24 hours. The statute now explicitly mandates that the candidate files be put on the Secretary of State website. § 7-6-214
The parties also file with the Secretary of State, which likewise makes them immediately available on its website; however, there is nothing explicit in the statute regarding disclosure to the public for the political parties' forms. § 7-6-214</t>
  </si>
  <si>
    <t>Idaho doesn’t require executive branch asset disclosures and none are completed by the executive branch.</t>
  </si>
  <si>
    <t>There are no asset disclosures. But the reports submitted by House members under the new rules that they disclose their employers and any remuneration they receive from "boards, commissions and other entities" are available to the public.
 They are not online, but can be obtained immediately and without charge from the House clerk.</t>
  </si>
  <si>
    <t xml:space="preserve">California law requires disclosure of the names of all contributors of $100 or more to a candidate, committee or political party (§84211). 
§81008 of the Political Reform Act stipulates that "Every report and statement filed pursuant to this title is a public record open for public inspection and reproduction during regular business hours, commencing as soon as practicable, but in any event not later than the second business day following the day on which it was received." </t>
  </si>
  <si>
    <t>Sandy Matheson, Maine Public Employees Retirement System, Executive Director, 18 February 2015,Portland, Maine, in person interview.
Maine PERS 2014 Comprehensive Annual Financial Report, http://www.mainepers.org/PDFs/CAFRS/CAFR14.pdf
MainePERS and Freedom of Access Request Website, accessed March 16, 2015, http://www.mainepers.org/Laws%20Rules%20Legislation/Freedom_Information.htm
MainePERS Investment Website, March 16, 2015, http://www.mainepers.org/Investments/Investments.htm
Maine Revised Statutes Title 5, Chapter 421, Section 17057, 17102, 2011. http://legislature.maine.gov/legis/statutes/5/title5ch421sec0.html</t>
  </si>
  <si>
    <t>Utah law does not require asset disclosure forms, but related conflict of interest forms are available. There has been no recent attempt to strengthen this area of law.</t>
  </si>
  <si>
    <t>Asset disclosure records for the governor and department directors contain significant information about income, asset ownership and debts, for the official and their family -- defined as spouse and dependent children -- but the information is spread over different forms, such as the long form or the short form, and financial information is depicted in broad categories of dollars rather than actual amounts.
 There are 11 categories of financial amounts that are used for salaries and assets.
 Financial Amount Code
 A Less than $1,000
 B At least $1,000 but less than $10,000
 C At least $10,000 but less than $25,000
 D At least $25,000 but less than $50,000
 E At least $50,000 but less than $100,000
 F At least $100,000 but less than $150,000
 G At least $150,000 but less than $250,000
 H At least $250,000 but less than $500,000
 I At least $500,000 but less than $750,000
 J At least $750,000 but less than $1,000,000
 K At least $1,000,000 or more</t>
  </si>
  <si>
    <t>Robert T. Scott, executive officer, Public Affairs Research Council of Louisiana, in-person interview, Feb. 19, 2015
Barry Erwin, president of Council for a Better Louisiana, in-person interview, Feb. 18, 2015
Carl Redman, a public records expert, in-person interview, March 12, 2015
Each office was called to see about the procedures.
LASERS Annual Report and Audit, accessed April 13, 2015
http://www.lasersonline.org/uploads/CAFR2014_DigitalWebBookmarkSection.pdf
Teachers Retirement System of Louisiana 2014 Report and Audit, accessed April 13, 2015
http://trsl.org/uploads/File/2014_CAFR_final.pdf</t>
  </si>
  <si>
    <t>The Disclosure of Statement of Interests forms filed by state legislators are online on the Tennessee Ethics Commission website. The files are uploaded almost immediately after they are turned in by lawmakers. There is no charge to access them and no software, such as a PDF reader, is required to view them.</t>
  </si>
  <si>
    <t>Interview with Senator Jack Hill, Appropriations Chairman on 02-12-1015
Interview with James Salzer, Capitol Reporter AJC on 02-13-201
Interview with Alan Essig, Executive Director, Georgia Budget and Policy Institute on 0217-2015
Tax Expenditure Report FY2016 - https://opb.georgia.gov/sites/opb.georgia.gov/files/related_files/site_page/FY_2016
Tax_Expenditure_Report.pdf
 Management of Budgetary and Financial Affairs. - O.C.G.A. § 45-12-75
 http://www.lexisnexis.com/hottopics/gacode/Default.asp</t>
  </si>
  <si>
    <t xml:space="preserve">There's no difficulty or cost in accessing disclosure records at all. All it takes is a computer. Just go to the Public Disclosure and Accountability Reporting section under the S.C. State Ethics Commission website. The Statements of Economic Interest are easily searchable by year, agency, committee, or individual. </t>
  </si>
  <si>
    <t>Requests for proposals and bids are posted on the website of the Department of Administrative Services, and the postings include detailed information about the service or product sought, the timeline for the bid and relevant officials in charge of the bid. The websites of other agencies, such as the transportation and health departments, independently post bid opportunities. The publicizing of the bids is largely limited to positing on agency websites; in most cases, the agencies do not advertise them elsewhere.
There is no evidence that bids that meet the statutory monetary threshold of $10,000 in value are not publicized. The state’s Executive Council further ensures that significant contracts — and the process by which they awarded — will be made public, as the council must approve all personal service contracts worth at least $10,000 and all contracts worth $25,000.</t>
  </si>
  <si>
    <t>Legislators’ asset disclosure records, called financial interest statements in South Dakota, are filed with the secretary of state and posted online on the secretary of state’s website quickly after they’re received, where they can be accessed for free.</t>
  </si>
  <si>
    <t xml:space="preserve">Kentucky Retirement Systems to provide more detail on 'alternative' investments, James McNair, Kentucky Center for Investigative Reporting, 14 September 2014, http://wkms.org/post/kentucky-retirement-systems-provide-more-detail-alternative-investments, accessed 22 February 2015.  
"Investments" webpage, Kentucky Retirement Systems, no date, https://kyret.ky.gov/investments/Pages/default.aspx, accessed 22 February 2015. 
"Transparency" webpage, Kentucky Retirement Systems, no date, https://kyret.ky.gov/governance/Pages/transparency.aspx, accessed 22 February 2015. 
Shirley Clark, Kentucky Public Retirees, legislative chair and former Kentucky Retirement Systems liaison for the retired state employees' group, 16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t>
  </si>
  <si>
    <t>The asset disclosure forms of the governor and cabinet members are quite detailed and complete. They include an itemized list of all significant sources of income (unless of course somebody left something off). And the records are available in hard copy or online as a PDF. 
That said, they are not available in comparable formats: The governor's form 6 was typed out on separate attachments, and CFO Jeff Atwaters's was hand-written. These forms also lack any information about the assets of family members, as Florida state law does not require it.  
The last issue, points out journalist Steve Bousquet, is that Florida law only requires the disclosure of every asset and liability worth more than $1,000. " A credit card liability of $1,000 should be disclosed," he said.</t>
  </si>
  <si>
    <t>The Rhode Island Ethics Commission will email or provide hard copies of financial disclosure forms upon request, promptly and at no charge beyond photocopying. The commission does not post the forms on its website.
In 2010 and 2011, commission staff, without a formal decision of the commissioners, decided to post on its website the annual financial disclosure forms of all statewide-elected officials and state legislators. But state legislators complained during the Ethics Commission's annual budget hearings about selectivity in just posting their financial-disclosure forms and not all of the other state and local officials who have to file financial disclosure forms. As a result, the commission took the forms off its web site, says commission chairman Ross Cheit and commission lawyer and education coordinator Jason Gramitt.
 Cheit and Gramitt say that the commission lacks the technical capacity to post all of the more than 4,000 financial disclosure forms that are filed annually in Rhode Island. Gramitt said that he would like to develop a searchable database of all the forms, but any decisions would require commission hearings and a formal decision. In the meantime, Gramitt says, the commission emails copies of the forms to anyone who requests them -- even if someone wanted the entire state legislature.</t>
  </si>
  <si>
    <t>Overall, very little evidence of failure to recuse has come to light during the study period, and state officials and employees believe that in general, Maryland civil servants comport with requirements to recuse themselves in the event of a conflict. The state legislative ethics counsel, as well as officials in the state ethics commission, and the judiciary, say that employees are very conscious of issues that could even give the appearance of a conflict and seek out advice from the ethics officials to help them determine if recusal is required. 
In the study period, there has been at least one documented case questioning the relationship between a civil servant and a development that he was playing a role in securing state approvals. The case involved a waterfront housing project in Kent Island on Maryland's eastern shore. The state Board of Public Works, which had oversight and approval power for the housing project, reported that it was examining a relationship between its longtime wetlands administrator and a lawyer for the company seeking Board of Public Works approval of the project.</t>
  </si>
  <si>
    <t>The state's purchasing division, which generally oversees contracts over $100,000, places advertisements for bids in major newspapers, including the Las Vegas Review Journal and Reno Gazette Journal. The division also allows companies to subscribe to email lists to be notified of contracting opportunities in their industries as they arise. 
Loopholes in procurement laws and regulations, however, allow for some major contracts not to pass through the purchasing division's advertising process. A 2015 investigation by the Las Vegas Sun found that 27 percent of the contracts awarded by Nevada in the previous four years were no-bid contracts. These included some with values in the hundreds of thousands of dollars, which had not been advertised.</t>
  </si>
  <si>
    <t>The state ethics law prohibits nepotism if an official directly hires, promotes or supervises a family member. Cronyism and patronage are addressed more subtly.
§ 36-14-5 (d) stipulates that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
The law further states that "(i) No person shall give or offer to any person covered by this code of ethics, or to any candidate for public office, or to any person within his or her family or business associate of any person, or to any business by which the person is employed or which the person represents, any gift, loan, political contribution, reward, or promise of future employment based on any understanding or expectation that the vote, official action, or judgment of the person would be influenced thereby."</t>
  </si>
  <si>
    <t xml:space="preserve">Statements of financial interest are available online in a database that can be accessed for free. Any records not in the database can be obtained at the offices of the State Ethics Commission between the hours of 8 a.m. and 5 p.m. Monday through Friday. Records can be inspected for free; there is a $0.25 per page copying charge. </t>
  </si>
  <si>
    <t xml:space="preserve">Delaware executive branch employees, including the governor and cabinet-level employees, appear to regularly file asset disclosures, but those disclosures lack important detail by their very nature, and do not include assets held by family members, except perhaps in cases where the public official and a family member jointly own an asset that meets the reporting threshold.
Tracking down substantial sources of income can be especially difficult: public officials are required only to report sources of income over $1,000 and ownership interests over $5,000. Itemization of income, business interests or investments is not required, providing the public with an incomplete picture of the financial records of public officials. </t>
  </si>
  <si>
    <t>In the study period, there were no documented cases of civil servants recusing themselves from an action that could confer financial benefit to them or their family.
While there were no cases of civil servants unearthed, there was one instance of a senior civil servants (specifically, executive appointees),  found to have a conflict of interest (by media reports, not the courts), but did not recuse herself. Department of Environmental Protection commissioner Patricia Aho, for example, is a former lobbyist who, in her role at the DEP, advocated for legislation and rule changes favorable to her former clients. For example, she worked to block efforts to bring more chemicals under a law to protect babies and children from potentially damaging chemicals. Some of the chemicals she tried to exclude from the law's reach were produced by Aho's former lobbying clients. These issues were detailed in a June, 2013 series in the Portland Press Herald</t>
  </si>
  <si>
    <t xml:space="preserve">The state constitution prohibits judges from violating "any canon of legal or judicial ethics prescribed by the Supreme Court." The Code of Judicial Conduct, Rule 2.13(2) requires judges to "avoid nepotism, favoritism and unnecessary appointments. This explicit prohibition was recently added to the code of conduct in July 2014. </t>
  </si>
  <si>
    <t>There is no such law and the Oregon Government Ethics Commission and its staff are not subject to the typical two-year moratorium banning future lobbying or employment with a contract they created. However, the commission does also not authorize contracts as such. 
---
Peer Reviewer Comment: Agree
CJFD members are volunteers. Generally they remain in their sector of work during and after their 4-year term of service.</t>
  </si>
  <si>
    <t>There is no law restricting the jobs that members of the Judicial Conduct Commission may take in the private sector and no such cooling-off period is existent. It should be noted that commissioners fulfill their duties on a part-time basis. By law, two are judges, one is an attorney and four are people who are not judges, retired judges or attorneys.</t>
  </si>
  <si>
    <t>Over the study period, there is no evidence of improper "revolving door" activities - noting the restrictions that were removed on former legislators lobbying by a federal court. However, there is no legally defined cooling off period for members of the Joint Legislative Ethics Committee.</t>
  </si>
  <si>
    <t>ORS 244.177 prohibits the hiring and firing of relatives in most cases This rule applies to the judicial branch as well. Public officials are not allowed to use their positions for financial gain for themselves or family members under ORS 244.040. 
There is no rule, explicitly defining and outlawing cronyism or patronage. However, the Oregon Code of Judicial Conduct also requires that judges "uphold and apply the law and perform all duties of judicial office, including administrative duties, fairly, impartially, and without bias or prejudice."</t>
  </si>
  <si>
    <t>State employees are required to disclose any vested interest involving a company with which their agency is doing business. For the most part, that happens, say observers and participants. Again, the refrain was heard that state civil servants don’t make enough money to have significant investments or power enough to unilaterally make decisions, so the issue rarely comes up.
 However, independent researchers of public policy also complain that the state’s recusal rules and laws, while requiring state employees to step aside, do not specify a procedure or outline how such a conflict can be determined independently of the employee’s voluntary recusal. Additionally, there is no method of documenting when such recusals occurred. 
 Of the 46 charges filed by the Louisiana Board of Ethics, only one involved a state civil servant (the rest involved police jurors, aldermen and local/parish level employees). In that case, a state civil servant worked for an office in the state Department of Health and Hospitals that oversaw a company that employed her husband. She eventually recused herself and was moved to a different office. But not fast enough to not incur charges.
 The State Civil Service Commission has no cases involving recusals because a civil servant failed to acknowledge a financial benefit with a party doing business with the state.
 Most of the “conflict of interest” violations considered by the State Civil Service Commission involved state civil servant relationships with incarcerated inmates who perform janitorial and other services for state agencies. State rules forbid civil servants from interacting with the inmates. But it happens; sometimes an employee was cited for giving an inmate a filtered cigarette or buying him a Coke or speaking familiarly with him. The relationships are deemed inappropriate and a conflict of interest.
 Again, the Louisiana legislative auditor lists no investigations involving state civil servants and traditional “conflict of interest” issues. But members of state boards and commissions have been cited. For instance, the Breeders Sales Company of Louisiana, a wholly owned subsidiary of Louisiana Thoroughbred Breeders Association, conducts an annual yearling sale in Louisiana. Several members of LTBA’s board of directors have an ownership interest in Equine Sales of Louisiana, a direct competitor.
 In another case, the St. Tammany Parish Coroner Galvan, not a state civil servant but a recipient of state money, leased office space from a company owned by one of his business partners and participated in transactions during construction of a new coroner’s office with another company owned by this same business partner. He was voted out of office.</t>
  </si>
  <si>
    <t>Statements from Ohio legislators, top staffers and legislative candidates are online, but they are available only as scanned pdf copies of the paper original. The setup is very old school: The filings are grouped into folders by the legislator's/staffer's last name. Doing any sort of comprehensive search is painstaking.</t>
  </si>
  <si>
    <t>Current bid opportunities are posted on the Department of Administrative Services' website (http://das.nebraska.gov/materiel/purchase_bureau/vendor/bid_opportunity.html), and potential bidders are given sufficient time to prepare bids. 
A vendor who has been placed on the bidders list may receive periodic solicitation letters for requests for proposal (RFPs) and Invitations to Bid (ITBs), but those notifications are made randomly and not sent to all vendors on the list. 
ITBs of $25,000 or more are adversised on the State Personnel Bureau's website. RFPs valued at $50,000 and over are advertised on the SPB website and advertised in a newspaper with statewide circulation. Vendors are encouraged to view the SPB website periodically for the most complete and up-to-date information regarding ITBs and RFPs.</t>
  </si>
  <si>
    <t>As there is no such law applying to the Ethics Commission this is not applicable. The same goes for members of the Judicial Standards Commission, both judges and public members. Members of the Ethics Commission and public members of the Judicial Standards Commission, as opposed to the staff, are not state government employees. 
No law prevents judges, who also are represented on the Judicial Standards Commission, from moving to the private sector as they wish. No known cases of legislators violating the cooling off period before becoming lobbyists. This may be because the cooling off period is only six months. In a number of cases, lawmakers resign their legislative positions a few months before the end of their term so they may legally register as lobbyists right away when the next legislature convenes.  Otherwise there are no restrictions on legislators going into the private sector. As part-time legislators, they are already there.</t>
  </si>
  <si>
    <t>Partly because the Joint Commission on Public Ethics is a relatively new agency, created in 2011, there are only a handful of former commissioners and no documented cases of those people violating laws governing private-sector employment after leaving office.
 There are also no documented cases of members of the Commission on Judicial Conduct violating such laws. Because nearly all commissioners are required to be practicing judges or lawyers, and because the commission does not conduct business with the private sector, there is little opportunity to break these laws.</t>
  </si>
  <si>
    <t>The Procurement Bureau notifies registered vendors of new solicitations via email. All solicitations are also published on the General Services Division's website.
Solicitations are also published in major Montana newspapers such as the Great Falls Tribune, The Montana Standard, The Billings Gazette, The Helena Independent Record, and the Missoulian.
Given that Montana is a small state, it would be hard for ineffective advertising to bypass vendors without notice.</t>
  </si>
  <si>
    <t xml:space="preserve">Statements of Financial Interests (SFI) filed by the state's top officials ask for, and contain, basic information about their salaries; other sources of income; whether and where they held a previous state position; address of property they own; where a spouse is employed; and the names of dependent children. 
Filers must also must list the names of investments they hold worth more than $5,000, but more specifics are not required.
Asset disclosures are available electronically via email or in paper version, sent via U.S. mail. </t>
  </si>
  <si>
    <t>The asset disclosure reports for Colorado’s governor are not entirely detailed. They contain a list of assets, properties owned, and debts, according, but no dollar amounts. In addition to that, disclosures also identify sources of income which reveals outside employment or other sources of revenue. Filers have to say if they owe an entity more than $1,000, and they have to list the interest rate, but they don’t have to disclose how much they owe. Some filers include copies of their tax returns, but it’s rare. The disclosures cover the filer, his or her spouse, and any minor children residing with them. Filers are supposed to write what office or district they represent, but not all do. One filer in 2014 just put her name instead.</t>
  </si>
  <si>
    <t>As required by state statute and state regulations code, procurements are advertised on a page specific to a minority-, woman-, and service-disabled veteran-owned enterprise specific web page on the Office of Administration site. 
Then the request for proposals is advertised in two daily newspapers and on the Office of Administration website. Registered vendors in the relevant service and commodity codes receive automatic notifications of RFPs for which they could submit a proposal. There have been no documented complaints against the procurement advertisement process.
Of the five contracts issued for bid by the Office of Administration directly at the end of 2014, four were published 14 days before the bid due date and one was published 19 days before.</t>
  </si>
  <si>
    <t>Kansas Public Employees Retirement System http://www.kpers.org/ Kristen Basso, KPERS communications officer, email Feb. 25, 2015. 
Sunlight Foundation website: http://sunlightfoundation.com/policy/documents/ten-open-data-principles/</t>
  </si>
  <si>
    <t>State government follows the law that requires major public procurements exceeding $50,000 to be advertised for competitive bidding. Vendors typically enter the competitive process for procuring commodities, vehicles, selected services, and construction contracts by responding to an advertised invitation for bids, request for proposals or request for qualifications. However, loopholes allowing no-bid, no-ad procurements in certain situations were not significantly tightened by reforms enacted by the state Legislature in 2015.  Loopholes include sole-source contracts below $75,000 not having to be approved by a contract review board. There is also "bid splitting," which enables work to be broken up into smaller contracts to avoid bidding requirements, and exemptions from competitive bidding for attorneys, architects and engineers.
Examples of major public procurements being advertised: Mississippi Public Broadcasting's requests for bids to upgrade its television studio lighting; the state Department of Human Services' request for bids to purchase food and paper products for the cafeteria at a youth development center; the state Department  Information Technology Services' request for bids to provide alternate Internet service for the University of Mississippi Medical Center.
There is a state government contract/procurement opportunity search portal: www.ms.gov/dfa/contract_bid_search/home.aspx</t>
  </si>
  <si>
    <t xml:space="preserve">Instances have been rare for a Kentucky state civil servant, or merit employee, to have failed to recuse himself or herself from taking an action for which that worker or immediate family member has a conflict of interest. 
In one case during the reporting period, the Kentucky Executive Branch Ethics Commission sanctioned a Transportation Cabinet employee in 2014 for conducting surveying activities for an engineering firm owned by his wife and daughter. The surveys Zane Alexander performed for the company, Phoenix Engineering, were for a Transportation Cabinet project. The ethics commission fined Alexander, a transportation engineer supervisor, $2,500 and gave him a public reprimand. 
The commission imposed a $3,250 fine on a former family services office supervisor for the state's Department of Community Based Services for directing state work to a firm owned and operated by her husband. The commission engaged in a settlement in July 2014 with Michelle M. Jones in which she acknowledged that she "ensured that funds from a grant, which she coordinated as part of her regular job duties, were used to fund the agency's purchases from her husband's business," according to the settlement agreement. 
In another instance, the Cabinet for Health and Family Services demoted a social worker for using a blank government form in a personal situation, which is a conflict of interest under the law. Ultimately, however, the Kentucky Personnel Board overturned the demotion and recommended a public reprimand instead of a demotion.  </t>
  </si>
  <si>
    <t>Asset disclosure records (Form 700) for the governor and cabinet-level officials are complete and detailed, listing gifts, travel for specified activities, loans and outside income for spouses, registered domestic partners and dependent children.
 While the governors disclosure can be accessed through the Fair Political Practices website in pdf format, those of cabinet officials can be requested through the public affairs or press office.</t>
  </si>
  <si>
    <t>Judy Akre, director of communications, Iowa Public Employees' Retirement System, Feb. 17, 2015, email
Publications Archive, Iowa Public Employees' Retirement System, accessed April 21, 2015
https://www.ipers.org/publications/archives.html#financial
Financial and Investment Publications, Iowa Public Employees' Retirement System, accessed April 8, 2015
https://www.ipers.org/publications/pubs_financial.html
Financial Reports, Iowa Public Employees' Retirement System, accessed April 8, 2015
https://www.ipers.org/ipers_central/performance/financial.html</t>
  </si>
  <si>
    <t>The statements of financial interest filed with the Secretary of State's office itemize sources of income and investment holdings for the public servant and the spouse (but not the public servant's children). For the most part, the forms are filled out completely (often handwritten, PDFs, that must be accessed one by one). In some cases, fields outside of the main asset disclosures are left blank when they should be addressed. No one checks the forms to verify that they are complete and accurate, short of someone filing a complaint with the Ethics Commission. 
The forms merely require listing income or investment holdings above $1,000 and above $12,500. Therefore, for example, a public figure might indicate that he or she had an asset or income source "more than $12,500," but it would be impossible to determine whether that was $13,000 or $1,000,000.</t>
  </si>
  <si>
    <t>Interview: Jennifer Dunlap, public information officer, Indiana Public Retirement System, March 4, 2015, by email. 
Indiana Public Retirement System's Comprehensive Annual Financial Reports, http://www.in.gov/inprs/annualreports.htm 
Indiana Public Retirement System's board meetings' minutes: http://www.in.gov/inprs/board_of_trustees.htm.</t>
  </si>
  <si>
    <t>All contributions greater than $25 are required to be itemized in campaign finance reports that are filed by both candidates and parties and are publicly available.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</si>
  <si>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 xml:space="preserve">Current and recently closed solicitation announcements can be found on the Minnesota Materials Management Division’s website. Solicitations are categorized by the type of contract, with each category linking to the related procurement solicitation documents. 
Public procurements are posted with sufficient time for competitors to prepare an offer.
Minnesota Statute Chapter 16C, Section 16C.06 requires that public procurements are posted on a state website “to the extent practical”. That law is frequently followed, according to Yoakum.  </t>
  </si>
  <si>
    <t>William Atwood, executive director, Illinois State Board of Investments, interview by phone, April 3, 2015.
Illinois State Board of Investments, Reports and Disclosures, accessed April 15, 2015,https://www.illinois.gov/isbi/Pages/Reporting.aspx
Illinois State Board of Investments, Investments, accessed April 15, 2015, https://www.illinois.gov/isbi/Pages/Investments.aspx
Illinois Municipal Retirement Fund, accessed May 11, 2015, https://www.imrf.org/
State Universities Retirement System, accessed May 11, 2015, http://www.surs.com/</t>
  </si>
  <si>
    <t>To the extent that The Governor and state cabinet-level officials are required to file financial disclosure statements, they do. The completeness and level of detail of financial disclosures typically is unknown, as they are not audited.
For example, Doug Ducey lists real property and investment income sources, along with a numerical code that indicates what category of property value and income those two items fall into.
Sources of income are listed individually, but the value of them is categorized in broad ranges. Family members are included in the disclosures. The records are not easily comparable.</t>
  </si>
  <si>
    <t>The state has two websites, Buy4Michigan and MIContract Connect, that provide information on contracts currently up for bid. In addition, govdelivery.com is an email subscription service that provides news about upcoming contracts. All requests for proposals above $10,000 are posted online and many contracts expected to come in below that threshold  are also posted. The RFPs below $10,000 do not go through the detailed bidding process but they require three price "quotes" from vendors before a contract is awarded.</t>
  </si>
  <si>
    <t>Massachusetts uses a public procurement report called Commbuys.com  to advertise its bid offerings to contractors and vendors.Access to that website is provided to the public free of charge.
Gary Lambert, assistant secretary for operational services with the Massachusetts Executive Office of Administration and Finance, said every public procurement in excess of   $10,000 is advertised online through Commbuys.com. The website lists all pertinent procurement information, including the bid, contract and vendor who received the award along with additional information related to the contract. 
 The state Inspector General's Office also offers procurement information and advice on its website so citizens can develop an understanding of the procurement process, Natasha M. Bizanos, senior counsel with the Massachusetts Inspector General's Office said.
Management and Maintenance website and at the Central Registry, maintained by the Secretary of State's Office.
Bids are generally posted weeks or months before the bid due date to give contractors and vendors time to prepare their offers.</t>
  </si>
  <si>
    <t>A.S. 15.13.040 (2) requires everyone who donates $100 or more to be identified by name, address, principal occupation, and employer, and A.S. 15.13.040 (o) requires information submitted to the Alaska Public Offices Commission to be "published on the Internet by the commission, in a format accessible to the general public, within two working days after the commission receives the information."</t>
  </si>
  <si>
    <t xml:space="preserve">Public officials are required to list their own annual earnings, along with any income earned by their spouse or domestic partner and children. On a standardized form they must list whether the income was from a part-time or full-time job, commissioned or contract work, and a detailed description of services provided for the payment. Note that some records are available electronically almost immediately -- such as high-interest employees like the governor and mayors -- while others file by paper. </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</si>
  <si>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Investment reports page, PERSI website, accessed Feb. 27, 2015, http://www.persi.idaho.gov/investments/reports.cfm</t>
  </si>
  <si>
    <t xml:space="preserve">Alabama law does require that contributions of $100 or more to candidates’ campaign committees and the PACs of political parties be disclosed in a timely manner. Contributions to political parties per se don’t have to be reported. But money donated to parties to influence elections must be given to a PAC formed by the party. State law requires that PACs be created to receive any money expected to be spent on a candidate, proposition, principal campaign committee or other political action committee. 
Contribution reports have been required for years, but the Legislature in a series of changes in recent years required that the filings be made on a much stricter schedule beginning in 2012 and be made electronically, which allows the public quicker access to the information, beginning in 2014. 
The law requires that contribution and expenditure reports be filed monthly for the year before an election, weekly for the four weeks leading up to the election and daily the week of the election if $5,000 or more is received or spent. Campaign committees, PACs and elected officials also must file annual reports each January detailing contributions and expenditures for the previous year. Additionally, any campaign or political action committee must file notice within two days of receiving a single donation of $20,000 or more. 
Beginning in 2014, any committee that received $10,000 or more had to file financial disclosures electronically with the Secretary of State’s Office. Electronic filing had been available for several years on a voluntary basis. 
Alabama law requires the Secretary of State to make all financial disclosures made by state candidates and PACs available to the public through a searchable database. For local elections, the probate judges must make any filings made with them available to the public during regular office hours. However, any candidate, PAC or elected official may choose to file electronically with the Secretary of State rather than through local probate judges. </t>
  </si>
  <si>
    <t>Vijoy Chattergy, State of Hawaii, Employees’ Retirement System, chief investment officer, 13 February 2015, Honolulu, Hawaii, email
Comprehensive Annual Financial Report for the Fiscal Year Ended June 30, 2013, Employees' Retirement System of the State of Hawaii, 19 December 2014, 
http://ers.ehawaii.gov/wp-content/uploads/2014/12/CAFR-2013-Web.pdf
Minutes of the Regular Meeting of the Board of Trustees of the employees' Retirement System, 17 November, 2014, http://ers.ehawaii.gov/wp-content/uploads/2015/01/November-17-2014.pdf</t>
  </si>
  <si>
    <t>There is controversy about whether the advertising is widespread and effective and whether requests for proposals are sometimes written in a way that they favor an incumbent vendor. State comptroller Peter Franchot (D) has been pushing for broader procurement that would reach out to more companies, as is Gov. Larry Hogan (R). If you are on a list of vendors, you will get an email each time a contract that fits your qualifications - painting for instance - comes up. Generally, the state allows about 20 days for responses to bid solicitations, though there is no set timeframe.
Franchot has said that there is a strong belief among outsiders that the process is geared towards insiders, and that the playing field is far from level.</t>
  </si>
  <si>
    <t>Statements of Economic Interest are required of all public officials and must include information about themselves, their spouses and their dependent children. Names of parents and adult children also must be listed on the disclosures, but details about their financial interests are not required. 
The statements do include significant sources of income. Public officials have to declare information on any businesses for which they,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But income is reported in broad ranges, rather than specific amounts. For instance, public officials must list other jobs or companies from which they received $1,000 to $10,000, $50,000 to $150,000, or more than $250,000. Investments and debts also are reported in broad ranges, making it hard to pin down the net worth of an individual, for instance, or the profit from the sale of a property. 
If the public officials or their spouses are involved in professional services or consulting businesses, their statements must indicate the number of clients and amount of money made from clients that fell into a broad range of categories, including utilities, banking, retail, insurance, manufacturing and real estate.  
The Statements of Economic Interest also are not available in standardized or comparable formats, but just on a web page that looks like the form they fill out. The site is searchable by name of the filer.</t>
  </si>
  <si>
    <t>Karen Woodall, executive director of the Florida Center for Fiscal and Economic Policy, interviewed by phone April 16, 2015
Kurt Wenner, Vice President of Research at Tax Watch, interviewed by phone April 29, 2015
2014 FLORIDA TAX HANDBOOK Including Fiscal Impact of Potential Changes, http://edr.state.fl.us/Content/revenues/reports/tax-handbook/taxhandbook2014.pdf, accessed April 30, 2015</t>
  </si>
  <si>
    <t>Public notices for Requests for Proposals (RFP) and Requests for Quotations (RFQs) for commodities are posted on the Division of Purchases’ website. RFPs are also advertised for three days in the local newspapers, and are frequently seen in Maine's capital city newspaper, the Kennebec Journal, for example. A public notice website, operated together with Maine media, offers an easy search function for public procurement notices.
In addition, some of the state's agencies, such as the Department of Transportation, have websites where they post notices and links to download requests for proposals. The State’s "Enterprise Resource Planning" system (ERP) is used to solicit and receive commodity bids, and offers a public access site (no password required) that allows details of all advertisements to be viewed by anyone. Automated emails are part of this notification system.
Overall, contractors report satisfaction with ease of use and access to the system's notices.</t>
  </si>
  <si>
    <t>Employees Retirement System of Georgia Comprehensive annual report 2014, http://www.ers.ga.gov/Docs/Formsandpubs/CAFR2014.pdf
TRSG – Publications, accessed March 3, 2015, http://www.trsga.com/publications, 
ERSGA – Forms and Publications, accessed March 3, 2015, http://www.ers.ga.gov/formspubs/formspubs.html
Interview with Dave Williams, State Government Reporter, Atlanta Business Chronicle, March 6, 2015
Interview with Dr. Carolyn Bourdeaux, Director, Center for state and local finance, Georgia State University, March 6, 2015</t>
  </si>
  <si>
    <t>A YES score is earned if the law says names of campaign contributors and amounts above $200 donated to candidates and political parties must be disclosed to the public.  
A MODERATE score is earned if this requirement only applies to candidates or political parties, but not both. A MODERATE is also earned if there is a threshold of $200 or more.
A NO score is earned if no such laws exist.</t>
  </si>
  <si>
    <t>Jon Offredo, government reporter, The News Journal, in-person interview,  February 17, 2015; 
Delaware Tax Preference Report 2013 edition, accessed February 21, 2015, http://1.usa.gov/1LrMsEh; 
Delaware 2014 Fiscal Notebook, accessed February 21, 2014, http://1.usa.gov/1LrMCeG; 
Gov. Jack Markell's FY 2016 Budget Presentation, accessed February 21, 2015: http://1.usa.gov/1LrMHzf
---
Peer Reviewer Source:
Tom Cook, Delaware Secretary of Finance, in-person interview, April 20, 2015.</t>
  </si>
  <si>
    <t>A 100 score is earned if the asset disclosures of the governor, state cabinet-level officials and their families provide complete, detailed information, itemizing all significant sources of income. Records are available in standardized, comparable formats.
A 50 score is earned if the asset disclosures contain some useful information, but lack important details or do not include family members' assets. 
A 0 score is earned if the asset disclosures do not provide a clear accounting of the individuals' sources of income. A 0 score is also earned if asset disclosures are not publicly available.</t>
  </si>
  <si>
    <t>Performance information, www.sbafla.com , accessed April 20, 2015
Lawyer Robert Klausner (specializes in the representation of public employee pension funds), interviewed by phone April 14, 2025
John Kuczwanski, Communications Manager for the State Board of Administration, interviewed by email April 8, 2015
Edward Siedle, lawyer and private investigator of pension issues, interviewed by phone April 13, 2015</t>
  </si>
  <si>
    <t>Former Denver Post journalist Tim Hoover whose reporting focused on the state budget, and who now works as communications director for the Colorado Fiscal Institute, during a Feb. 17, 2015, phone interview.
Colorado Department of Revenue, accessed April 27, 2015: https://www.colorado.gov/pacific/revenue/colorado-tax-profile-and-expenditure-reports
Colorado tax Exemption Study, accessed April 27, 2015: https://www.colorado.gov/pacific/revenue/colorado-tax-exemption-study</t>
  </si>
  <si>
    <t>New Mexico does not have a central ethics enforcement agency with a dedicated, experienced, specialized staff, so there is little threat of a revolving door. Members of the Judicial Standards Commission, for example, serve part-time, unpaid terms of four or five years each. Six of the 13 are required to be lawyers or sitting judges.</t>
  </si>
  <si>
    <t>Requests for proposals are advertised online at the Division of Administration and at the agency seeking the work. Additionally, state officials reach out to the vendor community most likely to bid on such work as well as those who have alerted the agencies that they are interested in that type of work.
Open bids are advertised online, where vendors can access the particulars, but not in general interest publications. The general public has little knowledge of the advertising, unless they go online to see the specific advertisements.</t>
  </si>
  <si>
    <t>Phone interview with Alan Calandro, director of the Office of Fiscal Analysis, Hartford, June 17, 2015.
January 2014 Connecticut Tax Expenditure Report, http://www.cga.ct.gov/ofa/Documents/year/TER/2014TER-20140102_Tax%20Expenditure%20Report%20FY%2014.pdf
Fiscal Summary of governor's 2014 budget plan, on website of the Office of Policy and Management, http://www.ct.gov/opm/lib/opm/budget/2016_2017_biennial_budget/budget/section_a.pdf
Phone interviews, Keith Phaneuf, government finance reporter, CT Mirror, Jan. 26 and Feb. 3, 2015.</t>
  </si>
  <si>
    <t>Because ethics and judicial discipline commissioners are part-time employees, most already hold other private-sector jobs, including some who are attorneys. They are barred from representing clients before their respective commissions, a prohibition that would continue for a year after they leave office. Research did not turn up any examples of former commissioners violating that cooling-off period.
The more relevant conflict of interest arises with ethics commissioners who run for elected office while serving on the commission. In 2014, two ethics commissioners ran election campaigns — for a county commission seat and a school board seat — a move that flew in the face of state ethics law, which says commissioners must not be "actively involved in the work of any political party or political campaign." 
The commissioners failed to win their races and continue to serve on the commission. Former ethics commission Executive Director Cafferata-Jenkins, however, resigned that same year in the face of accusations that she was using Commission resources to support her own judicial campaign.</t>
  </si>
  <si>
    <t>No such restriction exists, so members of the ethics committees can seek private sector jobs without a cooling-off period.</t>
  </si>
  <si>
    <t xml:space="preserve">Some of the larger contracts are advertised in publications or, more likely, on the webpages of the state agency or department seeking the contractor. 
For more complex projects or service contracts, many companies — especially newcomers making their first attempt at such work or non-incumbent contractors — sometimes need more time than the prescribed window to put together a bid once the request for proposal goes out. 
Vendors often rely on word-of-mouth about what the potential parameters of a contract might be in order to get an early start on preparing their bids.  
One of the most effective tools for potential contractors and their representatives is to sign up with the state's vendor system to receive email notifications about new contract opportunities. </t>
  </si>
  <si>
    <t>Evidence does exist in Indiana, through the State Ethics Commission, that state employees do recuse themselves from actions in which they have a potential conflict of interest.
 State Inspector General Cynthia Carrasco said that since 2013 the commission approved a total of 33 screens -- agreements for employees to remove themselves from taking action or being involved with specific companies, contracts or actions. She didn't know of any cases where employees were advised to follow a screen and did not do so. 
 James Kaiser, first vice president of the Indiana State Employees Association, said he believes the rank-and-file state employees follow this law quite well, but he points out that it doesn't work as well at the higher-echelon levels of state government. He cited the case of former Indiana Department of Transportation top official Troy Woodruff, who was investigated for his role in selling property to the state and his role in a bridge replacement project on I-69 that passed through his family's land. Inspector General David Thomas cleared him of breaking the law, but said his conduct went "right up to the line" of breaking ethics laws. Woodruff also sought employment with an engineering consulting firm for which he personally signed contracts from the state. 
 In another case, a former Indiana Department of Environmental Management employee agreed to a settlement of $250 with then Inspector General David O. Thomas after an investigation found that the employee had been involved in the regulation of two waste-site facilities while an IDEM employee and then went to work for at least one of them before the one year had elapsed.</t>
  </si>
  <si>
    <t>John Griffing, former staff director, Senate Budget Committee, Dec. 29, 2014, Sacramento, interview
H.D. Palmer, Deputy Director, Department of Finance, Jan. 12, 2015, Sacramento, email
Department of Finance, Tax Expenditure Report, 2014-15, Sacramento, Jan. 2014
http://www.dof.ca.gov/research/economic-financial/#anchorTaxExpenditureReports</t>
  </si>
  <si>
    <t>Unlike political financing records, asset disclosures for state lawmakers are not available online for free.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The official said the secretary of state’s office does not receive requests for asset disclosures very often and it wouldn’t make sense to invest the money needed to file such disclosures electronically and have those disclosures searchable online.
However, a request for the lieutenant governor's asset disclosure, which is on the same form used by lawmakers, was fulfilled for free by another official within days of contacting the secretary of state's office (it took more than a day for a phone call to be returned but the document request was fulfilled within hours).
A state representative noted that asset disclosures are not always useful because they aren’t updated frequently. State law only requires them to be submitted during election season or if a state official is appointed by the governor.</t>
  </si>
  <si>
    <t>No such law exists, and there are instances of former members of the Accountability and Disclosure Commission – which is an unpaid position – finding themselves attempting to influence their former colleagues. 
 For example, election law attorney J.L. Spray, a former commission member, represented Gov. Dave Heineman in an ethics matter before the commission in 2014. The same could happen with the Judicial Qualifications Commission as someone accused of violating the judicial code of conduct might be represented by a lawyer who formerly served on the commission.</t>
  </si>
  <si>
    <t>Rich Huddleston, executive director of Arkansas Advocates for Children and Families, February 12, 2015, telephone.  
Tim Leathers, deputy director, Arkansas Depatment of Finance and Administration, telephone, February 4, 2015. 
Richard Weiss, Director of Department of Finance and Administration under three governors (1994-1999 and 2002-2014), telephone, February 2, 2015. 
Duncan Baird, Arkansas budget director, former state representative and co-chair of Joint Budget Committee, co-sponsor of ethics-related legislation, February 22, 2015, telephone.
Division of Legislative Audit, Performance Audit, “Selected Industries Receiving Economic Incentives,” December 9, 2011
http://www.legaudit.state.ar.us/showfile.php?t=webaudit&amp;fid=PSPE02911
Department of Finance and Administration regulation 1991-7, “Disclosable Tax Information,” 1991
http://www.dfa.arkansas.gov/offices/policyAndLegal/Documents/lc1991_7.pdf</t>
  </si>
  <si>
    <t>In practice, the asset disclosure records of the governor and state cabinet-level officials are complete and detailed.</t>
  </si>
  <si>
    <t>Karen McLaughlin, Children's Action Alliance Director of Budget and Research and former Department of Economic Security Financial Services Administrator, telephone interview 2/19/2015
JLBC Tax Handbook Archive, Accessed May 7, 2015
http://azmemory.azlibrary.gov/cdm/ref/collection/statepubs/id/9725
Arizona Department of Revenue Office of Economic Research and Analysis, Income Tax Credit Report, Accessed May 7, 2015, http://www.azdor.gov/LinkClick.aspx?fileticket=anvd9pV1_20%3D&amp;tabid=130</t>
  </si>
  <si>
    <t>The asset disclosure forms are public documents accessible to the public. 2015 forms are on the Ethics Commission website for free. Previous years' filings are available on request by mail or e-mail. Most are not available online. Getting the paper documents, that is, those not filed electronically, in the last two years has taken as long as two weeks when requested over the phone to be sent by mail. A personal visit can produce the documents in minutes. There is no cost.</t>
  </si>
  <si>
    <t xml:space="preserve">There is a lot governing conflict of interest actions for state civil servants, particularly purchasing. 
However, no laws exist to require state civil servants to recuse themselves from actions in which they have a conflict of interest. 
Instead, they are required to disclose the conflict of interest.
But there are violations occasionally. 
In one example, an employee with the Illinois Department of Veteran Affairs gave grant money to an organization that hosted events for the employee's father and sister. He left his position following an investigation by the Office of Inspector General. </t>
  </si>
  <si>
    <t>Oklahoma has a specific statute addressing nepotism: "it shall be unlawful for any executive, legislative, ministerial or judicial officer to appoint or vote for the appointment of any person related to him by affinity or consanguinity within the third degree, to any clerkship, office, position, employment or duty in any department of the state, district, county, city or municipal government of which such executive, legislative, ministerial or judicial officer is a member, when the salary, wages, pay or compensation of such appointee is to be paid out of the public funds or fees of such office." 
The rules governing cronyism and patronage are not as specific, but are somewhat addressed by rule 4 of the state's ethics rules, which states an employee shall not use his or her State office "for the private gain of a family member or persons with whom the state officer or employee is affiliated in a nongovernmental capacity, including nonprofit organizations of which the state officer or employee is an officer or member, or for the private gain of persons with whom the state officer or employee seeks employment or business relations."</t>
  </si>
  <si>
    <t>Lori Klassen, Wyoming Secretary of State’s Office, Elections Specialist, March 31, 2015, Jackson, Wyo., Phone.                                                                                                                          
Dan Neal, Equality State Policy Center, Retired Director, March 31, 2015, Jackson, Wyo., Phone.
Ethics Disclosure Overview, Wyoming Secretary of State’s Office, website, accessed June 5, 2015. http://soswy.state.wy.us/Elections/Ethics.aspx</t>
  </si>
  <si>
    <t>Bill Lueders, President, Wisconsin Freedom of Information Council, Jan. 16, 2015, Madison WI, email interview; email interview Jan. 27, 2015
Wisconsin Democracy Campaign, Statements of Economic Interest. 
http://wisdc.org/econ-intererests-2014 Accessed March 14, 2015
Eye on Financial Relationships, http://ethics.state.wi.us/EOFR/Pages/ Accessed March 15, 2015
Legislative Audit Bureau, Audit of GAB, December 2014 
lab_audit_report_14_14_full_pdf_13314.pdf</t>
  </si>
  <si>
    <t>March 11 phone interview with Gunnar Knapp, director of the Institute of Social and Economic Research;
"State criticized over fiscal transparency but says improvements are coming," Pat Forgey, Alaska Dispatch News, March 19, 2015 (https://www.adn.com/article/20150319/state-criticized-over-fiscal-transparency-says-improvements-are-coming); 
"Alaska needs analysis of oil tax credits and production tax payments," Dermot Cole, Alaska Dispatch News, Jan. 12, 2015 (http://www.adn.com/article/20150112/alaska-needs-analysis-oil-tax-credits-and-production-tax-payments)</t>
  </si>
  <si>
    <t>Kelly Butler, state Budget Officer, March 18, 2015, telephone interview.
General Fund Budget bill, Rep. Steve Clouse, March 5, 2015, http://alisondb.legislature.state.al.us/ALISON/SearchableInstruments/2015RS/PrintFiles/HB135-int.pdf, accessed March 27, 2015.
Budget spreadsheets, Enacted Education Trust Fund Budget, 2014-2015, Legislative Fiscal Office staff, April 14, 2014, http://www.lfo.state.al.us/PDFs/FY2015Spreadsheets/ETF/ETF-FY-2015-ENACTED.pdf, accessed March 27, 2015.
Budget spreadsheets, Enacted General Fund Budget, 2014-2015, Legislative Fiscal Office staff, April 14, 2014, http://www.lfo.state.al.us/PDFs/FY2015Spreadsheets/SGF/SGF-FY-2015-Enacted.pdf, accessed March 27, 2015.</t>
  </si>
  <si>
    <t>Nepotism is banned by both Ohio ethics law and the Ohio Code of Judicial Conduct, which instructs judges to "avoid nepotism, favoritism, and unnecessary appointments." Although the rule is similar to the model code of judicial conduct prepared by the American Bar Association, it has no explicit safeguards against arbitrary disciplinary actions, dismissal, promotions and demotions - although such activity arguable would be governed by more-general aspects of the code requiring ethical behavior.</t>
  </si>
  <si>
    <t>New York law requires the Joint Commission on Public Ethics to post five years of legislators' financial disclosure forms on its website, starting in 2013. As of March 2015, two years of disclosures -- 2012 and 2013 -- were available on the commission's website. The forms are available instantly in PDF format and at no cost. The annual deadline for disclosure filing to the committee is May 15 and the Commission is to post these on its website within thirty days of receipt.</t>
  </si>
  <si>
    <t>North Dakota Century Code Section 44-04-09 forbids state officials and state employees from appointing, hiring, promoting or otherwise serving in a “supervisory capacity” over a family member, which includes parents, spouses, siblings and children. This also extends to adopted family members and in-laws. State officials and public servants also may not enter in a personal service contract with a family member.
In addition, North Dakota Judicial System Policy 113 forbids judicial staff from supervising or being supervised by family members that include in-laws, grandparents, nephews and nieces, and domestic partners.
There are no laws or policies addressing cronyism or patronage.</t>
  </si>
  <si>
    <t>The forms are public records and are available through a public information request to the secretary of state's office, although it's not necessarily clear to the public that the forms are there.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t>
  </si>
  <si>
    <t>Rebecca Stepto, executive director of West Virginia Ethics Commission, email interview Dec. 27, 2014.
Downloaded and viewed 2014 Asset Disclosure form for Gov. Earl Ray Tomblin Dec. 27, 2014.
Downloaded and viewed 2014 Asset Disclosure form for Secretary of State Natalie Tennant Dec. 27, 2014.
Phil Kabler, statehouse correspondent for the Charleston Gazette, in a telephone interview from the state Capitol on Jan. 20, 2015.
Shayna Varner, spokesperson for the governor, in an email interview from her office in the state Capitol on Jan. 20, 2015. 
West Virgina Ethics Commission. Financial Disclosure. Accessed April 22, 2015. 
http://www.ethics.wv.gov/pages/FinancialDisclosure_Results.aspx?FirstName=&amp;LastName=&amp;County=&amp;Office=&amp;Year=</t>
  </si>
  <si>
    <t>While there are no laws outlawing nepotism,  the Rules of the Chief Judge prohibit judges from hiring relatives "within the fourth degree of relationship, or the spouse of such relative of any judge or the spouse of such judge of the same court within the county in which the appointment is to be made". Patronage and cronyism are not addressed, however.</t>
  </si>
  <si>
    <t>The financial disclosure forms are available on the website of the Legislative Ethics Committee free of charge shortly after they are received after the first of the year. By February 2015, most of the forms were posted online for that year. Hard copies of the forms can be furnished immediately at the office at a charge of no more than the cost of a copy.</t>
  </si>
  <si>
    <t>This is prohibited by law and the state code of judicial conduct. The code of conduct says a judge should exercise the power of appointment only on the basis of merit, avoiding nepotism and favoritism. The law says a judge shall not hire, appoint, promote, transfer, or advance an extended family member to a State office, or a position that the judge supervises or manages. There is no specific ban on cronyism or patronage in the law.</t>
  </si>
  <si>
    <t>Jon Ammons, Acting Public Records Officer, Public Disclosure Commission responded to request filed 2/7/15 on 2/9/15;
Austin Jenkins, capitol reporter for nwNewsNetwork email interview 3/3/2015; 
"State legislators' financial disclosures fall short" by Jim Brunner, The Seattle Times, 2/22/14: 
http://www.seattletimes.com/seattle-news/state-legislatorsrsquo-financial-disclosures-fall-short/
Gov. Jay Inslee's 2014 F-1 financial affairs form, accessed 4/11/2015
https://www.documentcloud.org/documents/1697316-insleejay2014.html</t>
  </si>
  <si>
    <t>Asset disclosure records are promptly posted online by the Office of Legislative Services and can also be obtained through the Open Public Records Act. Star-Ledger reporter Matt Friedman, Assemblyman John Wisniewski and former Sen. William Schluter all agree.</t>
  </si>
  <si>
    <t>Reports issued by the state’s Consensus Revenue Estimating Group contain information on tax revenues but not all expenditures.
“We report some of that but not all of that,” Rep. Ruth Ann Petroff, R-Jackson, said.
The Legislature is currently putting together a committee to look at the tax exemptions and their effects, she said.</t>
  </si>
  <si>
    <t>Under Canon 2 of the Rules of the Supreme Court of the State of New Hampshire, judges are required to “exercise the power of appointment impartially and on the basis of merit” and to “avoid nepotism, favoritism, and unnecessary appointments.” Nepotism is defined as “the appointment or hiring of any relative within the third degree of relationship of either the judge or the judge's spouse or domestic partner, or the spouse or domestic partner of such relative.”</t>
  </si>
  <si>
    <t>Asset disclosure records of state legislators can be obtained anytime via the secretary of state's website at no cost.</t>
  </si>
  <si>
    <t>The Code of Judicial Conduct specifically states that judges should "appoint impartially and on the basis of merit" and "avoid nepotism, favoritism, and unnecessary appointments." Elaboration on the rule specifies that the term "appointment" refers to staff such as clerks, secretaries and bailiffs, as well as assigned counsel and specialized officers such as referees, commissioners, special masters, mediators, receivers, and guardians.</t>
  </si>
  <si>
    <t>During the reporting period, there are no documented cases of the three Missouri Ethics Commission commissioners whose terms expired registering as lobbyists or taking positions not permitted by statute. Similarly, there are no documented cases of Commission on Retirement, Removal and Discipline of Judges commissioners or members of the Office of Chief Disciplinary Counsel engaging in prohibited activities after leaving the commission.</t>
  </si>
  <si>
    <t>Under the Nevada Code of Judicial Conduct, a judge is required to be impartial in hiring of judicial staff, and decide on the basis of merit whom to hire. The rule states a judge "shall avoid nepotism, favoritism, and unnecessary appointment."
The rule defines nepotism as the appointment or hiring of any relative "within the third degree of relationship of either the judge or the judge's spouse or domestic partner, or the spouse or domestic partner of such relative."
However, the Code is not meant to be the basis for civil or criminal liability. Violations of the code could lead to the judge being censured, retired, or removed from his/her position.</t>
  </si>
  <si>
    <t>Chris Piper, executive director of Virginia Conflict of Interest and Ethics Advisory Council, 4 March 2015, interview by phone.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Secretary of the Commonwealth's office, Richmond, Va., 13 March 2015, interview by email.
Conflict of Interest page, Secretary of the Commonwealth, accessed 13 March 2015. https://commonwealth.virginia.gov/va-government/conflict-of-interest/
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t>
  </si>
  <si>
    <t>There is a biennial report on tax exemptions.
In addition, Monthly General Fund Financial Information is published by the state Department of Administration and provides updated estimates of General Fund tax revenues, as provided by the Department of Revenue(DOR). DOA also publishes a monthly Statement of Receipts &amp; Disbursements by Fund. 
DOA says, "The information on this page is provided with respect to securities issued by the State of Wisconsin. The information may be material to an investment decision in the securities, however, the presence of the following information on this web site does not imply that the State of Wisconsin has made a determination of its materiality. The State does not have an obligation to provide this information or make it available on this web site. This page contains continuing secondary market disclosure; specifically filings from the current calendar year that contain developments relating to the State, or bonds, notes, or other securities that have been issued by the State of Wisconsin. Disclosure for bonds, notes, or other securities of the State of Wisconsin that are in their initial offering period can be obtained at Primary Market Disclosure and any disclosure occurring prior to the current calendar year can be obtained in the Archived Section."
Clicking on the March 2015 report produces 15 pages of documents, including a last page that offers other sources of  information related to the financial status of the State of Wisconsin General Fund and the State of Wisconsin. They include: 
State of Wisconsin Official Disclosure website: www.doa.state.wi.us/capitalfinance; Wisconsin Retirement System Audited Financial Statements: http://etf.wi.gov/publications/cafr.htm; Legislative Fiscal Bureau Publications: http://legis.wisconsin.gov/lfb/Pages/default.aspx</t>
  </si>
  <si>
    <t>Nepotism is prohibited by Montana Annotated Code title 2, chapter 2, part 3, section 2: "It is unlawful for a person or member of any board, bureau, or commission or employee at the head of a department of this state or any political subdivision of this state to appoint to any position of trust or emolument any person related or connected by consanguinity within the fourth degree or by affinity within the second degree." 
There are no specific laws for cronyism and patronage. However, the state's hiring law says that "all hiring must be on the basis of merit and qualifications." (Montana Code Annotated Code, title 49, chapter 3, part 2, section 7)
---
Peer Reviewer comment: Agree.
The Code of Judicial Conduct says judges, in making administrative appointments, shall "avoid nepotism, favoritism, and unnecessary appointments."</t>
  </si>
  <si>
    <t>Allen Gilbert, exec. dir. ACLU VT, email Jan. 30, 2015.
Sarah London, Counsel to the Governor, interview Jan. 21, 2015.
John Bloomer, Secretary of Senate, personal interview Jan. 20, 2015.
Executive Order 09-11 Vermont Executive Code of Ethics (2011). 
http://governor.vermont.gov/executive_orders/09-11-executive-code-of-ethics</t>
  </si>
  <si>
    <t>State law expresses the intent of the Legislature that the judicial branch of state government develop and implement internal policies prohibiting nepotism and the supervision of a family member. The judicial branch addresses this matter through its Nebraska Code of Judicial Conduct, which requires judges to "exercise the power of appointment impartially and on the basis of merit"; and "avoid nepotism, favoritism, and unnecessary appointments."</t>
  </si>
  <si>
    <t>Note: The address for the state campaign finance disclosure website address is: http://disclosures.utah.gov/. Accessed May 13, 2015.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</si>
  <si>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In the civil service, there is strong awareness of the need to avoid conflicts of interest and not to participate in a policy decision or action that would bring a personal benefit to the civil servant or his or her family. This is a topic on which the Idaho Attorney General’s office receives frequent inquiries from people at state agencies, who are seeking advice on how to avoid doing anything improper and when or if they should step away from a particular task or decision. The Attorney General's office, other state officials, reporters, government watchdogs and a public employee union official in Idaho all report no recent documented cases of non-recusals or failure to follow conflict of interest requirements.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 But nepotism laws in Idaho extend to more distant relatives, all the way to first cousins. That’s caused the Attorney General’s office to advise caution when state employees face iffy situations, and they report that employees comply with this advice.</t>
  </si>
  <si>
    <t>Canon 3-C-4 prohibits a judge from using nepotism or favoritism, stating "a judge shall not make unnecessary appointments.  A judge shall exercise the power of appointment impartially and on the basis of merit.  A judge shall avoid nepotism and favoritism."
The code does not address special treatment of friends, colleagues, and individuals who reward their superiors explicitly, but aims to curb all favoritism by stating broadly: "A judge shall not approve compensation of appointees beyond the fair value of services rendered" (3-C-4). 
Canon 3-C-5 prohibits a judge from appointing a major donor to the judge's election campaign to a position in an office with three exceptions: the position is substantially uncompensated, the person has been selected from a list of qualified candidates or there is no other competent and willing candidate.</t>
  </si>
  <si>
    <t>There are no known cases of former Ethics Commission members disobeying the state law prohibiting them from working for pay to influence the commission on matters they were directly involved. There are no known cases of them  working for pay on matters involving the commission.</t>
  </si>
  <si>
    <t>Appointment of any relative to the fourth degree of relation by a public officer or employee to public office or employment is explicitly penalized with forfeit of office or employment by article VII section 6 of the Missouri Constitution.
Further, Supreme Court Rules require judges to “exercise the power of appointment impartially and on the basis of merit,” and “avoid nepotism, favoritism, and unnecessary appointments.” Judges may not approve compensation for them “beyond the fair value of services rendered.”</t>
  </si>
  <si>
    <t>There was one documented cases of state civil service employees not recusing themselves from actions where they might have a conflict of interest during the study period. This was the only documented case during the study period.
 The case, involving a state employee charged with inspecting equipment who also worked for companies selling equipment to the state, was not cited for conflict of interest after being told by the state employing agency that he did not have a conflict of interest. The state Ethics Commission issued an advisory message to him, but did not cite him with wrongdoing. The Ethics Commission reported it was unaware of any evidence suggesting that the employee attempted to use state time or state resources in connection with his inspections for the private employer, or that he took any official action as an agency inspector with respect to the reports for those inspections.</t>
  </si>
  <si>
    <t>Jay Root, Texas Tribune, telephone interview, Feb. 11, 2015
Natalia Ashley, executive director, Texas Ethics Commission, telephone interview, Jan. 2, 2015 
Texas Ethics Commission, Personal Finance Form, Accessed April 6, 2015
http://www.ethics.state.tx.us/pamphlet/B08pfs.htm</t>
  </si>
  <si>
    <t>Rule 2.13 of the Administrative Appointments of the Code of Judicial Conduct states that: “In making administrative appointments, a judge:
 1. shall exercise the power of appointment impartially and on the basis of merit; and
 2. shall avoid nepotism, favoritism, and unnecessary appointments.”
 Appointees of a judge include: 
 • Assigned counsel
 • Officials such as referees
 • Commissioners
 • Special masters
 • Receivers
 • Guardians
 • Personnel such as clerks, secretaries, and bailiffs 
 Nepotism is defined in law as “the appointment or hiring of any relative within the third degree of relationship of the judge, the judge's spouse, a person in an intimate relationship with the judge, a member of the judge's household, or the spouse or person in an intimate relationship with such person.”
 Code of Judicial Conduct, Rule 2.2 requires judges to perform the duties of the judicial office with impartially and fairness. Code of Judicial Conduct, Rule 2.3 requires judges perform the duties of the judicial office without bias or prejudice.</t>
  </si>
  <si>
    <t>Phone interview with Drew Rawlins, executive director of the Bureau of Ethics and Campaign Finance, on Dec. 18, 2014.
Interview with Tom Humphrey, reporter for the Knoxville News Sentinel, on Dec. 23, 2014 at the Bell Buckle Café. 
Tennessee Ethics Commission website for Disclosure of Statement of Interests, accessed June 11, 2015: 
https://apps.tn.gov/conflict-app/search.htm</t>
  </si>
  <si>
    <t xml:space="preserve">No such law exists.
Judicial branch employees are not civil service employees and are hired/fired on an at-will basis. specifically excluded from civil service.  Specifically, the Michigan Constitution excludes judicial branch employees for civil service status.  All state-level judicial branch employees are subject to the whims of the Supreme Court chief justice or the chief judge of the Court of Appeals. </t>
  </si>
  <si>
    <t>Tony Venhuizen, chief of staff to Gov. Dennis Daugaard, 22 March 2015, email.
Shantel Krebs, secretary of state, 23 March 2015, email.
Search campaign finance reports, secretary of state’s website, https://sdsos.gov/elections-voting/campaign-finance/Search.aspx, 23 March 2015.
Statement of Financial Interest, Gov. Dennis Daugaard, secretary of state’s website, 28 March 2014, https://sos.sd.gov/CampaignFinance/CFReportHistoryLaunch.aspx?RptType=Financial%20Interest%20Statement%20%20(Scanned%20Image)&amp;CommID=1463&amp;RptYR=2014&amp;Start=1/1/2011&amp;End=12/31/2011&amp;RegType=0&amp;img=1.</t>
  </si>
  <si>
    <t xml:space="preserve">There are no recusal requirements for civil service employees from decisions affecting personal interests, which means that state civil servants never recuse themselves. 
But conflicts of interest are forbidden by the Florida Code of Ethics. </t>
  </si>
  <si>
    <t>There have been no documented cases of state employees not recusing themselves from actions that could benefit their immediate family. 
 A 2011 Executive order directs state employees to avoid conflicts of interests and defines family members beyond a spouse and dependent children.</t>
  </si>
  <si>
    <t>Minnesota does not require a cooling-off period before members of an ethics entity can take jobs in the private sector that entail directly lobbying or seeking to influence their former government colleagues. This includes the Minnesota Campaign Finance and Disclosure Board and the Minnesota Board on Judicial Standards.</t>
  </si>
  <si>
    <t xml:space="preserve">It is clear from opinions of the Public Integrity Commission, the state's ethics agency, that many Delaware civil servants understand the requirement to recuse themselves under legal language that prevents employees from making decisions on behalf of the state in matters where they have a personal or private interest. 
There is no record available of actual recusals, but commission opinions from the study period repeatedly show that employees are given advice to recuse themselves in certain situations. The commission's opinions are heavily redacted. But in one 2014 opinion, the commission advised the director of a state agency to recuse himself decisions involving the agency and private boards with which the employee had a private interest involving a community project. In another 2014 case, a state division section manager owned a home-based business. The business did not contract with the state, but, there was some concern about clients interacting with the employee in his or her official capacity. In one case, the employee "stepped away" from an interaction at their state job that involved a private customer. The commission recommended recusing again when necessary. Several other examples are offered in Public Integrity Commission opinions. Another 2013 opinion shows that a member of the Delaware Department of Health and Social Services acted to recuse himself from a review panel because of a relative's application. The Public Integrity Commission concurred with the action, and noted that the relative already indicated that he would not supervise the employee's work. 
There were no documented cases of non-recusal either in news reports, PIC opinions or elsewhere. </t>
  </si>
  <si>
    <t>The Judicial Code of Conduct prohibits judges from engaging in appointments made on any basis other than merit - the Commentary to Section 3B(11) states, "The judge shall exercise the power of appointment only on the basis of merit, avoiding appointments based on nepotism or personal or political favoritism." This edict has the force of law. 
Moreover, the Massachusetts conflict of interest law prohibits any public servant from using his or her position to secure a privilege, favor or benefit.   More specifically, the law prohibits any state employee, including judges, from participating in a particular matter which, to his or her knowledge, could benefit any family member, business associate or prospective employer.   There is a narrow exception in cases where the relationship is disclosed to the State Ethics Commission and to the employee’s superiors.   The commission can then make a written determination as to whether or not the employee’s interest is “not so substantial as to be deemed likely to affect the integrity of the services which the commonwealth may expect from the employee,” the law states.  
Violations of the law carry prison terms of up to five years and fines of up to $10,000.   The law also requires any candidate for state employment to disclose, during the application process, in writing the names of any relatives working for the state; those reports are publicly available.   
The state Code of Judicial Conduct also bans judges from engaging in any activity or relationship that would benefit the judge or his or her family or associates, or give the appearance of impropriety.</t>
  </si>
  <si>
    <t>S.C. Ethics Commission
http://apps.sc.gov/PublicReporting/Index.aspx
Background briefing, Governor’s legal staff, June 29, 2015</t>
  </si>
  <si>
    <t xml:space="preserve">State workers recuse themselves on a regular basis from activities that could result in a financial benefit to them or their family. The state personnel chief said a number of state employees are family members, who are very careful about possible conflicts of interest. A union official said that even the possibility of a perceived conflict of interest will usually prompt a worker to talk to a supervisor about a recusal. 
The one enforcement action by the Office of State Ethics (OSE) on a conflict of interest was dated June 4, 2013, though it was about a 2010 incident. At that time, an employee of the state DOT who was supervising a road project learned that the contractor had an unexpected opening. The supervisor mentioned he had a candidate, but didn't identify the candidate as his son. Because the contractor didn't have to advertise for the spot, the son was the only candidate, and got the job. On three occasions, the supervisor signed off on pay slips for his son, again not mentioning the connection.  
The 2013 OSE enforcement action says that the DOT had investigated the situation, and suspended the supervisor for five days without pay. The supervisor had had to pay his attorney for advice during the episode and, in addition, the OSE fined him $2,500 for violating ethics statutes.
An example of an ethics office advisory opinion -- to determine if a recusal would be needed is one dated July 18, 2013. The office was asked to rule on whether a deputy commissioner of the Department of Public Health (DPH) could serve on the board of trustees of the Tobacco and Health Trust Fund given that the DPH was seeking money from the trust fund for its programs. And, if she could serve on the board, should she “recuse herself from voting or making recommendations as they relate to DPH’s proposals.”
The OSE ruled that the deputy commissioner may serve on the board, and the Ethics Code did not require that she recuse herself from taking official action as a board member on DPH’s proposals if it would not affect her or her family's financial interests. </t>
  </si>
  <si>
    <t>Terry Mutchler, former executive director of the Office of Open Records / current head of the transparency practice at Pepper Hamilton, Philadelphia, 28 January 2015, interview by phone.
Terry Madonna, director of Center for Politics and Public Affairs at Franklin &amp; Marshall College, 7 July 2015, interview by phone.
State Ethics Commission's eLibrary, accessed February 2015, http://www.ethicsrulings.state.pa.us/weblink8/</t>
  </si>
  <si>
    <t>There are no revolving-door rules or cooling off period for Ethics Board members. However, it should be noted that board members serve voluntarily -- receiving no compensation other than mileage reimbursements for traveling to commission meetings -- and they currently work in the private sector or they are retired. Public sector employees are not eligible to serve on the commission.</t>
  </si>
  <si>
    <t>Judicial canon, not state law, governs judicial ethics in Maine. The Judicial Code of Conduct is overseen by the Supreme Court via a rule making process, during which it solicits public input on draft rules prior to adopting or updating any rules. All judges in Maine are subject to the Code and it has the force of law, according to judicial branch attorneys interviewed.
 Judicial Canon (2) prohibits judges from allowing “family, social, political, or other relationships to influence the judge's judicial conduct or judgment.” 
 Judicial Canon (3) further stipulates that “a judge shall exercise the power of appointment impartially and on the basis of merit. A judge shall avoid nepotism and favoritism.”</t>
  </si>
  <si>
    <t>All commission members and staff are subject to the restrictions on post-government employment in Massachusetts. Since Jan. 1, 2013, there have been no documented instances of a State Ethics Commission member or staff employee violating the conflict of interest statute governing the conduct of former state employees, agency spokesman David Giannotti said. 
The commission did sanction a former state employee in 2013 for conduct that occurred in 2010. Philip Poley, the former chief operating officer for MassHealth,  left state employment to work for a private vendor doing business with the agency, Accenture. The commission found Poley advised Accenture about the particulars of a state contract with MassHealth which Poley had specifically worked on.  According to a June, 2013 disposition agreement released by the Commission: “Poley, as an Accenture employee, repeatedly violated section 5(a) by receiving compensation from Accenture in connection with the Analytics Unit project, a particular matter in which he participated as a MassHealth employee.” 
There is no evidence that members of the Commission on Judicial Conduct have violated the law either.</t>
  </si>
  <si>
    <t>No documented cases of ethics commission members failing to abide by the private sector employment bans after leaving the commission. The most recent departure from the Ethics Commission, for instance, was Martin Madden, who left when he joined the new administration of Gov. Larry Hogan (R). The Commission on Judicial Disabilities is made up of three sitting judges, three lawyers, and five members of the public. Some of the public members have been active in their communities, and one is a former mayor of a small Maryland city. The members of the General Assembly's ethics committee are sitting members of the General Assembly, including five from the Senate and five from the House. The Senate members are appointed by the President of the Senate; the House members by the House Speaker.</t>
  </si>
  <si>
    <t xml:space="preserve">Civil servants regularly recuse themselves when conflict of interest arises, according to interviews. A typical recusal might be when an employee works on a request for proposal evaluation for a procurement contract and asks to recuse because they might know the vendor because or otherwise have a conflict. 
In Colorado, state civil servants need to voluntarily disclose the nature of private interests “prior to acting in a manner which may impinge on his fiduciary duty and the public trust,” according to the law. Democratic Gov. John Hickenlooper has all principal department heads and senior staff fill out a conflict disclosure statement that asks about other private employment they or members of their family might have. </t>
  </si>
  <si>
    <t>Some bidding opportunities are posted in a centralized database hosted by the Iowa Department of Administrative Services. Potential vendors can also register to receive notification of bid postings. However, some bidding opportunities are not listed on this central site; the Department of Administrative Services does link to bidding pages for the state agencies that do not host bids on its central site: https://das.iowa.gov/procurement/vendors/how-do-business/bidding-opportunities 
Caleb Hunter, head of marketing and communications for the Department of Administrative Services, said all bids and requests for proposals are posted on the department's Targeted Small Business and eBid websites. Bids are posted to the small-business website for a period of 48 hours before the general public posting. Additionally, construction projects estimated to exceed $130,000 are also published in The Des Moines Register, the state's largest newspaper, with the goal of notifying a statewide audience. Bids are posted two to four weeks in advance, depending on the type and complexity of the procurement.</t>
  </si>
  <si>
    <t>A judge shall not make unnecessary appointments, and appointments should be on the basis of merit and avoid the appearance of impropriety. A judge shall avoid nepotism. No spouse or member of the immediate family of a judge shall be employed in the court to which that judge was elected. Immediate family means a judge's children, parents, brothers and sisters; the children and parents of a judge's spouse; the spouses of a judge's children; and all step-relationships to the same degree. 
 But the code doesn't address cronyism and patronage.</t>
  </si>
  <si>
    <t>There have been few instances where this has become an issue. A former administrator, Grey Sexton, waited two years before representing clients with business before the Board of Ethics. Two former board members took lobbying positions, but they don’t represent clients with business before the Board of Ethics. Several former board members have taken employment after their work with the ethics board, but all followed the two-year ban.
 State-level judges, including justices of the Louisiana Supreme Court, who decide ethics issues for the judiciary, are not prohibited, in any way, from entering the private sector after leaving office.
 Recent justices left the bench to retire, but there have been instances, before the effective dates of this survey, in which Supreme Court justices have taken jobs with private law firms. Such moves to the private sector are more common among state-level judges.</t>
  </si>
  <si>
    <t>Maine Law does not restrict members of the Ethics Commission from entering the private sector after leaving office.</t>
  </si>
  <si>
    <t>The Judicial Ethics Code as part of Kentucky Supreme Court Rules 4.300 generally prohibits allowing personal relationships to cloud a judge's impartiality in any decision but more specifically address nepotism. 
For instance, Canon 2(D) of the Judicial Ethics Code says "a judge shall not allow family, social, political or other relationships to impair the judge's objectivity." 
Canon 3(C) more specifically addresses judges' administrative functions and point (4) under that subsection says: "A judge shall not make unnecessary appointments. A judge shall exercise the power of appointment impartially and on the basis of merit. A judge shall avoid nepotism and favoritism. A judge shall not approve compensation of appointees beyond the fair value of services rendered."
In 1999, that provision, known as Canon 3B(4) at the time, said judges "should avoid" nepotism, and that was the target of a lawsuit brought by a judge who argued that the language was overly broad and did not expressly prohibit nepotism. As a result, the rule was clarified to say "shall not."
And Section 3.09 of the Kentucky Court of Justice Personnel Policies, which were revised in May 2014, states that, "It is the policy of the KCOJ that all employees be hired based on demonstrated knowledge, skills, abilities, and bona fide work-related factors, and not based on favoritism or family relationship."</t>
  </si>
  <si>
    <t>Megan Tooker, who was appointed as executive director of the Iowa Ethics and Campaign Disclosure Board in December 2010, said she has only had two board members leave so far and was not aware of any issues. Board members do not fall under the lobbying restrictions, but only under the restrictions of Iowa Code Chapter 68B.7 Prohibited Use of Influence, which restricts individuals from employment with the board or receiving compensation from any "person, firm, corporation or association in relation to any case, proceeding or application with respect to which the person was directly concerned and personally participated during the period of service or employment" within a period of two years after leaving employment or service.
Carmine Boal, chief clerk in the Iowa House, said her office tracks lobbyist registrations and reports and keeps track of any violations of the gift law. She said she wasn't aware of any legislators violating the two-year cooling-off period before applying as lobbyists.
Scott Raecker, who served as chair of the ethics committee during his time in the legislature, said he could not recall any violations of the two-year cooling-off period. And, he said he never saw a situation where a former legislator came back after two years and had any greater or lesser influence than other lobbyists. State Sen. Wally Horn, D-Cedar Rapids, who currently chairs the Senate ethics committee, said he was not aware of any violations of laws restricting private-sector employment after leaving office.
There are no restrictions on former members of the Judicial Qualifications Commission.</t>
  </si>
  <si>
    <t>During the period under review, there were no documented examples of members of the Governmental Ethics Commission or its staff taking a job in the private sector that involved influencing their former government colleagues.</t>
  </si>
  <si>
    <t>All state procurements in Idaho are advertised through the Division of Purchasing’s website, which includes electronic publication of all solicitations. Vendors can register with the site for free, and receive notification of any solicitation, in any area for which they’ve signed up. The public can look at the site and see all solicitations that are currently pending, including the agency, the title of the solicitation (e.g. “Offender Transport Bus for ID Dept. of Correction”), the name of the buyer to contact, the start date and end date of the solicitation, and the bid number. 
To get detailed information on each solicitation and download full documentation, people must register, but anyone can do so. Idaho contractors report satisfaction with the system and believe state procurements are advertised effectively and the system is simple to use.
State bids are not advertised elsewhere; just on the purchasing website. The site has roughly 80,000 vendors registered on the system, including 6,000 local Idaho suppliers. When the Division of Purchasing is contacted by vendors, it refers them to the website. The system has been in place since 2002.</t>
  </si>
  <si>
    <t xml:space="preserve">Kansas' Code of Judicial Conduct says judges "shall avoid" nepotism and favoritism and make appointments "on the basis of merit." </t>
  </si>
  <si>
    <t>Under the Iowa Code of Judicial Conduct, judges "shall exercise the power of appointment impartially and on the basis of merit; and shall avoid nepotism, favoritism, and unnecessary appointments." Additionally, Court Rule 22.33 states that "no judicial officer or employee of the judicial branch shall appoint, or continue to employ any person related by consanguinity or affinity within the third degree. This prohibition shall apply to any employment where a direct supervisory relationship exists between the judicial officer or employee and the person supervised." 
Judges are nominated by the Judicial Nominating Commission, which is instructed by the Iowa Code to selected nominees "upon the basis of their qualifications and without regard to political affiliation." Furthermore, a commissioner "shall not be eligible to vote for the nomination of a family member, current law partner, or current business partner."</t>
  </si>
  <si>
    <t>Inspector General Cynthia Carrasco said she does not know of any cases involving Ethics Commission members who have violated the cooling-off period.
 James Clevenger, chairman of the State Ethics Commission, said the commission members are appointed to serve for four-year terms, receiving $50 for every meeting they attend, plus expenses. Members are either retired or have full-time jobs, so said he cannot envision an instance where this would be an issue. 
 Members of the Indiana Commission on Judicial Qualifications do not have any such restrictions since they retain their full-time positions while serving as commission members, so they cannot violate such rules, confirmed Kathryn Dolan, public information officer for the Indiana Supreme Court. She said the only restriction they have regarding employment is they cannot be a judge while on the commission or for three years after their service is over (Indiana Constitution, Article 7, Section 9). 
 The vast majority of members of the House and Senate Ethics Committees since 2013, who are subject to same one-year cooling-off period as all legislators before they can become lobbyists or legislative liaisons, are still serving in the legislature. No media reports have surfaced about any "cooling-off" period violations by the few ethics committee members who have left the legislature during the study period.</t>
  </si>
  <si>
    <t xml:space="preserve">All public procurement opportunities are advertised on state websites in time for the public to respond to them. Generally there is at least 30 days for responses. There are two websites, one for procurement notices, and the other, a new all-inclusive system that the state is transitioning to.
There are no known cases during the study period of some government contractors getting information before others except in the cases of some large future government contracts, such as for a city rail project, being covered in the news media before they are put out to bid. Those contracts did not involve state contracts, however.
A previous state auditor, ending in 2012, did circumvent the procurement laws when she spent $23.6 million on auditing services from 13 certified public accounting companies without vetting the contracts through the Hawaii Legislature first, as required by law.
There are no known cases of state-level procurements not following procurement law during the study period. Efforts to contact about a dozen state contractors and two industry associations found none willing to discuss any procurement problems.
 </t>
  </si>
  <si>
    <t>David Craik, Delaware Pensions Administrator, telephone interview, March 2, 2015;
Delaware pension fund Comprehensive Annual Financial Report 2014, accessed March 9, 2015,  http://delawarepensions.com/FinancialReports/financials/fy14cafr.pdf; 
Delaware pension annual reports, accessed March 9, 2015, http://delawarepensions.com/Financials.shtml</t>
  </si>
  <si>
    <t xml:space="preserve">Chad Fornoff, Executive Director of the Illinois Executive Ethics Commission said that members of the Executive Ethics Commission generally adhere to Illinois laws governing private sector employment after leaving office. 
“There’s a revolving door prohibition,” he said.
The prohibition means that if a state employee is involved in licensing, regulating or approving a contract to a private-sector entity, that state employee cannot go to work for the private-sector entity for a period of one year.
Daniel Hurtado, Chief of Staff and General Counsel for The Office of Executive Inspector General for the Agencies of the Illinois Governor also said that members of the Office of Executive Inspector General do typically adhere to laws governing private sector employment after leaving office.
There have been no documented cases of revolving door violations for members of the legislative ethics commission.
There are no such policies for the Judicial Inquiry Board, so therefore no violations exist. </t>
  </si>
  <si>
    <t>CalPERS homepage, accessed on Apr. 22, 2015
http://www.calpers.ca.gov/
CalSTRS homepage, accessed on  Apr. 22, 2015
http://www.calstrs.com/</t>
  </si>
  <si>
    <t>Colorado PERA website, investments, accessed April 27, 2015: https://www.copera.org/investments 
Adam Franklin, general counsel for the Colorado Public Employee’s Retirement Association, during a March 4, 2015 phone interview.</t>
  </si>
  <si>
    <t>Phone interview with David S. Barrett, director of communications, Office of the State Treasurer in Hartford, April 14, 2015. 
Three major pension funds, Website of State Treasurer, under 'Fund Performance' section, March 31, 2015 http://www.ott.ct.gov/pensiondocs/fundperf/FundPerformance022815.pdf
2014 Annual Report: Combined Investment Funds of the Combined Annual Financial Report, p. 148, http://www.ott.ct.gov/PDFs/2014CIFCAFR.pdf</t>
  </si>
  <si>
    <t>No such law exists.
There is not a specific law that addresses cronyism, nepotism or patronage when it comes to hiring judges.
Section 11 of the Illinois Constitution, Article VI the Judiciary, simply states: “No person shall be eligible to be a Judge or Associate Judge unless he is a United States citizen, a licensed attorney-at-law of this State, and a resident of the unit which selects him. No Change in the boundaries of a unit shall affect the tenure in office of a Judge or Associate Judge incumbent at the time of such change.”</t>
  </si>
  <si>
    <t>George Hopkins, executive director of the Arkansas Teacher Retirement system, Februray 17, 2015, telephone interview.
Wesley Brown, business editor Talk Business, March 10, 2015, telephone interview..
Arkansas Public Employees Retirement System Annual Financial Report, 2014, acccesed March 19, 2015,
http://www.apers.org/annualreports/APERS_FR2014.pdf
Arkansas Judicial Retirement System Annual Financial Report, 2014, accessed March 15, 2015,
http://www.apers.org/ajrs/AJRS_FR/AJRS_FR2014.pdf
Arkansas Teachers Retirement System Annual Report, 2013, accessed March 15, 2015, https://www.artrs.gov/Forms/ATRS_2013_Annual_Report.pdf</t>
  </si>
  <si>
    <t>All major procurements are advertised through the official Notice of Intent to Award (NOIA). They are publicly posted before a contract is awarded. 
This gives aggrieved suppliers the opportunity to protest a procurement decision.</t>
  </si>
  <si>
    <t>Idaho Code 18-1359 bans nepotism, prohibiting the hiring of anyone “who is related by either blood or marriage within the second degree to any other public servant.” Violations are misdemeanors. However, state law does not specifically ban cronyism and patronage in hiring.
 The Idaho Judicial Branch Employee Handbook also bans nepotism, and lays out specific civil service rules, including performance evaluations and termination for cause only. Section 5.1.2(b) states, “Employees shall recruit, select and advance personnel based on demonstrated knowledge, skills, abilities, and bona fide work-related factors, not on favoritism. Employees shall avoid appointing, assigning or directly supervising a family member, or attempting to influence the employment or advancement of a family member.”</t>
  </si>
  <si>
    <t xml:space="preserve">The state of Florida has an online database for procurements run by the Department of Management Services. MyFloridaMarketPlace (MFMP) is the State of Florida's eProcurement system. In operation for more than 10 years, the system is a source for centralized procurement activities; streamlining interactions between vendors and state government entities and providing tools to support  procurement for the State of Florida. Within that system is the Vender Bid System, which is used to post agency formal procurements, as well as agency decisions, meeting notices, and single source decisions.
"It's not the easiest system, but it’s all there," said procurement attorney Joe Goldstein. For those who can figure out how to navigate the site, Goldstein said there is enough time for vendors to prepare offers. </t>
  </si>
  <si>
    <t>March 1 email interview with Judy Hall, liaison officer of the Alaska Retirement Management Board; 
TRS Comprehensive Annual Financial Report (http://doa.alaska.gov/drb/trs/employee/resources/cafr.html#.VOK5KvnF-Sp), accessed Feb. 16, 2015; 
PERS Comprehensive Annual Financial Report (http://doa.alaska.gov/drb/pers/employee/resources/cafr.html#.VOK4vfnF-So), accessed Feb. 16, 2015;
A.S. 39.50, "Public Official Financial Disclosure" (http://doa.alaska.gov/apoc/pdf/2009_39_50.pdf)</t>
  </si>
  <si>
    <t>Procurement announcements are advertised by state department, agency or town on the State Contracting Portal, which is on the website of the Department of Administrative Services.
To ensure wide and timely distribution of information about procurement bids, those interested can sign up for a daily email alert system that sends out information whenever the state issues new RFPs and bid solicitations. An estimated 50,000 unique email addresses -- attached to companies and bidders all over the world --are on the state list.</t>
  </si>
  <si>
    <t xml:space="preserve">Contracts and solicitations for bids appear to be effectively advertised at bids.delaware.gov. There were no documented instances in the study period of the state not effectively advertising for a major procurement project. Bid solicitations are widely available across agencies at bids.delaware.gov. Information published there includes the contracting agency, a deadline for vendor response, agency contact information and pre-bid solicitation details. </t>
  </si>
  <si>
    <t xml:space="preserve">State pension funds information is made available online on the Wyoming Retirement System website and via the state’s online portal, called RAIN, for employers and participants. The reports online are free, easy to access and permanent, dating back to 2005. The RAIN portal does require registration for state employees, however. Also, files are only available in pdf format. </t>
  </si>
  <si>
    <t>The Office of State Procurement advertises procurements on its website.  When a bid is posted on the OSP website, potential bidders that have signed up to receive bid notifications through the Office of State procurement automatically receive an email. In addition, research is conducted to develop a list of potential bidders who are also sent an email regarding the solicitation. Individual agencies advertise procurements on their respective websites and sometimes via advertisements, such as in the statewide newspaper. This process routinely provides sufficient time for possible competitors to prepare an offer. 
For example, on the OSP website, three recent competitive bid proposals that were posted: "WIC EBT Offline Module" posted by the Arkansas Department of Health, "Poultry Feed" posted by the Department of Corrections, and "Laboratory Equipment" posted by the Arkansas Department of Environmental Quality.</t>
  </si>
  <si>
    <t>California public procurements are advertised on the state's eProcurement website. For many projects, the bidding is open for at least two weeks; longer for others.</t>
  </si>
  <si>
    <t>“Retirement Systems of Alabama Comprehensive Annual Financial Report for the Fiscal Year Ended September 30, 2014,” Retirement Systems of Alabama, Jan. 28, 2015. http://www.rsa-al.gov/uploads/files/2014_RSA_CAFR.pdf, accessed May 17, 2015. 
“Investments,” The Retirement Systems of Alabama, undated launch page. http://www.rsa-al.gov/index.php/about-rsa/investments/, accessed May 17, 2015.
Mike Cason, al.com, state government reporter, April 12, 2015, telephone interview.</t>
  </si>
  <si>
    <t xml:space="preserve">State workers, employees and the public can look up pension funds' performance data online through the DRS website. The information includes asset allocation, return on investment rates and commissions paid. Fund information for nonpension investments can be found online via the investment board website. The information there is less detailed or requires digging. The reports themselves, however, are easily obtained online at no cost. All documents are only available in pdf format. </t>
  </si>
  <si>
    <t xml:space="preserve">In practice, major public procurements are effectively advertised. The state's online procurement advertisement, ProcureAZ, pretty squarely meets the general expectations for how bids should appear online. 
 </t>
  </si>
  <si>
    <t xml:space="preserve">The WV Investment Management Board documents -- including the annual performance audit, the annual report, monthly financial statements, and participant plan performance reports, are all available online on the Board's website. Reports are available in pdf format. </t>
  </si>
  <si>
    <t xml:space="preserve">In Wisconsin there is a split system wherein Employee Trust Funds (ETF) administers the Wisconsin Retirement System and other fringe benefits and does all the actuarial and other administrative work necessary to set contributions, collect contributions, and the like. The State of Wisconsin Investment Board (SWIB) is the agency that handles all of the investments. Actual pension information is available on line at http://www.swib.state.wi.us/WRS.aspx. Such information is easily accessible on the web site. In addition, non-discriminatory because it can be accessed without restriction; and it is permanent, because the information continues to be available in perpetuity.
All files are in pdf format only. </t>
  </si>
  <si>
    <t>Alaska’s procurement code requires all formal procurements (those greater than $100,000) to be advertised on Alaska’s Online Public Notice (OPN) System for at least 21 days. 
However, procurement code also allows for other advertising methods calculated to reach prospective respondents in addition to the OPN – for instance, a procurement officer looking for services in Nome might post flyers on bulletin boards or take out an ad in the local paper in addition to posting to the OPN, according to chief procurement officer Jason Soza. While this gives equal opportunity for contractors to learn of upcoming projects, the timeframe seems too tight to some in the construction industry. "21 days, that's a pretty narrow time frame," says John MacKinnon, executive director of the Associated General Contractors of Alaska. The problem is most pronounced on building projects where a contractor may need to contact a dozen or more subcontractors who do everything from steel erection to electrical and mechanical work to drywalls and painting to design and engineering, MacKinnon said. 
Additionally, there is a glaring example of a major public procurement not being advertised effectively: the Legislative Council entered into a contract with Pfeffer Development to renovate then rent the Anchorage Legislative Information Office, a space often used for residents of the largest city to participate with faraway capital activities and by legislators outside the 90-day lawmaking session. The state is expected to pay $40 million-plus from 2015 to 2025. The Anchorage Daily News reported on criticism Dec. 21, 2013, demonstrating that advertised offers in at least this high-profile instance were botched: "The council and the Legislative Affairs Agency also neglected to follow up on a number of possibilities, including existing buildings in Midtown and build-to-suit downtown lots. In response to the 2011 query, builders, developers, brokers and landowners -- among them some of the most prominent in town -- offered up a total of 24 possibilities for new legislative space. Twenty-two were within the specified geographic boundaries that started downtown, stretched south to Tudor Road then east to Gambell Street. Pfeffer Development pitched five ideas, including a view lot on L Street between Seventh and Eighth avenues that made it to the top five list. The parcel is owned by the Alaska Mental Health Trust Authority, a state agency with a land base to use to pay for mental health services. The Legislature could have ended up there in a new building for much less than the cost of the renovated Fourth Avenue building, according to an analysis put together in 2011. 'We never got a response,' said John Morrison, chief administrative officer of the Mental Health Trust Land Office. That lot now is being marketed anew."</t>
  </si>
  <si>
    <t xml:space="preserve">The Virginia Retirement System has its quarterly investment reports available on one webpage, "Investments," but the reports only run back through 2011. The comprehensive annual reports available on another webpage, "Publications," run back through 2002. However, other reports on that page are not posted permanently. The records can only be downloaded in pdf format. </t>
  </si>
  <si>
    <t>By law the information is not complete, does not disclose primary source data and is not timely. The data released is a pdf format that is difficult for machines to read. By law, the Legislature has allowed the State Retirement System to be exempt from the state records law and report basic, filtered information with no ability for the public to double check statements processes, transactions, funding or other information. The State Auditor has raised red flags about the lack of data available.</t>
  </si>
  <si>
    <t>There is no required cooling-off period in Idaho, with regard to members of the House or Senate Ethics Committees or the Idaho Judicial Council. There have been three former House or Senate Ethics Committee members who have left legislative service during the study period. One, Rep. Shirley Ringo, retired from the House and made an unsuccessful run for Congress; she already was retired from her professional career as a math teacher. The second, Rep. Lawerence Denney, made a successful run for statewide office and is now Idaho’s Secretary of State. The third, Sen. Elliot Werk, was appointed to the state Tax Commission this year by the governor, and resigned his Senate seat to take on that new full-time position. No one has left the Idaho Judicial Council in the past five years. Among those who left in the past, the attorney members typically have returned to the practice of law. The judge members have returned to their other duties on the bench. The private citizen members have returned to their private-sector work, if they weren’t already retired.
 With regard to employees of the Idaho Attorney General’s office who are attorneys are bound by the Idaho Rules of Professional Conduct of the Idaho State Bar, rules restricting what they may do in relation to a client whose interests they have formerly represented are very effective. They are policed by the Idaho State Bar, and an attorney’s license to practice law in Idaho is on the line if they violate the rules.</t>
  </si>
  <si>
    <t>Invitations to bid are published on the Purchasing Division’s website under a dedicated link. They are there for contractors to look at up to six weeks before they are due to be returned. 
Companies also can register with the state, in which case they are notified by email when an applicable invitation to bid is issued.</t>
  </si>
  <si>
    <t xml:space="preserve">The information disclosed to the public from the S.C. Retirement System Investment Commission goes online as soon as it is made public and there is no difficulty in obtaining it. Information is easily accessible, but can only be downloaded in pdf format. </t>
  </si>
  <si>
    <t xml:space="preserve">State pension funds information on the South Dakota Investment Council website can be accessed by anyone without having to register or pay. All files, however, are in pdf format only. </t>
  </si>
  <si>
    <t xml:space="preserve">There are no documented cases of members of the Ethics Commission taking jobs in the private sector that entail directly lobbying or seeking to influence state government officials without an adequate cooling-off period.
                                                                                                                                                                                                                                                                                                                        </t>
  </si>
  <si>
    <t xml:space="preserve">State pension information is online and free. No registration or password is required to view the material. Reports are only available in pdf format. </t>
  </si>
  <si>
    <t xml:space="preserve">Texas’ public pension systems use their websites to post annual financial reports, investment policy, news reports and even plain-language primers that define complicated financial terms and clarify investment patterns.  Reports are also forwarded to the State Pension Review Board, which oversees the state’s public pension systems.
The board's interim director says the reporting  is "open and transparent". The information is very easily accessible, but can only be downloaded in pdf format. </t>
  </si>
  <si>
    <t>Quite a bit of information about the two state-administered funds the Pennsylvania State Employees' Retirement System and the Pennyslvania School Employees' Retirement System is available in the reports posted online.
The websites for both retirement systems appear to be kept up to date at least with quarterly reports. There are no costs or registration requirements to access the information. All information is contained within pdfs — however, unlike many such state documents, these pdfs could at the very least be scraped for their information and transformed into more usable data.</t>
  </si>
  <si>
    <t>There are no documented cases during the study period of members of the Ethics Commission or the Judicial Qualifications Commission leaving office and immediately becoming lobbyists in the private sector.</t>
  </si>
  <si>
    <t>A 100 score is earned if all public procurements are advertised through a formal process, providing sufficient time for possible competitors to prepare an offer.
A 50 score is earned if most public procurements are advertised, but documented evidence shows there are some exceptions.
A 0 score is earned if most procurements are not advertised.</t>
  </si>
  <si>
    <t>Pension fund information is available in a timely manner for free on the treasurer's web site. The data is not sortable and found only in PDF format. Anyone can access the data without having to register. 
Among the information that is available are investment positions, fees and commissions, performance report and  consultant reports. 
The new treasurer, Seth Magaziner, who took office in January 2015, announced efforts in the spring to provide more transparency in fees, including asking hedge fund and private equity firms to agree to release information and, once existing contracts expire, requiring any firms doing business with the state to disclose all of their fees and also any reports provided at public meetings of the State Investment Commission.</t>
  </si>
  <si>
    <t xml:space="preserve">The quarterly performance reports and other documents posted on the Oklahoma Pension Oversight Commission's website are all in pdf format. 
But each individual fund has its own reports, and some of the pension systems offer far more information and easier to navigate websites than others. Two of the systems (wildlife enforcement and judicial) don't even have their own websites, or the pension oversight commission does not directly link to them. So the system does not offer a universal, central open data website consolidating all that data. </t>
  </si>
  <si>
    <t xml:space="preserve">In Florida, there are no documented cases of ethics commission members taking jobs in the private sector that entail directly lobbying or influencing former colleagues within the 2-year cooling off period. There are also no informal or non-documented cases that this research could unearth. 
In most cases, says attorney Mark Herron, people who leave the commission don’t come back and do commission work. "I can only think of two people, and they were beyond their two years," he said.  The first is LT Laferty from Tampa, who  was on the Commission four years, then left. He waited his two years, then as an attorney began representing clients before the commission. 
Peter Dunbar also served on the commission, then went back to being an attorney in the private sector, but he did his time first. Waited two years. And he has since represented clients before the commission in Tallahassee. </t>
  </si>
  <si>
    <t xml:space="preserve">Annual reports for the Public Employees Retirement System, the state employees’ pension fund, and Retirement and Investment Office, which invests the fund, are available online as soon as they are published. The annual reports are available online but the data they contain is not available in bulk. There is no registration or membership requirement to access the annual reports.
Annual reports are free to access, but are only available to download in pdf format. </t>
  </si>
  <si>
    <t>The state's five pension funds provide information online in pdf format. The pension data are as complete as possible, reflecting the entirety of what is recorded about this subject. All raw information is released to the public, except to the extent necessary to comply with federal and Ohio law regarding the release of personally identifiable information. Any person can access the pension data at any time without having to identify him/herself or provide any justification for doing so. Data released by the pension funds are accessible, defined as the ease with which information can be obtained, whether through physical or electronic means.</t>
  </si>
  <si>
    <t>There are no documented cases in the study period of employees of the ethics entity taking jobs in the private sector and attempting to influence their former colleagues, without observing an adequate cooling-off period. 
There are just two employees of the commission - a lawyer and an administrative assistant. There are also no documented instances in the study period of Public Integrity Commission members - there are seven, all appointed by the governor - leaving their appointed positions and accepting employment in an attempt to influence former colleagues. 
Judicial and legislative officers face no restrictions on post-employment work, and there are no documented cases of judges or lawmakers violating rules related to any type of post-employment restrictions.</t>
  </si>
  <si>
    <t>There is no documented case of a former member of the Fair Political Practices Commission or the Commission on Judicial Performance lobbying the agencies within one year of leaving the position.</t>
  </si>
  <si>
    <t xml:space="preserve">The information that is available online on the Treasurer's web site is free, available to anyone and shows the original documents filed. The problem is that much information isn't revealed, such as the performance and fees of specific money managers, so it isn't complete. Aggregate fee information is available but with a lag of as much as 10 months, so it is not timely. Also, reports are only available in pdf format. </t>
  </si>
  <si>
    <t>There is no such law for members of the IEC, and only the executive director of the Commission is bound by a six-months cooling off period. No law covers members of the Commission on Judicial Discipline either, though the executive director is required to have a 6 month cooling off period as well.
 In the eight years the panel existed, there hasn't been a problem with an executive director leaving the job and working in a conflicting private sector role. The same holds for the Commission on Judicial Discipline.</t>
  </si>
  <si>
    <t>In practice, major public procurements are effectively advertised.</t>
  </si>
  <si>
    <t>There have been no documented cases during the reporting period (January 2013 through April 2015) of anyone with the Office of State Ethics or the Judicial Review Council  failing to follow regulations on post-state employment. There is no indication that any one took a private sector job that would involve lobbying their former government colleagues. However, there is no cooling off period for members of the JRC&gt;</t>
  </si>
  <si>
    <t>There's no indication that prior members of ethics entities accepted employment in violation of laws governing private sector employment after leaving office, or that would be otherwise questionable. Also, with the Select Committee on Legislative Ethics and the Commission on Judicial Conduct, there is little turnover. Joyce Anderson served as administrator of the legislative committee for 13 years and still worked there on a contract basis as of March 2, 2015, and Marla Greenstein has been executive director of the judicial commission since 1989.</t>
  </si>
  <si>
    <t xml:space="preserve">Although both the Public Employees Retirement Association and the Educational Retirement Board post information about their funds online — and the amount of that information has increased significantly over the last few years — most of the information is available only in PDF form. Many reports prepared for other parts of government or presented to the boards and investment committees are not posted on the pension funds' sites. </t>
  </si>
  <si>
    <t>In practice, state legislators, who comprise the ethics entity, adhere to the law governing private sector employment after leaving office. 
Lawmakers are required to wait one year before becoming a lobbyist. Getting around this prohibition would be difficult, because lobbying in Arizona entails registering as such. If a former lawmaker were to register as a lobbyist while prohibited, they would surely be exposed as doing so.
Members of the Commission on Judicial Conduct and the Arizona Judicial Ethics Advisory Committee must follow the same rules that apply for any public official leaving office. There have not been any documented cases of violations by them.</t>
  </si>
  <si>
    <t>The one-year cooling off period for lobbying was enacted in 2013 and the ethics department heads are still in their jobs. There have been no documented cases in recent years of former employees of the ethics entities leaving their positions to take private employment disallowed by the law.</t>
  </si>
  <si>
    <t>Julie Nischik, Government Accountability Board; email interview, Jan. 27, 2015
Vendor-Net, http://www.doa.state.wi.us/divisions/enterprise-operations/state-bureau-of-procurement/vendor
http://vendornet.state.wi.us/vendornet/vguide/ProcurementDeskGuide.pdf
"An Evaluation:Contract Sunshine Act," Government Accountability Board, August 2011, http://legis.wisconsin.gov/lab/reports/11-11highlights.htm</t>
  </si>
  <si>
    <t>Members of the Ethics Commission and the staff adhere to the law governing private sector employment after leaving office. 
As for staff, the commission office had little turnover during the study period, and none of the staff in recent years have gone to work with barred businesses. Former Director Jim Sumner retired in September 2014 after more than 17 years with the commission and opened his own consulting firm. 
Ethics Commission members serve in that position part time and continue their private sector lives while doing so. There have been no scandals during the study period alleging that former commissioners or staff members were working with barred entities. Additionally, lobbying of the Ethics Commission is barred, whether by former employees or not.</t>
  </si>
  <si>
    <t xml:space="preserve">Lori A. Galles, Purchasing Manager, State of Wyoming Department, May 6, 2015, phone. 
Frequently Asked Questions, Department of Administration and Information Procurement/Purchasing website, May 9, 2015                                                                      
https://drive.google.com/a/globalintegrity.org/file/d/0B_Q7NBiatFP5dm0yanctQ3BKeHM/edit?pli=1
Purchasing Procedures Manual, Wyoming Department of Administration and Information, Jan. 1, 2011, online
https://drive.google.com/a/globalintegrity.org/file/d/0B_Q7NBiatFP5a1BOMThleW96Ums/view?pli=1                                                                                                                                 
 </t>
  </si>
  <si>
    <t>The information in PERS' Comprehensive Annual Financial Report and Strategic Plan is available online and is easy to access without any specialized programs or technology. Also, the website does not discriminate against users by requiring registration, and is available free of charge. All records, however, are in pdf format. 
However, as illustrated in the recent lawsuit filed by the Reno Gazette-Journal against PERS and finally settled in 2014, information not contained in those reports can be quite difficult for the press and public to access.</t>
  </si>
  <si>
    <t>Purchasing Division Web site for purchasing procedures, accessed on April 23, 2015.  
http://www.state.wv.us/admin/purchase/procedures.html
Mick Bell, major account manager for Office Depot/OfficeMax, in a telephone interview from his office in Huntington WV on Jan. 21, 2015
State Purchasing Director Dave Tincher in a telephone interview from his office in Charleston WV on Jan. 14, 2015.
Purchasing Division Web site for purchasing guidelines http://www.state.wv.us/admin/purchase/vrc/VPG/</t>
  </si>
  <si>
    <t>A substantial amount of NHRS documents and information — from meeting minutes to annual and quarterly financial reports — is available on its website, at no charge and within a week of publication. There is no charge to access it and no registration is required to view or download the documents. However, the records are posted as scanned PDFs, a proprietary format that lacks machine readability.</t>
  </si>
  <si>
    <t>A 100 score is earned if the there are no documented cases of ethics entity/ies members taking jobs in the private sector that entail directly lobbying or seeking to influence their former government colleagues, without an adequate cooling-off period.
A 50 score is earned if there are occasional instances of members taking jobs without observing an adequate cooling-off period.
A 0 score is earned if no cooling-off periods exist or they are routinely ignored.</t>
  </si>
  <si>
    <t>In practice, members of the ethics entity/ies adhere to the law governing private sector employment after leaving office.</t>
  </si>
  <si>
    <t>The data available from Missouri's public employee retirement systems are generally lacking in detail (specific details being available by request), not in a raw format, not available in bulk or accessible by API, or archived in perpetuity. Documents are usually available in PDF format, available indiscriminately for free and not requiring registration or any form of proprietary software aside from a PDF reader. Exactly what information is available online varies across the range of pension systems in the state; some have significantly less in terms of documentation or data available online than others.</t>
  </si>
  <si>
    <t xml:space="preserve">Detailed state pension fund performance information is available online in PDF files of annual reports and meeting minutes. Sometimes it takes knowing where to look to find it, but the Board of Investment seems interested in transparency and helping citizens track down information. 
The information is easy to access and free to use. </t>
  </si>
  <si>
    <t>The NIC makes quarterly and annual reports on pension funds' performance available online, but only in pdf format.</t>
  </si>
  <si>
    <t>Linda Kent, spokeswoman for Washington State Department of Enterprise Services (DES) via email 3/27/2015; 
John Carpita, public works consultant, Municipal Research &amp; Service Center, via email 4/16/2015; 
"Current policies" on procument, single-source contracts, etc. DES, accessed April 22, 2105 
http://des.wa.gov/about/pi/ProcurementReform/Pages/Policies.aspx
The Washington Purchasing Manual, accessed April 22, 2015
http://www.des.wa.gov/SiteCollectionDocuments/ContractingPurchasing/Washington-Purchasing-Manual.pdf 
Agency Contract Reporting, State of Washington, accessed April 22, 2015 
https://data.wa.gov/Procurements-and-Contracts/Agency-Contract-Reporting/hfxj-vx93</t>
  </si>
  <si>
    <t>Buildings and General Services Commissioner Michael Obuchowski personal interview Feb. 18,
 2015.
Deborah Damore, Purchasing and Contracting Director, Dept. of Buildings and General Services, email Feb. 23, 2015.
Transportation Secretary Sue Minter, email March 19, 2015.
Vermont Business Assistance Network, accessed April 20, 2015 
http://www.vermontbidsystem.com/
Sealed Bid Request for Proposal, VT. Dept. Buildings and General Services (included here as an example), accessed April 20, 2015
http://bgs.vermont.gov/sites/bgs/files/pdfs/purchasing/RFP%20-%20Shell%20-%20Personal%20Services%20-%2010%20Baldwin%20-%2009-13-14%20-%20with%209-2%20-%20C.pdf</t>
  </si>
  <si>
    <t>19.45(8) Wis Stats Standards of Condust: state public officials, http://docs.legis.wisconsin.gov/statutes/statutes/19/III/45 (1970)</t>
  </si>
  <si>
    <t>State pension funds information is easily accessible via the Minnesota State Board of Investment’s website by clicking the “publications” tab on the left hand side of the website and viewing linked PDF documents. Reports and documents can be viewed without any registration and for free. 
The Legislative Commission on Pensions and Retirement also posts a number of related documents online.</t>
  </si>
  <si>
    <t>State pension reports are accessible to the public through the KERS Mississippi website. Records are easily accessible, but can only be viewed as pdf files.</t>
  </si>
  <si>
    <t>Dena Potter, public information officer for the Department of General Services, 24 February 2015, interview by email.
Policies and Law on the Public Access webpage, eVA, accessed 26 February 2015, https://eva.virginia.gov/pages/eva-public-access.htm
Agency Procurement and Surplus Property Manual, eVA, accessed 6 March 2015. https://eva.virginia.gov/pages/eva-aspm-manual.htm
Vendors Manual, eVA, accessed 6 March 2015. https://eva.virginia.gov/pages/eva-vendors-manual.htm
Construction &amp; Professional Services Manual, eVA, accessed 6 March 2015. http://www.dgs.virginia.gov/DivisionofEngineeringandBuildings/BCOM/CPSM/tabid/402/Default.aspx</t>
  </si>
  <si>
    <t xml:space="preserve">State and Local Government Conflict of Interests Act, 1994.Article 5, Section 3104. http://law.lis.virginia.gov/vacode/title2.2/chapter31/section2.2-3104/
State and Local Government Conflict of Interests Act, 1987. Section 3101. http://law.lis.virginia.gov/vacode/title2.2/chapter31/section2.2-3101/ </t>
  </si>
  <si>
    <t>Chuks Amajor, interim director of the Texas Procurement and Support Services (TPASS), Texas Comptroller’s Office,  Jan. 29, 2015
Chris Bryan, spokesperson, Texas Comptroller of Public Accounts, telephone interview and email,  Jan. 29, 2015
Contract Management Guide, Comptroller of Public Accounts, Accessed Feb. 15, 2015  
http://www.window.state.tx.us/procurement/pub/contractguide/</t>
  </si>
  <si>
    <t>Chapter 42.52 RCW ETHICS IN PUBLIC SERVICE 
http://apps.leg.wa.gov/rcw/default.aspx?cite=42.52&amp;full=true#42.52.080</t>
  </si>
  <si>
    <t>Kent Beers, Utah Chief Procurement Officer, Email response to questions , March 25, 2015, Salt Lake City.Utah. 
Independent check of online posting of rules by Joel Campbell, March 25, 2015.
Rules R34-24, Effective April 1, 2015, (authorized under Utah Procurement Code 63G-3-701 and 702), http://www.rules.utah.gov/publicat/code/r033/r033-024.htm. Accessed May 9, 2015.</t>
  </si>
  <si>
    <t xml:space="preserve">Information on the state pension funds is available quarterly -- and in much more detail annually -- online for free by the Department of Treasury. The online "Michigan Dashboard" offers details on the long-term funding gaps in the state's pension funds. 
Information is released to the public within days of its completion and provided online with no barriers. However, all records are in pdf formal only. </t>
  </si>
  <si>
    <t>West Virginia Code 6B-2-5(f) and (g) Ethical Standards for Elected and Appointed Officials and Public Employees (Prohibited representation) and (Limitations on practice before a board, agency, commission or department). Complete through 2014. 
http://www.legis.state.wv.us/WVCODE/ChapterEntire.cfm?chap=06b&amp;art=2&amp;section=5#02</t>
  </si>
  <si>
    <t xml:space="preserve">Civil servants follow disclosure requirements demanded by Arkansas law and Department of Finance and Administration policy regarding potential conflicts for hiring, grants, and contracts. Applicants must disclose whether they have any familial relationship to anyone in state government (in a few cases, the law would then expressly forbid hiring that person if the family connection was disallowed). Entities applying for contracts or grants must also disclose whether a state employee (or spouse or immediate family member) has a position of control or an ownership stake of at least 10 percent. In the case of a state employee or immediate family member with a 10 percent ownership stake or position of control, a grant or contract would be prohibited, with some exceptions, such as a contract won by sealed competitive bidding. In addition civil servants must recuse themselves via a written statement of disqualification to the Department of Finance and Administration if they have a financial conflict of interest. 
There have been a couple of cases of malfeasance by civil servants connected to full-scale bribery in recent years in the Treasurer’s office (Treasurer Martha Shoffner was arrested in 2013 and convicted in 2014) and the Department of Human Services (former deputy director Steven Jones pled guilty in 2014), but otherwise employees appear to follow DFA policy and the letter of the law regarding conflicts. That said, many observers say that there is cronyism in both procurement and hiring that could lead to benefits that might not qualify as a conflict under Arkansas law or immediately be clear from a paper trail. Such cases are inherently difficult to track, but, for example, public complaints were made about favoritism for HP Enterprises in the awarding of a DHS contract  in 2014 for software and technology connected to the state's Medicaid expansion. Meanwhile, the laws and policies on conflicts in Arkansas generally focus on contracts and hiring; other agency policy actions that could present a conflict of interest wouldn’t typically involve official disclosure or recusal. It's also worth noting that state boards and commissions are typically dominated by people involved in the industries they regulate. For example, Dr. Ben Burris, who sued the state Dental Board in 2014 over rules regarding dental specialists, argued that the board “for years has protected the primary care dentists’ business and profit.” 
Because Arkansas is a small state with a tightly connected political class, there can be gray areas in terms of conflicts. Allen Kerr was recently named director of the Arkansas Insurance Department; meanwhile his wife is taking over the daily operation of his insurance business. Many appointees have personal or political connections with the industries or institutions they are charged with regulating. Finally, while department heads have a one-year cooling off period before they can go to a lobbying job, some immediately take jobs with the very institutions or companies they had been regulating – occasionally jobs with “government relations” titles that have at least the appearance of lobbying. </t>
  </si>
  <si>
    <t>Interview with Nashville attorney Darwin A. Hindman III on March 30, 2015. 
Email from David Roberson, spokesman for the Department of General Services, dated Feb. 19, 2015
The rules governing procurement, accessed May 6, 2015 
http://tn.gov/sos/rules/0690/0690-03-01.20140120.pdf
Manuals and policies, as listed on the Tennessee state website, accessed May 6, 2015  
http://tn.gov/generalserv/cpo/library.shtml
2014 Survey of State Procurement Practices, National Association of State Procurement Officials, Page 16, accessed May 6, 2015 https://www.naspo.org/surveytool/Documents/NASPO%202014_SurveySummaryReport_7-17-14.pdf</t>
  </si>
  <si>
    <t>There have been no documented cases during the period of study of state civil servants recusing themselves or identified cases in which they should have recused themselves.
Both Byron Schlomach, Goldwater Institute Center for Economic Prosperity Director, and Jim Small, Arizona News Service Editor, said it would be hard to know if state civil servants recuse themselves in accordance with the law.
Diane Brown, Executive Director of the Arizona chapter of the Public Interest Research Group, also agreed that because the state's recusal laws are so weak generally, one person may think they are acting within the scope of the law, while someone else may see the person as working on something that could confer financial benefit for them or their family.</t>
  </si>
  <si>
    <t>Steven Berg, director, Office of Procurement Management, 7 April 2015, email.
Vendor’s Manual, Bureau of Administration, http://boa.sd.gov/divisions/procurement/vendors/documents/sdvendor_manual.pdf, 7 April 2015.
Procurement Information for State Agencies, Bureau of Administration website, http://boa.sd.gov/divisions/procurement/agencies/procurement_information_state_agencies.aspx, 7 April 2015.
South Dakota Codified Laws, Title 5, Chapter 18D, “Public Agency Procurement -- General Provisions,” http://legis.sd.gov/Statutes/Codified_Laws/DisplayStatute.aspx?Type=Statute&amp;Statute=5-18A, 7 April 2015.</t>
  </si>
  <si>
    <t xml:space="preserve">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Nick Budnick, reporter, The Oregonian, Jan. 30, 2015, via email. 
Steve Law, reporter, The Portland Tribune, Jan. 30, 2015, via email. 
Nigel Jaquis, reporter, Willamette Week, Jan. 30, 2015, via email. </t>
  </si>
  <si>
    <t>Budget Report Vol. 1 contains a section dealing with tax credits and tax preferences. It becomes immediately available online in the first few days of January each year on the website of the State Budget Office and is accessible in pdf format at no cost. The budget office also reports monthly and yearly on whether tax collections are meeting projections.</t>
  </si>
  <si>
    <t>Phone interview, John White, Interim Materials Manager with the S.C. Division of Procurement Services June 18, 2015
Phone interview, Alex Shissias, Columbia procurement attorney, August 20, 2015
Procurement Regulations
http://procurement.sc.gov/PS/legal/PS-legal-procurement-law.phtm</t>
  </si>
  <si>
    <t>Public employees in each department have a designated ethics supervisor who they are supposed to contact in case they are concerned about a potential conflict of interest. The ethics supervisor is either the commissioner or a senior manager appointed by the commissioner to perform the function. Jonathan Woodman, a state executive ethics attorney, said there is broad awareness of the reporting system and that people tend to err on the side of caution and ask if a  certain action may constitute a violation beforehand. Jim Duncan, president of the Alaska State Employees Association, agrees that violations are uncommon.</t>
  </si>
  <si>
    <t>There were no documented cases of employees in the Merit System, the state’s civil service, taking official actions that could benefit themselves or their families during the study period. For purposes of conflict of interest, Alabama law considers families as spouses and dependent children. 
Most state employees are not put in a position in which a conflict of interest is likely to arise. The vast majority do not have the level of decision-making authority that would allow them to take an action to benefit themselves or their families financially. The ones who do have such authority usually share that authority, with other people also reviewing proposals. Also, those cases are likely to involve bids, and state regulations would set out standards that must be met in awarding those bids.
Any employee who has a financial connection with a business submitting such a bid should recuse himself or herself from the decision-making process, said Jackie Graham, director of the Alabama Personnel Department. But Graham said she did not recall such a situation arising during the study period. John Carroll, who served as acting director of the Ethics Commission in 2014, said conflicts of interest are more likely to occur at lower levels of government and involve employees and officials who are not well-versed on the law.</t>
  </si>
  <si>
    <t>Nancy McIntyre, state purchasing agent, interview, March 4, 2015, phone
Michael Mitchell, acting deputy purchasing agent, interview, March 4, 2015, phone
Gary Sasse, director Hassenfeld Institute for Public Leadership, Bryant University, interview, March 4, 2015, phone
See state procurement regulations on Division of Purchasing web site, accessed March 4, 2015, here:
http://www.purchasing.ri.gov/rulesandregulations/rulesandregulations.aspx</t>
  </si>
  <si>
    <t xml:space="preserve">Tax expenditures, called tax preferences by the Washington Office of Financial Management (OFM), are difficult to tally for most citizens. There is no detailed line-item listing of the costs of all tax breaks and credits in the state budget balance sheet. 
 The OFM does break out the impact of tax breaks for research and development and the business and occupation tax. And other documents skirt over the cost of such tax expenditures. For instance, OFM's summary of Gov. Jay Inslee's 2013-15 proposed budget referred to incentives given to Boeing in exchange for the company's pledge to build its new 777X jetliner in the state. The Legislature approved nearly $9 billion in tax breaks through 2040. Yet Inslee's press release made no mention of the price tag.
However, tax preferences and other data are published elsewhere.
 </t>
  </si>
  <si>
    <t>A 100 score is earned if state civil servants regularly recuse themselves from any action that could confer a financial benefit on them or their immediate family.
A 50 score is earned if civil servants occasionally do not recuse themselves from actions that could confer a financial benefit on them or their family. There are a few documented cases of non-recusal and conflict of interest rules not being observed. 
A 0 score is earned if civil servants never or rarely recuse themselves.</t>
  </si>
  <si>
    <t>The governor’s proposed budget will note any tweaks to tax credits and deductions, along with the revenue projected to be reaped from it. Most budget documents do not note the size of particular tax credits and deductions.
Separately, the Tax Department publishes an annual report on all revenue, exemptions and tax credits and their amounts. And the department sends an annual report to all legislators on all corporate income tax relief given by the commonwealth.
The Tax Department also provided the Joint Subcommittee on Taxation with a list of all tax credits, deductions and preferences and their values for 2013. The subcommittee is reviewing a certain number of preferences every year.</t>
  </si>
  <si>
    <t>Review of rules and regulations on the Pennsylvania General Assembly website and on the website for the Pennsylvania Department of General Services, accessed June and July 2015.
Charles E. Anderson, Chief Counsel, Pennsylvania Department of General Services Office of Chief Counsel, 9 June 2015, interview by email.
Procurement Guide: Doing Business with the Commonwealth, published by Pennsylvania Department of General Services, revised May 2014, accessed July 2015, http://www.dgsweb.state.pa.us/comod/SupplierServiceCenter/doingbusiness.pdf</t>
  </si>
  <si>
    <t>Steve Hagar, Director of Central Purchasing for the Office of Management and Enterprise Services, telephone interview 3/6/15 2:30 p.m. 
John Estus, spokesman for the Office of Management and Enterprise Services, telephone interview, 3/6/15 2:30 p.m. 
Oklahoma Administrative Code rules governing procurement: http://www.oar.state.ok.us/oar/codedoc02.nsf/frmMain?OpenFrameSet&amp;Frame=Main&amp;Src=_75tnm2shfcdnm8pb4dthj0chedppmcbq8dtmmak31ctijujrgcln50ob7ckj42tbkdt374obdcli00_</t>
  </si>
  <si>
    <t>The state does not produce one single easily accessible table summarizing all tax expenditures. However, information is provided in the Tax Commission’s annual report, the Economic Report to the Governor, and the Governor’s budget recommendations.</t>
  </si>
  <si>
    <t>The administration includes tax expenditures in its budget. In addition, the Joint Fiscal Office, in cooperation with the tax department, puts out a biennial report accounting for all tax expenditures. The report is put online as soon as it is finished.</t>
  </si>
  <si>
    <t>Contracting data from the State of Oregon, http://www.oregon.gov/transparency/pages/contracts.aspx, accessed on April 20, 2015.
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
Contract information for the state of Oregon on the Oregon Procurement Information Network, http://orpin.oregon.gov/open.dll/welcome, accessed on April 20, 2015.
Linda Scronce-Johnson, business development at Hamilton Construction Company, responded to questions via email April 22, 2015.</t>
  </si>
  <si>
    <t>Tax information is included in the budget documents, said Mike Dedmon, assistant director of the Division of Budget. Jim White, former executive director of the Fiscal Review Committee, agrees it is in the budget document, but says it's only there to a certain degree. 
Some detailed information on tax credits and incentives is available on the Open ECD website, which was launched by the Department of Economic and Community Development. See http://www.tn.gov/transparenttn/section/openecd
 On Page A-145 of the Budget Document, more than $165.8 million is allocated to the Volkswagen plant in Chattanooga. That same page says $35 million will be provided for “infrastructure for a planned economic development.” 
 A story in the Knoxville News Sentinel said the $35 million is for a separate undisclosed economic development project that won’t become public until the project is announced and the money request goes to the State Funding Board.”
 Page B-313 shows that $30 million worth of tax credits is being allocated for TNInvestco, the state’s venture capital program, which uses insurance tax credits to encourage startups in Tennessee.</t>
  </si>
  <si>
    <t>Hugh Quill, CEO of Public Performance Partners, former director of Ohio Department of Administrative Services, Columbus, 2-5-15 email 
Beth Gianforcaro, director of communications, Ohio Department of Administrative Services, Columbus, 2-20-15 email
State of Ohio Procurement Handbook for Supplies and Services, revised June 2014: http://procure.ohio.gov/pdf/PUR_ProcManual.pdf 
Ohio Facilities Construction Manual: http://ofcc.ohio.gov/Portals/0/Documents/MediaCtr/OFCManual2013.pdf</t>
  </si>
  <si>
    <t>The governor’s annual recommended budget includes a report titled “Estimated Tax Expenditures” that lists the cost to the general fund of sales and use tax exemptions and other items such as tax credits. 
The report is made available immediately after the governor’s annual budget address and is available for free viewing as a PDF on the Bureau of Finance and Management website as part of the governor’s budget recommendations.</t>
  </si>
  <si>
    <t>New York State Procurement website, Office of General Services, accessed April 1, 2015, http://nyspro.ogs.ny.gov/
Matthew Sweeney, Office of the New York Comptroller, Assistant Communications Director, March 3, 2015, email; 
New York State Procurement Guidelines, Office of General Services, May 2014, http://www.ogs.ny.gov/bu/pc/Docs/Guidelines.pdf ;</t>
  </si>
  <si>
    <t>In practice, state civil servants recuse themselves from actions in which they may have a conflict of interest.</t>
  </si>
  <si>
    <t>E-mail, Feb. 19, 2015 from Chris Mears, public information officer for the NC Dept. of Administration. 
Phone interview March 25, 2015, with James P. Laurie III, Raleigh construction lawyer. 
Procurement Office Web site:
http://www.pandc.nc.gov/Default.aspx.
Office of Administrative hearings web site:
http://www.doa.nc.gov/pandc/Default.aspx#</t>
  </si>
  <si>
    <t>“Laws, Rules and Guidelines,” Office of Management and Budget State Procurement Office website, http://www.nd.gov/spo/legal, accessed Feb. 17, 2015. See menu to the left.
Sherry Neas, director of Central Services Division in the Office of Management and Budget (Central Services oversees the State Procurement Office), email, March 20, 2015.
North Dakota Administrative Code, Article 4-12, http://www.legis.nd.gov/information/acdata/html/4-12.html.</t>
  </si>
  <si>
    <t>Joe Perone, Treasury Spokesman, via 2/20/15 email. 
John Reitmyer, New Jersey Spotlight reporter, 3/5/15 phone interview. 
Treasury's Public website, accessed 6/3/15: http://www.state.nj.us/treasury/purchase/publicinfo.shtml</t>
  </si>
  <si>
    <t>Dean Fausset, Director, Wyoming Department of Administration and Information, April 29, 2015, phone. 
A look back: State considers appointing superintendent in aftermath of Hill debacle, Tom Dixon, Casper Star-Tribune, Dec. 31, 2014
http://trib.com/news/local/education/a-look-back-state-considers-appointing-superintendent-in-aftermath-of/article_23b26900-6339-5bc3-911e-73d355d14f37.html
More Ethics Woes for Wyoming's Hill as Accountant Alleges Improper Payments, Andrew Ujifusa, Education Week, Jan. 9, 2014
http://blogs.edweek.org/edweek/state_edwatch/2014/01/more_ethics_woes_for_wyomings_hill_as_accountant_alleges_improper_payments.html
1 Wyoming schools chief candidate admitted to nepotism, Associated Press, Billings Gazette, Aug. 17, 2014
http://billingsgazette.com/news/state-and-regional/wyoming/wyoming-schools-chief-candidate-admitted-to-nepotism/article_abc4563a-07a1-590f-9a00-e0586e0eeda8.html#ixzz3YpSNpHLq</t>
  </si>
  <si>
    <t>The fiscal transparency section of the Comptroller General's website has a lot of information, but some areas are more up-to-date and useful than others. You can track monthly spending of every state agency by month or year-to-date, as well as look up salaries and vendors who do business with the state. However, all the economic development and tax expenditure information is two years old, and lacks detail.</t>
  </si>
  <si>
    <t>Karen Medina, New Mexico Small Business Development Centers, Procurement Technical Assistance Program Adviser, 12 May 2015, via phone.
State Sen. Sander Rue, 17 April 2015, via phone. 
Paul Gessing, Rio Grande Foundation, president, 10 April 2015, via phone.</t>
  </si>
  <si>
    <t>The governor's budget includes tax expenditures, including the costs, number of beneficiaries. Names can be found through the state's Investment Tracker, a searchable database that returns tabular data (although not easily exportable). It is not considered to be comprehensive and is difficult to search.
But the governor's budget suffers from the same issues as many legislative reports: They are created by partisan officials. In Pennsylvania, such reports come most often from the governor's office or one of the four partisan caucuses in the General Assembly -- Republican and Democrat in both the House and the Senate. 
The reports are typically skewed to support the positions of the creating party and its leadership. The data included is likely credible – the state's budget office is considered a useful resource even though it belongs to the executive branch – but the conclusions must always be evaluated for bias. There is also, attached to the General Assembly, the nonpartisan Independent Fiscal Office, which functions similarly to the Congressional Budget Office in evaluating policies and proposals for their economic implications.
For the public to get useful information on these topics, independent digging is required.</t>
  </si>
  <si>
    <t>Michael Connor, New Hampshire Department of Administrative Services, deputy commissioner, Feb. 5, 2015, email 
Department of Administrative Services Procedural Rules Adm 600,“Plant and Property Management Rules,” 2013 http://www.gencourt.state.nh.us/rules/state_agencies/adm600.html
New Hampshire Statutes, Title I, Section 21-I, Section 21-I:11, 2014
http://www.gencourt.state.nh.us/rsa/html/I/21-I/21-I-mrg.htm</t>
  </si>
  <si>
    <t>In addition to state budget reports that address the impact of tax expenditures, credits and exemptions, the state Commerce Department does reports analyzing the impact of tax credits designed to boost the economy, including the Job Development Act and the Motion Picture Tax Credit, which appear on the department's website.</t>
  </si>
  <si>
    <t>"In Wisconsin The Cronyism and Extremism Just Got Worse" Daily Kos, Tue May 26, 2015
http://www.dailykos.com/story/2015/05/26/1387422/-In-Wisconsin-The-Cronyism-and-Extremism-Just-Got-Worse-No-abortion-for-you-either#
"Scott Walker's crony plan to replace Wisconsin civil servants with appointees could prove costly," by Bill Lueders, Isthmus, 
March 31, 2011http://www.isthmus.com/news/news/scott-walkers-crony-plan-to-replace-wisconsin-civil-servants-with-appointees-could-prove-costly/#sthash.l1t4QwLF.dpuf
Gary Mitchell, current vice president for Wisconsin, AFSCME International Board; former Local 1942 Wisconsin State Employees Union president, phone interview 6/1/2015.  Sally Drew, president of the Association of Career Employees (ACE), sally_drew@mac.com, Phone interview Feb. 16, 2015, and email followup.
Laurie McCallum, chair of the state Labor and Industry Review Commission and  former chair of the state Personnel Commission for 13 years, email interviews Feb. 8, 2015, and Feb. 9, 2015. Laurie.McCallum@wisconsin.gov
OSER resurces: http://oser.state.wi.us/doctype_list.asp?doccatid=48&amp;typeid=64</t>
  </si>
  <si>
    <t>Kimberlee Tarter, Deputy Administrator, Nevada Department of Administration, Purchasing Division, Las Vegas, NV, April 8, 2014, by phone.
Anjeanette Damon, Watchdog Reporter, Reno Gazette Journal, Las Vegas NV, April 7, 2015, by phone.
Kyle Roerink, Politics Reporter, Las Vegas Sun, Las Vegas, NV, April 14, 2014, by phone.</t>
  </si>
  <si>
    <t>Ryan Burns, public information officer, Office of Administration, Jefferson City, Missouri, 19 May 2015, interview by email.
Pamela Henrickson, Goller, Feather, &amp; Henrickson LLC, Jefferson City, Missouri, 7 May 2015, interview by phone.
Joint Committee on Legislative Research, “Missouri Revised Statutes Chapter 34: State Purchasing and Printing,” Missouri General Assembly, 28 August 2014, accessed 12 May 2015, http://www.moga.mo.gov/mostatutes/ChaptersIndex/chaptIndex034.html
Robin Carnahan, “Rules of Office of Administration Division 40-Purchasing and Materials Management: Chapter 1-Procurement,” Office of the Secretary of State, 31 October 2011, accessed 12 May 2015, http://www.sos.mo.gov/adrules/csr/current/1csr/1c40-1.pdf</t>
  </si>
  <si>
    <t xml:space="preserve">The Oklahoma Tax Commission publishes an annual report (by fiscal years) containing information on all tax collections, expenditures and tax credits.
 It is published for free in PDF format on the commission's website at the end of each fiscal year. </t>
  </si>
  <si>
    <t>General Services, http://vendor.mt.gov/lawsrules
Brad Sanders, State Procurement Bureau, Bureau Chief, 27 February 2015, Helena, Montana, email
Cary Hegreberg, Montana Contractors Association, executive director, 7 April 2015 Helena, Montana, telephone</t>
  </si>
  <si>
    <t>Oregon's Department of Revenue and Department of Administrative Services team up to produce a biennial report on tax expenditures. The index of tax expenditures by program (starts p. 9) lists credits, deductions, and exemptions along with information such as their revenue impact.</t>
  </si>
  <si>
    <t>Bo Botelho, administrator, State Purchasing Bureau, Department of Administrative Services, phone interview, April 20, 2015.
Brenda Pape, state procurement manager, Department of Administrative Services, phone interview, April 20, 2015
State Purchasing Bureau website, accessed April 28, 2015
http://das.nebraska.gov/materiel/purchasing/</t>
  </si>
  <si>
    <t>Department of Finance and Administration Director of Communications Chuck McIntosh: e-mailed answers to questions March 17, 2015
Department of Finance and Administration:
http://www.dfa.state.ms.us/Purchasing/Home.html
www.dfa.state.ms.us/Purchasing/ProcurementManual.html
Joint Legislative Committee on Performance Evaluation and Expenditure Review: www.peer.state.ms.us/reports/rpt577.pdf</t>
  </si>
  <si>
    <t>Sara Walker, director of the Division of Personnel, in a telephone interview from her office in Charleston WV on Feb. 2, 2015.
Gordon Simmons, who represents the Public Workers Union/WV, in a telephone interview from his office in Charleston WV on Jan. 30, 2015. 
Phil Kabler, statehouse correspondent for the Charleston Gazette, in an article entitled Statehouse Beat: Letter has some questioning jail director’s departure, published Feb. 9, 2015. 
 http://www.wvgazette.com/article/20150209/GZ01/150209252/1419</t>
  </si>
  <si>
    <t>When the two-year state budget is released it contains a separate document with the tax reductions for income, sales and other state taxes. This is placed online with other budget documents the day the budget is released. However, there is nothing on large economic development tax credits or other incentives. The Ohio Development Services Agency compiles an annual report listing the entities receiving tax breaks and, if relevant, the number of jobs promised. However, the report does not include a dollar value for each tax incentive.</t>
  </si>
  <si>
    <t>June Jennings, State Inspector General, Richmond, Va., 6 March 2015, interview by email.
Ron Jordan, executive director of Virginia Governmental Employees Association, Richmond, Va., 10 March 2015, interview by phone.
Bill Sizemore, retired reporter from The Virginian-Pilot, Norfolk, Va., 12 March 2015, interview by phone.</t>
  </si>
  <si>
    <t>Curtis Yoakum, Assistant Commissioner, Communications and Planning, Minnesota Department of Administration, St. Paul, Minnesota, 18 March 2015, email interview
Laws &amp; Rules Governing State Purchasing &amp; Contracting, Minnesota Materials Management Division, 1 April 2015, http://www.mmd.admin.state.mn.us/laws.htm
Acquisitions, Materials Management Division, Minnesota Department of Administration, 15 April 2015, http://www.mmd.admin.state.mn.us/mn06000.htm</t>
  </si>
  <si>
    <t>Brad Shannon, editorial writer for The Olympian, phone interview 3/20/2015;
"Top Ferrfy Official Place on Administrative Leave" Kitsap Sun 8/16/2014 
http://www.kitsapsun.com/news/local-news/top-ferry-official-placed-on-administrative-leave_83298673
"Minority-contracts office sees turnaround" Brad Shannon, The Olympian 1/7/2013:
http://www.theolympian.com/2013/01/07/2375520_minority-contracts-office-sees.html?rh=1</t>
  </si>
  <si>
    <t>The value of tax credits, deductions and exemptions are not included in the state budget though the information is available by request from the Office of State Tax Commissioner. The exception is local property tax credits provided by the state, which is available online because of high public interest, according an agency staff member. He said if other kinds of tax credits, deductions and exemptions are requested, the agency will have to compile the data and convert it to format accessible by the public.</t>
  </si>
  <si>
    <t>Reports from the New York budget office contain information on tax expenditures, but they lack some details (such as who received large tax credits) and are difficult for the average person to decipher. The annual tax report published by the state runs more than 230 pages, for example, but contains only aggregate information on tax credits for economic development and filming.
 "It is not designed to clearly communicate the impact," says James Parrott of the Fiscal Policy Institute.
 The annual report is available in PDF format on the state budget website around the same time the executive budget proposal is released every winter.</t>
  </si>
  <si>
    <t>Justin St. james, Staff Attorney, Vermont State Employees Association personal
interview Feb. 17, 2015.
Former Sen. Vincent Illuzzi, personal interview Feb.17, 2015.
Michelle Anderson, General Counsel, Department of Human Resources, email March 9, 2015.
Department of Personnel, Agency of Administration Document 2.3 "Rules and Regulations For Personnel Administration (1981), accessed April 17, 2015. http://humanresources.vermont.gov/sites/dhr/files/Documents/Policy%20Manual/Number%202.3%20-RULES%20AND%20REGULATIONS%20FOR%20PERSONNEL%20ADMINISTRATION.pdf</t>
  </si>
  <si>
    <t>Caleb Buhs, public information officer, Department of  Technology, Management and Budget, email conversations, April 21-26, 2015 
Buy4Michigan website
www.buy4michigan.com/bso/  
MIContractConnect website
http://www.michigan.gov/micontractconnect/0,4541,7-225-48677---,00.html</t>
  </si>
  <si>
    <t>A biennial tax expenditure report is available from the state Department of Revenue and is issued in December every other year in odd-numbered years. It lists all tax expenditures, including large economic development tax credits. It is available as a PDF on the Department of Revenue website for free and is downloadable.</t>
  </si>
  <si>
    <t>Jean Mills-Barber,HR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t>
  </si>
  <si>
    <t>Interview with Gary Lambert, assistant secretary for operational services with the  Massachusetts Executive Office of Administration and Finance, conducted by phone on February 24, 2015
Massachusetts Operational Services Division 
http://www.mass.gov/anf/budget-taxes-and-procurement/oversight-agencies/osd/  - accessed March 8, 2015
Inspector General, Procurement Assistance, accessed May 28, 2015
http://www.mass.gov/ig/procurement-assistance/ 
Massachusetts Trial Court Libraries, accessed May 28, 2015
http://www.mass.gov/courts/case-legal-res/law-lib/
Executive Office of Administration and Finance, accessed May 28, 2015
http://www.mass.gov/anf/budget-taxes-and-procurement/procurement-info-and-res/
Central Register, accessed May 28, 2015
https://www.sec.state.ma.us/spr/cenreg.htm
Massachusetts Reference Guide on Public Procurements
http://www.mass.gov/ig/publications/guides-advisories-other-publications/charts-proc.pdf – website accessed March 8, 2015</t>
  </si>
  <si>
    <t>Phone interview with Ashley Fuqua, legislative liaison and spokeswoman for the Department of Human Resources, on March 13, 2015. Follow-up email from Fuqua on May 22, 2015. 
Phone interview with Jonathan Stephens, a staff attorney with the Tennessee State Employee Association, on April 16, 2015. 
Phone interview with Rep. Craig Fitzhugh on May 22, 2015.</t>
  </si>
  <si>
    <t>Ray Hymel, lobbyist, Texas Public Employees Association, telephone interview, Feb. 20, 2015.  
R. G. Ratcliffe, former state-house reporter for the Houston Chronicle and Fort Worth Star-Telegram, telephone interview, Dec. 30, 2014
Jay Root, correspondent, Texas Tribune, telephone interview, Dec. 30, 2014
Commentary:  Post Perry crony corruption, Austin American-Statesman, Craig McDonald and Andrew Wheat, Jan. 28, 2015.  Last accessed May 8, 2015.
http://info.tpj.org/opeds/pdf/AAS.post-perrycorruption.oped.pdf
Austin-American Statesman. 2 ways to a job in AG’s office: the hard way and the political way. July 3, 2015. Last Accessed July 9, 2015
http://www.mystatesman.com/news/news/state-regional-govt-politics/2-ways-to-a-job-in-ags-office-the-hard-way-and-the/nmrLr/</t>
  </si>
  <si>
    <t>Both Gov. Susana Martinez and Gov. Bill Richardson before her vetoed bills that would have required a tax expenditure budget that analyzed the effectiveness of tax credits, deductions and exemptions. 
In 2011, Gov. Martinez issued an executive order directing the Taxation and Revenue Report to create a tax expenditure report, but critics say the reports don't effectively analyze the expenditures.
In 2015, State Auditor Tim Keller announced the creation of a Government Accountability Office, which he said would assess the expenditures' return on investment, but the office has yet to complete a report.</t>
  </si>
  <si>
    <t>Assembly Bill 466, passed in 2013, requires the state's Department of Taxation to prepare a biennial report on all tax expenditures, their purpose, the number of taxpayers benefiting from them and the revenue the state would gain if they were repealed. The report also must account for any data that is unavailable and state why it is unavailable.
The first report covered the years 2013-2014 and can be accessed free of charge on the Department of Taxation website. There's also a link on the homepage of Nevada's budget transparency website, OpenNV.gov.</t>
  </si>
  <si>
    <t>Robert Scott, head of Public Affairs Research Council, in-person interview, Feb. 21, 2015
Division of Administration, access to laws and procedures rules, accessed April 13, 2015
http://www.doa.louisiana.gov/osp/legalinfo/PPM51.pdf 
 Louisiana Legislative Auditor compilation of procurement laws, accessed April 13, 2015
 http://app.lla.state.la.us/llala.nsf/27670DBD4E563BE986257AC2004F9253/$FILE/State%20Procurement%20Code.pdf</t>
  </si>
  <si>
    <t>Matt Marks, Chief Executive Officer, Associated General Contractors of Maine, 26 February 2015, in person interview.
Kevin Scheirer, Director of Operations, Division of Purchases, Bureau of General Services, 26 February 2015, email interview.
David Heidrich, Assistant Director of Communications, Maine Department of Administrative and Financial Services, 26 February 2015, in person interview.
Doing Business with Maine, Division of Purchases, Bureau of General Services, accessed March 13, 2015,
http://www.maine.gov/purchases/venbid/doing_business/index.shtml</t>
  </si>
  <si>
    <t>Maryland Code of Regulations, Oct. 2014, Division of State Documents, Title 21 http://www.dsd.state.md.us/comar/subtitle_chapters/21_Chapters.aspx,
Maryland Procurement Regulations listed here: http://www.dsd.state.md.us/comar/subtitle_chapters/21_Chapters.aspx
Michael Dresser, Baltimore Sun reporter, telephone interview, 3/21/15; 
Sheila McDonald, exe secretary Maryland Board of Public Works, telephone interview, 3/24/15</t>
  </si>
  <si>
    <t>Deborah Dawson, Director of Human Resources, Interview, via email, March 12, 2015
John Simmons, executive director, Rhode Island Public Expenditure Council, phone interview, March 7, 2015
Ed Fitzpatrick, Providence Journal political columnist, Interview, Feb. 6, 2015, phone.
Scott MacKay, Rhode Island Public Radio political reporter, Interview, Feb. 21, 2015, in person.
Ted Nesi, reporter, WPRI television, Interview, Feb. 25, 2015, phone.</t>
  </si>
  <si>
    <t>Information on tax expenditures, including tax credits, deductions and exemptions, can be found in numerous reports, including the Nebraska Department of Revenue's website (http://www.revenue.nebraska.gov/incentiv/incentive_index.html).</t>
  </si>
  <si>
    <t xml:space="preserve">John Y. Brown III, JYB3 Group, owner and managing partner of government affairs consulting firm specializing in procurement and a former Kentucky secretary of state, 5 February 2015, Louisville, Kentucky, phone interview.
Procurement Laws, Preference, Regulations and Policies webpage, Kentucky Finance and Administration Cabinet, no date, http://finance.ky.gov/services/eprocurement/Pages/LawsPrefRegsPolicies.aspx ; accessed 5 February 2015. 
How to do Business with the Commonwealth: Version 6, Kentucky Finance and Administration Cabinet, accessed 1 August 2010, http://finance.ky.gov/services/eprocurement/Pages/doingbusiness.aspx, 5 February 2015. </t>
  </si>
  <si>
    <t>Anna Douglas, “SC ethics board to hear complaint of nepotism against former Winthrop president,” The State, July 16, 2015
http://www.thestate.com/news/local/education/article27389251.html
Phone interview, SCSEA Executive Director Carlton Washington,  May 21, 2015
Phone Interview, Sam Griswold, Board Member, State Retirees Association of South Carolina, July 18, 2015</t>
  </si>
  <si>
    <t>Caleb Hunter, head of marketing and communications and legislative liaison, Iowa Department of Administrative Services, Jan. 30, 2015, telephone interview, and Feb. 13, 2015, email
"Procurement," Iowa Department of Administrative Services, Accessed April 14 2015
https://das.iowa.gov/procurement
Procurement Newsletter, Department of Administrative Services, accessed April 21, 2015 
https://das.iowa.gov/your-procurement-source</t>
  </si>
  <si>
    <t>The state government accountability portal, MAP, includes the ability to search and browse tax credits by the year of the application's approval, category of the credit, customer name, or legislative district. This data, provided by the Department of Economic Development in a summary report as well, can be openly downloaded in bulk from the MAP website for free.
Otherwise there is no data published with the budget information on tax deductions and exemptions claimed in a given year. Reports describe tax revenues but not tax expenditures. According to Amy Blouin, executive director of the Missouri Budget Project, that data was once available in an annual report that was defunded prior to the study period.</t>
  </si>
  <si>
    <t>Kansas Department of Administration: http://admin.ks.gov/offices/procurement-and-contracts/procurement-training
John Milburn, director of legislative and public affairs, Department of Administration, email March 13, 2015
Mike Gipson, executive vice president Associated General Contractors Kansas, telephone interview Friday, June 19, 2015</t>
  </si>
  <si>
    <t xml:space="preserve">The Department of Revenue publishes an biennial report that includes all tax revenue and expenditure information. It is available online in PDF format at the end of every second fiscal year. 
The legislative fiscal division's narrative budget does not contain information about tax expenditures, the governor's budget priorities narrative does contain some county-level information on tax cuts. </t>
  </si>
  <si>
    <t>The Mississippi Development Authority publishes an annual report of economic development incentives it administers in the form of tax credits or rebates to industries receiving them. The incentives reports names the recipient, the amount of the tax break received to date and the maximum amount that could be received by the recipient. The report also provides the jobs created by recipients and the amount of money spent by the businesses. The report does have the bottom-line amounts  of direct payments back to the business recipients and the reduction in tax collections due to credits issued for business investments. The reports are available on MDA's website.
The Department of Revenue also publishes on its website an annual report that includes corporate tax credits being provided and their amounts by business type, in each county and the state as a whole.</t>
  </si>
  <si>
    <t>Interview: Debby Walker, deputy commissioner of procurement, Department of Administraiton, Feb. 25, 2015, by phone. 
Indiana Department of Administration, Procurement Division: http://www.in.gov/idoa/2944.htm
Indiana Department of Administrative Vendor Handbook, page 21 (http://www.in.gov/idoa/files/VendorHandbook.pdf).</t>
  </si>
  <si>
    <t>Charlie Burr, communications director, Oregon Bureau of Labor and Industries. He has previously worked in the state governor's office. He was interviewed by phone April 20, 2015.
"Oregon Employment Department shake-up casts spotlight on accusations of nepotism," by Molly Young and Richard Read (The Oregonian, July 1, 2015). http://www.oregonlive.com/money/index.ssf/2013/06/oregon_employment_department_shakeup_casts_spotlight_on_accusations_of_nepotism.html
"Key Oregon corrections official remains on duty as ethics probe launches," by Les Zaitz (The Oregonian, April 10, 2014). http://www.oregonlive.com/politics/index.ssf/2014/04/key_oregon_corrections_officia.html</t>
  </si>
  <si>
    <t>llinois Procurement Policy Board, website, accessed April 15, 2015, https://www.illinois.gov/ppb/Pages/default.aspx
Chief Procurement Office, website, accessed April 15, 2015 https://www.illinois.gov/cpo/HigherEd/Pages/default.aspx 
Illinois Procurement Code, accessed April 15, 2015 http://www.ilga.gov/legislation/ilcs/ilcs3.asp?ChapterID=7&amp;ActID=532
Aaron Carter, executive director of the Procurement Policy Board for Illinois; Responses from phone and email interviews on April 2 and April 6 of 2015.</t>
  </si>
  <si>
    <t>Carol Shelley, executive director of the Merit Protection Commission, telephone interview, 2 p.m. 3/4/15
Tom Dunning, communications coordinator of the Oklahoma Public Employees Association, telephone interview, 1 p.m. 3/3/15
"Former prison warden present at botched execution in Arizona hired by OK DOC," Tulsa World article by Ziva Branstetter and Cary Aspinwall, 8/28/14.
http://www.tulsaworld.com/newshomepage2/former-prison-warden-present-at-botched-execution-in-arizona-hired/article_c783cd6e-46da-5d6e-8ea4-938d0529f3e6.html
"Oklahoma Veterans Department executive director replaced," Oklahoman newspaper article by Randy Ellis, 1/28/15. 
http://newsok.com/oklahoma-veterans-affairs-department-executive-director-replaced/article/5388606
"Cronyism plagues Oklahoma Department of Veterans Affairs," Oklahoman newspaper editorial, 1/7/15. 
http://newsok.com/cronyism-plagues-oklahoma-department-of-veterans-affairs/article/5391293</t>
  </si>
  <si>
    <t>Idaho Division of Purchasing website, accessed Feb. 21, 2015, http://purchasing.idaho.gov/
Bill Burns, purchasing division administrator, Idaho Department of Administration, by telephone, Feb. 19, 2015
Wayne Hammon, executive director, Associated General Contractors of Idaho, Feb. 5, 2015, by email
Brian Kane, assistant chief deputy Idaho Attorney General, interviewed Monday, Dec. 29, 2014, in his office at the Idaho Capitol
Cynthia Sewell, reporter, Idaho Statesman; vice-president, Idaho Press Club; Friday, Jan. 2, 2015, by telephone
Elinor Chehey, League of Women Voters of Idaho, Tuesday, Jan. 13, 2015, by phone
Peter Morrill, vice president, Idahoans for Openness in Government, Tuesday, Jan. 13, 2015, by telephone
Rebecca Boone, Idaho correspondent, Associated Press; Tuesday, Jan. 6, Associated Press office, downtown Boise
Leo Morales, assistant director, and Ritchie Eppink, legal director, ACLU of Idaho, Tuesday, Jan. 13, 2015, by conference call
Rules of the Division of Purchasing, Idaho Division of Purchasing website, accessed April 7, 2015, http://purchasing.idaho.gov/pdf/terms/IDAPA38.05.01.pdf Policies and statutes, Division of Purchasing, Idaho Division of Purchasing website, accessed April 7, 2015, http://purchasing.idaho.gov/idaho_code.html</t>
  </si>
  <si>
    <t>Terry Casey, chairman, State Personnel Board of Review, Columbus, 1-23-15 telephone interview 
Catherine Turcer, policy analyst, Common Cause-Ohio, Columbus, 1-28-15 email 
Ohio Governor-elect John Kasich names senior staff positions, Nov. 3, 2010 press release: http://www.governor.ohio.gov/Portals/0/pdf/news/NamesSeniorStaffPositions.pdf 
Governor-elect Kasich names senior staff, Jan. 7, 2011, press release: http://www.governor.ohio.gov/Portals/0/pdf/news/01072010SeniorStaff.pdf</t>
  </si>
  <si>
    <t>Maura Smith, state Procurement Office, procurement manager, 30 December, 2014, Honolulu, Hawaii, telephone
Procurement Circulars, Hawaii State Procurement Office, accessed 26 January 2015, http://spo.hawaii.gov/references/procurement-circulars/
Procurement Directives, Hawaii State Procurement Office, accessed 26 January 2015, http://spo.hawaii.gov/references/procurement-directives/</t>
  </si>
  <si>
    <t>Phone interview Feb. 23, 2015 with Michael C. Byrne Raleigh lawyer involved in public personnel litigation. 
Phone interview Feb. 25, 2015 with Tom Harris, chief of staff and general counsel for the State Employees Association of North Carolina. 
Phone interview March 16, 2015, with Shari Howard, policy and rules coordinator for Office of state Human Resources.
NC State Employee Handbook. http://www.oshr.nc.gov/State%20Employee%20Handbook%202012.pdf
Article May 14, 2015, by Lynn Bonner.State audit says former DHHS manager wasted money hiring people she knew.  http://www.newsobserver.com/news/politics-government/state-politics/article20823345.html#storylink=cpy 
State auditor's report. http://www.ncauditor.net/EPSWeb/Reports/Investigative/INV-2015-0401.pdf</t>
  </si>
  <si>
    <t>For decades,  state officials have provided comprehensive information on tax credits, deductions and exemptions. Michigan was praised by the Center for Budget and Policy Priorities in 2013 for preparing its tax expenditure reports as part of its regular budget. The state also received high marks for reporting expenditures by program and comparing them to direct expenditures in the state budget.
The Legislature passed a law in 1979 requiring the state Treasury Department to produce an annual report on tax expenditures. Those reports are posted online for free.</t>
  </si>
  <si>
    <t>The Maine Revenue Service annually publishes a tax expenditure report entitled, The Maine State Tax Expenditure Report. The report includes all tax expenditures, including recipients of large economic development tax credits. The report is available in PDF format and in a book (informally called The Red Book) that is available free of charge, online, at the Maine Revenue Service website.</t>
  </si>
  <si>
    <t>Georgia Procurement Manual (setpember 2013), accessed on March 3, 2015 
http://pur.doas.ga.gov/gpm/MyWebHelp/GPM_Main_File.htm
http://doas.ga.gov/assets/State%20Purchasing/GPM%20Documents/GeorgiaProcurementManual.pdf</t>
  </si>
  <si>
    <t>Michael Cuevas, Roemer Wallens Gold &amp; Mineaux, Attorney, March 17, 2015, New York, phone; 
Edward Walsh, New York Department of Civil Service, Public Information Officer, June 3, 2015, New York, email;
Investigation into the Roosevelt Island Operating Corporation, Office of the Inspector General, August 2014, http://www.ig.state.ny.us/pdfs/RIOCFinalReport8-14.pdf
Reports and Press Releases, Office of the Inspector General, accessed March 22, 2015, http://www.ig.state.ny.us/reports/reports.html ; 
William Reynolds, Office of the Inspector General, Public Information Officer, March 19, 2015, New York, phone</t>
  </si>
  <si>
    <t>The state Office of Administration and Finance issues a “Tax Expenditure Budget” each January after the governor has completed his budget. That budget report contains information on all tax transactions, including information on exemptions, deductions and credits, in the state for the previous fiscal year. The Office of Administration and Finance makes that data available online in pdf format for free and within a week, along with information on tax expenditure budgets from prior years. Because that information is in pdf format, however, it cannot be easily searched and compared with data from earlier years.</t>
  </si>
  <si>
    <t>In Louisiana, tax expenditures are called exemptions and are compiled in a report called the Tax Exemption Budget, produced by the state Department of Revenue. The report aggregates the expected costs of the exemptions by program (there are hundreds of exemptions and credits). 
 But finding out which company receives the exemption is a bit tricky. For instance, the recipients of a horizontal drilling exemption from severance taxes (for oil) can be found by looking in a hard-to-use database maintained by the State Office of Conservation. (The exact amount of taxes exempted is generally not known for a couple of years.)
 Recipients of economic development “MegaFund” money are put in a report found at the Department of Economic Development.
 Businesses that have other tax credits need approval by the Board of Commerce &amp; Industry, and their identities (though not the exact amounts) can be found at that website.</t>
  </si>
  <si>
    <t>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
Purchasing Division website, http://www.dms.myflorida.com/business_operations/state_purchasing, accessed April 29, 2015</t>
  </si>
  <si>
    <t>Paul Gessing, Rio Grande Foundation, president, 10 April 2015, via phone.
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t>
  </si>
  <si>
    <t>Asset disclosure forms are submitted by candidates and scanned into an electronic system by Commissioner of Political Practices staff. If it is election season and many forms are being filed it can take up to a week to scan them. Otherwise, the forms are available online as PDFs via the commission's campaign report search. Legislators are required to file business disclosure forms on Dec. 15 of even numbered years, and also within 5 days of when they file for office.
The documents can be obtained for free.</t>
  </si>
  <si>
    <t>Robert Scoglietti, Director of Policy and External Affairs, Delaware Office of Management and Budget, telephone interview, March 10, 2015; 
Environmentally Preferred Purchasing Policy regulation, accessed March 10, 2015: http://1.usa.gov/18AmP5q;
Delaware Register of Regulations, previous issues, accessed March 31, 2015: http://1.usa.gov/1MtJdjx</t>
  </si>
  <si>
    <t>The Legislature adheres to the public records laws and is very transparent. At this time, asset-disclosure forms are not available online but are available for review at the Nebraska Accountability and Disclosure Commission. Copies can be made for a nominal fee - the cost of paper and staff time exceeding four hours. The commission will mail copies, if requested, within a few days of the request.</t>
  </si>
  <si>
    <t>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The appointment of Joe DiVincenzo's son looks like a Christie patronage hire:  By Star-Ledger Editorial Board on October 03, 2014:  http://www.nj.com/opinion/index.ssf/2014/10/the_hiring_of_joe_divincenzo_jr_looks_like_a_christie_patronage_job_editorial.html</t>
  </si>
  <si>
    <t xml:space="preserve">In Kentucky, the office of State Budget Director prepares a tax expenditure report during the odd years before the governor and General Assembly craft the next biennial budget in even years. 
The most recent report, released during the 2014 budget process, outlines the 21 categories of tax expenditures and how much each is worth. Those include: alcoholic beverage taxes; bank franchise tax; coal severance and processing tax; corporation income tax; gasoline tax; individual income tax; inheritance and estate tax, insurance premium taxes; limited liability entity tax; liquefied petroleum gas tax; motor vehicle usage tax; natural resources severance and processing tax; property taxes; sales and use tax; special fuels tax; tobacco tax; and earmarked funds. 
The tax expenditure report, however, does not contain information about companies that are recipients of the tax credits, deductions and exemptions and large economic development tax breaks. Information about companies receiving economic development tax breaks can be found on a different agency's site, the Economic Development Cabinet. It contains a searchable database at http://www.thinkkentucky.com/fireports/fiintro.aspx for reviewing economic development incentives and their recipients. No such database for companies that receive other tax breaks exists. 
The tax expenditure reports can be found on the Office of State Budget Director site under its special reports page at http://www.osbd.ky.gov/publications/specialreports.htm. And the report is available for free as a PDF. </t>
  </si>
  <si>
    <t>Pamela Williams, compliance officer, Oklahoma Ethics Commission, in-person records request 2/6/15
Lee Slater, executive director of Oklahoma Ethics Commission, telephone interview 1/30/15 1:30 p.m. 
Oklahoma Ethics Commission web site 
http://www.ok.gov/ethics/Financial_Disclosure/index.html</t>
  </si>
  <si>
    <t>Kansas issues a report on tax expenditures that reduce state revenue at the end of each year. However, the state leaves out expenditures that benefit only a small number (less than five) of taxpayers, claiming it would violate confidentiality.</t>
  </si>
  <si>
    <t>Dr. Martin Anderson, Director of Strategic Planning and Professional Development, Department of Administrative Services, from Hartford, Feb. 27, 2015. 
C.G.S., Title 1, Sec. 1-86e, subsections (a), paragraphs (1) through (3), 1991; and Sec. 1-81b, 2004.  http://www.cga.ct.gov/current/pub/chap_010.htm#sec_1-86eTitle
Title 1, Sec. 1-101qq, 2005.  http://www.cga.ct.gov/current/pub/chap_010.htm#sec_1-101qq
State Procurement Contracting Manual, (accessed June 20, 2015), http://das.ct.gov/cr1.aspx?page=15</t>
  </si>
  <si>
    <t>No such law exists.
Corroborated by:
Rep. Kraig Powell, Utah House of Representatives, R-Heber City, phone interview March 27, 2015,  toLindon, Utah. 
Brent Johnson, lead attorney, Utah State Courts, in-person interview, March 13, 2015. Salt Lake City. 
Joanne Slotnik, Director, Utah Judicial Performance Evaluation Commission, in-person interview on March 3, 2015, Salt Lake City.</t>
  </si>
  <si>
    <t>Richard McCann, Executive Director, Nevada Association of Public Safety Officers, Las Vegas, NV, April 24, 2015, by phone
Lee-Ann Easton, Director, Nevada Department of Administration, Human Resource Management Division, Las Vegas, NV, April 24, 2015, by email
John Farley, President, Nevada Faculty Alliance, University of Nevada Las Vegas chapter, Las Vegas, NV, May 19, 2015, by phone</t>
  </si>
  <si>
    <t>Paul Nick, executive director, Ohio Ethics Commission, Columbus, 1-2-15 email 
Candidates file hard-to-analyze reports on wealth, Darrel Rowland, The Columbus Dispatch, April 16, 2014: http://www.dispatch.com/content/stories/local/2014/04/15/financial-disclosure.html
The procedure for obtaining records of the Ohio Ethics Commission: http://ethics.ohio.gov/disclosure/request.shtm</t>
  </si>
  <si>
    <t>No such law exists.
Allen Gilbert, Ex. Dir. Vermont ACLU, personal interview Jan.6, 2015.
Chief Superior Judge Brian Grearson personal interview Feb. 17, 2015.
Secretary of State Jim Condos personal, interview Jan. 6, 2015.
State Auditor Doug Hoffer, personal interview, Jan. 21, 2015</t>
  </si>
  <si>
    <t>Patrick Wood, New Hampshire Personnel Appeals Board, commissioner 1997-2014, attorney, Feb. 19, 2015, Lowell, Mass., phone
Norman Patenaude, New Hampshire Personnel Appeals Board, commissioner 2014-present, employment law attorney, law professor, Feb. 17, 2015, Lowell, Mass., phone
Suspended DES deputy commissioner retires, Garry Rayno, New Hampshire Union Leader, August 14, 2012, http://www.unionleader.com/article/20120711/NEWS06/120719932&amp;source=RSS</t>
  </si>
  <si>
    <t>Maine's state-run pension fund (MainePERS) is mandated by law to produce a comprehensive annual report that includes detailed information on the private management of the fund, investment positions, fees, performance reports, and brokerage fees. 
Any user may enter the MainePERS website at any time and access the Comprehensive Annual Financial Report from the preceding year - with no identification or reasoning required. However, all records are only available in pdf format. 
Accessing mid-year or interim reports, or raw data, prior to the issuance of the Comprehensive Annual Report would require a Freedom of Access Act request, as would accessing detailed information or disclosure of contracts and consultant reports. The alternative is waiting until the report is complete and posted online — which, depending on the information sought, could render the request obsolete.</t>
  </si>
  <si>
    <t>In person interview Feb. 18, 2015, with Perry Newson, Ethics Commission executive director. 
Advice and opinions, Ethics Commission website. Search example: Patrick McCrory
http://www.ethicscommission.nc.gov/masterSearch.aspx
Phone interview Feb. 24, 2015, with Jim Morrill, politics and government reporter for the Charlotte Observer.</t>
  </si>
  <si>
    <t>A judge, in making administrative appointments, is required by Rule 2.13 of the Code of Judicial Conduct to "avoid nepotism, favoritism and unnecessary appointments." Nepotism is further defined as involving a member of the judge’s family or any relative who falls within the third degree of relationship of the judge.</t>
  </si>
  <si>
    <t xml:space="preserve">Information regarding the Maryland pension system is available online and in accordance with the Maryland Public Information Act. Records are posted in a timely manner and can be accessed by anyone.
However the documents are available via pdf only. </t>
  </si>
  <si>
    <t xml:space="preserve">Some state pension fund information is made available online through the Secretary of State, but all files are in pdf format. </t>
  </si>
  <si>
    <t>Julie Ann Grimm, Santa Fe Reporter, editor, 3 April 2015, via phone.
Viki Harrison, Common Cause New Mexico executive director, 30 March 2015, via phone.
NMID posts officials' 2013 disclosure forms online, New Mexico in Depth, 13 August 2013,   http://nmindepth.com/2013/08/13/nmid-posts-officials-2013-disclosure-forms-online/</t>
  </si>
  <si>
    <t>Jon Campbell, Gannett New York, State Government Reporter, Feb. 6, 2015, New York, phone; 
2013 Financial Disclosures, Joint Commission on Public Ethics, accessed March 27, 2015, http://www.jcope.ny.gov/elected%20officials/statewides.html ; 
Diane Kennedy, New York News Publishers Association, President, Feb. 5, 2015, New York, phone</t>
  </si>
  <si>
    <t>Employees of the Superior Court are treated like other state employees and their hiring follows the same state guidelines as executive branch employees. 
 Georgia law prohibits favorable treatment of family members, which is defined as spouse and dependents, but there is no separate law dealing with favorable treatment of friends and colleagues nor a prohibition of patronage. 
 § 45-10-80. on Public officers prohibited from advancing, employing, or advocating the employment of family members, stipulates "(a) A public officer, as defined in subparagraphs (A) through (E) of paragraph (22) of Code Section 21-5-3, is prohibited from advocating for or causing the advancement, appointment, employment, promotion, or transfer of a member of his or her family, as such term is defined in Code Section 21-5-3, to an office or position to become a public employee, as defined in paragraph (3) of subsection (a) of Code Section 45-1-4, that pays an annual salary of $10,000.00 or more or its equivalent."</t>
  </si>
  <si>
    <t>The two largest statewide retirement systems, which account for about 60 percent of the state’s retirees, have their information available on their respective websites. Both are relatively easy to find and can be downloaded for free in pdf format. However, the members of the other state programs must either travel to Baton Rouge to obtain a free copy of the report or pay to have the report mailed to them.</t>
  </si>
  <si>
    <t>Sec. 572.054.  Texas Government Code, Title 5.  (Open Government; Ethics) Chapter 572.(Personal Financial Disclosure, Standards of Conduct, and Conflict of Interest.)  Effective as amended, Sept. 28, 2011</t>
  </si>
  <si>
    <t>The Iowa Department of Revenue publishes occasional reports on tax expenditures in Iowa. The last report, with one section on general fund tax expenditures and another on property tax expenditures, was published in 2014 and is available in Excel format on the department's website. 
A document describing the methodology used in the report and defining economic terms is also included in the 2014 report and is available as a Microsoft Word document. The report identified 373 tax law provisions meeting the definition of a tax expenditure during tax year 2010. It quantified the impact of 292 of those, finding the total impact equal to $12.11 billion.
The reports included information on the tax expenditure's title, tax type, expenditure category, expenditure type, Iowa Code and Iowa Administrative Code citations, a description of the tax expenditure and a value. Recipients of large tax expenditures are not identified. Previous reports from 2005 and 2000 are also available in pdf format. Amy Harris, said further reports are planned for every five years.
Additional reports, including the contingent liabilities reports, are published more frequently. The contingent liabilities reports include estimated claims by tax credit type and are released three times a year.</t>
  </si>
  <si>
    <t>Florida's anti-nepotism statute outlaws nepotism when hiring judicial staff, and nepotism is also mentioned in the Code of Judicial Conduct Canon 3. The law is silent on cronyism and patronage. 
112.3135 Restriction on employment of relatives -- (2)(a) A public official may not appoint, employ, promote, or advance, or advocate for appointment, employment, promotion, or advancement, in or to a position in the agency in which the official is serving or over which the official exercises jurisdiction or control any individual who is a relative of the public official.
(c) “Public official” means an officer, including a member of the Legislature, the Governor, and a member of the Cabinet, or an employee of an agency in whom is vested the authority by law, rule, or regulation, or to whom the authority has been delegated, to appoint, employ, promote, or advance individuals or to recommend individuals for appointment, employment, promotion, or advancement in connection with employment in an agency, including the authority as a member of a collegial body to vote on the appointment, employment, promotion, or advancement of individuals.
However, the Code of Judicial Conduct, Canon 3, A Judge Shall Perform the Duties of Judicial Office Impartially and Diligently C. Administrative Responsibilities. (4) states that a judge shall not make unnecessary appointments. A judge shall exercise the power of appointment impartially and on the basis of merit. A judge shall avoid nepotism and favoritism. A judge shall not approve compensation of appointees beyond the fair value of services rendered.</t>
  </si>
  <si>
    <t>Tennessee Ethics Commission Act of 2006, 2006, Tenn. Code Ann. § 3-6-103(h) (j)
http://search.mleesmith.com/tca/03-06-0103.html</t>
  </si>
  <si>
    <t>Josh Margolin, ABC News reporter and former statehouse reporter for The Star-Ledger, 2/8/15 interview  
Former state Sen. Willliam Schluter, 2/12/15 phone interview. 
Ethics Commission website, accessed 5/28/15: https://www6.state.nj.us/ETH_DISC/</t>
  </si>
  <si>
    <t>Phone interview 1/19-15 with Mike Willden, Gov. Brian Sandoval's chief of staff. 
Interview 1/19-15 with Sandi Chereb, Las Vegas Review-Journal political reporter, Carson City.
Interview 1/19-15 with Barry Smith, executive director, Nevada Press Association., Carson City.
Link to financial disclosure statements on file with Nevada secretary of state, accessed May 20, 2015
http://nvsos.gov/SOSCandidateServices/AnonymousAccess/CEFDSearchUU/Search.aspx#individual_search</t>
  </si>
  <si>
    <t>Richard Lambert, New Hampshire Legislative Ethics Committee, executive administrator, January 13, 2015, Lowell, Mass., phone 
Ann Rice, New Hampshire Department of Justice, deputy attorney general, January 22, 2015 Lowell, Mass., phone
2014 Financial Interests, website of the NH Secretary of State, accessed Jan. 15-22, 2015
http://sos.nh.gov/FinInterest.aspx</t>
  </si>
  <si>
    <t>South Dakota Codified Laws, Title 2, Chapter 12, “Lobbyists,” Section 8.2, adopted 1977, last amended 2011, http://legis.sd.gov/Statutes/Codified_Laws/DisplayStatute.aspx?Statute=2-12-8.2&amp;Type=Statute&amp;SearchString=lobbying*&amp;SearchFilter=&amp;SearchOrderBy=Rank%20DESC.
South Dakota Constitution, Article 3, Section 12, adopted 1889, http://legis.sd.gov/Statutes/Constitution/DisplayStatute.aspx?Type=Statute&amp;Statute=0N-3-12.
House Bill 1064, “An Act to prohibit unlawful self-dealing by state officers and employees,” 2015 South Dakota Legislature, signed March 12 by the governor, http://legis.sd.gov/Legislative_Session/Bills/Bill.aspx?File=HB1064ENR.htm&amp;Session=2015.</t>
  </si>
  <si>
    <t>S.C. Code 8-13-755(1991)
http://www.scstatehouse.gov/code/t08c013.php
S.C. Code 8-13-760(1991)
http://www.scstatehouse.gov/code/t08c013.php</t>
  </si>
  <si>
    <t>Lobbyists and budget-watchers say it's often difficult to find information on tax expenditures, including tax credits and other economic development incentives. Some of that information is included in the state budget, such as the Capital Improvement Board's tax bailout for the Indiana Pacers, but a separate tax bill is usually considered and adopted separately from the budget. 
Apart from the state budget this information is not available in any standards way, although some of that information is included in relevant individual bills that deal with taxes.
 "It's very hard to determine the fiscal impact on a tax credit," said Lindsay Shipps, lobbyist for the Citizens Action Coalition. 
But she also said that Republican legislative leaders don't want to hide corporate tax deductions in the tax code because they want the public to know about those types of credits. However, there's not quantification of the number of jobs that are lost if those corporations that receive tax credits leave Indiana.
 In the proposed 2015-17 budget, though, a provision exists that would require tax expenditures to be placed in the budget bill, said Erik Gonzalez, fiscal analyst for House Democrats. The provision says the State Budget Agency has to create a report that will make the cost of tax cuts and tax credits clearer directly in the budget, he said. The idea is if the state foregoes tax revenue, it should be classified as part of the budget. 
"Those who read the budget can see the dollar amounts we've given away," he said.</t>
  </si>
  <si>
    <t>The Iowa Public Employees' Retirement System (IPERS) publishes the current year's financial reports, which include the Comprehensive Annual Financial Reports (CAFRs), a detailed audited report about IPERS finances, actuarial status, investments, and membership, as well as annual summaries with highlights of the most recent year’s financial information and fund performance. 
Financial and investment publications include the most recent actuarial valuations, experience study, strategic plan, defined benefit administration benchmarking analysis and investment benchmarking results. Additionally, citizens can access archives with these reports, actuarial valuations and newsletters that date back to between 1998 and 2004. 
Reports are available for free in pdf format.</t>
  </si>
  <si>
    <t xml:space="preserve">Public Official and Employee Ethics Law, Title 65 (Public Officers), Sections 1106(j) (State Ethics Commission - Regulations), Section 1103(g) (Former Official or Employee), 1998
http://www.legis.state.pa.us/cfdocs/legis/LI/consCheck.cfm?txtType=HTM&amp;ttl=65&amp;div=0&amp;chpt=11
Robin Hittie, chief counsel, Pennsylvania State Ethics Commission, Harrisburg, Pa, 7 August 2015, interview by phone.  </t>
  </si>
  <si>
    <t>State pension fund information is available online through the Kansas Public Employees Retirement System. Records are available on the website in pdf format only.</t>
  </si>
  <si>
    <t>§ 36-14-5, the Rhode Island Code of Ethics, passed in 1987, can be found here:
http://webserver.rilin.state.ri.us/Statutes/title36/36-14/36-14-5.HTM
§ 36-14-4 of the Rhode Island ethics code, passed in 1987, can be found here:
http://webserver.rilin.state.ri.us/Statutes/TITLE36/36-14/36-14-4.HTM</t>
  </si>
  <si>
    <t>Frank Daley, executive director, Nebraska Accountability and Disclosure Commission, phone interview, March 9, 2015
Gavin Geis, executive director, Common Cause Nebraska, in-person interview, The Mill Coffeeshop, March 11, 2015
J.L. Spray, chairman, Nebraska Republican Party, phone-interview, March 16, 2015</t>
  </si>
  <si>
    <t>Idaho’s Division of Financial Management publishes a document each year called the “General Fund Revenue Book,” which contains full information about tax expenditures, including exemptions, credits, exclusions and deductions. It includes both an inventory and an explanation of Idaho’s sales and income tax expenditures, which is notes are also known as “tax breaks.” It includes dollar amounts for each specific tax expenditure in each category, over a six-year period, including both actual figures for past years and projections for future years. The current year’s report includes fiscal years 2012 through 2017.
  The report on tax expenditures runs from page 59 to page 98 of the 105-page General Fund Revenue Book. While it is comprehensive, it is by exemption or category, and does not name individual recipients of tax breaks. Instead, it explains the law and who is eligible. While it may seem obscure, it is a popular go-to report for legislators and political-watchers who care about tax policy in Idaho. It contains such specifics as that Idaho has a funeral caskets sales tax exemption, enacted in 1977, that exempts goods sold in conjunction with a funeral from the sales tax.</t>
  </si>
  <si>
    <t>The Illinois Comptroller's Office releases an annual fiscal year report that includes information on all tax expenditures. 
These can be accessed for free and online in pdf from the Illinois Comptroller's Office at ledger.illinoiscomptroller.com under "find a report" and then "tax expenditure report."</t>
  </si>
  <si>
    <t>The Hawaii Department of Taxation publishes an annual report on tax credits that reduce the state's revenue. 
 Among the tax credits are refundable food/excise tax credit, tax credit for low-income household renters, tax credit for child and dependent care expenses, tax credit for child passenger restraint systems, tax credit for employment of vocational rehabilitation referrals, low-income housing tax credit, tax credit for school repair and maintenance, lifeline telephone service tax credit, fuel tax credit for commercial fishers, motion picture, digital media and film production income tax credit, renewable energy technologies income tax credit, enterprise zone tax credit, ethanol facility tax credit, important agricultural land tax credit, capital goods excise tax credit and credit for income tax paid to another state or foreign country.
 In addition, every five years a State Tax Review Commission conducts a systematic review of Hawaii’s tax structure, using standards such as equity and efficiency. The Tax Review Commission consists of seven unpaid members who are appointed by the governor, with the consent of the Senate, and is based in the Department of Taxation for administrative purposes. The commission reports on tax deductions, tax exemptions and tax credits.</t>
  </si>
  <si>
    <t>Molly Randol, interim state purchasing director for the Colorado Division of Financing &amp; Procurement, during a March 3, 2015 phone interview.
Colorado Secretary of State, Code of Regulations, DEPARTMENT OF PERSONNEL AND ADMINISTRATION, Division of Finance and Procurement, PROCUREMENT RULES, accessed May 18, 2015: http://www.sos.state.co.us/CCR/GenerateRulePdf.do?ruleVersionId=5548
Colorado Secretary of State website, Code of Colorado Regulations, Browse Rules, accessed May 18, 2015:
https://www.sos.state.co.us/CCR/NumericalDeptList.do</t>
  </si>
  <si>
    <t>No such law exists. 
Ethics Commission Rules, 74E O.S. Appendix I, rule 4.5
http://www.oklegislature.gov/osstatuestitle.html</t>
  </si>
  <si>
    <t>Financial asset disclosures for members of general assembly legislators are available on request from the Missouri Ethics Commission. Requests are answered promptly within 2 business days with documents emailed in PDF format for free. 
James Klahr, executive director at the commission, says that the commission generally does not charge for small documents requests, and will only charge for the cost of photocopies for larger requests (there is no official threshold, technically, the MEC could charge for any request but chooses not to for very small requests). 
According to Betty Lohmann, no one is refused a request for the financial asset disclosures. However, state statute requires that the commission maintain a public record of the individuals who request the disclosures.</t>
  </si>
  <si>
    <t>The Governor's Budget reports include a tax expenditure report, which is prepared by Georgia State University on behalf of the Department of Audits. 
 The report is a legal requirement and includes a listing of all tax credits issued by the state and their amount. 
 The document is available online in pdf format at no charge through the Office of Planning and Budget and the Office of Audits and Accounts usually around the time of the Governor's State of the State address at the beginning of the legislative session.</t>
  </si>
  <si>
    <t>No such law exists. 
Corroborated with: Jim Ganje, staff attorney in the state court administrator’s office, interviewed by phone from Bismarck, N.D., Feb. 26, 2015.</t>
  </si>
  <si>
    <t>These records are available at no cost on the Mississippi Ethics Commission's Internet website and at the commission's office for inspection and copying at cost. They're available promptly after being filed and reviewed by the commission staff. 
For records available online, a sampling showed an asset-disclosure report filed by a legislator May 4, 2015, was available for viewing on or before June 4, 2015. A report filed June 1, 2015, was still being reviewed by the Ethics Commission June 4, 2015, and not yet published to be viewed online.</t>
  </si>
  <si>
    <t>State Contracting Manual, Vols. 1-3, accessed on Apr. 22, 2015
http://www.dgs.ca.gov/ols/Resources/StateContractManual.aspx
http://www.dgs.ca.gov/pd/Resources/publications/SCM2.aspx
http://www.dgs.ca.gov/pd/Resources/publications/SCM3.aspx
California Code of Regulations, accessed on Apr. 22, 2015
https://govt.westlaw.com/calregs/Browse/Home/California/CaliforniaCodeofRegulations?transitionType=Default&amp;contextData=(sc.Default)</t>
  </si>
  <si>
    <t>The public can access the statements of financial interests of state legislators, including the governor, and inspect and copy the records. Many of them are filed electronically, but a requester must ask the Ethics Commission to see the filings, provide identification and then wait until the filer is notified.  The Commission can then send PDF's to the requester at no cost, other than standard copying costs within the agency, within several days in some cases. It has also charged requesters for large requests just to view reports.   
Peter Sturges, the former executive director of the State Ethics Commission said the SFI’s should be online.   Having to provide an ID “can be chilling in some instances,” as well, Sturges said.   The SFI’s can be provided very quickly, unless there is a large request, or can be mailed to the requester as well.   
Some government accountability entities, like Commonwealth Magazine, have tried to provide online access to SFI’s but have not kept a current repository.   The last online statements are from 2012.
Evidence from outside of the study period indicates that financial disclosure records are not easily obtained. In May 2015, the Ethics Commission charged a Boston Globe reporter over $1400 when he made a request to review all the asset disclosure forms filed with the agency.</t>
  </si>
  <si>
    <t>State pension and retirement fund information provided by the Indiana Public Retirement System is available in pdf format. 
Jennifer Dunlap, public information officer for INPRS, says the data is provided in that format and whenever possible, records are provided electronically and with no charge to the public. Copying fees may apply if the requestor asks that they receive the records in hard copy, she added.</t>
  </si>
  <si>
    <t xml:space="preserve">State pension funds information are available through the Illinois State Board of Investments and are available online and citizens can access the information without barriers. There are no costs or restrictions to the public use of this data
Reports are only available in pdf format. </t>
  </si>
  <si>
    <t xml:space="preserve">The Florida Tax Handbook includes information on tax expenditures. The Legislature puts it out. 
"The handbook is done every year, and it goes through all the various state taxes. It shows the value of the major exemptions. Tax credits. Sales tax. List every single exemption to the sales tax, and how much that’s worth," said Kurt Wenner, vice president of Research at Tax Watch.
Inside the handbook, one can find information on Florida financial structure and state revenue sources, including things like health care assessments or intergovernmental aid, for example. </t>
  </si>
  <si>
    <t>Investment reports posted online on the PERSI website are posted in PDF form, and are readily available to anyone, without cost. It is posted within approximately 10 days after the close of the period in question, whether it’s a monthly, quarterly or annual report.</t>
  </si>
  <si>
    <t xml:space="preserve">To examine the records, any interested person must travel to Annapolis to review the material. Depending on where you live in Maryland, this is a very difficult and time consuming trip to make. Access to the records is free and there is a charge of about 20 cents for making photocopies.  </t>
  </si>
  <si>
    <t xml:space="preserve">Not all financial documents produced by the state include information on tax expenditures, including the state budget. Gov. Jack Markell's proposed budget from January 2015 included a proposal to reduce tax benefits to seniors, but the cost savings of that proposal were not reflected in the budget document itself. Costs were, however, provided in a budget presentation, the governor's document that highlights budget proposals without technical language. 
The Delaware Department of Finance also produces every two years a "Tax Preference Report" that lists tax deductions and credits, and provides cost information. The state Fiscal Notebook, also produced by the Finance Department, provides additional information on tax changes and collections over time, adjusted for inflation. </t>
  </si>
  <si>
    <t>No such law exists, except as regards lobbying by former legislators.
In person interview Feb. 18, 2015, with Perry Newson, ethics commission executive director.
Phone interview Feb. 27, 2015, with Chris Heagarty, director of NC Judicial Standards Commission. 
Lobbying restrictions. (2005 amended 2010) NC GS 120C-304. http://www.ncleg.net/EnactedLegislation/Statutes/HTML/BySection/Chapter_120C/GS_120C-304.html</t>
  </si>
  <si>
    <t>The public can access the pension fund's annual comprehensive financial report online for free shortly after it is filed. Minutes of the Board of Trustees meetings, which are quite detailed on the status and plans of investment activities, become available a month or so after the meeting, once they are approved by the board. Just about everything else, however, requires a request and waiting period under the state's open records laws, and often a trip to Honolulu as well. For example, quarterly investment reports from pension fund managers, who make reports at the state Employees' Retirement System Board of Trustees meeting. Reports include status reports on real estate holdings, stock holdings and private equity holdings. Paper copies that can take 10 days to be provided, under state open records laws.
Online information is all locked in pdf format.</t>
  </si>
  <si>
    <t>Public Officers Law Section 73, subsection 8, revised 10/2012, http://www.albany.edu/hr/assets/Public-Officers-Law.pdf ; 
Code of Conduct for Members of the Joint Commission on Public Ethics, accessed through the Commission's website on April 29, 2015. http://jcope.ny.gov/about/Ethical%20Code%20of%20Conduct%20and%20Recusal%20Policy.pdf</t>
  </si>
  <si>
    <t xml:space="preserve">Maine citizens are afforded easy access to the financial disclosures filed by state legislators. Disclosure reports and records are filed digitally by legislators and are available immediately upon filing at the Maine Ethics Commission Financial Disclosure website, http://www.maine.gov/ethics/disclosure/legislators.htm. Legislators are required to file the statement of specific sources of income received in the preceding calendar year on February 15th of each year. 
 It can take more than a month for the financial disclosure forms of legislators to appear on the website. </t>
  </si>
  <si>
    <t>Every other year, on or before Jan. 1, the Office of Fiscal Analysis (OFA), as required by statute, reports on tax expenditures -- exemptions, exclusions, deductions or credits "that [lower] the amount of tax revenue that would otherwise be collected," as stated in the introduction to the January 2014 Connecticut Tax Expenditure Report.
The 2014 report has a straightforward 11-page chart titled "State Policies with Estimable FY 14 &amp; FY 15 Revenue Impacts" that breaks down tax expenditures by general to more specific categories: Exemptions and reductions to corporate income taxes, for example, is followed by a list of specific corporate tax credits, such as one for "Research &amp; Experimentation." 
The chart leads deeper in the report to more in-depth discussions of the category of exemptions.
In addition, state budget reports, available on budget agencies' websites -- indicate spending that reduce revenues via tax credits, tax exemptions, etc.</t>
  </si>
  <si>
    <t>The asset disclosures filed by legislators are posted within a few days of receipt on the Board of Ethics website and can be accessed for free. They are required to be filed once a year in May for the previous year. So, the latest disclosures available are for 2013.
 A review of all 144 legislators found that half had requested extensions and the latest available disclosures are for 2012.</t>
  </si>
  <si>
    <t>The SBA provides performance information in a centrally located place on its website. "Almost everything is online these days,"  said attorney Robert Klausner. "Florida is an open book."
For consistency and ease of access, information is generally provided in PDF, but is available upon request in its original format as required by Florida's Sunshine laws. Older reports, such as the Annual Investment Report, are being made available in a scanned format for archival purposes. 
There is no registration or membership requirement. The data is available online to anyone and is free.</t>
  </si>
  <si>
    <t>Pension fund information can be found on the websites of the Employee Retirement System and the Teacher Retirement System. Records are made available online in pdf format and date back to 2000.</t>
  </si>
  <si>
    <t xml:space="preserve">The asset disclosure forms are made available to the public online by the Kentucky Legislative Ethics Commission on its website, www.klec.ky.gov, under the "Reports" tab. The report for each legislator is usually scanned and posted within a day of receipt for the public to download. They are due February 15. 
Those reports are available for download at no cost, however the reports are in the form of PDFs, which is a proprietary program. The reports also are available for review and photocopying at the Kentucky Legislative Ethics Commission office in Frankfort. 
In 2014, which was an election year for all 100 Kentucky state House seats and the even-numbered seats in the 38-member state Senate, all incumbent lawmakers and all but one candidate, who ultimately withdrew from the election, filed asset disclosure forms for citizens to review. </t>
  </si>
  <si>
    <t>Charles S. Johnson, Lee Newspapers State Bureau, Bureau Chief, 5 February 2015, Helena, Montana, telephone
Mary Baker, Commissioner of Political Practices, Program supervisor, 29 January 2015, Helena, Montana, telephone
Commissioner of Political Practices, campaign report search, 2015, http://campaignreport.mt.gov/forms/candidatesearch.jsp</t>
  </si>
  <si>
    <t>Tom Hood, Executive Director, Mississippi Ethics Commission, Jackson, Mississippi, April 30, 2015, interview.
Governor Phil Bryant Statement of Economic Interest, Mississippi Ethics Commission.
https://www.state.ms.gov/ethics/SEIForm.aspx?ai=8QRpklNPSweCEADnUb75DQ%3d%3d
Statements of Economic Interest Search, Mississippi Ethics Commission.
https://www.state.ms.gov/ethics/SearchSEIForm.aspx
Walter Brown, former board member, Mississippi Ethics Commisssion, Natchez, Mississippi, April 22, 2014, phone interview.</t>
  </si>
  <si>
    <t>52:13D-17 &amp; 21: State Ethics Commission; membership; powers; duties; penalties. State Ethics Commission (L.1971,c.182,s.10; amended 1999, c.440, s.102; 2003, c.160; 2004, c.24, s.1; 2004, c.25, s.1; 2005, c.382, s.1. ): http://njlaw.rutgers.edu/cgi-bin/njstats/showsect.cgi?section=52%3A13D-21&amp;actn=getsect 
Directive 5-08, Guidelines on the Practice of Law by Retired Judges (3/24/08): http://www.judiciary.state.nj.us/directive/2008/dir_05_08.pdf</t>
  </si>
  <si>
    <t>In recent years, Colorado’s Office of Research and Analysis at the Department of Revenue began issuing a Tax Profile and Expenditure Report, which comes out every odd-numbered year. 
 The report includes in general information “identifying and describing tax expenditures administered by the Department, estimates of the identified tax expenditures, the Colorado Tax Profile Study (CTPS),” which includes values of tax exemptions, and the Colorado Statistics of Income (SOI) reports, according to the DOR. The Tax Profile and Expenditure Report 2014 contains information on income tax credits, deductions and exemptions.</t>
  </si>
  <si>
    <t xml:space="preserve">No such law exists.
No state employee or public officer may make decisions where they have a "personal or private interest." An official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A close relative is defined in the law as a "person's parents, spouse, children (natural or adopted) and siblings of the whole and half-blood." Still, the law does not expressly prohibit nepotism. Favorable treatment of friends and colleagues is not specifically addressed in the law addressing conflicts of interest. The definition of state employees and public officers exempts judges, but applies to judicial staff. </t>
  </si>
  <si>
    <t>No such law exists. 
Confirmed with Ann Rice, New Hampshire Department of Justice, deputy attorney general, January 22, 2015, Lowell, Mass., phone 
Confirmed with Martin Gross, New Hampshire Legislative Ethics Committee, chairman, January 14, 2015, Lowell, Mass., phone</t>
  </si>
  <si>
    <t xml:space="preserve">Delaware pension fund investment information is not made available in a timely manner. Investment details, including fee and market performance, is only made available in a comprehensive way once a year in the pension system's Comprehensive Annual Financial Report. Fund information is also presented in a PDF, not in .csv or another more usable format.  Fund information is available online to anyone who has a computer and internet and no information on investments appears to be password protected. However, the information is not provided in a sufficiently timely or usable manner. </t>
  </si>
  <si>
    <t>Nevada Revised Statutes 281A.410, Ethics in Government, Code of Ethical Standards, Limitations on representing or counseling private persons before public agencies; disclosure required by certain public officers, 1977
https://www.leg.state.nv.us/NRS/NRS-281A.html#NRS281ASec410</t>
  </si>
  <si>
    <t>Some information on tax expenditures is released, but information about tax expenditures is not included in the Department of Finance and Administration’s monthly reports, can be hard to find, and generally has gaps in terms of the information available. Tax credits related to economic development are issued by the Arkansas Economic Development Commission, which uses exemptions codified in the Freedom of Information Act that amount to blanket exemptions for these projects. 
Legislative Audit does periodic cost-benefit analyses and performance audits of economic incentives programs (with each incentive program audited at least once every five years), which are published and released and include aggregate information on expenditures but are subject to the same FOI exemptions.
Information at the aggregate level for tax credit programs is available upon request from the Department of Finance and Administration: what was claimed over the previous calendar year and how that compares to previous years for each program. DFA will produce a spreadsheet with this information upon request, but this information is not easily or readily available to the public. 
Attempting to ascertain information about corporate income tax credits at the company level is even more difficult. The information on tax credits companies received must be requested from DFA with a specific request for a particular income tax credit. By DFA rules (promulgated under its legal authority), the agency can only provide the aggregate of how much money a company received via a tax credit over the course of three years, not any single year.</t>
  </si>
  <si>
    <t>The one reference in statutes to corrupt hiring practices in the judicial department is indirect, mirroring language about financial gain in the state's Ethics Code. Sec. 51-39a states, "no judge of the Supreme Court, Appellate Court or Superior Court ... shall use his judicial office or any confidential information received through his holding judicial office to obtain financial gain for himself, his spouse, child, child’s spouse, parent, brother or sister or a business with which he is associated."
The Code of Judicial Conduct, Rule 2.13., titled Administrative Appointments, is more direct:
"(a) In making or facilitating administrative
appointments, a judge:
"(1) shall act impartially and on the basis of
merit; and
"(2) shall avoid nepotism, favoritism, and unnecessary appointments."
The accompanying comment elaborates:
"(1) Appointees of a judge include, but are not limited to, assigned counsel, officials such as referees, commissioners, special masters, receivers, and guardians, and personnel such as clerks, secretaries, and judicial marshals. Consent by the parties to an appointment or an award of compensation does not relieve the judge of the obligation prescribed by subsection (a).
"(2) Unless otherwise defined by law, nepotism is the appointment or hiring of any relative within the third degree of relationship of either the judge or the judge's spouse or domestic partner, or the spouse or domestic partner of such relative."</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</si>
  <si>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
Tori Hunthausen, Legislative Auditor, Legislative Audit Division, 11 March 2015, Helena, Montana, email</t>
  </si>
  <si>
    <t>Brad Harmon, president of Communication Workers of America Local 6355, Jefferson City, Missouri, 13 May 2015, interview by phone.
Ryan Burns, public information officer, Office of Administration, Jefferson City, Missouri, 19 May 2015, interview by email.
Commission Cases-Final Actions Search, Missouri Ethics Commission, accessed 19 May 2015, http://mec.mo.gov/EthicsWeb/Compliance/Compliance_CASearch.aspx
Sam Zeff, “Missouri State Senator Calls for Prosecutions After Audit of St. Joseph School District,” KCUR, 19 February 2015, http://kcur.org/post/missouri-state-senator-calls-prosecutions-after-audit-st-joseph-school-district
Elliott Davis, “You Paid For It: State May Revise Nepotism Laws,” FOX2, 13 May 2013, http://fox2now.com/2013/05/13/you-paid-for-it-state-may-revise-nepotism-laws/
Frank Flaspohler, “Understanding Nepotism in Missouri Local Government,” Frank Robert Flaspohler Attorney at Law, 13 June 2013, http://showmelawyer.com/understanding-nepotism-in-missouri-local-government/</t>
  </si>
  <si>
    <t>Liz Cleveland, former Mississippi Development Authority Trade Bureau manager, April 20, 2015, interview.
Claudia Morris, Executive Assistant, Mississippi Public Broadcasting, April 29, 2015, email.
Cecil Brown, Mississippi Representative, Jackson, Mississippi, April 23, 2015, interview.
Brenda Scott, President, Mississippi Alliance of State Employees, April 9, 2015, Jackson, Mississippi, interview.
Mississippi State Personnel Board Policy and Procedures Manual, 2014
http://www.mspb.ms.gov/media/31815/7.1.14%20mspb%20policy%20and%20procedures%20manual.pdf
+A51
EEO Public File, Mississippi Public Broadcasting,
http://www.mpbonline.org/more/legal/eeo-public-file/</t>
  </si>
  <si>
    <t>In practice, reports issued by the state contain information on tax expenditures, but they are not produced immediately and they are not exhaustive. 
The Joint Legislative Budget Committee produces a tax handbook in the late summer or fall of each year, providing details on revenue. The Arizona Department of Revenue produces reports on tax credits and estimates for some potential impacts of tax policy. Those reports lag considerably, usually by about two years. The tax credit, deduction and exemption reports are noteworthy for their lack of detail.
Both agencies' reports are available online and at no cost.</t>
  </si>
  <si>
    <t>Judges in Colorado “shall avoid nepotism, favoritism, and unnecessary appointments,” according to the state’s code of judicial conduct (Rule 2.13). “Unless otherwise defined by law, nepotism is the appointment or hiring of any
 relative within the third degree of relationship of either the judge or the judge’s spouse or
 domestic partner, or the spouse or domestic partner of such relative.” When it comes to administrative appointments, judges also shall “exercise the power of appointment impartially and on the basis of merit.” 
 The rules come from the Colorado Supreme Court, “so they are meant to be treated as an order of court … the Code of Judicial Conduct is legally binding on judges,” said Luis Toro, a Colorado attorney and the director of Colorado Ethics Watch.</t>
  </si>
  <si>
    <t>Ashley Erickson, Assistant Communications Coordinator, Minnesota Association of Professional Employees, 20 March 2015, Shoreview, Minnesota, phone interview.
State Civil Service, House Research Department, Minnesota House of Representatives, 24 March 2015, http://www.house.leg.state.mn.us/hrd/issinfo/gvst_civsr.aspx?src=14
Minnesota Statutes, Chapter 43A, Section 43.33, 2014, https://www.revisor.mn.gov/statutes/?id=43A.33
---
Peer Reviewer Sources:
Bill Salisbury, Capitol Reporter for the St Paul Pioneer Press, phone interview, June 8, 2015</t>
  </si>
  <si>
    <t xml:space="preserve">Detailed investment information such as asset classes with graphs, divestment information, corporate governance, glossary of investment terms, and PERA financial reports, some dating back to 2001, are available online at no cost on the Colorado Public Employee’s Retirement Association website. All records are only made available in pdf format. </t>
  </si>
  <si>
    <t>Montana Code Annotated, title 2, chapter 2, part 1, section 5, 1977, http://leg.mt.gov/bills/mca/2/2/2-2-105.htm
Montana Code Annotated, title 5, chapter 7, part 3, section 10, 2006, http://leg.mt.gov/bills/mca/5/7/5-7-310.htm
Montana Code Annotated, title 3, chapter 1, part 6, section 5, 1895, http://leg.mt.gov/bills/mca/3/1/3-1-605.htm
Montana Code Annotated, title 5, chapter 7, part 3, section 10, 2006, http://leg.mt.gov/bills/mca/5/7/5-7-310.htm
National Conference of State Legislators, Revolving Door Prohibitions, http://www.ncsl.org/research/ethics/50-state-table-revolving-door-prohibitions.aspx</t>
  </si>
  <si>
    <t>CalPERS and CalSTRS reports are timely, complete, permanent and based on original sources. They are available without restriction, registration, licensing or cost. The reports are posted as soon as they are released to the public.
The funds provide extensive information about fund performance, portfolios and placement agents in their financial reports. 
The online format is often PDF versions of audits and reports, with some information is available in HTML, however.
CalPERS board meeting and agendas are archived to 2012. CalSTRS has archived videos to 2010 along with printed materials.</t>
  </si>
  <si>
    <t xml:space="preserve">Civil Service Commission database https://civilservice.state.mi.us/nxt/gateway.dll?f=templates&amp;fn=default.htm&amp;vid=dstars:dstars02                                                                                                         
Nick Ciaramitaro, former state representatives, Michigan legislative director, American Federation of State, County and Municipal Employees union, phone interview, June 29, 2015
John Gnodtke, general counsel, Michigan Civil Service Commission, phone interview, April 10, 2015, email conversations, April 10 and 12  </t>
  </si>
  <si>
    <t>Missouri Revised Statutes, 1991, Chapter 105 Section 955.9, amended 1994, 1995, 1996, 1997, 1999, 2010, http://www.moga.mo.gov/mostatutes/stathtml/10500009551.html
Missouri Constitution, 1945, Article 5 Section 24, amended 1976 http://www.moga.mo.gov/MoStatutes/ConstHTML/A050241.html
Supreme Court Rules, 1998, Rule 2, amended 2012, http://www.courts.mo.gov/page.jsp?id=703
Supreme Court Rules, 2007, Rule 4, http://www.courts.mo.gov/page.jsp?id=707
Supreme Court Rules, 1994, Rule 4 section 1.11, revised 2013, http://www.courts.mo.gov/courts/ClerkHandbooksP2RulesOnly.nsf/c0c6ffa99df4993f86256ba50057dcb8/69e255cbcee6319f86256ca60052121a?OpenDocument</t>
  </si>
  <si>
    <t>The law prohibits all public servants, including judges, from using their position “to secure special privileges or exemptions for himself or herself or his or her spouse, child, parents, or other persons standing in the first degree of relationship, or for those with whom he or she has a substantial financial relationship.” § 21-8-304 This statute would apply to nepotism, though it wouldn’t necessarily absolutely preclude hiring a family member. 
The Arkansas Code of Judicial Conduct includes a rule on administrative appointments, stating that judges “shall avoid nepotism, favoritism, and unnecessary appointments” and that no judge shall employ a relative unless “it has been affirmatively demonstrated to the Arkansas Judicial Discipline and Disability Commission that it is impossible for the judge to hire any other qualified person to fill the position.” Arkansas law gives the Commission the authority to remove a judge from office for violations of the Code of Judicial Conduct. § 16-10-410</t>
  </si>
  <si>
    <t>Favoritism of any sort -- including nepotism, cronyism, and patronage -- is prohibited in the Alaska Code of Judicial Conduct. 
According to the Code of Judicial Conduct, Canon 3 C(4): "A judge shall not make unnecessary appointments. A judge shall exercise the power of appointment impartially and on the basis of merit. A judge shall avoid nepotism and favoritism. A judge shall not approve compensation of appointees beyond the fair value of services rendered."</t>
  </si>
  <si>
    <t>Nepotism is expressly prohibited by Arizona's anti-nepotism law. "Favoritism" is also to be avoided, according to Arizona's Code of Judicial Conduct.</t>
  </si>
  <si>
    <t>A 100 score is earned if budget documents issued by the state contain information on all tax expenditures, such as recipients of large economic development tax credits or similar.
A 50 score is earned if budget documents issued by the state occasionally fail to include information on tax expenditures, or include information on some but not all tax expenditures.
A 0 score is earned if no such information is published.</t>
  </si>
  <si>
    <t>Sue Esty, legislative director, AFSCME Council 3 Maryland, email 4/27/15 via AFSCME spokesman Jeff Pittman
Asst. Atty. General Clifon Gray, telephone interview, 4/27/15
Interview with Eileen Canzian, Politics Editor, Baltimore Sun by telephone, 3/17/15;
Interview with Michael Dresser, Baltimore Sun veteran political reporter by telephone 3/21/15. 
Interview with Bryan Sears, Daily Record, by telephone 3/15/15
Interview with Michael Lord, executive director Maryland Ethics Commission by telephone 3/12/15
Department of Budget and Oversight, accessed 3/12/2015 Performance Planning and Evaluation,  http://www.dbm.maryland.gov/employees/Pages/pep/PEPhome.aspx</t>
  </si>
  <si>
    <t>Alabama’s budget does not include information on tax credits and exemptions that reduce state revenue.
That information also is not included in the budget bills in draft form; there are no other reports on tax credits.</t>
  </si>
  <si>
    <t xml:space="preserve">Judges are subject to the same Alabama laws outlawing nepotism as other public officials. The law states that no officer or employee of any state entity may appoint or enter into a contract with a relative for any position with the state or any of its agencies. The ban applies to relatives up to four degrees removed. The law does not apply to normal advancements through the state’s merit system. Violations of the law are classified as misdemeanors punishable by up to a year in jail and up to a $500 fine and may result in job termination. 
The state’s Ethics Law also states that state officials, which includes judges, may not use their positions for personal gain to themselves or their families. Part of that law also stipulates that state officials may not solicit anything of value from subordinates. But it does not directly address the question of patronage, or favorable treatment to employees who have rewarded their superiors. Nor is there a specific cronyism ban in Alabama law.
The Canons of Judicial Ethics, however, directs judges not to make unnecessary appointments and says they should make appointments based only on merit avoiding nepotism and favoritism. </t>
  </si>
  <si>
    <t>Naomi Schalit, Senior Reporter, Maine Center for Public Interest Reporting, 25 February 2014, in person interview.
Beth Ashcroft, Director, Office of Program Evaluation and Government Accountability, 26 February 2015,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</si>
  <si>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Statements of Economic Interest filed by Governor Mark Dayton, accessed on May 4, 2015, http://www.cfboard.state.mn.us/eis/podetail/po2319.html</t>
  </si>
  <si>
    <t>Kathleen Allen, director of the Louisiana Board of Ethics, in-person interview, Jan. 27, 2015
Outgoing Jefferson Parish constable accused of using public money for in-person expenses, WDSU-TV, New Orleans, Dec. 30, 2014 
http://www.wdsu.com/news/local-news/new-orleans/outgoing-jefferson-parish-constable-accused-of-public-money-for-personal-expenses/30457146
Thibodaux school principal, daughter fined for nepotism violations, The Advocate, Jan. 21, 2015
http://theadvocate.com/news/11385824-123/thibodaux-school-principal-daughter-fined 
N.O. charter head faces ethics charges, The Advocate, Oct. 28, 2014
http://theadvocate.com/news/neworleans/neworleansnews/10617244-123/no-charter-head-faces-ethics 
Magellan relationship brings ethics charges, The Advocate, Jan. 27, 2015
http://theadvocate.com/news/11444920-123/magellan-relationship-brings-ethics-charges, Jan. 27, 2015</t>
  </si>
  <si>
    <t>Asset disclosures are posted on the Iowa Legislature website and can be accessed for free. 
Records are turned in by legislators to either the secretary of the Senate or to the chief clerk of the House. Chief Clerk Carmine Boal said her office usually has the documents posted online within a few days. Because the documents are online, Boal said she hasn't had requests for hard copies, but that the office would likely provide them at little to no cost. 
Michael Marshall, secretary of the Senate, said the office also took only a few days to post the documents online. He said people can request hard copies of the documents, and the office would most likely provide a small number of pages for free, however, if someone wanted copies of all 50 state senators' documents, there would be a nominal fee, he said.</t>
  </si>
  <si>
    <t>A YES score is earned if the law prohibits nepotism, cronyism, and patronage with judicial staff. The law includes safeguards against arbitrary disciplinary actions, dismissal, promotion, and demotions.
A MODERATE score is earned if the law prohibits one of the three practices, but not all three.
A NO score is earned if no such law exists.</t>
  </si>
  <si>
    <t>In practice, citizens can access the asset disclosure records of state legislators, known as substantial interest statements, at no cost on the Secretary of State's website. However, a link to the statements does not show up on the secretary's home page, instead requiring use of the drop-down menu under the "Elections &amp; Legislative" heading. The statements are generally available online within a few days of submission.</t>
  </si>
  <si>
    <t>Interview, Peter Sturges, attorney, former executive director of State Ethics Commission, Boston, MA, Feb. 6, 9, by email and telephone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
All sources accessed on Jan. 30, Feb. 2, 3, 6, 8, 9, 2015
Commonwealth Magazine, Full Disclosure, statement of financial interests 2009-2012
http://commonwealthmagazine.org/statements-of-financial-interest/
Massachusetts State Ethics Commission, Statement of Financial Interest resources
http://www.mass.gov/ethics/commission-services/statement-of-financial-interests/
Todd Wallack, "State putting up roadblock for financial disclosure reports," Boston Globe, May 10, 2015
https://www.bostonglobe.com/metro/2015/05/09/massachusetts-public-financial-disclosure-forms-are-not-public/M2Kf2aLzt9Azc1zT3b6edO/story.html</t>
  </si>
  <si>
    <t xml:space="preserve">Camber Thompson, Office of State Procurement Administrator, March 3, 2015, email interview.  
Tim Leathers, deputy director, Arkansas Depatment of Finance and Administration, February 4, 2015, telephone interview. 
Department of Finance and Administration website, “State of Arkansas Procurement Rules and Regulations,” published in December 2013, accessed March 3, 2015, http://www.dfa.arkansas.gov/offices/procurement/Documents/lawsRegs.pdf
  </t>
  </si>
  <si>
    <t>The passage of the state's revised ethics law, House Enrolled Act 1002, changed the rules regarding the availability of the asset disclosure statements for House and Senate members. 
The law, signed by Gov. Mike Pence in May 2015 and effective July 1, 2015, requires that the statements be posted on the Indiana General Assembly's website, and that they be available for public inspection and copies be provided for a "reasonable fee." (House Enrolled Act 1002, Indiana Code 2-2.2, section 7) 
 Previously, the ethics law didn't specify exactly how the asset disclosure records are to be made available, and the Senate and House had different practices that affect how accessible the records are to the public. 
These records for the 100 members of the House of Representatives were previously posted electronically on the Indiana General Assembly website, by lawmakers’ names, soon after they are submitted each year in mid-January, seven days after the session starts. The statements are posted annually within two or three weeks of when they are filed, as soon as the principal clerk's office can scan them and post them. There is no cost to access them.
Previously in the Senate, at the discretion of the requestor, the records for the 50 senators are provided either electronically or by mailing hard copies, according to a Senate Republican spokesman. 
To date, copying fees have not been applied to limited requests for the statements. Requests can be made in person or in writing/email and are answered within several days, said the spokesman, prior to the passage of the new law. The specific practices followed under the new law are not known in May 2015.</t>
  </si>
  <si>
    <t>Byron Schlomach, Goldwater Institute Center for Economic Prosperity Director, telephone interview 3/2/15
Jim Small, Arizona News Service Editor, telephone interview, 5/17/2015
State Procurement Office, Procurement Regulations, Accessed May 7, 2015
https://spo.az.gov/administration-policy/state-procurement-resource/procurement-regulations</t>
  </si>
  <si>
    <t>Feb. 18, 2015 email interview with Chief Procurement Officer Jason Soza;
State Procurement Code (http://doa.alaska.gov/dgs/pdf/State%20Procurement%20Code.pdf), accessed Feb. 22, 2015; 
State Procurement Regulations (http://doa.alaska.gov/dgs/pdf/Purchasing%20Regulations.pdf), accessed Feb. 22, 2015; 
Division of General Services Purchasing Documents (http://doa.alaska.gov/dgs/purchasing/), accessed Feb. 22, 2015;</t>
  </si>
  <si>
    <t>Kirstan B. Alvanitakis, Louisiana Democratic Party, in-person interview, Feb. 11, 2015.
Robert Scott, Public Affairs Research Council of Louisiana, in-person interview, Feb. 19, 2015.
Barry Erwin, president of the Council for a Better Louisiana, in-person interview, Feb. 19, 2015.
Louisiana Ethics Administration Disclosure portal, accessed April 10, 2015.
http://ethics.la.gov/PFDisclosure/DisclosureSearch.aspx</t>
  </si>
  <si>
    <t>Idaho doesn’t require legislators to disclose assets, and legislators do not file assets disclosures. Therefore, there are no asset disclosure records to be accessed by the public.</t>
  </si>
  <si>
    <t xml:space="preserve">The disclosure records of state legislators are available online at no cost through the Secretary of State's website. 
Users can search by name or by agency.
Links to names provide access to the completed form. These forms are also available by the Freedom of Information Act request, which can take five days. </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</si>
  <si>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Website, Executive Branch Disclosures, accessed March 11, 2015,
http://www.maine.gov/ethics/executive/index.htm</t>
  </si>
  <si>
    <t>Michael Jones, Purchasing Department director, July 6, 2015, telephone interview.
Rules and Regulations, Alabama Department of Finance, Division of Purchasing, undated. http://purchasing.alabama.gov/pages/rules_regs.aspx, accessed June 7, 2015.
Phil Rawls, former government reporter, the Associated Press, June 2, 2015, telephone interview.</t>
  </si>
  <si>
    <t xml:space="preserve">The records are available online at no cost, as they are posted by the Commission on Ethics within a week of receiving them.  Stephen Crisafulli's asset disclosure form from 2013 was available in less than a minute. The 2014 forms are not yet available, but should be soon, said Kerrie Stillman with the Commission on Ethics. The general practice for disclosures is to make these available for the year prior on July 1 the following year, as soon as they are filed. </t>
  </si>
  <si>
    <t xml:space="preserve">John Steffen, Kentucky Executive Branch Ethics Commission, executive director, 23 December 2014,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t>
  </si>
  <si>
    <t>Citizens can access public procurement regulations online for free on the state Procurement/Purchasing website. There is a link to the Purchasing Procedures Manual, which spells out the process for bidding on contracts for different state agencies.</t>
  </si>
  <si>
    <t>The Georgia Government Transparency and Campaign Finance Commission publishes all financial disclosure records on its website. 
 They are filed electronically, therefore allowing the commission to make them available to the public almost immediately. 
 They are accessible for free and the search engine requires at least the first letter of the a last name to access the data base.</t>
  </si>
  <si>
    <t>Asset disclosures for members of the state Legislature are online and available to the public at no cost.
 Disclosures are generally posted to the Hawaii State Ethics Commission website within 10 days of filing.</t>
  </si>
  <si>
    <t>Disclosure forms are not readily available on the website of the Public Integrity Commission, which is tasked with annually collecting the forms. Officials at the state's ethics office, the Public Integrity Commission, have expressed concern that publicly posting the documents can lead to phishing of public officials' financial information. Therefore, despite news coverage of the disclosure forms, it 's not clear that members of the public know the disclosure forms exist. They can, however, be requested in writing under authority in Delaware's Freedom of Information Act. And commission staff are responsive in providing the documents in PDF format. Citizens may be charged with seeking all disclosure forms filed in any single year, which is kept and shared in a database format. As part of this research, disclosures were received in a day at no cost, under a March 23, 2015 FOIA.</t>
  </si>
  <si>
    <t xml:space="preserve">Samantha Poetter, communications specialist for Secretary of State, telephone interview Feb. 19, 2015                                                                                                                                                  
Bryan Caskey, director of elections, email June 15, 2015
Carol Williams, executive director of the Governmental Ethics Commission, telephone interview Feb. 20, 2015      
Statements of Substantial Interests, https://www.kssos.org/elections/ssi/secure/ssi_examiner_entry.asp                                                                                                                                    </t>
  </si>
  <si>
    <t>In practice the state maintains several websites where citizens can access public procurements regulations. The most popular of these is VendorNet, where citizens can access online and free of charge the regulations.</t>
  </si>
  <si>
    <t>Megan Tooker, executive director and legal counsel, Iowa Ethics and Campaign Disclosure Board, Feb. 5, 2015, telephone interview.
Terry Branstad, Governor, Personal Financial Disclosure, Iowa Ethics and Campaign Disclosure Board, April 22 2014  https://webapp.iecdb.iowa.gov/PublicView/pfd/2014/Branstad_Terry%20E..pdf
Michael Fitzgerald, Treasurer, Personal Financial Disclosure, Iowa Ethics and Campaign Disclosure Board, March 31 2014  https://webapp.iecdb.iowa.gov/PublicView/pfd/2014/Fitzgerald_Michael.pdf
Mary Mosiman, Auditor, Personal Financial Disclosure, Iowa Ethics and Campaign Disclosure Board, March 14 2014  https://webapp.iecdb.iowa.gov/PublicView/pfd/2014/Mosiman_Mary.pdf
Bill Northey, Secretary of Agriculture, Personal Financial Disclosure, Iowa Ethics and Campaign Disclosure Board, April 8 2014  https://webapp.iecdb.iowa.gov/PublicView/pfd/2014/Northey_Bill.pdf
Matt Schultz, Secretary of State, Personal Financial Disclosure, Iowa Ethics and Campaign Disclosure Board, April 30 2014  https://webapp.iecdb.iowa.gov/PublicView/pfd/2014/Schultz_Matt.pdf
State and Local Disclosure Reports, Iowa Ethics and Campaign Disclosure Board
https://webapp.iecdb.iowa.gov/PublicView/?d=pfd</t>
  </si>
  <si>
    <t xml:space="preserve">Although disclosures of members of the legislature are not available online, citizens can request them electronically via email. They could be ready from the Secretary of State’s office in a few days or sooner and no cost. 
When Denver Post reporter John Frank wanted to obtain the financial disclosure records of lawmakers in 2015 he was able to get them easily from then-Secretary of State spokesman Rich Coolidge for free and in a timely manner. All he had to do was send an e-mail.  “Once I needed one urgently and he responded a couple hours later,” Frank said. </t>
  </si>
  <si>
    <t>State legislators' annual Statements of Financial Interests (SFI) are available at no cost electronically or on paper from the Office of State Ethics. As a rule, the office responds within a few days to a phone call or email seeking a copy of legislators' SFIs.</t>
  </si>
  <si>
    <t>Asset disclosure records (Form 700) for California legislators are readily available at no cost through the Fair Political Practices Commission website. The latest disclosures available of legislators of both the Senate and the Assembly are for 2014 and are posted in scanned pdf format. Records go as far back as 2009.</t>
  </si>
  <si>
    <t>Secretary of State website (http://www.cyberdriveillinois.com/) economic interest search tool, accessed 13 March 2015,  http://www.ilsos.gov/economicinterest/
Jacob Huebert, Liberty Justice Center, 9 March 2015, interview by email; interview by phone 13 March 2015.</t>
  </si>
  <si>
    <t>Interview: Indiana Inspector General Cynthia Carrasco, Jan. 15, 2015, by phone. 
Interview: Julia Vaughn, policy director of Common Cause of Indiana, May 11, 2015, by email. 
Website of Indiana Inspector General, www.in.gov/ig/2331.htm.</t>
  </si>
  <si>
    <t>The state’s Purchasing Division maintains a free public Web site promoting its procurement regulations. The Web site also contains a Vendor Procurement Guide to educate vendors about procurement procedures. Both are online and available immediately. 
“Our annual report, which is also posted on our Web site, shows that we had 13,742,524 hits on that site last year,” said state Purchasing Director Dave Tincher. “And any state employee on our state network can access another site that had about 400,000 hits last year.” 
Mick Bell, major account manager for Office Depot/OfficeMax, said purchasing regulations are on the Purchasing Division’s Web site. “I have access to the purchasing Web site which I check frequently,” he added.</t>
  </si>
  <si>
    <t>Asset disclosure records -- called Legislative Financial Disclosure (LFD) forms -- are filed online annually with the Alaska Public Offices Commission and are due March 15, part way through the 90-day legislative session. As a practice, all of the documents are made available at no cost on APOC's website immediately when filed.</t>
  </si>
  <si>
    <t>Maria Bazile, Compliance and Education Manager with the Georgia Government Transparency and Campaign Finance Commission, telephone interview, February 6, 2015;
In-person interview with William Perry, Executive Director, Common Cause Georgia, January 23, 2015;
Georgia Government Transparency and Campaign Finance Commission website - financial disclosures, accessed March 27, 2015, http://media.ethics.ga.gov/Search/Financial/Financial_ByName.aspx</t>
  </si>
  <si>
    <t>Procurement regulations, including rules for single-source contracts and handling complaints about procurements, are available online for free from the website of the Washington State Department of Enterprise Services.</t>
  </si>
  <si>
    <t>Les Kondo, Hawaii State Ethics Commission, executive director, Honolulu, Hawaii, 16 January 2015, telephone 
Laura Thielen, Hawaii state senator, 16 January 2015, Honolulu, Hawaii, telephone
Disclosures, Hawaii State Ethics Commission, accessed 14 March 2015
http://ethics.hawaii.gov/alldisc/</t>
  </si>
  <si>
    <t>In practice, members of the public can access disclosure records of state legislators within a reasonable time period, and at no cost.
The Arizona Secretary of State now provides all financial disclosure statements by lawmakers online at no cost. Members of the public may also use a formal records request to produce financial disclosure statements.</t>
  </si>
  <si>
    <t>The asset disclosure records of the state legislators are available online at no cost at the Secretary of State's website.</t>
  </si>
  <si>
    <t>Although not required by law, the eVA procurement website includes the Department of General Services/Division of Purchases and Supply Agency Procurement and Surplus Property Manual, which gives the non-technology goods and services procurement regulations; the Department of General Services/Bureau of Capital Outlay Management Construction and Professional Services Manual, which contains design and construction services regulations; the Virginia Public Procurement Act; and the Virginia Information Technology Agency policy manual for technology procurements by most state agencies.
Those agencies that are exempt from the Public Procurement Act, such as institutions of higher education, have their own procurement policies.
The eVA website presents the rules and regulations in a permanent basis online, with no cost, discrimination to the user and are the full rules or regulations. They adhere to these three or more open data principles.</t>
  </si>
  <si>
    <t>John Flaherty, President, Delaware Coalition for Open Government, telephone interview, January 12, 2015;
Debbie Moreau, Lawyer, Delaware Public Integrity Commission, telephone interview, January 12, 2015;
Public Integrity Commission website, accessed February 8, 2015, http://depic.delaware.gov/</t>
  </si>
  <si>
    <t>Search for Financial Disclosure Filers, http://public.ethics.state.fl.us/search.cfm?date=%7Bts%20'2015-04-06%2000:48:57'%7D&amp;CFID=640706&amp;CFTOKEN=c2be39d5b42f0c6-829B20E9-DAA6-E3E7-A88326A75B72AFDF#name, accessed May 26, 2015
Rick Scott's asset disclosure form, 2013, http://public.ethics.state.fl.us/Forms/2013/232592-Form6.pdf
Kerrie Stillman, director of operations and communications with the Commission on Ethics, interviewed by phone April 7, 2015</t>
  </si>
  <si>
    <t>In law, nepotism (favorable treatment of family members), cronyism (favorable treatment of friends and colleagues), and patronage (favorable treatment of those who reward their superiors) are prohibited when hiring judicial staff.</t>
  </si>
  <si>
    <t>Fair Political Practices Commission, Form 700 webpage search, May 8, 2015
http://www.fppc.ca.gov/index.php?id=592
Fair Political Practices Commision, Where to Find Copies of Form 700 Filed by Public Officials, webpage
http://www.fppc.ca.gov/index.php?id=227, May 8, 2015
Jim Evans, governor's press office, Sacramento, May 8, 2015, email</t>
  </si>
  <si>
    <t>Richard Coolidge, communications director of the Colorado Secretary of State’s office in a Feb. 12, 2015 e-mail. 
John Frank, a reporter for The Denver Post, in an April 23, 2015 e-mail.
Luis Toro, director of Colorado Ethics Watch, whose organization requests the Personal Financial Disclosure Statements of members of the executive branch, in a Feb. 13, 2015 e-mail.</t>
  </si>
  <si>
    <t xml:space="preserve">Legislators and other public officials are required to file Statement of Economic Interest forms each year by April 1. They are available online for free or can be viewed at the state Ethics Commission offices, also for free. The documents are available within hours of being filed. </t>
  </si>
  <si>
    <t>Phone interview, Zachary Janowski, founding editor, "Raising Hale" website, director of external affairs, Yankee Institute, Feb. 7, 2015, Hartford. 
Email exchange, Diane Buxo, Office of State Ethics, Feb. 9, 2015.
Website (on Office of State Ethics website) for the electronic filing of Statements of Financial Interests (accessed periodically between January and April 2015), https://www.oseapps.ct.gov/sfi/security/loginhome.aspx?ethicsNav=|</t>
  </si>
  <si>
    <t>All sources accessed on Jan. 26, 2015: 
Massachusetts conflict of interest law, M.G.L. Ch. 268A, Section 5, as amended by Ch. 194, Acts of 2011
https://malegislature.gov/Laws/GeneralLaws/PartIV/TitleI/Chapter268A/Section5</t>
  </si>
  <si>
    <t>Canon 4(D)(5) of Judicial Conduct http://www.courts.state.va.us/agencies/jirc/canons_of_judicial_conduct.pdf</t>
  </si>
  <si>
    <t>RCW 42.52.150 Limitations on gifts, 2011
http://apps.leg.wa.gov/rcw/default.aspx?cite=42.52.150</t>
  </si>
  <si>
    <t>No such law exists.
Corroborated by:
Gary Goldsmith, Minnesota Campaign Finance and Public Disclosure Board, Executive Director, 4 March 2015, St. Paul, Minnesota, in-person interview</t>
  </si>
  <si>
    <t>West Virginia Code 6B-2-5(c) Gifts. Complete through 2014. 
http://www.legis.state.wv.us/WVCODE/ChapterEntire.cfm?chap=06b&amp;art=2&amp;section=5#02
Code of Judicial Conduct, Canon 4-D(5) Financial Activities. 1993.
http://www.courtswv.gov/legal-community/court-rules/judicial-conduct/judicial-conduct.html</t>
  </si>
  <si>
    <t>State law Section 25-4-105 -CONFLICT OF INTEREST; IMPROPER USE OF OFFICE - (1983): http://www.lexisnexis.com/hottopics/mscode/
Mississippi Ethics Commission Executive Director Tom Hood: e-mail question-and-answer exchange - Feb. 18, 2015</t>
  </si>
  <si>
    <t>SCR CHAPTER 60  CODE OF JUDICIAL CONDUCT. (1979) https://www.wicourts.gov/sc/rules/chap60.pdf
The Code has the force of law according to James Alexander, retired executive director, Wisconsin Judicial Commission, phone interview Jan. 28, 2015; email interviews Feb. 3, Feb. 8 and Feb. 10, 2015.</t>
  </si>
  <si>
    <t>Wyoming Statutes, Title 5, Chapter 2, Section 118, Adoption of rules and regulations relative to the practice of law, 1997
http://legisweb.state.wy.us/statutes/statutes.aspx?file=titles/Title5/Title5.htm
Wyoming Code of Judicial Conduct, Commission on Judicial Conduct and Ethics online, July 1, 2009
http://judicialconduct.wyo.gov/home/how-to-file-a-complaint/wyoming-code-of-judicial-conduct</t>
  </si>
  <si>
    <t xml:space="preserve">David Smith, Kentucky Association of State Employees, president and former Kentucky state employee for 10 years, 18 February 2015, Minot, North Dakota, phone interview. 
Andy Crocker, Kentucky Personnel Board, general counsel, 16 February 2015, Frankfort, Kentucky, phone interview. 
"Personnel Board Cases" page, Kentucky Personnel Board, no date, http://personnelboard.ky.gov/cases/, accessed 18 February 2015. 
Investigation regarding Department of Agriculture, Commonwealth of Kentucky Personnel Board Investigation 12-03 Report and Recommendation, 23 October 2013, http://personnelboard.ky.gov/NR/rdonlyres/5004FC0C-1F8D-4ED8-9C03-707C0A3AA98B/0/INVESTIGATIONREPORTAG1203.pdf, accessed 18 February 2015. 
Executive Branch Ethics Commission vs. Stephanie L. Sandmann Final Order, Executive Branch Ethics Commission, 30 January 2015, http://ethics.ky.gov/Administrative%20Actions/Final%20Order%20-%20Sandmann,%20Stephanie.pdf, accessed 18 February 2015. 
Richie Farmer charged with 42 counts of violating Kentucky ethics laws, Jack Brammer, Lexington Herald-Leader, 18 March 2013, http://www.kentucky.com/2013/03/18/2562888/richie-farmer-charged-with-42.html, accessed 18 February 2015. 
Judge: Kentucky ethics commission wrongly punished PVAs in nepotism cases, Valarie Honeycutt Spears, Lexington Herald-Leader, 6 March 2013, http://www.kentucky.com/2013/03/06/2545191_judge-kentucky-ethics-commission.html?rh=1, accessed 18 February 2015. </t>
  </si>
  <si>
    <t>Administrative Order 10 Canon 4, dealing with judicial rules and regulations, accessed April 17, 2015. https://www.vermontjudiciary.org/lc/Shared%20Documents/Text%20of%20A.O.%2010%20Vt%20Code%20of%20Judicial%20Conduct.REFORMATTED.pdf
Chief Superior Judge Brian Grearson personal interview Feb. 17, 2015.
Dan Barrett, staff attorney VT ACLU telephone interview Feb. 19, 2015.</t>
  </si>
  <si>
    <t>Maryland Annotated Code, Oct. 2014, General Provisions Article, Subtitle 6, Sec. 504(d)1 : http://ethics.maryland.gov/download/general/Ethics%20Law.pdf and for legislators here: Maryland Annotated Code, Oct. 2014, General Provisions Article §5-504(d)(2) http://mgaleg.maryland.gov/2015RS/Statute_Web/ggp/5-504.pdf</t>
  </si>
  <si>
    <t>In practice, state pension funds information is available online. The state pension fund information can be accessed for free and users do not face any registration blocks or restrictions. 
The Comprehensive Annual Financial Report is available online as a .PDF document.</t>
  </si>
  <si>
    <t>Utah Judicial Conduct Code, Acceptance of Gifts, Loans, Bequests, Benefits, or Other Things of Value,  Rule 3.13, http://jcc.utah.gov/code/#canon3.
Abuse of Public Property, Utah Code 76-8-4, Amended by Chapter 106, 1999 General Session.  http://le.utah.gov/xcode/Title76/Chapter8/76-8-P4.html.
Utah Public Officers and Employee's Ethics Act, Utah Code 67-16-5, Amended by Chapter 196, 2014 General Session, http://le.utah.gov/xcode/Title67/Chapter16/67-16-S5.html?v=C67-16-S5_2014040320140329,</t>
  </si>
  <si>
    <t xml:space="preserve">The annual reports for state-run pension funds are available on the pension fund websites and are complete, primary source data that is easy to access. All records are only available in pdf format. </t>
  </si>
  <si>
    <t>The Retirement Systems of Alabama makes information about the retirement system available on its website in several forms:
Quarterly reports are posted there, along with economic impact studies, illustrations showing asset allocations and investment returns, and a discussion of the investment policy. 
By far the most complete of those documents are the Comprehensive Annual Financial Reports. The 2014 version of that document is 140 pages and includes statistical data to provide context for the overall information presented in the front of the book.
All of the documents are available for free on the website and can be accessed without making a request or approving a licensing agreement. 
They can be read in the browser or downloaded in pdf format.</t>
  </si>
  <si>
    <t>Canon 4 D (4) Texas Code of Judicial Conduct, as amended by the Texas Supreme Court through Aug. 22, 2002
http://www.txcourts.gov/media/514728/TXCodeOfJudicialConduct_20020822.pdf
Seana Willing, executive director, State Commission on Judicial Conduct, telephone interview, Jan. 20, 2015</t>
  </si>
  <si>
    <t>Governmental Ethics Commission annual report: http://www.accesskansas.org/ethics/          
Civil Service Board minutes: https://admin.ks.gov/docs/default-source/ops/memos/csbreport-july-2013.pdf?sfvrsn=2                                                   
John Milburn, director of legislative and public affairs, Department of Administration, email Feb. 13, 2015                                                                                                                                  
Rebecca Proctor, executive director Kansas Organization of State Employees, telephone interview June 15, 2015</t>
  </si>
  <si>
    <t>In practice, reports issued by the state contain information on tax expenditures (information on tax credits, deductions, and exemptions that reduce state revenue).</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</si>
  <si>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Two wrongly fired return to Iowa DOT jobs, Jason Clayworth, Des Moines Register, Sept. 17, 2014  http://www.desmoinesregister.com/story/news/investigations/2014/09/17/iowa-department-transportation-firings-returned-work-back-pay/15758571/
Change of state jobs to at-will status appealed, David Pitt, Associated Press, Sept. 25, 2014 http://www.desmoinesregister.com/story/news/investigations/2014/09/25/state-jobs-change-will-status-branstad-political-positions-appeal-workers-illegal/16192753/
Branstad makes judge job at-will, Clark Kauffman, Des Moines Register, Aug. 7, 2014  http://www.desmoinesregister.com/story/news/local/government/2014/08/07/terry-branstad-will-judge/13708661/
State skips job site in hirings, Jason Clayworth, Des Moines Register, April 14, 2014
http://www.desmoinesregister.com/story/news/investigations/2014/04/12/state-iowa-unadvertised-jobs/7656041/</t>
  </si>
  <si>
    <t>Tennessee Supreme Court Rule 10: Code of Judicial Conduct (a judicial canon)
[As adopted by order filed January 4, 2012, effective July 1, 2012, by order filed June 26, 2012, effective July 1, 2012; by order filed June 29, 2012, effective July 1, 2012, by order filed February 27, 2013, and by order filed September 3, 2013.]</t>
  </si>
  <si>
    <t>Steve Harshman, Wyoming Legislature, State House of Representatives, Co-Chairman of the Joint Appropriations Committee, May 12, 2015, phone.                                                                
Ruth Ann Petroff, Wyoming Legislature, State House of Representatives, April 28, 2015, phone.
Budget and Fiscal Section, State of Wyoming Legislature website, May 12, 2015
http://legisweb.state.wy.us/LSOWeb/BudgetFiscal/BudgetSection.aspx</t>
  </si>
  <si>
    <t>Interview: Ashley Hungate, director of communications, State Department of Personnel, March 9, 2015, by email. 
Interview: Inspector General Cynthia Carrasco, March 11, 2015, by email. 
Interview: Carli Stevenson, director of communication, Indiana/Kentucky Organizing Committee 962, American Federation of State, County and Municipal Employees, March 12, 2015, by phone. 
Article in "Governing," national publication focusing on state and local governments, "Civil Service Reform: Lessons from George and Indiana," by Heather Kerrigan, June 13, 2012.</t>
  </si>
  <si>
    <t>Canon 4D(5) of the Code of Judicial Conduct:
http://www.judicial.state.sc.us/courtReg/displayRule.cfm?ruleID=501.0&amp;subRuleID=Canon%204&amp;ruleType=APP</t>
  </si>
  <si>
    <t>A 100 score is earned if state pension funds information is made available online and can be easily accessed, downloaded in bulk, and in machine-readable format.
A 50 score is earned if state pension funds information exists online, but cannot be easily accessed and/or downloaded in bulk, but can be downloaded in machine-readable format.
A 0 score is earned if no state pension funds information is available online or it is but cannot be downloaded.</t>
  </si>
  <si>
    <t>South Dakota Code of Judicial Conduct, South Dakota Codified Laws, Title 16, Chapter 2, “The Unified Judicial System,” Appendix A, adopted 1993, last amended 2006, http://legis.sd.gov/Statutes/Codified_Laws/DisplayStatute.aspx?Type=Statute&amp;Statute=16-2-A.
Jesse Weins, dean of the College of Leadership and Public Service at Dakota Wesleyan University in Mitchell, 15 May 2015, email</t>
  </si>
  <si>
    <t>Matt DeCample, spokesman for Gov. (and AG) Mike Beebe  (2003-2014), Janurary 21, 2015, telephone interview. 
Max Brantley, Senior Editor Arkansas Times, January 20, 2015, telephone interview. 
Matt Campbell, lawyer and blogger, Blue Hog Report, January 20, 2015, telephone interview. 
Graham Sloan, Director Arkansas Ethics Commission, January 21, 2015, email interview.
David Couch, Little Rock attorney  and co-chair of Regnat Populus, a citizens group advocating for ethics reform and government accountability, January 20, 2015, telephone interview.    
Jay Barth, Professor of Politics at Hendrix College, February 7, 2015, telephone interview. 
Laura Labay, external communications manager for the Arkansas Secretary of State,  February 9, 2015, telephone interview.
Secretary of State website, "Financial Disclosure Search," accessed February 7, http://www.sos.arkansas.gov/filing_search/index.php/filing/search/new</t>
  </si>
  <si>
    <t xml:space="preserve">The data can be downloaded in easily read formats that can be manipulated by spreadsheet or word processing software, and there are no costs related to downloading the regulations and policies. The procurement system follows standards of the Utah Division of Archives. Each data set must be assigned a retention schedule. </t>
  </si>
  <si>
    <t>RI General Laws, § 35-14-5, passed in 1987, can be found here: 
http://webserver.rilin.state.ri.us/Statutes/TITLE36/36-14/36-14-5.HTM
Jason Gramitt, deputy, Rhode Island Ethics Commission, and lawyer, Interview, Feb. 13, 2015, phone.</t>
  </si>
  <si>
    <t>In law, the names of campaign contributors and amounts donated to candidates and political parties must be disclosed to the public.</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</si>
  <si>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Illinois Secretary of State, economic interest statements, accessed March 25, 2015 http://www.ilsos.gov/economicinterest/economicinterest 
Editorial: Here's how Michael Madigan Browbeats Illinois, July 9, 2014, accessed February 10, 2015  http://articles.chicagotribune.com/2014-07-09/opinion/ct-illinois-speaker-madigan-jobs-edit-0709-20140709_1_illinois-house-metra-chairwoman-speaker-michael-madigan, 
Federal judge deals Quinn ethics blow on IDOT patronage hiring, Monique Garcia, The Chicago Tribune, Oct. 22, 2014, http://www.chicagotribune.com/news/local/politics/chi-federal-judge-deals-quinn-ethics-blow-on-idot-patronage-hiring-20141022-story.html</t>
  </si>
  <si>
    <t>PA Constitution, Article V, Section 17(b), 1968
http://www.legis.state.pa.us/cfdocs/legis/LI/consCheck.cfm?txtType=HTM&amp;ttl=00&amp;div=0&amp;chpt=5
Pennsylvania Code, Chapter 33 (Code of Judicial Conduct), Subchapter A, 1973, Rule 3.13 and Rule 3.15, 
http://www.pacode.com/secure/data/207/chapter33/chap33toc.html</t>
  </si>
  <si>
    <t xml:space="preserve">Oregon Code of Judicial Conduct (2013), Section 4.10, Acceptance and Reporting of Gifts, Loans, Bequests, Benefits, or Other Things of Value. 
http://www.ojd.state.or.us/Web/ojdpublications.nsf/Files/CodeJudicialConduct.pdf/$File/CodeJudicialConduct.pdf
Corroborated by Susan Isaacs, Executive Director, Commission on Judicial Fitness and Disability, June 2015, </t>
  </si>
  <si>
    <t>Information on state procurement regulations are available on the website of the Texas Comptroller of Public Accounts, which oversees contracting in Texas.    
The State of Texas Procurement Manual available on the website contains purchasing authority requirements, procedures and best practices policies, but, as June 2015, the manual available online had not been updated to reflect procurement changes enacted in the 2015 Legislature.    
The site also lists statutes and rules on purchasing, the Contract Management Guide for use by state agencies, a Vendor Guide and a Code of Ethics.  Much of the information is available in a PDF format.</t>
  </si>
  <si>
    <t>Feb. 13, 2015 interview with Joan Mize, program coordinator for the Alaska Public Offices Commission; 
APOC Financial Disclosure Database (https://aws.state.ak.us/ApocReports/POFD/), accessed Feb. 22, 2015; 
Gov. Bill Walker, "2014 Public Official Financial Disclosure Form" (http://aws.state.ak.us/ApocReports/POFD/View.aspx?ID=10061), accessed March 24, 2015;
Sample APOC form filed in 2015 by Lt. Gov. Byron Mallott, covering his financial interests of the past year (https://aws.state.ak.us/ApocReports/POFD/View.aspx?ID=9675), accesesed April 23, 2015</t>
  </si>
  <si>
    <t xml:space="preserve">gular audits of the forms. There is no law requiring any of these forms to be audited in Oklahoma. There is only a requirement to be filed. Once they are filed, there is no evidence that anyone at the Ethics Commission reviews them for compliance or audits to verify accuracy. In fact, the Ethics Commission very clearly stated during multiple interviews for this project that they do not review them unless there is a specific complaint alleged. 
If a complaint is filed or an irregularity discovered, the Commission has the power to investigate and subpeona records, but this never occurred during the period of study. </t>
  </si>
  <si>
    <t>Joe Kanefield, former general counsel to Arizona Gov. Jan Brewer, telephone interview, 1/28/2015
Financial Disclosure Statements Public Access, Accessed May 6, 2015
http://www.azsos.gov/elections/campaign-finance-reporting/search-financial-disclosure-statements
Battle of the Taxes: Congressional Candidates Ruben Gallego, Mary Rose Wilcox on the Attack, Monica Alonzo, Aug. 12 2014, Accessed May 6, 2015, http://blogs.phoenixnewtimes.com/valleyfever/2014/08/congressional_candidate_ruben_gallego_calls_out_opponent_over_unpaid_taxes_yet_hes_skirted_payroll_t.php</t>
  </si>
  <si>
    <t>Donna Yule, executive director, Idaho Public Employees Association, by telephone, Jan. 22, 2015
Brian Kane, assistant chief deputy Idaho Attorney General, interviewed Monday, Dec. 29, 2014, in his office at the Idaho Capitol
David Fulkerson, interim administrator, Idaho Division of Human Resources, interviewed in his office in the Borah Building, Jan. 21,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“Luna defends staff salary hikes,” Associated Press, KTVB, Sept. 6, 2014, http://www.ktvb.com/story/news/education/2014/09/06/luna-defends-salary-hikes/15205321/</t>
  </si>
  <si>
    <t>Rules and regulations of procurement in Tennessee are posted online. There is no charge to view them. There is no special software required to access them. And there is no registration required to see them online.
"All those are completely available online," said Darwin A. Hindman III, a Nashville attorney who is an expert in procurement law. "Beyond that you also have manuals, policies, best practices—those kinds of things that are published by the central procurement office now. And those are all available as well."</t>
  </si>
  <si>
    <t>The Wyoming Secretary of State’s Office will email disclosure records of the governor and the state’s other four elected officials within 48 hours and at no charge, if requested. Photocopies can also be made for the cost of the copies.</t>
  </si>
  <si>
    <t>Ohio Revised Code 102.03 D and E, Representation by present or former public official or employee prohibited, 2001 (latest amendment effective March 20, 2014): http://codes.ohio.gov/orc/102.03 
Ohio Code of Judicial Conduct, Rule 3.13, Acceptance and Reporting of Gifts, Loans, Bequests, Benefits, or Other Things of Value, 1999, (last amended Nov. 18, 2014): http://www.supremecourt.ohio.gov/LegalResources/Rules/conduct/judcond0309.pdf</t>
  </si>
  <si>
    <t>Public procurement regulations are accessible to the public online at no cost. They meet numerous open-data standards, including non-discrimination, because they can be accessed freely and anonymously by anyone with an Internet connection; commonly owned standards, because they're available as plain text on websites and in PDFs; and usage costs, because there is no fee for accession the information.</t>
  </si>
  <si>
    <t>Can citizens access the asset disclosure records of members of the state legislature?</t>
  </si>
  <si>
    <t>Kim Chandler, The Associated Press, Alabama state government reporter, April 1, 2015, telephone interview. 
Mike Cason, al.com, state government reporter, April 12, 2015, telephone interview.
Public Official and Employee Transparency Search, Alabama Ethics Commission, undated. http://ethics.alabama.gov/Search/PublicOfficialEmployeeSearch.aspx, accessed April 19, 2015.</t>
  </si>
  <si>
    <t>Procurement bids, results and corresponding regulations can all be found at the South Carolina Business Opportunities website, which is generally easy to use and is updated daily. Click on any day and you’ll see the latest projects, along with all relevant information, dates, times, and downloadable forms. Also, once the bidding date has passed, you can determine who made the winning bid.
“They can be accessed instantly, and at no cost, because all procurement regulations are posted on the Internet,” said Columbia procurement attorney Alex Shissias
In accordance with the Sunlight Foundation, the data included on the SCBO site meets the standards of accessibility, completeness and timeliness.
There is also a separate Procurement Services website with categories devoted to general information, agency users, vendors/contractors, political subdivisions, training opportunities and legal – which is constantly updated to reflect changes in procurement law. Also, the site serves as away to find regulations that are official but may not yet have been written into state procurement codes.</t>
  </si>
  <si>
    <t>Les Kondo, Hawaii State Ethics Commission, executive director, Honolulu, Hawaii, 2 February 2015, telephone 
Senate Panel: Nepotism in Hawaii State Hospital Hiring Is ‘Disturbing’, Nick Grube, Honolulu Civil Beat, 10 April 2014, http://www.civilbeat.com/2014/04/21771-senate-panel-nepotism-in-hawaii-state-hospital-hiring-is-disturbing/
State Hospital favoritism complaints prompt anti-nepotism bill, Keoki Kerr, Hawaii News Now, 4 March 2014, http://www.hawaiinewsnow.com/story/24887456/state-hospital-favoritism-complaints-prompt-anti-nepotism-bill
EXCLUSIVE: Deputy corrections director resigns over ethical questions, Keoki Kerr, Hawaii News Now, 3 February 2015, http://www.hawaiinewsnow.com/story/28018302/exclusive-deputy-corrections-director-resigns-over-ethical-questions</t>
  </si>
  <si>
    <t>The Statements of Economic Interest that candidates for state offices must file  are available on request to the public, from the Government Accountability Board. State officials and candidates file Statements of Economic Interests for public inspection at the time they enter the public arena and continue to update them annually. A statement identifies a filer's, and his or her immediate family's, employers, investments, real estate, commercial clients, and creditors. The purpose of the statement is to disclose the official's or candidate's financial relationships.  Approximately 2,500 state public officials and candidates for state office file statements of economic interests on an annual basis.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Various groups have in the past made bulk requests for lawmakers and state officers and posted the forms online. The most recent mass request was made in 2014 by Wisconsin Democracy Campaign, which posted the forms at http://wisdc.org/econ-intererests-2014.
There are exceptions: Statements of economic interests and reports of economic transactions which are filed with the government accountability board by members or employees of the investment board are not open to the public. The government accountability board shall refer statements and reports filed by such individuals to the legislative audit bureau for its review.</t>
  </si>
  <si>
    <t>“Governor Deal defends Chip Rogers high salary amid state cutback,” by Christopher King, CBS46, - February 24, 2013. http://www.cbs46.com/story/20679033/gov-deal-defends-chip-rogers-high-salary-amid-state-cutbacks
“Clues over what led to Chip Rogers’ GPB departure,” by Greg Bluestein, AJC, April 24, 2014. 
http://politics.blog.ajc.com/2014/04/24/clues-over-what-led-to-chip-rogers-gpb-departure/
“Deal promotes 3 officers on his security detail,” Associated Press, February 7, 2015. http://savannahnow.com/news/2015-02-07/deal-promotes-3-officers-his-security-detail
Interview with William Perry, Executive Director, Common Cause Georgia, January 23, 2015.</t>
  </si>
  <si>
    <t xml:space="preserve">Rules and regulations are available on the Pennsylvania General Assembly website and the Procurement Handbook is available on the website for the Pennsylvania Department of General Services and were easily accessed during our research. There is no cost to access them.  </t>
  </si>
  <si>
    <t>Julie Archer, project manager for Citizens Action Group, in a telephone interview Jan. 8, 2015, from her office in Charleston WV.
Jake Glance, spokesman for Secretary of State’s Office, in an email interview from the state Capitol on Jan. 16, 2015.
Phil Kabler, statehouse correspondent for the Charleston Gazette, in a telephone interview from the state Capitol on Jan. 19, 2015.
Ken Ward, staff writer for the Charleston Gazette, in an article entitled Former Foreman Sues Murray Energy Over Firing, published Sept. 9, 2014. http://www.wvgazette.com/article/20140909/GZ01/140909219</t>
  </si>
  <si>
    <t>In practice, citizens can access the asset disclosure records of state legislators within a reasonable time period and at no cost.</t>
  </si>
  <si>
    <t>The state Procurement Regulations can be accessed for free by Sections on the Division of Purchasing's web site.</t>
  </si>
  <si>
    <t xml:space="preserve">Reid Magney, public information officer Wisconsin Government Accountability Board. 608-267-7887, reid.magney@wi.gov; email interviews Jan. 26, 27, 2015
Bill Lueders, President, Wisconsin Freedom of Information Council, Jan. 16, 2015, Madison WI, email interview   
Government Accountability Report, Website with state institution explanations, accessed 3/9/2015,  http://gab.wi.gov/campaign-finance  </t>
  </si>
  <si>
    <t>Mike McKown, director of the state Budget Office, in a telephone interview from his office in the state Capitol in Charleston WV on Jan. 2, 2015.
Nina Orndorff, budget analyst for the State Budget Office, in an email interview from her office in the state Capitol on June 3, 2015.
FY 2016 Executive Budget General and Lottery Funds
http://www.budget.wv.gov/executivebudget/Documents/GovFY2016RevisedRecc.pdf</t>
  </si>
  <si>
    <t>State Budget Office, http://www.doa.state.wi.us/Divisions/Budget-and-
Finance/State-Budget-Office
http://www.doa.state.wi.us/Divisions/Budget-and-
Finance/Financial-Reporting/Annual-Fiscal-Reports
Todd Berry, president, Wisconsin Taxpayers Alliance, 401 North Lawn St., Madison.  Face-to-face interview and followup emails, Feb. 17, 2015 and Feb. 18, 2015
Wisconsin Budget in Brief, published by the Executive Office, http://www.doa.state.wi.us/Documents/DEBF/Budget/Biennial%20Budget/2015-17%20Executive%20Budget/bib1517.pdf</t>
  </si>
  <si>
    <t>Financial Disclosure Statements for the governor and cabinet-level officials are readily available online for free on the Website of the West Virginia Ethics Commission. All others have to be requested or viewed at the Ethics Commission.
  “All public officials and elected officials are required to file these forms, but not all are available on line,” said Phil Kabler, statehouse correspondent for the Charleston Gazette. “For the ones that aren’t, I just stop by the Ethics Commission and pick them up. They haven’t charged me for anything.”
  “Asset disclosure records are maintained by the West Virginia Ethics Commission and are available for public use,” said a spokeswoman for the governor. “The public may view these documents for free, however there may be costs associated with making copies.”
 In an email interview Dec. 27, Ethics Commissioner Rebecca Stepto said disclosure records for the governor are available in the Financial Disclosure section of the state’s electronic Ethics Web page for free.</t>
  </si>
  <si>
    <t>Ralph Thomas, communications director for Office of Financial Management, email interview 2/6/15;
Gov. Jay Inslee's 2015-17 budget highlights, balance sheet/proposed expenditures, accessed April 22, 2015 http://ofm.wa.gov/budget15/highlights/201517_highlights_balance_sheet_detail_expenditures.pdf
Proposed Budget Compromise, Office of Program Research of Washington State Legislature 6/27/2013, accessed April 22, 2015 http://leap.leg.wa.gov/leap/Budget/Detail/2013/hoSummary_0627.pdf
Operating Budget Briefing Book, January 2015
 http://leg.wa.gov/House/Committees/APP/Documents/2015/OperatingBudgetBriefingBook2015.pdf</t>
  </si>
  <si>
    <t>Louisiana Revised Statutes 42:1121. Assistance to certain persons after termination of public service, passed 1979, effective April 1, 1980, amended 1987, 1993, 1997, 1999, 2005, 2006, 2007, 2008 and 2012.
http://www.legis.la.gov/Legis/Law.aspx?d=99230 
Code of Judicial Conduct. Amended Oct. 31, 1975, 1993, 1996, 1998, 2012. As amended through April 29, 2015.
http://www.lasc.org/rules/supreme/cjc.asp</t>
  </si>
  <si>
    <t>Lori Anderson, media affairs, Public Disclosure Commission via email 2/9/2015;
PDC enforcement page, accessed April 21, 2015 
http://www.pdc.wa.gov/home/laws/enforcementandcompliance.aspx
PDC Reports of investigation, notices of administrative charges, stipulations and post-hearing orders, accessed April 21, 2015
http://www.pdc.wa.gov/home/laws/reportsofinvestigation.aspx
"Attorney General's Enforcement Case Against Grocery Manufacturers Association Continues to Trial," Washington State Attorney General news release, 6/13/2014 
http://www.atg.wa.gov/news/news-releases/attorney-general-s-enforcement-case-against-grocery-manufacturers-association</t>
  </si>
  <si>
    <t xml:space="preserve">Kentucky Revised Statutes Chapter 11A, Section 40, 2006, http://www.lrc.ky.gov/Statutes/statute.aspx?id=594, accessed 20 February 2015.
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t>
  </si>
  <si>
    <t>Chris Piper, executive director at Ethics and Virginia Conflict of Interests Advisory Council and former employee of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"Opinions of the Attorney General and Report to the Governor of Virginia 2013," Attorney General Mark Herring, 1 May 2014. http://www.oag.state.va.us/files/2013_Annual_Report.pdf</t>
  </si>
  <si>
    <t>Gregory Nickerson, Government and Policy Reporter, WyoFile, March 31, 2015, phone. 
Ruth Ann Petroff, Wyoming Legislature, State House of Representatives, March 26, 2015, phone.   
Does Wyoming Legislature take a casual attitude toward ethics?, Gregory Nickerson, WyoFile, January 13, 2015
http://www.wyofile.com/wyoming-legislature-take-casual-attitude-toward-ethics/
---
Peer Reviewer source:
Hill accuses Wyoming state senator of $4 million conflict of interest, Kyle Roerink, Casper Star-Tribune, July 22 2013 http://trib.com/news/state-and-regional/govt-and-politics/hill-accuses-wyo-state-senator-of-million-conflict-of-interest/article_015fe6e1-7588-5ad3-b1b1-7d822d20df42.html Accessed 5 July 2015</t>
  </si>
  <si>
    <t>"Workers allege nepotism at embattled state public assistance agency,"
By Raquel Rutledge, Milwaukee Journal-Sentinel, Oct. 12, 2013
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
National Conference of State Legislatures: Wisconsin Voting Recusal Restrictions
http://www.ncsl.org/research/ethics/50-state-table-voting-recusal-provisions.aspx#WI</t>
  </si>
  <si>
    <t>The forms of statewide elected officials and candidates are available on a website maintained by the Virginia Public Access Project, a nonprofit. 
In 2016, the Conflict of Interest and Ethics Advisory Council will put state official and employee statements of financial interest on its website in a searchable database. The 2015 ethics law amendment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
Until then, disclosures are also available through the Secretary of the Commonwealth's office by request by email for free within a few days. Depending on the volume of requests, a disclosure request can typically be returned in a day or two.</t>
  </si>
  <si>
    <t>Jenn Gonnely, Executive Director, Utah Chapter of League of Women Voters, in-person interview on February 10, 2015, Salt Lake City.
Mary Ann Martindale, Executive Director, Alliance for a Better Utah, in-person interview on February 10, 2015, Salt Lake City. 
Jeff Hunt; attorney with Parr, Brown, Gee, Loveless; in-person interview on February 19, 2015, Salt Lake City.
John Swallow investigative report. Utah Lt. Governor's Office, http://elections.utah.gov/Media/Default/Documents/Report/Report%20on%20the%20Investigation%20of%20Attorney%20General%20John%20Swallow.pdf, Accessed May 15, 2015.</t>
  </si>
  <si>
    <t>Ric Brown, Finance Secretary, 11 March 2015, Richmond, Virginia, interview by phone.
2014 Virginia Financial Perspective, Department of Accounts, 15 December 2014. http://www.doa.virginia.gov/Financial_Reporting/PAFR/2014_PAFR.pdf
Commonwealth Data Point, accessed 21 February 2015. http://datapoint.apa.virginia.gov/
Joint Legislative Audit and Review Commission Law, 2001. Section 58.3. http://law.lis.virginia.gov/vacode/title30/chapter7/section30-58.3/
Review of State Spending: 2014 Update, Joint Legislative Audit and Review Commission, 10 November 2014. http://jlarc.virginia.gov/fas_spend14.shtml
Summary of 2012-14 Budget Actions, Senate Finance Committee, 6 May 2013. http://sfc.virginia.gov/state_budget_2013.shtml</t>
  </si>
  <si>
    <t xml:space="preserve">K.S.A. 46-233, Contracts involving state officer or employee or legislator, 1974: http://ethics.ks.gov/statsandregs/46-233.html </t>
  </si>
  <si>
    <t>Michael Duane, Assistant Attorney General, emial Jan. 21, 2015.
Secretary of State Jim Condos, interview, Jan. 6, 2015.
Allen Gilbert, exec. dir. ACLU VT, personal interview, Jan. 6, 2015.
Attorney General's campaign finance regulations, accessed April 17, 2015.
http://ago.vermont.gov/hot-topics/campaign-finance.php</t>
  </si>
  <si>
    <t>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 
Phil Kabler, statehouse correspondent for the Charleston Gazette, in an article entitled Campaign contribution hike among bills passed on 50th day, published March 4, 2015.
http://www.wvgazette.com/article/20150304/GZ01/150309651/1137
Eric Eyre, staff writer for the Charleston Gazette, in an article entitled Daughter's job with Morrisey leads W.Va. speaker to step aside from A.G. funding bill, published March 6, 2015. http://www.wvgazette.com/article/20150306/GZ01/150309328/1137</t>
  </si>
  <si>
    <t>Under the Executive Code of Ethics, the asset disclosures are confidential in Vermont, so they are not accessible to citizens.</t>
  </si>
  <si>
    <t xml:space="preserve">Iowa Code Chapter 68B.7  "Government Ethics and Lobbying — Prohibited use of influence," Code of Iowa updated as of January 2015,
https://www.legis.iowa.gov/docs/code/2015/68B.pdf
Iowa Code Chapter 68B.5A  "Government Ethics and Lobbying — Ban on certain lobbying activities," Code of Iowa updated as of January 2015,
https://www.legis.iowa.gov/docs/code/2015/68B.pdf 
Megan Tooker, executive director and legal counsel, Iowa Ethics and Campaign Disclosure Board,  Feb. 5, 2015, telephone Interview
Steve Davis, communications director, Iowa Judicial Branch, Feb. 26, 2015, email
 </t>
  </si>
  <si>
    <t xml:space="preserve">Citizens may access the public disclosure statements of the governor and other state officials, which are filed each year at the Texas Ethics Commission.  Citizens can either pick up paper copies at commission headquarters in Austin or call the commission to request an email version.  The online Texas Tribune also obtained public disclosure statements and posted them on its site for readers. 
A bill requiring the reports to be posted online died in the 2015 Legislature.  </t>
  </si>
  <si>
    <t>Natalia Ashley, executive director, Texas Ethics Commission, interview, Jan. 13, 2013
Craig McDonald,  director, Texans for Public Justice, telephone interview, Feb. 11, 2015 
If the Texas Ethics Commission Was the IRS, Nearly Every Texas Legislator Would Get Audited, Report on campaign loans, Hardhatters’ Team. Dec. 29, 2014.  Accessed Jan. 6, 2015
http://www.hardhatters.com/2014/12/texas-ethics-commission-irs-nearly-every-texas-legislator-get-audited/</t>
  </si>
  <si>
    <t>Because such records are not kept, it would be impossible to access such records.
 The closest thing Utah has to asset disclosure is "conflict of interest forms" which are available at the state campaign finance disclosure website at no cost. These forms are required of candidates for statewide elections including elected executive officers and legislators.</t>
  </si>
  <si>
    <t>Brad Shannon, editorial writer, The Olympian, phone interview 3/20/2015; 
"Ethics board OKs US Open golf tickets for some lawmakers" Rachel La Corte, Associated Press, 2/10/2015: 
http://www.washingtontimes.com/news/2015/feb/10/ethics-board-oks-us-open-tickets-for-some-lawmaker/?page=all
"Conflict Of Interest Lines Blur In Citizen Legislature" Austin Jenkins, nwNewsNetwork 7/9/2013 
http://nwnewsnetwork.org/post/conflict-interest-lines-blur-citizen-legislature</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</si>
  <si>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Compendium of Budget Information : http://le.utah.gov/lfa/reports/cobi2015/cobi2015.htm. 
Instructional videos: https://www.youtube.com/user/UtahLegislature.) 
Annual Budget of the State of Utah report, http://le.utah.gov/interim/2014/pdf/00003542.pdf. 
Annual post-legislative session appropriations summary http://public.tableau.com/views/2015GeneralSessionAppropriationsSummary/AppropriationsSummary?:showVizHome=no:embed=y&amp;:display_count=no#1, Accessed May 15, 2015.</t>
  </si>
  <si>
    <t>Email from Drew Rawlins, executive director of the Bureau of Ethics and Campaign Finance, on March 30, 2015.
Phone interview with Tom Humphrey, reporter for the Knoxville News Sentinel, on Feb. 16, 2015.
Tennessee Registry of Election Finance webpage on audits, accessed May 4, 2015
 http://www.tn.gov/tref/audits.htm</t>
  </si>
  <si>
    <t>In practice,  state pension funds information is made available in open data format.</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</si>
  <si>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“Va. delegate and son of Dominion Resources CEO says he is his own man,” Jenna Portnoy, The Washington Post, 9 February 2015. http://www.washingtonpost.com/local/virginia-politics/va-delegate-and-son-of-dominion-resources-ceo-says-he-is-his-own-man/2015/02/08/a884ef14-abc9-11e4-9c91-e9d2f9fde644_story.html
"Comstock Bills  Raise Ethical Questions," Danielle Nadler, Leesburg Today, 14 October 2014. http://www.leesburgtoday.com/news/comstock-bills-raise-ethical-questions/article_346dbdac-5414-11e4-8a94-278eb1b32077.html</t>
  </si>
  <si>
    <t>The Disclosure of Statement of Interests forms filed by the governor and his cabinet are online on the Tennessee Ethics Commission website. The files are uploaded almost immediately after they are turned in by members of the executive branch. There is no charge to access them and no software, such as a PDF reader, is required to view them. The files can be accessed here: https://apps.tn.gov/conflict-app/search.htm</t>
  </si>
  <si>
    <t>Shantel Krebs, secretary of state, 20 March 2015, email.
Jody Severson, political consultant, Severson and Associates, 10 March 2015, email.
 Avon lawyer pleads guilty to campaign finance violation, Bob Mercer, Rapid City Journal, 26 September 2013, http://rapidcityjournal.com/news/avon-lawyer-pleads-guilty-to-campaign-finance-violation/article_596f51df-2b8f-5089-9240-eff030457167.html.</t>
  </si>
  <si>
    <t>Eva DeLuna Castro, budget analyst, Center for Public Policy Priorities.  Telephone interview, Jan. 21,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Texas Transparency, Texas State Comptroller, Accessed Jan. 29, 2013
http://www.texastransparency.org/Tools/</t>
  </si>
  <si>
    <t>John Bloomer, Secretary of Senate, personal interview Jan. 20, 2015.
Former Sen. Vincent Illuzzi,personal interview Jan. 29, 2015.
Former House Majority Leader Floyd Nease personal interview Feb. 4, 2015.
University of Vermont politiical science professor Garrison Nelson telephone interview Feb. 5, 2015.</t>
  </si>
  <si>
    <t>Phone interview, Lynn Teague, S.C. League of Women Voters, March 26, 2015
Phone interview, John Crangle, Common Cause, April 9, 2015
Phone interview, Cathy Hazelwood, former State Ethics Commission General Counsel, April 9, 2015
E-mail correspondence, Cathy Hazelwood, former State Ethics Commission General Counsel, July 14, 2015
South Carolina Ethics Commission website, Complaints Resolved Index: Current Complaints
http://ethics.sc.gov/Pages/NewComplaintsResolvedIndex.aspx</t>
  </si>
  <si>
    <t xml:space="preserve">Bob Kuchera, Employee representative, Wyoming Public Employees Association, May 7, 2015, phone. 
Reports and Strategic Planning Documents, Wyoming Retirement System website, May 11, 2015 http://retirement.state.wy.us/home/reports.html
2013 Comprehensive Annual Financial Report, Wyoming Retirement System webpage, Dec. 31, 2013 http://retirement.state.wy.us/home/reports.html                                                                         
--- 
Peer Reviewer source:
Wyoming Retirement System website, Reports and Strategic Planning Documents page, Accessed 5 July 2015 
http://retirement.state.wy.us/home/reports.html </t>
  </si>
  <si>
    <t>Harvey Kronberg, publisher, The Quorum Report, telephone interview, Jan. 18, 2015
A Part-Time Legislature, but in Whose Interest, Texas Tribune, Jan 13, 2013
http://www.texastribune.org/2013/0e1/13/part-time-legislature-questions-conflict/
Bicentennial Blueprint, Greg Abbott’s Policy Plans, 2014, Accessed Jan. 20, 2015, April 6, 2015.
http://townhall254.gregabbott.com/forum/bicentennial-blueprint/</t>
  </si>
  <si>
    <t>Phone interview with Mike Dedmon, assistant director of the Division of Budget, on Feb. 19, 2015. 
Interview with Jim White, former executive director of the Fiscal Review Committee, on Jan. 6, 2015 at Rock Bottom Restaurant &amp; Brewery. 
The budget and the introductory narrative can be found here, accessed May 5, 2015
http://www.tn.gov/finance/bud/documents/2016BudgetDocumentVol1.pdf</t>
  </si>
  <si>
    <t>Vicki Hearing, communications manager, State of Wisconsin Investment Board, vicki.hearing@swib.state.wi.us, email interviews Feb. 16, 18, and 20, 2015
Access to Investment Board Records, accessed June 2015
http://www.swib.state.wi.us/PublicRecords.pdf
Legislative Audit Bureau report, SWIB, July 2014, http://legis.wisconsin.gov/lab/reports/14-9highlights.pdf
State Ethics Code under § 19.41 to 19.59 of the Statutes,   http://ethics.state.wi.us/Forms-Publications/FormsPublications.htm#Standard%20of%20Conduct
WRS News
http://www.swib.state.wi.us/newsletters.aspx</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</si>
  <si>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Off-Highway Husbandry Vehicle Amendments, HB159, Sponsored by Rep. Scott D. Sandall, Utah 2015 Legislative Session, http://le.utah.gov/~2015/bills/static/HB0159.html. Accessed May 16, 2015.</t>
  </si>
  <si>
    <t>John Mullen is the legislative advocate for the Oregon Law Center. He was interviewed by phone Feb. 11. 
Steve Buckstein is the co-founder and senior policy analyst at Cascade Policy Institute. He was interviewed by phone March 16.
Budget Highlights 2013-2015 Legislatively Adopted Budget, by the Legislative Fiscal Office, Sept. 2013, https://www.oregonlegislature.gov/lfo/Documents/2013-15%20Budget%20Highlights.pdf.</t>
  </si>
  <si>
    <t>Mike Wood, research director, Pennsylvania Budget and Policy Center, Harrisburg, Pa., 24 April 2015, interview by email. 
Budget in Brief, Pennsylvania Office of the Budget, accessed April 2015, http://www.budget.state.pa.us/portal/server.pt/community/current_and_proposed_commonwealth_budgets/4566
PennWatch, published by the Pennsylvania Department of Administration, accessed June 2015, 
http://www.pennwatch.pa.gov</t>
  </si>
  <si>
    <t>Indiana Code 4-2-6-11, post-employment restriction law for state employees, officials. http://statecodesfiles.justia.com/indiana/2014/title-4/article-2/chapter-6/chapter-6.pdf</t>
  </si>
  <si>
    <t>Email from Tom Humphrey, writer with the Knoxville News Sentinel, on May 8, 2015. 
Interview with Rick Locker, reporter with the Memphis Commercial Appeal, at Tazza on Jan. 9, 2015.
Interview with Dianne Neal, Nashville attorney, Feb. 22, at Panera Bread on Feb. 22, 2015.</t>
  </si>
  <si>
    <t>Jason Dilges, commissioner, Bureau of Finance and Management, 31 March 2015, email.
FY2016 Presentation to the Joint Committee on Appropriations, Bureau of Finance and Managment, 15 January 2015, http://bfm.sd.gov/budget/rec16/JCA20150115.pdf#view=fit.
Governor Dennis Daugaard’s FY2016 Budget Recommendations slides, 2 December 2014, http://bfm.sd.gov/budget/rec16/Budget_Speech_2016_Slides.pdf.
Budget Summary Book, Fiscal Year 2016, http://bfm.sd.gov/budget/rec16/SummaryBook_FY2016.pdf, accessed on 31 March 2015.</t>
  </si>
  <si>
    <t xml:space="preserve">Stephen Meck, general council for the Public Employees Relations Commission, interviewed by phone April 14, 2015
A search of COMMISSION ON ETHICS FINDINGS OF VIOLATIONS, RECOMMENDED FINES &amp; PENALTIES OF PUBLIC OFFICIALS FOR VIOLATIONS OF THE CODE OF ETHICS THROUGH MARCH 2015, document obtained in PDF format from the Commission on Ethics via email 
James Bowman, a professor of public administration at the Askew School of Public Administration at Florida State University, interviewed by phone April 15, 2015 </t>
  </si>
  <si>
    <t>Open Books citizen budget tools: 
http://www.ok.gov/okaa/Citizen_Education/
http://www.ok.gov/okaa/Citizen_Education/Appropriations/
David Blatt, executive director Oklahoma Policy Institute, telephone interview, 2/21/15, 11:15 a.m. 
Oklahoma Policy Institute budget education tools: 
http://okpolicy.org/fy-2015-budget-highlights
John Estus, spokesman for the Office of Management and Enterprise Services, in-person interview, 2/27/15, 9:15 a.m.</t>
  </si>
  <si>
    <t>All state contract guidelines are listed online at Oregon.gov, where basic rules regarding state contracting are listed. 
Contractors also report that contracting rules are regularly provided within the request for proposals to which they respond, so that the guidelines for working with the state are clear. Those requests for proposals are also available online through ORPIN, the state's contracting database. 
Those two deal regularly with Department of Transportation procurement officers similarly report that its easy to access regulations online, or through ODOT staff when there are questions.
These two sources adhere to more than three open data principals in that the data is complete, it's primary data, timely and easily accessed. Also, the data is non-discriminatory and is free.</t>
  </si>
  <si>
    <t>“The Power of Making It Simple: A Government Guide to Developing Citizens Budgets,” International Budget Partnership, April 2012, http://internationalbudget.org/wp-content/uploads/Citizen-Budget-Guide.pdf, accessed March 8, 2015.
Pam Sharp, director of the Office of Management and Budget, interviewed by phone from Bismarck, N.D., March 4, 2015.
“2013-15 Budget Highlights,” Office of Management and Budget, July 2013, http://www.nd.gov/fiscal/docs/budget/2013-15-budget-highlights-brochure.pdf, accessed March 8, 2015.
“State Budget,” Fiscal Management Division in Office of Management and Budget, http://www.nd.gov/fiscal/budget/state/, accessed Feb. 22, 2015. Approved state budgets are filed by year under the heading “Approved State Budget.”
Mike Nowatzki, capitol reporter with Forum News Service, email, March 7, 2015.</t>
  </si>
  <si>
    <t>Public procurement rules and regulations are easily available online.</t>
  </si>
  <si>
    <t>Deborah Moreau, lawyer, Public Integrity Commission, telephone interview, January 12, 2015; 
Public Integrity Commission opinions 13-10, 13-33, accessed March 10, 2015: http://1.usa.gov/1CkMx7m; 
"Report of Independent Counsel", December 28, 2013,  http://bit.ly/18AllIs</t>
  </si>
  <si>
    <t xml:space="preserve">Though it may take some knowledge of both state statute versus administrative codes, all of Oklahoma's procurement regulations are online, for free in PDF, word and HTML document format. </t>
  </si>
  <si>
    <t>Catherine Turcer, policy analyst, Common Cause-Ohio, Columbus, 1-30-15 email
Highlights of 2016-17 state budget: http://blueprint.ohio.gov/doc/budget/State_of_Ohio_Budget_Highlights_FY-16-17.pdf 
State budget recommendations: http://blueprint.ohio.gov/doc/budget/State_of_Ohio_Budget_Recommendations_FY-16-17.pdf</t>
  </si>
  <si>
    <t>Phone interview with Sal Luciano, executive director, Council 4, American Federation of State, County, &amp; Municipal Employees (AFSCME), from New Britain, March 13, 2015.
Office of State Ethics press release, "Department of Transportation Official in Charge of US Route 7 Project pays $2,500 to Office of State Ethics for ‘Conflict of Interest’ Violation", June 19, 2013, http://www.ct.gov/ethics/lib/ethics/press_releases/2013/20130619-ose_press_release-thomas.pdf
"Nepotism Study: 1 in 10 Summer Workers Have Family Connections; New Policies Ordered," by Jon Lender, The Hartford Courant, Sept. 28, 2013. http://articles.courant.com/2013-09-28/news/hc-lender-column-nepotism-study-0929-20130928_1_summer-workers-agencies-malloy
Department of Administrative Services, (Accessed frequently in March, April 2015), http://das.ct.gov/cr1.aspx?page=44</t>
  </si>
  <si>
    <t>Procurement regulations are available online at the State Procurement Office website, which provides a guide to state statutes and administrative codes on the subject as well as procurement manuals. They can be downloaded immediately for free. 
These documents follow several “open data” principles:
- Completeness: These are all the laws governing procurement.
- Timeliness: The laws are updated as they are passed by the Legislature.
- Ease of physical and electronic access: The laws are available online.
- Non-discrimination: The laws do not require registration to access.
- Licensing: There are no restrictions on use or dissemination of the laws.
- Usage costs: The laws are free to access.</t>
  </si>
  <si>
    <t>North Dakota Century Code, § 12.1-12-01, 1973, http://www.legis.nd.gov/cencode/t12-1c12.pdf.
NDCC, § 12.1-12-03, 1973, http://www.legis.nd.gov/cencode/t12-1c12.pdf. 
NDCC, § 12.1-01-04(27), 1973 to 2007, http://www.legis.nd.gov/cencode/t12-1c01.pdf.
NDCC § 12.1-12-05, 1973, http://www.legis.nd.gov/cencode/t12-1c12.pdf.
North Dakota Code of Judicial Conduct Canon 3.13(A), 2008 to 2009, http://www.ndcourts.gov/court/rules/Judicial/canon3.htm#r3.13.
Corroborated with: Aaron Birst, executive director of North Dakota States’ Attorneys’ Association, email, Feb. 28, 2015.</t>
  </si>
  <si>
    <t>Kim Burgess, statewide chief human resources officer for the Colorado Department of Personnel and Administration, during a Feb. 18, 2015 phone interview. 
Dana Shea-Reid, director of Colorado's State Personnel Board, during a Feb. 18, 2015 phone interview.
Jennifer Okes, former deputy executive director of the Department of Personnel and Administration, during a May 20, 2015 phone interview.</t>
  </si>
  <si>
    <t>Contract and bidding rules  are constantly available for free on line on the procurement web site of the Department of Administration and the  Office of Administrative Hearings web site. They can be obtained immediately for free or requested on paper for free. Here is the example.
 http://www.doa.nc.gov/pandc/Default.aspx#</t>
  </si>
  <si>
    <t>Phone interview March 12, 2015, with Lee Roberts, state budget director
Phone interview March 11, 2015, with John Hood, former president of the John Locke Foundation. 
Phone interview March 26, 2015, with Charles Perusse, NC Budget director from 2008-2011. 
Budget pie chart. http://www.ncleg.net/FiscalResearch/presentations/2011-12%20Where%20Money%20Comes%20From%20and%20Goes%20Charts.pdf. 
Governor's proposed budget. http://osbm.nc.gov/thebudget</t>
  </si>
  <si>
    <t>Janis Harrison, Department of Finance and Administration Statewide Program Manager, February 17, 2015, telephone interview. 
Tim Leathers, deputy director, Arkansas Depatment of Finance and Administration,  February 4, 2015, telephone interview.
Rep. Nate Bell, state representative, March 9, 2015, telephone interview. 
Jim Nickels, Sherwood attorney and state representative 2009-2014, February 16, 2015, telephone interview. 
Jay Barth, Professor of Politics at Hendrix College, February 7, 2015, telephone interview. 
Max Brantley, Senior Editor Arkansas Times, January 20, 2015, telephone interview. 
Matt Campbell, lawyer and blogger, Blue Hog Report,  January 20, 2015, telephone interview. 
“Asa’s team,” Max Brantley, Arkansas Times, March 3, 2015
http://www.arktimes.com/arkansas/asas-team/Content?oid=3691514 
“Milligan: Sorry for hiring cousin,” Michael Wickline, Arkansas Democrat-Gazette, February 21, 2015 
http://www.arkansasonline.com/news/2015/feb/21/milligan-sorry-hiring-cousin/</t>
  </si>
  <si>
    <t>John Howard, editor, Capitol Weekly, Sacramento, June 18, 2015, interview
State Personnel Board, 2014 Report to the Legislature, Compliance Review and Special Investigation Activities, Oct. 2014
http://www.spb.ca.gov/reports/2014%20Report%20to%20the%20Legislature.pdf
Agreement, Bargaining Unit 17, Registered Nurse, 2010-2013
https://www.calhr.ca.gov/Documents/bu17-20100701-20130701-mou.pdf
Agreement, Bargaining Unit 7, Statewide Law Enforcement, 2013-2016
http://www.calhr.ca.gov/Documents/bu07-20130702-20160701.pdf</t>
  </si>
  <si>
    <t>Jackie Graham, director of the Alabama Personnel Department, May 20, 2015, telephone interview. 
Mike Cason, al.com, state government reporter, April 12, 2015, telephone interview.
“Alabama senator plans bill to end nepotism,” The Associated Press, Jan. 29, 2013. http://blog.al.com/wire/2013/01/alabama_senator_plans_bill_to.html, accessed May 31, 2015.</t>
  </si>
  <si>
    <t>NMRA&gt; Code of Judicial Conduct &gt; 21-313. Acceptance of gifts, loans, bequests, benefits, or other things of value.
http://public.nmcompcomm.us/nmnxtadmin/NMPublicLink.aspx?jd=21-313
[Adopted by Supreme Court Order No. 11-8300-045, effective January 1, 2012.]</t>
  </si>
  <si>
    <t>March 2, 2015, interview with Jim Duncan, Alaska State Employees Association president; 
March 2, 2015, phone interview with state executive ethics attorney Jonathan Woodman; 
Special Investigator's Report on Alaska National Guard Sexual Harassment and Abuse Issues, Patricia A. Collins, Report to the Attorney General (http://law.alaska.gov/pdf/press/061515-ANGreport.pdf), accessed June 28, 2015.</t>
  </si>
  <si>
    <t>Jim Small, Arizona News Service Editor, telephone interview, 5/17/2015
Byron Schlomach, Goldwater Institute Center for Economic Prosperity Director, telephone interview 3/2/15
Laurie Barcelona, Arizona State Personnel Board Executive Director, telephone interview, 2/25/15</t>
  </si>
  <si>
    <t>No such law exists. 
Rules of the Chief Administrative Judge, Section 100.4, subsection D(5), no date available, http://www.courts.state.ny.us/rules/chiefadmin/100.shtml#04 ; 
Annual Statement of Financial Disclosure, Ethics Commission for the Unified Court System, 2014, http://www.nycourts.gov/IP/ethics/COMBO.pdf</t>
  </si>
  <si>
    <t>NC Code of Judicial Conduct (2006) http://www.aoc.state.nc.us/www/public/html/Amendments-NCJudicialCode.pdf
Gifts (2006) NC GS 138A-32 http://www.ncleg.net/EnactedLegislation/Statutes/HTML/BySection/Chapter_138A/GS_138A-32.html</t>
  </si>
  <si>
    <t>Supreme Court Order ADKT427 -- Nevada Code of Judicial Conduct, Canon 3, Rule 3.31, 2010
http://www.leg.state.nv.us/courtrules/scr_cjc.html
Phone interview 2/4/15 with Doug Jones, former chairman of state Judicial Discipline Commission.
Phone interview 1/23/15 with Michael Sommermeyer, PIO, Nevada Supreme Court
Phone interview 1/22/15 with Janette Bloom, retired chief clerk, Nevada Supreme Court</t>
  </si>
  <si>
    <t>2015 Opportunity Agenda, Gov. Andrew Cuomo, January 2015, https://www.governor.ny.gov/sites/governor.ny.gov/files/atoms/files/2015_Opportunity_Agenda_Book.pdf ; 
Open Budget website, State of New York, accessed March 30, 2015, http://openbudget.ny.gov/ ; 
Rachael Fauss, Citizens Union, Director of Public Policy, March 27, 2015, New York, phone</t>
  </si>
  <si>
    <t>Generally, state civil management actions are not based on nepotism, cronyism or patronage but there has been at least one documented case in the last few years.
Sheryl Lain, who worked in the Wyoming Department of Education, admitted to nepotism in hiring her own daughter to run a state program. 
Employees complained of nepotism and cronyism in the department of education under former Superintendent of Public Instruction Cindy Hill. The Legislature investigated those complaints and others in an audit that mentioned the nepotism but imposed no penalties on Lain.</t>
  </si>
  <si>
    <t>New Hampshire Statutes, Title LXII, Chapter 640, “Corrupt Practices”, Section 640:5, 1973
http://www.gencourt.state.nh.us/rsa/html/LXII/640/640-mrg.htm
Rules of the Supreme Court of the State of New Hampshire, Rule 3.13 (A), (C), accessed Jan. 22-Feb. 9, 2015
http://www.courts.state.nh.us/rules/scr/scr-38-Canon%203-new.htm
Robert Wilson, New Hampshire Committee on Judicial Conduct, chairman, Jan 27, 2015, Lowell, Mass., phone</t>
  </si>
  <si>
    <t>Canon 3 (adopted December 7, 1993): http://www.judiciary.state.nj.us/rules/appemploy.htm</t>
  </si>
  <si>
    <t>Hawaii Revised Statutes, Title 7, Chapter 84, Section 18, Restrictions on post employment, 1972, http://www.capitol.hawaii.gov/hrscurrent/Vol02_Ch0046-0115/HRS0084/HRS_0084-0018.htm
Hawaii Revised Statutes, Title 7, Chapter 84, Section 3, Definitions, 1972, 
http://www.capitol.hawaii.gov/hrscurrent/Vol02_Ch0046-0115/HRS0084/HRS_0084-0003.htm
Hawaii Revised Statutes, Title 7, Chapter 84, Section 19, Violation, 1972,
http://www.capitol.hawaii.gov/hrscurrent/Vol02_Ch0046-0115/HRS0084/HRS_0084-0019.htm</t>
  </si>
  <si>
    <t>New York's procurement laws, rules and guidelines are readily available for free on the state's Office of General Services website, although the state's new procurement website does not include easy access to those rules. The rules can be found under the "Buying 101" link, in the "General Resources" tab.</t>
  </si>
  <si>
    <t>No such law exists
Idaho State Bar, Idaho Rules of Professional Conduct, Rule 1.9, Duties to Former Clients, https://isb.idaho.gov/pdf/rules/irpc_old.pdf</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</si>
  <si>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State of New Mexioo, Governor SUSANA MARTINEZ, EXECUTIVE BUDGET RECOMMENDATION
Fiscal Year 2016, http://www.governor.state.nm.us/FY16-EXECUTIVE-BUDGET-RECOMMENDATION-FINAL.PDF</t>
  </si>
  <si>
    <t>Illinois Compiled Statutes, State Officials and Employees Ethics Act, 5 ILCS 430, 5-45, August 18, 2009, http://www.ilga.gov/legislation/ilcs/ilcs4.asp?ActID=2529&amp;ChapterID=2&amp;SeqStart=500000&amp;SeqEnd=1700000</t>
  </si>
  <si>
    <t>Some regulations prohibiting nepotism, cronyism and patronage are in place, but they are not always complied with. A newspaper article reported one recent example of an improper promotion.
 The Charleston Gazette reported on a case in which a “well-endowed” employee was promoted over several others who had more experience on the job and who promptly filed complaints with the Grievance Board. The board ruled in favor of the grievants, noting that the employee in question had spent considerable amounts of time in her boss’s office behind closed doors, raising suspicions about their conduct. 
  All hirings and promotions are based on the requirements of the division, said Sara Walker, director of the Division of Personnel. “To the extent that someone knows someone else, I can’t possibly say because that’s not part of our decision,” she said. “Our decision is based on eligibility and meeting the requirements of the division. And there are always two or three levels of scrutiny before any action is taken.”
  Favoritism is fairly common, according to Gordon Simmons, who represents the Public Workers Union/WV. “The big difficulty is that under our state law, there are no seniority rights, which means I can pick Joe Bob’s cousin over a guy with 15 years seniority,” he said. “The state recently changed its rule about posting extra duties to make it optional rather than mandatory, and that makes it easier to move someone up the ladder arbitrarily.” However, there have been no known cases of such favoritism within the study period.</t>
  </si>
  <si>
    <t>Richard Keevey, Princeton and Rutgers Professor, former New Jersey budget director, phone interview 2/12/15. 
Joe Perone, Treasury spokesman, 2/26/15 phone interview.
Citizens Guide: http://www.nj.gov/treasury/omb/publications/15citizensguide/citguide.pdf 
OLS summary: http://www.njleg.state.nj.us/15Budget/FINALSCORESHEET,PL2014C14.pdf</t>
  </si>
  <si>
    <t>All public procurement regulations are accessible by the general public via the State Department of the Treasury's Purchase and Property Division’s website, and like all government documents, subject to OPRA. All public procurement awards are accessible by the general public via the Division’s website.
Procurement results are posted online promptly and can also be obtained through an OPRA request. 
The Treasury postings comply with five of 10 open data standards put forth by the Sunlight Foundation: timeliness, ease of access, readability, non-discrimination and use of commonly owned standards. Reporter John Reitmyer concurs.</t>
  </si>
  <si>
    <t>Georgia Government Transparency and Campaign Finance Act – O.C.O.G. § 21-5-75. (2012)
http://www.ethics.ga.gov/wp-content/uploads/2011/08/2014-B%20GA%20Govt%20Transparency%20and%20Campaign%20Finance%20Act%20effective%20Januay%2031%202014%20INCORPORATING%20HB310%20and%20SB297%20FINAL.pdf</t>
  </si>
  <si>
    <t>Joseph Bouchard, New Hampshire Department of Administrative Services, budget officer, Feb. 6, 2015, Lowell, Mass., phone
Stephen Norton, New Hampshire Center for Public Policy Studies, executive director, Feb. 3, 2015, Lowell, Mass., phone 
TranparentNH website, State of New Hampshire, accessed Jan. 22-Feb. 9, 2015
http://www.nh.gov/transparentnh/</t>
  </si>
  <si>
    <t>The laws, regulations, and executive orders related to procurement are clearly posted on the website of the State Purchasing Division of the General Services Department: http://www.generalservices.state.nm.us/statepurchasing/resourcesandinformation.aspx#ProcurementCodeRegulationsExecutiveOrders</t>
  </si>
  <si>
    <t>"The OSIG (Office of the State Inspector General) has not had any substantiated complaints of political influence or ties to families in employment decisions," said June Jennings, State Inspector General.
 The culture of Virginia’s civil service is generally one that does not permit nepotism, cronyism and favoritism in human resource managements decisions, said Ron Jordan, the executive director of the Virginia Governmental Employees Association, who also worked for the state in the executive and legislative branches and as part of the cabinet. The diversity in government operations, demographics and culture with widely dispersed state facilities discourages those situations, he said.
 Observers said they knew of no cases of management actions besides for merit.</t>
  </si>
  <si>
    <t>Gerry Oligmueller, state budget administrator, phone interview, April 9, 2015
Renee Fry, executive director, Open Sky Institute, in-person interview, institute's office, March 27, 2015
Nebraska Treasurer's Office website; accessed April 28, 2015
http://www.statespending.nebraska.gov/
Department of Administrative Services' Budget Division budget portal website, accessed April 28, 2015; 
https://www.nebraska.gov/das/budgetportal/index.html</t>
  </si>
  <si>
    <t>Sondra Cosgrove, Professor of History, College of Southern Nevada and President, League of Women Voters Las Vegas Valley, Las Vegas, NV, March 17, 2015, by phone and March 20, 2015 in person.
Richard Combs, Director, Legislative Counsel Bureau, Nevada Legislature, Las Vegas, NV, April 3, 2015, by phone and April 8, 2015, by email
2015-2017 Executive Budget for the State of Nevada, Governor Brian Sandoval, accessed May 21, 2015
http://budget.nv.gov/uploadedFiles/budgetnvgov/content/StateBudget/2016-2017/Nevada_Executive_Budget_2015-2017.pdf
Nevada Legislatively Approved Budget 2013-2015, Legislative Counsel Bureau, accessed May 21, 2015
https://www.leg.state.nv.us/Division/fiscal/FISBU210/BASN210_2013-15/BASN210_2013-15_TABLE_OF_CONTENTS.pdf</t>
  </si>
  <si>
    <t>Stan Adelstein, recently retired state senator, 18 March 2015, Rapid City, SD, in-person interview.
South Dakota Legislator Reference Book, Legislative Research Council website, http://legis.sd.gov/docs/referencematerials/legislatorreferencebook.pdf, 18 March 2015.
South Dakota lawmakers don't see conflict of interest problems in the Legislature, David Montgomery, 28 April 2013, http://archive.argusleader.com/article/20130428/NEWS/304280026/South-Dakota-lawmakers-don-t-see-conflict-interest-problems-Legislature.
---
Peer Reviewer Sources:
Frivolous livestock lawsuits bill moves forward, Argus Leader, 9 Feb. 2015, http://www.argusleader.com/story/news/2015/02/09/frivolous-livestock-lawsuits-bill-moves-ahead-house/23143005/</t>
  </si>
  <si>
    <t>Amy Sassano, Office of Budget Programming and Planning, Deputy Budget Director, 21 April 2014, Helena, Montana, email
Amy Carlson, Legislative Fiscal Division, Legislative Fiscal Analyst, 29 April 2015, Helena, Montana, email
2015 biennium budget analysis and HB2 narrative, http://leg.mt.gov/fbp.asp</t>
  </si>
  <si>
    <t>The state’s procurement regulations are available online at no cost on the website of the Department of Administrative Services. In addition, the rules are typically included with prequalification and bid materials put out by agencies.</t>
  </si>
  <si>
    <t>Craig Slaughter, director of the West Virginia Investment Management Board, in a telephone interview from his office in Charleston WV on Jan. 29, 2015.
Web site for WV Investment Management Board with links to monthly financial statements and annual report, accessed on April 23, 2015. 
http://www.wvimb.org/
Kevin Olsen, staff writer for pionline.com, in an article entitled West Virginia puts $30 million more with hedge funds, published Sept. 27, 2013.
 http://www.pionline.com/article/20130927/ONLINE/130929864/west-virginia-puts-30-million-more-with-hedge-funds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t>
  </si>
  <si>
    <t xml:space="preserve">There have been no documented cases of abuse in this area. It should be noted that cronyism and patronage are not governed by Utah law however. There is general respect for the law and executive order in this  regarding nepotism. </t>
  </si>
  <si>
    <t>An Internet search for Vermont nepotism (worded in several different ways) produced nothing. The Republican opposition to the current Democratic administration has not claimed that an agency or department was hiring unqualified cronies (nor did the Democratic opposition of the previous Republican administration). And because this is such a small state, that opposition would have known. A supporter would have gotten in touch to report that the regional highway (or forestry, or health) supervisor had just hired an unqualified crony.
 Additionally, the rather elaborate hiring process, in which applicants have to be “certified” for the particular job they seek and undergo a probation period, makes it more difficult for any agency to hire people who are not qualified.</t>
  </si>
  <si>
    <t>Employee representatives and watchdog organizations say nepotism doesn’t seem to be a problem in state agencies but acknowledge the perception that political ties and cronyism have helped more than a few well-connected people land jobs in state government.
The Austin American-Statesman, after a review of more than 1,800 pages of personnel files, reported in June of 2015 that Attorney General Ken Paxton filled his higher ranks with at least 14 people connected with him, former Gov. Rick Perry and U.S. Sen. Ted Cruz. Several were hired weeks before they had applied for the jobs, the paper reported, citing findings from the records. A spokeswoman for the attorney general said Paxton's office followed “applicable law” in selecting the high-level appointees.
Austin-based Texans for Public Justice asserts that appointees by Perry, who donated a fifth of the $109 million that Perry raised during his 14 years as governor, contributed to cronyism and patronage within a state government dominated by one party for more than two decades.
“Cronyism and entitlement flourish when one political party controls every statewide office for 20 years,” Texas for Public Justice’s Craig McDonald and Andrew Wheat wrote in a Jan. 28, 2015, opinion piece in the Austin American Statesman.
“Favoritism is sometimes in the eye of the beholder,” says Ray Hymel, lobbyist for the 17,000-member Texas Public Employees Association, when asked about cronyism. “That’s hard to know for sure. Was so and so hired because they were the son of some legislator? You’d probably say, ‘Yeah, it exists.’”</t>
  </si>
  <si>
    <t>Phone interview, Lynn Teague, S.C. League of Women Voters, April 30, 2015, e-mail
Phone interview, State Senator Brad Hutto, June 5, 2015
Phone interview, State Senator Vincent Sheheen, April 20, 2015
Phone interview, State Senator Larry Martin, August 7, 2015</t>
  </si>
  <si>
    <t>John J. Contino, former executive director of the State Ethics Commission, 29 May 2015, Harrisburg, Pennsylvania, interview by phone.
Recusals are rare in the Pennsylvania Legislature, Joe Smydo, Pittsburgh Post-Gazette, 21 December 2014, 
http://www.post-gazette.com/local/2014/12/21/Recusals-are-rare-in-the-Pennsylvania-Legislature/stories/201412210006
Does the Pennsylvania Legislature have a conflict-of-interest problem?, Joe Smydo, Pittsburgh Post-Gazette, 18 December 2014, 
http://www.post-gazette.com/news/politics-state/2014/12/18/Does-the-Pennsylvania-Legislature-have-a-conflict-of-interest-problem/stories/201412110028
Pennsylvania lawmakers' committee assignments, 2013-2014 session, Pittsburgh Post-Gazette, accessed 29 May 2015, 
http://newsinteractive.post-gazette.com/leg_ethics/</t>
  </si>
  <si>
    <t>John Pollard, Legislative and Communications Director, Minnesota Management and Budget, 24 March 2015, St. Paul, Minnesota in-person interview
At a Glance, Budget &amp; Economic Forecast, Minnesota Management &amp; Budget, February 2015, http://mn.gov/mmb/images/At-A-Glance-Feb15.pdf
Budget &amp; Economic Forecast, Minnesota Management &amp; Budget, 18 March 2015, http://mn.gov/mmb/forecast/forecast/
Minnesota Dashboard, Minnesota Management &amp; Budget, 24 March 2015, http://mn.gov/mmb/mn-dashboard/</t>
  </si>
  <si>
    <t>Scott MacKay, Rhode Island Public Radio political reporter, Interview, Feb. 21, 2015, in person.
Ed Fitzpatrick, Providence Journal political columnist, Interview, Feb. 6, 2015, phone.
Ted Nesi, reporter, WPRI television, Interview, Feb. 25, 2015, phone</t>
  </si>
  <si>
    <t>Legislative Budget Office: www.lbo.ms.gov/index_files/pdf/2014_session_summary.pdf
Legislative Budget Office Director Debbie Rubisoff: e-mail questions and answers - Feb. 12, 2015
State government: www.transparency.mississippi.gov/default.aspx</t>
  </si>
  <si>
    <t>Michigan Dashboard                                                                                                                       https://midashboard.michigan.gov/financial-health                                                              
Budget Department, Transparency and Accountability            http://media.state.mi.us/MiTransparency/                                                                              
Michigan Dashboard; http://www.michigan.gov/openmichigan/0,4648,7-266-60201,00.html                             
Open Michigan;  http://media.state.mi.us/MiTransparency                                                                         
State Budget Office, Transparency and Accountability    http://media.state.mi.us/MiTransparency/Home/Appropriation</t>
  </si>
  <si>
    <t>John Lynch, Contracts and Public Records Manager for Washington State Investment Board via email 3/19/2015;
Report on Investment Activity, Washington State Department of Retirement Systems, accessed April 22, 2015
http://www.drs.wa.gov/administration/annual-report/cafr/cafrInvestment.pdf
Washington State Investment Board report on Labor &amp;Industries fund performance for 2014, accessed April 22, 2015 
http://www.sib.wa.gov/financial/pdfs/lni.pdf
Washington State Department of Retirement Services, Fund Descriptions, accessed 4/14/2015
http://www.icmarc.org/washingtonstate/investments/fund-descriptions.html</t>
  </si>
  <si>
    <t xml:space="preserve">When Tennessee overhauled its civil service laws back in 2012, Gov. Bill Haslam hailed it as a much-needed update to assure that state workers would be hired and fired according to their abilities and be as efficient as private sector employees. Those who advocated a revamping of the system said the civil service laws made it difficult to get rid of bad employees. 
 But state workers and those who sympathized with them worried that the new system might mark a return to the days where state employees got jobs as a result of who they know, as opposed to what they know. They saw important safeguards being stripped from the law, such as the old method of scoring job applicants based on their experience, training, education and test results. 
 “Now they have the ability to hire a wider group of applicants,” said Jonathan Stephens, a staff attorney with the Tennessee State Employees Association (TSEA), which represents state workers. “Under the prior system, applicants were ranked. Now there is a minimum standard which is the threshold.” 
 Anyone meeting that minimum requirement could be interviewed and get the job, he said, which would open the position to a much wider number of people.
 “Certainly we know that that is prohibited,” Stephens said of hiring based and nepotism, cronyism and patronage. “And the administration tells us that they stress that in their hiring practices.” 
 He said he has not had any cases come before him with those complaints.
 Rep. Craig Fitzhugh said there are still a lot of holes in the system during this transition, and that makes it more likely problems with cronyism, patronage or nepotism could arise in the future. He said there is not much standardization in terms of the employee evaluation process. He also said he’s heard anecdotal evidence that supervisors are not allowed to give employees the highest scores. Fitzhugh, however, made clear that he is not saying that he currently sees nepotism, cronyism or patronage.
The Haslam administration has hired a couple of people that have left under a cloud—the former head of the Department of Children’s Services and the former Commissioner of the Department of Labor and Workforce Development. The departments were rocked by scandals before they left and there were real questions about their leadership. 
Were these two women hired as a result of patronage or cronyism? Or were they just bad picks on the part of the Haslam administration? There is some suggestion that Haslam, who puts more faith in the private sector than government, would rather hire someone from outside government to do the job. As a result, the hires sometimes lack the experience necessary to run a state government 
A spokeswoman for the Tennessee Department of Human Resources said the state is looking for knowledge, skills and ability when it hires employees, and they are evaluated by the same criteria. She was referring to the preferred service employees—the front-line workers and mid-level managers in state government. 
 Executive service employees are at-will and appointments "can be expired at any time," said Ashley Fuqua, a spokeswoman and legislative liaison for the Department of Human Resources, said of the top-ranking employees. The executive service employees tend to be higher-level workers, many of them appointed. 
 One lawmaker who frequently advocates for state employees says he has concerns because he thinks the transition from the old civil service laws to the new system has been rocky and there is subjectivity in the hiring and evaluating process for state workers. 
 </t>
  </si>
  <si>
    <t>Phil Keisling, Former Secretary of State of Oregon, Jan. 30, 2015, interviewed by phone.
Frank Morse, Former State Senator, R-Albany, Jan. 30. 2015, interviewed by phone.
"Oregon Sen. Chip Shields did not violate ethics rules, committee concludes," by Ian Kullgren (The Oregonian, 3/6/15)
http://www.oregonlive.com/politics/index.ssf/2015/03/state_sen_chip_shields_did_not.html
"Should lawmakers vote on bills that could yield personal gains? Two Oregon legislators propose conflict-of-interest changes" by Michele Cole (The Oregonian, 2/6/12)
http://www.oregonlive.com/politics/index.ssf/2012/02/should_lawmakers_vote_on_bills.html
"Matt Wingard's Plan to Line His Pockets with Your Tax Dollars (Our Oregon)"
by Scott Moore (Our Oregon, 6/10/11)
http://ouroregon.org/sockeye/blog/matt-wingard-tax-dollars</t>
  </si>
  <si>
    <t>Kimberly A. Sarte, Assistant Director for Ongoing Oversight and Fiscal Analysis at the Joint Legislative Audit and Review Commission, 26 February 2015, interview by phone and email.
Jeanne Chenault, director of public relations for the Virginia Retirement System, Richmond, Va., 6 March 2015, interview by email.
Performance and Asset Allocation Reports, Virginia Retirement System, accessed 26 February, 2015. http://www.varetire.org/investments/index.asp
Annual Reports, Virginia Retirement System, accessed 26 February, 2015. http://www.varetire.org/publications/index.asp?ftype=annualreport
Virginia Retirement System Oversight, Joint Legislative Audit and Review Commission, accessed 26 February 2015. http://jlarc.virginia.gov/vrs_abt.shtml
Biennial VRS Status and Semi-Annual Investment Report, JLARC, December 2014. http://jlarc.virginia.gov/reports/Rpt468.pdf
2014 Comprehensive Annual Financial Report, VRS, 4 December 2014. http://www.varetire.org/pdf/publications/2014-annual-report.pdf
Ron Jordan, executive director of Virginia Governmental Employees Association, Richmond, Va., 10 March 2015, interview by phone.</t>
  </si>
  <si>
    <t>Carolyn Ryan, Assistant Director of Policy and Research for the Massachusetts Taxpayers Foundation. The Massachusetts Taxpayers Foundation provides research on state spending, tax policies and the Massachusetts economy She was interviewed by phone on January 27, 2015.
Deirdre Cummings, legislative director of MASSPIRG, a consumer advocacy group that focuses on health, safety, and  financial security issues was interviewed on Feb. 13, 2015
User's Guide to the Governor's Budget 2015
http://www.mass.gov/bb/h1/fy15h1/lnk_15/huserguide.htm – website accessed March 31, 2015
Office of Administration and Finance 2015 budget 
http://www.mass.gov/anf/budget-taxes-and-procurement/state-budget/fy15-budget-info/ - website accessed March 31, 2015</t>
  </si>
  <si>
    <t>Water bill's flaws are as clear as author's conflict of interest, editorial, Cleveland Plain Dealer editorial, May 6, 2012: http://www.cleveland.com/opinion/index.ssf/2012/05/water_bills_flaws_are_as_clear.html 
Catherine Turcer, policy analyst, Common Cause-Ohio, Columbus, 1-19-15 email 
Keary McCarthy, president/CEO of Innovation Ohio, former minority chief of staff in Ohio House, Columbus, 2-6-15 email 
(examples from Pennsylvania) When outside interests and legislative matters collide, Joe Smydo, Pittsburgh Post-Gazette, Dec. 21, 2014: http://www.post-gazette.com/news/politics-state/2014/12/21/When-outside-interests-and-legislative-matters-collide/stories/201412210007</t>
  </si>
  <si>
    <t>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
"Oklahoma horse slaughter bill author denies financial motivation," Oklahoman newspaper article by Zeke Campfield, 3/18/13. 
http://newsok.com/oklahoma-horse-slaughter-bill-author-denies-financial-motivation/article/3766611</t>
  </si>
  <si>
    <t>Mac Schneider, Democratic state senator from Grand Forks, N.D., and minority leader, interviewed by phone from Bismarck, N.D., Feb. 11,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Chad Nodland, editor of North Decoder, a liberal political blog, interviewed by phone from Bismarck, N.D., March 3, 2015.
Rob Port, editor of Say Anything Blog, a conservative political blog, interviewed by phone from Minot, N.D., Feb. 18, 2015.
Heidi Heitkamp, “Attorney General’s Opinion 95-F-06,” Sept. 8, 1995, http://www.ag.nd.gov/Opinions/1995/Formal/9506.pdf, accessed March 4, 2015.
Joint Rules, § 1001, 2015, Senate and House Legislative Manual 2015-2016,  http://www.legis.nd.gov/files/resource/legislative-rules/rules15a.pdf.
Senate Rules, § 322, 2015, Senate and House Legislative Manual 2015-2016,  http://www.legis.nd.gov/files/resource/legislative-rules/rules15a.pdf.
House Rules, § 322, 2015, Senate and House Legislative Manual 2015-2016,  http://www.legis.nd.gov/files/resource/legislative-rules/rules15a.pdf.</t>
  </si>
  <si>
    <t>Treasurer Beth Pearce, personal interview Jan. 21, 2015.
Mark Hage Director of Benefit Programs, VT NEA, telephone interview Jan. 26.
Tim Leuders-Dumont, Exec. Asst. to State Treasurer, email April 29, 2015.
Pension Funds management and Investments (State Treasurer's Web Site, accessed Jan. 21, 2015).
http://www.vermonttreasurer.gov/pension-funds.</t>
  </si>
  <si>
    <t>Dee Larsen, contract attorney for the Utah Retirement Systems, Howard, Larsen, Hansen &amp; Eves, Email, April 2, 2015. Salt Lake City, Utah.
Richard Ellis, Utah State Treasurer, in-person intereview April 8, 2015, Salt Lake City, Utah.
Todd Sutton, Employee Representative, Utah Public Employees' Association, phone interview April 14, 2015, Salt Lake City, Utah.
Utah Retirement Systems Administration, Enacted by Chapter 185, 2014 General Session, Utah Code 49-11, http://le.utah.gov/xcode/Title49/Chapter11/49-11-S1101.html?v=C49-11-S1101_2014040320140520. Accessed May 9, 2015.
Auditor raises flags about Utah retirement system, Lee Davidson, Salt Lake Tribune, Feb. 27, 2013, http://www.sltrib.com/sltrib/politics/55904262-90/audit-dougall-grama-open.html.csp. Accessed May 9, 2015.
Utah's retirement audit. Deseret News editorial, March 5, 2013, http://www.deseretnews.com/article/765623878/Utahs-retirement-audit.html?pg=al. Accessed May 9, 2015.</t>
  </si>
  <si>
    <t>Phone interview March 10, 2015, with Denise Adams,  research division legislative analyst for the General Assembly. 
E-mail from Denise Weeks, principal clerk of NC House, June 24, 2015
E-mail from Sarah Lang, principal clerk of the NC Senate, June 24, 2015
Phone interview March 12, 2015, with Francis De Luca, president of Civitas Institute. 
Phone interview March 12, 2015, with Bob Phillips, executive director of Common Cause North Carolina.
Phone interview June 23, 2015 with Denise Weeks, clerk of the NC House.
Link to House Journal, which contains information on recusals. Enter 24.1A in search box and click next to find recusals. 24.1a is the House rule allowing recusals.</t>
  </si>
  <si>
    <t>There are no documented cases of nepotism, cronyism or patronage within the civil service during the study period and all hirings, firings and promotions are believed to be based on merit and performance.
 There are accusations of nepotism, cronyism and patronage regarding hirings, firings and promotions in offices supervised by elected officials, but those workers are excluded by law from the protections in the state’s civil service code and are not considered part of the civil service.
 Policies for hirings, firings and promotions are spelled out in the state’s Employee Handbook and focus on merit and performance.</t>
  </si>
  <si>
    <t>Blair Horner, New York Public Interest Research Group, Legislative Director, Feb. 24, 2015, New York, phone; 
Richard Brodsky, Former Member of the New York Assembly, March 17, 2015, New York, phone;
Albany Lawmakers and Their Secret Incomes, Editorial Board, New York Times, Jan. 2, 2015, http://www.nytimes.com/2015/01/03/opinion/albany-lawmakers-and-their-secret-incomes.html ; 
Sheldon Silver, New York Assembly Speaker, Faces Arrest on Corruption Charges, Jan. 22, 2015, http://www.nytimes.com/2015/01/22/nyregion/sheldon-silver-new-york-assembly-speaker-faces-arrest-on-corruption-charges.html; 
New York Senate Leader and Son Are Arrested on Corruption Charges, Susanne Craig, New York Times, May 4, 2015, http://www.nytimes.com/2015/05/05/nyregion/dean-skelos-new-york-senate-leader-and-son-are-arrested-on-corruption-charges.html</t>
  </si>
  <si>
    <t>Nepotism is against the law in South Carolina – and as recently as last summer led to the termination of a university president who hired her husband.
Cronyism and patronage are not against the law in South Carolina, but they can create public relations problems if exposed.
"Most employees understand that at the end of the day, somebody's going to bring it out, and they do not want the public's aggressiveness in dealing with that," said Carlton Washington, Executive Direction of the South Carolina State Employees Association, when asked about family or patronage jobs in government. "Most employees are very careful to stay away from that."</t>
  </si>
  <si>
    <t>While there are no egregious documented recent examples of blatant nepotism, cronyism or patronage, there is a strong perception that, all things being equal, the job will go to the person with connections. 
John Simmons, executive director of the Rhode Island Public Expenditure Council, believes that "by and large" the state civil service does not have serious problems with nepotism, cronyism or patronage. He and journalists say, however, that it is difficult to monitor in a small state where everyone knows everyone. 
Simmons also makes the distinction between the classified and unclassified systems; classified workers are in the union and protected by rigid civil-service rules, while the much smaller cadre of unclassified workers are non-unionized and have fewer protections.
State human resources director Deborah Dawson believes that laws and regulations for merit hiring, including testing requirements for qualifications, serve as adequate safeguards.</t>
  </si>
  <si>
    <t>Sharmila Kassam, deputy chief investment officer for the Employees Retirement System of Texas, telephone interview, Feb. 23, 2015 
Comprehensive Annual Financial Report, 2014, Employees Retirement System of Texas, Accessed Feb. 11, 2015
http://www.trs.state.tx.us/about/documents/cafr.pdf#CAFR
Teacher Retirement System of Texas, Accessed Feb. 11, 2015
http://www.ers.state.tx.us/About_ERS/Reports/Overview/</t>
  </si>
  <si>
    <t>Daniel Ivey Soto, state senator and executive director, New Mexico Association of County Clerks, 8 April 2015, via phone.
Rob Nikolewski, Watchdog.org, former state capitol reporter, 10 April 2015, via phone.
Carter Bundy, American Federation of State, County and Municipal Employees, political and legislative director, 10 April 2015, via phone. 
Some lawmakers object to colleagues dodging votes over perceived conflict of interest, Milan Simonich, The Santa Fe New Mexican, 24 February 2015, http://www.santafenewmexican.com/news/legislature/some-lawmakers-object-to-colleagues-dodging-votes-over-perceived-conflict/article_d78ec7ab-44cc-572a-aa73-6bb07042c8a6.html
New Mexico Legislative Ethics Guide, Legislative Council Service, December 2014, 
http://www.nmlegis.gov/lcs/orientation/2014/Ethics%20Guide%202014.pdf
"Sold Out: Santa Fe senator faces ethical questions after brokering a historic property he voted to sell," Peter St. Cyr, the Santa Fe Reporter, July 22, 2014, 
http://www.sfreporter.com/santafe/article-8963-sold-out.html</t>
  </si>
  <si>
    <t>Michael Dresser, Baltimore Sun reporter, telephone interview 3/21/15; 
Citizens Guide to the Maryland Budget here: http://dbm.maryland.gov/budget/Pages/citizens-guide.aspx, accessed 4/14/15 
Maryland Budget Highlights here: accessed 4/14/15 http://dbm.maryland.gov/budget/Documents/operbudget/2016/highlights.pdf</t>
  </si>
  <si>
    <t>Assemblyman John Wisniewsi (D-Sayerville), via 2/8/15 phone interview. 
Matt Friedman, Star-Ledger Statehouse reporter, via 2/8/15 phone interview. 
Former state Senator Willilam Schluter, 2/12/15 phone interview.</t>
  </si>
  <si>
    <t>Barry Erwin, president of the Council for a Better Louisiana, in-person interview, Feb. 16, 2015
Robert Scott, of the Public Affairs Research Council, in-person interview, Feb. 19, 2015
Jan Moller, executive director of the Louisiana Budget Project, in-person interview, Feb. 5, 2015</t>
  </si>
  <si>
    <t>Patrick Flood, Maine Senator and former chair, Appropriations Committee, 13 February 2015, in person interview.
Christopher Nolan, Director, Office of Fiscal and Program Review, 13 February 2015, in person interview.
Office of Fiscal and Program Review,Fiscal Information, 
http://legislature.maine.gov/ofpr/fiscal-information/9189/
State of Maine 2016-2017 Governor’s Budget Overview, 15 January 2015,
http://www.maine.gov/budget/documents/2016-2017BudgetOverview.pdf</t>
  </si>
  <si>
    <t>Phone interview with Rep. Charles Sargent on Feb. 17, 2015. 
Phone interview with Shelli King, public information office for the Tennessee Consolidated Retirement System, Jennifer Selliers, compliance officer for the Tennessee Department of Treasury and Christy Allen, assistant treasurer for Legal, Compliance and Audit, on March 19, 2015.
Tennessee Consolidated Retirement System annual report for 2014, accessed May 6, 2015
http://treasury.tn.gov/TCRS_Report/2014/TCRS_GFOA_2014.pdf</t>
  </si>
  <si>
    <t>Phone interview, Curtis Loftis, S.C. State Treasurer, May 19, 2015
Phone Interview, Sam Griswold, Board Member, State Retirees Association of South Carolina, May 21, 2015
E-mail, Danny Varat, RSIC External Affairs Manager, May 22, 2015
Phone interview, Danny Varat SCRRSIC External Affairs Manager, July 15, 2015
Phone interview, Mike Hitchcock, SCRRSIC Executive Director, July 15, 2015
SCRSIC Annual Investment and Quarterly Reports
http://ic.sc.gov/Reporting/default.htm</t>
  </si>
  <si>
    <t>Martin Gross, New Hampshire Legislative Ethics Committee, chairman, January 14, 2015, Lowell, Mass., phone
Legislative Ethics Committee, Financial Disclosure and Declaration of Intent Filings
http://www.gencourt.state.nh.us/ethics/Financial_Disclosure/disclosurelist.aspx 
Peter Bragdon, New Hampshire Senate Declaration of Intent, November 21, 2013
http://www.gencourt.state.nh.us/ethics/Financial_Disclosure/2013/Intent/Senate/11.PDF
State Senator Did Not Intentionally Violate Rules, Kathleen Ronayne, Valley News, January 28, 2014
http://www.vnews.com/news/10413349-95/nh-ethics-complaints-dismissed</t>
  </si>
  <si>
    <t xml:space="preserve">Jane C. Driskell, Office of State Budget Director, State Budget Director, 23 January 2015, Frankfort, Kentucky, in-person interview. 
2014-2016 Budget in Brief, Commonwealth of Kentucky, no date, http://www.osbd.ky.gov/NR/rdonlyres/7156D01C-9329-4FA8-B026-8E712ED41BFA/0/1416BOCBudInBrief.pdf accessed 25 January 2015. 
Budget Execution &amp; Oversight, Legislative Research Commission, no date, http://www.lrc.ky.gov/budget/oversight.htm accessed 25 January 2015. </t>
  </si>
  <si>
    <t>Matt Clark, state investment officer, South Dakota Investment Council, 17 April 2015, phone interview.
Rob Wylie, executive director/administrator, South Dakota Retirement System, 17 April 2015, phone interview.
Publications, South Dakota Investment Council website, http://sdic.sd.gov/pubs.aspx, 17 April 2015.</t>
  </si>
  <si>
    <t>The Rhode Island General Treasurer's web site can be found here, accessed Feb. 15, 2015:
http://www.treasury.ri.gov/transparency/investment-management-information/
Mark Dingley, former Rhode Island deputy treasurer, Interview, Feb. 20, 2015, phone.
Anne-Marie Fink, chief investment officer, Rhode Island treasurer, phone interview, April 1, 2015
Ted Nesi, reporter, WPRI-TV, phone interview, April 6, 2015
“Providence Journal Loses Bid For Hedge Fund Records Related to State Pension System,” Katherine Gregg, Providence Journal, July 22, 2014, http://www.providencejournal.com/breaking-news/content/20140722-providence-journal-loses-bid-for-hedge-fund-records-related-to-state-pension-system.ece</t>
  </si>
  <si>
    <t xml:space="preserve">Duane Goossen, former state budget director, telephone interview Feb. 12, 2015
Kansas Tax Expenditure Reports: http://www.ksrevenue.org/taxexreports.html                   
Center on Budget and Policy Priorities, analysis of state tax expenditures: http://www.cbpp.org/files/5-11-11sfp.pdf                                                                                    </t>
  </si>
  <si>
    <t>Phone interview 1/20/15 with Assistant Senate Majority Leader Ben Kieckhefer. 
Email 1/21/15 from Nevada political writer Jon Ralston 
Interview 1/19/15 with Sandi Chereb, Las Vegas Review-Journal political reporter, Carson City.
Phone interview 2/5/15 with Brenda Erdoes, chief legal counsel, Nevada Legislature.
"Justices rule on when lawmakers should recuse from issues," CNN News, June 13, 2011:
http://www.cnn.com/2011/CRIME/06/13/us.scotus.recusal.case/
"Commissioners Discuss Raggio Replacement," KTVN-TV Reno, Jan. 11, 2011:
http://www.ktvn.com/story/13824313/washoe-commission</t>
  </si>
  <si>
    <t>It is not uncommon in North Carolina for relatives to be on the state payroll. However, policy dictates that relatives not be placed in supervisory positions over each  other. Respondents report no problem in this area, with one case of alleged cronyism and nepotism recently reported. The state auditor said that  a manager of the Medicaid billing system hired in the 2013-2014 period a number of temporary workers who were friends or relatives, many of whom were not qualified for their jobs and were overpaid.</t>
  </si>
  <si>
    <t>There have been no documented cases of state civil servants being hired, fired or promoted because of nepotism, cronyism or patronage during the study period.</t>
  </si>
  <si>
    <t>Susan Byorth Fox, legislative branch, executive director, 11 February 2015, Helena, Montana, email
Charles S. Johnson, Lee Newspapers State Bureau, Bureau Chief, 5 February 2015, Helena, Montana, telephone
Montana Code Annotated, title 2, chapter 2, part 11, section 2, 1995, http://leg.mt.gov/bills/mca/2/2/2-2-112.htm
Steve Brown, Attorney formerly representing the Commissioner of Political Practices, 10 March 2015, Helena, Montana, telephone
Mitch Tropila, State Representative, Great Falls (D), 20 March 2015, telephone, Helena, Montana.
Montana legislators receive ethics training, Charles S. Johnson, Missoulian, 7 January 2015, http://missoulian.com/news/state-and-regional/montana-legislators-receive-ethics-training/article_af4cdb7e-15aa-5b55-80af-5faea33443dc.html
Caferro says no conflict of interest involving her sponsorship of MDC closure bill, Gazette State Bureau, 28 March 2015, Billings Gazette, http://billingsgazette.com/news/government-and-politics/caferro-says-no-conflict-of-interest-involving-her-sponsorship-of/article_4aa00882-9b63-5b5f-ba39-0e1c70f9a898.html</t>
  </si>
  <si>
    <t>Ron Berry, Chief of Staff for Senator Paul LeVota, Jefferson City, Missouri, 20 April 2015, interview by phone.
Jason Hancock, Kansas City Star, Kansas City, Missouri, 21 April 2015, interview by phone.
Collin Reischman, The Missouri Times, Jefferson City, Missouri, 24 April 2015, interview by phone.
Summer Ballentine, “Missouri Bill Would Stop Cities From Banning Plastic Bags,” Associated Press/Huffington Post, 23 February 2015, http://www.huffingtonpost.com/2015/02/24/missouri-bill-would-stop-_n_6739912.html
Brian Feldt, “Kehoe: Tesla's direct-to-customer model 'not great for consumers,'” St. Louis Business Journal, 13 May 2014, http://www.bizjournals.com/stlouis/blog/biznext/2014/05/kehoe-tesla-s-direct-to-customer-model-not-great.html
---
Peer Reviewer Source:
JOURNAL OF THE HOUSE, First Extraordinary Session, 97th GENERAL ASSEMBLY, FIFTH DAY, FRIDAY, DECEMBER 6, 2013 http://www.house.mo.gov/billtracking/bills133/jrnpdf/jrn005.pdf</t>
  </si>
  <si>
    <t>Erick M. Elder, professor, Department of Economics and Finance at the University of Arkansas at Little Rock, co-author of Can Public Pension Funds Fulfill their Promises? An Examination of Pennsylvania's Two Largest Public Pensions, 29 April 2015, interview by email.
State pension system investments low, Joseph N. DiStefano, Philadelphia Inquirer, 12 March 2015, http://www.mcall.com/news/nationworld/pennsylvania/mc-pa-sers-underfunded-20150312-story.html
PSERS Investment Program, Public School Employees' Retirement System website, accessed April 2015, http://www.psers.state.pa.us/investment/invest.htm
SERS Investment Program and Investments, Pennsylvania State Employees' Retirement System website, accessed April 2015, http://sers.pa.gov/investments.aspx and http://sers.pa.gov/investments_program.aspx</t>
  </si>
  <si>
    <t>Michael Cox, Communications and Outreach Director for Oregon State Treasurer Ted Wheeler, April 7, 2015,  interviewed by phone and email. 
Actuarial Presentations and Reports by the Public Employees Retirement System, http://www.oregon.gov/pers/Pages/section/financial_reports/mercer_reports.aspx, accessed on April 20, 2015.
Reports by the Oregon State Treasury, http://www.oregon.gov/treasury/Reports/Pages/default.aspx, accessed on April 20, 2015.
Annual Reports by the Oregon State Treasury, http://www.oregon.gov/treasury/Reports/Pages/Annual-Reports.aspx, accessed on April 20, 2015.</t>
  </si>
  <si>
    <t>Mississippi Ethics Commission: (http://www.ethics.state.ms.us/ethics/ethics.nsf/AdvisoryOpinionsListCategory?OpenForm&amp;Seq=1#_RefreshKW_selectCategory)
Mississippi House of Representatives Clerk Andrew Ketchings - e-mailed answers to questions June 4, 2015
Bob M. Dearing - Copiah-Lincoln Community College instructor and former state senator: e-mailed answers to questions - March 24, 2015
Mississippi Ethics Commission Executive Director Tom Hood: e-mailed answers to questions - March 30, 2015
Elizabeth Crowell - lobbyist for Common Cause Mississippi: e-mailed answers to questions - April 17, 2015
Ethics Commission, June 14, 2013, Advisory Opinion 13-048-E: http://www.ethics.state.ms.us/ethics/ethics.nsf/OpinionsByDocId/9DD308D11DD6D07086257B96005E0971/$file/13048.pdf.”</t>
  </si>
  <si>
    <t>The only instance of nepotism, cronyism or patronage reported by the state inspector general since 2013 was regarding an investigation of a Roosevelt Island Operating Corp. official who hired relatives, among other illegal activities, beginning in 2007. No documented cases have occurred since then.
 Most civil-service hirings are contingent upon an examination, and most civil servants can earn tenure to protect them against firing without cause. The criteria for promotions depend on the position and are built into New York's civil-service system.</t>
  </si>
  <si>
    <t>Patrick Condon, Politics and government reporter, Star Tribune, St. Paul, Minnesota, 12 March 2015, phone interview. 
Minnesota Sen. Tomassoni takes job with group that lobbies Legislature, J. Patrick Coolican, 28 February 2015, http://www.startribune.com/politics/statelocal/288351061.html
Senator David Tomassoni steps down from lobbying group, Nick Minock, Northland News Center, 6 February 2015, http://www.northlandsnewscenter.com/elections/Senator-David-Tomassoni-steps-down-from-lobbying-group-291065851.html
Minnesota: Prepare to vote on lawmaker pay, Rachel E. Stassen-Berger, Star Tribune, 20 May 2013, http://www.startribune.com/politics/statelocal/208250501.html</t>
  </si>
  <si>
    <t>Cached copy of Request for Quote for Campaign Finance Auditing, Commonwealth of Pennsylvania, Consulting Services ITQ #4400007410, Solicitation Number DOS RFQ 2013-2, dated 17 April 2013, accessed April 2015, http://webcache.googleusercontent.com/search?q=cache:1qjhqwKJdIAJ:www.emarketplace.state.pa.us/FileDownload.aspx%3Ffile%3DDOS%2520RFQ%25202013-2/Solicitation_0.doc+&amp;cd=5&amp;hl=en&amp;ct=clnk&amp;gl=us
Jeffrey A. Johnson, assistant press secretary, Office of Attorney General Kathleen G. Kane, Harrisburg PA, 8 April 2015, interview by email. 
Michael Berry, media law attorney with Levine, Sullivan Koch &amp; Schulz, LLP and founding member of the Pennsylvania Freedom of Information Coalition, Philadelphia, 18 January 2015; interview by phone.</t>
  </si>
  <si>
    <t>New Mexico is a state of small communities that thrive on the power of deep and long-held relationships, so it is perhaps more vulnerable to these problems than larger states with bigger pools of employees. Complaints of nepotism and cronyism are much more frequent at the local level, but there are occasional complaints of those problems - as well as patronage - in state government.</t>
  </si>
  <si>
    <t xml:space="preserve">Steve Bieda, state senator, attorney, phone interviews, March and April 2015             
Paul Bukowski, attorney, former legislative aide, state House of Representatives, phone interview, April 7, 2015                                                                                 
State Sen. Jack Brandenburg, Senate Finance Committee chairman, former House Appropriations Committee member, phone interview, April 28, 2015  </t>
  </si>
  <si>
    <t>Joseph Fox, executive director for Oklahoma Public Employees Retirement System, 2/26/15 4 p.m.
Tom Spencer, executive director of the Oklahoma Teachers Retirement System, telephone interview, 2/20/15 11 a.m.  
State pension commission website, quarterly performance and fee analysis reports: http://www.state.ok.us/~ok-pension/reports.html
Oklahoma Public Employees Retirement System Comprehensive Annual Financial Report: http://www.opers.ok.gov/Websites/opers/images/pdfs/CAFR-2014-OPERS.pdf
Oklahoma Teachers' Retirement System Comprehensive Annual Financial Report: 
http://www.ok.gov/TRS/documents/FY2014CAFR.pdf</t>
  </si>
  <si>
    <t>Civil Service employees don't do the hiring,  Non-classified senior officials in the departments do. And those hirings are at times subject to nepotism, cronyism ad patronage. For example,  the hiring of the son of a Gov. Christie ally as example.  But when it comes to promotions, for the most part, applicants have to pass a test,  and if there is no just cause for a firing, the employee usually wins on appeal.</t>
  </si>
  <si>
    <t>There have been few documented cases of nepotism, cronyism or patronage within the civil service in New Hampshire in recent years.
 It should be noted that the state’s nepotism and conflict-of-interest laws apply only to executive branch officials, not classified employees. Actions of this nature may violate internal ethics rules for civil servants, but it’s unlikely any disciplinary actions would become public unless they were appealed to the state Personnel Appeals Board. There have been no documented cases before the board in the past two years involving allegations of nepotism, cronyism or patronage.
 Longtime observers of state government have noted that because New Hampshire is a small state, it’s more difficult than it is elsewhere to conceal preferential treatment for family members. 
 The state Legislature turned its attention to nepotism following a scandal in 2012 in which the commissioners of Department of Employment Security were accused of getting their daughters on the payroll of the agency. In response, the House speaker sent a letter to all agency heads inquiring if relatives worked in their agencies. Only the deputy commissioner of safety indicated that he did; his son was a state trooper.</t>
  </si>
  <si>
    <t>Tony Green, Communications Director, Oregon Secretary of State, January 28, 2015, via email.
Dan Meek, public interest attorney, advocate for campaign finance reform, Jan. 28, 2015, interviewed via email and phone. 
"Elections Division legal opinion good news for Kitzhaber, McCraig" by Nigel Jaquiss (Willamette Week, 10/2/14)
http://www.wweek.com/portland/blog-32258-elections_division_legal_opinion_good_news_for_kit.html</t>
  </si>
  <si>
    <t>All websites accessed on Jan. 30, Feb. 2, Feb 8, April 11, 2015
Interview, Pam Wilmot, Executive Director, Common Cause, Massachusetts, Boston, MA, Jan. 30, 2015, by email and telephone 
Interview, Deidre Cummings, Legislative Director, MassPIRG, Boston, MA, Feb. 2, 2015, by email and telephone
Interview, Gintautas Dumcius, Reporter, State House News, Boston, MA, March 17, 2015, by email and telephone
“In Mass., caucuses are secret. Elsewhere it’s a different story”, Akilah Johnson, Reporter, The Boston Globe, Boston, MA, February 6, 2015
http://www.bostonglobe.com/metro/2015/02/06/mass-caucuses-are-secret-elsewhere-different-story/bAstsD3dg1cXaYwVIOs93H/story.html
State Ethics Commission Conflict of Interest Disclosures made by House of Representatives, Calendar Year 2013
http://www.mass.gov/ethics/lists-of-disclosures-filed/lists-of-disclosures-filed-with-the-commission/calendar-year-2013-conflict-of-interest-disclosures.html
State Ethics Commission Conflict of Interest Disclosures made by Senate, Calendar Year 2013
http://www.mass.gov/ethics/lists-of-disclosures-filed/lists-of-disclosures-filed-with-the-commission/calendar-year-2013-conflict-of-interest-disclosures.html
Massachusetts Legislature, Office of the Clerk, House Rules
https://malegislature.gov/People/ClerksOffice/House/Rules
“Massachusetts’ problem with transparency: What’s your government up to? It’s harder than you might think to find out,” David Scharfenberg, Reporter, The Boston Globe, Boston, MA, January 23, 2015
http://www.bostonglobe.com/metro/2015/01/23/what-your-government-harder-than-you-might-think-find-out/r6ML9NLpnSLSoTHFINWepI/story.html</t>
  </si>
  <si>
    <t>David Graham, ‎communications manager, Ohio Police and Fire Pension Fund, Columbus, 2-6-15 email;
Aristotle Hutras, Aristotle Group principal, previously 22 years as director of the Ohio Retirement Study Council, Columbus, 2-20-15 interview
Ohio Police &amp; Fire Pension Fund investments: https://www.op-f.org/Information/Investments.aspx - Nick Treneff, director of communication services, State Teachers Retirement System of Ohio, Columbus, 2-19-15 email 
State Teachers Retirement Fund of Ohio annual report: https://www.strsoh.org/_pdfs/annualreports/cafrs/2014_cafr.pdf - School Employees Retirement System of Ohio financial reports for past eight years: https://www.ohsers.org/financial-reports -t 
Ohio Public Employee Retirement System annual reports for 12 years: https://www.opers.org/investments/cafr.shtml - OPERS annual investment plans for 12 years: https://www.opers.org/investments/inv-plans.shtml 
OPERS investment policies: https://www.opers.org/investments/inv-policies.shtml 
Ohio Highway Patrol Retirement System annual reports: https://www.ohprs.org/ohprs/annualReport.jsp -OHPRS investment plan: Ohio Retirement Study Council pension facts (last edit, 2012): http://www.orsc.org/orsc/uploads/Pension/pensionfacts%20_3_.pdf</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</si>
  <si>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Oklahoma Ethics Commission website, "Settlement Agreements" http://www.ok.gov/ethics/Ethics_Laws,_Guides_&amp;_Forms/Settlement_Agreements/index.html</t>
  </si>
  <si>
    <t>Documented cases of nepotism and cronyism are more common at the local level in Nevada than at the state level. The state civil service system employs an array of measures to ensure that candidates for open positions are assessed based on objective skills and qualifications.
Nevertheless, some state employees and their representatives anecdotally report witnessing nepotism and cronyism, particularly in evaluations and promotions.
"I think there are a good number of checks and balances in effect to get qualified applicants, but once you get to the final decision making process, where it come down to subjective human interest, yes, you're going to find [nepotism and cronyism]," said Richard McCann, executive director of the Nevada Association of Public Safety Officers.
"When you start getting into promotions and specialized assignments — nepotism, cronyism, favoritism is running rampant in most of my organizations. Law enforcement officers are my heroes, but there are examples where you say, 'Oh my god, are you kidding me?' This guy is lucky to have a gun or passed his psych exam, and here he is a captain or lieutenant."</t>
  </si>
  <si>
    <t>Asset disclosure records are called statements of financial interest in South Dakota. The governor’s statement is easily found on the secretary of state’s searchable campaign-finance website.
 Appointive state officers, such as department secretaries in the governor's cabinet, also are required by law to file statements; however, those statements cannot be found on the secretary of state’s website. They are available only by request from the secretary of state, who charges $1 per page to make copies of them.</t>
  </si>
  <si>
    <t>Interview with Dea Daly, Ethics Advisor, Maryland Department of Legislative Services by telephone 3/27/15, 
Maryland Senate honors member it once censured, The Washington Post, 3/19/15 http://www.washingtonpost.com/local/md-politics/maryland-senate-celebrates-lawmaker-aquitted-of-corruption-charges/2015/03/19/6238f4a2-ce69-11e4-8c54-ffb5ba6f2f69_story.html,
Interview with Jennifer Bevan-Dangel, ex dir Common Cause, by telephone, 2/24/15
Work of Lawyer-Legislator raises questions about conflict, Baltimore Sun, 2/26/14 http://articles.baltimoresun.com/2014-02-26/news/bs-md-workers-comp-lawyers-20140227_1_comp-bills-injured-workers-compensation
House votes to reprimand McConkey Baltimore Sun 2/5/13 http://articles.baltimoresun.com/2013-02-05/news/bal-house-votes-to-reprimand-mcconkey-20130205_1_ethics-opinion-house-votes-real-estate-commission
Ethics Complaint Questions Vallario's dual role as legislator and lawyer, Washington Post, 8/3/13 http://www.washingtonpost.com/local/md-politics/ethics-complaint-questions-vallarios-dual-roles-as-legislator-and-lawyer/2013/08/03/16177b82-f9c9-11e2-8752-b41d7ed1f685_story.html
The Washington Post, 3/19/15 http://www.washingtonpost.com/local/md-politics/maryland-senate-celebrates-lawmaker-aquitted-of-corruption-charges/2015/03/19/6238f4a2-ce69-11e4-8c54-ffb5ba6f2f69_story.html
General Assembly Website of Announced Conflicts of Interest (creating an account is required)
http://mgaleg.maryland.gov/webmga/frmEthicsMemberList.aspx</t>
  </si>
  <si>
    <t>Philip Richter, director, Ohio Elections Commission, Columbus, 12-30-14 email 
Catherine Turcer, policy analyst, Common Cause-Ohio, Columbus, 1-18-15 email 
Matthew McClellan, press secretary, Ohio secretary of state's office, Columbus, 4-30-15 interview
Requirement of filing statement, 2002 (last amended Feb. 25, 2014), Section B4c shows that Ohio law requires only that results of secretary of state investigation be public, not necessarily online, which is the practice followed: http://codes.ohio.gov/orc/3517.11</t>
  </si>
  <si>
    <t>The annual financial disclosure forms can be obtained promptly via email, for free, from the Rhode Island State Ethics Commission. The commission, however, does not post the forms online.</t>
  </si>
  <si>
    <t>Lee Ann Oliver, administrative staff officer I in Elections Unit in Office of Secretary of State, email, Feb. 10, 2015.
Don Morrison, executive director of the Dakota Resource Council, an environmental watchdog group, interviewed by phone from Bismarck, N.D., Feb. 10, 2015.
Dustin Gawrylow, editor of North Dakota Watchdog Network, a conservative news website, email, Feb. 12, 2015.
Al Jaeger, secretary of state, email, May 1, 2015.</t>
  </si>
  <si>
    <t>Steve Mistler, Statehouse Reporter, Portland Press Herald, 18 February 2015, email interview..
Mario Moretto, Politics Reporter, Bangor Daily News, 20 February 2015, email interview.
Christopher Cousins, Politics Reporter, Bangor Daily News, 20 February 2015, email interview.
Letter to Mark Eves, Maine Commission on Governmental Ethics and Election Practices, 25 February 2014, http://www.maine.gov/ethics/pdf/20140225-ec.pdf
Group of Maine Republicans says Speaker Mark Eves has conflict of interest in Medicaid debate, Christopher Cousins, Bangor Daily News, 22 February 2015,
http://bangordailynews.com/2014/02/12/politics/state-house/group-of-maine-republicans-says-speaker-mark-eves-has-conflict-of-interest-in-medicaid-debate/</t>
  </si>
  <si>
    <t>There are no recent documented cases of nepotism, cronyism or patronage within the civil service.
 Supervisors are evaluated in part by their performance in hiring, training and retaining a skilled, qualified workforce, which helps to discourage nepotism, cronyism and patronage.</t>
  </si>
  <si>
    <t xml:space="preserve">Statements of financial interest are easily available as they are proactively posted online in a database that can be accessed for free. 
(If for any reason, a record is not in the database but is in the agency's possession, it can be obtained at the offices of the State Ethics Commission between the hours of 8 a.m. and 5 p.m. Monday through Friday. On site, records can be inspected for free; there is a $0.25 per page copying charge.) </t>
  </si>
  <si>
    <t xml:space="preserve">Nepotism, cronyism or patronage are violations of Montana's ethics code and would be reported to the Commissioner of Political Practices. Of the nine ethical complaints filed since 2013, eight were dismissed because they were outside of the Commissioner's authority. The single complaint being investigated remains confidential.
Favoritism may also be reported to the state's waste, fraud and abuse hotline. 
However, those investigations rely on reporting. If favoritism in the civil service goes unreported it would be otherwise difficult to detect.
Since fiscal year 2013, there has been one case of nepotism reported among the top five agencies with fraud hotline reports. Those agencies had 64 complaints total. The nepotism instance allegedly occurred in the Department of Transportation. Otherwise, there is no summary of hotline reports or the outcomes of the complaints. </t>
  </si>
  <si>
    <t xml:space="preserve">Oklahoma's asset disclosure forms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
  </si>
  <si>
    <t>Robert Scott, Robert Travis Scott, head of Louisiana Public Research Council, the 50-year-old, membership-financed policy advocacy group, in-person interview, Jan. 16, 2015. 
Robert Adley, Republican state senator, in-person interview, Jan. 16, 2015. 
Russel Honoré, retired U.S. Army commander and spokesman of an environmental group, in-person interview, April 2014 and Jan. 16, 2015.
Oil and gas interests have no better friend in Baton Rouge, The Lens, April 3, 2014.
http://thelensnola.org/2014/04/03/oil-and-gas-interests-have-no-better-friend-in-baton-rouge-than-the-wiley-sen-adley/ Kevin Morgan interviewed on Jan. 26, 2015.</t>
  </si>
  <si>
    <t>Al Cross, director of the University of Kentucky's Institute for Rural Journalism and Community Issues and columnist for the Louisville Courier-Journal, 20 January 2015, Lexington,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Sen. Damon Thayer releases his client list, John Cheves, Lexington Herald-Leader, 9 February 2012, http://bluegrasspolitics.bloginky.com/2012/02/09/sen-damon-thayer-releases-his-client-list/ accessed 24 January 2015.
Statement of financial disclosure to Kentucky Legislative Ethics Commission, Rep. Jim Wayne, 12 February 2014, http://klec.ky.gov/Reports/Pages/Legislators-and-Candidates.aspx accessed 24 January 2015.
Advisory Opinion 07-03, "Conflicts of interest" advisory opinions webpage, Legislative Ethics Commission, 19 October 2007, http://klec.ky.gov/Advisory-Opinions/Pages/Index-of-Opinions.aspx accessed 24 January 2015.
Advisory Opinion 04-01, "Conflicts of interest" advisory opinions webpage, Legislative Ethics Commission, 19 October 2007, http://klec.ky.gov/Advisory-Opinions/Pages/Index-of-Opinions.aspx accessed 24 January 2015.</t>
  </si>
  <si>
    <t xml:space="preserve">Phone interview with Bob Hall of Democracy North Carolina, January 28, 2015.
http://www.newsobserver.com/2014/06/22/3963815/nc-watchdogs-want-more-campaign.html, article by Patrick Gannon.
Article submitted by Amy Strange, deputy director for campaign finance and operations at NC Board of Elections, to the Charlotte Observer April 16, 2014. "How Elections Board Is Tackling..
http://www.charlotteobserver.com/2014/04/16/4846214/how-elections-board-is-tackling.html#.VMq20rd0zow. </t>
  </si>
  <si>
    <t xml:space="preserve">State Rep. Jim Ward, telephone interview May 10, 2015 and email June 19, 2015                                             Former state Rep. Nile Dillmore, telephone interview, Feb. 18, 2015                                
Carol Williams, executive director of the Government Ethics Commission, telephone interview Feb. 24, 2015     
dolores Furtado, past president Kansas League of Women Voters, telephone interview May 14, 2015                                                                                                
Newspaper search, Jan. 1, 2013-present                        
Governmental Ethics Commission annual report: http://www.accesskansas.org/ethics/              </t>
  </si>
  <si>
    <t>There have been no documented cases of nepotism, cronyism, or patronage by state employees during the study period. On the local level, a current issue with nepotism among local school boards could result in changes to nepotism statutes.</t>
  </si>
  <si>
    <t>Susan Lerner, Common Cause New York, Executive Director, Feb. 25, 2015, New York, phone; 
Blair Horner, New York Public Interest Research Group, Legislative Director, Feb. 24, 2015, New York, phone; 
Preliminary Report, The Commission to Investigate Public Corruption, Dec. 2, 2013, http://publiccorruption.moreland.ny.gov/sites/default/files/moreland_report_final.pdf</t>
  </si>
  <si>
    <t>The financial disclosure statements are not online. They can be viewed at the Ohio Ethics Commission's office in downtown Columbus. The commission will provide copies within a few days upon request by fax (up to 50 pages), regular mail or email. Statements for 1974-2003 must be obtained from the Ohio History Connection, which of course will take longer.</t>
  </si>
  <si>
    <t xml:space="preserve">NJ Election Law Enforcement Commission Deputy Director Joe Donohue, 1/28/15 interview at his office. 
Star-Ledger reporter Matt Friedman Friedman, 2/4/15 phone interview  
New Jersey Election Law Enforcement Commission website: http://www.elec.state.nj.us/ELECReport/SearchComplaintsDecisions.aspx  accessed 5/26/15
 </t>
  </si>
  <si>
    <t>Carmine Boal, chief clerk, Iowa House of Representatives, Jan. 30, 2015, telephone interview
Scott Raecker, executive director of Character Counts In Iowa and a former Iowa legislator, Jan. 27, 2015, telephone interview
State Sen. Wally Horn, D-Cedar Rapids, Feb. 4, 2015, telephone interview
Jack Hatch's record shows no clear conflicts of interest, Jason Noble, Des Moines Register, Aug. 18, 2014  http://www.desmoinesregister.com/story/news/politics/2014/08/18/jack-hatch-conflicts-interest/14217091/</t>
  </si>
  <si>
    <t>Diane Denish, former lieutenant governor of New Mexico, interview, 16 Marc 2015, via phone.
Kent Cravens, former Republican state senator, interview, 16 March 2015, at the capitol in Santa Fe, in person.
Lawmakers say New Mexico campaign finance law isn’t enforced, the Associated Press, 16 February 2015,
http://www.abqjournal.com/542183/news/lawmakers-say-new-mexico-campaign-finance-law-isnt-enforced.html
New Mexico Secretary of State's Office collect few fines, (Farmington) Daily Times, Dan Schwartz, reporter, 6 February, 2015, 
http://www.daily-times.com/four_corners-news/ci_27478791/new-mexico-secretary-states-office-collect-few-fines.</t>
  </si>
  <si>
    <t>Interview: Julia Vaughn, policy director, Common Cause-Indiana, Jan. 22, 2015, by phone. 
Interview: John Krull, chairman of the journalism department, Franklin College, Franklin, and executive editor of The StatehouseFile, a Statehouse student reporting program. 
Interview: Niki Kelly, Statehouse reporter with the Fort Wayne Journal-Gazette, Jan. 29, by phone. 
Indianapolis Star article, April 4, 2014, "Rep. Eric Turner, facing ethics probe, has long and deep ties to nursing home companies," by Tony Cook; http://www.indystar.com/story/news/politics/2014/04/04/rep-turner-facing-ethics-probe-long-deep-ties-nursing-home-companies/7320733/.
Indianapolis Star article, July 11, 2014, "Where are our ethics? Hoosier lawmakers call for reforms," by Tony Cook, Ryan Sabalow and Eric Weddle; http://www.indystar.com/story/news/politics/2014/07/10/slippery-government-ethics-rules-raise-calls-reforms/12502531/.
Indianapolis Star article, "Ethical dilemma: House Speaker Brian Bosma has ties to Indy Eleven," by Tony Cook and Mark Alesia, March 5, 2015; http://www.indystar.com/story/news/politics/2015/03/05/ethical-dilemma-house-speaker-brian-bosma-ties-indy-eleven/24430727/.
Indianapolis Star article, "Amid ethics concerns, House Energy Chairman drops bill," by Tony Book, Jan. 28, 2015; http://www.indystar.com/story/news/politics/2015/01/28/amid-ethics-concerns-house-energy-chairman-drops-bill/22483137/.
The StatehouseFile.com, "Will lawmakers learn from Behning's case," by Lesley Weidenbener, Jan. 27, 2015; http://www.indystar.com/story/opinion/columnists/2015/01/26/will-lawmakers-learn-behning-case/22352271/.
The Elkhart Truth, "Indiana lawmakers approve tougher ethics laws after lapses," by Tom Davies, Associated Press, April 27, 2015; http://www.elkharttruth.com/news/indiana/2015/04/27/Legislators-approve-proposed-Indiana-ethics-law-overhaul.html.</t>
  </si>
  <si>
    <t>The Nevada Administrative Code Chapter 333: Purchasing: State governs the procurement process, supplementing Nevada Revised Statutes 333: Purchasing: State. It's available for free on the state legislature's website.</t>
  </si>
  <si>
    <t>Jimmy Centers, communications director, Office of the Governor of Iowa, Jan. 15, 2015, telephone Interview
Fiscal year 2016 Budget in Brief, accessed April 7, 2015
http://www.dom.state.ia.us/index_files/FY2016_BudgetInBrief.pdf 
State of Iowa Appropriations Process, accessed April 7, 2015
https://www.legis.iowa.gov/docs/resources/AppropriationsChart.pdf
Budget Process in Iowa, Iowa Legislative Services Agency, Jan. 13, 2014
https://www.legis.iowa.gov/docs/resources/IowaBudgetProcess.pdf</t>
  </si>
  <si>
    <t>Sparb Collins, executive director of the North Dakota Public Employees Retirement System, interviewed by phone from Bismarck, N.D., March 20, 2015.
David Hunter, CEO of Retirement and Investment Office, email, March 22, 2015.
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
“2014 Comprehensive Annual Financial Report,” Retirement and Investment Office, Dec. 5, 2014, http://www.nd.gov/rio/SIB/Publications/CAFR/2014AnnualReport.pdf, accessed March 22, 2015.
“2014 Comprehensive Annual Financial Report,” Public Employees Retirement System, http://www.nd.gov/ndpers/forms-and-publications/publications/2014-annual-report.pdf, accessed March 22, 2015.
David Hunter, “State Investment Board Update: For the fiscal year ended June 30, 2014,” Employee Benefits Programs Committee, Oct. 29, 2014, http://www.legis.nd.gov/files/committees/63-
2013nma/appendices/15_5183_03000appendixb.pdf, accessed March 21, 2015.
“Minutes of the Employee Benefits Programs Committee,” Employee Benefits Programs Committee, Oct. 29, 2014, http://www.legis.nd.gov/assembly/63-2013/interim/15-5183-03000-meeting-minutes.pdf, accessed March 21, 2015.
Brad Ramirez and Melanie Walker, “Technical Comments – Bill Draft No. 15.0176.04000,” Segal Consulting, Nov. 26, 2014, http://www.legis.nd.gov/files/committees/64-2014%20appendices/17_5002_03000appendixd.pdf, accessed March 22, 2015.
“Minutes of the Employee Benefits Programs Committee,” Employee Benefits Programs Committee, Dec. 2, 2014, http://www.legis.nd.gov/assembly/64-2015/interim/17-5002-03000-meeting-minutes.pdf, accessed March 22, 2015.
“Publications and reports,” Retirement and Investment Office, http://www.nd.gov/rio/SIB/Publications/default.htm, accessed March 22, 2015.</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</si>
  <si>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</si>
  <si>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The Department of Administrative Services posts its Vendor Procurement Manual and Agency Procurement Manual online (http://das.nebraska.gov/materiel/purchase_bureau/docs/manuals/vendorcommoditiesmanual.pdf and http://das.nebraska.gov/materiel/purchase_bureau/docs/manuals/AgencyProcurementManualForServices.pdf, respectively). Free paper copies also are available.
 The department's website also includes links to a variety of sample forms (http://das.nebraska.gov/materiel/purchase_bureau/agency-info.html).</t>
  </si>
  <si>
    <t>Interview: Niki Kelly, Statehouse reporter, Fort Wayne Journal-Gazette, Jan. 28, 2015, by phone. 
Interview: John Ketzenberger, executive director of the Indiana Fiscal Policy Institute, Feb. 10, 2015, by phone.
Interview: Ray Scheele, political science professor, co-director of the Bowen Center for Public Affairs, Feb. 9, 2015, by phone. 
Interview: Lindsay Shipps, lobbyist for Citizens Action Coalition, and former legislative assistant for House of Representatives, March 3, 2015, by phone.</t>
  </si>
  <si>
    <t>Cathy Holland-Smith, budget director, Idaho Legislature, interviewed in her office at the Idaho Capitol, Jan. 19, 2015
Eric Milstead, director of legislative services, in his office at the Idaho Capitol, Friday, Jan. 16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
“Budget Highlights, Fiscal Year 2016,” Idaho Division of Financial Management, accessed Jan. 22, 2015, http://dfm.idaho.gov/fy2016/eb/sectiona/highlights.pdf
Joint Finance-Appropriations Committee’s Budget Publications page on the JFAC website, including link to Legislative Budget Book, accessed Jan. 22, 2015, http://legislature.idaho.gov/budget/publications.htm</t>
  </si>
  <si>
    <t>Jacob Huebert, Liberty Justice Center, 9 March 2015, interview by email; interview by phone 13 March 2015. 
Conflicts of interest run rampant in state legislatures, Center for Public Integrity, Nicholas Kusnetz, 18 March 2013, http://www.publicintegrity.org/2013/03/18/12313/conflicts-interest-run-rampant-state-legislatures
UNO, law firm in Harmony, Better Government Association report, 8 January 2014, http://www.bettergov.org/uno_law_firm_in_harmony/</t>
  </si>
  <si>
    <t>In Minnesota, state civil service employees are divided into two categories; classified and unclassified. The traditional civil service hiring and discharge procedures apply only to the classified service, according to Minnesota House of Representatives Research. 
 While many employees in the executive branch are considered classified, employees in the legislative and judicial branches are unclassified. 
 Classified employees are hired a traditional and merit-based process, and can be fired only for just cause under Minnesota Statute Chapter 43, Section 43A.33. There have been no documented cases of nepotism, cronyism, and patronage within the civil service. 
 If you are unclassified, you can be dismissed at anytime, said Erickson.
---
Peer Reviewer Comment: Agree.
Top staff members in the executive branch serve at will and most routinely are replaced with every change in administration. They include commissioners, assistant commissioners and often the leading communications and government relations staffers, according to Bill Salisbury, veteran Capitol reporter for the St. Paul Pioneer Press.</t>
  </si>
  <si>
    <t>Scott Bedke, Speaker of the House, in his office at the Idaho Capitol, Thursday, Jan. 8, 2015
Brent Hill, president pro-tem, Idaho Senate, interviewed Jan. 5, 2015, by telephone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“North Idaho lawmaker calls for ethics inquiry on herself after vote,” Betsy Z. Russell, The Spokesman-Review, March 4, 2014, http://www.spokesman.com/stories/2014/mar/04/north-idaho-lawmaker-calls-for-ethics-inquiry-/
“McMillan ‘grateful’ for House ethics review,” Betsy Z. Russell, The Spokesman-Review, March 23, 2014, http://www.spokesman.com/stories/2014/mar/23/eye-on-boise-mcmillan-grateful-for-house-ethics/</t>
  </si>
  <si>
    <t>29 Del. Code 5804, 5805(d), Approved July 23, 1990, http://1.usa.gov/1BuDRfb</t>
  </si>
  <si>
    <t>Treasurer's Annual Report. https://www.nctreasurer.com/inside-the-department/Reports/NCDST_AnnualReport-FY2013-2014.pdf.  Quarterly update. https://www.nctreasurer.com/inv/Investment%20Reports/NCRSQuarterlyUpdate-Q4FY2014.pdf. 
SEANC Report. http://www.ifoldsflip.com/t/129600-2014-pension-investigation-report. 
Phone interview April 3, 2015, with Edward Siedle , former SEC attorney and president of  Benchmark Financial Services, a Palm Beach, FL, company that does forensic investigations of pensions. 
Phone interview April 6, 2015, with Richard Warr, professor of  finance at NC State University. 
News release June 27, 2014, from the State Employees Association of North Carolina.  "Hurry Up and Wait, Budget, Pension Secrecy Bills Stall." http://www.seanc.org/files/4514/0388/4161/Legislative_Update_6-27-14.pdf.
 Article April 16, 2014, by Edward Siedle. http://www.forbes.com/sites/edwardsiedle/2014/04/16/nations-seventh-largest-state-pension-cant-afford-financial-audit/.
Article April 22, 2015, by Rick Rothaker http://www.charlotteobserver.com/news/business/article19211919.html.State Treasurer Cowell launching second fund that invests in NC companies 
Phone interview April 27, 2015, with Rick Rothaker, reporter at The Charlotte Observer.
News &amp; Observer column June 14, 2015, by Andrew Silton. "Reform Needed to give clearer view of pension fund."
http://www.newsobserver.com/news/business/article23891137.html</t>
  </si>
  <si>
    <t>C.G.S., Title 1, Chap. 10 (Code of Ethics), Sec. 1-80, subsections (k) and (l), 1977.
http://www.cga.ct.gov/current/pub/chap_010.htm#sec_1-80
Confirmed by Dennis O'Connor, Executive Director, Judicial Review Council. Email interview, July 27, 2015.</t>
  </si>
  <si>
    <t>Memo from Department of Budget and Finance, Honolulu, Hawaii, 6 February 2015, email
Budget in Brief, Fiscal biennium 2015-17 executive biennium budget, Hawaii Department of Budget and Finance, 22 December 2014, http://budget.hawaii.gov/wp-content/uploads/2012/12/Budget-in-Brief-FB15-17-BIB.pdf
Executive Biennium Budget, fiscal budget 2015-2017, Hawaii Department of Budget and Finance, 22 December 2014, http://budget.hawaii.gov/budget/executive-biennium-budget/</t>
  </si>
  <si>
    <t>Nebraska Code of Judicial Conduct, Canon 3, Chapter 5, Article 3, last updated Feb. 9, 2015; 
https://supremecourt.nebraska.gov/supreme-court-rules/2162/%C2%A7-5-3030-canon-3-judge-shall-conduct-judge%E2%80%99s-personal-and-extrajudicial</t>
  </si>
  <si>
    <t>Montana Code of Judicial Conduct, Rule 3.13, 2009, http://courts.mt.gov/portals/113/supreme/new_rules/rules/jud-canons.pdf
Jim Nelson, Retired Montana Supreme Court Justice, 6 February 2015, Helena, Montana, telephone.</t>
  </si>
  <si>
    <t>Comprehensive Annual Financial Reports, Office of the State Comptroller, accessed March 31, 2015, https://www.osc.state.ny.us/pension/cafr.htm ; 
Matthew Sweeney, Office of the New York Comptroller, Assistant Communications Director, March 3, 2015, email; 
Tim Hoefer, Empire Center, Executive Director, Feb. 11, 2015, New York, phone</t>
  </si>
  <si>
    <t>Karen Woodall, executive director of the Florida Center for Fiscal and Economic Policy, interviewed by phone April 16, 2015
Kurt Wenner, Vice President of Research at Tax Watch, interviewed by phone April 29, 2015
FL Tax Watch Budget Update, accessed April 30, 2015, http://www.floridataxwatch.org/ResearchAreas/legupdate.aspx</t>
  </si>
  <si>
    <t>Sen. Sam Slom, Hawaii Senate Minority leader, 13 March 2015, Honolulu, Hawaii, telephone 
John Oliver Blasts Hawaii Legislature Over ‘No Conflict’, Nathan Eagle, Honolulu Civil Beat, 3 November 2014, http://www.civilbeat.com/2014/11/john-oliver-blasts-hawaii-legislature-over-no-conflict/
Conflict of Interest in GMO Debate? Senator Should Recuse Himself, Richard Ha, Honolulu Civil Beat, 12 January 2014, http://www.civilbeat.com/2014/01/20882-conflict-of-interest-in-gmo-debate-senator-should-recuse-himself/
Hawaii Senator Roz Baker lies about fundraiser thrown for her by Monsanto lobbyist, Truth About Maui YouTube video, 15 July 2014, https://www.youtube.com/watch?v=KIydY8a5KIo</t>
  </si>
  <si>
    <t>Interview with Senator Jack Hill, Appropriations Chairman on 02-12-1015 
Interview with James Salzer, Capitol Reporter AJC on 02-13-201
Interview with Alan Essig, Executive Director, Georgia Budget and Policy Institute on 0217-2015
Georgia 2016 Budget Report - https://opb.georgia.gov/sites/opb.georgia.gov/files/related_files/site_page/FY_2016_GovernorsBudgetReport.pdf</t>
  </si>
  <si>
    <t>Phone interview with Charles Bullock, Political Scientist, University of Georgia, January 26, 2015;
Phone interview with Lori Geary, Political Reporter, WSB, February 27, 2015;
Phone interview with Tom Crawford, Editor of the Capitol Report, February 20, 2015;
Activists: Cash from pharmaceutical companies killed medical marijuana bill,” by Lori Geary, WSB, April 14, 2014.
http://www.wsbtv.com/news/news/local/activists-cash-pharmaceutical-companies-killed-med/nfc9T/</t>
  </si>
  <si>
    <t>James Dawson, Government Reporter, WDDE/Delaware NPR affiliate, in-person interview, February 17, 2015; 
Gov. Jack Markell FY 2016 budget presentation/financial overview, accessed February 21, 2015, http://1.usa.gov/1LrMHzf; 
Markell FY 2015 budget presentation, accessed February 21, 2015, http://1.usa.gov/1dNoaIh</t>
  </si>
  <si>
    <t>Supreme Court Rules, 1998, Rule 2 Canon 3, revised 2012, www.courts.mo.gov/courts/ClerkHandbooksP2RulesOnly.nsf/c0c6ffa99df4993f86256ba50057dcb8/be48019f16497ddf86256ca600521208?OpenDocument</t>
  </si>
  <si>
    <t>No such law exists. 
Colorado constitution, Article XXIX, Ethics in Government, Section 5. Independent ethics commission, Amendment 41, 2006, (1): http://tornado.state.co.us/gov_dir/leg_dir/olls/constitution.htm#ARTICLE_XXIX_Section_5
TITLE 24. GOVERNMENT - STATE ADMINISTRATION 
ARTICLE 18. STANDARDS OF CONDUCT PART 2. PROSCRIBED ACTS RELATED TO CONTRACTS AND CLAIMS, C.R.S. 24-18-201 (2014): http://www.lexisnexis.com/hottopics/colorado/?app=00075&amp;view=full&amp;interface=1&amp;docinfo=off&amp;searchtype=get&amp;search=C.R.S.+24-18-201
 Confirmed with Amy DeVan, executive director of the Colorado Independent Ethics Commission, during a Jan. 27, 2015, phone interview.
 Confirmed with Luis Toro, director of Colorado Ethics Watch, a Denver-based nonprofit that “has been actively monitoring the activities of the Colorado Independent Ethics Commission (“IEC”) since the IEC first met in 2008, during a Jan. 26, 2015, phone interview.</t>
  </si>
  <si>
    <t>Steve Bousquet, Tallahassee bureau chief for the Tampa Bay Times, interivewed by phone April 3, 2015
Carol Weissert, Director of the Leroy Collins Institute at Florida State University, interviewed by phone on March 26, 2015
Conflicts of interest cloud FL Capitol, WTSP 10 News, April 26, 2014, http://www.wtsp.com/story/news/investigations/2014/04/25/conflicts-of-interest-tallahassee-florida-capital-ethics/8162875/, accessed April 21, 2015
Commission on Ethics finds state Rep. Marlene O'Toole didn't disclose voting conflicts,The Buzz, Tampa Bay Times,  Jan. 28, 2015, http://www.tampabay.com/blogs/the-buzz-florida-politics/coimmission-on-ethics-finds-otoole-didnt-disclose-voting-conflicts/2215424</t>
  </si>
  <si>
    <t>Political Reform Act of 1974, Government Code §87406 (Amended 1999)
http://leginfo.legislature.ca.gov/faces/codes_displaySection.xhtml?lawCode=GOV&amp;sectionNum=87406.
Victoria B. Henley, Director-Chief Counsel, Commission on Judicial Performance, Apr. 13, 2015, email</t>
  </si>
  <si>
    <t>Office of Fiscal Analysis, http://www.cga.ct.gov/ofa/explorebudget.asp, (accessed frequently January through March 2015)
Office of the State Comptroller, http://www.osc.ct.gov/ (accessed frequently January through March,  2015; most recently June 15, 2015)
Senate Democrats, http://www.senatedems.ct.gov/Budget.php
Phone interview, Spencer Cain, veteran of two nonpartisan budget and programs agencies; consultant; lobbyist.  Jan. 31, 2015. 
http://www.osc.ct.gov/</t>
  </si>
  <si>
    <t>Canon 4, Mississippi Code of Judicial Conduct; A Judge Shall So Conduct the Judge's Extra-judicial Activities as to Minimize the Risk of Conflict with Judicial Obligations http://courts.ms.gov/rules/msrulesofcourt/code_of_judicial_conduct.pdf</t>
  </si>
  <si>
    <t>Randall Chase, Delaware Associated Press correspondent, in-person interview, Feburary 17, 2015;
Jon Offredo, News Journal Statehouse reporter, in-person interview, February 17, 2015;
James Dawson, government reporter, wdde.org/NPR affiliate, in-person interview, February 17, 2015</t>
  </si>
  <si>
    <t>Laws and rules for procurement are clearly listed on the General Services Division website under 'Vendor Resources'. 
Procurement staff also conduct training for vendors and potential vendors. Vendors working with the state report that the guidelines are transparent.</t>
  </si>
  <si>
    <t>Title 41 Chapter 7 Article 8.1-1233. Prohibited acts,
http://www.azleg.gov/FormatDocument.asp?inDoc=/ars/41/01233.htm&amp;Title=41&amp;DocType=ARS
Laws current as of March 30, 2015.</t>
  </si>
  <si>
    <t>Former Denver Post journalist Tim Hoover whose reporting focused on the state budget, and who now works as communications director for the Colorado Fiscal Institute, during a Feb. 17 phone interview.
Colorado General Assembly website, JBC Staff Documents, accessed April 23, 2015: http://www.tornado.state.co.us/gov_dir/leg_dir/jbc/2014-15/jbcstaffdocs.htm
Budget package and Long Bill Narrative, Fiscal year 2014-2015, Joint Budget Committee, accessed April 23, 2015: http://www.tornado.state.co.us/gov_dir/leg_dir/jbc/14LBNarrative.pdf
JBC staff documents, Colorado General Assembly, Budget in Brief fiscal year 2014-2015, accessed April 25, 2015: http://www.tornado.state.co.us/gov_dir/leg_dir/jbc/FY14-15BIB.pdf</t>
  </si>
  <si>
    <t>Ark. Code 21-8-102, “Restrictions on employment of former state officials and former state employees,” 25-16-103, “Registration of certain agency officials as lobbyists,” 2013
http://www.arkleg.state.ar.us/assembly/2013/2013R/Acts/Act486.pdf
Ark. Code 19-11-709, “Restrictions on employment of present and former employees,” 1979
http://law.justia.com/codes/arkansas/2012/title-19/chapter-11/subchapter-7/section-19-11-709/</t>
  </si>
  <si>
    <t>Phone interview, Kevin Rennie, Courant columnist and author of political blog, Daily Ructions, Feb. 4, 2015. 
"Senate Passes Renewable Energy Bill," by Christine Stuart, CT News Junkie, May 1, 2013;
http://www.ctnewsjunkie.com/archives/entry/senate_passes_renewable_energy_bill/
Three transcripts mentioned in comments, above: 
--Senate hearing on energy bill:  http://search.cga.state.ct.us/r/basic/dtsearch.asp?cmd=getdoc&amp;DocId=1680&amp;Index=I%3a%5czindex%5c2014&amp;HitCount=1&amp;hits=25c+&amp;hc=88&amp;req=recuse&amp;Item=5
-- House session, March 26, 2014: http://search.cga.state.ct.us/r/basic/dtsearch.asp?cmd=getdoc&amp;DocId=1680&amp;Index=I%3a%5czindex%5c2014&amp;HitCount=1&amp;hits=25c+&amp;hc=46&amp;req=recuse&amp;Item=9
-- Planning and Development Committee hearing, April 21, 2014:  http://search.cga.state.ct.us/r/basic/dtsearch.asp?cmd=getdoc&amp;DocId=1680&amp;Index=I%3a%5czindex%5c2014&amp;HitCount=1&amp;hits=25c+&amp;hc=46&amp;req=recuse&amp;Item=28
"Foley Accuses Cafero, Other Connecticut Legislators, of Conflicts of Interest," by Mary E. O'Leary, New Haven Register, April 24, 2013. http://www.countytimes.com/articles/2013/04/24/news/doc51772f2c4d2ec816043282.txt
"Ritter's Careful, Legal, Lucrative Career," by Colin McEnroe, The Hartford Courant, March 22, 2013, http://articles.courant.com/2013-03-22/news/hc-op-mcenroe-ritters-legal-law-career-0324-20130322_1_ritter-law-american-ash-crra</t>
  </si>
  <si>
    <t>State statutes that pertain to state purchasing are available online as published by the General Assembly's Committee on Legislative Research. Additional rules for the Office of Administration regarding procurement are available through the Secretary of State's website, in a published copy of the Code of State Regulations. They are regularly updated when changes are made to their sections.</t>
  </si>
  <si>
    <t>A.S. 39.52.180, Restrictions On Employment After Leaving State Service, (http://www.touchngo.com/lglcntr/akstats/statutes/title39/chapter52/section180.htm), accessed March 23, 2015</t>
  </si>
  <si>
    <t xml:space="preserve">The state has two websites, Buy4Michigan and MIContract Connect, that provide information on the overall bidding process for interested vendors and for the public. This information is free, it's presented in a non-discriminatory manner, and it offers ease of physical and electronic access.  While it is geared toward vendors, MIContract Connect provides the public with a full set of rules and regulations that bidders must follow. </t>
  </si>
  <si>
    <t xml:space="preserve">A compilation of procurement regulations can be found on the Minnesota Materials Management Division’s website for free (Usage Costs), at any time of the day (Non-discrimination). Each link guides the user to the most current law or rule (Timelines) regulating state purchasing and contracting (Ease of Physical and Electronic Access). </t>
  </si>
  <si>
    <t>Public procurement regulations are available for reading on the state Department of Finance and Administration's website. There is a manual that sets out all the laws, regulations and other related information that applies to the procurement of commodities and equipment. It is for state government agencies and vendors doing business with the state. There is also a less detail set of guidelines which provide a starting point in understanding the government purchasing process.</t>
  </si>
  <si>
    <t>Procurement regulations are listed on the state's website at the following locations and are available immediately at no cost: the Operational Services Division, the Massachusetts Inspector General's Office, the Massachusetts Trial Court Law Libraries, the Executive Office of Administration and Finance and the Central Register maintained by the Secretary of State.
Gary Lambert, assistant secretary for operational services with the Massachusetts Executive Office of Administration and Finance, said procurement regulations can be found in several areas on the state's website.
Procurement regulations are listed on the state's website at the following locations and are available immediately at no cost: the Operational Services Division, the Massachusetts Inspector General's Office, the Massachusetts Trial Court Law Libraries, the Executive Office of Administration and Finance and the Central Register maintained by the Secretary of State.
Gary Lambert, assistant secretary for operational services with the Massachusetts Executive Office of Administration and Finance, said procurement regulations can be found in several areas on the state's website.</t>
  </si>
  <si>
    <t>Charles Ashby, a statehouse reporter for the Grand Junction Daily Sentinel, in a June 9, 2015 e-mail.  Elena Nunez, director of Colorado Common Cause, during a Feb. 23, 2015 phone interview.  
Amy Devan, executive director of Colorado’s Independent Ethics Commission, in a March 2, 2015 e-mail.  “Denver DA Won’t Pursue King Matter,” Grand Junction Daily Sentinel, Oct. 19, 2014: http://www.gjsentinel.com/news/articles/denver-da-wont-pursue-king-matter
Colorado General Assembly House and Senate journals, accessed April 22, 2015: http://www.leg.state.co.us/CLICS/CLICS2015A/csl.nsf/JournalsFrameSet?OpenForm&amp;chamber=House</t>
  </si>
  <si>
    <t>Phone interview 1/14/15 with Kevin Benson, deputy attorney general representing secretary of state's office.
Interview 1/19/15 with Barry Smith, executive director, Nevada Press Association, Carson City.
Interview 1/19/15 with Sandi Chereb, Las Vegas Review-Journal political reporter, in Carson City.</t>
  </si>
  <si>
    <t>James R. Cassie, retired lobbyist, Mar. 24, 2015, Sacramento, email
Dotson Wilson, Assembly Clerk's Office, Feb. 11, 2015, email
Geoff Long, California State Senate, Feb. 11, 2015, email</t>
  </si>
  <si>
    <t>Richard Head, New Hampshire Department of Justice, assistant attorney general, January 12, 2015, Lowell, Mass., phone 
David Scanlan, Office of the New Hampshire Secretary of State, senior deputy secretary of state, January 9, 2015, Lowell, Mass., phone 
Election Law Complaint Status Reports, New Hampshire Department of Justice, Jan. 1, 2013-June 30, 2013; July 1, 2013-Dec 31, 2013</t>
  </si>
  <si>
    <t>Max Brantley, Senior Editor Arkansas Times, January 20, 2015, telephone interview. 
David Couch, Little Rock attorney  and co-chair of Regnat Populus, a citizens group advocating for ethics reform and government accountability, January 20, 2015, telephone interview.     
Dan Greenberg, president of Advance Arkansas Institute, conservative think tank and former state legislator, January 21, 2015, telephone interview.
Jay Barth, Professor of Politics at Hendrix College, February 7, 2015, telephone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"Fire code approved over fire marshal's objections; will help sale device of political investors," Max Brantley, Arkansas Times March 13, 2015  http://www.arktimes.com/ArkansasBlog/archives/2015/03/13/fire-code-change-approved-over-fire-marshals-objections-will-help-sale-of-device-with-political-investors
"Legislators' outside income: New York case spurs a thought," Max Brantley, Arkansas Times, January 25, 2015, http://www.arktimes.com/ArkansasBlog/archives/2015/01/24/legislators-outside-income-new-york-case-spurs-a-thought
Arkansas General Assembly website, HB 1316, Bill details: House votes, retrieved April 18, 2015
http://www.arkleg.state.ar.us/assembly/2013/2013R/Pages/votes.aspx?rcsnum=1088&amp;votechamber=House</t>
  </si>
  <si>
    <t xml:space="preserve">Procurement regulations are online, and are promptly available when there are new regulations or changes. There is no cost. Regulation is detailed, and there is relative ease of access. However, trying to locate them initially is not easy. The search function is somewhat unwieldy. </t>
  </si>
  <si>
    <t>During the study period, there have been no documented cases of hiring, firing and promotion based on nepotism, cronyism or patronage. The state employment system has a detailed system for employee evaluations and improvement plans, detailed on its webpage. It provides specific criteria to evaluate performance a rating system, and an opportunity for employee response and appeal. In general, those interviewed said that there are standards and benchmarks that are adhered to, and when they are not, the unions representing state employees, or the employees themselves, will object.</t>
  </si>
  <si>
    <t>Public procurement rules are available online, at no cost and immediately upon request. 
Despite ease of access on the Division of Purchases website, contractors often complain that the biggest barrier to successful procurement is interpreting the law and rules that apply to the process.
The Associated General Contractors of Maine, the state's largest construction trade industry group, fields questions from business owners, and particularly small business owners, on a regular basis regarding the complex rules. Furthermore, the rules are sufficiently complicated, report some contractors, that agencies less familiar with procurement often misunderstand them, leading to delays and confusion, and the potential for misapplication of the law.</t>
  </si>
  <si>
    <t>Frank Daley, executive director of the Nebraska Accountability and Disclosure Commission, phone interview, March 9, 2015
Gavin Geis, executive director, Common Cause Nebraska, in-person interview, The Mill coffeeshop, March 11, 2015
Accountability and Disclosure Commission enforcement actions website, http://www.nadc.nebraska.gov/en/EnforcementActionsOfTheCommission.html</t>
  </si>
  <si>
    <t xml:space="preserve">The Kentucky Finance and Administration Cabinet created a webpage devoted solely as a one-stop for all Kentucky laws, regulations and policies related to procurement, http://finance.ky.gov/services/eprocurement/Pages/LawsPrefRegsPolicies.aspx.  
That includes links to the Model Procurement Code (Chapter 45A of the Kentucky Revised Statutes), as well as the Kentucky Administrative Regulations Title 200, Chapter 5 and the related Finance and Administration policies. 
Related executive orders and other policies and procedures documents also are included. The page is updated when there are changes with dates of relevant documents. The information is free and comes with no restrictions for use or licensing. </t>
  </si>
  <si>
    <t>The myriad of laws and regulations are available online and are accessible and can be downloaded into a pdf. Finding the rules and laws is difficult and takes some digging.</t>
  </si>
  <si>
    <t>Mary Baker, Commissioner of Political Practices, Program supervisor, 29 January 2015, Helena, Montana, telephone
Jonathan Motl, Commissioner of Political Practices, Commissioner, 5 February 2015, Helena, Montana, telephone
Commissioner of Political Practices, Campaign finance and practices complaints, 2013 and 2014, http://politicalpractices.mt.gov/2recentdecisions/campaignfinance.mcpx
FY 14 and FY 15 Goals and Objectives, Commissioner of Political Practices, 14 June 2014, http://politicalpractices.mt.gov/content/1abouttheagency/GoalsandObjectivesFY14to15</t>
  </si>
  <si>
    <t>The Board of Ethics has filed charges of improper familial hiring in 28 cases, the latest being Jan. 27, 2015.
 Kathleen Allen, director of the Louisiana Ethics Administration, says it still happens despite more stringent laws. And the cases are pursued when learned about. “We’re a complaint-based agency,” she said.
 The latest case involved a woman working for the state Department of Health and Hospitals who was on the team deciding on a private firm’s contract. Her husband worked for the firm.
 In suburban New Orleans, a constable hired his wife. The Metropolitan Crime Commission filed a complaint with the Louisiana Legislative Auditor's Office. The ethics board is seeking repayment of the wife’s salary.
 The CEO of the board running a charter school in New Orleans was accused of hiring three immediate family members to work at a charter school.
 When state Rep. Noble Ellington, R-Winnfield, married his legislative assistant, the 19th Judicial District Court ordered her to resign her job in his office. But, the Legislature passed an exemption in 2008 allowing her to continue as his assistant.</t>
  </si>
  <si>
    <t>In practice, procurement regulations are available online to citizens at no cost on the Division of Purchases website. They adhere to three or more Open Data principles including: 4.) Ease of Physical and Electronic Access 6.) Non-Discrimination 8.) Licensing 10.) Usage cost</t>
  </si>
  <si>
    <t>There were no documented cases of nepotism, cronyism or patronage within the civil service in 2013 and 2014.</t>
  </si>
  <si>
    <t>James Klahr, Missouri Ethics Commission executive director, Jefferson City, Missouri, 8 April 2015, interview by phone.
Dismissal letter to Kenneth Nash, Missouri Ethics Commission, 17 March 2015, accessed 12 April 2015, http://mec.mo.gov/Scanned/CasedocsPDF/CMTS737.pdf
Consent Order, Missouri Ethics Commission v. Mark Parkinson and Citizens for Mark Parkinson, 9 January 2015, accessed 12 April 2015, http://mec.mo.gov/Scanned/CasedocsPDF/CMTS714.pdf</t>
  </si>
  <si>
    <t>Timothy Hogan, Executive Director of the Arizona Center for Law in the Public Interest, in-person interview, 2/26/2015
Lawmaker hopes to change AZ conflict of interest law, Morgan Loew, CBS5, Jan 12, 2015, Accessed May 6, 2015 http://raycomgroup.worldnow.com/story/24440131/lawmaker-hopes-to-change-az-conflict-of-interest-law
Senate Rule 15, 29, 30, Accessed June 16, 2015,  http://www.azsenate.gov/srules.htm
House Rules 14, 35, Accessed June 16, 2015, http://www.azhouse.gov/hrules.htm
AZ lawmakers benefit from own bills, Morgan Loew, CBS5, May 09, 2013, Accessed May 6, 2015
http://www.waff.com/story/17797830/az-lawmakers-benefit-from-own-bills
Is Republican Sen. Steve Yarbrough's approach the only thing corrupt in the Arizona Legislature?, Steve Muratore, Arizona Eagletarian, January 10, 2014, Accessed June 16, 2015, http://stevemuratore.blogspot.com/2014/01/is-republican-sen-steve-yarbroughs.html</t>
  </si>
  <si>
    <t>Cecil Brown, Mississippi Representative, Jackson, Mississippi, April 23, 2015, interview.
Pamela Weaver, Director of Communications, Secretary of State, Jackson, Mississipi, April 24, 2015 email interview.
Rickey Cole, Chair, Mississippi Democratic Party, Jackson, Mississippi, May 1, 2015, email interview.</t>
  </si>
  <si>
    <t>Regulations are published in multiple locations, in various formats. For example, the Department of Administrative Services maintains a page describing the bidding and proposal process. The page contains links to 32 areas of interest, such as appeals, disqualification and requests for confidential treatment. Additional resources are linked from the Department of Administrative Service's procurement page. Additionally, the records are available as part of the Iowa Administrative Code, which is published in pdf format online. There is no usage cost for these documents.</t>
  </si>
  <si>
    <t>Gary Goldsmith, Minnesota Campaign Finance and Public Disclosure Board, Executive Director, 11 February 2015, St. Paul, Minnesota, email. 
Jeremy Schroeder, Common Cause Minnesota, Executive Director, 10 February 2015, St. Paul, Minnesota, in-person interview
Advisory Opinions, Minnesota Campaign Finance and Disclosure Board, 18 February 2015, http://www.cfboard.state.mn.us/ao/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
Minnesota Campaign Finance and Public Disclosure Board, 11 February 2015, http://www.cfboard.state.mn.us/</t>
  </si>
  <si>
    <t>The public procurement regulations and rules meet at least these open data principles: permanence, timeliness, completeness, primacy and usage costs. Public procurement regulations and rules are accessible to the public, free of charge, on the Department of Administration's website, under the procurement division.
The site has links to the governing guidelines for procurement, including the state procurement statute; administrative code regulating procurement; governor's executive order regarding "buying Indiana; department protest policy; suspended vendors list; contractor and executive branch lobbying regulations; minority and women's business enterprises division; active contracts; purchasing contacts; bidder registration forms; vendors handbook; and a search mechanism to find current state contractors. 
Debby Walker, deputy commissioner of procurement for the Department of Administration, said the policies and regulations are kept up to date, when changed, and have hot links to the specific laws in Indiana code or policies in the vendor handbook.</t>
  </si>
  <si>
    <t xml:space="preserve">Only one case improper hiring for cronyism and nepotism was disclosed during the reporting period. A Personnel Board investigation — as well as probes by the Executive Branch Ethics  Commission and the state auditor's office — found in 2013 that former Agriculture Commissioner Richie Farmer improperly "pre-selected" eight employees for merit positions and hired his friends into jobs, some of which had no duties.  
That included hiring his girlfriend, Stephanie Sandmann, to be a staff assistant for the final three months of Farmer's second term. The ethics commission later fined Sandmann $5,000 in January 2015 for falsifying timesheets in claiming to show up to work when she didn't and collecting pay for "no discernible work product," the commission's report said. 
It is worth noting that the Executive Branch Ethics Commission tried to sanction three elected county Property Valuation Administrators for hiring and/or promoting immediate family members. But the courts in March 2013 voided the punishments. The judge ruled that even though the PVAs are attached to state Revenue Department for administrative purposes, they are independently elected by county voters and are not subject to the state's executive branch ethics code.  </t>
  </si>
  <si>
    <t>The Illinois procurement regulations are available online at no cost through the Procurement Policy Board website  and the state legislature website. 
The state's chief procurement offices also maintain websites with information on public procurement regulations.</t>
  </si>
  <si>
    <t>March 2, 2015, interview with Joyce Anderson, former administrator of the Select Committee on Legislative Ethics; 
March 23, 2015, phone interview with Senate President Kevin Meyer, R-Anchorage
"Senate construction-budget boss says husband's job atop contractor group 'no conflict,'" Alaska Dispatch News, Feb. 15, 2015 (http://www.adn.com/article/20150215/senate-construction-budget-boss-says-husbands-job-atop-contractor-group-no-conflict); 
"Why can Alaska lawmakers vote with conflicts of interest?" Alaska Dispatch News, April 4, 2013 (http://www.adn.com/article/20130404/why-can-alaska-lawmakers-vote-conflicts-interest); 
Uniform Rules of the Alaska Legislature (http://www.legis.state.ak.us/basis/folioproxy.asp?url=http://wwwjnu01.legis.state.ak.us/cgi-bin/folioisa.dll/unir/query=*/doc/{t34}?), accessed Feb. 15, 2015; 
"Rep. Herron hit with $5,000 ethics fine," Anchorage Daily News (http://www.adn.com/article/20131215/rep-herron-hit-5000-ethics-fine), accessed March 2, 2015; 
June 16, 2015, phone interview with Rep. Mike Hawker, R-Anchorage</t>
  </si>
  <si>
    <t xml:space="preserve">Bob LaBrant, lobbyist and legal counsel, Michigan Chamber of Commerce, Sterling Corporation political consulting firm, phone interview, March 16                        
Gisgie Gendereau, communications director, Michigan Secretary of State, email conversations, March 16, 2015                                                                                       
Fred Woodhams, campaign finance analyst, Bureau of Elections, email conversation, June 10, 2015
Secretary of State Campaign Finance Disclosure Closed Cases
http://www.michigan.gov/sos/0,4670,7-127-1633_8723_64390---,00.html
Secretary of State Declaratory Rulings and Interpretive Statements
http://www.michigan.gov/sos/0,4670,7-127-1633_8723_66116-310251--,00.html    </t>
  </si>
  <si>
    <t>Unlike political financing records, asset disclosures are not available online for free.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The official said the secretary of state’s office does not receive requests for asset disclosures very often and it wouldn’t make sense to invest the money needed to file such disclosures electronically and have those disclosures searchable online.
A state representative noted that asset disclosures are not always useful because they aren’t updated frequently . State law only requires them to be submitted during election season or if a state official is appointed by the governor.</t>
  </si>
  <si>
    <t>According to a limited review of Civil Service Board minutes, there were no charges of nepotism, patronage or cronyism reported to that body during the period under review. Neither did the Governmental Ethics Commission receive any similar reports that it substantiated. 
A spokesman for the Department of Administration, in which the Division of Personnel is located, said civil service management actions are not based on nepotism, cronyism or patronage. However, the executive director of the Kansas Organization of State Employees says such favoritism exists in the workplace and she expects it to get much worse because of the passage in 2015 of legislation significantly reducing the number of state employees covered by civil service law. "I think cronyism is only going to get worse." However, she refused to specify where favoritism exists, stating that it would violate union shop confidentiality.</t>
  </si>
  <si>
    <t>Rep. John Knight, D-Montgomery, telephone interview, May 22, 2015. 
Phil Rawls, former government reporter, the Associated Press, June 2, 2015, telephone interview.
Mike Cason, al.com, state government reporter, April 12, 2015, telephone interview.
Jeff Woodard, clerk of the House of Representatives, telephone interview, May 21, 2015.
Roll of the House for Vote 712 on HB276 (Regular Session 2014), Alabama Legislature, March 11, 2014.  http://alisondb.legislature.state.al.us/Alison/GetRollCallVoteResults.aspx?MOID=492974&amp;VOTE=712&amp;BODY=H&amp;INST=HB276&amp;SESS=1062&amp;AMDSUB=&amp;nbsp;, accessed July 4, 2015.
Roll of the House for Vote 412 on HB141 (Regular Session 2014), Alabama Legislature, Feb. 25, 2014, http://alisondb.legislature.state.al.us/Alison/GetRollCallVoteResults.aspx?MOID=488186&amp;VOTE=412&amp;BODY=H&amp;INST=HB141&amp;SESS=1062&amp;AMDSUB=&amp;nbsp;, accessed July 4,2015.
Representative Standridge, David, Alabama Legislature, profile page, undated. http://www.legislature.state.al.us/aliswww/Representative.aspx?OID_SPONSOR=85948&amp;OID_PERSON=7217, accessed July 4,2014.</t>
  </si>
  <si>
    <t>All websites accessed on Jan. 30, 2015, March 26, March 12, April 9, and April 20, 2015
Office of Campaign and Political Finance official website, agency reports
http://www.ocpf.us/#reports
Massachusetts Office of Campaign and Political Finance, Agency Actions
http://www.ocpf.us/Legal/AgencyActions
Example of a disposition agreement with state representative candidate Michael Mangan, who agreed to pay a penalty for using campaign funds for personal expenses. 
http://files.ocpf.us/pdf/actions/mangan.pdf
Interview, Maurice T. Cunningham, PhD, JD, Associate Professor of Political Science, Department of Political Science, University of Massachusetts at Boston, Boston, MA, by email,  March 26, 2015</t>
  </si>
  <si>
    <t>Procurement regulations, circulars with updated information and clarifying directives are all available from the State Procurement Office's main webpage.
The notices meet these open data principles: completeness, primacy, timeliness, non-discrimination, use of commonly owned standards, licensing, permanence and usage costs.</t>
  </si>
  <si>
    <t>The asset disclosure forms for 2015 are public documents accessible to the public on the Ethics Commission website for free. Filings for previous years are available on request by mail or e-mail. There is no cost.</t>
  </si>
  <si>
    <t xml:space="preserve">Legislators rarely recuse themselves from actions that could confer a financial benefit to them or their family.
The Legislature has a very low standard for recusals from matters that may be a conflict of interest. It’s common for lawmakers who work in the oil and gas industries, who would be affected financially on certain legislation, to declare a conflict but still vote on it, Rep. Ruth Ann Petroff, R-Jackson said.
The culture in the state Legislature is lawmakers are not allowed to avoid votes that could be construed as a political move on controversial topics, she said.
There has been a recent documented case of state Sen. Cale Case (R-Lander), who during an interim committee meeting supported the Wyoming Liberty Group in opposing a bill requiring more disclosure on spending from independent political groups. He is on the board of the group, which lobbied against the bill during the meeting, according to WyoFile.
He disclosed his position on the board, voiced his opposition on the bill as the committee chairman and didn’t vote, but some lobbyists question if he should have even been in the room because of the appearance of a conflict.
In 2013, one state senator, an attorney, filed legislation to secure a $4 million appropriation that would directly benefit one of his legal clients.
 </t>
  </si>
  <si>
    <t>Georgia's procurement manual is made available online on the website of the Department of Administrative Services. It outlines procurement regulations for supplier and state procurement professionals including ethics guidelines. 
The information is provided at no cost and in a timely manner.</t>
  </si>
  <si>
    <t>The governor's financial disclosure form is available for free on the Joint Commission on Public Ethics (JCOPE) website, as are those of other statewide elected officials and legislators.
 Cabinet officials' forms are not posted online but are public records and can be requested from JCOPE. Journalists and others say it sometimes takes longer than two weeks to get such records.</t>
  </si>
  <si>
    <t>Florida citizens can access public procurement regulations within a reasonable time period and at no cost. They are free on the Internet. 
Florida’s Department of Management Services offers a comprehensive list of state rules, forms, memos, contracts, price lists, and bid and vendor information.</t>
  </si>
  <si>
    <t>Jennifer Bevan-Dangel exe dire Common Cause 2/24-15 telephone interview 
Brian P. Sears reporter Daily Record Baltimore Md. telephone interview 3/15/15
Jared DeMarinis, director Candidacy and Campaign Finance Division Maryland Board of Elections telephone interview 3.18.15 telephone interview 
State Board of Elections website, accessed on 5/6/2015, http://msa.maryland.gov/msa/mdmanual/25ind/html/30elect.html</t>
  </si>
  <si>
    <t>Jonathan Wayne, Executive Director, Maine Ethics Commission, 20 January 2015, Augusta, Maine, in person interview.
BJ McCollister, Maine Citizens for Clean Elections, Program Director, 16 January 2015, Brunswick, Maine, in person interview.
Maine Commission on Governmental Ethics and Election Practices Website, accessed March 10, 2015, http://www.maine.gov/ethics/meetings/index.htm</t>
  </si>
  <si>
    <t xml:space="preserve">There are very few procurement regulations because Delaware procurement law itself is so prescriptive, according to a review of the law and an interview with Robert Scoglietti, Director of Policy and External Affairs at the Delaware Office of Management and Budget. But, where there are regulations, citizens can access them online at no cost. 
A procurement regulation related to environmentally-preferred purchasing was published in the state's Register of Regulations in April 2013, and remains online for public inspection, for example. 
A search of the Delaware Register of Regulations showed no other procurement regulations. </t>
  </si>
  <si>
    <t>The forms are public records and are available through a public information request to the secretary of state's office.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
 In addition, Gov. Susana Martinez has required financial disclosure from more executive branch members than is required by law; she had been posting copies of those forms on her website, which is not required by law. However, the governor's office hasn't posted any forms more recent than 2013.</t>
  </si>
  <si>
    <t>Public procurement regulations for executive branch departments or agencies are available immediately, for no cost, at the State Procurement Contracting Manual, which is on the website of the Department of Administrative Services (DAS). The manual has specific links to public procurement regulations and policies, as well as to basic information about four state departments with procurement programs -- DAS, DOT, Construction Services, and Office of Policy and Management.  Enabling statutes are listed for each department.</t>
  </si>
  <si>
    <t>Jim Harris, an officer in Blueprint Louisiana, a policy advocacy group of businessmen and professionals called Blueprint Louisiana, in-person interview, Feb. 12, 2015.
Kirstan B. Alvanitakis, an official with the Louisiana Democratic Party, in-person interview, Feb. 11, 2015.
Kathleen Allen, director of the Louisiana Ethics Administration, in-person interview, Feb. 4, 2015.
Louisiana Board of Ethics list of candidates owing late fees, accessed April 10, 2015.
http://www.ethics.state.la.us/CampaignFinanceSearch/LateFeesCandidates.aspx 
Louisiana Ethics Board's focus on small offenses lets larger violations go unnoticed, observers say, nola.com. Nov. 12, 2013.
http://www.nola.com/politics/index.ssf/2013/11/louisiana_ethics_boards_focus.html</t>
  </si>
  <si>
    <t>State legislators regularly recuse themselves from votes where there may be a conflict of interest,  but there is no cumulative record of those recusals that was found in repeated searches. The law is clear: Senate Rule 73, Assembly Rule 77: Either body may excuse a member from voting by "special cause." Wisconsin Statutes 19.46: No state public official may take any official action substantially affecting a matter in which the official, a member of his or her immediate family, or an organization with which the official is associated has a substantial financial interest.</t>
  </si>
  <si>
    <t>In practice, citizens can access the asset disclosure records of the governor and state cabinet-level officials online through the secretary of state's office, at no cost and anytime.</t>
  </si>
  <si>
    <t>All procurement regulations are readily available on the Department of General Services website. As of April 2015, Volumes 1, 2 and 3 of the State Contracting Manual were accessible.</t>
  </si>
  <si>
    <t xml:space="preserve">Emily Dennis, Kentucky Registry of Election Finance, general counsel, 31 December 2014, Frankfort, Kentucky, phone interview.
Case referral letter to the Attorney General's Office of Case No. 2014-137 In re: Campaign Fund of Hal Thomas Kemp for State Representative, Kentucky Registry of Election Finance, 10 October 2014, obtained through open records request 16 January 2015. 
Judgment and Sentence on Plea of Guilty in Commonwealth of Kentucky v. Rhonda K. Monroe, Franklin Circuit Court, 18 November 2013, obtained through open records request 16 January 2015. 
Attorney General Conway Announces Indictment of State Representative Ben Waide, Office of the Attorney General, press release, 29 July 2014, http://migration.kentucky.gov/newsroom/ag/waideindictment.htm, accessed 19 January 2015. </t>
  </si>
  <si>
    <t>Citizens can access public procurement regulations on the Colorado Secretary of State’s website at no cost.</t>
  </si>
  <si>
    <t>The records are posted on the website of the secretary of state within days of coming into the office and are available for free. Visitors to the office can inspect the forms and copy them upon request.</t>
  </si>
  <si>
    <t xml:space="preserve">Asset disclosure records are readily available online at no charge on the State Ethics Commission website. Former state Sen. William Schluter notes they are also available for inspection or copying via the New Jersey Open Public Records Act.  </t>
  </si>
  <si>
    <t>Megan Tooker, executive director and legal counsel, Iowa Ethics and Campaign Disclosure Board, Jan. 7, 2015, telephone Interview 
Adam Mason, State Policy Director, Iowa Citizens for Community Improvement, April 15 2015, telephone interview.
Aug. 8, 2013, meeting minutes, Iowa Ethics and Campaign Disclosure Board, (Investigation into the Johnston Community School District), accessed April 7, 2015
https://webapp.iecdb.iowa.gov/publicview/misc/minutes/2013/8-8-13.pdf 
Admonishments, Iowa Ethics and Campaign Disclosure Board, accessed April 7, 2015
http://www.iowa.gov/ethics/sanctions_actions/admonishment/index.htm
Attribution Correction Notices, Iowa Ethics and Campaign Disclosure Board, accessed April 7, 2015
http://www.iowa.gov/ethics/sanctions_actions/remedial/index.htm
Orders and Other Dispositions, Iowa Ethics and Campaign Disclosure Board, accessed April 7, 2015
http://www.iowa.gov/ethics/sanctions_actions/orders/index.htm
Hearings, Iowa Ethics and Campaign Disclosure Board, accessed April 7, 2015
http://www.iowa.gov/ethics/sanctions_actions/hearings/hearings.htm
Civil Penalty Sanctions, Iowa Ethics and Campaign Disclosure Board, accessed April 7, 2015
http://www.iowa.gov/ethics/sanctions_actions/civilpenalty/penalty_sanctions/index.htm</t>
  </si>
  <si>
    <t xml:space="preserve">In practice, members of the public can access public procurement regulations online and at no cost. The State Procurement Office maintains a website solely dedicated to making those regulations available. </t>
  </si>
  <si>
    <t>Governmental Ethics Commission annual report FY 2014: http://ethics.ks.gov/GECSummaries/Annual%20Report%202014.pdf                                        
Carol Williams, GEC executive director, telephone interview Feb. 18, 2015</t>
  </si>
  <si>
    <t>Arkansas procurement laws and rules are available for free online at the Department of Finance and Administration website - somewhat hard to find navigating through the site but findable via search.</t>
  </si>
  <si>
    <t>John Griffing, former staff director, Senate Budget Committee, Dec. 29, 2014, Sacramento, interview
H.D. Palmer, Deputy Director, Department of Finance, Jan. 12, 2015, Sacramento, email
Department of Finance, 2015-15 Governor’s Budget Summary, Sacramento, Jan. 9, 2015
http://www.ebudget.ca.gov/2015-16/pdf/BudgetSummary/FullBudgetSummary.pdf</t>
  </si>
  <si>
    <t>Interview: Abbey Taylor, co-campaign finance director, Indiana Election Division, Jan. 5, 2015, by phone. 
Interview: Ed Feigenbaum, campaign finance export and owner of INGroup, a Noblesville, Ind.-based firm that offers information and resources about federal and state government and politics, April 29, 2015, by email.
Indiana Election Commission, accessed April 29, 2015; http://www.in.gov/sos/elections/2404.htm.</t>
  </si>
  <si>
    <t xml:space="preserve">The Ethics Board advised in 2003 that §19.45 (8), Wisconsin Statutes, prohibits a former state public official appearing as a paid representative of a private entity before the agency to which the responsibilities of the official’s former agency were transferred (1) until twelve months after the official has left office on matters that involve applications, contracts, claims, or other quasi-judicial matters or proceedings under the official’s responsibility while the official was with the official’s former agency or (2) ever on applications, contracts, claims, or other quasi-judicial matters or proceedings in which the official participated personally and substantially as a public official. Apart from these restrictions, §19.45 (8) (a), Wisconsin Statutes, does not limit a former official’s appearing as a paid representative of a private entity before the agency to which the responsibilities of the official’s former agency were transferred. </t>
  </si>
  <si>
    <t xml:space="preserve">No such law exists for the executive, legislative and judicial branches' ethics entities that restricts their members from entering the private sector after leaving office. </t>
  </si>
  <si>
    <t>Idaho law strictly bans nepotism, and Idaho’s civil service system is set up to protect state employees from cronyism or patronage in hiring, discipline, promotion or pay; it’s designed to be a merit system. No employee can be hired for a classified position unless they have taken the required tests and their scores have placed them in the top 25 candidates for the job. Some feel that the top-25 rule, a change from more stringent requirement back in the 1990s to hire only from the top five, and to first offer the job to the highest scorer followed by the second highest and so on, has given supervisors too much discretion to choose hires for non-professional reasons, such as personal acquaintance. 
But there are no recent examples of nepotism, cronyism or patronage in hiring, firing or promotions in Idaho’s civil service. State workers generally say they see cronyism or patronage in the hiring of exempt, non-classified workers, who serve at the will of politicians, but not so much in the civil service. An example is that when the former state superintendent of schools left office at the end of his second four-year term, he gave big raises and bonuses to several of his top staffers within weeks before they, too, left state employment.</t>
  </si>
  <si>
    <t>David Melton, executive director, Illinois Campaign for Political Reform, March 10, 2015, phone interview.
Illinois State Board of Elections, accessed March 7, 2015, http://www.elections.il.gov/
BallotPedia, accessed 11 March 2015, http://ballotpedia.org/Illinois_State_Board_of_Elections
Illinois State Board of Elections, complaint search, accessed May 20, 2015, http://www.elections.il.gov/CampaignDisclosure/ComplaintSearch.aspx</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</si>
  <si>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Department of Finance and Administration website, “Arkansas’ Budget Brochure,” accessed April 16, 2015, http://www.dfa.arkansas.gov/offices/budget/Pages/default.aspx.</t>
  </si>
  <si>
    <t>Professional Rules, Code of Judicial Conduct, Minnesota Court Rules, Rule 3.13, 2014, https://www.revisor.mn.gov/court_rules/rule.php?name=prjudi-toh</t>
  </si>
  <si>
    <t>All elected officials, appointed officials and public employees are banned from representing clients on matters which arose during their term of service in state government within one year of termination. Public officials are also forbidden from appearing in a representative capacity before the agency by which they had been employed for one year after government service.</t>
  </si>
  <si>
    <t>All websites accessed on Jan. 15, 2015
Massachusetts conflict of interest law, M.G.L. Ch. 268A, 
https://malegislature.gov/Laws/GeneralLaws/PartIV/TitleI/Chapter268A/Section2
https://malegislature.gov/Laws/GeneralLaws/PartIV/TitleI/Chapter268A/Section3
https://malegislature.gov/Laws/GeneralLaws/PartIV/TitleI/Chapter268A/Section4
Code of Judicial Conduct, Canon 5 (c). http://www.mass.gov/cjc/code.pdf</t>
  </si>
  <si>
    <t>Karen McLaughlin, Children's Action Alliance Director of Budget and Research and former Department of Economic Security Financial Services Administrator, telephone interview 2/19/2015
Arizona Department of Administration General Accounting Office Financials, Accessed May 7, 2015
https://gao.az.gov/financials
JLBC Budget Report History, Accessed May 7, 2015
http://www.azleg.gov/jlbc/fiscal.htm</t>
  </si>
  <si>
    <t>Michigan Judicial Code of Conduct, Canon 6(c) http://coa.courts.mi.gov/rules/documents/8michigancodeofjudicialconduct.pdf</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</si>
  <si>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t>
  </si>
  <si>
    <t>March 11 phone interview with Gunnar Knapp, director of the Institute of Social and Economic Research; 
March 11 phone interview with Gregg Erickson, founder of the Alaska Budget Report and Erickson &amp; Associates, former Director of Research at the Alaska Legislature;
2015 Governor's Budget Book, Office of Management and Budget (https://www.omb.alaska.gov//ombfiles/16_budget/PDFs/FY2016_Gov_Budget_Book_3-5-15.pdf), accessed June 7, 2015</t>
  </si>
  <si>
    <t>Maryland Code of Judicial Conduct, 2010;  B-108 and 3.13 (a) http://www.courts.state.md.us/rules/reports/codeofjudicialconduct2010.pdf
The Maryland Code of Judicial Conduct has the force of law as confirmed by Gary Kolb, Executive Secretary, Maryland Commission on Judicial Disabilites. email 5/22/015</t>
  </si>
  <si>
    <t>Tony Baldomero, Hawaii Campaign Spending Commission, associate director, 14 January 2015, Honolulu, Hawaii, telephone
Annual Report, Fiscal Year July 1, 2013 to June 30, 2014, Hawaii Campaign Spending Commission, accessed 13 January 2014, http://ags.hawaii.gov/campaign/fy-2013-2014-annual-report/
Minutes for February 12, 2014 meeting, Hawaii Campaign Spending Commission, 14 March 2014, http://ags.hawaii.gov/campaign/minutes/minutes-for-february-12-2014/</t>
  </si>
  <si>
    <t>Allegations of nepotism, cronyism and patronage have surfaced in the Hawaii state hospital system and prison system.
Employment data from the Department of Health showed that at least eight Hawaii state hospital employees, including some supervisors, had between three and six family members who were also employed at the facility. 
In another state department, the newly appointed deputy director of corrections resigned after it was revealed that she would report directly to her former lover and the father of one of her children, who is the director of the Department of Public Safety, and she would be the supervisor of her current lover and the father of another one of her children.</t>
  </si>
  <si>
    <t xml:space="preserve">Kentucky Supreme Court Rules 4.300, Canon 4(D)(5), 2014, https://govt.westlaw.com/kyrules/Document/NCA520430D36011E2814A9B24D7557A56?viewType=FullText&amp;originationContext=documenttoc&amp;transitionType=CategoryPageItem&amp;contextData=%28sc.Default%29, accessed 6 February 2015. 
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t>
  </si>
  <si>
    <t>Code of Judicial Conduct. Canon 6B. Gifts, loans, bequests, benefits, favors or other things of value, effective Jan. 1, 2013
http://www.lasc.org/rules/supreme/cjc.asp</t>
  </si>
  <si>
    <t>General Fund 2015-2016 Governor’s Proposed Budget, and Education Trust Fund 2015-2016 Governor’s Proposed Budget, Executive Budget Office staff, undated, http://www.budget.state.al.us/, accessed March 27, 2015.
“Executive Budget Document,” Robert Bentley, governor, March 3, 2015, http://budget.alabama.gov/pages/buddoc.aspx, accessed March 27, 2015.
Kelly Butler, state Budget Officer, March 18, 2015, telephone interview. 
David White, The Birmingham News, former state political reporter, March 6, 2015, telephone interview.</t>
  </si>
  <si>
    <t>"A Judge Shall so Conduct the Judge’s Extra-Judicial Activities as to Minimize the Risk of Conflict With Judicial 
Obligations,"Maine Judicial Code of Conduct, Canon 4, last reviewed and edited May 14, 2013, accessed March 12, 2015,
http://www.jrd.maine.gov/pdfs/Maine%20Code%20of%20Judicial%20Conduct%20v.06.01.13.pdf
 Mary Ann Lynch, Esq., Government and Media Counsel, Administrative Office of the Courts, Maine Judicial Branch, 20 February 2015, email interview.</t>
  </si>
  <si>
    <t>Indiana Code of Judicial Conduct, Canon 1, Rule 3.13 and 3.15; http://www.in.gov/judiciary/rules/jud_conduct/#_Toc281379869.</t>
  </si>
  <si>
    <t>Iowa Court Rules, Chapter 22.22  "Judicial Administration — Gifts and Chapter 22.23  Judicial Administration — Honoraria," Iowa Court Rules updated as of December 2014, https://www.legis.iowa.gov/docs/ACO/CourtRulesChapter/12-31-2014.22.pdf
Iowa Code of Judicial Conduct 51:3.13 "Acceptance of Gifts, Loans, Bequests, Benefits, or Other Things of Value," Iowa Code of Judicial Conduct updated as of January 2015, 
https://www.legis.iowa.gov/docs/ACO/CourtRulesChapter/01-30-2015.51.pdf</t>
  </si>
  <si>
    <t>There were several documented cases of patronage and cronyism in hiring and promotions in Georgia State Agencies during the study period. They involve the Department of Public Safety, the Office of Highway Safety and Georgia Public Broadcasting. 
 In these cases the promotions and appointments were initiated by the Governor's office and not by the departments. 
 In January of 2015 Governor Deal promoted three members of his security detail to state positions that doubled the salaries of two of them. The other member received a 75 percent raise. 
 In 2013 Governor Nathan Deal helped arrange a $150,000 dollar job for Republican State Senator Chip Rogers at the State licensed broadcasting network, Georgia Public Broadcasting.</t>
  </si>
  <si>
    <t>Kansas Code of Judicial Coduct, Rules 3.13 and 3.15: http://www.kscourts.org/kansas-courts/supreme-court/orders/2009/2009SC006.pdf</t>
  </si>
  <si>
    <t>The public can look up detailed day-by-day changes to budget proposals online, from the governor's budget submission to final enactment (http://fiscal.wa.gov/Default.aspx).
 Other options for obtaining nontechnical budget information include Budget Highlights presented in balance-sheet format (http://ofm.wa.gov/budget15/highlights/) produced by the state's Office of Financial Management (OFM) and summaries produced by legislative staff (http://leap.leg.wa.gov/leap/Budget/Detail/2013/hoSummary_0627.pdf).</t>
  </si>
  <si>
    <t>No such document is published.</t>
  </si>
  <si>
    <t>Idaho Code Section 18-1356, Bribery and Corruption, Gifts to Public Services By Persons Subject To Jurisdiction, 1972, last amended 2008
http://legislature.idaho.gov/idstat/Title18/T18CH13SECT18-1356.htm
Idaho Code of Judicial Conduct, Canon 4, Section (D)5, 2002, last amended 2013
http://www.judicialcouncil.idaho.gov/Idaho%20Code%20of%20Judicial%20Conduct.pdf</t>
  </si>
  <si>
    <t>The Wisconsin Taxpayers Alliance publishes an 8-page "citizen budget" before budget deliberations begin. More significantly, the  Executive Office issues a "budget in brief" when it produces the voluminous budget bill in January. That "budget in brief" is available free on-line as a PDF almost immediately at http://www.doa.state.wi.us/Documents/DEBF/Budget/Biennial%20Budget/2015-17%20Executive%20Budget/bib1517.pdf</t>
  </si>
  <si>
    <t>The state publishes a budget summary for legislators and any interested citizens, but it is not available online, only by a request and for the copy fee.</t>
  </si>
  <si>
    <t>Illinois Supreme Court Rules, Financial Activities, Jan 1, 1987, http://www.state.il.us/court/SupremeCourt/Rules/Art_I/ArtI.htm
Supreme Court Rules have force of law in Illinois, as cited in Bright v. Dicke, 652 N.E.2d 275 (Ill. 1995), and confirmed with Joseph Tybor, director of communications, Illinois Supreme Court, via email on May 19, 2015. https://www.courtlistener.com/opinion/2065888/bright-v-dicke/</t>
  </si>
  <si>
    <t xml:space="preserve">While there is no documented evidence in the study period of widespread nepotism, cronyism or patronage, there is evidence that inappropriate situations occur, however. 
In 2013, the commission found evidence of impropriety after receiving an anonymous complaint about nepotism involving a father having supervisory authority within a state department over two his children. "The (Public Integrity) Commission recommended two of the three employees be transferred to separate facilities. The Commission also stressed that failure to remedy the situation could result in a formal complaint being filed against the agency," the opinion says. 
Another 2013 opinion shows that a member of the Delaware Department of Health and Social Services acted to recuse himself from a review panel because of a relative's application. The Public Integrity Commission concurred with the action, and noted that the relative already indicated that he would not supervise the employee's work.
There is also reason to believe that cases involving violations of state employees' code of conduct could go undetected because of weak resources at the Public Integrity Commission, the state's ethics agency. In a December 2013 report, special prosecutor E. Norman Veasey said the office's resources are "inadequate, in our view, for the Commission to undertake any serious inquiry or investigation into potential wrongdoing." Deborah Moreau, a lawyer for the commission and one of just two staff members, said low funding adversely impacts the office's ability to pursue investigations. </t>
  </si>
  <si>
    <t>There are several different resources for citizens to consider the budget or fiscal reports, some more simplified than others.
The administration, through the Department of Accounts, does publish a simplified version of the end-of-the-year fiscal report, which shows the general sources of revenue and areas of spending. The 2014 popular report gives both a cash-basis analysis, which is a simple and easily-verified method, and a similar to businesses, and an analysis based on generally accepted accounting principles, known as GAAP. Its publication coincides with the Comprehensive Annual Financial Report in December. The popular report is available as a PDF through the Department of Accounts webpage. The Auditor of Public Accounts maintains Commonwealth Data Point, which allows the public to drill down into state spending as generally or specifically as they choose.
The Joint Legislative Audit and Review Commission publishes a year-end review of state spending in December to recap the previous fiscal year. The report considers whether they could be consolidated, whether they are performing their missions, which cause the largest growth of the state budget and compare these areas to the growth in inflation and population in Virginia.
Finally, the staff of the House Appropriations and Senate Finance committees cooperate on a summary of budget actions taken during the legislative session.</t>
  </si>
  <si>
    <t>Joe Perone, Treasury spokesman 2/27/15 phone interview. 
John Reitmyer, New jersey Spotlight statehouse reporter, 3/2/15 interview.
Division of Investment website, accessed 6/7/15: http://www.nj.gov/treasury/doinvest/</t>
  </si>
  <si>
    <t>Florida Elections Commission Final Orders, http://www.fec.state.fl.us/FECWebFi.nsf/fs?open&amp;RestricttoCategory=2015&amp;Start=1&amp;Count=10, accessed April 20, 2015
Florida Election Commission v. Julie Harris Shapiro, accessed April 20, 2015, http://www.fec.state.fl.us/FECWebFi.nsf/0/AC5247541C3007D085257E1A00660CB2/$file/15-001A.pdf
Mark Herron, Tallahassee attorney considered top expert on Florida election law, interviewed by phone March 18, 2015</t>
  </si>
  <si>
    <t>RCW 42.52.080: No former state officer or state employee may, within a period of one year from the date of termination of state employment, accept employment or receive compensation from an employer if: (a) The officer or employee, during the two years immediately preceding termination of state employment, was engaged in the negotiation or administration on behalf of the state or agency of one or more contracts with that employer and was in a position to make discretionary decisions affecting the outcome of such negotiation or the nature of such administration.
This law applies to members of the ethics entities as well.</t>
  </si>
  <si>
    <t>Maria Bazile, Compliance and Education Manager with the Georgia Government Transparency and Campaign Finance Commission, telephone interview February 6, 2015;
In person interview with William Perry, Executive Director, Common Cause Georgia, January 23, 2015; 
Ethics Commission Orders website, accessed March 27, 2015, http://media.ethics.ga.gov/commission/orders.aspx</t>
  </si>
  <si>
    <t>All public procurement laws, regulations, and policies are available online from multiple locations and comply with the following three Open Data Principles: complete (they are listed in full), timely and easily accessible (they are available online), non-discriminatory (anyone can access them.)</t>
  </si>
  <si>
    <t>There are few documented cases of nepotism, cronyism or patronage playing a part in state employee management actions during the survey period. Most Executive Branch employees are in the classified service, where hirings and promotions are often based on exam results. 
One exception occurred in 2010, when a state DOT supervisor was suspended for five days without pay and, in June 2013, was fined $2,500 by the Office of State Ethics because he helped his son get a job with a contractor for a project the supervisor was overseeing. Learning that the contractor had an unexpected job opening, the supervisor mentioned he had a candidate, but didn't identify the candidate as his son. After his son was hired, the  supervisor signed off on three pay slips for his son, again not mentioning the connection. (Before the ethics office's enforcement action against the supervisor, the DOT had done its own investigation.) 
Also in the summer of 2013, a political reporter wrote a series of columns about nepotism in summer job hiring on the part of numerous state agencies -- prompting an order by the governor for a study of the situation. The first paragraph of the story: "Of the 1,128 summer workers hired this year at 17 Connecticut government agencies, 108 were family members of full-time agency workers — or about one family member out of every 10 people hired, a nepotism study requested by the governor has found."</t>
  </si>
  <si>
    <t>The Department of Finance maintains a page devoted to procurement rules and regulations. The page includes links to the applicable state law and Administrative Code regulations, along with a link to attorney general’s opinions, an explanation of sole source regulations and tips on "How to do business with the State of Alabama." It also includes a link to the Fiscal Procedures Manual chapter that deals with purchasing procedures, among other resources.
The information is posted on the website and can be accessed without cost or licensing requirements. The page also meets the Sunlight Foundation’s guideline for completeness and primacy, with links directly to laws and to rules provided to purchasing division employees. It is a fixture on the site, meeting the guidelines for permanence.</t>
  </si>
  <si>
    <t>The Legislative Fiscal Analyst is the only entity to publish a "citizen budget." Other sources include:  
1. An on-line Compendium of Budget Information with a great deal of budget detail for anyone to use;
2. Instructional videos;
3. An annual Budget of the State of Utah report. While it contains many tables and numbers, it also includes language that is non-technical and accessible to a wide audience. 
4. An annual post-legislative session appropriations summary. In the last edition the Legislative Fiscal Analyst Office has added interactive data visualization.</t>
  </si>
  <si>
    <t>Elaine Manlove, Delaware Elections Commissioner, phone interview, 1-13-2015; 
Delaware Elections Commissioner website, accessed February 22, 2015: http://1.usa.gov/1vYoTdj; 
Report of Independent Counsel, December 28, 2013 "Veasey report" http://bit.ly/1xJ8sAM</t>
  </si>
  <si>
    <t>The official budget is the only budget. The budget summary that accompanies the official budget, and is immediately available online without charge, is clear, concise and understandable to citizens.</t>
  </si>
  <si>
    <t>The Texas State Comptroller’s Texastranparency.org invites taxpayers to “see your tax dollars at work” with a breakdown of revenues and expenditures in a user-friendly presentation, for free and online, that enables users to track expenditures, revenues, contracts, vendors, agency-by-agency spending, travel expenses by agency, spending by category, expenditures by counties and other details.  
The agency describes the site as one of the nation’s most comprehensive fiscal search tools for taxpayers.</t>
  </si>
  <si>
    <t>Phone interview, Ryan Burns, Compliance attorney, State Elections Enforcement Commission, Hartford, Feb. 17, 2015.
SEEC website, http://www.ct.gov/seec/cwp/view.asp?a=3556&amp;q=431782
Follow-up email exchanges, Josh Foley, June 8 and 9, 2015, compliance attorney and spokesman for SEEC.</t>
  </si>
  <si>
    <t>In a part-time Legislature, most lawmakers hold jobs in the private sector that sometimes pose conflicts of interest. So lawmakers vote all the time on bills that affect their industries or their campaign donors. Yet, there have been no prominent recusals in recent memory.
 A lawmaker who also owns a family business voted on an estate tax bill that could have affected his company. Another member who works for a labor union chairs the House labor committee. In both instances, the lawmakers saw no conflict of interest and no need for recusals. 
 Washington state lawmakers receive training in ethics, and that seems to have made the Legislature more conscientious about rules in general. Brad Shannon, who covered the statehouse for 16 years until 2015, could not recall instances of lawmakers recusing themselves from decisions in the past two years. 
 However, they sometimes seek advice on potential ethical conflicts. For instance, in 2015, they received permission from the Legislative Ethics Board to accept free tickets to the U.S. Open golf tournament as part of carrying out their official duties.</t>
  </si>
  <si>
    <t>Jay Wierenga, Fair Political Practices Commission, Communications Director, Jan. 22, 2015, Sacramento, email
Phillip Ung, California Forward, Director of Public Affairs, Sacramento, Jan. 26, 2013, interview
Fair Political Practices Commission, agendas website, accessed on Apr. 17, 2015
http://www.fppc.ca.gov/agenda.php?view=current
Fair Political Practices Commission, FPPC Meeting Agendas, links to stipulations, decisions and orders listed with each item, May 7, 2015
http://www.fppc.ca.gov/agenda.php?view=past</t>
  </si>
  <si>
    <t>A 100 score is earned if procurement regulation is made available online at no cost, can be obtained electronically within a few days for free, or in paper for no more than the cost of photocopies.
A 50 score is earned if it takes two weeks to obtain regulations, requesters are required to visit an office, or a fee must be paid.
A 0 score is earned if it takes more than a month to obtain regulations, the cost is prohibitive, or they cannot be obtained at all.</t>
  </si>
  <si>
    <t>In Colorado, there have been no recent documented cases of hirings, firings and promotions based on nepotism, cronyism or patronage in the state’s civil service.
Colorado has a merit-based system for civil service employment, which means state government employers evaluate candidates for positions in state government based on qualifications. For the most part, state civil servants are hired and evaluated according to professional criteria, according to interviews. Note that county clerks do not fall under the civil service category.</t>
  </si>
  <si>
    <t>Colorado journalist Sandra Fish, during a Jan. 17, 2015, phone interview. 
 Luis Toro, director of Colorado Ethics Watch, during a Jan. 19, 2015, phone interview. 
 Secretary of State’s TRACER website, Home Page, accessed on April 20, 2015: http://tracer.sos.colorado.gov/PublicSite/Homepage.aspx</t>
  </si>
  <si>
    <t xml:space="preserve">There are no documented cases of legislators failing to recuse themselves when they or an immediate family member has a conflict of interest. Del. Peter F. Farrell, R-Henrico, is the son of Thomas F. Farrell II, president and chief executive of Dominion Resources and one of the state’s most prominent businessmen. The younger Farrell was elected to the House of Delegates in 2011 and told The Washington Post he was initially extremely careful about the appearance of conflicts of interest, recusing himself from any energy-related votes. In 2013, he abstained on nine bill votes and in 2014, he abstained on seven. 
One 2014 article in Leesburg Today recounts the wide range of recusal history among General Assembly members. Del. Tom Rust, R-86, vice chairman of the consulting engineering firm Pennoni Associates Inc., said he had recused himself from one vote in 14 years because it was the only one that would lead to a direct personal interest. Del. Randy Minchew, R-10, recused himself from two votes in the 2014 session. One altered disclosure provisions for land use proceedings and another was on attorney fees related to denial of certain permits and approvals. Minchew works as a land use attorney in Leesburg and he said “ethics should be treated as a floor and not a ceiling.”
But it would be difficult for members of the public to know whether legislators fail to recuse themselves when they have a conflict as the statements of financial interest are not audited. </t>
  </si>
  <si>
    <t>The state doesn’t publish a citizen’s budget per se, but the governor’s budget contains a narrative in the beginning that is written in lay terms. It contains an overview of the budget and pie charts to help the average citizen get an idea where the money is going.
 The budget and the introductory narrative can be found here: http://www.tn.gov/finance/bud/documents/2016BudgetDocumentVol1.pdf</t>
  </si>
  <si>
    <t>There were no documented cases of nepotism, cronyism or patronage within the California state civil service during the study period. 
California approaches the issues by nepotism, cronyism and patronage broadly. The State Personnel Board establishes civil service rules and policies and conducts departmental audits to ensure compliance with the merit system and follow rules for examinations, appointments, equal opportunity for employees in recruitment, selection and upward mobility. The board has discretion to select departments for review, analyze the department's practices and documentation and discuss findings with the department for improvement. The reports are public on the posted on the board's website.</t>
  </si>
  <si>
    <t>It could be argued that a few of the budget-related items published by the state, including the slides used in the governor’s annual budget address, the budget PowerPoint presentation by the Bureau of Finance to the Joint Appropriations Committee at the start of the legislative session, and the annual Budget Summary Book, all of which are available for free online viewing, are fairly non-technical in nature.
 However, all of those presentations are targeted mostly to legislators and none is described or promoted as non-technical or citizen-focused. No other report could be found that is tailored specifically to citizens with non-technical budget information that is accessible to a broader audience.</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</si>
  <si>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"Decisions in Contested Matters," Arkansas Ethics Commission wesbite, accessed March 17, 2015, http://www.arkansasethics.com/contested_matters.htm</t>
  </si>
  <si>
    <t xml:space="preserve">There are explicit policies regarding nepotism: the Office of Personnel Management’s “Hiring Relatives” policy (policy number 30.15) is based on Arkansas law prohibiting the hiring of relatives by public officials and prohibiting a state agency and institution employee from supervising a relative. Agencies typically follow the rules on this front, and a major problem would likely draw attention and corrective action. 
For example, recently the treasurer’s office—a constitutional office—illegally hired Sam Swayze, first cousin of newly elected Treasurer Dennis Milligan. The error was discovered and Swayze resigned after having been employed for one month. Thus far, though violation of the nepotism statute is a misdemeanor, no criminal action has been taken. Traditionally, state agencies and offices have gotten around nepotism statutes via mutual backscratching: there are often family relations across different agencies or offices even if the individual agency or office avoids nepotism. 
Cronyism and patronage aren’t covered explicitly by specific policies or laws and there are inevitable gray areas. Broadly speaking, the civil service in Arkansas is made up of long-serving, experienced civil servants hired and evaluated on a professional basis. 
That said, rewarding political allies does happen within various agencies and widespread turnover after a partisan change in state officials is common. For example, newly elected attorney general Leslie Rutledge immediately fired more than 30 employees, many with years of experience, ranging from attorneys to couriers. A partisan change in the governor’s office typically leads to a great deal of turnover among agency heads, and new agency heads often wish to choose their own staffers. These choices can appear to be influenced by opting for political allies.  
“It’s a political spoils system and it’s true for both parties,” said Max Brantley, reporter for the Arkansas Times. Both department heads and individual staffers are often selected from among political cronies: long-time political operatives, failed candidates, and political supporters--or friends and family members of long-time political operatives and political supporters.
Finally, while it is difficult to prove clear-cut cases, civil servants at times have also complained that favoritism and patronage has been an issue with superiors at some state agencies and departments. </t>
  </si>
  <si>
    <t>Recusals are rare. On the other hand, no one has alleged that legislators are not following their own rules, which are to recuse themselves only when "they are immediately and directly interested." 
 So a legislator who is a teacher can vote on the education budget and a farmer on an appropriation to farms. But were the appropriation to his or her farm, the budget item directed specifically to his or her school, the lawmaker would have to recuse him/herself.
 The rules do not appear to apply to committee votes, according to Senate Secretary John Bloomer.</t>
  </si>
  <si>
    <t xml:space="preserve">Neither the Governor nor the General Assembly publishes anything resembling a citizen's budget. Actually, the information the state produces is often very technical, but it is also has a wealth of detail for anyone who wants to track state spending. </t>
  </si>
  <si>
    <t>Tom Collins, Arizona Citizens Clean Elections Commission Executive Director, telephone interview, 1/26/2015
Arizona Citizens Clean Elections Commission manual, 2014, Accessed May 6, 2015
http://www.azcleanelections.gov/docs/default-source/helpful-links-documents/actrulesmanual-2014--updated-092014.pdf?sfvrsn=0
State questions campaign spending by 5 outside groups, Alia Beard Rau, azcentral.com, August 5, 2014, Accessed May 6, 2015, http://www.azcentral.com/story/news/arizona/politics/2014/08/06/state-questions-campaign-spending-outside-groups/13658121/</t>
  </si>
  <si>
    <t>In practice, citizens can access public procurement regulations within a reasonable time period and at no cost.</t>
  </si>
  <si>
    <t>Asset disclosure forms are submitted by candidates and scanned into an electronic system by Commissioner of Political Practices staff. If it is election season and many forms are being filed it can take up to a week to scan them. Otherwise, the forms are available as PDFs online via the commission's campaign report search.
The documents are free to obtain online.</t>
  </si>
  <si>
    <t>The state of Oregon publishes Budget Highlights of the adopted budget. These documents are color coded and have pie charts and are generally easy to follow. They are released for free online with the adopted budget as soon as the budget is finalized. The co-chairs of the Ways and Means committee that oversees the budget also put out press releases with general budget information, as do the Legislative caucuses.</t>
  </si>
  <si>
    <t>Asset disclosure records are available at the Accountability and Disclosure Commission, which will make them available via mail for the cost of making photocopies.</t>
  </si>
  <si>
    <t xml:space="preserve">A simplified version of the budget, known as the "Budget in Brief" is published. It is published online on the Office of the Budget website as a downloadable pdf. A website known as PennWATCH, launched in 2012, also contains detailed budget information that is presented in a searchable, more user-friendly format than the budget document itself. </t>
  </si>
  <si>
    <t xml:space="preserve">The state does not publish a citizens budget. It does publish a detailed and easily readable executive summary of the budget, which can be found on the state budget office web site, including a breakdown by departments. </t>
  </si>
  <si>
    <t>Texas’ so-called “citizen legislators,” who convene in regular 140-day legislative sessions every two years all have outside business interests or occupations, and critics say some blur the line between a potential conflict of interest and the use of their personal expertise on a legislative issue.   
Harvey Kronberg, publisher of the Quorum Report, an online political newsletter, said legislators “rarely” recuse themselves on votes. “Lawmakers routinely carry or speak on behalf of bills that benefit their professions or employers, and they serve on committees that craft laws regulating their industries, “The Texas Tribune reported in January of 2013.  “Some of them are quite open about it.”  
Gov. Greg Abbott, who made ethics one of his priorities during the 2015 legislative session, advocated prohibiting legislators from voting on legislation from which they may financially benefit by closing loopholes in the Texas Government Code and providing options for both criminal and civil suits to ensure enforcement.
 In a policy paper Abbott unveiled when he was running for governor in 2014, Abbott cited what he said were problems in a section of the Government Code that was in force as lawmakers prepared for the 2015 legislative session.
 Section 572.053 of the code stated:  “A member of the legislature may not vote on a measure or a bill, other than a measure that will affect an entire class of business entities that will directly benefit a specific business transaction of a business entity in which the member has a controlling interest.”
Abbott said legislators have interpreted the provision “to mean they do not have a conflict of interest if they vote on legislation that affects an entire industry and not just their own specific business.”  
He also said the law did not provide a sufficient enforcement mechanism to ensure that legislators who have a conflict were deterred from improperly voting on issues that implicate them directly. 
Instances of recusals during the period of study weren't found.</t>
  </si>
  <si>
    <t>The current two-year state budget proposal is contained in the Ohio Office of Budget and Management's 719-page "budget recommendations," where nearly the first 30 pages are devoted to a "reader's guide." Also, a 16-page pdf of "budget highlights" was prepared, which contains several pie charts and mostly non-technical language up front, but it's mostly a maze of numbers in its latter pages. Of course that is better than the turgid budget legislation itself. The OBM material is made available at the same time as the governor releases a new state budget proposal, although the actual budget bill usually takes at least a week longer to produce.</t>
  </si>
  <si>
    <t>VendorNet. Openness, Page 4
http://vendornet.state.wi.us/vendornet/vguide/ProcurementDeskGuide.pdf
§16.70-16.78, (2013) Wis. Stats., apply to all general purchasing of goods and services by agencies and campuses, http://docs.legis.wisconsin.gov/statutes/statutes/16/IV/70
Specifically, 16.705(9)
http://docs.legis.wisconsin.gov/statutes/statutes/16/IV/70
ADM 5-11 and 50, Wisconsin Administrative Code, define purchasing and competitive bidding policies
The State Procurement Manual sets forth detailed procurement policies and procedures: 
"An Evaluation: Contract Sunshine Act," Government Accountability Board, August 2011, http://legis.wisconsin.gov/lab/reports/11-11highlights.htm</t>
  </si>
  <si>
    <t>The Secretary of State's office is legally prohibited from discussing the results of their investigations. Those findings are to be turned over to legal authorities, and only come to light if someone is indicted and prosecuted.
 Phil Kabler, statehouse correspondent for the Charleston Gazette, said he had never seen a published investigative report or audit by the Secretary of State’s office. “That doesn’t mean they don’t exist,” he added, “but I’ve never seen one.”
 “I don’t recall ever seeing one,” said July Archer, who lobbies for the Citizens Action Group. The reason for that, according to the Secretary of State’s office, is that state law forbids publication. “We are prohibited by West Virginia Code §3-8-8(i) from acknowledging the fact of any investigation, including whether an investigation is currently underway,” said a spokesman. “When contacted by media regarding investigations, we are able to detail how the process works but we do not disclose details of an investigation.”</t>
  </si>
  <si>
    <t>Wyoming Statutes, Title 16, Chapter 6, Article 1, PUBLIC WORKS AND CONTRACTS, Section 116, 1982 http://legisweb.state.wy.us/statutes/statutes.aspx?file=titles/Title16/T16CH6.htm</t>
  </si>
  <si>
    <t>The state does not quite publish what is broadly understood to be a citizens budget, meaning a budget that is easy to understand by the layman because it does not consist of endless rows of numbers and technical jargon.
The easiest budget publication to understand might be a highlights brochure that explains in two pages the sources of state revenues and the categories of spending the state does. But the brochure lacks department-level detail and cannot really be called a budget.
The state’s official budget, while it does indulge in some jargon and some numbers-heavy tables, does generally explain in plain English the taxes and fees that make up state revenues and the individual funding needs of different departments. For example, here is how the 2013-2015 budget explains oil revenue: “Oil prices are anticipated to remain stable during the 2013 -15 biennium, averaging $75 per barrel during fiscal year 2014 and $80 per barrel during fiscal year 2015. Production is anticipated to continue gradually increasing, from 830,000 barrels per day in July 2013, to 850,000 barrels per day by June 30, 2015. Oil and gas tax collections are anticipated to total $5.280 billion during the 2013-15 biennium.” A newspaper reporter covering state government said he feels the official budget is simple enough for a layman to understand.
Both the brochure and the state budget are available for free online about the same time they are published.</t>
  </si>
  <si>
    <t>Senate Rule 13 says that a lawmaker must declare that there may be a conflict of interest on legislation that he or she may be about to vote on. It doesn’t bar the lawmaker from voting. And the lawmaker doesn’t have to say what that conflict may be. 
 They usually stand up before a vote and say, ‘I declare Rule 13,’" said Rick Locker, a longtime political reporter for the Memphis Commercial Appeal. “You don’t see them recuse themselves very often. In fact, they don’t always have to. They only have to declare that they have a potential conflict.” 
 Typically, they do not recuse themselves and rules permit this, said Tom Humphrey, who writes for the Knoxville News Sentinel. In the Senate especially, they regularly just say “Rule 13,” which means they have a conflict but believe they can vote appropriately despite that. Occasionally, he said, a legislator will say he’s not voting on a bill because of personal interest.
 “Within the last couple of years, I have been present when a member of a committee calls a Rule 13 and in those cases they did not vote,” said Dianne Neal, a Nashville attorney who also served on the state Ethics Commission. "That’s my experience." Lawmakers, she said, do file conflicts of interest statements so the public can find out where they might benefit financially.</t>
  </si>
  <si>
    <t>The Public Disclosure Commission maintains a compliance and enforcement web page. Linked to that page is a public database that includes all investigations conducted by staff and their results.
 Monthly status reports of investigations are prepared by staff and linked to the compliance and enforcement web page.
 Finally, all investigations or audits that end up in enforcement are indexed on their own web page, to which the enforcement documents are linked.</t>
  </si>
  <si>
    <t>The State Board of Elections has the ability to issue fines for documents that are filed late, but it has no powers to audit or investigate the filings. The board uses its computer system to check that at least 90 percent of the required fields are filled in, the board commissioner told the Daily Press. He also said the board has assessed 621 penalties for late or incomplete filings.
Any deeper-level investigations would be carried out by local Commonwealth's attorneys or the state attorney general. The board may refer matters to the attorney general's office in its meetings, which are open, or the attorney general can act on his own power. There are no reported cases of the attorney general's office investigating campaign finance cases during the research period.</t>
  </si>
  <si>
    <t>There were no documented cases of nepotism in the state’s civil service, known as the Merit System, during the study period.
State law on nepotism in the merit system was strengthened in 2013 to state more clearly that no relative within four degrees of senior management in an agency could be hired to work in that agency or given a personal service contract. Jackie Graham, director of the state’s Personnel Department, said that since that law was strengthened, there have been no 
cases of nepotism brought to her attention.
Cronyism and patronage are not outlawed in the state. There were no instances brought to light during the study period. Graham also said she didn’t know of any instances, but she couldn’t rule out the possibility.</t>
  </si>
  <si>
    <t>The only non-technical budget available to the public is the governor's proposed budget, which is released in January. Even that document is difficult to digest: The 2015 version was a 550-page PDF. The enacted budget is available only as a dense, 400-page PDF document, although the Open Budget website does allow the public to search through a spending database.</t>
  </si>
  <si>
    <t>A 100 score is earned if there are no documented cases of nepotism, cronyism, and patronage within the civil service. Hirings, firings, and promotions are based on merit and performance.
A 50 score is earned if occasionally there are documented cases of nepotism, cronyism, and patronage. Political leaders or senior officials sometimes appoint family member or friends to favorable positions, or lend other favorable treatment.
A 0 score is earned if there are frequent documented cases of nepotism, cronyism, and patronage occurring in hirings, firings, and promotions.</t>
  </si>
  <si>
    <t>Governor of Mississippi Phil Bryant's statement of economic interest, as well as other state officials' records, are available on the Mississippi Ethics Commission website for free. The state is required by statute to maintain the records for 7 years after their receipt. 
There is a search option on the commission website that allows a user to search by name or position. The Ethics Commission is willing to help individuals who are having trouble finding files through the online search.</t>
  </si>
  <si>
    <t>Marty Karlon, New Hampshire Retirement System, public information officer, Feb. 11, 2015, Manchester, NH, phone, Feb. 12-24, 2015, email
Tim Crutchfield, New Hampshire Retirement System, legal counsel, Feb. 11, 2015, Manchester, NH, phone
Germano Martins, New Hampshire Retirement System Board of Trustees, employee member, 2006-present (non-consecutively), Feb. 16, 2015, Lowell, Mass., phone
Dennis Delay, New Hampshire Center for Public Policy Studies, economist, Feb. 11, 2015, Lowell, Mass., phone
Second Amendment to Investment Services Agreement, New Hampshire Retirement System and NEPC, LLC, Jan. 2013
Amended and Restated Agreement of Limited Partnership, BR/NHRS Private Opportunities Fund, L.P., Dec. 23, 2014</t>
  </si>
  <si>
    <t>For one year after the termination of public employment or service, no state officer or employee shall, before the agency of which he was an officer or employee, represent a client or act in a representative capacity on behalf of any person or group, for compensation, on matters related to legislation, executive orders, or regulations promulgated by the agency of which he was an officer or employee.
This law applies to statewide elected officials, cabinet secretaries and officers appointed by the governor, civil servants who report to the agency and civil servants who are immediately below those who report to the agency head and at a payband of 6 or higher and to the officers and employees of the legislative branch designated by the joint rules committee.
Yes, in law, all judiciary, legislative and executive branch agencies must abide by the State and Local Government Conflict of Interests Act.</t>
  </si>
  <si>
    <t>While there is no entity monitoring the campaign financing of elections, the results of investigations by the Attorney General's Office and court actions are published promptly upon completion of the process and are available to the public online.</t>
  </si>
  <si>
    <t>Georgia Code of Judicial Conduct, Canon 5C(4) (2014)
http://www.georgiacourts.org/files/GEORGIA%20CODE%20OF%20JUDICIAL%20CONDUCT%20-%2009_23_11.pdf 
O.C.G.A. § 15-1-7. (2014)
http://www.lexisnexis.com/hottopics/gacode/Default.asp</t>
  </si>
  <si>
    <t>The state has a website called TransparentNH, which was started under a 2010 state law aimed at promoting “transparency in the state budget process by providing the public with on-line access to budget, expenditure and revenue information and reports which are not confidential and which are vital to good government.”
 The site contains pie charts showing revenue sources (“where the money comes from”) and expenditures (“where the money goes”); an expenditure register where all state purchases can be searched; a section on “how government finances work,” along with links to comprehensive budget documents and financial reports.</t>
  </si>
  <si>
    <t>Exhibit B, Hawaii Revised Code of Judicial Conduct, Rule 3.13, Acceptance and Reporting of Gifts, Loans, Bequests, Benefits or to her Things of Value, 2009, http://www.courts.state.hi.us/docs/court_rules/rules/rcjc.pdf
Exhibit B, Hawaii Revised Code of Judicial Conduct, Rule 3.15, reporting requirements, 2009, http://www.courts.state.hi.us/docs/court_rules/rules/rcjc.pdf</t>
  </si>
  <si>
    <t>The state does not publish a citizen budget containing non-technical budget information.</t>
  </si>
  <si>
    <t xml:space="preserve">No such law exists restricting members of the ethics entity/ies from entering the private sector after leaving office.
 </t>
  </si>
  <si>
    <t>Canon 6 of the Judicial Code, as of June 2015, http://www.floridasupremecourt.org/decisions/ethics/canon6.shtml
A citizen can't use The Flofirda Rules of Judicial Administration (canon) as a private cause of action, but can file a complaint with the JQC, which is designed to then decide whether action must be taken. Alex Williams, a lawyer Judicial Qualifications Commission, interviewed by phone June 26, 2015.
112.313 Standards of conduct for public officers, employees of agencies, and local government attorneys, 2014, http://www.leg.state.fl.us/statutes/index.cfm?App_mode=Display_Statute&amp;Search_String=112.313&amp;URL=0100-0199/0112/Sections/0112.313.html</t>
  </si>
  <si>
    <t>No such law exists. 
 There are no restrictions on what the Attorney General, the Secretary of State, legislators on the Ethics Panel (or any legislators) or members of the Judicial Conduct Board may do on returning to the private sector (which the judicial board members never really left).</t>
  </si>
  <si>
    <t>Tina Leiss, Executive Officer, Nevada Public Employees' Retirement System, Las Vegas, NV, May 1, 2015, by email.
Kelly Ann Scott, Executive Editor, Reno Gazette-Journal, Las Vegas, NV, April 24, 2015, by phone.
Comprehensive Annual Financial Report of the Public Employees' Retirement System of Nevada, Fiscal Year 2014, accessed May 21, 2015
https://www.nvpers.org/public/publications/FY14CAFR.pdf
Popular Annual Financial Report of the Public Employees' Retirement System of Nevada, Fiscal Year 2014, accessed May 21, 2015
https://www.nvpers.org/public/publications/FY14PAFR.pdf
"Judge Orders Nevada PERS to Give RGJ Benefit Records," Martha Bellisle, Reno Gazette-Journal, April 11, 2014
http://www.rgj.com/story/news/2014/04/11/judge-orders-nevada-pers-give-rgj-benefit-records/7617359/</t>
  </si>
  <si>
    <t>The most recent assets disclosures of the governor and state cabinet-level officials are available free of charge on the Minnesota Campaign Finance and Public Disclosure Board’s website. Asset disclosure forms are posted online instantly (if submitted electronically) or by 8 am the morning after they are submitted in paper form.</t>
  </si>
  <si>
    <t>In practice, state civil service management actions (e.g. hiring, firing, promotions) are not based on nepotism, cronyism, or patronage.</t>
  </si>
  <si>
    <t>Michael Walden-Newman, State Investment Officer, in-person interview at NIC office, April 7, 2015
Nebraska Investment Council Fourth Quarter 2014 Performance Review, accessed April 29, 2015; 
http://www.nic.ne.gov/Performance%20Reports/4Q14%20Performance%20Report.pdf
Nebraska Public Employees Retirement Systems reports website, accessed April 29, 2015; 
http://npers.ne.gov/SelfService/public/howto/publications/</t>
  </si>
  <si>
    <t>The Budget Division of the state's executive branch publishes a Priorities and Performance Based Budget that takes a high-level look at the governor's proposed budget broken down by category, department and funding type. It's available as part of the downloadable PDF version of the governor's budget on the Budget Division website. A more easily searchable form lives on the state's budget transparency website, www.opennv.gov.
Transparency advocates complain, however, that there is little middle ground between the more simplistic Priorities and Performance Based Budget and the line-item version, which runs thousands of pages long. That can make it difficult for citizens who want the answer to a specific question - say, what the state is spending on prison food - to find what they're looking for. 
There is no updated Priorities and Performance Based Budget attached to the final budget approved by the legislature. And it's not clearly marked as a 'citizen's budget' for easy discovery by curious Nevadans.</t>
  </si>
  <si>
    <t>The Department of Administrative Services recently created a new website aimed at providing state-budget information to citizens. The site is updated monthly with revenues and expenditures and the information is presented in a graphics-laden, easy to digest format. (https://www.nebraska.gov/das/budgetportal/index.html).
 The Nebraska Treasurer's Office also maintains a website with comprehensive budget details that is targeted at the general public (http://www.statespending.nebraska.gov/).</t>
  </si>
  <si>
    <t>Dean Fausset, Director, Wyoming Department of Administration and Information, April 29, 2015, phone.                                                                                                    
Bob Kuchera, Employee representative, Wyoming Public Employees Association, June 29, 2015, phone. 
Wyoming State Personnel Rules, Wyoming Department of Administration and Information, Online, Jan 28, 2015                                                                                http://www.wyoming.gov/loc/06012011_1/DOCS%20HR/Rules/AllChaptersCombinedWithCoverAndTOCCURRENT.pdf</t>
  </si>
  <si>
    <t xml:space="preserve">Code of Judicial Conduct, Rule 3.13(a), 2011 edition. https://www.jud.ct.gov/Publications/PracticeBook/Judicial_Conduct.pdf
 </t>
  </si>
  <si>
    <t>Cathy Kendall, President of the Association of Montana Retired Public Employees, 25 February Helena, Montana, telephone
Dana Chapman, Office Manager, Montana Board of Investments, 27 March 2015, Helena, Montana, telephone
David Ewer, Montana Board of Investments, Executive Director, 30 March 2015, Helena, Montana, email 
Montana Board of Investments, 2015 Meeting Agenda and Minutes, February 2015, http://investmentmt.com/Meetings/2015Meetings -- CEM report
Montana Board of Investments, Historic Quarterly Reports, http://www.investmentmt.com/Investments/hisperformancerep.mcpx
Montana Board of Investments, 2014 Annual Report, http://investmentmt.com/Portals/96/shared/AnnualReport/docs/FY2014Final.pdf</t>
  </si>
  <si>
    <t>29 Del. code. 5813(e), http://1.usa.gov/1H5RpUz, Approved July 23, 1990;</t>
  </si>
  <si>
    <t>Legislators’ practices regarding recusals are reflective of the absence of any recusal mechanism in state law. Legislators do sometimes recuse themselves, but not in any uniform way. Some participate in the discussion and debate on a bill and then verbally recuse themselves from the vote or simply leave when the vote is taken; others recuse themselves from the discussion, debate and the vote. Others do not recuse themselves at all.
 It’s very difficult to ascertain why a legislator did not cast a vote on the floor of either legislative chamber, because legislative rules do not allow for a vote of abstention. Legislators must simply leave the floor if they do not wish to vote; if on the floor when a matter comes up for a vote, according to the South Dakota Legislator Reference Book, a legislator “may not abstain from voting.”
 Therefore, it’s unknown in many cases of non-voting whether a legislator was simply absent or chose to recuse himself or herself. However, at least one media report has quoted some legislators as acknowledging that they do not feel a need to recuse themselves because of a conflict as long as they divulge the conflict, or that they feel comfortable voting on a bill for which they may have a conflict but not sponsoring or debating it.
---
Peer Reviewer Comment: Agree.
Legislators commonly introduce and vote on bills that have a direct impact on their industry. 
One example: Rep. Lee Qualm, who raises livestock near Platte, SD, introduced a bill in 2015 to allow feedlot owners to recover legal fees from people who file "frivolous" lawsuits over zoning board decisions on feedlots. Qualm also testified in a house committee for a bill that allowed counties to more easily issue feedlot permits, as did Rep. Kent Peterson, who said his family was only able to remain in the agriculture business by embracing feedlots. Qualm and Peterson voted for both bills when they came up on the House floor.</t>
  </si>
  <si>
    <t>Colorado Code of Judicial Conduct, July 2010, Rule 3.13, Acceptance and Reporting of Gifts, Loans,
Bequests, Benefits, or Other Things of Value: http://www.courts.state.co.us/userfiles/file/Code_of_Judicial_Conduct.pdf
Confirmed with Former Colorado Court of Appeals Judge Russell Carparelli who is a board member of the Colorado Judicial Institute and the past director of the American Judicature Society, during a Jan. 30 phone interview.
 Luis Toro, an attorney who directs Colorado Ethics Watch, in a an April 23, 2015 e-mail.</t>
  </si>
  <si>
    <t>The Legislative Fiscal Division publishes a narrative budget, usually in early March, to make budget deliberations easier for legislators and the public to follow. However, it is not marketed to the pubic and remains a fairly dense document for a broad audience to access. 
It is available online in PDF format.</t>
  </si>
  <si>
    <t>Gary Mitchell, current vice president for Wisconsin, AFSCME International Board; former Local 1942 Wisconsin State Employees Union president, phone interview 6/1/2015.  
Laurie McCallum, chair of the state Labor and Industry Review Commission and  former chair of the state Personnel Commission for 13 years, email interviews Feb. 8, 2015, and Feb. 9, 2015. Laurie.McCallum@wisconsin.gov
"Legislator Gift Restrictions Overview" 12/19/2014, National Conference of State Legislatures (NCSL),   www.ncsl.org/research/ethics/50-state-table-gift-laws.aspx
OSER resources: http://oser.state.wi.us/doctype_list.asp?doccatid=48&amp;typeid=64</t>
  </si>
  <si>
    <t>Nicole Hamler, Director of Administrative Planning and Design, PSRS/PEERS, 18 May 2015, interview by email.
Scott Simon, executive director, MPERS, 13 May 2015, interview by email.
Gary Findlay, executive director, MOSERS, 10 April 2015, interview by email.
Pam Hoffman, compliance officer and internal auditor, MOLAGERS, 7 May 2015, interview by email.
Sue Cox, executive director, Association of Retired Missouri State Employees, Jefferson City, Missouri, 12 May 2015, interview by phone.
Ronda Stegmann, director, Joint Committee on Public Employee Retirement Systems, Jefferson City, Missouri, 19 May 2015, interview by phone.
Brad Harmon, president, Communication Workers of America Local 6355, Jefferson City, Missouri, 12 May 2015, interview by phone.
Andrew Biggs, resident scholar, American Enterprise Institute, Oregon, 4 May 2015, interview by phone.</t>
  </si>
  <si>
    <t>Gordon Simmons, who represents the Public Workers Union/WV, in a telephone interview from his office in Charleston WV on Jan. 30, 2015.
Robin Perdue, director of the Public Employees Grievance Board, in a telephone interview from her office in Charleston WV on Feb. 2, 2015.
Rebecca Stepto, executive director of the Ethics Commission, in an email interview from her office in Charleston on April 27, 2015.
Eric Eyre, staff writer for the Charleston Gazette, in an article entitled WVDOH official quits amid federal investigation, published Aug. 22, 2014. http://www.wvgazette.com/article/20140822/GZ01/140829700</t>
  </si>
  <si>
    <t>West Virginia Code 5A-3-11(h). Purchasing in open market on competitive bids; debarment; bids to be based on written specifications; period for alteration or withdrawal of bids; awards to lowest responsible bidder; uniform bids; record of bids; requirements of vendors to pay taxes, fees and debts; exception; grant exemption. Complete through 2014.
http://www.legis.state.wv.us/WVCODE/ChapterEntire.cfm?chap=05a&amp;art=3&amp;section=11#03
West Virginia Purchasing Bulletin Archives Web site, accessed on April 23, 2015. 
http://www.state.wv.us/admin/purchase/newbul.htm</t>
  </si>
  <si>
    <t>Government Code §89503 (Amended 1996)
http://leginfo.legislature.ca.gov/faces/codes_displaySection.xhtml?lawCode=GOV&amp;sectionNum=89503.
Fair Political Practices Commission Regulation §18703.4, Economic Interests, Defined: Source of Gifts (Amended 2014)
http://www.fppc.ca.gov/legal/regs/current/18703.4.pdf
Code of Civil Procedure, §170.9 (Amended 2011)
http://leginfo.legislature.ca.gov/faces/codes_displaySection.xhtml?lawCode=CCP&amp;sectionNum=170.9.
California Code of Judicial Ethics, Canon 4 (Amended 2015)
http://www.courts.ca.gov/documents/ca_code_judicial_ethics.pdf
Commission on Judicial Performance, Gift Limit web page
http://www.cjp.ca.gov/gift_limit.htm</t>
  </si>
  <si>
    <t>Mansco Perry III, Executive Director and Chief Investment Officer, Minnesota State Board of Investment, 13 April 2015, St. Paul, Minnesota, in-person interview.
MaryJo Webster, Computer-assisted reporting editor, Star Tribune, 13 April 2015, Minneapolis, Minnesota, phone interview
Publications Currently Available, Minnesota State Board of Investment, 13 April 2015, http://mn.gov/sbi/Publications.html
Documents and Publications, Legislative Commission on Pensions and Retirement, 13 April 2015, http://www.commissions.leg.state.mn.us/lcpr/documents.htm</t>
  </si>
  <si>
    <t>Brad Shannon, editorial writer and former statehouse reporter for The Olympian, phone interview 3/20/2015;
"If you see something, say something," Washington State Auditor's Office, accessed May 22, 2105 
http://www.sao.wa.gov/investigations/Pages/Whistleblower.aspx#.VQ2u9_nF-So 
Washington State Executive Ethics Board, results of enforcement, , accessed 4/15/2015
http://www.ethics.wa.gov/ENFORCEMENT/Results_of_Enforcement.htm</t>
  </si>
  <si>
    <t>Ark. Code 21-8-801, “Ethics and conflicts of interest,” 1988
http://law.justia.com/codes/arkansas/2010/title-21/chapter-8/subchapter-4/21-8-801
Ark.Code 21-8-402, "Definitions," 1988
http://law.justia.com/codes/arkansas/2010/title-21/chapter-8/subchapter-4/21-8-402
Ark. Code 21-8-701 (d)(9) "Persons Required to File," 1988
http://law.justia.com/codes/arkansas/2010/title-21/chapter-8/subchapter-7/21-8-701
Act 1280 of 2015, "An Act to Amend the Ethics Laws of the State of Arkansas," Sections 1, 12, 2015; Ark. Code 21-8-210
http://www.arkleg.state.ar.us/assembly/2015/2015R/Acts/Act1280.pdf</t>
  </si>
  <si>
    <t>Pat Robertson - executive director of Mississippi Public Employees' Retirement System: e-mailed answers to questions March 24, 2015 and June 8, 2015
Former PERS Board of Trustees chairman Butch McMillan - telephone interview - June 4, 2015
Public Employees' Retirement System: www.pers.ms.gov</t>
  </si>
  <si>
    <t>Ron Jordan, executive director of Virginia Governmental Employees Association, Richmond, Va., 10 March 2015, interview by phone.
Dave Ress, reporter at the Daily Press, Newport News, Va., 11 March 2015, interview by phone.
Bill Sizemore, retired reporter from The Virginian-Pilot, Norfolk, Va., 12 March 2015, interview by phone.</t>
  </si>
  <si>
    <t>Arizona Revised Statutes, Title 13 Chapter 26 Bribery of a public servant or party officer; classification
http://www.azleg.state.az.us/FormatDocument.asp?inDoc=/ars/13/02602.htm&amp;Title=13&amp;DocType=ARS
Rule 3.13. Acceptance and Reporting of Gifts, Loans, Bequests, Benefits, or Other Things of Value, 
https://govt.westlaw.com/azrules/Document/N7567137060FF11DE9329841262A33B91?viewType=FullText&amp;originationContext=documenttoc&amp;transitionType=CategoryPageItem&amp;contextData=(sc.Default)
Arizona Secretary of State Election Services Division, Lobbyist Handbook, accessed May 12, 2015
http://www.azsos.gov/sites/azsos.gov/files/lobbyist_handbook.pdf
Laws current as of March 30, 2015.</t>
  </si>
  <si>
    <t>The state Legislature publishes an annual summary of the budget as approved by legislators and the governor in April. It contains the amount of money provided to each state government agency and program. The summary contains revenue projections for the fiscal  year and highlights of how money is being spent. The summary is available on the Legislature's website.
The Legislative Budget Office website contains two published documents that reflect various summary data on the budget.  One is the Legislative Appropriations Bulletin and the other is the Legislature Session Budget Summary.
The state has another website -- Transparency.Mississippi.gov -- that publishes the budget itemized for each state government agency. It includes charts and graphs.</t>
  </si>
  <si>
    <t>There is no official “citizen budget” per say but Minnesota Management &amp; Budget does publish a “Forecast At A Glance” one-page report that provides an overview of the forecast along with figures and charts. 
 The most recent “Forecast At A Glance” and the Budget &amp; Economic Forecast can be found on Minnesota Management &amp; Budget’s website in PDF form for free. 
 In addition, Minnesota Management &amp; Budget recently launched the Minnesota Dashboard to provides plain-language information and raw data about eight topics and 40 indicators related to the State of Minnesota. Topics include community, economy, educations, environment, government, health, mobility and safety.</t>
  </si>
  <si>
    <t>Terry Stanton, communications director, Treasury Department, email conversations, June 26, 2015                                                                                                                               
Michigan Bureau of Investments                                   http://www.michigan.gov/treasury/0,1607,7-121-1753_37621---,00.html               
Michigan Department of Treasury, Quarterly Investments http://www.michigan.gov/treasury/0,4679,7-121-1753_37621_66445---,00.html        
Office of Retirement Services, Comprehensive Annual Financial Reports http://www.michigan.gov/ors/0,1607,7-144-6183_34726-109600--,00.html                    
via the Bureau of Investment’s website at: http://www.michigan.gov/treasury/0,1607,7-121-1753_37621---,00.html. 
Office of Retirement Services, Actuarial Information          http://www.michigan.gov/orsschools/0,4653,7-206-47004_47251---,00.html               
Department of Treasury Monthly Scorecards
http://www.michigan.gov/openmichigan/0,4648,7-266-60201_60951---,00.html</t>
  </si>
  <si>
    <t>Jean Mills-Barber, HR Director, Utah Department of Human Resource Management, email response to questions, April 14, 2015, Salt Lake City. 
Mary Ann Martindale, Executive Director, Alliance for a Better Utah, in-person interview on February 10, 2015, Salt Lake City.  
Todd Sutton, Employee Representative, Utah Public Employees' Association, phone interview April 14, 2015, Salt Lake City.
Former USU employee files lawsuit against University, Associated Press published by KSL.co, May 6, 2015, http://www.ksl.com/?nid=157&amp;sid=34538017, Access May 20, 2015.
Taser changes hiring policy after criticism with SLC's Burbank, others, Ryan J. Foley, The Associated Press published by the Salt Lake Tribune, May 1, 2015.
http://www.sltrib.com/home/2464896-155/taser-to-wait-to-contract-with, Accessed May 20, 2015.</t>
  </si>
  <si>
    <t>Virginia Public Procurement Act, 1982, Section 4303. http://law.lis.virginia.gov/vacode/2.2-4303/
Virginia Public Procurement Act, 1982, Section 4360. http://law.lis.virginia.gov/vacode/title2.2/chapter43/section2.2-4360/</t>
  </si>
  <si>
    <t>Alaska Code of Judicial Conduct (http://www.courts.alaska.gov/rules/cjc.htm), accessed June 5, 2015</t>
  </si>
  <si>
    <t>Bid awards, RCW 39.26.160, 2012
 http://apps.leg.wa.gov/rcw/default.aspx?cite=39.26.160</t>
  </si>
  <si>
    <t>Justin St. james, Staff Attorney, Vermont State Employees Association personal interview Feb. 17, 2015.
Former Sen. Vincent Illuzzi, personal interview Feb.17, 2015.
Michelle Anderson, General Counsel, Department of Human Resources, email March 9, 2015.
Paul Burns, exec. dir, VPIRG, personal interview May 15, 2015.</t>
  </si>
  <si>
    <t>Agency of Administration Bulletin 3.5 (2008) 
http://aoa.vermont.gov/sites/aoa/files/pdf/AOA-Bulletin_3_5.pdf.
Buildings and General Services Commissioner Michael Obuchowski personal interview Feb. 18,
2015.
Deborah Damore, Purchasing and Contracting Director, Dept. of Buildings and General Services, email Feb. 23, 2015.
Cyrus Patten, Ex. Dir. Campaign for Vermont, email Feb. 23, 2015.
Transportation Secretary Sue Minter, email March 19, 2015.
Vermont Business Assistance Network, accessed April 20, 2015 
http://www.vermontbidsystem.com/.</t>
  </si>
  <si>
    <t>Public Officers and Employees, Title 36, Chapter 25, Section 1, 2012.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Ethics Commission Advisory Opinion 2011-12, issued to Sally Brewer Howell, executive director of the Alabama Association of School Boards, Dec. 7, 2011, http://ethics.alabama.gov/opinion2.aspx?usterms=gifts&amp;ustype=2</t>
  </si>
  <si>
    <t xml:space="preserve">Michigan does not have a "citizen's budget," so to speak, but the State Budget Office offers numerous easy to understand charts and graphs on the current annual budget -- and the most current quarterly financial reports on the implementation of that budget. In addition, as part of the state's web-based "Dashboard" initiative launched in 2011, state government's effectiveness and efficiency is also evaluated online in broad categories such as public safety, health, and environmental quality. Overall, detailed budget material is available online for free in a user-friendly format. Each department's allocations are outlined in a pie chart and in a spreadsheet format. In addition, the public can search for budget items based on a category of interest. </t>
  </si>
  <si>
    <t>The overall slackness of the state's disclosure laws make it all but impossible for citizens to judge when legislators are or aren't voting in favor of their own personal interest. All most legislators will ever have to do is simply list their annual income from the state.
“We have recusal laws that basically say you don’t vote on things that may have a direct financial impact on you,” said State Senator Brad Hutto. 
“This is a tricky area,” said State Senator Vincent Sheheen. “The definition of a conflict of interest is fairly narrow in South Carolina’s law.  But we are citizen legislators, so it has to be somewhat narrow, but I do find that my peers recuse themselves when they have a conflict as defined by law. …If you have a small business tax cut, does every small businessman in the General Assembly recuse themselves, the answer is going to be no. And they shouldn’t. is there a conflict? Legally, there’s not but clearly they also get a financial benefit from it.”
State Sen. Larry Martin has found that there seem to be a lot of half-measures where  legislators are concerned.
“I see lawyers recuse themselves quite a bit, but they’re very involved in acting on the matter that they recuse themselves from,” he said.
Martin cited an instance involving a confirmation hearing for a proposed member of the S.C.  Workers Compensation, where legislators with a conflict of interest  “be overly involved in debating and questioning” during the hearing, and then recuse themselves from the vote. It’s become routine, he said.
“I’ve even seen them almost hold up the nomination, get to the point of voting and then they recuse themselves from voting.”</t>
  </si>
  <si>
    <t xml:space="preserve">Alex Winslow, director, Texas Watch, telephone interview, Jan. 18, 2015  
Texas Parole Officer gets five years for bribery, Associated Press, Aug. 12, 2014
http://www.washingtonexaminer.com/ex-texas-parole-officer-gets-5-years-for-bribery/article/feed/2156350
Texas Health and Human Services System, HHS Ethics Policy,accessed June 26, 2015
http://www.hhsc.state.tx.us/news/circulars/C-025.shtml
 </t>
  </si>
  <si>
    <t>The public can access the statements of financial interests of executive level officials, including the governor, and inspect and copy the records.  Though they are filed electronically, any member of the public who wishes to see the disclosures must make a written request to the State Ethics Commission and show identification in order to view and copy the records. The public employee is notified before the records can be accessed.   
Generally, the public can access the records within days of their request and for no cost, except for standard copying costs.     
Peter Sturges, the former executive director of the State Ethics Commission, said the SFI’s should be online.   Having to provide an ID “can be chilling in some instances,” as well, Sturges said.   The SFI’s can be provided very quickly, unless there is a large request, or can be mailed to the requester as well.   
Some government accountability entities, like Commonwealth Magazine, have tried to provide online access to SFI’s but have not kept a current repository.   The last online statements are from 2012.
Evidence from outside of the study period indicates that financial disclosure records are not easily obtained. In May 2015, the Ethics Commission charged a Boston Globe reporter over $1,400 when he made a request to review all the asset disclosure forms filed with the agency.</t>
  </si>
  <si>
    <t>Utah Procurement Code,  Amended by Chapter 445, 2013 General Session, Utah Code 63G-6-2, http://le.utah.gov/xcode/Title63G/Chapter6A/63G-6a-P20.html?v=C63G-6a-P20_1800010118000101. Accessed May 9, 2015.
Specifically see Title 63G-6a-20-2003, Amended by Chapter 445, 2013 General Session, http://le.utah.gov/xcode/Title63G/Chapter6a/63G-6a-S2003.html. Accessed May 9, 2015.
Bid results may be viewed here: http://purchasing.utah.gov/vendorinformation/2-purchasing/28-tabulationsandawards.html. Accessed May 9, 2015.</t>
  </si>
  <si>
    <t>Citizen input is an important part of the budget process in Massachusetts. While the state does not publish a citizen budget per-se, the budget does contain much citizen input and  non-technical budget information that makes it easily accessible to a broader audience.
“When they publish the budget there is a lot of narrative that drives it,” said Carolyn Ryan, Assistant Director of Policy and Research for the Massachusetts Taxpayers Foundation, noting that narrative is important in helping citizen understand spending and cutback issues. She said the narrative also is an important aid in helping people understand not only what goes in to creating a state budget but the results of what that budget provides for citizens.
The state budget is generally published within a week of its completion and is available online free of cost.</t>
  </si>
  <si>
    <t xml:space="preserve">Rhode Island lawmakers generally recuse themselves when there is an obvious conflict. But the nature of a part-time legislature and a "class exception" allowed by the state Ethics Commission, also means that legislators will vote on matters that impact them.
Rhode Island legislators will recuse themselves if there is a "blatant and obvious conflict," says Rhode Island Public Radio political reporter Scott MacKay. 
But with a part-time legislature, he notes, the state Ethics Commission has allowed, through one of its policies, a "class exception" that permits lawmakers to vote on an issue that affects their profession if it affects everyone in the profession the same. For instance, a legislator who is a union member or employee can vote on matters affecting union issues. 
Reporter Ted Nesi of WPRI believes that there should be more recusals in a small state with a part-time legislature. But he points to the fact that legislators who are teachers vote on bills affecting education and education funding, lawyers vote on bills affecting the judiciary and the legal profession, professionals vote on licensing requirements in their chosen professions, etc. </t>
  </si>
  <si>
    <t>Procurement law, Tenn. Code Ann. § 12-3-510, 2013
http://search.mleesmith.com/tca/12-03-0510.html
Email from David Roberson, spokesman for the Department of General Services, dated Feb. 19, 2015</t>
  </si>
  <si>
    <t>The ethics commission’s eight commissioners and salaried executive director would all be subject to the state’s limited revolving door policy that covers the leadership and high-level staff of regulatory agencies and not members of the legislative or judicial branch.  
There is no revolving door policy applicable to members or staff of the State Commission on Judicial Conduct Commission since the law governing that policy applies only to the executive branch and its agencies, said Seana Willing, executive director of the judicial conduct commission.</t>
  </si>
  <si>
    <t>Section 322.020, Texas Government Code.  MAJOR CONTRACTS DATABASE, Effective June 17, 2005.  Last accessed May 8, 2015.   
http://www.statutes.legis.state.tx.us/Docs/GV/htm/GV.322.htm</t>
  </si>
  <si>
    <t>The Wyoming Code of Judicial Conduct, which is a judicial canon,  does regulate gifts and hospitality offered to state judges. 
"A judge shall not accept any gifts, loans, bequests, benefits, or other things of value, if acceptance is prohibited by law or would appear to a reasonable person to undermine the judge’s independence, integrity, or impartiality," the code says. “Where the gift or benefit is being made primarily to such other persons, and the judge is merely an incidental beneficiary, this concern is reduced. 
A judge should, however, remind family and household members of the restrictions imposed upon judges, and urge them to take these restrictions into account when making decisions about accepting such gifts or benefits.”</t>
  </si>
  <si>
    <t>The Wisconsin Judicial Code of Conduct says: A judge may not accept, and shall urge members of the judge's family residing in the judge's household not to accept, a gift, favor or loan from anyone except for the following:  1. A gift incident to a public testimonial, books, tapes and other resource materials supplied by publishers on a complimentary basis for official use, or an invitation to the judge and the judge's spouse or guest to attend a bar-related function or an activity devoted to the improvement of the law, the legal system or the administration of justice. 2. A gift, award or benefit incident to the business, profession or other separate activity of a spouse or other family member of a judge residing in the judge's household, including gifts, awards and benefits for the use of both the spouse or other family member and the judge, provided the gift, award or benefit could not reasonably be perceived as intended to influence the judge in the performance of judicial duties.  3. Ordinary social hospitality.  4. A gift from a relative. 
 5. A gift from a friend for a special occasion, such as a wedding, anniversary or birthday, if the gift is fairly commensurate with the occasion and the relationship. 6. Anything of value if the activity or occasion for which it is given is unrelated to the judge's use of the state's time, facilities, services or supplies not generally available to all citizens of this state and the judge can show by clear and convincing evidence that it was unrelated to and did not arise from the judge's holding or having held a public office. 7. A gift, favor or loan from a relative or close personal friend whose appearance or interest in a case would in any event require recusal under SCR 60.04(4).  8. A loan from a lending institution in its regular course of business on the same terms generally available to persons who are not judges.  9. A scholarship or fellowship awarded on the same terms and based on the same criteria applied to other applicants.  10. Any other gift, favor or loan, only if the donor is not a party or other person who has come or is likely to come or whose interests have come or are likely to come before the judge. 
.</t>
  </si>
  <si>
    <t>South Dakota Codified Laws, Title 5, Chapter 18D, “Public Agency Procurement -- General Provisions,” Section 6, adopted 2010, http://legis.sd.gov/Statutes/Codified_Laws/DisplayStatute.aspx?Type=Statute&amp;Statute=5-18D-6.
South Dakota Codified Laws, Title 5, Chapter 18D, “Public Agency Procurement -- General Provisions,” Section 13, adopted 2010, http://legis.sd.gov/Statutes/Codified_Laws/DisplayStatute.aspx?Type=Statute&amp;Statute=5-18A-13.
South Dakota Codified Laws, Capter 10, Section 4, 1-27-1.3
http://legis.sd.gov/Statutes/Codified_Laws/DisplayStatute.aspx?Type=Statute&amp;Statute=1-27-1.3</t>
  </si>
  <si>
    <t>The cost is 20 cents per page and residents and non-residents are required to visit the ethics commission office in Annapolis, to obtain access. Other than lobbyist disclosure forms, the ethics disclosures (financial/asset disclosure) forms for the governor and cabinet officials are not available online and obtaining them requires a trip to the state capital and a visit to the ethics office in Annapolis.</t>
  </si>
  <si>
    <t xml:space="preserve">House members rarely recuse themselves because of conflicts, according to a Pittsburgh Post-Gazette investigation. Reporters reviewed the House journal for a 20-month period ending Sept. 22, 2014, and found only three mentions of House members abstaining from a vote under conflict of interest concerns. 
And despite the regulations under the state's ethics law, Senate rules permit legislators to vote as long they publicly disclose the conflict and receive permission from the presiding officer. The PG investigation found senators requesting such permission only 15 times between June 2011 and September 2014, and in all cases the presiding officer gave the senators permission to vote. 
The opportunities for conflict exist. According to the PG, "At least 36 of the state’s 50 senators and more than half of the state’s 203 representatives had second jobs or other outside financial interests, excluding a spouse’s salary, according to the Pittsburgh Post-Gazette’s review of the lawmakers’ statements of financial interest."
It is within legislators' discretion – indeed the Pennsylvania Supreme Court has held it is legislators' Constitutional right –  to vote on any legislation they choose. It is incumbent on them to recuse themselves in cases where they have a "direct financial interest" – but that line is often blurry, as the term is undefined in statute. 
Because it is subjective, it is a challenge for state enforcement agents to determine violations of law, saying the appearance of a conflict of interest is sometimes impossible to define. In addition, the General Assembly sets the budget of the Ethics Commission, the primary agency charged with investigating such conflicts. </t>
  </si>
  <si>
    <t>There are no restrictions on members of the Board of Judicial Conduct on positions they take in the private sector after service on the BJC. 
 State law says that member of the Tennessee Ethics Commission must wait a year after leaving the panel before they can hold or qualify for elected office; work as a state employee,; be an officer of a political party or subcommittee; make campaign contributions; participate in an election campaign, lobby or employ a lobbyist ; or be employed by an office holder.
 Tenn. Code Ann. § 3-6-103(h)
  (h) No member of the commission or the member's immediate family, as defined in § 3-6-301, shall during such membership:
  (1) Be allowed to hold or qualify for elective office to any state or local public office, as defined in § 2-10-102;
  (2) Be an employee of the state or any political subdivision of the state;
  (3) Be an officer of any political party or political committee;
  (4) Permit such person's name to be used or make campaign contributions in support of or in opposition to any candidate or proposition, except that a member's immediate family may make campaign contributions in support of or in opposition to any candidate or proposition;
  (5) Participate in any way in any election campaign;
  (6) Lobby or employ a lobbyist; or
  (7) Be employed by any elected officeholder, either in an official capacity or as an individual, or be employed by any business in which an elected officeholder has any direct input concerning employment decisions.
 (j) The provisions of subsection (h) shall be applicable for one (1) year subsequent to the removal, vacancy or termination of the term of office of a member of the commission.</t>
  </si>
  <si>
    <t>West Virginia Code 6B-2-5 prohibits all elected public officials and public employees and their immediate families from soliciting gifts, except lawful political contributions from lobbyists. It says, however, that they may accept hospitality and minor gifts (meals, beverages, ceremonial gifts, and “gifts that are purely private and personal in nature.”) under the presumption that their impartiality will not be impaired. 
 The Code of Judicial Conduct forbids judges or any member of their staffs from accepting gifts, bequests, favors or loans. It says: "A judge shall not accept, or knowingly permit staff, court officials, and others subject to judge's direction and control to accept, and should urge members of the judge's family residing in the judge's household*, not to accept a gift, bequest, favor, or loan (...)".</t>
  </si>
  <si>
    <t>Each executive employee files a financial disclosure statement with the Commission on Governmental Ethics and Election Practices by April 15 of each year a statement identifying the sources of income received, positions held and reportable liabilities incurred during the preceding calendar year by the executive employee or members of the executive employee's immediate family. These statements are available online, at no cost, immediately upon filing. 
 Many, however, complain that the filing date is too late the following year, making it difficult to track potential conflicts of interest in real-time.</t>
  </si>
  <si>
    <t>The secretary of state’s office does not publish results of investigations or audits.
 The attorney general’s office conducts some investigations of campaign-finance matters, and documents from the investigations are made public as part of the normal course of a court proceeding if charges are filed, but such documents would only be available upon request and no further publication is carried out.</t>
  </si>
  <si>
    <t>The Tennessee Registry of Election Finance publishes the audits on its web page, and citizens can see the results going back to 2006.</t>
  </si>
  <si>
    <t>No state official, elected or appointed, or employee is allowed to accept gifts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 The law covers judges.</t>
  </si>
  <si>
    <t>SC Code 11-35-1520 (1981)
http://www.scstatehouse.gov/code/t11c035.php
SC Code of Regulations 19-445.2040
http://www.scstatehouse.gov/coderegs/Ch%2019.pdf</t>
  </si>
  <si>
    <t>Again, the State Ethics Commission does not audit on its own initiative. They have to wait until a complaint comes in. If they do find probable cause that there’s a violation, they disclose the complaint, and they disclose any convictions.  The Legislative Ethics Committee will disclose complaints if they find probable cause -- but not audits, or how many complaints are filed, or the number of fines that are levied privately.
The Commission only issues complaint orders. The “complaints resolved” section can be found on the State Ethics Commission website.
You have to know what you’re looking for, however, since the website is searchable by name.</t>
  </si>
  <si>
    <t>It is actually a rule in Oregon that legislators MUST vote on bills if present. The governor has the power to instruct the Oregon State Police to go and get legislators and bring them into session to vote if they are absent, whether excused or unexcused. 
For this reason, Oregon legislators often declare conflicts of interest, but then must vote on the bill at issue anyway. Efforts to change these rules so that those with conflicts of interest can recuse themselves have been so far unsuccessful. There is evidence that legislators have been compelled to vote in cases where they have conflicts of interest anyway, as was true for Chip Shields, a state senator who was compelled to vote on a bill that might have given his family's company.</t>
  </si>
  <si>
    <t>Reports of investigations or audits are only made public for cases of violation and the reports are generally available only upon request.  
The Rhode Island Board of Elections only publishes the results of its investigations or audits if wrongdoing is established, and then not on its web site, according to executive director Robert Kando.
Common Cause Rhode Island executive director John Marion, who regularly attends Board of Elections meetings, says that he’s never seen a settlement agreement published on the board’s web site, though reports will be provided if requested.</t>
  </si>
  <si>
    <t xml:space="preserve">The asset disclosures filed by the governor, cabinet secretaries and statewide elected officials are posted within a few days of receipt on the Board of Ethics website. The reports are available at no cost. They are required to be filed once a year in May for the previous year.  </t>
  </si>
  <si>
    <t xml:space="preserve">The Kentucky Executive Branch Ethics Commission makes available to the public at no charge the financial asset disclosure forms for top-level executive branch managers, the governor and other statewide-elected public officials and candidates.  
The documents are available for review and copying at the Kentucky Executive Branch Ethics Commission headquarters in Frankfort and, upon request, will transmit small batches of documents through email or fax. However, in responding to requests for a larger number of documents, generally more than 30, the commission will mail the forms. But there is no firm threshold for the maximum number of pages that will be transmitted by fax or email. </t>
  </si>
  <si>
    <t>Legislators on select committees on discipline and expulsion are covered by the same laws as other legislators. Section 8.2 of South Dakota Codified Laws in Title 2, Chapter 12, “Lobbyists,” states that “No elected officer may act or register as a lobbyist, other than a public employee lobbyist, during a period of one year after the officer's termination of service in the state government.”
Additionally, Article 3, Section 12 of the South Dakota Constitution states that “nor shall any member of the Legislature during the term for which he shall have been elected, or within one year thereafter, be interested, directly or indirectly, in any contract with the state or any county thereof, authorized by any law passed during the term for which he shall have been elected.”
 There are no restrictions on Judicial Qualifications Commission members or Civil Service Commission members regarding private-sector employment after leaving office. A law passed this year (2015) by the Legislature and taking effect in July introduces a waiting-period for many state officials but exempts "a person who serves without compensation, or a person who is only paid per diem," which would exempt members of the two commissions.</t>
  </si>
  <si>
    <t>Judges are expected to include in their “statement of non-judicial income” any gift in excess of $150 to himself/herself or a “resident member of family.” There appears to be no prohibition against accepting a more valuable gift, as long as it is reported.
But Canon 4 of Administrative Order 10 discourages judges from accepting valuable gifts except from family or friends. And it says that a judge "shall not accept, and shall urge members of the judge's family residing in the judge's household not to accept, a gift, bequest, favor or loan from anyone except for" items such as a public testimonial or "ordinary social hospitality."</t>
  </si>
  <si>
    <t>Investigations into campaign finance irregularities or alleged wrongdoing are exempt from the state's Right-to-Know as investigative records. The classification of investigative records is interpreted broadly and any release of such records is at the discretion of the agency.
Audits are conducted by third-party contractors on a lottery basis. Audit reports for primary elections are due on Dec. 31 of the year of the primary. Audit reports for general or municipal elections are due June 30 of the following year. Contractors are told to provide one copy of their findings as either a CD or in a PDF sent by email to the Attorney General, one to the candidate whose statements or reports were audited and one copy to the treasurer of the candidate's committee whose statements or reports were audited. These reports are not published by the state.</t>
  </si>
  <si>
    <t>It's rare for Oklahoma legislators to recuse themselves from votes or abstain from voting as required by  the Oklahoma Constitution Article 5, Section 24.  
In one case in March 2013, some questioned whether state Rep. Skye McNeil of Bristow was proposing legislation allowing horse slaughter to the benefit of her grandparents' horse auction, the largest such operation in the state. Critics complained it was a clear conflict of interest. McNeil didn't see it that way, she told the Oklahoman newspaper: "It's no different from an attorney running a tort reform bill or a pharmacist running a pharmacy bill." 
Legislator positions in Oklahoma are part-time jobs, so many have full-time jobs and businesses in their home districts, and this can be a source of conflicts on occasion, sources said. Lawmakers who have insurance businesses will vote on insurance-related regulations, and so forth. "This is an area in which I have been disappointed," said Oklahoma Rep. Emily Virgin. "Legislators are not given any real training or insight as to when they should recuse themselves from actions in which they have a conflict of interest."</t>
  </si>
  <si>
    <t>Citizens can access the asset disclosure records of the governor and state cabinet-level officials at no cost on the Secretary of State's website. However, a link to the filings does not show up on the secretary's home page. Instead, a viewer must find the statements by using the drop-down menu under the "Elections &amp; Legislative" heading. Statements that are submitted electronically are available immediately; those that are submitted on paper are usually uploaded within 48 hours.</t>
  </si>
  <si>
    <t xml:space="preserve">Prior to the new rules that took effect Jan. 1, 2015, the Ethics Commission could only publish the results of its investigations if they resulted in a prosecution or a settlement - they couldn't even tell someone if they were under investigation. 
There are three settlement agreements reached in 2014 posted on the Commission's website, but they only spell out the terms of the settlement reached -- they are summaries about what the investigation found, not the actual documents. 
The revised law allows the commission's executive director to make findings of an investigation public at his discretion -- but the law does not require him to do so. </t>
  </si>
  <si>
    <t xml:space="preserve">Legal opinions and investigation results are available upon request. 
These are typically letters or summaries of legal findings rather than all investigation materials, according to Dan Meek, who is involved in litigation over penalties issued to a ballot measure petitioner. </t>
  </si>
  <si>
    <t>Disclosure reports filed by the governor and state cabinet-level officials, including the secretary of state, auditor, treasurer and the secretary of agriculture, are freely available online in pdf format on the Iowa Ethics and Campaign Disclosure Board's website. The reports are required to be filed electronically and are made available to the public within a few hours of being filed.
Disclosure records are available dating back to 2004. A review of records for 2014 and 2013 shows all members of the cabinet turned in forms.</t>
  </si>
  <si>
    <t>The disclosure records of the governor and state cabinet-level officials are available online at no cost through the Secretary of State's website. Users can search by name or by agency. Links to names provide access to the completed form scanned and uploaded in pdf format. 
These forms are also available by the Freedom of Information Act request, which can take five days.</t>
  </si>
  <si>
    <t>The records of secretary of state and county boards of elections audits are available upon request but generally not online. Records of matters referred to the attorney general or local prosecutors are contingent on those offices releasing them. 
 The Ohio Elections Commission has a website and publishes its decisions. Those decisions are not always published within a month or less of conclusion, but are available online.</t>
  </si>
  <si>
    <t>The financial disclosure statements for statewide elected officials, including the governor, secretary of state, superintendent of public instruction and others, are available immediately when they are posted and at no cost, according to Indiana Inspector General Cynthia Carrasco, but those for cabinet-level officials are accessible by request of the Inspector General by email or in writing, submitted in person or by letter. Julia Vaughn, policy director of Common Cause of Indiana, confirmed these financial disclosure statements are readily accessible online. 
 Officials need to file not later than 60 days after taking office, unless their previous employment or office required them to file statements. 
 After the initial filing, the statements are due on Feb. 1 of each year and must include information from the previous calendar year.</t>
  </si>
  <si>
    <t>The Code of Judicial Conduct says “a judge shall not accept any gifts, loans, bequests, benefits, or other things of value, if acceptance is prohibited by law or would appear to a reasonable person to undermine the judge’s independence, integrity, or impartiality.” Rule 10: Code of Judicial Conduct RJC 3.13(A)
 “RJC 3.13 applies only to acceptance of gifts or other things of value by a judge. Nonetheless, if a gift or other benefit is given to the judge’s spouse, domestic partner, or member of the judge’s family residing in the judge’s household, it may be viewed as an attempt to evade RJC 3.13 and influence the judge indirectly. Where the gift or benefit is being made primarily to such other persons, and the judge is merely an incidental beneficiary, this concern is reduced. A judge should, however, remind family and household members of the restrictions imposed upon judges, and urge them to take these restrictions into account when making decisions about accepting such gifts or benefits.” 
 The Code of Judicial conduct says “judges must report “gifts and other things of value accepted by the judge as permitted by RJC 3.13(C), unless the value of such items, alone or in the aggregate with other items received from the same source in the same calendar year, does not exceed $250.” Rule 10: Code of Judicial Conduct RJC 3.15(A)(2)</t>
  </si>
  <si>
    <t>Idaho doesn’t require executive branch asset disclosures and none are completed by the executive branch.</t>
  </si>
  <si>
    <t>There have been no investigations for quite some time, according to an elections officials with the secretary of state’s office and activists who follow political financing.
Fines or late fees do get levied when candidates submit political financing filings late. The secretary of state's office will provide a report on the fines on request but they are not posted online.</t>
  </si>
  <si>
    <t xml:space="preserve">The board does not release a report per se of an audit. Rather, a notice is sent to a candidate requesting more information or noting a violation. These notices are publicly available once sent and are filed on candidates' websites. A candidate's response is also a public document, immediately available. Exceptions occur where criminality is suspected, and investigators may hold back on notifying a candidate to see whether a pattern of illegality is emerging. 
The board does not always publish reports of its investigations, especially when they involved criminal allegations or in the case of violations of private citizens -- that is non-candidates.
The state board of elections audits campaign finance reports, which are supposed to be examined within four months of an election. In fact, the board is years behind in its audits. Some audits for 2010 have not been completed. 
The BOE says it reviews an average of 2,200 reports a year, or about 183 a month. It receives 8,000-10,000 reports in an election year and about half that in off years. The board acknowledges the backlog and says it is working to reduce it. Officials attribute the problem to the large number of filings, especially paper filings, lack of staff, and antiquated software for handling e-filings. </t>
  </si>
  <si>
    <t>Asset disclosure information on elected public officials, including the governor and state cabinet level officials, is available at no cost and online on the website of the Transparency and Campaign Finance Commission. By law, appointed cabinet officials are not obliged to file disclosure reports, but some still file full reports. 
 Filings are made electronically and the Government Transparency and Campaign Finance Commission says they are almost immediately available for public view. The search engine to access the data online requires a minimum of the first letter of the last name.</t>
  </si>
  <si>
    <t>The same revolving door rules apply that cover all state employees. Senior Ethics Commission employees, as well as commission members, cannot represent himself/herself or any other before the department/the commission for one year after leaving.</t>
  </si>
  <si>
    <t>Asset disclosures for the governor and state cabinet-level officials are online and available to the public at no cost.
 Disclosures are generally posted to the Hawaii State Ethics Commission website within 10 days of filing.</t>
  </si>
  <si>
    <t>Oregon Revised Statutes Chapter 279B - Public Procurements, Section 279B.135 (2003).
https://www.oregonlegislature.gov/bills_laws/ors/ors279b.html
Oregon Revised Statutes Chapter 279C - Public Improvements and Related Contracts, Section 279C.410 (2003).
https://www.oregonlegislature.gov/bills_laws/ors/ors279c.html</t>
  </si>
  <si>
    <t xml:space="preserve">Under Canon 4D(5) of the Code of Judicial Conduct, judges and their family members are to refrain from accepting any gift, awards or benefits that could "reasonably be perceived as intended to influence the judge in the performance of judicial duties." Gifts for birthdays and the usual social occasions are acceptable. </t>
  </si>
  <si>
    <t>Title 62 (Procurement), Chapter 5 (Competitive sealed bidding), Section 512(d), 2002
http://www.legis.state.pa.us/cfdocs/legis/LI/consCheck.cfm?txtType=HTM&amp;ttl=62&amp;div=0&amp;chpt=5&amp;sctn=12&amp;subsctn=0</t>
  </si>
  <si>
    <t>RI General Laws, § 37-2-18 regarding public announcements of bid results, enacted in 1989, can be found here:
http://webserver.rilin.state.ri.us/Statutes/TITLE37/37-2/37-2-18.HTM</t>
  </si>
  <si>
    <t>Recusals are not infrequent, although Ohio lawmakers are not obliged to give a reason. Some do, some don't. But no documented examples have surfaced since 2012 of a state lawmaker participating in or voting on a proposal that could confer a financial benefit to themselves or their immediate family. Because Ohio's financial disclosure laws are only general in nature, such potential conflict may not be immediately evident. Of course, few even question if there could be a conflict of interest in, for example, an insurance agent heading the state committee handling insurance legislation, a lawyer chairing a panel formulating new civil and criminal laws, or even an environmental committee chairman whose family owned a Superfund site (all these are real examples from recent years in Ohio).</t>
  </si>
  <si>
    <t xml:space="preserve">Disclosure forms are not readily available on the website of the Public Integrity Commission, which is tasked with annually collecting the forms. Officials at the state's ethics office, the Public Integrity Commission, have expressed concern that publicly posting the documents can lead to phishing of public officials' financial information. Therefore, despite news coverage of the disclosure forms, it's not clear that members of the public know the disclosure forms exist. They can, however, be requested in writing under authority in Delaware's Freedom of Information Act. Under March 23, 2015 FOIA, disclosure database was provided at no cost in one day.
And commission staff are responsive in providing the documents in PDF format. Citizens may be charged a fee with seeking all disclosure forms filed in any single year; the are kept and shared in a database format. </t>
  </si>
  <si>
    <t>Oklahoma Administrative Code, title 260
http://www.oar.state.ok.us/oar/codedoc02.nsf/frmMain?OpenFrameSet&amp;Frame=Main&amp;Src=_75tnm2shfcdnm8pb4dthj0chedppmcbq8dtmmak31ctijujrgcln50ob7ckj42tbkdt374obdcli00_
Oklahoma Open Records Act, 1985. 51 O.S. 24A</t>
  </si>
  <si>
    <t xml:space="preserve">The records are available online at no cost, as they are posted by the Commission on Ethics within a week of being received. The researcher was able to access Rick Scott's asset disclosure form from 2013 in less than a minute. Cabinet-level officials forms are also available immediately online and at no cost. All those documents can be found online. 
Kerrie Stillman reports that if it is not a busy time of year, they'll likely go up within an hour. When there is more forms, say 16,000 or 18,000 forms, it can take up to 5 business days. 
However forms are filed for the previous year, so all 2014 forms are filed by July 1, 2015. </t>
  </si>
  <si>
    <t xml:space="preserve">Pursuant to  § 35-14-5 of the Rhode Island Code of Ethics, judges, or any public official, or their spouse, dependent child or business associate, shall not accept any gift or hospitality  in exchange for any official action. 
Under § 35-14-5,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</si>
  <si>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There is a Citizen's Guide to the Budget as well as a fairly comprehensible series of Budget Highlights produced by the governor's office, that are online and accessible to a broader audience in Maryland and can be obtained for free immediately. These reports/analyses are on the state's Management and Budget website in a searchable format.</t>
  </si>
  <si>
    <t>No such law exists restricting private sector employment for members of the ethics commission after leaving office, unless it applies to companies involved in private contracts they helped execute. 
However, they would be bound by state Ethics Rules, which have a specific provision governing "Misuse of Authority," that states an "officer or employee shall not use or permit the use of his or her office or title or any authority associated with his or her state office, or a state office to which he or she has been elected, in a manner that is intended to coerce or induce another person, including a subordinate, to provide any benefit, financial or otherwise, to himself or herself or to his or her family members or persons with whom the state officer or employee is affiliated in a nongovernmental capacity."</t>
  </si>
  <si>
    <t>No state entity publishes a unified citizen's budget containing non-technical budget information accessible to a broader audience. 
However, an overview of the budget can be gleaned from the website of the Office of Fiscal and Program Review, which includes general summary information in the form of pie charts and simple graphs describing major revenues and expenditures. 
In addition, the Governor publishes a budget overview in PDF form, available online and free of charge, upon submitting his budget proposal. This overview will not include the results of legislative action nor does it give details of the final, enacted budget, but provides summary details accessible to a broader audience prior to passage. The Governor's overview is an overview of only in his proposal - and not the final product (post-legislative review). There is no comprehensive citizens budget available - just bits and pieces here and there.</t>
  </si>
  <si>
    <t>Statements of Financial Interests (SFI) filed by the governor and other top officials in the Executive Branch are not online, but they are available to the public within a day or two -- and they are almost always free.  
Several phone calls to the Office of State Ethics to ask for copies of SFIs of a number of top executive branch officials resulted in emails sent to the requesters, in one case in 13 minutes, and in other cases, less than an hour.  There was no cost. Requests for copies of the disclosure statements are also sent by paper in the mail or, if there were a high number of statements sought, on a disk (for which the requester may be charged $2).</t>
  </si>
  <si>
    <t>Eric Ollila, executive director, South Dakota State Employees Organization, 21 April 2015, phone interview.
Barb Christianson, chairwoman, South Dakota Civil Service Commission, 22 April 2015, phone interview.
Employee Handbook, South Dakota Bureau of Human Resources, https://bhr.sd.gov/forms/policies/Handbook.pdf, 21 April 2015.</t>
  </si>
  <si>
    <t>Ohio's "revolving door" law applies to all public officials except legislators, whose lobbying restrictions were overturned by a federal court. The statute generally applies for a year after leaving public employment, saying the former employee shall not "represent a client or act in a representative capacity for any person on any matter in which the public official or employee personally participated as a public official or employee through decision, approval, disapproval, recommendation, the rendering of advice, investigation, or other substantial exercise of administrative discretion."
The Joint Legislative Ethics Committee, which oversees the legislative inspector general, is made up of 12 legislators – any of whom can take a lobbying or special interest job the moment they leave office.</t>
  </si>
  <si>
    <t>Phone interview with Rep. Craig Fitzhugh on May 22, 2015. 
Phone interview with Jonathan Stephens, staff attorney with the Tennessee State Employees Association, on April 16, 2015.
Meeting minutes of the Tennessee Ethics Commission, accessed May 5, 2015
http://www.tn.gov/sos/tec/meetings.htm</t>
  </si>
  <si>
    <t>Phone interview, SCSEA Executive Director Carlton Washington,  May 21, 2015
Phone Interview, Sam Griswold, Board Member, State Retirees Association of South Carolina, July 18, 2015
Cassie Cope, “Social media to be banned for state employees in S.C. while working,” Charlotte Observer, January 24, 2015
http://www.charlotteobserver.com/news/local/article9272633.html</t>
  </si>
  <si>
    <t>Louisiana publishes plenty of information about the revenues, collections, spending and other financial plans. A person can find all matter of information, from a multitude of sources online, and in a format that can be easily downloaded as a pdf.
 However, neither the administration nor the Legislature makes the information available in language readily understandable to everyday citizens. The amount of data available has helped change the atmosphere in Louisiana, but the difficulty of the language and concepts makes it hard for people not immersed in the budget to understand, says Robert Scott, of the Public Affairs Research Council. “You do have to know the jargon,” says Barry Erwin of the Council for A Better Louisiana.
 .</t>
  </si>
  <si>
    <t>Financial disclosure forms for the governor and state cabinet-level officials are not available online in Colorado. Citizens can request them electronically via email and they can usually be furnished for free in a few days or faster.
 When Denver Post reporter John Frank wanted to obtain politicians’ financial disclosure records in 2015 he was able to get them easily from Secretary of State spokesman Rich Coolidge for free and in a timely manner. All he had to do was send an e-mail. 
 “Once I needed one urgently and he responded a couple hours later,” Frank said.</t>
  </si>
  <si>
    <t>Ed Fitzpatrick, Providence Journal political columnist, Interview, Feb. 6, 2015, phone.
Scott MacKay, Rhode Island Public Radio political reporter, Interview, Feb. 21, 2015, in person.
Ted Nesi, reporter, WPRI television, Interview, Feb. 25, 2015, phone.
Jason Gramitt, deputy, Rhode Island Ethics Commission, Interview, Feb. 13, 2015, phone.
Deborah Dawson, Director of Human Resources, Interview, via email, March 12, 2015
John Simmons, executive director, Rhode Island Public Expenditure Council, phone interview, March 7, 2015</t>
  </si>
  <si>
    <t xml:space="preserve">The full biennial budget for the Commonwealth of Kentucky is broken up into two volumes, but is summarized in a simpler format in a "Budget in Brief" that is published online on the Kentucky Office of State Budget Director's site, http://www.osbd.ky.gov.  
The report provides big-picture context of general fund and revenue changes over time. It also includes charts that describe how much of the state government financial pie received by areas, such as education or health services or criminal justice. This budget document also summarizes the commonwealth's debt and shows department budget amounts for recent and upcoming fiscal years. 
Despite its name, the "Budget in Brief" for the 2015-2016 fiscal years is 484 pages long. It can be accessed for free but is available only as a PDF. </t>
  </si>
  <si>
    <t>No such law exists.
There is no law restricting the jobs that members of the Judicial Conduct Commission may take in the private sector.</t>
  </si>
  <si>
    <t>Asset disclosure records (Form 700) for the governor are readily available at no cost from the Fair Political Practices Website.
 For his top staff, the forms are available through the governor's press office by requesting the name and year of the filing. They can be obtained within a week at no cost. 
 For cabinet officials, the forms are available from the official's agency by requesting through the public affairs or press office. They can be obtained within a week at no cost.</t>
  </si>
  <si>
    <t>The Governor's Budget In Brief, which represents the governor's budget proposal, is available on the governor's website and on the Department of Management's website. It contains information about the governor's budget proposals, economic conditions and state financial policies for a total of about 65 pages, all written in layman's terms. Following the first 65 pages are financial summary tables. 
The document is available for free in pdf format. The state also publishes civic education resources that outline how the appropriations and overall budget processes work. Both resources are published on the legislature's website.</t>
  </si>
  <si>
    <t>No such citizens budget is published by the state. "They should, but they don't," the state's former budget director said.</t>
  </si>
  <si>
    <t>Financial disclosure statements are available to the public online for free. They can also be obtained at the cost of photocopying using a records request.</t>
  </si>
  <si>
    <t>Jack McGettigan, spokesman, Pennsylvania State Civil Service Commission, Harrisburgh, Pa., 2 April 2015, interview by phone.
Executive Order, 2015-1 “Executive Branch Employee Gift Ban,” issued Jan. 20, 2015, http://www.portal.state.pa.us/portal/server.pt?open=512&amp;objID=708&amp;PageID=224602&amp;mode=2&amp;contentid=http://pubcontent.state.pa.us/publishedcontent/publish/cop_general_government_operations/oa/oa_portal/omd/p_and_p/executive_orders/2010_2019/items/2015_01.html
Three Linked to PLCB accepted gifts from vendors, Kate Giammarise, Pittsburgh Post-Gazette, 17 March 2014, 
http://www.post-gazette.com/news/state/2014/03/17/Ethics-Commission-says-three-former-Pennsylvania-Liquor-Control-Board-officials-violated-ethics-law/stories/201403170138</t>
  </si>
  <si>
    <t>The asset disclosure records of the governor and state cabinet level officials are available online at no cost on the Secretary of State's website.</t>
  </si>
  <si>
    <t>Although New York's 2015-16 budget includes ethics provisions to improve disclosure requirements, a major problem has been the public's inability to discern whether the many lawyers in the Legislature are steering state funds to clients, the disclosure of whose names has not historically been required.
 Recusals by legislators are rare (experts say that may be because legislators fail to do so when they should), so the issue is colored to a large extent by revelations concerning bad apples in the bunch. The most notorious example is that of former Assembly speaker Sheldon Silver, who was arrested in January 2015 on federal charges that he had accepted millions of dollars in bribes and kickbacks. The New York Senate leader, Dean Skelos, was arrested in May 2015 on similar charges. 
 Federal prosecutors say Silver accepted bribes to direct state business to companies and people, including $500,000 in state funds to a doctor who, in exchange, steered asbestos cases to a law firm that paid Silver $3 million. Silver did not recuse himself from decisions related to these matters.
 Prosecutors say Skelos illegally voted for real estate legislation that benefited a developer that, in exchange, paid his son.
 If such practices are indeed widespread, it would raise the likelihood of frequent conflicts of interest that go unreported.</t>
  </si>
  <si>
    <t>Charlie Burr, communications director, Oregon Bureau of Labor and Industries. He has previously worked in the state governor's office. He was interviewed by phone April 20, 2015.
Opinions issued by the Oregon Government Ethics Commission, http://www.oregon.gov/OGEC/pages/opinion_category.aspx, accessed on April 21, 2015.
"First Lady Cylvia Hayes: Email Shows Kitzhaber's Attorney Was Uncomfortable With Privately-Paid Spokeswoman," by Nigel Jaquiss (Willamette Week, Dec. 11, 2014).
"Risky Business," by Nigel Jaquiss (Willamette Week, April 8, 2015). http://www.wweek.com/portland/article-24361-risky_business.html</t>
  </si>
  <si>
    <t>A "citizens' budget" document is not available from the state or Indiana General Assembly.
 Information about the contents of the highlights in the budget are posted on the state legislature's website after the budget is passed, particularly from the Speaker of the House's and the Senate President Pro Tempore's offices. But the information is primarily provided through news releases from staff members. 
 According to Niki Kelly, Statehouse reporter for the Fort Wayne Journal-Gazette, the legislature does not publish that type of budget, but only the document that is passed is printed and posted online. 
 John Ketzenberger, executive director, Indiana Fiscal Policy Institute, says the state legislature and governor's office put out information about the budget through their media relations offices, but that information would not be considered a "citizen budget." 
 Ray Scheele, political science professor and co-director of the Bowen Center for Public Affairs at Ball State University, also would not call the budget information released a "citizen budget." Citizens have to rely primarily on the news media to summarize the budget and explain important aspects to the public.</t>
  </si>
  <si>
    <t>Public Officers Law Section 73 restricts former state officers, including members of the Joint Commission on Public Ethics and the Commission on Judicial Conduct, from conducting business related to their former position for two years. Former officers also are prohibited indefinitely from private-sector work related to a matter with which they were involved as a government officer.
 The Joint Commission on Public Ethics also has a code of conduct that prohibits former commissioners from appearing before the board or receiving compensation for matters before the board for two years. The code also prevents former commissioners from working on behalf of any company or group on an issue with which the person was involved while a member of the commission.</t>
  </si>
  <si>
    <t>Paul Nick, executive director, Ohio Ethics Commission, Columbus, 2-23-15 email
Ohio Inspector General, Report of Investigation, Ohio Department of Natural Resources, 2014-CA00027: http://watchdog.ohio.gov/Portals/0/pdf/investigations/2014-CA00027.pdf 
Inspector general, DNR have different takes on truth, Randy Ludlow, The Daily Briefing, Jan. 22, 2015: http://www.dispatch.com/content/blogs/the-daily-briefing/2015/01/1-22-15-ig-dnr.html 
Nexis/Google searches in February 2015 on state employees improperly receiving gifts or hospitality</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</si>
  <si>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There is a one-year cooling-off period for all public officers and employees. During that year, they "shall not represent for pay a person before the state agency or local government agency at which the former public officer or employee served or worked."</t>
  </si>
  <si>
    <t xml:space="preserve">The governor, cabinet-level officials and other public officials are required to file Statement of Economic Interest forms by April 1 each year. They are available online for free or can be viewed at the state Ethics Commission offices, also for free. The documents are available within hours of being filed. </t>
  </si>
  <si>
    <t>Sterling Zearly, executive director of the Oklahoma Public Employees Association, telephone interview, 1 p.m. 3/3/15
Carol Shelley, executive director of the Merit Protection Commission, telephone interview, 2 p.m. 3/4/15
Dixie Jackson, grievance specialist for the Oklahoma Public Employees Association, telephone interview, 1 p.m. 3/3/15</t>
  </si>
  <si>
    <t>Michael Golden, director of external relations, Maryland retirement agency, email response 4/1/15; 
Maryland pension system website, quarterly reports: http://www.sra.state.md.us/Agency/Investment/Downloads/Default.aspx, accessed on 4/21/2015 
Comprehensive annual report of the pension system, 2014 edition: http://www.sra.maryland.gov/Agency/Downloads/CAFR/CAFR-2014.pdf, accessed on 4/21/2015</t>
  </si>
  <si>
    <t>Can citizens access the asset disclosure records of the governor and the state cabinet?</t>
  </si>
  <si>
    <t>There does not exist a simplified budget for citizens that helps them understand the proposed budget.
Instead, according to the Fiscal Futures Project, the governor's budget address is the closest simplified version of the budget but because it is a partisan, subjective view of the budget, it does not suffice.</t>
  </si>
  <si>
    <t>Interview with Kevin Blanchette, former Massachusetts State Representative and currently the executive director of the Worcester Regional Retirement Board, conducted by phone on February, 23, 2015.
Media Seeks Reforms to Lower Costs, Speed Access to Records by Andy Metzger, State House News Service, October 15, 2013
http://www.statehousenews.com/news/2013423 – website viewed March 1, 2015
Secretary of State's Office of Public Records
http://www.sec.state.ma.us/pre/preidx.htm – website viewed March 1, 2015</t>
  </si>
  <si>
    <t>A 100 score is earned if records are available online at no cost, or can be obtained within a week electronically for free, or in paper for no more than the cost of photocopies.
A 50 score is earned if it takes two weeks to obtain records, requesters are required to visit a specific office, or a fee must be paid.
A 0 score is earned if it takes more than a month to obtain records, the cost is prohibitive, or they cannot be obtained at all.</t>
  </si>
  <si>
    <t>In practice, citizens can access the asset disclosure records of the governor and state cabinet-level officials within a reasonable time period and at no cost.</t>
  </si>
  <si>
    <t>Sandy Matheson, Maine Public Employees Retirement System, Executive Director, 18 February 2015,Portland, Maine, in person interview.
Maine PERS 2014 Comprehensive Annual Financial Report, http://www.mainepers.org/PDFs/CAFRS/CAFR14.pdf
MainePERS and Freedom of Access Request Website, accessed March 15, 2015, http://www.mainepers.org/Laws%20Rules%20Legislation/Freedom_Information.htm
MainePERS Investment Website, accessed March 15, 2015, http://www.mainepers.org/Investments/Investments.htm
Maine Revised Statutes Title 5, Chapter 421, Section 17057, 17102, 2011. http://legislature.maine.gov/legis/statutes/5/title5ch421sec0.html</t>
  </si>
  <si>
    <t>The governor’s executive budget documents can be pretty dry, as they’re mostly numbers with little narrative. The governor does publish a “budget highlights” document that’s more accessible, but it’s not pitched as a “citizen’s budget.” The budget highlights document outlines the governor's budgeting principles, changes in spending, the total amounts allocated to different agencies and their purpose.
 The Legislative Budget Book is extremely comprehensive and is available to all online for free. It includes much more narrative than the executive budget, and can be easily understood by most citizens if they want to take the time to go through it and look for the information they want, including agency requests, the governor’s recommendations, explanation, comparison and background. However, while it is available to all, it is created for use by legislators in crafting the state budget, it is lengthy and detailed, and it is not pitched as a “citizen’s budget.”</t>
  </si>
  <si>
    <t>For state ethics officials leaving state service, there is a one-Year ban for "Certain State official"s engaging in certain representational activities. There is also a lifetime ban on working on any matter in which the official was substantially and directly involved prior to leaving State service. There is not, however, any other explicit restriction for members of the Commission entering into private the sector after leaving office. 
 Since legislators are part-time, in NJ, they simultaneously hold full-time jobs. But the one-year ban on lobbying applies to them as well. New Jersey has a law restricting employment after leaving office but only in that a lawmaker cannot work on behalf of an issue he or she worked on while in office. NJSA 52:13D-17 There is no time frame specified. 
 For the Judiciary, there is no law, but there are 10 explicit guidelines in Directive 5-08 from the AOC, approved by The Supreme Court for retired judges. For example:1. "A retired judge may be associated in the practice of law with other attorneys. A retired judge’s name may appear on the letterhead, on the office door, but not in the firm name. A retired judge may not sign any papers filed in court, including pleadings. In any cases tried by the firm before a jury, the retired judge’s name should not be referred to in the presence of the jury." 2. A retired judge may not serve as an attorney in any contested matter in any court of the State of New Jersey. This prohibition includes participating in the actual conduct of any proceeding before the court, appearing at counsel table during the course of a court proceeding, and serving therein either as associate counsel or counsel of record. 4. A retired judge may not serve as attorney in any contested or uncontested matters before either State or local administrative agencies, boards, or tribunals exercising a discretionary or quasi-judicial function."</t>
  </si>
  <si>
    <t>New Mexico's part-time lawmakers refer to themselves as "citizen legislators" because most of those who are not retired continue to hold jobs during their tenure. They rarely recuse themselves. Many teachers serve and they regularly vote on issues such as teacher pay; In 2014 a retired law enforcement officer sponsored a bill that would have allowed retired officers to return to work.
 After two Democratic senators recused themselves from votes in the 2015 regular session, Senate Majority Leader Michael Sanchez objected, saying senators should not recuse themselves except under extraordinary circumstances.
 The only guidance on recusal provided by the Legislative Ethics Handbook is this reprinted section of the Governmental Conduct Act: "Full disclosure of real or potential conflicts of interest shall be a guiding principle for determining appropriate conduct. At all times, reasonable efforts shall be made to avoid undue influence and abuse of office in public service."</t>
  </si>
  <si>
    <t>Ohio Revised Code 125.112 B, Web site listing contract awards, 2008: http://codes.ohio.gov/orc/125.112 
Ohio Administrative Code 123:5-1-07 J, The invitation to bid process, 2014: http://codes.ohio.gov/oac/123:5-1-07 
Ohio Administrative Code 123:5-1-08 H, The request for proposal process, 2014: http://codes.ohio.gov/oac/123:5-1-08</t>
  </si>
  <si>
    <t>The state constitution prohibits judges from violating "any canon of legal or judicial ethics prescribed by the Supreme Court." The Code of Judicial Conduct, Rule 3.13 (acceptance of gifts, loans, bequests or other things of value) requires judges to reject items of value "if acceptance is prohibited by law or would appear to a reasonable person to undermine the judge's independence, integrity or impartiality." It offers a list of exceptions for when judges are permitted to accept gifts. 
Rule 3.15 requires judges to report gifts and other things of value that have been accepted if they exceed $250 in worth. Family are not covered.</t>
  </si>
  <si>
    <t>Oklahoma's Ethics statutes governing gifts allowed/prohibited to public officials would also apply to judges. But the Judicial Code of Conduct also mandates judges "shall avoid impropriety and the appearance of impropriety" under Title 5 of Oklahoma Statutes. The rule governing gifts is even stricter and more specific regarding judges' behavior with regard to gifts and hospitality:
"A judge shall not accept any gifts, loans, bequests, benefits, or other things of value, if acceptance is prohibited by the Rules of the Ethics Commission or other law or would appear to a reasonable person to undermine the judge's independence, integrity, or impartiality."
The rules allow, unless prohibited by the Ethics Commission under law, judges to accept the following: "items with little intrinsic value, such as plaques, certificates, trophies, and greeting cards; gifts, loans, bequests, benefits, or other things of value from close personal friends, relatives; or members of the judge's household and their relatives; and ordinary social hospitality" among other things. 
The Code of Judicial Conduct says judges are subject to the state’s ethics laws, which specifically addresses gifts to spouses and family members, and the code also directly 
addresses family members, stating  “benefits provided to a spouse or member of the judge's household are also subject to the same limitation as a judge.”</t>
  </si>
  <si>
    <t>The New York Board of Elections has a transparency problem. The Moreland Commission on Public Corruption noted in December 2013 that the board only rarely investigated violations and was plagued with "inexcusable delays." These shortcomings have continued since 2013 and have translated to an extreme lack of transparency.
 Not a single investigation or audit is available on the Board of Elections website. This may be mostly due to the fact that the board has not conducted such investigations in recent memory, a criticism repeated again and again by the Moreland Commission before its abrupt 2014 dissolution. Campaign finance experts say the board is plagued by gridlock and rarely, if ever, releases reports.</t>
  </si>
  <si>
    <t>North Dakota Constitution, Article XI, § 6, 1978, http://www.legis.nd.gov/constit/a11.pdf.
North Dakota Century Code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Exemption for competitive bids is at 44-04-18.4(6).</t>
  </si>
  <si>
    <t>State ethical standards for government officials and employees include a provision on cooling-off periods that applies to Ethics Commission and Judicial Discipline Commission members. It says public officers who leave an agency may not, for one year afterward, "represent or counsel for compensation a private person upon any issue which was under consideration by the agency during the public officer or employee's service."
Since Commissioners are part-time, most already hold positions in the private sector. But this statute bars them from taking employment specifically related to their service on their respective commissions during the one-year cooling-off period.</t>
  </si>
  <si>
    <t>Along with ethics laws that apply to all public officials in Ohio, judges face additional restrictions on gifts and hospitality. The Ohio Code of Judicial Conduct says "A judge shall not accept, and shall urge the judge’s spouse, domestic partner, and other members of the judge’s family residing in the judge’s household not to accept, any gifts, loans, bequests, benefits, or other things of value" except for minor things like plaques or certificates.</t>
  </si>
  <si>
    <t>No such law exists. 
 There are no employment restrictions imposed on members of the ethics committees after they step down. They are volunteers who in most cases are already employed in the private sector.</t>
  </si>
  <si>
    <t>North Dakota Century Code Sections 12.1-12-01 and 12.1-12-03 forbid public servants from accepting anything of value if the intent is for the public servants to take official action or to not do their legal duty in return. The definition of public servant includes any government employee and official, elected or appointed, according to Century Code Section 12.1-01-04.
Century Code Section 12.1-12-05 applies to family members, broadly defined as “kinship,” forbidding them from accepting anything of value in exchange for influencing the public servants.
In addition, the North Dakota Code of Judicial Conduct Rule 13.3, forbids judges from accepting anything of value with exemptions for several categories of goods and services, among them goods and services available to everyone else or goods and services associated with the judges’ duties. For example, free invitation to events that are related to the legal profession or the justice system are allowed.
Gifts from those who have not or likely will not appear before the judge are allowed.
Rule 13.3 may also apply to members of judges' households, family members living with the judges. According to a commentary connected to the rule, It's possible for a gift given to a household member to be seen as an attempt to circumvent Rule 13.3 unless the primary beneficiary is the household member and not the judge. The commentary admonishes judges to talk with their household members to be mindful when considering the acceptance of a gift.</t>
  </si>
  <si>
    <t xml:space="preserve">Legislators generally do recuse when there is a conflict, says reporter Matt Friedman, with rare exception. Assemblyman John Wisniewski agrees. However, recusals are given verbally and thus there is no record of recusals kept. There were no scandals reported during the period of study. </t>
  </si>
  <si>
    <t>Robert T. Scott, executive officer, the Public Research Council of Louisiana, in-person interview, Feb. 21, 2015
Kevin Pearson, Republican state representative from Slidell who chairs the House Retirement Committee, in-person interview, March 3, 2015
Joel Robideaux, Republican state representative from Lafayette, in-person interview, Feb. 19, 2015
LASERS Annual Report and Audit, accessed April 13, 2015
http://www.lasersonline.org/uploads/CAFR2014_DigitalWebBookmarkSection.pdf
Teachers Retirement System of Louisiana 2014 Report Audit, accessed April 13, 2015 http://trsl.org/uploads/File/2014_CAFR_final.pdf 
Louisiana State Police Retirement System, accessed April 13, 2015
http://lsprs.org/wp-content/uploads/2012/07/4thQtr2014.pdf 
Louisiana School Employees' Retirement System (LSERS), accessed April 13, 2015
https://lsers.net/ 
Facing $18.5 billion gap, day of reckoning looms for Louisiana's retirement systems, Richard Thompson, The Times-Picayune. Nov. 9, 2012
http://www.nola.com/business/index.ssf/2012/11/facing_185_billion_gap_day_of.html 
Each office was called to see about the procedures.</t>
  </si>
  <si>
    <t>Legislators in New Hampshire are permitted to participate in votes in which they may have a conflict of interest so long as they disclose the conflict. When a potential conflict exists, the legislators are to file “declaration of intent” forms, in which they indicate their intention to recuse themselves or to vote while providing details about the conflict. 
 In fact, legislators rarely file the forms. In 2014, 6 percent of the members of the House of Representatives filled out the forms on at least one occasion, or 24 out of 400. Of those who filed, all but four recused themselves. In the Senate, just three out of 24 senators filed the forms on at least one occasion. It is largely left to a legislator’s discretion whether to recuse or declare a conflict. 
 New Hampshire’s relatively permissive approach to potential conflicts was tested in 2013, when a representative filed complaint with the Legislative Ethics Committee against Senate President Peter Bragdon. He had announced that he was accepting a $180,000-a-year job as the executive director of a quasi-governmental health insurance organization for public employees that was embroiled in an investigation over allegations it misused funds. 
 Bragdon agreed to step down as Senate president but insisted on retaining his seat, and he voted on a series of health care- and insurance-related bills. Bragdon filed the declaration of intent forms, but still voted on the matters, maintaining they conferred no direct financial benefit to his new employer. In early 2014, the ethics committee voted not to recommend formal disciplinary action against Bragdon but insisted that he not participate in any legislative or regulatory activities affecting his employer, a stipulation Bragdon initially resisted. Bragdon did not seek re-election in 2014.</t>
  </si>
  <si>
    <t>Phone interview Feb. 23, 2015 with Michael C. Byrne Raleigh lawyer involved in public personnel litigation.
Phone interview Feb. 25, 2015 with Tom Harris, chief of staff and general counsel for the State Employees Association of North Carolina.
Phone interview Feb. 24, 2015, with Jim Morrill, politics and government reporter for the Charlotte Observer.</t>
  </si>
  <si>
    <t>No such law exists, thus there is no cooling-off period for members of the Accountability and Disclosure Commission or Judicial Qualifications Commission after they leave their positions.</t>
  </si>
  <si>
    <t>Michael Cuevas, Roemer Wallens Gold &amp; Mineaux, Attorney, March 17, 2015, New York, phone; 
Reports and Press Releases, Office of the Inspector General, accessed March 22, 2015, http://www.ig.state.ny.us/reports/reports.html  
New York State Ethics, State University of New York, accessed March 25, 2015, http://system.suny.edu/internal-controls/resources/new-york-state-ethics/ ;
Gov. David Paterson fined $62K for accepting five free Yankees tickets for 2009 World Series, Kenneth Lovett, New York Daily News, Dec. 20, 2010, http://www.nydailynews.com/news/politics/gov-david-paterson-fined-62k-accepting-free-yankees-tickets-2009-world-series-article-1.473233</t>
  </si>
  <si>
    <t xml:space="preserve">This is covered by the state code of judicial conduct and state law. The law, NC GS 138-32, bans giving a covered person, which includes judges, anything of value, including hospitality, if it is offered in an attempt to influence the covered person's discharge of official duties. 
The law does not specifically ban a gift given directly to a family member unless it can be shown that the gift was an attempt to curry favor with the covered person. Family is defined as  spouse, unemancipated children, a member of the official's extended family who resides in the person's  home, or under the Judicial Code of Conduct anyone residing in the judge's house and treated as a family member.    
Canon 5 of the Code of Judicial Conduct further spells out conditions under which a judge and their families may accept gifts, but the basic rules applies that they cannot accept anything offered in an attempt to influence them in their duties.  Judges who receive  a gift exceeding $500 in value must report it to the clerk of court for the court in which they work. They report this on a form in which they must also list outside income, such as honoraria of more than $2000 in a year. </t>
  </si>
  <si>
    <t xml:space="preserve">KRS Managers Fees, Kentucky Retirement Systems, 31 September 2014, https://kyret.ky.gov/investments/Documents/Managers%20fees.pdf, accessed 22 February 2015. 
Shirley Clark, Kentucky Public Retirees, legislative chair and former Kentucky Retirement Systems liaison for the retired state employees' group, 16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Kentucky Retirement Systems pays millions in fees to money managers but keeps the details a secret, John Cheves, Lexington Herald-Leader, 14 June 2014, http://www.kentucky.com/2014/06/14/3292113_kentucky-retirement-systems-pays.html?rh=1, accessed 22 February 2015.
When it comes to investments, Kentucky keeps pension holders in the dark, James McNair, Kentucky Center for Investigative Reporting, 24 July 2014, http://kycir.org/2014/07/24/when-it-comes-to-investments-kentucky-keeps-pension-holders-in-the-dark/, accessed 22 February 2015.  
Kentucky Retirement Systems to provide more detail on 'alternative' investments, James McNair, Kentucky Center for Investigative Reporting, 14 September 2014, http://wkms.org/post/kentucky-retirement-systems-provide-more-detail-alternative-investments, accessed 22 February 2015.  </t>
  </si>
  <si>
    <t xml:space="preserve">The governor and the state Department of Budget and Finance publishes a "Budget in Brief," written for a broader audience, online at the Department of Budget and Finance website in pdf format and free for the public to access. 
 </t>
  </si>
  <si>
    <t>State legislators occasionally recuse themselves from actions and other times do not. The typical reason for not recusing is that a conflict would only exist if some extraordinary benefit would result, beyond the benefit to anyone else in similar circumstances. 
While it was a case outside this period of study, the U.S. Supreme Court in 2011 ruled against a local-level Nevada lawmaker whose public vote on a pending development project put him at odds with the state Ethics Commission. Justices said the state panel was right to conclude that Sparks Councilman Michael Carrigan should have recused himself because of the potential for conflicts of interest to arise. Carrigan's longtime friend and campaign manager was a paid consultant to a company trying to build a hotel and casino in Sparks.
During a Washoe County Commission meeting in 2011 to determine the process for replacing retiring Nevada state Sen. Bill Raggio, Bonnie Weber, a commissioner who formerly had served in the state Legislature, recused herself because her husband was considering applying for the vacancy.</t>
  </si>
  <si>
    <t>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t>
  </si>
  <si>
    <t>The introduction of the budget outlining priorities of the governor is written in conversational language, but detailed expenditure explanation throughout use acronyms and technical language that can be difficult to follow. 
 Georgia's budget is not written in citizen friendly language, according to Alan Essig with the Budget and Policy institute. While it does include some pie chart and graphs, he argues that there are not enough explanations of technical terms. 
 It is not a budget written with the average citizen in mind said AJC Capitol Reporter James Salzer. 
 The budget document is available online through the Office of Planning and Budget.</t>
  </si>
  <si>
    <t>State law requires legislators to report potential conflicts of interest but does not require them to abstain from voting. During the 2015 legislative session, state lawmakers filed 20 conflict-of-interest statements. When statements are filed, they are noted in the Legislative Journal. Those statements are available for public inspection in the Clerk of the Legislature’s office, but not online.
That said, conflicts of interest often go unreported, sometimes by oversight, sometimes deliberately and sometimes involving questions of definition of conflicts of interest. Nebraska lawmakers are part-time citizen legislators; a farmer, for example, conceivably could declare a conflict of interest with any legislation that affects agriculture, a broad category indeed in Nebraska. 
Nebraska lawmakers, in opposing occasional attempts to stiffen conflict-of-interest laws, have argued the public's interest is best served when senators are able to bring their personal expertise to bear on issues, even when they have a conflict of interest.</t>
  </si>
  <si>
    <t>Competitive Bidding Procedure (1931 amended 2013) NC GS 143-052.
http://www.ncleg.net/EnactedLegislation/Statutes/HTML/BySection/Chapter_143/GS_143-52.html
NC Administrative Code (1976 amended 1996) Record Maintenance.
 http://reports.oah.state.nc.us/ncac/title%2001%20-%20administration/chapter%2005%20-NC Administrative code. %20purchase%20and%20contract/subchapter%20b/01%20ncac%2005b%20.1901.pdf</t>
  </si>
  <si>
    <t>No such law exists. 
 Only the courts' administrative rules say, "A judge shall not accept, and shall urge members of the judge's family residing in the judge's household not to accept, a gift, bequest, favor or loan…" except in specified cases where there is no conflict of interest. It should be noted, however, that judges are only required to report gifts worth more than $1,000. The rules do not address hospitality specifically.</t>
  </si>
  <si>
    <t>The Code of Judicial Conduct includes a nuanced prohibition on gifts and hospitality: "A judge shall not accept any gifts, loans, bequests, benefits, or other things of value, if acceptance is prohibited by law or would appear to a reasonable person to undermine the judge’s independence, integrity, or impartiality, or if the source is a party or other person, including a lawyer, who has come or is likely to come before the judge, or whose interests have come or are likely to come before the judge."
 The rule does not specifically ban gifts to immediate family; it specifically allows "gifts, awards, or benefits associated with the business, profession, or other separate activity of a spouse, a domestic partner, or other family member of a judge residing in the judge’s household, but that incidentally benefit the judge." 
 Committee commentary on the rule advises: "If a gift or other benefit is given to the judge’s spouse, domestic partner, or member of the judge’s family residing in the judge’s household, it may be viewed as an attempt to evade Rule 21-313 NMRA and influence the judge indirectly," therefore, judges should "remind family and household members of the restrictions imposed upon judges, and urge them to take these restrictions into account when making decisions about accepting such gifts or benefits."</t>
  </si>
  <si>
    <t>There are no recent examples of non-recusal when recusal would have been warranted. Failure to recuse would be handled by House or Senate legislative ethics committees. However, those committees have not met in the last five biennial legislative sessions.
The bar for triggering legislative recusal is high in Montana. For example, legislators do not have to recuse themselves if they are part of an affected occupational or professional class, unless the "vote will have a direct and distinctive personal impact on the legislator."
Montana’s ethics code suggests that legislators with conflicts of interest should disclose them and vote anyway. 
Sources say there are occasional instances of legislators recusing themselves, though they could not think of recent specific examples. Besides legislative minutes there are no formal records or reports documenting recusal. 
According to Montana's ethics code the "committee shall educate members concerning the provisions of this part concerning legislators and may consider conflicts between public duty and private interest." But the ethics committees have not met in five legislative sessions.  
Occasionally the media presses legislators on issues that may warrant recusal. 
In January 2015 a third of Montana's legislator's attended a voluntary ethics training that covered conflicts of interest and recusal.</t>
  </si>
  <si>
    <t>New Mexico Administrative Code: 1.4.1.24 NMAC - Rn 1.4.1.24 NMAC, (2013)
http://164.64.110.239/nmac/_title01/T01C004.htm</t>
  </si>
  <si>
    <t>KPERS annual report: http://www.kpers.org/annualreport2014.pdf, accessed September 30, 2015                                
Kristen Basso, KPERS communications officer, email Feb. 25, 2015.</t>
  </si>
  <si>
    <t>Matthew Sweeney, Office of the New York Comptroller, Assistant Communications Director, March 3, 2015, email; 
Freedom of Information Law, Public Officers Law Article 6, 1974, http://www.dos.ny.gov/coog/foil2.html</t>
  </si>
  <si>
    <t xml:space="preserve">Delaware does not produce any documents that promise a "citizen budget" that includes a breakdown of total spending without technical language. Gov. Jack Markell does, however, produce and post publicly an annual financial overview, which includes information and some explanation on state cost drivers, and new spending priorities and is posted online at no cost. 
In January, he produced a budget presentation that included proposals to spend additional money on substance abuse treatment efforts and save $12.6 million by reducing tax benefits for seniors. It also included information showing how spending in certain areas (public education, Medicaid, debt service) was expected to rise over current year appropriations. The financial overview does not represent a full citizen budget with spending breakdown across agencies. But it does provide additional detail on state spending, in an accessible way, without technical budget language. Markell also keeps previous year accessible online and posts a video record of his budget presentation. </t>
  </si>
  <si>
    <t>No such law exists.
Department of Administrative Services Procedural Rules Adm 606, “Selection, post-selection and other purchasing procedures,” (h),(i) http://www.gencourt.state.nh.us/rules/state_agencies/adm600.html
New Hampshire Department of Administrative Services Manual of Procedures, Part IV, amended 9/17/2014
Overview of the Executive Council, New Hampshire Executive Council website, accessed Feb. 9-22, 2015
http://www.nh.gov/council/overview.html</t>
  </si>
  <si>
    <t xml:space="preserve">Gifts and hospitality for judges are strictly regulated. Pursuant to Canon 3: "Specifically a judiciary employee shall not: ...
  b. Solicit, accept, or agree to accept any gifts, loans, gratuities, discounts, favors, hospitality, or services directly or indirectly from any attorney or other person who has had or is likely to have any professional or official transaction with such employee or with the employee's court or office.
 c. Solicit, accept or agree to accept any gifts, loans, gratuities, discounts, favors, hospitality, or services from anyone.
There is no mention of family in the Canon. </t>
  </si>
  <si>
    <t>Judy Akre, director of communications, Iowa Public Employees' Retirement System, Feb. 17, 2015, email
Mary Mosiman, Iowa Auditor, February 12, 2015, Telephone interview.
Publications Archive, Iowa Public Employees' Retirement System, accessed April 21, 2015
https://www.ipers.org/publications/archives.html#financial
Financial and Investment Publications, Iowa Public Employees' Retirement System, accessed April 21, 2015
https://www.ipers.org/publications/pubs_financial.html
Financial Reports, Iowa Public Employees' Retirement System, accessed April 21, 2015
https://www.ipers.org/ipers_central/performance/financial.html</t>
  </si>
  <si>
    <t>New Jersey Administrative Code (NJAC 17:12) 1.2 (b) and (c): http://www.state.nj.us/treasury/purchase/pdf/NJAC1712.pdf
Fiscal Year 2015 Awards: http://www.state.nj.us/cgi-bin/treas/purchase/awards.pl</t>
  </si>
  <si>
    <t xml:space="preserve">While there is no specific citizens' budget, there are valiant attempts on several state websites to explain the state budget in lay language. The Office of the State Comptroller is in the vanguard in Connecticut state government with his "Open Connecticut" site, with illustrations, pie charts, bar charts and definitions of some budget lingo presented in clear non-government-speak.
The Office of Fiscal Analysis makes an effort to de-mystify the budget concept, as well, with flow charts and clear language in its "Understanding the Process" section on the homepage of its website. 
Senate Democrats have created a cartoony "Guide to the Connecticut State Budget" page with pie charts and graphs of basic budget information. 
 </t>
  </si>
  <si>
    <t>Missouri lawmakers do not regularly recuse themselves from voting or consideration of any bill regardless of its potential benefit to the legislator. Often, the legislators with the potential conflicts of interest are usually the ones sponsoring legislation.
In Feburary 2015, Representative Dan Shaul sponsored a ban on state and local plastic bag bans, specifically related to their use in grocery stores. Representative Shaul is a board member of the Missouri Grocers Association.
Senator Mike Kehoe sponsored legislation widely believed to specifically hinder carmaker Tesla's sales in Missouri. Senator Kehoe was a long-time car dealership owner who, upon selling his dealerships, kept a position with the dealerships as a consultant.
As of the date of the close of the study period, legislative staffers could not recall a single recusal occurring during the entire current session.
---
Peer Reviewer Comment: Agree..
Based on my years covering the Capitol, it is very, very rare for Missouri lawmakers to recuse themselves from these types of votes. For example, several members of the Missouri House were employees of Boeing when the legislature voted to approve huge financial incentives for the company.</t>
  </si>
  <si>
    <t>A state law concerning “corrupt practices,” Chapter 640, prohibits public servants, including judges, from accepting any “pecuniary benefit” — defined as any advantage in the form of money, property or commercial interest — from a person who is or is likely to be “subject to or interested in any matter or action pending before or contemplated by himself or the governmental body with which he is affiliated.”
 In addition, the Code of Judicial Conduct prohibits judges from accepting any gift, loan or “other thing of value” if they would “appear to a reasonable person to undermine the judge’s independence, integrity, or impartiality.” 
 The code does permit a range of gifts and hospitality provided they are disclosed in the judge’s financial disclosure form. These include gifts related to a “public testimonial,” and those from people who have come or are likely “to come before the judge, or whose interests have come or are likely to come before the judge.”
 The policy does not apply directly to a judge’s spouse or family, although in the comments appended to the rule, a judge is urged to “remind family and household members of the restrictions imposed upon judges, and urge them to take these restrictions into account when making decisions about accepting such gifts or benefits.”</t>
  </si>
  <si>
    <t>Nevada Revised Statutes 239.0101, Public Records, Privatization contracts open to inspection, 2011
http://www.leg.state.nv.us/nrs/nrs-239.html
Nevada Administrative Code 333.185, Purchasing—State, Review or reproduction of bid or proposal deemed public record, 2001
https://www.leg.state.nv.us/NAC/NAC-333.html#NAC333Sec185</t>
  </si>
  <si>
    <t>Lawmakers recuse themselves from legislative actions that could convey a direct financial benefit to them or could present a conflict of interest. There are no documented cases of legislators violating the laws and rules prohibiting them from having any direct or indirect interest in a contract which is funded or otherwise authorized by the Legislature during their term in office or one year thereafter.
The Ethics Commission is not equipped to ensure the thousands of asset-disclosure statements filed are accurate and to keep track of the thousands of bills and votes taken to ensure legislators are recusing themselves when they should. The agency takes complaints of alleged violations of the conflict-of-interest law and investigates whether the law was broken.
Funeral home directors/owners in the Legislature recuse themselves from the votes on the appropriation for the Mississippi Funeral Services Board. There are also Realtors who don't vote on the state Real Estate Commission's appropriation.
The Ethics Commission has issued advisory opinions on the subject. In a 2013 case the opinion seemed to be contradictory because the Commission advised that legislators that they could vote against a Medicaid bill but not for this. According to the opinion, this was because voting for/to expand the bill would result in financial benefit for the legislators, but voting against would not.</t>
  </si>
  <si>
    <t>David Bush, Gov. Matt Mead’s Office, Communications Director, March 31, 2015, Jackson, Wyo., Phone.                                                                                                                                        
Marguerite Herman, League of Women Voters of Wyoming, Lobbyist, April 9, 2015, Jackson, Wyo., 
Phone.
Dan Neal, Equality State Policy Center, Retired Director, March 31, 2015, Jackson, Wyo., Phone.
Freudenthal joins Arch Coal Board, Associated Press, Feb. 23, 2011
http://billingsgazette.com/news/state-and-regional/wyoming/freudenthal-joins-arch-coal-board/article_7e887a1e-3fd5-11e0-bc49-001cc4c03286.html</t>
  </si>
  <si>
    <t>Materiel division; established; duties; administrator; branches; established. Nebraska State Law 81, Section 1118; effective 1965, last revised 2013; http://nebraskalegislature.gov/laws/statutes.php?statute=81-1118</t>
  </si>
  <si>
    <t xml:space="preserve">Mark, T. Holmes, State Ethics Commission Deputy Director, via 1/26/15 email.  
Hetty Rosenstein, New Jersey area director for the Communications Workers of America (CWA), 3/20/15 phone interview.     
Brent Johnson, Star-Ledger statehouse reporter, 3/19/15 phone interview </t>
  </si>
  <si>
    <t>Montana Code Annotated, title 18, chapter 4, part 3, section 3, 1983, http://leg.mt.gov/bills/mca/18/4/18-4-303.htm
Montana Code Annotated, title 18, chapter 4, part 3, section 4,  1983, http://leg.mt.gov/bills/mca/18/4/18-4-304.htm
General Services Division, Contract Awards, 2015, http://svc.mt.gov/gsd/onestop/ContractAwards.aspx</t>
  </si>
  <si>
    <t>The state of Colorado publishes on the Colorado General Assembly’s website something called a budget narrative, and also a Budget in Brief, which is a short summary of the information contained in the appropriations report. They are both available online at the Joint Budget Committee website. The purpose of the Budget-in-Brief booklet is “to answer some of the most frequently asked questions about the state budget,” and it generally does so in a fairly nontechnical way, explaining, for instance, what the state’s capital construction fund does,—it’s “used to build, renovate, and repair state buildings, to purchase major equipment, and to acquire land”— and including pie charts and funding breakdowns throughout.</t>
  </si>
  <si>
    <t>Patrick Wood, New Hampshire Personnel Appeals Board, commissioner 1997-2014, attorney, Feb. 19, 2015, Lowell, Mass., phone
Sara Willingham, New Hampshire Division of Personnel, Director of Personnel, Feb. 12, 2015, Lowell, Mass., phone, Feb. 20, 2015, email
Norman Patenaude, New Hampshire Personnel Appeals Board, commissioner 2014-present, employment law attorney, law professor, Feb. 17, 2015, Lowell, Mass., phone
Joseph Casey, New Hampshire Personnel Appeals Board, chairman, member 2006-present, Feb. 11, 2015, Lowell, Mass., phone</t>
  </si>
  <si>
    <t>The state Supreme Court's Code of Judicial Conduct includes a section on gifts that are acceptable and that don't have to be reported, such as items of "little intrinsic value" and "ordinary social hospitality. But that rule also states that justices "shall not accept any gifts, loans, bequests, benefits, or other things of value, if acceptance is prohibited by law or would appear to a reasonable person to undermine the judge's independence, integrity, or impartiality."
Rule 3.13 applies only to acceptance of gifts or other things of value by a judge. Nonetheless, if a gift or other benefit is given to the judge’s spouse, domestic partner, or member of the judge’s family residing in the judge’s household, it may be viewed as an attempt to evade Rule 3.13 and influence the judge indirectly. Where the gift or benefit is being made primarily to such other persons, and the judge is merely an incidental beneficiary, this concern is reduced. A judge should, however, remind family and household members of the restrictions imposed upon judges and urge them to take these restrictions into account when making decisions about accepting such gifts or benefits.
Violations of the code could lead to the judge being censured, retired, or removed from his/her position.</t>
  </si>
  <si>
    <t>Yvonne Nevarez-Goodson, Executive Director, Nevada Commission on Ethics, Las Vegas, NV, April 14, 2015, by phone.
State of Nevada Commission on Ethics, Archives of 3rd Party RFOs (Complaints) and 1st Party RFOs (Advisory Opinions), accessed May 21, 2015
http://www.ethics.nv.gov/COE_website_files/coe_DOCUMENTS_2014.html
Sandra Chereb, Capital Bureau Reporter, Las Vegas Review-Journal, Las Vegas, NV, July 2, 2015, by phone</t>
  </si>
  <si>
    <t>Extensive Google search by the researcher on April 2, 2015 on governor, acbinet members and private sector employment
Laurie McCallum, Chair of the state Labor and Industry Review Commission and  former chair of the state Personnel Commission for 13 years, former First Lady of Wisconsin, face-to-face interview Jan. 26, 2015, and email interviews Jan. 27, 2015.
Reid Magney, public information officer Wisconsin Government Accountability Board; email interviews Jan. 26, 27, 2015 
Website by the Government Accountability Board on economic interests, accessed Jan 27, 2015
http://gab.wi.gov/ethics/economic-interests.</t>
  </si>
  <si>
    <t>Frank Daley, executive director, Nebraska Accountability and Disclosure Commission, phone interview, Feb. 27, 2015
Dirk Hood, human resources administrator, Department of Labor, phone interview, April 16, 2015
William Wood, administrator/chief negotiator, Department of Administrative Services, phone interview, April 21, 2015</t>
  </si>
  <si>
    <t>The Nebraska Code of Judicial Conduct includes rules for acceptance of gifts and hospitality and mentions family. 
 A judge may accept reasonable compensation for extrajudicial activities permitted by the code or other law unless such acceptance would appear to a reasonable person to undermine the judge’s independence, integrity, or impartiality.
 These rules apply only to acceptance of gifts or other things of value by a judge. If a gift or other benefit is given to the judge’s spouse, domestic partner, or member of the judge’s family residing in the judge’s household, it may be viewed as an attempt to evade the rules and influence the judge indirectly. Where the gift or benefit is being made primarily to such other persons, and the judge is merely an incidental beneficiary, this concern is reduced. 
 A judge is expected, however, to remind family and household members of the restrictions imposed upon judges, and urge them to take these restrictions into account when making decisions about accepting such gifts or benefits.</t>
  </si>
  <si>
    <t>Don Jones, Hohenlohe, Jones Law Offices, Employment Attorney, 7 April 2015,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t>
  </si>
  <si>
    <t>The governor’s Department of Finance publishes a budget summary designed for reading by the public in January when he unveils the spending plan, in May, when he makes final revisions, and in June, when the budget is signed.</t>
  </si>
  <si>
    <t>According to the Montana Code of Judicial Conduct, which has the force of law, a "judge shall not accept any gifts, loans, bequests, benefits, or other things of value, if acceptance is prohibited by law or would appear to a reasonable person to undermine the judge’s independence, integrity, or impartiality."
There is nothing in Montana Code Annotated restricting gift to the judges' family. However, the judicial code states that gifts that benefit a family member are allowed.</t>
  </si>
  <si>
    <t>Brad Harmon, president of Communication Workers of America Local 6355, Jefferson City, Missouri, 13 May 2015, interview by phone.
Ryan Burns, public information officer, Office of Administration, Jefferson City, Missouri, 19 May 2015, interview by email.
Commission Cases-Final Actions Search, Missouri Ethics Commission, accessed 19 May 2015, http://mec.mo.gov/EthicsWeb/Compliance/Compliance_CASearch.aspx“
State Employee Pleads Guilty to $158,000 Fraud Scheme to Pay Refunds to Springfield Business,” Department of Justice, 4 April 2013, http://www.justice.gov/usao-wdmo/pr/state-employee-pleads-guilty-158000-fraud-scheme-pay-refunds-springfield-business</t>
  </si>
  <si>
    <t xml:space="preserve">All members of the judicial standards commission are judges. After a judge's term has expired that judge may not "act as attorney or counsel in any action or special proceeding that has been before the officer in the officer's official capacity," according to Montana Code Annotated title 3, chapter 1, part 6, section 5 .
There is a two year cooling off period for legislators before they may engaged in lobbying according to Montana Code Annotated title 5, chapter 7, part 3, section 10.
There is also a cooling off period for the Commissioner of Political Practices according to Montana Code Annotated, title 2, chapter 2, part 1, section 5. </t>
  </si>
  <si>
    <t>Chapter 105 Section 955 of the Missouri Revised Statutes prohibits members of the Missouri Ethics Commission from being employed by the state or its political subdivisions, working as a lobbyist, serving on any other government board or commission, serving as a political party or organization officer, allowing his or her name from being used or making contributions for or against a candidate or proposition, or participating in an election campaign during their commission membership or for a year afterward.
Members may still register to vote, vote, express political opinions in private, participate in organizations, and be a political party member during that time period.
The two judges on the Commission on Retirement, Removal and Discipline of Judges are subject to the same conduct rules as all other judges in the state, addressed in rule 2 of the Supreme Court Rules. The two attorneys on the CRRDJ are subject to the same conduct rules as all other attorneys in the state, addressed in rule 4. The two lay members of the CRRDJ are not held to one of these standards but article V section 24 states that the commission will receive and investigate complaints of misconduct regarding members of the commission as well. While these rules do not specify private sector employment after leaving the commission, they generally advise against engaging in behavior that would create the appearance of a conflict of interest or that would suggest impropriety.
Attorney members of the CRRDJ or the Office of Chief Disciplinary Counsel are required by Supreme Court Rule 4-1.11 to exercise caution when accepting clients after serving as a government employee to ensure that knowledge of confidential government information does not confer a benefit on subsequent clients. It also restricts a lawyer holding public office from attempting to influence the agency of his or her office apart from the office's official duties.</t>
  </si>
  <si>
    <t>Aside from gift reporting requirements on state-level judges' financial asset disclosure forms, there are no restrictions on the gifts or hospitality state-level judges may receive from third parties. Canon 3 of Supreme Court Rule 2 guides judges to conduct their personal activities in a way that minimizes their risk of judicial conflict of interest. Canon 3 also instructs judges to not accept any gifts. Though the canon does not apply to family members, gifts to family can have the appearance of subverting Supreme Court Rules, and it is the judge's responsibility to educate his or her family on ethics standards for them to take into account when deciding whether to accept a gift.</t>
  </si>
  <si>
    <t>Kate Reynolds, Executive Director, Washington State Executive Ethics Board interview 3/10/2015;
"From state job to lobbying gig? Officials want ‘cooling-off’ year first" Seattle Times 1/8/2015 
http://www.seattletimes.com/seattle-news/from-state-job-to-lobbying-gig-officials-want-lsquocooling-offrsquo-year-first/
"Lobbyists, Bearing Gifts, Pursue Attorneys General" 10/28/2014 New York Times 
http://www.nytimes.com/2014/10/29/us/lobbyists-bearing-gifts-pursue-attorneys-general.html
"Washington's Lobbying Corps Populated By Former Lawmakers, Staffers" KPLU 11/21/2014 
http://www.kplu.org/post/washingtons-lobbying-corps-populated-former-lawmakers-staffers
"Bill to prevent former lawmakers, aides from lobbying for 1 year after leaving office dies" Associated Press 3/11/2015 
http://q13fox.com/2015/03/11/bill-to-prevent-former-lawmakers-aides-from-lobbying-for-1-year-after-leaving-office-dies/</t>
  </si>
  <si>
    <t>Tom Hood, Executive Director, Mississippi Ethics Commission, Jackson, Mississippi, April 30, 2015, interview.
Brenda Scott, President, Mississippi Alliance of State Employees, April 9, 2015, Jackson, Mississippi, interview.
Mississippi State Personnel Board Policy and Procedures Manual, 2014
http://www.mspb.ms.gov/media/31815/7.1.14%20mspb%20policy%20and%20procedures%20manual.pdf
Cecil Brown, Mississippi Representative, June 3, 2015, Jackson, Mississippi, phone interview.
Jerry Turner, Mississippi Representative, June 3, 2015, Jackson, Mississippi, phone interview.</t>
  </si>
  <si>
    <t>All judges, court referees and magistrates must file forms annually that reflect gifts and hospitality received, as required by the Judicial Code of Conduct. The reporting process does not include gifts or hospitality awarded to judges' family members.</t>
  </si>
  <si>
    <t>Code of Judicial Conduct, Professional Rules, Code 3, Rule 3.13 “applies only to acceptance of gifts or other things of value by a judge. Nonetheless, if a gift or other benefit is given to the judge's spouse, a person in an intimate relationship with the judge, or a member of the judge's household, it may be viewed as an attempt to evade Rule 3.13 and influence the judge indirectly. Where the gift or benefit is being made primarily to such other persons, and the judge is merely an incidental beneficiary, this concern is reduced. A judge should, however, remind family, intimates, and household members of the restrictions imposed upon judges, and urge them to take these restrictions into account when making decisions about accepting such gifts or benefits.”</t>
  </si>
  <si>
    <t>The results of investigations or audits are not regularly published. Information about violations must be requested through the state Inspection of Public Records Act.</t>
  </si>
  <si>
    <t xml:space="preserve">State law prohibits former Ethics Commission members or other former public servants from working for pay in the private sector on any matter they were directly or personally involved with while working in government. It does not specifically prohibit them from being employed by an entity that does business with the government agency he previously worked in. 
 </t>
  </si>
  <si>
    <t xml:space="preserve">Neither judges nor members of their families residing in their households should accept a gift, bequest, favor, or loan from anyone reflecting the expectation of judicial favor, according to Canon 4 of the Mississippi Code of Judicial Conduct. </t>
  </si>
  <si>
    <t>Members of the judiciary are named specifically in the state laws outlining the formal guidelines for the regulation of gifts and hospitality to public employees in Massachusetts. 
The state Code of Judicial Conduct also outlines rules for judges in instances where they are offered gifts or hospitality.   Judges or family members can accept gifts or hospitality in very limited circumstances, such as wedding gifts, so long as the gift is not made with the intention of influencing the judge.  A judge must report any gift valued over $350.00.
Canon 5 (c) of the Code of Judicial Conduct states that, "(4) Neither a judge nor a member of his family residing in his household should accept a gift, bequest, favor, or loan from anyone  except as follows: (...) (b) a judge or a member of his family residing in his household may accept ordinary social
hospitality; (...)". 
The Canon further specifies, "(5) For the purposes of this section "member of his family residing in his household" means any relative of a judge by blood or marriage, or a person treated by a judge as a member of his family, who resides in his household."</t>
  </si>
  <si>
    <t>“Bryan Rhode Named CSX Regional Vice President, State Government Affairs,” CSX news release, 20 January 2014. http://www.csx.com/index.cfm/media/press-releases/bryan-rhode-named-csx-regional-vice-president-state-government-affairs/
“Ex-Va. transportation secretary to lead hospital group,” Michael Martz, Richmond Times-Dispatch, 4 April 2014. http://www.richmond.com/news/virginia/article_a6491bf2-bc2e-11e3-b0fc-0017a43b2370.html
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t>
  </si>
  <si>
    <t>The state conflict of interest law bans former state employees, including those working at the Ethics and Judicial Conduct Commissions, from doing business with the state after they have left office if they are being paid or compensated for work that relates to a “particular matter” in which they were involved while in state service.   The law lays out a series of conditions for former employees ranging from a permanent ban to a one-year “cooling off” period for work they do after they leave state service.   The one-year ban relates to matters in which they did not have direct or substantial involvement as a public servant.     
The “forever ban” prohibits former state employees from earning compensation after they leave state employment if it is derived from any particular matter they participated in while working for the state.   The law defines their participation as involvement in a particular government matter “personally and substantially” as an employee through “approval, disapproval, decision, recommendation, the rendering of advice, investigation or otherwise.”
The law also bans individuals from offering to a former public employee or for a former public employee to accept or solicit gifts that relate to action the recipient took while holding an official state position.</t>
  </si>
  <si>
    <t>New Jersey Election Law Enforcement Commission produces a database of all of its final decision on its website, but Star-Ledger reporter Matt Friedman says they are often diffilcult to read and they are legally dense. 
According to Joe Donohue, all the complaints and final decisions, which are the results of ELEC's investigations, are available online shortly after candidate is notified. So far there are no complaints yet about 2014 elections but the ELEC staff are working on these.</t>
  </si>
  <si>
    <t>The Code of Judicial Conduct regulates gifts and hospitality offered to state-level judges and their immediate family. The general standard is the magnitude of the gift or hospitality, if it is available to the general public and whether acceptance would interfere with the judge's impartiality. Family member is more broadly defined than the immediate family in the state's ethics law applied to financial disclosure, 
The Code of Judicial Conduct in Maryland defines family thusly: “Member of a [judge’s] [candidate’s] family” means a spouse, domestic partner, child, grandchild, parent, grandparent, or other relative or person with whom the judge or candidate maintains a close familial relationship.
The Code is considering binding and has the force of law.</t>
  </si>
  <si>
    <t>Sarah London, Counsel to Governor, personal interview Jan. 21, 2015.
Allen Gilbert, exec. dir. ACLU VT, email Jan. 30, 2015.
Stenger hires MacLean to oversee investor recruitment and relations for Northeast Kingdom EB-5 projects, by Alicia Freese, VT Digger, Jan. 7, 2013 
http://vtdigger.org/?s=Stenger+Hires+maclean&amp;submit=Submit
----
Peer Reviewer Source:
Marshall, a VTA board member, tapped by VTel two weeks after grant was approved, by John P. Gregg, VT Digger, Jan. 10, 2013 
http://vtdigger.org/2013/01/10/marshall/</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</si>
  <si>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</si>
  <si>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Judicial canon, not state law, governs judicial ethics in Maine. The Judicial Code of Conduct is overseen by the Supreme Court via a rule making process, during which it solicits public input on draft rules prior to adopting or updating any rules. All judges in Maine are subject to the Code and it has the force of law, according to judicial branch attorneys interviewed.
 Maine’s Judicial Canon (4) stipulates that a “judge shall so conduct the judge’s extra-judicial activities as to minimize the risk of conflict with judicial obligations,” and specifically requires that a judge “shall not accept, and shall urge the judge’s spouse or dependent children not to accept, a gift, bequest, favor, or loan from anyone,” with few exceptions.</t>
  </si>
  <si>
    <t>Ashley Erickson, Assistant Communications Coordinator, Minnesota Association of Professional Employees, 20 March 2015, Shoreview, Minnesota, phone interview.
Jennifer Munt, Director of Public Affairs &amp; Public Policy, AFSCME, 15 April 2015, St. Paul, Minnesota, phone interview 
John Pollard, Legislative and Communications Director, Minnesota Management and Budget, 24 March 2015, St. Paul, Minnesota in-person interview</t>
  </si>
  <si>
    <t>A judge shall not accept, directly or indirectly, any gifts, loans, bequests, hospitalities, benefits, favors or other things of value that might reasonably appear as designed to affect the judgment of the judge or influence the judge’s official conduct. However, incidental gifts and hospitalities are allowed for the judge, spouse and family that do not benefit the judge. Those gifts must be reported annually.</t>
  </si>
  <si>
    <t>John Gnodtke, general counsel, Michigan Civil Service Commission, phone interview, April 10, 2015, email conversations, April 10 and 12                                  
Michael Hodge, former assistant attorney general, outside counsel for Civil Service Commission, attorney specializing in state government and election law, phone interview, May 8, 2015                                                                                
Civil Service Commission database https://civilservice.state.mi.us/nxt/gateway.dll?f=templates&amp;fn=default.htm&amp;vid=dstars:dstars02 
---
Peer Reviewer Source:
State panel: Prison store supervisor violated ethics law,"" Detroit Free Press, June 4, 2015; http://www.freep.com/story/news/local/michigan/2015/06/04/union-ethics-complaint-free-goods-prison-store/28463835/</t>
  </si>
  <si>
    <t>The state attorney general's office produces a biannual “election law complaint status report” that it shares with the House of Representatives’ election law committee. The reports are available to the public upon request, however, they are not posted online or otherwise distributed it widely. 
 Since the reports cover a six-month time frame, the cases may originate within weeks of the report’s publication or more than six months earlier. The report does contain detailed information about the cases, with supporting documentation such as emails from complainants and respondents. Typically, the complaints pertain to conduct around elections rather than campaign finance.</t>
  </si>
  <si>
    <t xml:space="preserve">Campaign finance complaints are available on the Commissioner of Political Practices website, usually within five days of the complaint being reviewed and accepted by the commissioner.
Once a decision is made, the decision goes to the parties involved, then the next day it is available to the press and public via the website. 
There are no formal audits by the Commissioner of Political Practices. While campaign finance decisions are published promptly there are no reports summarizing those decisions. The Commissioner has stated that he would like his office to begin creating such a report. </t>
  </si>
  <si>
    <t>Minnesota Session Laws, S.F. N.O. 2312, Chapter 196, Article 2, Section 14 , 2014, https://www.revisor.mn.gov/laws/?id=196&amp;year=2014&amp;type=0
Minnesota Statutes Chapter 16C, Section 16C.28, Subd. 4, 2014, https://www.revisor.mn.gov/statutes/?id=16C.28</t>
  </si>
  <si>
    <t>Joint Legislative Committee on Performance Evaluation and Expenditure Review: www.peer.state.ms.us/reports/rpt577.pdf
Department of Finance and Administration Director of Communications Chuck McIntosh: e-mailed answers to questions March 17, 2015
www.its.ms.gov/Procurement/Pages/rfps_after_opening.aspx</t>
  </si>
  <si>
    <t>Commission proceedings and records relating to a complaint are confidential unless the commission issues an order finding that the respondent has violated the Nebraska Political Accountability and Disclosure Act. Those findings are public record. Also, the respondent may notify the commission in writing that he or she wants the matter to be made public.
Findings of violations are posted as soon as offenders are notified.</t>
  </si>
  <si>
    <t>Code of State Regulations, 2011, 1 CSR 40-1.40(7), http://www.sos.mo.gov/adrules/csr/current/1csr/1c40-1.pdf</t>
  </si>
  <si>
    <t>The secretary of state's office and the attorney general's office do not routinely publish results of investigations into campaign finance issues. Since both agencies would bring these matters to court, the typical material available to the public would be the documents filed in court</t>
  </si>
  <si>
    <t>All sources accessed on Jan. 25, 2015
Massachusetts Central Register statute, Chapter 9, Section 20, 1980
https://malegislature.gov/Laws/GeneralLaws/PartI/TitleII/Chapter9/Section20A
section (c) outlines the requirement that notice of awards be disclosed
Original 1980 bill establishing Central Register:
http://archives.lib.state.ma.us/actsResolves/1980/1980acts0579.pdf
Legal definition of public records and exemptions, General Laws, Part I, Title 1, Chapter 4, Section 7, 
See exemption h describing public disclosure of awarded contracts
https://malegislature.gov/Laws/GeneralLaws/PartI/TitleI/Chapter4/Section7
All sources accessed on Jan. 25, 2015
Massachusetts Central Register statute, Chapter 9, Section 20, 1980
https://malegislature.gov/Laws/GeneralLaws/PartI/TitleII/Chapter9/Section20A
section (c) outlines the requirement that notice of awards be disclosed
Original 1980 bill establishing Central Register:
http://archives.lib.state.ma.us/actsResolves/1980/1980acts0579.pdf
Legal definition of public records and exemptions, General Laws, Part I, Title 1, Chapter 4, Section 7, 
See exemption h describing public disclosure of awarded contracts
https://malegislature.gov/Laws/GeneralLaws/PartI/TitleI/Chapter4/Section7</t>
  </si>
  <si>
    <t>Interview with Eileen Canzian, Politics Editor, Baltimore Sun by telephone, 3/17/15;
Interview with Michael Dresser, Baltimore Sun veteran political reporter by telephone 3/21/15. 
Interview with Bryan Sears, Daily Record, by telephone 3/15/15
Interview with Michael Lord, executive director Maryland Ethics Commission by telephone 3/12/15</t>
  </si>
  <si>
    <t>Naomi Schalit, Senior Reporter, Maine Center for Public Interest Reporting, 25 February 2014, in person interview.
David Heidrich, Assistant Director of Communications, Maine Department of Administrative and Financial Services, 26 February 2015, in person interview.
Beth Ashcroft, Director, Office of Program Evaluation and Government Accountability, 26 February 2015,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</si>
  <si>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The Missouri Ethics Commission publishes the results of its audits within 48 hours when they involve a final action such as a sanction or referral to a prosecutorial authority. The commission publishes no documentation of investigations or reviews that do not result in committee audits or sanctions.
The published reports for dismissed investigations that began as the result of complaints include information on the person against whom the complaint was filed, when the complaint was considered, a brief description of the complaint, and the findings of the review.
Consent orders and orders published on the MEC website include a full description of the charges, findings of fact, detailed descriptions of the contributions or expenditures that comprised the violations, the commission's findings, and the sanctions imposed on the respondents. Generally, part of the order will mention whether the investigation began in response to a complaint.</t>
  </si>
  <si>
    <t>More often than not, state legislators fail to recuse themselves from actions in which they may have a conflict of interest. 
 There have been several high profile issues such as increasing the pay of lawmakers – the amount to be set by the legislature – that have caused lawmakers to recuse themselves from voting or, in this case, place a constitutional amendment on the 2016 ballot that would allow a bipartisan panel to set the amount. 
 There have also been cases of lawmakers accepting positions that would pose a conflict of interest when voting, only to step down amidst public pressure. 
 For example, in 2015, Sen. David Tomassoni (DFL-Chisholm) was slated to take a job as the executive director of the Range Association of Municipalities and Schools, which lobbies at the Capitol for the funding of northern Minnesota schools. Tomassoni was planning to work as a senator and executive director until mounting pressure forced the senator to step down from the leadership role at the Range Association of Municipalities and Schools.</t>
  </si>
  <si>
    <t>Board of Public Works, Publishing Notice of Solicitations: http://bpw.maryland.gov/Pages/adv-2004-2.aspx and Maryland Code of Regulations, Division of State Documents, Title 21 Section 5 http://www.dsd.state.md.us/comar/comarhtml/21/21.05.02.04.htm
State Finance and Procurement Article Sectio 13-103 (f)
https://govt.westlaw.com/mdc/Document/N5ECAA9809CE711DB9BCF9DAC28345A2A?viewType=FullText&amp;originationContext=documenttoc&amp;transitionType=CategoryPageItem&amp;contextData=(sc.Default)</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</si>
  <si>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Kevin Kane, executive director of the Pelican Institute, a conservative policy analysis research and advocacy group, in-person interview, March 6, 2015 
John Schroeder, state representative, R-Covington, and a frequent critic of the state’s Civil Service system, in-person interview, Feb. 25, 1025
Louisiana Horsemen’s Benevolent and Protective Association 1993 Inc., Louisiana Legislative Auditor’s Report, March 20, 2013
http://app.lla.state.la.us/PublicReports.nsf/0/467C1FCCA8221FE886257B34007099F9/$FILE/00030ED2.pdf 
Madison Parish Hospital Service District, Louisiana Legislative Auditor’s Report, Jan. 2, 2013
http://app1.lla.state.la.us/PublicReports.nsf/0/CAA7BFA6D9A220C186257AE7007275A2/$FILE/0002E6AD.pdf 
Town of Pearl River, Louisiana Legislative Auditor’s Report, May 21, 2014
http://app.lla.state.la.us/PublicReports.nsf/0/D683349C4083928686257CDF00698656/$FILE/00000FAB.pdf 
Ex-NOPD officer pays fine to settle ethics charges Jim Mustian, The Advocate, March 5, 2015
http://www.theneworleansadvocate.com/news/11740890-123/former-nopd-officer-pays-1000</t>
  </si>
  <si>
    <t>Interview: Jennifer Dunlap, public information officer, Indiana Public Retirement System, March 4 and 12, 2015, by email. 
2014 Comprehensive Annual Financial Report, for fiscal year ending June 30, 2014; http://www.in.gov/inprs/files/INPRSCAFR2014IntroductorySection.pdf.
Indiana Public Retirement System's Comprehensive Annual Financial Reports, http://www.in.gov/inprs/annualreports.htm 
Indiana Public Retirement System's board meetings' minutes: http://www.in.gov/inprs/board_of_trustees.htm.</t>
  </si>
  <si>
    <t xml:space="preserve">John Steffen, Kentucky Executive Branch Ethics Commission, executive director, 23 December 2014, Frankfort, Kentucky, phone interview.
Andy Crocker, Kentucky Personnel Board, general counsel, 16 February 2015, Frankfort, Kentucky, phone interview. 
David Smith, Kentucky Association of State Employees, president and former Kentucky state employee for 10 years, 18 February 2015, Minot, North Dakota, phone interview.  
"Personnel Board Cases" page, Kentucky Personnel Board, no date, http://personnelboard.ky.gov/cases/, accessed 18 February 2015. 
"Administrative Actions" page, Kentucky Executive Branch Ethics Commission, no date, http://ethics.ky.gov/Pages/AdministrativeActions.aspx, accessed 18 February 2015. </t>
  </si>
  <si>
    <t>Maine Revised Statutes Title 5, Chapter 155, Section(s) 1825-B, 1989.
http://legislature.maine.gov/legis/statutes/5/title5sec1825-B.html</t>
  </si>
  <si>
    <t>William Atwood, executive director, Illinois State Board of Investments, interview by phone, April 3, 2015.
Illinois State Board of Investments, Reports and Disclosures, accessed April 15, 2015, https://www.illinois.gov/isbi/Pages/Reporting.aspx
Illinois State Board of Investments, Investments, accessed April 15, 2015, https://www.illinois.gov/isbi/Pages/Investments.aspx
Illinois Municipal Retirement Fund, accessed May 11, 2015, https://www.imrf.org/
State Universities Retirement System, accessed May 11, 2015, http://www.surs.com/</t>
  </si>
  <si>
    <t xml:space="preserve">Rebecca Proctor, interim director of Kansas Organization of State Employees, telephone interview March 6, 2015                                                                                    
Carol Williams, executive director of the Governmental Ethics Commission, telephone inteviews Feb. 18 and June 15, 2015.             
Governmental Ethics Commission annual report: http://www.accesskansas.org/ethics/ 
Newspaper search, Jan. 2, 2013 - present                                                                           
John Milburn, director of legislative and public affairs, Department of Administration, email Feb. 13, 2015                                                                                                                        Governmental Ethics Commission annual report: http://www.accesskansas.org/ethics/          
                                                                                                                                        </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</si>
  <si>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Kelly Cross, public information officer, PERSI, via email, April 9, 2015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Investment reports page, PERSI website, accessed Feb. 17, 2015, http://www.persi.idaho.gov/investments/reports.cfm Annual Financial Reports page, 
PERSI website, accessed April 12, 2015, http://www.persi.idaho.gov/investments/annual_financial_report.cfm</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</si>
  <si>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Senate File 121, Iowa Legislature, March 11, 2013
http://coolice.legis.iowa.gov/Cool-ICE/default.asp?Category=billinfo&amp;Service=Billbook&amp;frame=1&amp;GA=85&amp;hbill=SF121
Proposal would require Iowa executive branch workers to report gifts, honoria, Rod Boshart, The (Cedar Rapids) Gazette, Jan. 24, 2013
http://thegazette.com/2013/01/24/proposal-would-require-iowa-executive-branch-workers-to-report-gifts-honoria</t>
  </si>
  <si>
    <t>Idaho Code Section 18-1356, entitled "Bribery and Corruption," bans the giving or acceptance of gifts to public servants, including judges, by persons subject to their jurisdiction, and makes violations a misdemeanor. 
 The Idaho Code of Judicial Conduct, Canon 4(D)5, states in part, "(5) A judge shall not accept, and shall urge members of the judge’s family residing in the judge’s household, not to accept, a gift, bequest, favor or loan from anyone except for the following: a gift incident to a public testimonial, books, tapes and other resource materials supplied by publishers on a complimentary basis for official use, or an invitation to the judge and the judge’s spouse or guest to attend a bar related function or an activity devoted to the improvement of the law, the legal system or the administration of justice."</t>
  </si>
  <si>
    <t>Interview: Indiana Inspector General Cynthia Carrasco, March 11, 2015, by email. 
Interview: James Kaiser, first vice president, Indiana State Employees Association, March 12, 2015, by phone. 
Interview: Carli Stevenson, director of communication, Indiana/Kentucky Organizing Committee 962, American Federation of State, County and Municipal Employees, May 13, 2015, by phone.</t>
  </si>
  <si>
    <t>Judges are barred by their Code of Judicial Conduct (Rule 3.13) from accepting any gifts, loans, bequests, benefits, or other things of value, if acceptance is prohibited by law or would appear to a reasonable person to materially impair the judge’s independence, integrity, impartiality, temperament, or fitness to fulfill the duties of judicial office. Permitted gifts and other items of value must be reported publicly to the Supreme Court clerk's office under Rule 3.15. Family members are not covered under this rule.</t>
  </si>
  <si>
    <t>Louisiana Revised Statutes 39:1567 Reporting requirements, passed 2014, effective Jan. 1, 2015
http://www.legis.la.gov/Legis/law.aspx?d=96058 
Office of State Procurement website, accessed May 29, 2015
http://wwwprd1.doa.louisiana.gov/osp/lapac/pubmain.cfm</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</si>
  <si>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Illinois Secretary of State, economic interest statements, accessed March 25, 2015 http://www.ilsos.gov/economicinterest/economicinterest 
Executive Ethics Commission report, State of Illinois, OEIG Case #08-00494, Toria Jones, September 20, 2013, https://www.illinois.gov/oeig/Documents/08-00494_Jones_09.20.13.pdf</t>
  </si>
  <si>
    <t>The Mississippi Secretary of State does not audit campaign finance reports. Political parties are required by party guidelines to do their own internal audit, but the results aren't available through the SOS office.
There have been no investigations or audits in this area.</t>
  </si>
  <si>
    <t>Judges and family members in their household are barred from accepting substantial gifts, favors or loans. Exceptions include books supplied by publishers for official duties, wedding gifts, and gifts associated with official functions in support of furthering the law. Any gift above $100 must be reported to the clerk of the Supreme Court. 
 "Member of the judge's family residing in the judge's household" is defined in the Code of Judicial Conduct as "any relative of a judge by blood or marriage, or a person treated by a judge as a member of the judge's family, who resides in the judge's household."
 On a historic note, ever since 1904 judges in Georgia are barred from accepting free railroad tickets or favors from either a railroad or telephone or telegraph company.</t>
  </si>
  <si>
    <t xml:space="preserve">Kentucky Revised Statutes Chapter 45A, Section 165, 1979 http://www.lrc.ky.gov/Statutes/statute.aspx?id=22359 accessed 25 January 2015.
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 </t>
  </si>
  <si>
    <t>The Minnesota Campaign Finance and Public Disclosure Board is not required to publish investigations or audits on their website but completed investigations and audits are considered publicly available information. The Board does publish some major investigations and supporting documentation on their website but complaints about the antiquated structure of their online database, as well as issues about lost, missing or buried online information are common.</t>
  </si>
  <si>
    <t>In practice, the state does not publish a citizen budget containing non-technical budget information, accessible to a broader audience. The appropriations report requires technical understanding of how to read a budget in order to understand it.</t>
  </si>
  <si>
    <t>Ross Ramsey, excecutive editor and co-founder of the Texas Tribune,. telephone interview, Jan. 23, 2015.
Rick Perry Lands Corporate Board Spot, Texas Tribune, Feb. 5, 2015
https://www.texastribune.org/2015/02/05/rick-perry-lands-corporate-board-spot/
Two ex-Perry aides among latest to swing through lobbying revolving door, Houston Chronicle, Dec. 14, 2014.
http://blog.chron.com/texaspolitics/2014/12/two-ex-perry-aides-among-latest-to-swing-through-lobbying-revolving-door/ 
Citizens for Responsibility and Ethics in Washington,  Worst Governors, July 17, 2013
http://www.citizensforethics.org/page/-/PDFs/Reports/CREW_Worst_Governors_in_America_fullreport.pdf?nocdn=1
Perry’s Roomie Mike Toomey Mobilizes the Corporate Lobby to ‘Make Us Great Again,’ Texans for Public Justice, January 2012 
https://www.google.com/?gws_rd=ssl#q=Perry%E2%80%99s+Roomie+Mike+Toomey+Mobilizes+the+Corporate+Lobby+to+%E2%80%98Make+Us+Great+Again%2C%E2%80%99+Texans+for+Public+Justice%2C+January+2012+
Rick Perry’s Former Staffers Made Millions as Lobbyists, Huffington Post, Sept. 16, 2011
https://www.google.com/?gws_rd=ssl#q=Rick+Perry%E2%80%99s+Former+Staffers+Made+Millions+as+Lobbyists%2C+Huffington+Post%2C+Sept.+16%2C+2011</t>
  </si>
  <si>
    <t>Maine has a so-called "citizen" legislature which allow legislators to continue working in other fields while serving. 
 In practice, legislators who work in a commercial industry (say, construction, banking or law) or in the public sector (e.g. education) may advocate for and against legislation that has a financial impact on the Legislator's employer — provided that there is "no unique or distinct financial benefit for the Legislator." Some view this relatively narrow definition of conflict of interest as a necessary "evil" in a citizen's legislature. Given these circumstances, it is relatively rare for a legislator to recuse him or herself in practice.
 Despite this, legislators occasionally consult the Maine Ethics Commission on such matters, though typically only when the opposing party raises concern. In one instance in the study period, for example, Speaker of the House Mark Eves sought the opinion of the Commission when Republican lawmakers complained that his prior employment with Sweetster, a health-care firm, might present a conflict of interest in his advocacy on Medicaid issues. The Commission ruled that there was no distinct financial benefit for Eves, and suggested there was no need for recusal, citing the state's citizen legislature and existing laws and rules.
 Democrats countered with a list of Republican legislators with similar potential conflicts of interest, such as Rep. Deborah Sanderson, R-Chelsea, who in 2014 was a member of the Health and Human Services Committee — while at the same time working for Maine Veterans Home. Indeed, such circumstances, which may not meet the state's definition but do raise questions about the "appearance" of a conflict of interest — are quite common in Maine.</t>
  </si>
  <si>
    <t>Gifts and hospitality offered to state-level judges and their families are regulated, while ordinary social hospitality is permitted (see item C). 
Canon 6 of the Judicial Code states that "all judicial officers must file with the Florida Commission on Ethics a list of all gifts received during the preceding calendar year of a value in excess of $100.00 as provided in Canon 5D(5) and Canon 6B(2) of the Code of Judicial Conduct." 
5D(5) further clarifies that "a judge shall not accept, and shall urge members of the judge's family residing in the judge's household not to accept, a gift, bequest, favor or loan from anyone except for:
(a) a gift incident to a public testimonial, books, tapes and other resource materials supplied by publishers on a complimentary basis for official use, or an invitation to the judge and the judge's spouse or guest to attend a bar-related function or an activity devoted to the improvement of the law, the legal system or the administration of justice;
(b) a gift, award or benefit incident to the business, profession or other separate activity of a spouse or other family member of a judge residing in the judge's household, including gifts, awards and benefits for the use of both the spouse or other family member and the judge (as spouse or family member), provided the gift, award or benefit could not reasonably be perceived as intended to influence the judge in the performance of judicial duties;
(c) ordinary social hospitality;
(d) a gift from a relative or friend, for a special occasion, such as a wedding, anniversary or birthday, if the gift is fairly commensurate with the occasion and the relationship;
(e) a gift, bequest, favor or loan from a relative or close personal friend whose appearance or interest in a case would in any event require disqualification under Canon 3E;
(f) a loan from a lending institution in its regular course of business on the same terms generally available to persons who are not judges;
(g) a scholarship or fellowship awarded on the same terms and based on the same criteria applied to other applicants; or
(h) any other gift, bequest, favor or loan, only if: the donor is not a party or other person who has come or is likely to come or whose interests have come or are likely to come before the judge; and, if its value, or the aggregate value in a calendar year of such gifts, bequests, favors, or loans from a single source, exceeds $100.00, the judge reports it in the same manner as the judge reports gifts under Canon 6B(2)."
Florida Statute 112.313  also regulates gifts and hospitality with respect to judges and their immediate families, defined as "any parent, spouse, child, or sibling."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</si>
  <si>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t>
  </si>
  <si>
    <t>The online reporting relates to investigations of complaints, not audits. Audits are not conducted and initiated investigations are extremely rare. However, information on investigations generated by complaints alleging violations of the Campaign Finance Act is placed on the Secretary of State's website within 30 days of the initial complaint. 
Once a matter is resolved, the final outcome, accompanied by scanned documents -- typically a series of correspondence illuminating the details of the case -- is placed on the SOS website within a day or two.</t>
  </si>
  <si>
    <t>Dusty Johnson, former chief of staff to Gov. Dennis Daugaard, 13 March 2015, email.
Former economic development head was to be charged, The Associated Press, 29 July 2014, http://rapidcityjournal.com/news/local/former-economic-development-head-was-to-be-charged/article_d8c8026d-cf4d-5121-98a6-2885fb759810.html.
House Bill 1064, “An Act to prohibit unlawful self-dealing by state officers and employees,” 2015 South Dakota Legislature, signed March 12 by the governor, http://legis.sd.gov/Legislative_Session/Bills/Bill.aspx?File=HB1064ENR.htm&amp;Session=2015</t>
  </si>
  <si>
    <t>The Massachusetts Office of Campaign and Political Finance publishes information about its operations and investigations on its website with regularity, though this does include all of the backup materials for each investigation. 
It has a fairly comprehensive site where interested parties can obtain at no charge the public resolution letters, disposition agreements and referrals to other agencies for action. The site also provides regular updates on filers who have failed to supply campaign finance reports by the statutory deadline.   In addition, OCPF issues advisory bulletins on specific campaign finance matters that have been requested by filers or citizens.   The results of investigations are generally brief and are summed up in either a press release or an official letter, but do not include the original complaint, a list of witnesses to hearings, hearing transcripts or other materials. Investigation results are generally available fairly quickly.
OCPF makes clear it is not divulging all information relative to an investigation with the following disclaimer:   “Confidentiality: OCPF does not comment on any matter under review, nor does the office confirm or deny that it has received a specific complaint.  The identity of any complainant is kept confidential. Public resolution letters and disposition agreements are matters of public record once cases are concluded.”</t>
  </si>
  <si>
    <t>Generally, the Maryland Board of Elections does not publish any investigation reports. The only times that it becomes known to the public that an investigation is taking place is when a case spills out into public view because of a news story or a prosecution, which then - obviously - pushes the issues into public view.
There is no formal mechanism for the Maryland Board of Elections to publish results of audits or investigations; similarly that is the case for the state prosecutor's office, which takes on election law cases when criminal conduct is suspected.</t>
  </si>
  <si>
    <t>Scott MacKay, Rhode Island Public Radio political reporter, Interview, Feb. 21, 2015, in person.
Ted Nesi, reporter, WPRI television, Interview, Feb. 25, 2015, phone.
John Marion, executive director, Common Cause Rhode Island, Interview, Dec. 18, 2014, Providence, RI, in-person.
Political Scene: Ethics panel clears 6 of 'revolving door' conflict, by Philip Marcelo, Providence Journal, Oct. 13, 2013. 
http://www.providencejournal.com/breaking-news/content/20131013-political-scene-ethics-panel-clears-6-of-revolving-door-conflict.ece</t>
  </si>
  <si>
    <t>Background briefing, Governor’s legal staff, June 29, 2015
Phone interview, State Senator Brad Hutto, June 5, 2015
Phone interview, State Senator Vincent Sheheen, April 20, 2015</t>
  </si>
  <si>
    <t>Alabama does not publish a non-technical citizen budget.
The closest document would be the streamlined version of the governor’s proposed budgets posted on the Executive Budget Office website. There are two documents, one for the General Fund and one for the Education Trust Fund, that for 2015-2016 were five and eight pages, respectively. 
The documents are still in table forms, listing numbers without explanation. But they are more of an at-a-glance version of the 376-page full budget recommended by the governor, including departments and divisions but not line items.  
Also, that document is only the governor’s recommendation, not any amended versions being debated in the Legislature.</t>
  </si>
  <si>
    <t>According to the Code of Judicial Conduct, Rule 3.13,
"(a) A judge shall not accept any gifts, loans, bequests, benefits, or other things of value, if acceptance is prohibited by law or would appear to a reasonable person to undermine the judge's independence, integrity, or impartiality."
In sections (b) and (c), the Rule outlines the items a judge can accept. On hospitality, it states, 
"(b) Unless otherwise prohibited by law, or by subsection (a), a judge may accept the following without publicly reporting such acceptance:
(...) (3) ordinary social hospitality"
The law does not regulate gifts and hospitality offered to a judge's family. The comment attached to Rule 3.13 clarifies that the Rule "applies only to acceptance of gifts or other things of value by a judge. Nonetheless, if a gift or other benefit is given to the judge's spouse, domestic partner, or member of the judge's family residing in the judge's household, it may be viewed as an attempt to evade Rule 3.13 and influence the judge indirectly."</t>
  </si>
  <si>
    <t>No such law exists.
 Maine Law does not restrict members of the Ethics Commission from entering the private sector after leaving office.</t>
  </si>
  <si>
    <t xml:space="preserve">Public officers, including judges, must disclose in public reports "any gift with a value in excess of $250 received from any person, identifying also in each case the amount of each such gift," Delaware law says. § 5813
Public officers under the disclosure statute include candidates for elected office, elected officeholders, cabinet officials, judges and others. But the definition does not include family members of public officials. § 5812 </t>
  </si>
  <si>
    <t>There are strict rules regarding gifts and hospitality for judges in Colorado. They cannot accept gifts, nor can they accept loans, bequests, benefits, or “other things of value” if it would “appear to a reasonable person to undermine the judge’s independence, integrity, or impartiality.” Rule 3.13 applies only to acceptance of gifts or other things of value by a judge. Nonetheless, if a gift or other benefit is given to the judge’s spouse, domestic partner, or member of the judge’s family residing in the judge’s household, it may be viewed as an attempt to evade Rule 3.13 and influence the judge indirectly. Where the gift or benefit is being made primarily to such other persons, and the judge is merely an incidental beneficiary, this concern is reduced. A judge should, however, remind family and household members of the restrictions imposed upon judges, and urge them to take these restrictions into account when making decisions about accepting such gifts or benefits."
 Judges must disclose anything of value over $50 in a quarterly disclosure form. 
 The rules come from the Colorado Supreme Court, “so they are meant to be treated as an order of court … the Code of Judicial Conduct is legally binding on judges,” said Luis Toro, a Colorado attorney who directs Colorado Ethics Watch.</t>
  </si>
  <si>
    <t xml:space="preserve">State law prohibits for two years agency heads from employment with a private company that does business or applies to do business with the agency. No other employee can assist another person seeking to do business with the agency.
 No former member of the board or commission shall, for a period of two years following the termination of his public service, contract with, be employed in any capacity by, or be appointed to any position by his/her board.
 State-level judges, including justice of the Louisiana Supreme Court, who decide ethics issues for the judiciary, are not prohibited, in any way, from entering the private sector after leaving office.
 </t>
  </si>
  <si>
    <t>A 100 score is earned if the state publishes a citizen budget, and this report is available online for no cost, can be obtained electronically within a week for free, or in paper for no more than the cost of photocopies.
A 50 score is earned if it takes two weeks to obtain the citizen budget, requesters are required to visit an office, or a fee must be paid. 
A 0 score is earned if it takes more than a month to obtain the citizen budget, the cost is prohibitive, or it cannot be obtained at all.</t>
  </si>
  <si>
    <t>Peter Wong is the Salem bureau reporter for the Portland Tribune/Pamplin Media, May 13, 2015, interviewed by email
Chris Gray is the legislative reporter for the Lund Report, May 13, 2015, interviewed by email
Dan Lucas is an independent researcher and policy advocate and the chief editor for the blog Oregon Catalyst, January 16, 2015, interviewed by phone.
The Woman Behind the Bridge by Andrea Damewood (Willamette Week, 2.27/13)
http://www.wweek.com/portland/article-20317-the_woman_behind_the.html
Serving Two Masters by Nigel Jaquiss (Willamette Week, 3/2/11)
http://www.wweek.com/portland/article-17018-serving_two_masters.html</t>
  </si>
  <si>
    <t>Some Kentucky legislators, such as state Rep. Jim Wayne, frequently cite Section 57 of the Kentucky Constitution to recuse themselves from voting on legislation that has an affect on clients. Wayne, whose consulting clients include some organizations that benefit from state programs, will recuse himself from voting on the budget.
But Wayne is in the minority. Legislators are attorneys or consultants in their private-sector job vote on bills — including the state budget — that affect their clients. They often do so with the Legislative Ethics Commission's permission.  First, the clients are known to the public only through media reports because the financial and asset disclosure forms that lawmakers have to file annually do not require disclosure of clients' names. Some legislators in that position, such as Sen. Damon Thayer, contact the Legislative Ethics Commission by phone when signing new clients or before voting on bills. The Legislative Ethics Commission generally clears the lawmakers to vote on legislation, such as the budget, even if it directs state funding to programs that affect a lawmaker's client because of a long-standing precedent.
While many of the inquiries the Legislative Ethics Commission has received from lawmakers about recusals are less formal phone calls, the commission has issued advisory opinions on the matter based on a court precedent set in 1960. At the heart of the commission's reasoning is that the constitutional provision aimed at preventing conflicts of interest requires a legislator to recuse himself if there is a "peculiar interest" in a bill that would affect them differently than the rest of the public, as set by the 65-year-old legal precedent in Stovall v. Gartrell. 
For instance, the commission gave permission in a 2004 advisory opinion for legislators who are employed by public universities that receive state funding to vote on the budget. Similarly, the Legislative Ethics Commission said the legislative ethics code does not preclude a legislator who serves as an unpaid director of a nonprofit from voting on the state budget that contains a line-item appropriation for that nonprofit.</t>
  </si>
  <si>
    <t>Judges are forbidden from accepting gifts from a single source valued at more than $410. The limit is adjusted for inflation every two years by the Commission on Judicial Performance.
 The Code of Judicial Ethics states, "Under no circumstance shall a judge accept a gift, bequest, or favor if the donor is a party whose interests have come or are reasonably likely to come before the judge. A judge shall discourage members of the judge’s family residing in the judge's household from accepting similar benefits from parties who have come or are reasonably likely to come before the judge." 
In addition, the Canon states, "A judge shall not accept and shall discourage members of the judge’s family residing in the judge’s household from accepting a gift, bequest, favor, or loan from anyone" except for limited circumstance, such as social hospitality, "provided that acceptance would not reasonably be perceived as intended to influence the judge in the performance of judicial duties."</t>
  </si>
  <si>
    <t>The Maine Ethics Commission publishes reports of each of its investigations and audits on its website, http://www.maine.gov/ethics.
 Thorough documentation of investigations, as well as minutes and audio recordings of the commission meetings and deliberations, are posted to the commission's public website immediately after the commission approves them, and always within a month of the conclusion of an investigation.</t>
  </si>
  <si>
    <t>Iowa Administrative Code, 11—117.12(8A)  "Administrative Services — Awards," Iowa Administrative Code updated as of January 2015,
https://www.legis.iowa.gov/docs/ACO/agency/01-07-2015.11.pdf
Bid/Proposals process, Department of Administrative Services, accessed April 21, 2015 
http://das.iowa.gov/gse/procurement/bid_process.html#q22</t>
  </si>
  <si>
    <t>Wayne Greene, editorial pages editor for Tulsa World and former senior political writer, in-person interview 1/28/15, 2 p.m.
"Oklahoma Corrections Department director to resign," 6/17/13 Oklahoman newspaper article by Randy Ellis. 
http://newsok.com/oklahoma-corrections-department-director-to-resign/article/3853575
Justin Jones' Linked In Profile https://www.linkedin.com/profile/view?id=117001419&amp;authType=NAME_SEARCH&amp;authToken=2VQY&amp;locale=en_US&amp;trk=tyah2&amp;trkInfo=tarId%3A1423415475173%2Ctas%3AJustin%20Jones%2Cidx%3A1-1-1
Glenn Coffee picked as general counsel for state chamber of Oklahoma 7/17/13 Associated Press article 
http://newsok.com/glenn-coffee-picked-as-general-counsel-for-state-chamber-of-oklahoma/article/3863106
Glenn Coffee's Linked In Profile 
https://www.linkedin.com/profile/view?id=33690458&amp;authType=NAME_SEARCH&amp;authToken=fOs6&amp;locale=en_US&amp;trk=tyah2&amp;trkInfo=tarId%3A1423415702517%2Ctas%3AGlenn%20Coffee%2Cidx%3A1-1-1</t>
  </si>
  <si>
    <t>K.S.A. 75-37, State Departments, 1953: http://www.kslegislature.org/li/b2015_16/statute/075_000_0000_chapter/075_037_0000_article/075_037_0039_section/075_037_0039_k/</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</si>
  <si>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§21-8-801, 21-8-402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§21-8-801(2)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gifts.§21-8-402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 §21-8-701 (d)(9)
Act 1280 was signed into law in April of 2015, extending the ban on gifts from lobbyists enacted under Amendment 94 to the Arkansas Constitution to justices and judges serving on the Supreme Court, the Court of Appeals, the Circuit Courts, and the District Courts. §21-8-210</t>
  </si>
  <si>
    <t>The Louisiana Board of Ethics does occasionally investigate and impose fines on offenses brought to its attention. Because of a lack of adequate funding, the board’s staff primarily ensures that the disclosures are filed on time and completely filled out, but does not otherwise monitor and audit the disclosures.
The charges or advisory opinions that are acted upon are posted online within hours of rendering and are easily accessible to the public via computer.</t>
  </si>
  <si>
    <t>Catherine Turcer, policy analyst, Common Cause-Ohio, Columbus, 1-28-15 email 
Ex-state official loses job in ethics flap, Laura Bischoff and Meagan Paint, Dayton Daily News, Nov. 24, 2014: http://www.daytondailynews.com/news/news/state-regional-govt-politics/ex-state-official-loses-job-in-ethics-flap/nTCqc/
DBJ Exclusive: Jim Leftwich responds to criticism, Joe Cogliano, Dayton Business Journal, Nov. 26, 2014: http://www.bizjournals.com/dayton/blog/2012/11/dbj-exclusive-jim-leftwich-responds.html?page=all
Nexis/Google searches in February 2015 for revolving door violations in Ohio</t>
  </si>
  <si>
    <t>Indiana Administrative Code, Title 25, 1.1-1-6, Competitive sealed proposals, public inspection; http://www.in.gov/legislative/iac/iac_title?iact=25.
Interview: Jessica Robertson, commissioner, Department of Administration, Feb. 25, 2015, by phone.</t>
  </si>
  <si>
    <t xml:space="preserve">Gifts made to members of the judicial branch are regulated. Judges are not allowed to accept "any gifts, loans, bequests, benefits, or other things of value, if acceptance is prohibited by law or would appear to a reasonable person to undermine the judge's independence, integrity, or impartiality." However, this does not cover a spouse or family member.
 </t>
  </si>
  <si>
    <t xml:space="preserve">Results of Kentucky Registry of Election Finance audits and investigations are discussed in open meetings of the seven members of the seven-member registry board. But the results of the audits and investigations are not published by the agency or posted on the agency's website. 
The agency does make available completed investigation files, as well as conciliation agreements between the registry and offending candidates or campaign committee officials. Those files are available for inspection at the registry's office in Frankfort or through an open records request in which copies cost 10 cents per page. Completed audits of local and district candidates that did not contain deficiencies are filed with the local county clerk's office for inspection of the public. 
Some cases are referred by the registry to law enforcement, either the Kentucky Attorney General or local prosecutors depending on the office for which a candidate is seeking and the nature of the potential violation. Those referral letters from the registry also are available for inspection at the registry or through open records requests. And the Attorney General's office does publish the results of prosecution or settlement in those cases. </t>
  </si>
  <si>
    <t>Illinois Compiled Statutes, Illinois Procurement Code, 30 ILCS 50 , Sec. 5-30, January 1, 2015, http://www.ilga.gov/legislation/ilcs/ilcs5.asp?ActID=532&amp;ChapterID=7</t>
  </si>
  <si>
    <t>Les Kondo, Hawaii State Ethics Commission, executive director, Honolulu, Hawaii, 2 February 2015, telephone 
Resolution of Investigation 2014-1, State Employees' Acceptance of Free Golf, Hawaii State Ethics Commission, 29 September 2014, http://files.hawaii.gov/ethics/advice/ROI2014-1.pdf
EXCLUSIVE: Ethics Commission investigates golf perks, Rick Daysog, Hawaii News Now,9 July 2014, http://www.hawaiinewsnow.com/story/25972036/exclusive-golf-perks-investigation
Ethics guidelines lead to new UH rules on complimentary tickets, Andrew Pereira, KITV4, 15 July 2013, http://www.kitv.com/news/hawaii/ethics-guidelines-lead-to-new-uh-rules-on-complimentary-tickets/20994096</t>
  </si>
  <si>
    <t>Hawaii Revised Statutes, Title 9, Chapter 103D, Section 105, Public access to procurement information, 1993, 
http://www.capitol.hawaii.gov/hrscurrent/Vol02_Ch0046-0115/HRS0103D/HRS_0103D-0105.htm</t>
  </si>
  <si>
    <t>Canon 4D(5) of the Alaska Code of Judicial Conduct outlines which gifts are appropriate for judges and their family members and when those gifts must be publicly reported. The detailed list of criteria includes both social gifts and those received as honoraria in a judge's official capacity. In part, the gift, award or benefit should "not reasonably be perceived as intended to influence the judge in the performance of judicial duties."</t>
  </si>
  <si>
    <t>In practice, the state publishes a citizen budget containing non-technical budget information that is accessible to a broader audience.</t>
  </si>
  <si>
    <t>Idaho Code Section 67-5718, Notice, Form, Guarantee, Procedure for Bidding, 1975, last amended 2007 
http://legislature.idaho.gov/idstat/Title67/T67CH57SECT67-5718.htm
Idaho Code Section 59-514, Publication of Contractee, 1982, amended 2009 
http://legislature.idaho.gov/idstat/Title59/T59CH5SECT59-514.htm</t>
  </si>
  <si>
    <t>Judges must comply with the same restrictions on gifts as other state officials and employees. Alabama’s Ethics Law prohibits public officials,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officials and employees, as well as their spouses, parents and dependents.
Under Alabama law, gifts that can be given to public officials,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t>
  </si>
  <si>
    <t>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Interview with William Perry, Executive Director, Common Cause Georgia, January 23, 2015.</t>
  </si>
  <si>
    <t>287.042 2(c) Powers, duties, and functions, 2014, http://www.leg.state.fl.us/statutes/index.cfm?App_mode=Display_Statute&amp;Search_String=287.042&amp;URL=0200-0299/0287/Sections/0287.042.html</t>
  </si>
  <si>
    <t>Investigations by the Governmental Ethics Commission remain confidential until a probable cause finding has been made. "The only time those results are ever public, ever, is if we end up filing a complaint and it goes to a public hearing," the GEC executive director said. "Otherwise, all audits are confidential. That is by statute." The GEC may release the report of its findings to the person(s) investigated, who are free to make the information public.</t>
  </si>
  <si>
    <t>Georgia Open Records Act O.C.G.A. § 50-18-72 (2014) 
http://www.lexisnexis.com/hottopics/gacode/Default.asp</t>
  </si>
  <si>
    <t>The results of Iowa Ethics and Campaign Disclosure Board audits as well as board actions, sanctions and hearings are available to the public and can be included in record requests, although not all are published online.
 Some reports documenting board actions, sanctions and hearings are available online at the board's website. The published minutes from board meetings reveal the results of formal complaints and board investigations, although some details are lacking. For example, one investigation involved emails sent by Johnston Community School district employees from school district accounts that contained express advocacy. The investigation resulted in an unknown number of employees receiving an admonishment and an additional set of employees receiving a reprimand. Two employees were reprimanded and received a civil penalty of $100 for sending the emails to parents. While the resulting sanctions are published, the public cannot know based upon the minutes how many people were reprimanded or admonished.
 The board also publishes documents revealing individuals who received admonishments due to minor infractions of a board statute or rule, and copies of published attribution correction notices are also posted on the board's website. However, publications from board hearings, decisions, orders and civil penalties have not been updated since 2012. 
 Adam Mason, state policy director of the Iowa Citizens for Community Improvement, said he has been following the board for a number of years and has seen an improvement in the way the board publishes information. He said there could be improvements, but "I think all the information is there and accessible."</t>
  </si>
  <si>
    <t>Interview with Dave Williams, State Government Reporter, Atlanta Business Chronicle, March 6, 2015
Interview with Dr. Carolyn Bourdeaux, Director, Center for state and local finance, Georgia State University, March 6, 2015
TRSG – Publications http://www.trsga.com/publications Accessed March 3, 2015
ERSGA – Forms and Publications accessed March 3, 2015 http://www.ers.ga.gov/formspubs/formspubs.html</t>
  </si>
  <si>
    <t>69 Del. C. 6923(k)(8), http://1.usa.gov/1weexf8; Approved August 7, 1996;
69 Del. C. 6982(a)(4), http://1.usa.gov/1wngsO5, Approved July 21, 1976</t>
  </si>
  <si>
    <t>Public Contract Code §10180 (1981)
http://leginfo.legislature.ca.gov/faces/codes_displaySection.xhtml?lawCode=PCC&amp;sectionNum=10180.</t>
  </si>
  <si>
    <t>David Craik, Pensions Administrator, State of Delaware, telephone interview, March 4, 2015; 
Robert Scoglietti, Director of Policy and External Affairs, Delaware Office of Management and Budget, telephone interview, March 4, 2015; 
Website of Transparent Delaware, transparentdelaware.org, accessed March 9, 2015: http://bit.ly/1wmT4Ar; 
Delaware Public Employees Retirement System 2014 Comprehensive Annual Financial Report, accessed  March 9, 2015: http://1.usa.gov/1wmMWrC</t>
  </si>
  <si>
    <t>TITLE 24. GOVERNMENT - STATE PROCUREMENT CODE 
ARTICLE 102. PROCUREMENT ORGANIZATION PART 2. DIVISION OF PURCHASING C.R.S. 24-102-205 (2014), (2) (C)
http://www.lexisnexis.com/hottopics/colorado/?app=00075&amp;view=full&amp;interface=1&amp;docinfo=off&amp;searchtype=get&amp;search=C.R.S.+24-102-205</t>
  </si>
  <si>
    <t>Feb 2015 performance report to trustees, accessed April 20, 2015, http://www.sbafla.com/fsb/Portals/Internet/Reports/Trustees/20150228_Trustees_Performance_Report.pdf
Lawyer Robert Klausner (specializes in the representation of public employee pension funds), interviewed by phone April 14, 2015
John Kuczwanski, Communications Manager for the State Board of Administration, interviewed by email April 8, 2015
Edward Siedle, lawyer and private investigator of pension issues, interviewed by phone April 13, 2015</t>
  </si>
  <si>
    <t>C.G.S., Title 4e, Chap. 62, Sec. 4e-13(c), and Sec. 4e-14. 2007 http://www.cga.ct.gov/current/pub/chap_062.htm#sec_4e-13</t>
  </si>
  <si>
    <t>A YES score is earned if the law regulates gifts and hospitality offered to state-level judges and their immediate family. 
A MODERATE score is earned if the law regulates gifts for judges, but not their family. 
A NO score is earned if no such law exists.</t>
  </si>
  <si>
    <t>All results of investigations into the financing of candidates’ campaigns, political parties and PACs conducted by the Idaho Secretary of State’s office are public records and are made available upon request immediately upon completion; there is no delay or time lag. However, these investigation results are not posted online, nor is there any requirement for the Secretary of State to publish them online.
Reporters and civic activists in Idaho say they commonly call the Idaho Secretary of State’s office for news of the results of investigations as soon as they’re completed, get immediate response to their calls, and report that news as soon as it becomes available.</t>
  </si>
  <si>
    <t>Phone interview with David S. Barrett, director of communications, Office of the State Treasurer in Hartford, April 14, 2015. 
Treasurer's Office, link to three largest pension funds, dated Feb. 28, 2015, http://www.ott.ct.gov/pensiondocs/fundperf/FundPerformance022815.pdf
2014 Annual Report of the Treasurer, for the Fiscal Year ended June 30, 2014, http://www.ott.ct.gov/PDFs/2014ART.pdf</t>
  </si>
  <si>
    <t xml:space="preserve">The Illinois State Board of Elections does not disclose who or what they are investigating unless the investigation results in a penalty or finding.
Users can look at a list of fines that are outstanding on the State Board of Election's website to see who may have been the subject of an investigation.
Users can also read through board meeting agendas and minutes to review information. 
Complaints can be accessed via the Secretary of State's website to see a summary of who filed the complaint, the subject of the complaint, the date of filing, the date of public hearing and the date of issue. The site also includes a brief summary of the complaint's finding but not of the complaint itself. 
An analysis of the complaint search between Jan. 1, 2013 and May 20, 2015, shows that complaints are made public during a public hearing, which is typically held more than a month after the complaint is filed. </t>
  </si>
  <si>
    <t>Eric Sondermann, project director for the Colorado Pension Project, a group that seeks a more sustainable and accountable pension system, during a Feb. 24, 2015 phone interview.
Ben Valore-Caplan, appointed by the governor as a trustee of Colorado's Public Employee's Retirement Association (PERA), and also founder and CEO of the investment advisory firm Syntrinsic, during a March 3, 2015 phone interview.
David Milstead, former Rocky Mountain News reporter who covered the state's pension system, during a March 1, 2015 phone interview.
Jennifer Schreck, PERA senior staff attorney, in a May 5, 2015 e-mail. 
TITLE 24. GOVERNMENT - STATE 
PUBLIC EMPLOYEES' RETIREMENT SYSTEMS ARTICLE 51.PUBLIC EMPLOYEES' RETIREMENT ASSOCIATION PART 2. ADMINISTRATION C.R.S. 24-51-213 (3), (2014): http://www.lexisnexis.com/hottopics/colorado/?app=00075&amp;view=full&amp;interface=1&amp;docinfo=off&amp;searchtype=get&amp;search=C.R.S.+24-51-213 Colorado Public Employee’s Retirement Association website, accessed June 10, 2015: https://www.copera.org/investments</t>
  </si>
  <si>
    <t>Stephen Meck, general council for the Public Employees Relations Commission, interviewed by phone April 14, 2015
State ethics panel recommends $500 fine for Flagler sheriff, Daytona Beach News-Journal, Dec. 6, 2012, http://www.news-journalonline.com/article/20121206/NEWS/312069987
COMMISSION ON ETHICS, FINDINGS OF VIOLATIONS, RECOMMENDED FINES &amp; PENALTIES OF PUBLIC OFFICIALS FOR VIOLATIONS OF THE CODE OF ETHICS THROUGH MARCH 2015, PDF document sent via email to the Researcher.</t>
  </si>
  <si>
    <t>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Mike Nowatzki, “Tax commissioner resigns to work for ad firm,” The Forum of Fargo-Moorhead, Page A9, Oct. 2, 2013.
“2014 Registered Lobbyists Listed Alphabetically,” Office of Secretary of State website, 2014, http://sos.nd.gov/lobbyists/registered-lobbyists/2014-registered-lobbyists-listed-alphabetically, accessed Feb. 19, 2015.</t>
  </si>
  <si>
    <t>Phone interview with Daniel E. Livingston, attorney for coalition of state employee unions, from Hartford, March 12, 2015.
Phone interview with Sal Luciano, executive director of Council 4, American Federation of State, County, &amp; Municipal Employees (AFSCME), from New Britain, March 13, 2015.
Office of State Ethics Advisory Opinion 2013-1, Feb. 21, 2013, http://www.ct.gov/ethics/lib/ethics/advisory_opinions/2013/advisory_opinion_2013-1.pdf</t>
  </si>
  <si>
    <t>The Hawaii Campaign Spending Commission does not post reports of investigations or audits on its website. The process proved too cumbersome for limited staff, because of the great volume of reports dealing with reconciliation agreements and other investigatory results, according to Associate Director Tony Baldomero.
 The commission posts detailed minutes on its website, and the public can ask for copies of the reports from those listed there. Baldomero said very few, if any, members of the public ask for reports.</t>
  </si>
  <si>
    <t>Deborah Moreau, lawyer, Public Integrity Commission; phone interview, January 12, 2015;
Review of financial disclosure forms, accessed through June 2014 FOIA request (not available online);
Public Integrity Commission opinions, accessed March 25, 2015, http://1.usa.gov/1Buzyk6</t>
  </si>
  <si>
    <t>Steve Harshman, Wyoming Legislature, State House of Representatives, Co-Chairman of the Joint Appropriations Committee, May 12, 2015, phone.                                                                
Ruth Ann Petroff, Wyoming Legislature, State House of Representatives, April 28, 2015, phone.
Comprehensive Annual Financial Report, Wyoming State Auditor’s Office website, 2014
https://docs.google.com/a/jhcr.org/file/d/0B0OEQ0NOsbizUXRBYm1xenFoelU/edit
Duties of Wyoming Officials - State Auditor, Accessed 4 July 2015 http://soswy.state.wy.us/Information/DutiesOfOfficials.aspx</t>
  </si>
  <si>
    <t>Pamela Cress, the grievance coordinator for Colorado Colorado Workers for Innovative and New Solutions, a union representing 31,000 state employees, during a Feb. 10, 2015 phone interview.
Luis Toro, director of Colorado Ethics Watch, a Denver-based nonprofit, in a March 11, 2015 e-mail. 
Colorado Independent Ethics Commission, complaints, accessed April 23, 2015: https://www.colorado.gov/pacific/iec/complaints</t>
  </si>
  <si>
    <t>CalSTRS Investments Overview web page, accessed on April 18, 2015. http://www.calstrs.com/investments-overview
CalPERS, 2014 annual report, accessed on Apr. 22, 2015. http://www.calpers.ca.gov/eip-docs/about/pubs/cafr-2014.pdf
CalSTRS Annual report, accessed on Apr. 22, 2015
http://www.calstrs.com/comprehensive-annual-financial-report
CalSTRS, Monthly updates, investment compliance, accessed on Feb. 28, 2015. http://www.calpers.ca.gov/eip-docs/about/committee-meetings/agendas/invest/201504/item04d-01.pdf</t>
  </si>
  <si>
    <t>Graham Sloan, Director Arkansas Ethics Commission, January 21, 2015, email interview.
Jay Barth, Professor of Politics at Hendrix College, February 7, 2015, telephone interview. 
Max Brantley, Senior Editor Arkansas Times, January 20, 2015, telephone interview. 
Matt Campbell, lawyer and blogger, Blue Hog Report, January 20, 2015, telephone interview. 
Rep. Warwick Sabin, state representative, sponsor of ethics bill that became Amendment 94, February 20, 2015, telephone interview.</t>
  </si>
  <si>
    <t>George Hopkins, executive director of the Arkansas Teacher Retirement system, Februray 17, 2015, telephone interview. 
Wesley Brown, business editor Talk Business, March 10, 2015, telephone interview.
Arkansas Public Employees Retirement System Annual Financial Report, 2014, accessed March 19, 2015,
http://www.apers.org/annualreports/APERS_FR2014.pdf
Arkansas Judicial Retirement System Annual Financial Report, 2014, accessed March 19, 2015,
http://www.apers.org/ajrs/AJRS_FR/AJRS_FR2014.pdf
Arkansas Teachers Retirement System Annual Report, 2013, accessed March 19, 2015, https://www.artrs.gov/Forms/ATRS_2013_Annual_Report.pdf</t>
  </si>
  <si>
    <t>Fair Political Practices Commission, Gifts and Honoraria web page, accessed on Apr. 22, 2015
http://www.fppc.ca.gov/index.php?id=31
Fair Political Practices Commission, Minutes, Aug. 22, 2013,  Item 33, Jerome Moss
http://www.fppc.ca.gov/agendas/2013/09-13/August%202013%20Minutes.pdf
Fair Political Practices Commission, Minutes, Jan. 16, 2014, Item15, Jean Goebel
http://www.fppc.ca.gov/agendas/2014/02-14/January%202014%20Minutes.pdf</t>
  </si>
  <si>
    <t>Phone interview Feb. 24, 2015, with Jim Morrill, politics and government reporter for the Charlotte Observer.
Phone interview Feb. 25, 2015, with Jane Pinsky, director of NC Coalition for Lobbying and Government Reform. 
Phone interview  Feb. 28, 2015, with Bob Hall, executive director of Democracy North Carolina.</t>
  </si>
  <si>
    <t>March 2, 2015, phone interview with state executive ethics attorney Jonathan Woodman;
March 2, 2015, phone interview with Jim Duncan, president of the Alaska State Employees Association;
Elaine Chalup v. Ed Fogels, Alaska Public Offices Commission (http://aws.state.ak.us/ApocReports/Paper/Download.aspx?ID=9555), accessed June 28, 2015;
Garland Blanchard v. Cora Campbell, Alaska Public Offices Commission (http://aws.state.ak.us/ApocReports/Paper/Download.aspx?ID=9550), accessed June 28, 2015."</t>
  </si>
  <si>
    <t>David Cannella, Arizona State Retirement System Communication Manager, email interview 3/18/2015
Byron Schlomach, Goldwater Institute Center for Economic Prosperity Director, telephone interview 3/2/15 
Arizona State Retirement System, annual reports, Accessed May 7, 2015
https://www.azasrs.gov/content/annual-reports
Arizona State Retirement System, investment information, Accessed May 7, 2015
https://www.azasrs.gov/content/investments</t>
  </si>
  <si>
    <t>Byron Schlomach, Goldwater Institute Center for Economic Prosperity Director, telephone interview 3/2/15
Jim Small, Arizona News Service Editor, telephone interview, 5/17/2015
Laurie Barcelona, Arizona State Personnel Board Executive Director, telephone interview, 2/25/15</t>
  </si>
  <si>
    <t>Rachael Fauss, Citizens Union, Director of Public Policy, March 27, 2015, New York, phone
Duffy, in interview, details RBA flirtation, by Brian Sharp, Democrat &amp; Chronicle, Oct. 25, 2013, http://www.democratandchronicle.com/story/news/local/2013/10/25/duffy-in-interview-details-rba-flirtation/3189033/ ; 
Duffy to head Rochester Business Group, no byline, Albany Times Union, Nov. 19, 2014, http://www.timesunion.com/local/article/Duffy-to-be-next-CEO-of-Rochester-Business-5903413.php ;</t>
  </si>
  <si>
    <t>John Carroll, former acting director of the Alabama Ethics Commission, May 1, 2015, telephone interview. 
Jackie Graham, director of the Alabama Personnel Department, May 20, 2015,  telephone interview.
Mike Cason, al.com, state government reporter, April 12, 2015, telephone interview.
“Wren's plea latest chapter in Alabama's corruption history: Convictions ended careers of 2 governors, many other officials,” Jeremy Gray, reporter, al.com, April 1, 2014. http://blog.al.com/wire//print.html?entry=/2014/04/wrens_plea_latest_chapter_in_a.html, accessed May 14, 2014.
Ethics Commission Advisory Opinion 2011-12, issued to Sally Brewer Howell, executive director of the Alabama Association of School Boards, Dec. 7, 2011, http://ethics.alabama.gov/opinion2.aspx?usterms=gifts&amp;ustype=2, accessed April 16, 2015.
“Guidelines for Public Officials and Employees,” James Sumner, Ethics Commission, July 2012. http://ethics.alabama.gov/docs/GuidelinesPublicOfficialsEmployees7-2012.pdf, accessed March 17, 2015.</t>
  </si>
  <si>
    <t>Julie Ann Grimm, Santa Fe Reporter, editor, 3 April 2015, via phone.
Rob Nikolewski,Watchdog.org, former state capitol reporter, 10 April 2015, via phone.
State Medicaid director takes new job with contractor that prompted provider shake-up, Patrick Malone, The Santa Fe New Mexican, 7 January 2015, http://www.santafenewmexican.com/news/health_and_science/state-medicaid-director-takes-new-job-with-contractor-that-prompted/article_fa414bf1-77de-58b1-9c01-16944c538124.html.
People on the Move: Johnny Montoya, staff report, Albuquerque Business First, 24 September 2013, http://www.bizjournals.com/albuquerque/potmsearch/detail/submission/2056781/Johnny_Montoya.
Editorial: Let's shut New Mexico's revolving door, the Albuquerque Journal, 23 February 2015,  http://www.abqjournal.com/545139/opinion/lets-shut-new-mexicos-revolving-lobbyist-door.html</t>
  </si>
  <si>
    <t xml:space="preserve">Josh Margolin, ABC News reporter and former statehouse reporter for The Star-Ledger, 2/8/15 phone interview.      
NJ Transit's Secret Deal With Christie's Favorite Firm, WNYC, February 12, 2014 http://www.wnyc.org/story/nj-transits-secret-deal-christies-favorite-firm/      
The Saga of Christie, Samson and the American Dream Megamall: Part I, Bob and Barbara Dreyfuss, The Nation, on July 1, 2014: http://www.thenation.com/blog/180471/saga-christie-samson-and-american-dream-megamall-part-i 
The Saga of Christie, Samson and the American Dream Megamall: Part II, Bob and Barbara Dreyfuss, The Nation, on July 2, 2014: http://www.thenation.com/blog/180497/saga-christie-samson-and-american-dream-megamall-part-ii#   
Hoboken mayor's allegations cast ex-DCA comissioner in a stressful spotlight By Susan K. Livio | The Star-Ledger on January 18, 2014: http://www.nj.com/politics/index.ssf/2014/01/chris_christie_appointe_lori_grifa_sandy_recovery_money.html                  </t>
  </si>
  <si>
    <t xml:space="preserve">The appointed members of Kentucky's Legislative Branch Ethics Commission and the elected and appointed members of the Judicial Conduct Commission do not have any employment restrictions on them once they leave the service of the commission. For commission members, their service is a part-time job. 
The full-time staff of the Kentucky Executive Branch Ethics Commission, however, must adhere to the same cooling-off period that other state employees must follow as outlined in Kentucky Revised Statutes Chapter 11A, Section 40, Subsection (6). An employee must wait six months before engaging in a contract with the agency that formerly employed the person. 
No such restrictions exist for the employees of the Legislative Ethics Commission or Judicial Conduct Commission. </t>
  </si>
  <si>
    <t>State civil servants adhere to the law of gifts and hospitality, which regulates gifts of more than $250 given to public employees and not their family members.
Bob Kuchera of the Wyoming Public Employees Association said state employees are allowed to accept a cup of coffee but anything that makes them beholden to another person is not OK.
“I've never had to represent someone who has accepted a gift and was reprimanded for it,” he said.
An executive order from 1997 on executive ethics outlines a gift policy that the Department of Administration and Information uses for executive branch employees.  
The code of ethics says a public employee cannot accept gifts that create the appearance of a conflict of interest or impropriety, whether or not those actually exist. 
They also cannot accept a meal expense, lodging or travel expenses on official business from any entity other than the state. 
Kuchera said civil service workers follow the code of ethics quite closely.</t>
  </si>
  <si>
    <t>Members of the Iowa Ethics and Campaign Disclosure Board would not fall under 68B.5A, which restricts lobbying activities, but do fall under 68B.7, Prohibited Use of Influence, which restricts individuals from employment with the board or receiving compensation from any "person, firm, corporation or association in relation to any case, proceeding or application with respect to which the person was directly concerned and personally participated during the period of service or employment" within a period of two years after leaving employment or service.
Members of the legislative ethics committee fall under both Iowa Code 68B.7 and 68B.5A.
There are no restrictions on former members of the Judicial Qualifications Commission.</t>
  </si>
  <si>
    <t>State Ethics Commission members and Inspector General Cynthia Carrasco are covered under Indiana's post-employment restrictions that require a one-year "cooling off" period for some state elected and appointed officials. The law requires one year elapse if they want to become an executive branch lobbyist, if they negotiated or administered state contracts, if they made regulatory or licensing decisions while employed with the state for the same entity for which they want to work. A life-long ban exists against being involved with a particular issue or matter connected to a company or entity for which the employee was personally or substantially involved in when employed by the state.
 Members of the Indiana House and Senate Ethics Committees are subject to the same "cooling-off" restrictions for entering private sector employment as other members of the Indiana General Assembly (Indiana Code 2-7-5-7). Legislators may not be registered as lobbyists or employed as legislative liaisons for one year after the date they left the legislature. This provision applies regardless of whether or not a conflict of interest exists.
 There are no such restrictions on appointed members of the Indiana Commission on Judicial Qualifications because members maintain their jobs while acting in this capacity.</t>
  </si>
  <si>
    <t>TRS Comprehensive Annual Financial Report (http://doa.alaska.gov/drb/trs/employee/resources/cafr.html#.VOK5KvnF-Sp), accessed Feb. 16, 2015; 
PERS Comprehensive Annual Financial Report (http://doa.alaska.gov/drb/pers/employee/resources/cafr.html#.VOK4vfnF-So), accessed Feb. 16, 2015;
June 17, 2015, phone interview with Jerry Burnett, deputy commissioner, Department of Revenue</t>
  </si>
  <si>
    <t>State Budget Office, http://www.doa.state.wi.us/Divisions/Budget-and-Finance/State-Budget-Office
Accessed several times, including July 14, 2015
Comprehensive Annual Financial Report, For the fiscal year ended June 30, 2014, Auditor's letter, P. 17
http://doa.wisconsin.gov/Documents/DEBF/Financial%20Reporting/CAFR/2014_CAFR_Linked.pdf
Todd Berry, president, Wisconsin Taxpayers Alliance, 401 North Lawn St., Madison. Email: pres1@wistax.org' Face-to-face interview and followup emails, Feb. 17, 2015 and Feb. 18, 2015,</t>
  </si>
  <si>
    <t>When the Georgia Transparency and Campaign Finance Commission does investigate and if it does audits, of which there are few, those results are made available upon conclusion within a month. For 2013 and 2014, the commission website shows a total of only six investigations that were completed. All but two were administrative dismissals.</t>
  </si>
  <si>
    <t>Ann Rice, New Hampshire Department of Justice, deputy attorney general, January 22, 2015 Lowell, Mass., phone.
Charles Arlinghaus, The Josiah Bartlett Center for Public Policy, president, January 22, 2015, Lowell, Mass., phone
Patrick Wood, New Hampshire Personnel Appeals Board, commissioner 1997-2014, attorney, Feb. 19, 2015, Lowell, Mass., phone</t>
  </si>
  <si>
    <t>There is a one-year "revolving door prohibition" period after termination in which state employees and their immediate family members cannot accept employment or compensation from an outside agency. This applies to both the legislative and executive branches, including members of the respective ethics entities for each branch.
(5 ILCS 430/5-45) 
    Sec. 5-45. Procurement; revolving door prohibition.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 
There are no such restrictions for the Judicial Inquiry Board or the Courts Commission.</t>
  </si>
  <si>
    <t>“Retirement Systems of Alabama Comprehensive Annual Financial Report for the Fiscal Year Ended September 30, 2014,” Retirement Systems of Alabama, Jan. 28, 2015. http://www.rsa-al.gov/uploads/files/2014_RSA_CAFR.pdf, accessed May 17, 2015.
“Investments,” The Retirement Systems of Alabama, undated launch page. http://www.rsa-al.gov/index.php/about-rsa/investments/, accessed May 17, 2015.
Mike Cason, al.com, state government reporter, April 12, 2015, telephone interview.
Marc Green, chief investment officer, the Retirement Systems of Alabama, telephone interview, May 28, 2015.</t>
  </si>
  <si>
    <t xml:space="preserve">Delaware's Elections Commissioner Elaine Manlove, the state's primary elections regulator, admits that her office rarely, if ever, investigates campaign finance practices, and does not audit campaign finance filings. There do not appear to be any investigations or audits of campaign finance practices available at elections commissioner's website.
E. Norman Veasey, a former Delaware Chief Justice who was tapped as a special campaign finance prosecutor, reported on campaign finance corruption in December 2013. That report is publicly available. It led to prosecutions for campaign law violations in 2008. </t>
  </si>
  <si>
    <t xml:space="preserve">No such restrictions exist. However, employees of the Idaho Attorney General’s office who are attorneys are bound by the Idaho Rules of Professional Conduct of the Idaho State Bar, which restrict attorneys who have formerly represented a client from later representing interests adverse to the client, and from using information relating to their having represented the client “to the disadvantage of the former client” or revealing “information relating to the representation.” These same rules apply to members or employees of the Idaho Judicial Council who are attorneys, which include half the council’s members and its executive director.
                                                     </t>
  </si>
  <si>
    <t>Jack Rogers, recently retired state department head, in a telephone interview from his home in Charleston WV on Jan. 22, 2015.
Mike McKown, director of the state Budget Office, in a telephone interview from his office in the state Capitol in Charleston WV on Jan. 2, 2015. 
The WV State Auditor’s Office Web makes a number of reports available on line, accessed on April 23, 2015. 
https://www.wvsao.gov/Accounting/Default.aspx#AnnualReport
Post Audit reports from the Legislative Auditor, accessed on April 23, 2015.
http://www.legis.state.wv.us/Joint/Postaudit/reports.cfm</t>
  </si>
  <si>
    <t>No former commissioner who served at least 181 days, within 12 months after leaving the commission, can represent any person or business for a fee or other consideration, on matters in which the former commissioner participated as a commissioner or on matters involving official action by the particular state agency or subdivision thereof with which the former commissioner had actually served, according to Hawaii Revised Statutes Chapter 84, Section 18.
 Commissioners are considered "employees," under Hawaii revised Statutes, Chapter 18, Section 3.
 State agencies can, however, contract with a former commissioner on matters on behalf of the state and the former commissioner can appear before any agency in relation to that service, under Chapter 84, Section 18, subsection (d). 
 Violations can result in the favorable state action being voided, and the state attorney can pursue legal action to recover compensation.</t>
  </si>
  <si>
    <t xml:space="preserve">Citizens can access information on state pension funds within a reasonable time period and at no cost. 
The Wyoming Retirement System website has a number of reports and strategic planning documents, including a Comprehensive Annual Financial Report published in June of each year, with fees, performance reports and investment information. The 2014 comprehensive annual financial report was due out in June 2015. </t>
  </si>
  <si>
    <t>Brad Shannon, editorial writer, The Olympian, phone interview 3/20/2015; 
Washington State Auditor's Office, state government audits, accessed 4/16/2016 
http://www.sao.wa.gov/state/Pages/default.aspx#.VS--Not5nHg 
"Five mythis of cap-and-trade," Todd Myers Washington Policy Center, March 2015, accessed 4/16/2016 
https://www.washingtonpolicy.org/publications/brief/five-myths-cap-and-trade</t>
  </si>
  <si>
    <t>Records from the State of Wisconsin Investment Board are less available to the public than other state agency documents.
In the first place, records are only available for inspection at the SWIB offices in Madison at 121 East Wilson Street. Access to records may be provided during office hours, from 8 a.m. to 5 p.m.  
In addition, the following records in the board's possession are not open for public inspection:
19.55(2) (c)Statements of economic interests and reports of economic transactions which are filed with the government accountability board by members or employees of the investment board, except that the government accountability board shall refer statements and reports filed by such individuals to the legislative audit bureau for its review, and except that a statement of economic interests filed by a member or employee of the investment board who is also an official required to file shall be open to public inspection.
In addition, potential contractors can also request exemptions from the state Open Records Law. For example, in Requests for Proposals (RFPs), "we ask potential contractors to identify information that they believe is proprietary/trade secret information," says Vicki Hearing, spokesperson for SWIB. "When we receive a public records request, (the) Legal (Department) reviews the records and determines if Legal agrees that they are proprietary/trade secrets.  If Legal does not agree, the potential contractor is contacted to discuss, but SWIB provides all records that Legal deems subject to disclosure under the law."
As far as placement agents, SWIB recognizes that many private market fund managers use a placement agent to identify sources of capital, which could be located anywhere in the world. SWIB, however, never hires a placement agent to find investments, and SWIB never pays any fees to a placement agent. If, however, SWIB is contacted by a placement agent or a registered lobbyist regarding a potential investment or if a placement agent is otherwise involved in a fund investment, SWIB has a number of institutional controls in place to ensure full reporting of any potential conflicts of interest and to ensure that no SWIB board member or staff person benefits personally from any SWIB investment.
Trustees and most senior managers and senior portfolio managers are required by  law to file asset disclosure forms quarterly and an overview annually.  They are not available to the public.  Minutes of State Investment Board meetings are also public information, but they are currently not available on line.
That said, SWIB says it updates performance numbers each month for the Core and Variable Funds on the website. Performance numbers for the calendar year are what affects retirement system participants. These numbers are used to determine the credit that actively employed members receive in their pension accounts as well as changes in annuitants’ benefits each year as determined by the Department of Employee Trust Funds. "However, we post monthly updates to give participants an indication of the performance trend as the year progresses. Mutual funds determine performance each day to set their share price, since investors buy into and sell out of their funds daily. The WRS does not need to incur the extra expense of daily pricing. The performance of the Core and Variable Funds is determined by the returns of many individual investments. Stocks and other investments traded on public markets are priced daily. However, performance figures for privately traded investments—such as business loans, real estate and private equity—are typically not available until up to four weeks after the end of the month. To avoid confusion, SWIB generally waits until final calculations are made on all investments before updating the monthly performance." Performance information is updated quarterly in the WRS News. (http://www.swib.state.wi.us/newsletters.aspx).
The annual financial report provides annual performance information at the end of the fiscal year. These documents are available on our website or by making a request to info@swib.state.wi.us.</t>
  </si>
  <si>
    <t>The Fair Political Practices Commission publishes agendas 10 days in advance of its meetings. The agendas include proposed decisions and orders based on staff investigations. The final orders, which include statements of fact, are published online immediately after they are approved.</t>
  </si>
  <si>
    <t>Public officials and members of Commissions are banned from lobbying state government for one year after leaving office.</t>
  </si>
  <si>
    <t>Ric Brown, Finance Secretary, 19 February 2015, Richmond, Virginia, interview by phone.
Martha Mavredes, Auditor of Public Accounts, 18 February 2015, Richmond Virginia, interview by email.
2014 Comprehensive Annual Financial Report, Virginia Department of Accounts, 18 December 2014. http://www.doa.virginia.gov/Financial_Reporting/CAFR/2014/2014_CAFR.cfm
2013 Comprehensive Annual Financial Report, Virginia Department of Accounts, 13 December 2013. http://www.doa.virginia.gov/Financial_Reporting/CAFR/2013/2013_CAFR.cfm
Commonwealth Data Point, accessed 21 February 2015. http://datapoint.apa.virginia.gov/</t>
  </si>
  <si>
    <t>The cooling off period for ethics commissioners and JQC members entering the private sector is 2 years in Florida, as established by FS 112.313 (9)3.a. (Both commissioners and JQC members are appointed state officers). 
112.313 Standards of conduct for public officers, employees of agencies, and local government attorneys.—
(9)3.a. No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 No member of the Legislature shall personally represent another person or entity for compensation during his or her term of office before any state agency other than judicial tribunals or in settlement negotiations after the filing of a lawsuit.
b. For a period of 2 years following vacation of office, a former member of the Legislature may not act as a lobbyist for compensation before an executive branch agency, agency official, or employee. The terms used in this sub-subparagraph have the same meanings as provided in s. 112.3215.</t>
  </si>
  <si>
    <t>Ark. Code 19-11-229 (e), “Competitive sealed bidding, 1979
http://law.justia.com/codes/arkansas/2012/title-19/chapter-11/subchapter-2/section-19-11-229/</t>
  </si>
  <si>
    <t xml:space="preserve">The Ethics Commission publishes the results of its investigations on its website shortly after their conclusion, but only in contested matters. In non-contested matters, information is available upon request (for example, the terms of a settlement and results of an investigation finding probable cause). The Commission is statutorily required to keep pending matters confidential.  </t>
  </si>
  <si>
    <t>Finance and Mgt. Commissioner James Reardon, personal interview Feb. 4, 2015.
State Auditor Doug Hoffer, personal interview Jan. 21, 2015.
Stephen Klein, Chief Fiscal Officer, personal interview Jan. 29, 2015.
Comprehensive Annual Financial Report For the fiscal year ending June 30, 2014, accessed April 17, 2015.
http://auditor.vermont.gov/sites/auditor/files/2014%20CAFR%20FINAL%20w%20cover.pdf</t>
  </si>
  <si>
    <t>A.S. 36.30.130, Public Notice of Invitation to Bid (http://www.touchngo.com/lglcntr/akstats/Statutes/Title36/Chapter30/Section130.htm), accessed Feb. 16, 2015;
A.S. 36.30.365, Notice of Intent to Award Contract (http://www.touchngo.com/lglcntr/akstats/Statutes/Title36/Chapter30/Section365.htm), accessed July 17, 2015;
A.S. 36.30.510, Records of Contracts Awarded Under Competitive Sealed Proposals (http://www.touchngo.com/lglcntr/akstats/Statutes/Title36/Chapter30/Section510.htm), accessed Sept. 23, 2015.
AS 36.30.520, Records of Single Source and Emergency Procurements (http://www.touchngo.com/lglcntr/akstats/Statutes/Title36/Chapter30/Section520.htm), accessed Sept. 23, 2015;
AS 36.30.522, Records of Innovative Procurements (http://www.touchngo.com/lglcntr/akstats/Statutes/Title36/Chapter30/Section522.htm), accessed Sept. 23, 2015;
AS 36.30.530, Public Access to Procurement Information (http://www.touchngo.com/lglcntr/akstats/Statutes/Title36/Chapter30/Section530.htm), accessed Sept. 23, 2015</t>
  </si>
  <si>
    <t>There is no entity charged with monitoring the financing of candidates, political parties and PACs. Although the Secretary of State's Office sometimes informally looks into suspected violations, it does not issue reports based on its findings.  Any evidence discovered in the process is turned over to the Attorney General's Office or a district attorney.</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</si>
  <si>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Office of the Utah State Auditor Releases Audited Financial Statement of Utah Fund of Funds, news release, March 26, 2014, http://auditor.utah.gov/wp-content/uploads/sites/6/2013/05/Press-Release-Office-the-Utah-State-Auditor-Releases-Utah-Fund-of-Funds-Audited-Statements.pdf</t>
  </si>
  <si>
    <t xml:space="preserve">Investigations and complaints are published as soon as they are processed by the Alaska Public Offices Commission and can be accessed on the commission's website by searching a database labeled "Commission Complaints." Audits are detailed in a biennial report. </t>
  </si>
  <si>
    <t>Both the Arizona Secretary of State and the Arizona Citizens Clean Election Commission produce investigative findings, which are public record. Neither routinely publishes the findings online, but they are available upon request. 
They typically come within a month of concluding an investigation.</t>
  </si>
  <si>
    <t>Interview 1/19/15 with Sandi Chereb, Las Vegas Review-Journal political reporter, Carson City.
Interview 1/19/15 with Barry Smith, executive director, Nevada Press Association, Carson City.
Phone interview 1/19/15 with Mike Willden, Gov. Brian Sandoval's chief of staff.</t>
  </si>
  <si>
    <t>Can citizens access political finance records?</t>
  </si>
  <si>
    <t>There is nothing in the law that says the state is required to publicly announce the results of procurement decisions. 
Most procurement decisions are made public, though, and citizens can request the information as public records.</t>
  </si>
  <si>
    <t>Eva DeLuna Castro, budget analyst, Center for Public Policy Priorities.  Telephone interview, Jan. 21, 2015.
Comprehensive Annual Financial Report for the State of Texas, 2014, Texas Comptroller of Public Accounts,   Last accessed May 8, 2015
http://www.texastransparency.org/State_Finance/Budget_Finance/Reports/Comprehensive_Annual_Financial/14/pdf/CAFR-2014.pdf
Health and Human Services, Internal Audit,  Fiscal Year 2013.  Last accessed May 8, 2015    
http://www.hhsc.state.tx.us/reports/2013/FY13-Internal-Audit-Report.pdf
The Texas State Auditor's Office,  SAO Reports, Last Accessed May 8, 2015 
https://www.sao.state.tx.us/reports/Default.aspx</t>
  </si>
  <si>
    <t>A 100 score is earned if the entity publishes reports of all its investigations or audits within a month of their conclusion, and the reports are available to the public online.  
A 50 score is earned if reports are available to the public between one and three months after their conclusion, or if the reports are only available upon request.
A 0 score is earned if reports become available six months or more after their conclusion, only summaries are available, or are not available at all.</t>
  </si>
  <si>
    <t>State Government, Alabama Code Tile 41, Chapter 16, Section 24, 2009.
Public Officials and Employees, Alabama Title 36, Chapter 12, Section 40, 2004.
Public Officials and Employees, Alabama Title 36, Chapter 12, Section 41, 1940.
http://alisondb.legislature.state.al.us/alison/codeofalabama/1975/coatoc.htm, accessed June 7, 2015.</t>
  </si>
  <si>
    <t>Washington is one of only several states whose retirement system is segregated into two separate agencies. One, the Washington State Investment Board, handles investment responsibilities and the Department of Retirement Systems (DRS) handles retirement plan administration for members.
 State workers, employees and the public can look up pension funds' performance data online for free through the DRS website. The information includes asset allocation, return on investment rates and commissions paid.
 Fund information for nonpension investments can be found online via the investment board website. The information there is less detailed and requires digging.</t>
  </si>
  <si>
    <t xml:space="preserve">Solicitations, notifications and award decisions must be written in clear, understandable language. In addition, all records relating to a procurement are open to public inspection and should be maintained in a central location. In addition, The department shall, annually on or before October 15, submit to the governor, the joint committee on finance, the joint legislative audit committee and the chief clerk of each house of the legislature for distribution to the appropriate standing committees under s. 13.172 (3), a report concerning the number, value and nature of contractual service procurements authorized for each agency during the preceding fiscal year. The report shall also include, with respect to contractual service procurements by agencies for the preceding fiscal year: (a) A summary of the cost-benefit analyses completed by agencies in compliance with rules promulgated by the department under sub. (2).(b) Recommendations for elimination of unneeded contractual service procurements and for consolidation or resolicitation of existing contractual service procurements. and 16.705(9)
The department shall maintain a list of persons that are or have been a party to a contract with the state under this subchapter who have violated a provision of this subchapter or a contract under this subchapter. </t>
  </si>
  <si>
    <t>State of Tennessee Single Audit Report for the Year Ended June 30, 2014: http://www.comptroller.tn.gov/repository/SA/2014_TN_Single_Audit.pdf
Phone interview with Mike Dedmon, assistant director of the Division of Budget, on Feb. 19, 2015. 
Interview with Jim White, former executive director of the Fiscal Review Committee, on Jan. 6, 2015 at Rock Bottom Restaurant &amp; Brewery.</t>
  </si>
  <si>
    <t>The code of ethics for state employees is contained in administrative rules governed by the Office of State Emloyment Relations (OSER). Employees may not use or attempt to use the prestige or power of their position or state or leased property or services to influence or gain financial or other benefits, advantages or privileges for themselves, their immediate families or any organization in which they or an immediate family member are associated.  There are exceptions to the law: for example, exempted from the law: a state public official who may receive and retain from the state or on behalf of the state transportation, lodging, meals, food or beverage, or reimbursement therefor or payment or reimbursement of actual and reasonable costs that the official can show by clear and convincing evidence were incurred or received on behalf of the state of Wisconsin and primarily for the benefit of the state and not primarily for the private benefit of the official or any other person.
Changes in Internal Revenue Service rules about what must be claimed as gifts also heightened awareness among state employees regarding the prohibitions. For example, at the UW-Madison, large gifts ro graduates that had been planned in the School of Public Health were scrapped, according to former local union president Gary Mitchell.</t>
  </si>
  <si>
    <t>While the House and Senate ethics rules prohibit legislators from voting on issue in which they have a financial interest, the rules have been called lax in this area for years. The debate revolves around the advantages of having a part-time "citizen" legislature, with members who bring their professional and personal expertise to legislative debates versus the disadvantages of legislators voting and advocating for issues involving businesses and organizations in which they have an interest.
The rules also do not address situations in which lawmakers personally advocate for or against an issue with their fellow legislators. That loophole came to light in a high-profile debate over a measure that would have put a temporary moratorium on nursing home projects in Indiana in the 2014 legislature. 
Rep. Eric Turner, a Republican from Cicero who was the second highest-ranking House member at the time, and family members had a significant financial interest in a family nursing home development business and the proposed legislation, which failed, would have scuttled projects worth millions of dollars to his family. He did not vote on the House floor on this bill, but he pushed against it during private caucus meetings with fellow Republicans, who are in control of the House. The House Ethics Committee found that he technically broke no rules, but that he had not acted in the "highest spirit of transparency." The Speaker of the House removed Turner from positions of power in the House. He ran for re-election in November, but said before election he was going to resign to accept another position. Turner was re-elected and then resigned.
Julia Vaughn, policy director of Common Cause-Indiana, said the Turner situation illustrated that, ultimately, the ethics rules allowed him to play an advocacy role behind-the-scenes because the rules are focused only on activity on the House and Senate floor. 
On a regular basis, lawmakers employed in businesses, including banking and agriculture, not only vote on bills that financially benefit their industries, but also carry that legislation. "The General Assembly has a huge tolerance for legislators who create the appearance of impropriety because of issues they choose to get themselves involved in. In Indiana, she said, the excuse always has been there has to be a direct and significant financial impact to require them to recuse themselves. 
John Krull, journalism department chairman at Franklin College, Franklin, said it's rare for legislators to recuse themselves from voting on the floor, even though they vote on issues involving industries in which they work and have financial interests. The law should be changed so they have to recuse from voting and debating issues in which they have a financial interest of any kind, he said. 
But an ethics reform bill, House Bill 1002, passed in late April during the 2015 legislature, closes some of the loopholes that watchdog groups and other activists sought, especially in light of the three recent Statehouse ethics scandals, including Turner's case. Gov. Mike Pence signed the law in early May 2015. The law, effective July 1, 2015, makes several changes: Broadens the personal financial disclosures of lawmakers, such as requiring them to list any close relatives who are lobbyists and to disclose any business ownership they have that are worth at least $500,000; creates an "ethics counselor" position in the Legislative Services Agency to advise lawmakers on potential conflicts of interest; bars any elected official or employee from using state money, facilities or personnel for political purposes, and tightens the rules on waivers from the state's one-year "cooling off" period for state agency officials taking private-sector jobs that would deal with their former departments. 
Even while the ethics reform bill was being debated in the 2015 session, three instances of potential conflicts came to light. In one case, Rep. Eric Koch, R-Bedford, chairman of the House Energy Committee, decided to drop a proposed bill that would have prevented local governments from regulating oil and gas drilling after potential conflict of interest concerns emerged regarding his personal investments in more than two dozen oil and natural gas companies. In another instance, House Republican Robert Behning, chairman of the House Education Committee, decided to forego a planned education consultant firm after he asked for a House Ethics Committee opinion on move. He had proposed to begin lobbying in another state for an educational testing company that does business in Indiana. 
During the debate over financing a new stadium for the Indy Eleven soccer team, Indiana House Speaker Brian Bosma, who pushed for the new ethics reform bill, revealed he had done legal work for the team for the past two years. He made the disclosure this year, but not last year when the financing bill also was debated. In his defense, Bosma said he has never voted on the issue or advocated for it privately, but wanted to reveal his interest due to the stronger ethics code being considered.</t>
  </si>
  <si>
    <t xml:space="preserve">The Virginia Retirement System publishes summary investment performance reports and financial statements, which include actuarial assessments on the pension plans.
The Joint Legislative Audit and Review Commission produces semi-annual investment reports, biennial status reports and quadrennial actuarial reports. The reports look at structure and governance; investment practices, policies and performance; actuarial policy and soundness of the trust funds; and administration and management of the retirement system.
Ron Jordan, executive director of the Virginia Governmental Employees Association, said VRS covers its investments extensively at its annual retreat, to which stakeholders are invited, and at board meetings, which are open to the public. 
The management and consultant fees are reported, by firm, in the Comprehensive Annual Financial Report. Public equity firms' commissions are also reported. Contracts, consultant reports and particular commissions are not included in these or any other reports. </t>
  </si>
  <si>
    <t>Jason Dilges, commissioner, Bureau of Finance and Management, 31 March 2015, email.
Comprehensive Annual Financial Report page, Bureau of Finance and Management, http://bfm.sd.gov/cafr/, 31 March 2015.
South Dakota Comprehensive Financial Report for the Fiscal Year Ended June 30, 2014, http://bfm.sd.gov/cafr/SD_CAFR_2014.PDF, accessed on 31 March 2015.
Single Audit Report for the Fiscal Year Ended June 30, 2013, http://legislativeaudit.sd.gov/Reports/State/Statewide%202013.pdf, accessed on 31 March 2015.</t>
  </si>
  <si>
    <t>State law requires the procurement director to designate which bid was successful, as well as to maintain all bids in his office for public inspection. No law requires publication of awarded bids. They are considered public records, however, and must be made available for public inspection.
§5A-3-11 reads as follows, 
 "(h) After the award of the order or contract, the director, or someone appointed by him or her for that purpose, shall indicate upon the successful bid that it was the successful bid. Thereafter, the copy of each bid in the possession of the director shall be maintained as a public record, shall be open to public inspection in the office of the director and may not be destroyed without the written consent of the Legislative Auditor."
Notice of award is also available at the West Virginia Purchasing Bulletin, which recently became part of the wvOASIS state network, a new computer network that will link all state agency Web sites in a single portal.</t>
  </si>
  <si>
    <t>Gavin Geis, executive director, Common Cause Nebraska, in-person interview, March 11, 2015
Vince Powers, chairman, Nebraska Democrats, phone interview, March 16, 2015
J.L. Spray, chairman, Nebraska Republicans, phone interview, March 12, 2015</t>
  </si>
  <si>
    <t>State agencies are required to list all bidders and the identity of winning bidders in a statewide bid notification system. However, that system is not open to the public. By law, bid records are public records and can be requested. 
In practice, current contracts can be searched online at https://fortress.wa.gov/ga/apps/ContractSearch/ContractSearch.aspx, but state law doesn't require this.</t>
  </si>
  <si>
    <t>Most of the state's civil servants and their immediate families adhere to the laws governing gifts and hospitality.
  Gordon Simmons, who represents the Public Workers Union/WV, said there are occasional lapses from the rules. He noted that a recent move to privatize some functions of the state Department of Highways may have created an opportunity for some state officials to take advantage of the system.
  Robin Perdue, director of the Public Employees Grievance Board, said there had been no problems recently with abuses of gifts or hospitality.
  Rebecca Stepto, executive director of the Ethics Commission, said there were two violations on record, one involving gifts and the other an excessive retirement dinner, both in 2013.</t>
  </si>
  <si>
    <t>Charles S. Johnson, Lee Newspapers State Bureau, Bureau Chief, 5 February 2015, Helena, Montana, telephone
Jonathan Motl, Commissioner of Campaign Practices, Commissioner, 5 February 2015, Helena, Montana, telephone
Mitch Tropila, State Representative, Great Falls (D), 20 March 2015, telephone, Helena, Montana.</t>
  </si>
  <si>
    <t>In practice, the entity/ies monitoring the campaign financing of candidates, political parties and PACs publishes the results of its investigations or audits.</t>
  </si>
  <si>
    <t xml:space="preserve">Government Accountability Report, Website with state institution explanations, accessed 3/9/2015,  http://gab.wi.gov/campaign-finance
Matt Rothschild, executive director, Wisconsin Democracy Campaign, email interview May 25, 2015
Government Accountability Board 2011-2013 Biennial Performance Report, pp. 33-34
http://www.gab.wi.gov/sites/default/files/publication/70/gab_2011_2013_biennial_report_10_15_13_pdf_59234.pdf,
Legislative Audit Bureau, Audit of GAB, December 2014 
lab_audit_report_14_14_full_pdf_13314.pdf
Legislative Audit Bureau, "WISCONSIN LEGISLATORS CHARGED WITH CRIMES AND VIOLATIONS OF ETHICS AND CAMPAIGN FINANCE LAWS, 1939-2010," December 2010
http://legis.wisconsin.gov/lrb/pubs/im/09im2.pdf 
Reid Magney, public information officer Wisconsin Government Accountability Board, email interviews Jan. 26, 27, 2015
Bill Lueders, President, Wisconsin Freedom of Information Council, Jan. 16, 2015, Madison WI, email interview     </t>
  </si>
  <si>
    <t>There are very few documented cases of state employees or family members accepting improper gifts.
 In September 2014, for instance, an employee with the state Department of Social and Health Services was fined $1,500 for accepting gifts from a vendor. But that was a rare example among a dozen or so ethics cases settled each year by the Executive Ethics Board. Most violations involve misuse of state time and resources, including phones and cars. 
 In the words of veteran statehouse reporter Brad Shannon, "I can't give a Good Housekeeping seal of approval" that the relatively few number of official cases reflects a lack of violations.</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</si>
  <si>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t>
  </si>
  <si>
    <t xml:space="preserve">The government maintains a record of all contracts made under the Utah Government Records Access and Management Act. While there is no law to mandate proactive release, these records are routinely shared. The record shall contain each contractor's name, the amount and type of each contract, and a listing of the procurement items to which the contract relates. id and RFP awards are published on the State’s electronic bidding system (BidSync) and are available to the public at no charge. The Division of Purchasing complies with the Governmental Records Access and Management Act. The awarded bids may be viewed on the Tabulations and Awards page of the Utah Department of Administrative Services' website. </t>
  </si>
  <si>
    <t>The State Retirement Systems has sought and obtained exemptions from several key state transparency laws. Therefore, citizens can only access limited information on the state pension fund in annual reports online. The information is available at not cost in a pdf format.</t>
  </si>
  <si>
    <t>Not only the results, but under the rules set forth in Agency of Administration Bulletin 3.5, which carry the weight of law, the entire process, for both regular purchases and transportation contracts, must be announced to the public: the original call for bids, the opening of the bids and the award of the contract.</t>
  </si>
  <si>
    <t>Virginia Public Procurement Act requires that procurement decisions are publicly announced. Decisions to give sole-sourcing awards or emergency awards must also be publicized.</t>
  </si>
  <si>
    <t>Under Section 322.020 of the Texas Government Code, the Legislative Budget Board is required to post on the Internet each major contract of a state agency and bid proposals for major contracts, searchable by contract value, state agency and vendor.  The law requires “public access to information posted under this section.”</t>
  </si>
  <si>
    <t xml:space="preserve">State legislators do not always recuse themselves from actions in which they  may have a conflict of interest. 
According to a news report in 2013, House Speaker Michael Madigan used his political office to pass legislation that shifted millions of dollars in contracts to clients in a property tax firm where he is a partner.
In another report, a state senator voted to approve a $95 million contract with an organization to build charter schools in Chicago. According to the report, the state senator's own law firm benefited from the contract and, moreover, the recipient of the contract was a client of the firm. </t>
  </si>
  <si>
    <t>Phil Kabler, statehouse correspondent for the Charleston Gazette, in a telephone interview from the state Capitol on Jan. 19, 2015.
Jake Glance, spokesman for Secretary of State’s Office, in an email interview from the state Capitol on Jan. 16, 2015.
Jack Rogers, retired state department head, in a telephone interview from his home in Charleston WV on Jan. 21, 2015.
Amber Epling, spokesperson for the Secretary of State's office, in an email interview from her office in the state Capitol June 2, 2015.</t>
  </si>
  <si>
    <t>In the 2014 legislative session, there were 71 disclosures of potential conflicts of interest in floor sessions of the House, and 25 in the Senate; in 2013, there were 63 in the House and 52 in the Senate. They are regular occurrences. The need for disclosure was driven home when the chairman of the Senate Resources Committee was the target of an ethics investigation in 2012 for failing to disclose that he had oil and gas leases on his property, while presiding over numerous committee hearings on oil and gas leasing legislation, and casting votes both in committee and in the full Senate. He was subsequently defeated in the next primary election. In both 2014 and 2015, all Idaho legislators were required to attend a mandatory, four-hour ethics training session during the first week of the legislative session. However, the legislators who disclose potential conflicts rarely recuse themselves; they are not required to do so.
 The only documented case of a failure to disclose a conflict of interest in the House or Senate in the past two years came when Rep. Shannon McMillan, R-Silverton, announced to the House that she had failed to disclose a conflict before voting against a bill, and requested an ethics inquiry on her herself. She also apologized to the House. The bill would have removed Idaho lawmakers’ special exemption from having their wages garnished for state court judgments; McMillan voted against it without revealing that she had numerous court judgments against her, including one in which court records showed an attempt to garnish her legislative wages was dropped on the grounds that she was exempt. A House Ethics Committee was convened, but after an inquiry, declined to sanction McMillan because she had apologized and disclosed the lapse.</t>
  </si>
  <si>
    <t>Tenn. Code Ann. § 12-3-510 says “notwithstanding § 12-3-502, all procurement records of the department and all records of the procurement commission shall be open and accessible to the public during the regular office hours of the central procurement office or state agency, when such inspections do not interfere with the orderly operation of the central procurement office or state agency.” 
By law, this information is public record. It is published online even though there is no mandate to do so.</t>
  </si>
  <si>
    <t>Lori Anderson, media affairs Public Disclosure Commission via email 2/9/2015; 
Public Disclosure Commission Status of Compliance cases, accessed April 21, 2015 
http://www.pdc.wa.gov/home/laws/statusofcompliancecasescalendaryear.aspx?Year=2013
"I-522 foe sued, accused of campaign-disclosure violation" The Seattle Times 10/16/2013 
http://www.seattletimes.com/seattle-news/i-522-foe-sued-accused-of-campaign-disclosure-violation
"Former Woodinville mayor to pay $10K in PDC penalties" Seattle Times 12/8/2014 
http://www.seattletimes.com/seattle-news/former-woodinville-mayor-to-pay-10k-in-pdc-penalties/</t>
  </si>
  <si>
    <t>When they leave the ethics board, members may not represent "any business or person" other than himself or herself for one year, nor may they hold any other position in state government for a year.  
Sec. 1-80 of the Ethics Code reads as follows: 
"(k) No former member of the board may represent any business or person, other than himself or herself, before the board for a period of one year following the end of such former member’s service on the board. No business or person that appears before the board shall employ or otherwise engage the services of a former member of the board for a period of one year following the end of such former member’s service on the board.
(l) No member of the board may hold any other position in state employment for a period of one year following the end of such member’s service on the board, including, but not limited to, service as a member on a state board or commission, service as a judge of the Superior Court or service as a state agency commissioner."
No such restrictions apply to members of the Judicial Review Council.</t>
  </si>
  <si>
    <t>State law bars employees of administrative agencies, including the Fair Political Practices Commission, from lobbying their former agencies for one year. There is no such law covering members of the Commission on Judicial Performance.</t>
  </si>
  <si>
    <t>John Oliver, the host of HBO’s comedy news show Last Week Tonight, made the Hawaii Legislature's "no conflict" rules the butt of a national joke, but the cases he mentioned occurred prior to the study period. Legislative leaders, however, continue finding no conflicts of interest among legislators based on the current lax legislative rules in effect and no statutory oversight.
 A state senator in 2014 did not recuse himself on votes on a controversial genetically modified organism measure, even though he operates a chain of organic grocery stores that could benefit from such legislation.
 Another state senator tried to recuse himself from a measure that could affect him personally, but was not allowed to do so, so he left the room to avoid the vote.
 Vote sheets in the state House and Senate allow only a yes vote, a yes with reservations vote, a no vote or an excused absence; there is no space for a recusal to be noted. It is not documented how many legislators ask for recusals and are told there are no conflicts.</t>
  </si>
  <si>
    <t>No law exists restricting commissioners of the independent Ethics Commission or members of the Commission on Judicial Discipline from entering the private sector after leaving their unpaid, volunteer position as a member of the panels. 
 The director of the Independent Ethics Commission is bound by a general state law that mandates a six-month cooling off period from working on matters in the private sector that the director worked on as head of the IEC. That law is not specific to the IEC.</t>
  </si>
  <si>
    <t>Chris Piper, executive director at Ethics and Virginia Conflict of Interests Advisory Council, interviewed Dec. 31, 2014 and April 30, 2015.
David Mitrani, associate at Sandler Reiff Lamb Rosenstein &amp; Birkenstock Green, interviewed Jan. 2, 2015; 
Rebecca Green, co-director of the Election Law Program for the College of William and Mary, interviewed Jan. 12, 2015.
“Part 8: Disclosure rules are lax, and reports are hard to find,” Dave Ress, Daily Press, 23 November 2014. http://www.dailypress.com/news/politics/dp-nws-virginiaway-part-8-disclosure-20141123-story.html#page=1</t>
  </si>
  <si>
    <t>Financial details on public retirement funds, including the Teacher Retirement System of Texas and the Employee Retirement System of Texas, are available to the public in reports accessible on the funds’ websites, including detailed statistical information, projections and independent audit reports.
The Comprehensive Annual Financial Report of the Employees Retirement System of Texas includes broker commissions (page 93) and management fees for alternative investments (Pate 95).  The report contains "a lot of information on fees and commissions to brokers," said Sharmila Kassam, deputy chief investment officer for the Employees Retirement System of Texas. 
The Legislative Budget Board also provides details on public retirement funds in its Annual Report on Major State Investment Funds.  The section of the Texas Government Code authorizing the budget board requires that the report be published “in a format and using terminology that a person without technical investment expertise can understand.”
In addition, the Pension Review Board, under a mandate by the 2013 Legislature, published a study, also electronically accessible to the public, examining the public retirement systems’ ability to meet long-term obligations through contributions, benefits and investments.   
All of the information is online and available to the public at no cost.</t>
  </si>
  <si>
    <t>It is standard practice in Georgia that bankers sit on the banking committee, lawyers sit on the judiciary and farmers on the agriculture commission, as legislators. Recusal on issues that constitute a conflict of interest has to be self-directed by the lawmaker and many lawmakers do so when a conflict of interest arises. Many will simply vote present during committee hearings or floor votes, if it's clear they may benefit from a vote, according to political scientist Charles Bullock. 
 There were allegations in 2014 that two lawmakers were influenced by campaign contributions from big drug makers to block medical marijuana legislations. The two lawmakers, who chair the Health and Human Services Committee, denied that the contributions influenced their decisions on the issue. They had not recused themselves from voting on the matter.</t>
  </si>
  <si>
    <t xml:space="preserve"> The executive director of the commission is subject to the one-year “cooling off period” prohibiting him from registering as a lobbyist for one year after leaving office. The director, as well as other staffers, are also prohibited from acting as a principle or agent for an entity other than the state in a judicial or other proceeding, contract, claim, or controversy after leaving their government position if the matter is within the former public employee's official responsibility (one-year cooling off period) or in which the former public employee participated substantially and personally in decision making on the matter in their official responsibilities (lifetime ban). (The same applies to the Judicial Discipline Commission). 
</t>
  </si>
  <si>
    <t>There have not been any cases during the period of study when state civil servants or family members accepted gifts or hospitality above what is legally allowed. This is partially true because Virginia has had lax limits.
Ron Jordan, executive director of the Virginia Governmental Employees Association said that while the system for gifts and hospitality is reporting by officials and civil servants on themselves, “it’s a far bigger issue for the legislature than for government employees.”
“Most of them have adopted the attitude that they want to be as pure as Caesar’s wife – a lot of them won’t let me buy them lunch,” he said. “Virginia government culture is that they should be perceived as clean and above-board.”</t>
  </si>
  <si>
    <t>After leaving the government, members of the Arizona legislature, who comprise the ethics committee, are prohibited from lobbying legislators for one year.
The same applies for judges, attorneys and members of the public who serve on the Commission on Judicial Conduct and the Arizona Judicial Ethics Advisory Committee.</t>
  </si>
  <si>
    <t>Jenn Gonnely, Executive Director, Utah Chapter of League of Women Voters, in-person interview on February 10, 2015, Salt Lake City. 
Mary Ann Martindale, Executive Director, Alliance for a Better Utah, in-person interview on February 10, 2015, Salt Lake City.
Jeff Hunt; attorney with Parr, Brown, Gee, Loveless; in-person interview on February 19, 2015, Salt Lake City.</t>
  </si>
  <si>
    <t>Michael Duane, Assistant Attorney General, email Jan. 21, 2015.
State v. Green Mountin Future (2013) Washington County Superior Court Order, accessed April 17, 2015. 
http://ago.vermont.gov/assets/files/Civil/2013-11-12%20Stipulated%20Judgment%20Order.pdf
State v. Republican Governors Assn. And Brian Dubie, Washington County Superior Court Order, accessed April 17, 2015. 
http://ago.vermont.gov/assets/files/Civil/2013-04-19%20Fully%20Executed%20Stip%20Order.pdf</t>
  </si>
  <si>
    <t>Phone interview, Les Boles, Budget Development Director, S.C. Revenue and Fiscal Affairs Office, April 2, 2015
Phone interview, Brenda Hart, Interim Director of the S.C. Budget Office, Msrch 31, 2015
Phone interview, John Ruoff, Principal of  The Ruoff Group, which provides research and policy analysis, March 25 and August 4, 2015
S.C. Comptroller General’s Monthly Detailed Spending website
https://ssl.sc.gov/SpendingTransparency/MonthlyExpenditureMain.aspx
Comprehensive Annual Financial Report
http://www.cg.sc.gov/publicationsandreports/Pages/CAFR.aspx</t>
  </si>
  <si>
    <t>While there is no law governing gifts and hospitality to which civil servants have to adhere, there were no documented cases of that kind of behavior during the period of study. 
 VPIRG Executive Director Paul Burns said he knew of "no evidence" suggesting that civil servants violate the limits on gifts and hospitality.</t>
  </si>
  <si>
    <t>Members of the ethics entities are held to the same standards as their peers as it relates to employment in the private and public sectors after leaving the office. For two years after leaving office, law prohibits any public officer -- which encompasses board and commission members, state workers and legislators -- from representing, advising or assisting a person for compensation regarding a matter that was under consideration by the administrative unit the public officer served in.</t>
  </si>
  <si>
    <t>Natalia Ashley, executive director, Texas Ethics Commission, interview, Jan. 13, 2013
Paul W. Hobby, chairman, Texas Ethics Commission,  telephone interview, Feb. 5, 2015
Texas Ethics Commission, Biennial Report, 2013-2014.   Accessed April 6, 2015
http://www.ethics.state.tx.us/tec/Biennial_Report_2013_14nla.pdf</t>
  </si>
  <si>
    <t>Under Alabama law, former public officials, including Ethics Commission members, for two years after the end of their terms are barred from lobbying their former colleagues, from going to work with businesses their departments had either investigated or contracted with, and from participating in suits involving the state and issues the former officials dealt with while in office. 
Specifically, the law states that public officials and employees may not operate as lobbyists or in any other manner represent a client or their new employer before the group or department where they once served for a period of two years after leaving office. Additionally, any former public official or employee who had purchasing authority or who was involved in awarding contracts and grants is barred from entering into or negotiating contracts or grants with the government agency for which they worked, also for two years after they leave their positions. Any public official or employees who participated in the regulation, audit or investigation of a business is banned from working with that business for two years after leaving office. 
The law also states that former public officials and employees also for two years after leaving office or the state’s employ may not act as attorney or assist with representing any other person in a judicial proceeding against the state in which the state has a substantial interest. That prohibition applies if the former official or employee was involved with the issue while they were in office or if the issue fell under their department’s domain.</t>
  </si>
  <si>
    <t>Lynn Evans, president, Common Cause Mississippi, April 19, 2015, Jackson, Mississippi, email interview.
Liz Cleveland, former Mississippi Development Authority Trade Bureau manager, April 20, 2015, interview.
Tom Hood, Executive Director, Mississippi Ethics Commission, Jackson, Mississippi, April 30, 2015, interview.</t>
  </si>
  <si>
    <t>There is general respect for the law and executive order in this area. There has been at least on documented case of abuse during the study period. A Utah State University employee said was fired by the University after he accepted gifts. He claims he wasn't given proper ethics training by the university and is seeking back wages. Also, Salt Lake City's police chief had been under scrutiny for he spoke at events in support of Tasers and their manufacturer Taser International as well as recorded a promotional video for the firm.</t>
  </si>
  <si>
    <t>The Texas government code and the Texas Penal Code prohibit employees from accepting gifts if the benefactor is attempting to influence the employee in the performance of his or her duties and employees would risk firing and prison time for violating the anti-corruption statutes.   
A former Texas prison system parole officer accused of accepting bribes from a drug-related parolee was sentenced to five years in prison in 2014, but state officials say that there is no evidence that state employees are failing to comply with the statutes.  
The Health and Human Services ethics policy notes that HHS employees may be occasionally offered gifts “in connection with their work for the state. Usually, these gifts are tokens of gratitude or appreciation for a job well done.”  
But the policy further notes:  “Sometimes, however, a gift is offered to curry favor with the HHS or the HHS employee or is offered in exchange for official action by the recipient of the gift; if so, the employee must refuse the gift.”</t>
  </si>
  <si>
    <t>Tom Mullaney, state budget officer, interview, Feb. 12, 2015, phone.
Ted Nesi, reporter, WPRI television, Interview, Feb. 25, 2015, phone.
Ian Donnis, political reporter, Rhode Island Public Radio, Interview, Feb. 5, 2015, phone.
The state Budget Office web site, accessed April 24, 2015, can be found here:
http://www.budget.ri.gov/
The Rhode Island Auditor General web site, accessed April 24, 2015:
http://www.oag.state.ri.us/reports.html</t>
  </si>
  <si>
    <t>Partial information is available online at no cost. For example, the South Dakota Investment Council’s annual reports and audits are both on the council’s website as PDFs, and they include information such as investment positions, fees and performance.
 Some information is excluded. The monthly reports that are required to be given to the council by South Dakota Codified Law 4-5-32 are not available online. Information about commissions paid to brokers also is not online.</t>
  </si>
  <si>
    <t>Gary Goldsmith, Minnesota Campaign Finance and Public Disclosure Board, Executive Director, 4 March 2015, St. Paul, Minnesota, in-person interview.
Former Minnesota Gov. Tim Pawlenty to head bank lobbying group, Jim Puzzanghera, Los Angeles Times, 20 September 2012, http://articles.latimes.com/2012/sep/20/business/la-fi-mo-pawlenty-bank-lobbyist-financial-servies-roundtable-20120920
Stillwater bridge engineer Jon Chiglo leaving MnDOT, Mary Divine, Pioneer Press, 22 October 2014, http://www.twincities.com/localnews/ci_26778296/stillwater-bridge-engineer-jon-chiglo-leaving-mndot</t>
  </si>
  <si>
    <t>Mike Wood, research director, Pennsylvania Budget and Policy Center, Harrisburg, Pa., 24 April 2015, interview by email. 
Financial Reports - Comprehensive Annual Financial Report, published by the Pennsylvania Office of the Budget, accessed and reviewed April 2015, http://www.budget.state.pa.us/portal/server.pt/community/financial_reports/4574
Enacted Budget Dashboard, Office of the Budget, accessed April 2015, http://www.budget.state.pa.us/portal/server.pt/community/current_and_proposed_commonwealth_budgets/4566</t>
  </si>
  <si>
    <t>The SCRSIC website provides information on private management of the state-run pension funds, investment positions, fees, performance reports, consultant reports, and commissions paid to brokers. Quarterly and annual reports dating back to 2007 are easily available. Investment contracts are not made available online.
“Unless there was a Freedom of Information Act request, we would have to make the determination as to whether the disclosure of that could potentially impair the investment,” said Executive Director Mike Hitchcock. “That would be the only caveat we would have.”
Hitchcock cited SC Code 9-16-80, which allows an exemption to the state Freedom of Information Act.
According to the law, “A record of the board, or commission, or of its fiduciary agents that discloses deliberations about, or a tentative or final decision on, investments or other financial matters is exempt from the disclosure requirements of Chapter 4 of Title 30, the Freedom of Information Act, to the extent and so long as its disclosure would jeopardize the ability to implement an investment decision or program or to achieve investment objectives.”</t>
  </si>
  <si>
    <t>John Mullen is the legislative advocate for the Oregon Law Center. He was interviewed by phone Feb. 11. 
Steve Buckstein is the co-founder and senior policy analyst at Cascade Policy Institute. He was interviewed by phone March 16.
Budget Process Overview by the Oregon Chief Financial Office, http://www.oregon.gov/DAS/CFO/pages/budgetprocessoverview.aspx, accessed on March 16, 2015.</t>
  </si>
  <si>
    <t xml:space="preserve">John Estus, spokesman for the Office of Management and Enterprise Services, in-person interview, 2/27/15, 9:15 a.m.
Oklahoma's FY 2014 Comprehensive Annual Financial Report: 
http://www.ok.gov/OSF/documents/cafr14.pdf
FY 2013: http://www.ok.gov/OSF/documents/cafr13.pdf
State Auditor and Inspector's FY 2013 Annual Report: 
http://www.sai.ok.gov/Search%20Reports/database/2013AnnualReportFinal.pdf
Additional years: http://www.sai.ok.gov/audit_reports/index.php?action=showtype&amp;type=15
David Blatt, executive director Oklahoma Policy Institute, telephone interview, 2/21/15, 11:15 a.m. </t>
  </si>
  <si>
    <t>There are no documented cases during this study period of state employees getting gifts or hospitality above what is legally allowed. 
 Jonathan Stephens, a staff attorney with the Tennessee State Employees Association (TSEA), which represents state workers, said he was not aware of any issues with workers receiving gifts.
 State Rep. Craig Fitzhugh said he had not heard of any issues with Tennessee workers getting gifts or hospitality. 
 The minutes from meetings of the Tennessee Ethics Commission do not show cases of employees running afoul of the gift/hospitality regulations.</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</si>
  <si>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 2015</t>
  </si>
  <si>
    <t>Phone interview with Tom Humphrey, reporter for the Knoxville News Sentinel, on Feb. 16, 2015.
Registry of Election Finance 2014 annual report (Page 8), accessed May 4, 2015 
http://www.tn.gov/tref/AnnualReport2014.pdf
Registry of Election Finance minutes of meetings, accessed May 4, 2015 
http://www.tennessee.gov/tref/meetings.htm
Knoxville News Sentinel blog, “State to audit controversial PAC, which ran on the newspaper’s website on Dec. 14, 2014: http://www.knoxnews.com/news/local-news/state-to-audit-controversial-pac_53584645
Tennessean newspaper story “Two Pacs fined over disclosure failures,” published on the newspaper’s website on Jan. 14, 2015: http://www.tennessean.com/story/news/politics/2015/01/14/two-pacs-fined-disclosure-failures/21779313/
Associated Press story “2 PACs fined by Tennessee election officials,” which ran in the Memphis Daily News on Jan. 16, 2015: http://www.memphisdailynews.com/news/2015/jan/16/2-pacs-fined-by-tennessee-election-officials/
“Tennessean story “Ruling: Williamson Strong acted as unregistered PAC” published on the newspaper’s website on May 13, 2015: http://www.tennessean.com/story/news/local/williamson/2015/05/13/williamson-strong-pac-decision/27232841/</t>
  </si>
  <si>
    <t>Shantel Krebs, secretary of state, 20 March 2015, email.
Jody Severson, political consultant, Severson and Associates, 10 March 2015, email.
Avon lawyer pleads guilty to campaign finance violation, Bob Mercer, Rapid City Journal, 26 September 2013, http://rapidcityjournal.com/news/avon-lawyer-pleads-guilty-to-campaign-finance-violation/article_596f51df-2b8f-5089-9240-eff030457167.html.</t>
  </si>
  <si>
    <t>It is generally believed that state employees follow the law governing gifts and hospitality, even though that law is somewhat murky as it references “money, emoluments, fees, perquisites, or other property received” and does not specifically mention gifts or apply to family members.
 Further guidance is spelled out in the “Policy on Acceptance of Gratuities, Rebates, Reward Points and Other Perquisites” in the state’s Employee Handbook, but that policy also fails to mention family members, leaving both law and policy on the subject to cover only state employees.
 There were no known issues or outright scandals involving extended family during the period of study, and there appears to be no registry for gifts received.</t>
  </si>
  <si>
    <t>Catherine Turcer, policy analyst, Common Cause-Ohio, Columbus, 1-30-15 email 
Carrie Bartunek, assistant public affairs director/press secretary, Ohio state auditor's office, Columbus, 2-3-15 and 2-4-15 emails 
Management letter from state Auditor Dave Yost to Gov. John Kasich, Sept. 12, 2014, not available online
State of Ohio Single Audit: https://ohioauditor.gov/auditsearch/Reports/2015/State_of_Ohio_Single_Audit_14_Franklin.pdf</t>
  </si>
  <si>
    <t>Robert R. Peterson, state auditor, interviewed by phone from Bismarck, N.D., March 12, 2015.
Jerry Kelsh, Democratic state representative from Fullerton, N.D., and member Legislative Audit and Fiscal Review Committee, interviewed by phone enroute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“Overview of Auditing for the State of North Dakota Including the Office of the State Auditor’s External Quality Control Report: 2013-15 Biennium,” Office of State Auditor, July 29, 2013,  http://www.nd.gov/auditor/reports/process_13.pdf, accessed March 22, 2015.
“Audit reports,” Office of State Auditor, http://www.nd.gov/auditor/reports.htm, accessed March 22, 2015.
“Comprehensive Annual Financial Report (CAFR): 2014,” Office of Management and Budget, http://www.nd.gov/fiscal/cafr/2014, accessed March 22, 2015.
“Comprehensive Annual Financial Reports (CAFR),” Office of Management and Budget, http://www.nd.gov/fiscal/cafr/reports, accessed March 22, 2015.
“Annual financial report: June 30, 2014,” North Dakota University System, https://www.ndus.edu/uploads/reports/133/ndus-annual-financial-report---fiscal-year-2014.pdf, accessed March 22, 2015.
“Reports &amp; information,” North Dakota University System, https://www.ndus.edu/information, accessed March 22, 2015.</t>
  </si>
  <si>
    <t>A YES score is earned if the law mandates cooling-off periods for members of the ethics entity taking positions in the private sector after leaving the office. These apply if the private sector positions present a conflict of interest, such as seeking to influence their former colleagues.
A MODERATE score is earned if, in law, only some entities are subject to legal restrictions entering the private sector after leaving office. 
A NO score is earned if no such law exists.</t>
  </si>
  <si>
    <t>Phone interview, Lynn Teague, S.C. League of Women Voters, March 26, 2015
Phone interview, John Crangle, Common Cause, April 9, 2015
Phone interview, Cathy Hazelwood, former State Ethics Commission General Counsel, April 9, 2015
Matt Long, “Head of Legislative Black Caucus reprimanded, fined over campaign violations,” S.C. Radio Network, April 29, 2015
http://www.southcarolinaradionetwork.com/2015/04/29/head-of-legislative-black-caucus-reprimanded-fined-over-campaign-violations/
Dave Jordan, “Millions Owed in Ethics Fines by SC Candidates,” WSPA, July 6, 2015
http://wspa.com/2015/07/06/millions-owed-in-ethics-fines-by-sc-candidates/</t>
  </si>
  <si>
    <t xml:space="preserve">All sources accessed on Jan. 30, Feb. 2, 3, and 9, 2015
Massachusetts state Ethics Commission Enforcement Actions, Former State Employees
http://www.mass.gov/ethics/opinions-and-rulings/enforcement-matters/enf-sections-5-12-18/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
Press release, Massachusetts State Ethics Commission
Former MassHealth Chief Operating Officer Philip Poley Pays $25,000 Civil Penalty for Conflict of Interest Law Violations
From &lt;http://www.mass.gov/ethics/press-releases-meetings-and-publications/press-releases/2013-press-releases/philip-poley-press-release.html&gt; 
News article:   "Former Massachusetts Medicaid executive fined for conflict of interest violations," by Kay Lazar, Reporter, Boston.com, Boston, MA, June 5, 2013
From &lt;http://www.boston.com/lifestyle/health/blogs/white-coat-notes/2013/06/05/former-massachusetts-medicaid-executive-fined-for-conflict-interest-violations/E4uutycDbYN1LdnGOvP0yM/blog.html&gt; </t>
  </si>
  <si>
    <t>In Florida, state legislators frequently vote on bills that would affect their industries, but many do not disclose the potential conflicts of interest. In fact, legislators are actually allowed to vote on issues in which they may have a conflict, as long as they disclose it in writing within 15 days of the vote. 
Recently, Rep. Manny Diaz Jr, a Hialeah Republican, was accused of championing a charter school bill despite his clear ties to industry. Other lawmaker with ties are also voting on bills affecting charter schools, including Sen. John Legg, a Trinity Republican, Democratic Sen. Bill Montford, of Tallahassee, state Rep. Erik Fresen, and Sen. Anitere Flores, R-Miami.
“These conflicts of interest have got to stop,” said Solnet, who co-founded the group Parents Across America. “Everybody seems to look the other way, especially when it comes to charter schools.”
There are other prominent examples of lawmakers voting on bills that could benefit them financially. Democratic Senator Joseph Abruzzo  currently lobbies for Sunrise Sports &amp; Entertainment, owners of the Florida Panthers. "The group happens to be seeking tens of millions of dollars in taxpayer bailouts. They are also reportedly interested in building a destination casino, a volatile topic in the Capitol," the article reports. "Yet Abruzzo made no mention of his employment - and filed no disclosure - before voting on SB 1216, a stadium subsidy bill that would make more money available to professional sports teams." The special council of the Senate apparently let Abruzzo off the hook, finding that he did not need to file a disclosure because, while his client could benefit from the legislation, "private gain or loss to your principal would be speculative," the article says.
In 2015, the Commission on Ethics disciplined Rep. Marlene O’Toole, who failed to disclose her dual roles as chief operating officer of a nonprofit called “Take Stock in Children” and vice chair of the House education appropriations committee, which approved $6 million for the Miami nonprofit.
Since 2013, only 16 senators have filed conflict of interest disclosure forms.</t>
  </si>
  <si>
    <t>Interview with Jennifer Bevan-Dangel, exe dir Common Cause, 2/24/15 by telephone
Interview with Michael Lord, exe director Md. Ethics Commission, 3/12/15 by telephone;
Interview with Michael Dresser, Baltimore Sun reporter, by telephone, 3/12/15 
"O'Malley names new top lobbyist," Baltimore Sun, 7/9/13 by Erin Cox refers to activities of prior lobbyists http://articles.baltimoresun.com/2013-07-09/news/bal-omalley-names-new-top-lobbyist-20130709_1_chief-legislative-officer-o-malley-jeanne-hitchcock</t>
  </si>
  <si>
    <t>New York's Finances, Office of the State Comptroller, accessed March 18, 2015, http://osc.state.ny.us/finance/index.htm
William Eimicke, Columbia University, Professor of International and Public Affairs, Feb. 3, 2015, New York, phone; 
Elizabeth Lynam, Citizens Budget Commission, Vice President, March 16, 2015, New York, phone;</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</si>
  <si>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List of fines on Board of Elections web site, accessed April 22, 2015:
http://www.elections.state.ri.us/fines/
---
Peer Reviewer Sources:
“Council President Aponte files late campaign reports; owes nearly $48K.” Dan McGowan, WPRI.com: http://wpri.com/2015/01/05/luis-aponte-elected-providence-city-council-president/</t>
  </si>
  <si>
    <t>Phone interview March 12, 2015, with Lee Roberts, state budget director.
Phone interview March 11, 2015, with John Hood, former president of the John Locke Foundation. 
Phone interview March 26, 2015, with Charles Perusse, NC Budget director from 2008-2011. 
Comprehensive Annual Report. http://www.osc.nc.gov/financial/14_cafr/2014_Comprehensive_Annual_Financial_Report_bookmarks.pdf</t>
  </si>
  <si>
    <t>Steve Mistler, Statehouse Reporter, Portland Press Herald, 18 February 2015, email interview.
Mario Moretto, Politics Reporter, Bangor Daily News, 20 February 2015, email interview.
Christopher Cousins, Politics Reporter, Bangor Daily News, 20 February 2015, email interview.
Beth Ashcroft, Director, Office of Program Evaluation and Government Accountability, 26 February 2015, in person interview.
Public Utilities Commission - Improvements to Avenues for Consumers to Raise Concerns Possible; Risk of Actual and Perceived Bias Persists, Final Report, Office of Program Evaluation and Government Accountability, September 2013,
http://www.maine.gov/legis/opega/GOC/GOC_meetings/Current_handouts/9-19-13/Final%20PUC%20Report.pdf</t>
  </si>
  <si>
    <t>State Auditor's report, p. 11: 1. http://www.nj.gov/treasury/omb/publications/13cafr/pdf/fullcafr2013.pdf 
Richard Keevey, Princeton and Rutgers Professor, former New Jersey budget director, phone interview 2/12/15. 
NJ Spotlight statehouse reporter John Reitmyer, 3/2/15 phone interview.</t>
  </si>
  <si>
    <t>David Abbey, director, Legislative Finance Committee, interview, 11 March 2015, at the State Capitol, in person. 
Dan Boyd, statehouse reporter, Albuquerque Journal, interview, 11 March 2015, at the State Capitol, in person.
Audit Reports, Office of the State Auditor, accessed May 28, 2015
http://www.saonm.org/audit_reports/search
State of New Mexico Comprehensive Annual Financial Report, June 29, 2014
http://nmdfa.state.nm.us/uploads/files/Financial%20Control/CAFR/341-A_NM_Comprehensive_Annual_Financial_Report_CAFR_FY2013.pdf</t>
  </si>
  <si>
    <t>Richard Combs, Director, Legislative Counsel Bureau, Nevada Legislature, Las Vegas, NV, April 3, 2015 and April 15, by phone and April 8, 2015, by email.
Paul Townsend, Legislative Auditor, Nevada Legislature, Las Vegas, NV, March 19, 2015, and April 15, 2015, by phone
Single Audit Report, June 30, 2014, State of Nevada, accessed May 21, 2015
http://www.leg.state.nv.us/Audit/documents/Single%20Audits/Single%20Audit%202014.pdf</t>
  </si>
  <si>
    <t>Jeffry Pattison, Legislative Budget Assistant, January 30, 2015, Lowell, Mass., phone
Joseph Bouchard, New Hampshire Department of Administrative Services, budget officer, Feb. 6, 2015, Lowell, Mass., phone
Contracted Audit Reports, website of the Legislative Budget Assistant, accessed Jan. 22-Feb. 9, 2015 http://www.gencourt.state.nh.us/LBA/AuditReports/contractedaudits.aspx</t>
  </si>
  <si>
    <t>Complaint filed by the Republican Party of Pennsylvania with the Secretary of the Commonwealth, 20 August 2014, accessed April 2015, http://www.pagop.org/wp-content/uploads/2014/08/PAGOP-Election-Complaint-8-20-14.pdf
Jeffrey A. Johnson, assistant press secretary, Office of Attorney General Kathleen G. Kane, Harrisburg PA, 8 April 2015, interview by email. 
Michael Berry, media law attorney with Levine, Sullivan Koch &amp; Schulz, LLP and founding member of the Pennsylvania Freedom of Information Coalition, Philadelphia, 18 January 2015; interview by phone.</t>
  </si>
  <si>
    <t>Dan Meek, public interest attorney, advocate for campaign finance reform, Jan. 28, 2015, interviewed via email and phone. 
"Secretary of State fines Republican Dennis Richardson's campaign $365 for house rental" by Laura Gunderson (The Oregonian, 9/25/14) 
http://www.oregonlive.com/politics/index.ssf/2014/09/secretary_of_state_fines_repub.html
"Oregon House rejects bill that would cap penalties for campaign finance violations" by Kimberly Melton (The Oregonian, 6/17/11)
http://www.oregonlive.com/politics/index.ssf/2011/06/oregon_house_rejects_bill_that.html</t>
  </si>
  <si>
    <t>Robert Scott, president of the Public Affairs Research Council of Louisiana, in-person interview, Feb. 21 2015.
Barry Erwin, president of the Council for a Better Louisiana, in-person interview, Feb. 18, 2015.
Louisiana Ethics Administration Opinions portal, accessed April 10, 2015.
http://ethics.la.gov/EthicsOpinion/CustomSearch.aspx?SearchName=SearchbySubjectMatters 
Former Congressman Rodney Alexander resigns from his post at Louisiana Veterans Affairs, Julia O’Donoghue, nola.com, June 3, 2014.
http://www.nola.com/politics/index.ssf/2014/06/rodney_alexander_resigns.html 
Rodney Alexander joins Lafayette-based Picard Group, The Advertiser, Feb. 10, 2015.
http://www.theadvertiser.com/story/news/local/louisiana/2015/02/10/rodney-alexander-joins-picard-group/23193159/</t>
  </si>
  <si>
    <t>There is no documented evidence in the study period of lawmakers recusing themselves on matters where they may have had a conflict of interest. It's not clear whether recusals occurred, but, in any event, recusals are not recorded and maintained for public view. Reporters who cover the Delaware General Assembly say it is rare for a lawmaker to formally recuse themselves from voting on bills.</t>
  </si>
  <si>
    <t>There is no requirement in state law to proactively and publicly publish the results of procurement decisions.
Section 6 of South Dakota Codified Laws, Title 5, Chapter 18D, “Public Agency Procurement -- General Provisions,” does require the Bureau of Administration to maintain a list “of the supplies or services which are in contracts executed by the bureau.” It also says the list shall “contain the name and address of the vendor supplying the supplies or services and the price of the item,” and the bureau is directed to “make the contract list available to other purchasing agencies in a manner determined by the bureau to be the most efficient.” But there is no requirement to publicly publish the list or grant access to it upon request.
Another law in Section 13 of the same section requires the Bureau of Administration to maintain a public bid exchange, but the intent of the exchange is to provide notice to potential bidders and there is no requirement that the exchange include the results of procurement decisions.
Further, SDCL 1-27-1.3 requires that open-records laws be liberally construed "whenever any state, county, or political subdivision fiscal records, audit, warrant, voucher, invoice, purchase order, requisition, payroll, check, receipt, or other record of receipt, cash, or expenditure involving public funds is involved."</t>
  </si>
  <si>
    <t>Charles Janssen, auditor of public accounts, in-person interview, Capitol, Feb. 25, 2015
Gerry Oligmueller, state budget administrator, phone interview, April 5, 2015
Nebraska Department of Administrative Services' Comprehensive Annual Financial Report, 2013-14, accessed April 28, 2015; http://das.nebraska.gov/accounting/cafr/cafr2014.pdf</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</si>
  <si>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"State Agency fails to collect most fees," 12/26/14 Oklahoma Watch article by M. Scott Carter
http://www.tulsaworld.com/news/capitol_report/oklahoma-watch-ethics-agency-fails-to-collect-in-fees/article_05e87e74-9bf3-5446-a91a-046f9ec036a6.html
Oklahoma Ethics Commission settlement agreement in complaint re: Rep. Seneca Scott
https://www.ok.gov/ethics/documents/14-003%20Settlement%20-%20Final.pdf</t>
  </si>
  <si>
    <t>Kentucky's Medicaid Commissioner takes position with parent company of insurer he regulated, Joe Sonka, Insider Louisville 20 January 2015 http://insiderlouisville.com/business/kentucky-medicaid-commissioner-takes-position-parent-company-insurer-regulated/ accessed 20 January 2015.
Kentucky Health Cooperative names Janie Miller as CEO, Kentucky Health Cooperative press release 18 September 2012 https://mykyhc.org/About/News/Pages/Kentucky-Health-Cooperative-Names-Janie-Miller-As-CEO.aspx accessed 22 January 2015.
Beshear announces website for Kentucky health care exchange, Jack Brammer, Lexington Herald-Leader, 15 May 2013 http://www.kentucky.com/2013/05/15/2641110/beshear-introduces-website-for.html, accessed 22 January 2015.
John Steffen, Kentucky Executive Branch Ethics Commission, executive director, 23 December 2014, Frankfort, Kentucky, phone interview. 
Tom Loftus, Louisville Courier-Journal, Frankfort bureau chief, 21 January 2015, Frankfort, Kentucky, phone interview
2014 and 2013 administrative actions page, Kentucky Executive Branch Ethics Commission, no date, http://ethics.ky.gov/Pages/AdministrativeActions.aspx, accessed 22 January 2015.</t>
  </si>
  <si>
    <t>Legislators often recuse themselves from votes or other actions where there would be, or appear to be, conflicts of interest. And the potential for conflicts is ripe: Connecticut's legislature is part-time; legislative pay is low; and well over half of lawmakers have jobs outside of their government work. The process is that if a legislator, or other state employee, thinks they may have a conflict of interest in taking a certain action, they run it by the Office of State Ethics.
Using the search function on the General Assembly's website to look at transcripts of House and Senate sessions and committee minutes during the three years of the survey (2013, 2014 and 2015) shows 29 incidents where recusal is mentioned (although not every mention signifies a lawmaker recusing himself or herself). 
But on June 5, 2013, for example, three senators who work in the energy field recused themselves from a vote on a renewable energy bill. On April 24, 2014, two House members recused themselves from voting on a nomination of a state referee, while another representative recused himself from voting on the nomination of a member of the Workers Compensation Commission. During an April 21, 2014, meeting of the Planning and Development Committee, a lawmaker recused himself from a vote on property taxes. 
On the other hand, during the survey period, questions about the top House Republican (the minority leader) were also raised with some regularity (the minority leader's response was that he'd been cleared by the state's ethics office). The minority leader, who didn't seek re-election in 2014, is a real estate lawyer with a prominent Hartford law firm with a lobbying division; a high-profile member of that division is a former Democratic House speaker.   
One paragraph from a 2013 column by a longtime writer for The Courant captured the nuances and legal hair-splitting of this situation: 
"[Tom] Ritter has been working as a private attorney for the Connecticut Resources Recovery Authority. It is illegal for him to be a paid lobbyist for them, so any lobbying he did was done, he says, for free while he was being paid lots of money for other, more legal things. Ritter, former speaker of the House, also contacted current House Minority Leader Lawrence Cafero about who Cafero should appoint to the CRRA board. Cafero is a partner in that Ritter law/lobbying firm, Brown Rudnick. He is also a legislative leader who appoints board members to the quasi-public agency that hires Brown Rudnick. This is not illegal."</t>
  </si>
  <si>
    <t>Tim Carpenter, Topeka Capital-Journal, telephone interview Feb. 24, 2015                 
Marge Aherns, incoming president Kansas League of Women Voters, telephone interivew May 14, 2015 
State Rep. Jim Ward, telephone inteview May 10, 2015
"FBI Examines Lobbying By Brownback Loyalists," Tim Carpenter, Topeka Capital-Journal, April 26, 2014: http://cjonline.com/news/2014-04-26/sources-fbi-examines-lobbying-brownback-loyalists                                                                                                                                                   
"Lobbying in Kansas Draws Scrutiny from the FBI," Dave Helling and Brad Cooper, Kansas City Star, May 3, 2014: http://www.kansascity.com/news/government-politics/article349201/Lobbying-in-Kansas-draws-scrutiny-from-the-FBI.html 
"Governor's former chief of staff lobbying for tobacco company" by Bryan Lowry, March 28, 2015, Wichita Eagle: http://www.kansas.com/news/politics-government/article16641080.html</t>
  </si>
  <si>
    <t>Under SC Code 11-35-1520 (1981), all bids “must be opened publicly in the presence of one or more witnesses. ” Once the amount of the bid is tabulated,  “The tabulation must be open to public inspection at that time.” According to the law, awarded contracts above $50,000 "must be given by posting the notice at a location specified in the invitation for bids" -- which means a public bulletin board. It is not published in a newspaper.</t>
  </si>
  <si>
    <t>Philip Richter, executive director, Ohio Elections Commission, Columbus, 1-22-15 email 
Political action committee fined $100, still owes the state $5.2 million, Jim Siegel, The Columbus Dispatch, July 18, 2014: http://www.dispatch.com/content/stories/local/2014/07/17/All-children-matter-pac-fined.html 
Slow Progress Pursuing Unpaid Ohio Election Fines, The Associated Press, July 14, 2010: http://www.nbc4i.com/story/21870215/slow-progress-pursuing-unpaid-ohio-election-fines 
Campaign finance fines rarely collected, often reduced; State has fined candidates $8.8 million, less than 1 percent collected, Amanda Seitz, Dayton Daily News, March 29, 2015: http://www.mydaytondailynews.com/news/news/campaign-finance-fines-rarely-collected-often-redu/nkgms/
Mandel’s ties to case still curious, Joe Vardon and Darrel Rowland, The Columbus Dispatch, July 5, 2014: http://www.dispatch.com/content/stories/local/2014/07/05/mandels-ties-to-case-still-curious.html
Dollarocracy: How the Money and Media Election Complex is Destroying America, John Nichols and Robert McChesney, Nation Books, June 2013, Page 48
Ohio Revised Code 3501.05 N, Election duties of secretary of state, 2001, (last amended June 1, 2014): http://codes.ohio.gov/orc/3501.05</t>
  </si>
  <si>
    <t>Amy Sassano, Office of Budget Programming and Planning, Deputy Budget Director, 21 April 2014, Helena, Montana, email
Legislative Audit Division, Financial Audit, State of Montana, March 2014 http://leg.mt.gov/content/Publications/Audit/Report/13-01A.pdf</t>
  </si>
  <si>
    <t>Office of the State Auditor spokesman Will Craft - May 4, 2015 e-mailed answer to question
State Deparment of Finance and Administration: http://www.dfa.state.ms.us/Offices/OFR/BFR%20Files/CAFR%20Files/2013%20CAFR.pdf
Office of the State Auditor: http://www.osa.ms.gov/documents/agencies/2012cafr.pdf
The Clarion-Ledger news article (April 27.2015): www.clarionledger.com/story/news/2015/04/24/warnock-going-jugular-suing-madison-mayor/26300017/</t>
  </si>
  <si>
    <t>Pursuant to § 37-2-18, enacted in 2011, all bid results and documents shall be public once the bid are unsealed, which is also a public process.</t>
  </si>
  <si>
    <t>Sue Dinsdale, executive director, Iowa Citizens Action Network, Feb. 4, 2015, telephone interview 
Megan Tooker, executive director and legal counsel, Iowa Ethics and Campaign Disclosure Board, Feb. 6, 2015, telephone interview
Advisory Opnion IECDB AO 2013-04, Iowa Ethics and Campaign Disclosure Board, Oct. 31, 2013
http://www.iowa.gov/ethics/legal/adv_opn/2013/2013-04.pdf
Former Branstad chief of staff Boeyink takes job with Des Moines PR firm, Jason Noble, Des Moines Register, Sept. 23, 2013  http://blogs.desmoinesregister.com/dmr/index.php/2013/09/23/former-branstad-chief-of-staff-boeyink-takes-job-with-des-moines-pr-firm</t>
  </si>
  <si>
    <t>Amy Blouin, executive director, Missouri Budget Project, St. Louis, Missouri, 27 April 2015, interview by phone.
Judy Eggen, Assistant director for budget at the Office of Administration, Jefferson City, Missouri, 27 April 2015, interview by email.
Robert “Spence” Jackson, media director, Office of the State Auditor, Jefferson City, Missouri, 25 March 2015, interview by phone.
John Watson, “Single Audit Year ended June 30, 2014,” Office of the State Auditor, http://auditor.mo.gov/Repository/Press/2015014480075.pdf</t>
  </si>
  <si>
    <t xml:space="preserve">State Budget Office, Annual Audited Reports
http://www.michigan.gov/documents/budget/CAFR_FY_2014_478784_7.pdf                    
Budget Department, Transparency and Accountability            http://media.state.mi.us/MiTransparency/                                                                        
State Sen. Jack Brandenburg, Senate Finance Committee chairman, former House Appropriations Committee member, phone interview, April 28, 2015  </t>
  </si>
  <si>
    <t>Lee Ann Oliver, administrative staff officer I in Elections Unit in Office of Secretary of State, email, Feb. 10, 2015.
Al Jaeger, secretary of state, email, May 1, 2015.
Don Morrison, executive director of the Dakota Resource Council, an environmental watchdog group, interviewed by phone from Bismarck, N.D., Feb. 10, 2015.
Dustin Gawrylow, editor of North Dakota Watchdog Network, a conservative news website, email, Feb. 12, 2015.
Oliver, interviewed by phone from Bismarck, N.D., April 30, 2015.
"North Dakota Election Calendar," Office of Secretary of State, March 2014, https://vip.sos.nd.gov/pdfs/Portals/electioncalendar.pdf, accessed April 30, 2015.</t>
  </si>
  <si>
    <t>James Nobles, Office of the Legislative Auditor, 25 March 2015, St. Paul, Minnesota email interview
John Pollard, Legislative and Communications Director, Minnesota Management and Budget, 24 March 2015, St. Paul, Minnesota in-person interview
State of Minnesota Comprehensive Annual Financial Report, Minnesota Legislative Reference Library, 30 June 2014, http://archive.leg.state.mn.us/Docs/2014/mandated/141248/2014-CAFR.pdf
Minnesota Edocs: State Government Publications, Minnesota Legislative Reference Library, 19 March 2015, http://www.leg.state.mn.us/edocs/edocs.aspx?oclcnumber=10271350</t>
  </si>
  <si>
    <t xml:space="preserve">Bids are required to be opened publicly in the presence of one or more witnesses and the amount of each bid and other relevant information is required to be recorded and open for public inspection. The information is not necessarily posted online. </t>
  </si>
  <si>
    <t>Carolyn Ryan, Assistant Director of Policy and Research for the Massachusetts Taxpayers Foundation. The Massachusetts Taxpayers Foundation provides research on state spending, tax policies and the Massachusetts economy She was interviewed by phone on January 27, 2015.
The Comprehensive Annual Financial Report
http://www.mass.gov/osc/publications-and-reports/financial-reports/cafr-reports.html – website accessed March 31, 2015 
The Comprehensive Annual Financial Report for 2014
http://www.mass.gov/osc/docs/reports-audits/cafr/cafr-2014.pdf – website accessed March 31, 2015</t>
  </si>
  <si>
    <t>Phone interview March 12, 2015, with Bob Phillips, executive director of Common Cause North Carolina.
Phone interview Feb. 27, 2015, with Josh Lawson, public information officer for the state Board of Elections.
Phone interview March 18, 2015, with Amy Strange, deputy director, campaign finance and operations, NC Board of Elections.
Phone interview April 23, 2015, with Gary Bartlett, NC Board of Elections executive director from 1993 to May 2013.
Article April 3, 2015, by David Sinclair. http://www.thepilot.com/news/four-residents-charged-with-voter-registration-fraud/article_d9ee21ae-da2e-11e4-877f-13d9351ebf96.html.
News&amp; Observer article June 17, 2015, by Lynn Bonner. "Hearing Wednesday to weigh possible wrongdoing in NC senator's campaign."
http://www.newsobserver.com/news/politics-government/state-politics/article24666736.html
News&amp; Observer article June 17, 2015, by Lynn Bonner. "NC Sen. Hartsell's Campaign finance case referred to prosecutors."
http://www.newsobserver.com/news/politics-government/article24810223.html</t>
  </si>
  <si>
    <t>Elections board says Cuomo-allied counsel slows enforcement, Bill Mahoney, Capital New York, Feb. 24, 2015, http://www.capitalnewyork.com/article/albany/2015/02/8562721/elections-board-says-cuomo-allied-counsel-slows-enforcement ; 
Video of New York State Board of Elections meeting, Feb. 19, 2015, http://youtu.be/6-VEIip6Q8c ; 
Preliminary Report, The Commission to Investigate Public Corruption, Dec. 2, 2013, http://publiccorruption.moreland.ny.gov/sites/default/files/moreland_report_final.pdf ;
Susan Lerner, Common Cause New York, Executive Director, Feb. 25, 2015, New York, phone; 
Blair Horner, New York Public Interest Research Group, Legislative Director, Feb. 24, 2015, New York, phone</t>
  </si>
  <si>
    <t>State government workers tend to be sensitive to this law, because several state leaders in the past have become cautionary examples.
“I think it’s very clear to state employees who are in positions where they might be subject to that kind of thing that this is clearly not something you do,” said Sam Griswold of the State Retirees Association of South Carolina. “I would think almost every state employee that needs to know about that does know about that.”
“They don’t want any problem,” said SCSEA Director Carlton Washington. “They’re very sensitive to that.”
Dealing with gifts in actual practice might be in for some adjustment, however, as Governor Haley pointed out that there are some instances in which mutual exchange of gifts may be a matter of culture and tradition.
When the state and the S.C. Department of Commerce were recruiting the Singapore company Giti Tire, company executives brought gifts to meetings.
“For us to turn the gifts back would have been offensive,” Haley said. “We also had to give gifts because that was part of the” custom.</t>
  </si>
  <si>
    <t>Dan Schwartz, The (Farmington) Daily Times, reporter, 15 June 2015, via phone. 
Diane Denish, former lieutenant governor of New Mexico, interview, 16 March 2015, via phone.
Kent Cravens, former Republican state senator, interview, 16 March 2015, at the capitol in Santa Fe, in person.
New Mexico Secretary of State's Office collect few fines, (Farmington) Daily Times, Dan Schwartz, reporter, 6 February, 2015, http://www.daily-times.com/four_corners-news/ci_27478791/new-mexico-secretary-states-office-collect-few-fines.
Editorial: Campaign finance reporting isn't voluntary, 
The (Farmington) Daily Times, 28 February 2015, http://www.daily-times.com/farmington-opinion/ci_27617160/editorial-campaign-finance-reporting-isnt-voluntary
NMAG tells secretary of state he’s ready for referrals of campaign finance reporting violations, (Farmington) Daily Times, Dan Schwartz, reporter, 20 February 2015, http://www.abqjournal.com/544201/news/nmag-tells-secretary-of-state-hes-ready-for-referrals-of-campaign-finance-reporting-violations.html</t>
  </si>
  <si>
    <t>Rhode Island's small size and political coziness, where everybody seemingly knows everybody or is related to someone in government, invites cynicism among veteran reporters. But having said that, there have been no documented cases of civil servants, especially those lower on the totem pole, accepting gifts or hospitality in violation of the law.</t>
  </si>
  <si>
    <t>Gov. Tom Wolf's first executive order after he was sworn into office in January 2015 was to ban all state workers from accepting gifts of any value. (Family members do not fall under this order.) 
Until this recent rule, only the Public Official and Employee Ethics Act restricted state employees from accepting "anything of monetary value, including a gift ...". That restriction applied only if if the gift was "based on the offeror's or donor's understanding that the vote, official action or judgment ofo the public official ... would be influenced thereby." Therefore, as long as there was not an obvious quid pro quo, there were no restrictions on giving gifts. 
Occassional violations of the Act were documented before the new rule was put into effect. In March 2014, the Ethics Commission ordered three officials with the Pennsylvania Liquor Control Board to reimburse the state after they were found to have improperly accepted gifts from vendors doing business with the PLCB. Meals, golf outings and free beverages were accepted by the officials over the course of their employment. A Post-Gazette report on the investigation said the commission found a "culture of meals, cocktails and outings for officials at the agency."
The new law is too new for its impact to be known.</t>
  </si>
  <si>
    <t xml:space="preserve">New Jersey Election Law Enforcement Commission  Deputy Director Joe Donohue, 1/28/15 interview at his office. 
Star-Ledger reporter Matt Friedman, 2/4/15 phone interview   
New Jersey Election Law Enforcement Commission  Complaints and Final Decisions: http://www.elec.state.nj.us/ELECReport/SearchComplaintsDecisions.aspx 
Hoboken councilwoman Beth Mason, campaign team paid $37,000 for alleged election violations, By Kathryn Brenzel | New Jersey Advance Media on January 07, 2015: http://www.nj.com/hudson/index.ssf/2015/01/hoboken_councilwoman_beth_mason_campaign_team_paid_37000_for_campaign_finance_violations.html    
Stack political party committee hit with $68,725 ELEC fine, By Politicker Staff | 07/03/13: http://politickernj.com/2013/07/stack-political-party-committee-hit-with-68725-elec-fine/
Former state senator settles with ELEC for $100k on corruption charges, By Chase Brush | PolitickerNJ, 03/04/15: http://politickernj.com/2015/03/former-state-senator-settles-with-elec-for-100k-on-corruption-charges/?utm_source=Sailthru&amp;utm_medium=email&amp;utm_term=Wake%20Up%20Call%20NJ&amp;utm_campaign=Wake%20Up%20Call#ixzz3TW4ARYHj
 </t>
  </si>
  <si>
    <t>Michael Dresser, Baltimore Sun reporter, telephone interview 3/21/15; 
Bryan Sears, Daily Record reporter, telephone interview 3/29/15, 
Eileen Canzian Baltimore Sun politics editor, telephone interview, 3/17/15,
March 2015 report on an agency within the Department of Health and Mental Hygiene: https://www.ola.state.md.us/Reports/Fiscal%20Compliance/PHPA15.pdf</t>
  </si>
  <si>
    <t>Barry Erwin, president of the Council for a Better Louisiana, in-person interview, Feb. 16, 2015
Robert Scott, of the Public Affairs Research Council, in-person interview, Feb. 19, 2015
Single Audit Report for the year ended June 30, 2013, March 16, 2014
http://app.lla.state.la.us/PublicReports.nsf/2B5EA3025A65359486257C93007DC4F3/$FILE/000380A5.pdf 
Louisiana Comprehensive Annual Financial Report for Fiscal Year 2014, accessed May 29, 2015
http://www.doa.louisiana.gov/osrap/library/Publications/cafr2014.pdf</t>
  </si>
  <si>
    <t>Patrick Flood, Maine Senator and former chair, Appropriations Committee, 13 February 2015, in person interview.
Christopher Nolan, Director, Office of Fiscal and Program Review, 13 February 2015, in person interview.
Pola Buckley, Maine State Auditor, 23 February 2015, in person interview.
Maine Statutes Title 5, Chapter 11, Section(s) 241, 242, 243, 244, 1965. http://www.mainelegislature.org/legis/statutes/5/title5ch11sec0.html</t>
  </si>
  <si>
    <t xml:space="preserve">Rules regarding gifts and hopsitality are generally respected in the civil service. Staffers report that gift rules are taken seriously and care is taken to record donations or reduced fee items that might be considered gifts in the course of conducting state business.  
During the study period, the Oregon Government Ethics Commission reviewed only a handful of complaints regarding gifts to public employees, and issued no opinions on the matter, indicating general compliance. 
There are cases, however, where Oregon's former First Lady exceeded the rules regarding gifts and did so with the apparent cooperation of civil service staff. For example, former First Lady Cylvia Hayes accepted a state-funded spokesperson using grants passed through a prominent business lobby, for which she crafted the following job description: “Focused, Proactive Support and Coverage of First Lady Activities: This may include help with speech-writing, photography and videography, generating media coverage. This needs to be managed strategically both to best serve the goals of the Prosperity Initiative and to align with desired first lady brand.” She later claimed the position was only to support her work on a shared prosperity plan, however, public documents later contradicted her statements. 
The governor's attorney worked to make the arrangement appear legal. Therese Lang, who accepted the job, then worked in a position funded by the lobby group but reporting directly to Hayes. </t>
  </si>
  <si>
    <t>Dan Tuohy, New Hampshire Union Leader, senior political reporter, Feb. 4, 2015, Lowell, Mass., phone 
Richard Head, New Hampshire Department of Justice, assistant attorney general, January 12, 2015, Lowell, Mass., phone 
Gordon Allen, Coalition for Open Democracy, co-chairman, January 19, 2015, Lowell, Mass., phone
AG: Havenstein violated campaign finance rules, Casey McDermott, Concord Monitor, Oct. 18, 2014
http://www.concordmonitor.com/news/campaignmonitor/13976811-95/ag-havenstein-violated-campaign-finance-rules</t>
  </si>
  <si>
    <t>Phone interview 1/14/15 with Kevin Benson, deputy attorney general representing secretary of state's office.
Interview 1/19/15 with Barry Smith, executive director, Nevada Press Association, Carson City.
Interview 1/19/15 with Sandi Chereb, Las Vegas Review-Journal political reporter, in Carson City.
"Former state lawmaker pleads guilty to misdemeanor fraud charge," Oct. 18, 2011, AP article. 
http://www.lasvegassun.com/news/2011/oct/18/former-state-lawmaker-pleads-guilty-misdemeanor-fr/
"Rory Reid to pay $25,000 fine in PAC case," June 3, 2011, Las Vegas Review-Journal
http://www.reviewjournal.com/news/politics/rory-reid-pay-25000-fine-pac-case</t>
  </si>
  <si>
    <t xml:space="preserve">Libby Carlin, Kentucky Auditor of Public Accounts Office, assistant state auditor and certified public accountant, 31 December 2014, Frankfort, Kentucky, phone interview and 23 January 2015, Frankfort, Kentucky, email interview. 
Commonwealth of Kentucky Comprehensive Annual Financial Report for the Fiscal Year Ended June 30, 2014, Prepared by: Lori H. Flanery, Edgar C. Ross, Donald Sweasy, Commonwealth of Kentucky, 15 December 2014, http://finance.ky.gov/services/statewideacct/Documents/CAFR/2014%20CAFR%20FINAL.pdf accessed 25 January 2015. 
CAFR and other publications webpage, Finance and Administration Cabinet, no date, http://finance.ky.gov/services/statewideacct/Pages/ReportsandPublications.aspx accessed 25 January 2015. 
Supplementary Information to the Kentucky Comprehensive Annual Financial Report for the Fiscal Year Ended June 30, 2014, Commonwealth of Kentucky, 15 December 2015, http://finance.ky.gov/services/statewideacct/Documents/CAFR/2014%20Supplemental%20FINAL.pdf accessed 25 January 2015. </t>
  </si>
  <si>
    <t xml:space="preserve">State laws require procurement officials to issue a notice of intent to award a contract. This applies to the Department of Administrative Services (DAS) and all state agencies subject to DAS authority. That notice of intent is generally published by ORPIN, the state's contracting web site. In addition to the public notice, DAS procurement officials are also required to let the bidders know that a notice has been issued. This is so that those who wish to protest have one work week to file a protest if they wish. </t>
  </si>
  <si>
    <t xml:space="preserve">There is no law requiring the Central Purchasing office to proactively publish the results of bids, but the results are considered public records and available for public inspection. 
Oklahoma's Administrative Code rules governing procurement declare that "documents a bidder submits in a response to a solicitation are public records and shall be available for review, upon request, only after a supplier is selected and the contract is awarded. An electronic quote, bid or proposal submitted through an online solicitation process is subject to the same public disclosure laws."
The bid results are also considered documents concerning the expenditure of public funds and therefore subject to inspection under Oklahoma's Open Records Act. </t>
  </si>
  <si>
    <t>Interview: Indianapolis Star political reporter Tom LoBianco, Jan. 20, 2015, by email.
Interview: John Krull, chairman of the journalism department at Franklin College, Franklin, and executive editor of The StatehouseFile, a Statehouse student reporting program.
Indianapolis Star article, Nov. 18, 2014, by Tony Cook and Ryan Sabalow, “Bosma: Close cooling-off period loophole.”
http://www.indystar.com/story/news/2014/11/18/bosma-close-cooling-period-loophole/19242971/.
Indianapolis Star article, "Amid ethics probe, top INDOT official seeks job with firm whose contracts he OK'd," July 6, 2014, Tony Cook and Ryan Sabalow;
http://www.indystar.com/story/news/politics/2014/07/08/amid-ethics-probe-indot-officials-seek-new-jobs-state-contractors/12370757/.
Indianapolis Star article, “INDOT official Troy Woodruff resigns as probe ends,” July 20, 2014, by Ryan Sabalow;
http://www.indystar.com/story/news/2014/07/30/indot-official-troy-woodruff-resigns-probe-comes-end/13384951/.</t>
  </si>
  <si>
    <t>Jimmy Centers, Communications Director, Office of the Governor of Iowa, April 15 2015, email. 
Adam Mason, State Policy Director, Iowa Citizens for Community Improvement, April 15 2015, telephone interview.
Iowa Comprehensive Annual Financial Report for the fiscal year ended June 30, 2014
http://auditor.iowa.gov/reports/1560-8990-B000.pdf
Iowa Comprehensive Annual Financial Report for the fiscal year ended June 30, 2013
http://auditor.iowa.gov/reports/1460-8990-B000.pdf 
Iowa Code Chapter 11.6  Auditor of State — Audits of governmental subdivisions and related organizations — consultative services, updated as of April 21, 2015 https://www.legis.iowa.gov/docs/code/2015/11.pdf</t>
  </si>
  <si>
    <t>Legislative Post Auditor Scott Frank, telephone interview Feb. 13, 2015   
Department of Administration website: https://admin.ks.gov/offices/chief-financial-officer/comprehensive-annual-financial-report---cafr                                                                                                     
"A look at Gov. Brownback's economic claims," Dave Helling and Brad Cooper, Kansas City Star, July 5, 2014: http://www.kansas.com/news/politics-government/article1147877.html</t>
  </si>
  <si>
    <t>Tom Kacich, political reporter and columnist, The News-Gazette, Champaign, Ill. in-person interview May 15, 2015
Editorial: 'State's revolving door of lobbyists need to close', The Pantagraph, March 24, 2015 http://www.pantagraph.com/news/opinion/editorial/editorial-state-s-revolving-door-of-lobbyists-needs-to-close/article_e203bff9-1fb4-5f40-91f1-8e6f9a10fa81.html
National Conference of State Legislators, Revolving Door Prohobitions, January 6, 2014, http://www.ncsl.org/research/ethics/50-state-table-revolving-door-prohibitions.aspx
Illinois Campaign for Political Reform, Transparency and Ethics in Government, accessed June 18, 2015 http://www.ilcampaign.org/issues-and-legislation/transparency-and-ethics-in-state-and-local-government/</t>
  </si>
  <si>
    <t>There is no law requiring state government to publish results of procurement decisions, such as online or in a newspaper.
But all procurement decisions are public information. North Dakota Constitution Article XI Section 6 presumes that all government records are public “unless otherwise provided by law.” In this case, “law” means North Dakota Century Code Chapter 44-04, which provides, among other things, a list of exempted records. There is an exemption for sealed bids but once a bid is accepted, it is no longer exempted.</t>
  </si>
  <si>
    <t>Interview: John Ketzenberger, executive director, Indiana Fiscal Policy Institute, Feb. 10, 2015, by phone. 
Interview: Erik Gonzalez, fiscal analyst, Indiana House Democrats, March 3, 2015, by phone. 
Interview: Lindsay Shipps, lobbyist for Citizens Action Coalition, and former legislative assistant for House of Representatives, March 3, 2015, by phone.</t>
  </si>
  <si>
    <t>All state contract awards of more than $25,000 must be announced on the state Department of Administrative Services web site, which is accessible to the public.</t>
  </si>
  <si>
    <t>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“Tom Luna to take job with non-profit,” Idaho Education News, Aug. 19, 2014, http://www.idahoednews.org/news/tom-luna-takes-a-job-with-non-profit/#.VL3QdkfF-So
“Otter met with CCA officials about understaffing issue in 2013, before recusing himself,” Rocky Barker and Cynthia Sewell, Idaho Statesman, Oct. 24, 2014, http://www.spokesman.com/blogs/boise/2014/oct/24/otter-met-cca-officials-about-understaffing-issue-2013-recusing-himself/</t>
  </si>
  <si>
    <t>Sen. Sam Slom, Hawaii Senate Minority leader, 13 March 2015, Honolulu, Hawaii, telephone 
Les Kondo, Hawaii State Ethics Commission, executive director, 16 January 2015, Honolulu, Hawaii, telephone 
Former Abercrombie aide Bruce Coppa joins lobbying firm, Jason Ubay, Pacific Business News, Jason Ubay, Pacific Business News, http://www.bizjournals.com/pacific/blog/morning_call/2015/01/former-abercrombie-aide-bruce-coppa-joins-lobbying.html
Ex-Chief of Staff Negotiates Revolving Door as Lobbyist, Ian Lind, Honolulu Civil Beat, 14 January 2015, http://www.civilbeat.com/2015/01/hawaii-monitor-ex-chief-of-staff-negotiates-revolving-door-as-lobbyist/</t>
  </si>
  <si>
    <t>Illinois Audit General Website, Audit Reports, accessed March 25, 2015, http://www.auditor.illinois.gov/Audit-Reports/description.asp
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t>
  </si>
  <si>
    <t>Frank Daley, executive director of the Nebraska Accountability and Disclosure Commission, phone interview, March 9, 2015
Gavin Geis, executive director, Common Cause Nebraska, in-person interview, The Mill coffeeshop, March 11, 2015
Nebraska Accountability and Disclosure Commission enforcement actions website, accessed April 27, 2015 
http://www.nadc.nebraska.gov/en/EnforcementActionsOfTheCommission.html</t>
  </si>
  <si>
    <t>Political practices commissioner removes 5 from Montana ballot, Associated Press, Billings Gazette, 15 August 2014, 
http://billingsgazette.com/news/government-and-politics/political-practices-commissioner-removes-from-montana-ballot/article_e5bdcfe3-4055-59e4-997e-e6e8af2b6e00.html
Montana political cop dings state Democrats for attack ads, Troy Carter, Bozeman Daily Chronicle, 9 December 201488ihttp://www.bozemandailychronicle.com/news/politics/montana-political-cop-dings-state-democrats-for-attack-ads/article_be43414a-8007-11e4-8c19-ef25101ed38b.html
Commissioner of Political Practices takes complaint against Wittich to court, Sanjay Talwani, KRTV, 1 April 2014, http://www.krtv.com/news/commissioner-of-political-practices-takes-complaint-against-wittich-to-court/
Montana lawmaker settles in campaign finance case, Lisa Baumann, Associated Press, 26 January 2015, http://www.bozemandailychronicle.com/ap_news/montana/montana-lawmaker-settles-in-campaign-finance-case/article_510699c3-5c77-5ee9-aa8e-c4ec26eea93a.html
Political practices commissioner accused of using questionable tactics to get results, Mike Dennison, Billings Gazette, 16 January 2014,  http://billingsgazette.com/news/state-and-regional/montana/political-practices-commissioner-accused-of-using-questionable-tactics-to-get/article_dca72292-cece-5b8a-b938-ff00a8e62141.html
Art Wittich gets 2016 jury trial in political practices case, Troy Carter, Bozeman Daily Chronicle, 21 January 2015, http://www.bozemandailychronicle.com/news/politics/art-wittich-gets-jury-trial-in-political-practices-case/article_1a6b1250-a1cc-11e4-bafa-afab7bafb3d5.html
Narrow senate majority could confirm Montana campaign watchdog, Troy Carter Bozeman Daily Chronicle, 15 March 2015, http://www.bozemandailychronicle.com/news/mtleg/narrow-senate-majority-could-confirm-montana-campaign-watchdog/article_ea597d86-bde2-59b5-bb3c-22c67ecde870.html
Former Commissioner of Political Practices opposes Motl’s confirmation, Ed Argenbright, Hungry Horse News, 31 March 2015, http://www.flatheadnewsgroup.com/hungryhorsenews/former-commissioner-of-political-practices-opposes-motl-s-confirmation/article_f3f677de-d7e2-11e4-a32c-6f5ef9950b21.html</t>
  </si>
  <si>
    <t>Because Colorado has a part-time citizen legislature, lawmakers have jobs and careers to earn income outside of their legislative paycheck. So it is common for members of the House and Senate to recuse themselves from votes in committees or on the floor when their private business comes into conflict with their public service.   That said, lawmakers in Colorado do vote on things that affect their professions or impact those professions generally, according to Charles Ashby who covers the legislature for the Grand Junction Daily Sentinel.   “I would have to say that actual enforcement of all this is minor,” he said. “Under Colorado law, the Legislature, of course, has the right to punish lawmakers who violate ethics rules, though that doesn't happen very often and only if a complaint is filed. Beyond that, the law refers such matters at the court level to the Denver District Attorney's Office, and there seems to be some reluctance on their part to do much with such cases when they arise, which isn't often.”  For instance, in the fall of 2014, the Denver district attorney declined to pursue allegations that a state senator had failed to disclose income from a several-thousand-dollar contract he had with a college, as well as other employment stints. The DA and Colorado’s Secretary of State’s office had a different view about whether such income should have been disclosed.   “Generally, I think the issue is that it's hard to prove such conflicts, but I also think the legislature doesn't really try hard enough to create a system to do so,” Ashby said.
 When lawmakers do recuse, members say publicly on the floor of the House or Senate if they have a conflict and won’t be voting on an issue. House and Senate journals reflect when lawmakers recuse.  
Information regarding complaints to the state’s Independent Ethics Commission are not public if the commission dismisses them, but “as a general rule,” said the IEC’s director Amy Devan, “Colorado does not appear to have a widespread problem with conflict of interest matters and failure to recuse.”</t>
  </si>
  <si>
    <t>Steve Bousquet, Tallahassee bureau chief for the Tampa Bay Times, interivewed by phone April 3
Carol Weissert, Director of the Leroy Collins Institute at Florida State University, interviewed by phone on March 26
Susan Macmanus, Univeristy of South Florida Political Scientist and Political Analyst, interivewed by phone March 26
COMMISSION ON ETHICS, FINDINGS OF VIOLATIONS, RECOMMENDED FINES &amp; PENALTIES OF PUBLIC OFFICIALS FOR VIOLATIONS OF THE CODE OF ETHICS THROUGH MARCH 2015, PDF document sent via email to the Researcher.</t>
  </si>
  <si>
    <t>The law requires public notice of request for bids and public release of contract winners when the decision is made. This is also in the administrative code. The purchasing records of an agency are public documents, and these documents must be maintained for five years after the expiration date of the contract.</t>
  </si>
  <si>
    <t>In-person interview with William Perry, Executive Director, Common Cause Georgia, January 23, 2015;
Phone interview with Tom Crawford, Editor of the Capitol Report, February 20, 2015;
In-person interview with James Salzer, Capitol Reporter, AJC, February 16, 2015</t>
  </si>
  <si>
    <t>There are no recorded cases of legislators recusing themselves in 2013-14, nor are there any enforcement actions for violating conflict of interest laws. California law, however, gives legislators wide berth in this area. California’s conflict of interest law is designed to give latitude to legislators. A legislator who owns an insurance agency, for example, may vote on legislation affecting the insurance industry generally. But he should recuse himself from voting on a bill that would affect his business alone.
For instance, Senator Ed Hernandez, D-Montbello, is an optometrist who owns an optometry business. He has written legislation that would expand the practice of optometrists. This is not considered illegal because it was applied to the entire practice of optometry, not only his family's practice. His bill died in the Assembly in 2014.</t>
  </si>
  <si>
    <t>Although the state's Freedom of Information Law (FOIL) grants access to documents such as procurement decisions, there is no requirement for New York to proactively publish those decisions.</t>
  </si>
  <si>
    <t>April Renfro, director, Legislative Audits division, by telephone, Jan. 22, 2015
Eric Milstead, director of legislative services, in his office at the Idaho Capitol, Friday, Jan. 16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Internal Control Report, 2013 Comprehensive Annual Financial Report, Idaho Legislative Audits Division website, accessed Jan. 22, 2015, http://legislature.idaho.gov/audit/2013internalcontrol.pdf 
Idaho Legislative Audits Division website, accessed Jan. 22, 2015, http://legislature.idaho.gov/audit/index.htm</t>
  </si>
  <si>
    <t>Deborah Moreau, Lawyer, Public Integrity Commission, telephone interview, January 12, 2015;
Public Integrity Commission opinions, 14-10, accessed on 4-2-2014, http://1.usa.gov/1zN8bo4;
Vipal Monga, "Delaware job hop stirs flap", wsj.com, August 20, 2013, http://on.wsj.com/1zN7Y44; 
Senate Bill 11, passed by the Delaware General Assembly 1-29-2015, http://1.usa.gov/1zN8bo4;</t>
  </si>
  <si>
    <t>Notice of each award must be posted at the state purchasing agent's office.
 Details of all contracts worth $20,000 or more are required to be posted in an official contracts database.</t>
  </si>
  <si>
    <t>Comprehensive Annual Financial Report (CAFR) Fiscal Year 2014 (July 1, 2013 to June 30, 2014), Hawaii Department of Accounting and General Services, Office of the Comptroller,31 December 2014,
http://ags.hawaii.gov/wp-content/uploads/2012/09/soh-cafr-20140630.pdf
Comprehensive Annual Financial Report (CAFR) Fiscal Year 2013 (July 1, 2012 to June 30, 2013), Hawaii Department of Accounting and General Services, Office of the Comptroller, 27 February 2014, http://ags.hawaii.gov/wp-content/uploads/2012/09/soh-cafr-20130630.pdf
CAFR Transmittal letter from the governor to the Legislature, Hawaii Executive Chambers, 3 February 2014, http://ags.hawaii.gov/wp-content/uploads/2013/04/trans_02-03-2014.pdf 
Tom Yamachika, Tax Foundation of Hawaii, president, 20 January 2015, Honolulu, Hawaii, telephone</t>
  </si>
  <si>
    <t>In practice, state legislators do not recuse themselves from actions in which they may have a conflict of interest, though the law requires them to recuse themselves. 
Lawmakers who have an interest in business related to legislation regularly participate in the debate and voting related to their business.
In recent years, one senator with business ties to a School Tuition Organization has fully participated in the legislative process on matters related to such organizations.</t>
  </si>
  <si>
    <t>Phone interview, Dr. Gary Rose, chairman of the Department of Government and Politics, Sacred Heart University, Fairfield, CT., Feb. 17, 2015.
"Malloy’s Second Administration Begins To Take Shape," by Christine Stuart, CT News Junkie, Dec. 18, 2014, http://www.ctnewsjunkie.com/archives/entry/malloys_second_administration_begins_to_take_shape/
"Law Firm Hires Luke Bronin," by Jenna Carlesso, The Hartford Courant, Dec. 17, 2014, http://www.courant.com/community/hartford/hartford-cityline/hc-law-firm-hires-luke-bronin-20141217-story.html</t>
  </si>
  <si>
    <t>James Klahr, Missouri Ethics Commission executive director, Jefferson City, Missouri, 10  April 2015, interview by phone.
Tim O'Connell, Bryan Cave LLC, St. Louis, Missouri, 3 April 2015, interview by phone.
Brad Ketcher, Ketcher Law Firm LLC, St. Louis, Missouri, 2 April 2015, interview by phone.
Consent Order, Missouri Ethics Commission v. Steven E. Webb and Friends of Steve Webb, 9 January 2015, accessed 12 April 2015, http://mec.mo.gov/Scanned/CasedocsPDF/CMTS716.pdf
Consent Order, Missouri Ethics Commission v. Mark Parkinson and Citizens for Mark Parkinson, 9 January 2015, accessed 12 April 2015, http://mec.mo.gov/Scanned/CasedocsPDF/CMTS714.pdf</t>
  </si>
  <si>
    <t>Gary Goldsmith, Minnesota Campaign Finance and Public Disclosure Board, Executive Director, 12 February 2015, St. Paul, Minnesota, phone. 
Jeremy Schroeder, Common Cause Minnesota, Executive Director, 10 February 2015, St. Paul, Minnesota, in-person interview
Campaign Finance and Public Disclosure Board, 19 September 2014, http://www.cfboard.state.mn.us/handbook/handbook_const_leg_candidates.pdf
DFL Senate campaign fined $100,000 by campaign regulators, Rachel E. Stassen-Berger, Star Tribune, 17 December 2013, http://www.startribune.com/politics/statelocal/236265971.html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</si>
  <si>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National Governor’s Association, Colorado, past governor bios: http://www.nga.org/cms/home/governors/past-governors-bios/page_colorado.html
Luis Toro, director of Colorado Ethics Watch, in an April 28, 2015 e-mail. “Roxane White leaves indelible mark on state government,” Colorado Statesman, Nov. 21, 2014: http://www.coloradostatesman.com/content/995202-roxane-white-leaves-indelible-mark-state-government</t>
  </si>
  <si>
    <t>Wyoming Statutes, Title 5, Chapter 2, Section 118, Adoption of rules and regulations relative to the practice of law, 1997
http://legisweb.state.wy.us/statutes/statutes.aspx?file=titles/Title5/Title5.htm
Wyoming Code of Judicial Conduct, Commission on Judicial Conduct and Ethics online, July 1, 2009
http://judicialconduct.wyo.gov/home/how-to-file-a-complaint/wyoming-code-of-judicial-conduct</t>
  </si>
  <si>
    <t xml:space="preserve">There are no documented cases of Oklahoma civil servants violating state rules governing gifts and hospitality from 2013 to present. 
Sources said employees are conscious of the ethics rules and try to adhere to them strictly, because employees value job security and Oklahoma offers civil servants longevity pay based on years of service. </t>
  </si>
  <si>
    <t xml:space="preserve">Basic information on Oregon pension funds is readily available online and at no cost and can be obtained electronically. 
The information does include actuarial and consultant reports, investment positions, as well as performance reports. However, the information does not include contracts, fees or commissions regularly paid to brokers. Some reports, such as the annual report of Treasury investments, for example, is not available online within a week. </t>
  </si>
  <si>
    <t>Mark Paul, author, journalist, former deputy state treasurer, Mar. 23, 2015, Sacramento, interview
Phillip Ung, California Forward, Director of Public Affairs, Sacramento, Feb. 11, 2014, interview
A.G. Block, Associate Director, University of California, Sacramento Center, Mar. 17, 2015, email
Fair Political Practices Commission, press releases website, accessed on Apr. 20, 2015
http://www.fppc.ca.gov/press_release.php</t>
  </si>
  <si>
    <t>In law, gifts and hospitality offered to state-level judges are regulated.</t>
  </si>
  <si>
    <t>No such law exists.
Lori Anderson, media affairs Washington Public Disclosure Commission, email 2/9/2015</t>
  </si>
  <si>
    <t>There have been no documented cases of state civil servants not following laws governing gifts and hospitality during the study period.</t>
  </si>
  <si>
    <t xml:space="preserve">The individual pension funds under Oklahoma's system all have Comprehensive Annual Financial Reports available on their websites, as well as quarterly performance reports available through the Pension Oversight Commission's website. 
Those annual reports contain information about private management of the state-run pension funds, investment positions, fees, performance reports, contracts, consultant reports, and commissions paid to brokers. However, they do not contain the actual contracts.
In addition to the annual quarterly performance reports, there are separate fee analysis reports for the entire system. All of the reports can be downloaded for free in PDF format. </t>
  </si>
  <si>
    <t>Wis. Stat. § 19.43 (4) (7) (8) Financial Disclosure, http://docs.legis.wisconsin.gov/statutes/statutes/19/III/43 (1973)</t>
  </si>
  <si>
    <t>It's difficult to generalize a state employment work force that numbers more than 50,000. However, few documented cases of state civil servants and/or family members improperly accepting gifts or hospitality have emerged in public during the study period. The closest came in 2014, when the Ohio inspector general found that a state parks worker was allowed to remove logs from the cabin area of state park for his own use in violation of federal law and the Ohio Administrative Code. However, the Ohio Department of Natural Resources cleared the employee, saying he was helping a friend who had permission to remove the timber.</t>
  </si>
  <si>
    <t>No such law exists.
Chief Superior Judge Brian Grearson personal interview Feb. 17, 2015.
Dan Barrett, staff attorney VT ACLU telephone interview Feb. 19, 2015.
Kevin Ryan, Dir. Education and Communication, Vermont Bar Association, email Feb. 9, 2015.</t>
  </si>
  <si>
    <t>Alabama’s legislators are erring on the side of caution these days when it comes to voting on matters in which they could have an illegal conflict of interest. One of the 23 ethics charges on which House Speaker Mike Hubbard will face trial in March 2016 alleges that he violated the state's conflict of interest law by voting on a budget bill that  benefited one of his companies. 
Abstaining from votes is not uncommon for Alabama legislators. For instance, four abstained on a 2014 vote for a bill that would exempt the Community Action Association of
Alabama and its member agencies from the paying sales taxes. Two abstained on a 2014 bill to allow non-profit clinics that spay and neuter animals to continue to operate even if they do not have a licensed veterinarian on the board. Rep. David Standridge did not abstain from that vote, though, and argued against the bill. His son is a veterinarian. Having an adult son with an interest in a bill does not qualify as a conflict of interest in Alabama.
State law defines a conflict of interest as having a substantial financial interest, such as owning, controlling or otherwise having power over more than 5 percent of the value or a business entity that is “uniquely affected” by legislation, or being an officer of such an entity. 
However, lawmakers may and do vote on legislation that affects them directly in some cases. If they are part of a broad class of people affected by a bill, they can vote on it. It’s only when they are affected more than the other members of that class that they are prohibited from voting. So many legislators who are school employees still vote on the education budget, for instance.</t>
  </si>
  <si>
    <t>No such law exists.
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</si>
  <si>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Annual reports by the Public Employees Retirement System, the state employees’ pension fund, and the Retirement and Investment Office, which manages the fund, are online and provide the following information:
- A list of investment managers and various consultants (RIO report).
- Asset allocations such as large-cap domestic equities and investments in infrastructure (PERS report).
Investment fees (PERS report).
- Investment results (PERS report). Performance reports that include comparison of actual results with targets and comparison with peers are occasionally delivered to the Legislature’s Employee Benefits Programs Committee. These reports are also online via committee minutes.
- Commissions paid to brokers (RIO report).
- Various consultants’ reports are also online via committee minutes or the SIB website.
- The annual reports are typically put online as soon as they are completed, according to sources.
Consultants’ contracts and other reports are available electronically by request at no cost.
A lawmaker with oversight of pension funds say quarterly reports are also available by request.</t>
  </si>
  <si>
    <t>No known cases of civil servants violating the law in 2013 to 2015 time period. This may be attributed to memories of a corruption and bribery scheme that sent a former state House speaker to jail eight years ago. Also, employees are required to take a course on ethics offered by the state ethics commission. Immediate family is spouse, minor children and any member of the extended family living with the covered person.</t>
  </si>
  <si>
    <t>Graham Sloan, Director Arkansas Ethics Commission, January 21, 2015, email interview.
Matt DeCample, spokesman for Gov. (and AG) Mike Beebe  (2003-2014), Janurary 21, 2015, telephone.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Rep. Warwick Sabin, state representative, sponsor of ethics bill that became Amendment 94, February 20, 2015, telephone. 
Duncan Baird, Arkansas budget director, former state representative and co-chair of Joint Budget Committee, co-sponsor of ethics-related legislation, February 22, 2015, telephone interview.
“Shane Broadway takes job as Arkansas State lobbyist,” Max Brantley, Arkansas Times, December 17, 2014. http://www.arktimes.com/ArkansasBlog/archives/2014/12/17/shane-broadway-takes-job-as-arkansas-state-lobbyist</t>
  </si>
  <si>
    <t>No such law exists.
Texas Government Code, Title Five (Open Government), Subtitle B. (Ethics), Chapter 571.  Texas Ethics Commission, 1993
http://www.statutes.legis.state.tx.us/Docs/GV/htm/GV.571.htm</t>
  </si>
  <si>
    <t>Although New York once had problems with this kind of corruption, no such cases have been documented since 2013. Experts say the state has done a good job of educating employees about the law governing gifts and hospitality. There is no limit, however, on gifts or hospitality to family members.
 Former Gov. David Paterson was fined more than $62,000 in 2010 for accepting World Series tickets from the New York Yankees in 2009.</t>
  </si>
  <si>
    <t>Joe Kanefield, former general counsel to Arizona Gov. Jan Brewer, telephone interview, 1/28/2015
Jim Small, Arizona News Service Editor, telephone interview, 5/17/2015
Scott Smith, Chief of Staff to AZ Gov. Jan Brewer, To Join Ballard Spahr as Managing Director of Government Relations, Nov. 24, 2014, Accessed June 16, 2015, http://www.ballardspahr.com/eventsnews/pressreleases/2014-11-24-scott-smith-chief-of-staff-to-az-gov-jan-brewer-to-join-ballard-spahr.aspx</t>
  </si>
  <si>
    <t>A 100 score is earned if state legislators regularly recuse themselves from any action that could confer a financial benefit to them or their immediate family, such as participating or voting in hearings, committees and on the floor. 
A 50 score is earned if state legislators occasionally do not recuse themselves from actions that could confer a financial benefit to them or their family. There are a few documented cases of non-recusal and conflict of interest rules not observed. 
A 0 score is earned if members of the legislature never or rarely recuse themselves.</t>
  </si>
  <si>
    <t>Rich Robinson, director of Michigan Campaign Finance Network, phone interview, March 11
Mark Brewer, attorney, former Michigan Democratic Party chairman, phone interview, March 12   
                                                                                                     Secretary of State Campaign Finance Disclosure Closed Cases
http://www.michigan.gov/sos/0,4670,7-127-1633_8723_64390---,00.html
Secretary of State Declaratory Rulings and Interpretive Statements
http://www.michigan.gov/sos/0,4670,7-127-1633_8723_66116-310251--,00.html
Chris Thomas, director, Michigan Bureau of Elections, phone interviews, April 10 and June 8, 2015                                                                                                             
Fred Woohams, campaign finance analyst, Bureau of Elections, email conversation, June 10, 2015</t>
  </si>
  <si>
    <t>March 13 interview in Anchorage with Tim Bradner, former lobbyist for BP and Standard Oil of Ohio, legislative reporter for three decades; 
March 11 phone interview with Gunnar Knapp, director of the Institute of Social and Economic Research; 
March 11 phone interview with Gregg Erickson, founder of the Alaska Budget Report and Erickson &amp; Associates, former Director of Research at the Alaska Legislature</t>
  </si>
  <si>
    <t>New York provides basic information about the Common Retirement Fund for free online on the website of the Office of the State Comptroller, mostly as part of its Comprehensive Annual Financial Report. The report includes information on private management of the fund, investment positions, fees, performance reports, contracts and commissions. In addition, consultant reports are subject to the state Freedom of Information Law, and are not posted online.</t>
  </si>
  <si>
    <t>Mike Cason, al.com, state government reporter, April 12, 2015, telephone interview.
“Former Alabama Gov. Bob Riley registers as lobbyist,” David White, staff writer, The Birmingham News, Aug. 10, 2011. http://blog.al.com/spotnews/2011/08/former_alabama_gov_bob_riley_r.html, accessed May 10, 2015.
“Orange Beach hires former Alabama Gov. Bob Riley's lobbying firm,” Marc D. Anderson, reporter, al.com, Feb. 25, 2014. http://blog.al.com/live/2014/02/orange_beach_hires_former_alab.html, accessed May 10, 2015.
“Beth Chapman takes job with Alabama Farmers Federation,” Kim Chandler, reporter, al.com, July 8, 2013. http://blog.al.com/wire//print.html?entry=/2013/07/beth_chapman_takes_job_with_al.html, accessed May 10, 2015.
2015 Registered Lobbyist List, Alabama Ethics Commission, continuously updated. https://ethics-form.alabama.gov/entity/FileUploader/RegisteredLobbyist/WebDataLobbyistsPDF_2010.aspx, accessed May 10, 2015.</t>
  </si>
  <si>
    <t>Georgia Department of Audits and Accounts, accessed March 3, 2015
http://www.audits.ga.gov
Interview with Senator Jack Hill, Appropriations Chairman on 02-12-2015
Interview with Alan Essig, Executive Director, Georgia Budget and Policy Institute on 02-17-2015</t>
  </si>
  <si>
    <t>Nevada lacks a law requiring that the government proactively publish the award of a contract. However, state laws and regulations clearly state that contracts are public records and must be made available upon request.
"Any privatization contract executed by or on behalf of a governmental entity is a public record and must be open to public inspection during the regular business hours of the governmental entity," reads the state's public records statute.
The Nevada Administrative Code specifies that all contract bids and proposals become public record "on the date of award as entered on the bid record or the date the notice of award is posted in at least three public buildings, whichever is later."</t>
  </si>
  <si>
    <t>No such law exists, but any personal service contract award worth more than $10,000 and any contract worth more than $25,000 is made publicly available as part of its statutory review by the governor and Executive Council; the contract itself is posted online along with other agenda items. 
The winning bidder for any other contract, once awarded, is to be made public “by posting the name of the vendor on the division’s web site,” according to the Department of Administrative Services’ procedural rules. The posting is also to contain, at a minimum, “the name of each bidder timely submitting a response to the RFP or RFB, and the amount of each bid not disqualified.”</t>
  </si>
  <si>
    <t xml:space="preserve">Auditors of Public Accounts, reports: http://www.cga.ct.gov/apa/audit-statewide.asp (accessed frequently in March 2015)
Comptroller: http://www.osc.ct.gov/reports/index.html (accessed frequently March and April 2015, most recently June 15, 2015)
"GOP, OFA, Disagree with Malloy, Comptroller on Budget," by Christopher Keating,The Hartford Courant, Feb. 3, 2015, http://www.courant.com/politics/capitol-watch/hc-gop-ofa-disagree-with-malloy-comptroller-on-budget-20150203-story.html
Email exchange with Robert Ward, state auditor, March 18, 2015. </t>
  </si>
  <si>
    <t xml:space="preserve">There are no documented cases of an official taking on a job in the private sector that entail direct lobbying or influence-peddling without an adequate cooling-off period based on the research done for this study. </t>
  </si>
  <si>
    <t>James Dawson, Government Reporter, WDDE/NPR affiliate in Dover, Del., in-person interview January 27, 2015;
Fiscal Year 2014 Comprehensive Annual Financial Report, accessed February 21, 2015: http://1.usa.gov/1HoelKA; 
Delaware Comprehensive Annual Financial Report archive, Delaware Department of Finance, accessed February 21, 2015: http://1.usa.gov/1LrUAoi;</t>
  </si>
  <si>
    <t>State law requires public announcement of bids received and the results of procurement decisions.</t>
  </si>
  <si>
    <t>There is no law, including a cooling-off period, governing private sector employment after the governor or cabinet-level officials leave office. 
Former Gov. Dave Freudenthal immediately joined the Board of Directors of the Arch Coal Co. after leaving office. 
"That's a place where the  state should be looking at reform," said Dan Neal, political watchdog and retired director of the Equality State Policy Center.</t>
  </si>
  <si>
    <t>Karen Woodall, executive director of the Florida Center for Fiscal and Economic Policy, interviewed by phone April 16, 2015
Kurt Wenner, Vice President of Research at Tax Watch, interviewed by phone April 29, 2015
Auditor General website, accessed May 28, 2015, http://www.myflorida.com/audgen/</t>
  </si>
  <si>
    <t>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2015, by telephone and email
All websites accessed on Jan. 30, 2015: 
Massachusetts Office of Campaign and Political Finance, Agency Actions
http://www.ocpf.us/Legal/AgencyActions
FORMER LIEUTENANT GOVERNOR TO PAY $80,000 TO RESOLVE ALLEGATIONS OF RECEIVING UNLAWFULLY SOLICITED CONTRIBUTIONS, Massachusetts Office of Campaign and Political Finance, Press Release, Boston, MA, August 29, 2013
http://files.ocpf.us/pdf/releases/murray_2013.pdf
Massachusetts Office of Campaign and Political Finance Press Release, Aug. 29, 2013: FORMER CHELSEA HOUSING AUTHORITY DIRECTOR INDICTED FOR UNLAWFULLY
SOLICITING CAMPAIGN CONTRIBUTIONS FROM STATE EMPLOYEES
http://files.ocpf.us/pdf/releases/mm_2013.pdf
Coakley makes payment to charity as part of campaign finance agreement, Frank Phillips, Reporter, Boston Globe, Boston, MA, April 17, 2013, 
http://www.bostonglobe.com/metro/massachusetts/2014/04/17/coakley-makes-payment-charity-part-campaign-finance-agreement/jTuunaXMio04S6pNRfZNPM/story.html
Suffolk Register of Probate pays $10,000 to resolve campaign finance matter, Massachusetts Office of Campaign and Political Finance, Press Release, Boston, MA, Feb. 14, 2014
http://files.ocpf.us/pdf/releases/campatellirelease.pdf
Garry fined $5,000 in campaign errors, John Collins, Reporter, Lowell Sun, Lowell, MA, March 12, 2013
http://www.lowellsun.com/local/ci_22847318/garry-fined-5-000-campaign-errors#ixzz3QMJbHofY
OCPF sanctions Grace Ross for failing to file proper campaign finance reports, OCPF agreement, 1-21-15
http://files.ocpf.us/pdf/actions/ross2015.pdf
http://www.tauntongazette.com/article/20140916/News/140916967</t>
  </si>
  <si>
    <t>Former Denver Post journalist Tim Hoover whose reporting focused on the state budget, and who now works as communications director for the Colorado Fiscal Institute, during a Feb. 17, 2015, phone interview.
Erick Scheminske, deputy director of the Colorado Governor's Office of State Planning and Budgeting, during a Feb. 19, 2105, phone interview
Office of State Auditor Office Reports, Statewide Single Audit, accessed April 27, 2015: https://www.colorado.gov/pacific/osc/statewide-single-audit-reports
Office of State Auditor, Statewide Single Audit Fiscal Year Ended June 30, 2014. 
https://www.colorado.gov/pacific/sites/default/files/Audit14.pdf</t>
  </si>
  <si>
    <t>In 2013, the Legislature added a revolving door prohibition to the Ethics Act to prevent elected and appointed state officials from appearing for one year in a representative capacity before the body on which they had served, and there have been no documented cases of officials breaching the prohibition. 
 The law was prompted by a case in January 2010 when the governor's chief of staff Larry Puccio registered as a lobbyist a few days after he had resigned from his government post. Jack Rogers, retired state agency head, said he was appalled when Puccio was granted an exemption and allowed to lobby the Legislature. “Puccio should never have been given an exemption,” he said. “The process needs to have some discretionary leeway, but I think there should be additional statutory constraints that limit those exemptions.”
 A spokesperson for the governor’s office said she was not aware of any post-employment problems after 2013, nor was Sam Hickman, who represents state social workers.</t>
  </si>
  <si>
    <t>Lack of a cooling-off period for public officials to lobby their former co-workers is a big ethical loophole in Washington.
 During the 2014 legislative session, a bill was introduced to mandate a one-year cooling off period for lobbying. Some 33 states already have similar requirements. The bill was prompted by an expose in the New York Times revealing that former State Attorney General Rob McKenna and his deputy were lobbying their former colleagues on behalf of T-Mobile and other private clients within months of leaving public service.
 The state does ban officials from accepting jobs with employers with whom they might have had prior dealings. Washington's corps of registered lobbyists includes two former chiefs of staff to former Gov. Chris Gregoire, lawmakers and agency directors.
 The state Executive Ethics Board said there were no known cases during the period of study of former officials violating rules on private employment. In March 2015, a bill that would have mandated a one-year cooling off period for former lawmakers to lobby their colleagues died in the Washington House.</t>
  </si>
  <si>
    <t>Both pension funds do a good job of providing information to members about how their investments are doing and both post online their agendas and some information from the meeting packets. 
Some of the information on private management of the state-run pension funds, investment positions, fees, performance reports, contracts, consultant reports, and commissions paid to brokers is available, scattered across various reports online—but all of it is available through records requests, which may take 15 days.</t>
  </si>
  <si>
    <t>Jennifer Bevan-Dangel exe dire Common Cause 2/24-15 telephone interview
Brian P. Sears reporter Daily Record Baltimore Md. telephone interview 3/15/15 
Iterview with Jared DeMarinis, director Candidacy and Campaign Finance Division Maryland Board of Elections telephone interview 3.18.15 
 Baltimore Sun, 10/8/14 http://www.baltimoresun.com/news/maryland/politics/blog/bs-md-co-jalisi-fine-20141008-story.html
Maryland asks Prince George’s slate committee to explain missing report on $206,000 donation to Baker’s 2010 campaign, 7/22/13 http://wapo.st/1btokUy
March 16, 2015: Office of the State Prosecutor. Indictment of Former Treasurer of Cecil County Republican Central Committiee, http://1.usa.gov/1Ic5Oym</t>
  </si>
  <si>
    <t>John Griffing, former staff director, Senate Budget Committee, Dec. 29, 2014, Sacramento, interview
H.D. Palmer, Deputy Director, Department of Finance, Jan. 12, 2015, Sacramento, email
Bureau of State Audits, Internal Control and Compliance Audit Report 
for the Fiscal Year Ended June 30, 2013, Sacramento, May 27, 2014
https://www.bsa.ca.gov/pdfs/reports/2013-001.1.pdf</t>
  </si>
  <si>
    <t>During the research period there were no cases documented of senior executive officials leaving office and lobbying their former colleagues within one year. Former cabinet members Sean Connaughton and Bryan Rhode are now in positions that entail influencing state government, but not their former departments.</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</si>
  <si>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Roger Norman, Legislative Auditor, February 2, 2015, telephone interview.
Jon Moore, Deputy Legislative Auditor, February 2, 2015, telephone interview. 
Comprehensive Annual Financial Report, Fiscal Year Ended June 30, 2014, Department of Finance and Administration website, accessed February 16, 2015.
http://www.dfa.arkansas.gov/offices/accounting/Documents/cafr2014.pdf</t>
  </si>
  <si>
    <t>Karen McLaughlin, Children's Action Alliance Director of Budget and Research and former Department of Economic Security Financial Services Administrator, telephone interview 2/19/2015
Arizona Auditor General, State Agencies - Reports &amp; Publications, Accessed May 7, 2015
http://www.azauditor.gov/reports-publications/state-agencies
Arizona classroom spending holds steady in report released by Auditor General, Lisa Irish, Arizona Education News Service, February 27, 2015, Accessed May 7, 2015, http://azednews.com/2015/02/27/report-on-arizona-school-district-spending-released-by-auditor-general/</t>
  </si>
  <si>
    <t>Jonathan Wayne, Executive Director, Maine Ethics Commission, 20 January 2015, Augusta, Maine, in person interview.
Naomi Schalit, Senior Reporter, Maine Center for Public Interest Reporting, 25 February 2015, in person interview.
BJ McCollister, Maine Citizens for Clean Elections, Program Director, 16 January 2015, Brunswick, Maine, in person interview.
Ethics Commission hits anti-gay marriage group with record fine, orders disclosure of donors from ’09 campaign, Mario Moretto, 28 May 2014, Bangor Daily News, http://bangordailynews.com/2014/05/28/politics/ethics-commission-considers-50000-fine-for-anti-gay-marriage-group-for-not-disclosing-donors-in-09-campaign/
Maine campaign ethics panel expands scope of Lewiston casino campaign inquest, Scott Thistle, 13 December 2013, Lewiston Sun Journal,
http://bangordailynews.com/2013/12/13/news/state/maine-campaign-ethics-panel-expands-scope-of-lewiston-casino-campaign-inquest/
Agenda Item #18, Maine Ethics Commission Meeting Minutes, 23 January 2015.
http://www.maine.gov/ethics/pdf/01232015agenda18.pdf
Agenda Item #5, Maine Ethics Commission Meeting Minutes, 31 July 2014.
http://www.maine.gov/ethics/pdf/07312014agenda5.pdf
Agenda Item #2, Maine Ethics Commission Meeting Minutes, 30 April 2014.
http://www.maine.gov/ethics/pdf/agenda2_008.pdf</t>
  </si>
  <si>
    <t>The NHRS is generally responsive in providing information to the public. Annual reports, meeting minutes and other information are regularly posted on its website. However, the NHRS does not make contracts or other primary financial documents readily available. 
 The NHRS did comply with a request for copies of the NHRS’s contract with its primary investment consultant and those entered into with any outside vendors — funds, fund managers or other companies — between November 2014 and January 2015. The NHRS provided electronic copies if the documents in less than two weeks without charge.
 However, it permitted an investment fund to redact all information concerning its fees and other monetary terms of the agreement. The NHRS’s public information officer said the company claimed the information did not have to disclosed under the state’s right-to-know law because of its exemption for “confidential, commercial, or financial information.” 
 The contract with the primary consultant, NEPC, is largely un-redacted and includes its compensation arrangement with the NHRS and other monetary information. 
 The NHRS board and investment committee allow public access to their meetings, and minutes are taken, although they are not verbatim transcripts, but rather a summary of actions. The panels do on occasion invoke the clause in the right-to-know law that allows nonpublic sessions to discuss pending financial transactions.</t>
  </si>
  <si>
    <t>No such law exists.
Shantel Krebs, secretary of state, 20 March 2015, email.
Dusty Johnson, former chief of staff to Gov. Dennis Daugaard, 20 March 2015, email.
Cory Heidelberger, operator of Dakota Free Press blog, 25 March 2015, email.</t>
  </si>
  <si>
    <t>There is no law prohibiting officials of the executive branch from joining the private sector after leaving the state functions. There is a frequent movement between public sector and private sector jobs. In some cases, it may be a movement within government to an agency where the employee's expertise is used to influence law and policy. There is concern that this kind of transfer inside of government could be used to give the upper hand to certain state agencies in areas such as budget processes.</t>
  </si>
  <si>
    <t>March 11 phone interview with Gunnar Knapp, director of the Institute of Social and Economic Research
Statewide Audit Database, Division of Legislative Audit (http://legaudit.akleg.gov/audits/statewide/), accessed March 15, 2015; 
Sample Audit, "Single State Audit of Alaska FY2014," Division of Legislative Audit (http://legaudit.akleg.gov/docs/audits/single/statewide/40014rpt-2014.pdf), accessed March 15, 2015;</t>
  </si>
  <si>
    <t>During the period of this governorship, which coincides with the period of this study, very few senior officials have left government and one of them went into the private sector. She did not officially lobby or openly seek to influence former colleagues during her first year in the private sector. (By executive order, cabinet-level officials essentially can't lobby former colleagues for one year.) But she was seen around the Statehouse now and then, and the firm for which she worked (she has since left to become a lobbyist) was - and remains - dependent on a state agency to approve its financing.
---
Peer Reviewer: Agree
There was also the case of the current governor's "broadband czar" leaving government to work for a Vermont telecom company.</t>
  </si>
  <si>
    <t>Members of the public can find some information on the Public Employees Retirement System online, including board meeting minutes and a Comprehensive Annual Financial Report covering investments, funding levels and administrative expenses. There's also a Popular Annual Financial Report with more limited information, aimed at the general public.
Meeting minutes are typically not very detailed, summarizing the topics covered but lacking specific comments and arguments made by individual board members. 
The system recently engaged in a long legal battle with the Reno Gazette-Journal regarding the newspaper's request for a list of plan beneficiaries, their employers and the amounts of their salaries and monthly benefits. While PERS argued that the information was part of individual member files, which by law are confidential, the newspaper countered that it was also contained in other documents that are public records. Both a district court judge and the Nevada Supreme Court sided with the Gazette-Journal, but it took three years and three separate court rulings before PERS released the information.</t>
  </si>
  <si>
    <t>In practice, state legislators recuse themselves from actions in which they may have a conflict of interest.</t>
  </si>
  <si>
    <t>Jim Harris, an officer in Blueprint Louisiana, a policy advocacy group of businessmen, in-person interview, Feb. 12, 2015.
Kirstan B. Alvanitakis, an official with the Louisiana Democratic Party, in-person interview, Feb. 11, 2015.
Kathleen Allen, director of the Louisiana Ethics Administration, in-person interview, Feb. 4, 2015.
Louisiana Board of Ethics list of candidates owing late fees, accessed April 10, 2015.
http://www.ethics.state.la.us/CampaignFinanceSearch/LateFeesCandidates.aspx 
Louisiana Ethics Board's focus on small offenses lets larger violations go unnoticed, observers say, nola.com. Nov. 12, 2013.
http://www.nola.com/politics/index.ssf/2013/11/louisiana_ethics_boards_focus.html</t>
  </si>
  <si>
    <t>"Slow state's revolving door for lobbyists," Wisconsin State Journal, March 1, 2015, http://host.madison.com/news/opinion/editorial/slow-state-s-revolving-door-for-lobbyists/article_02cfec65-25ab-5ca1-9b7e-3367addd0494.html
"Sen. Joe Leibham resigns a month ahead of term's end," By Jason Stein, Milwaukee Journal Sentinel, Dec. 1, 2014
http://www.jsonline.com/news/statepolitics/sen-joe-leigham-resigns-a-month-ahead-of-terms-end-b99400888z1-284400971.html
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t>
  </si>
  <si>
    <t xml:space="preserve">Emily Dennis, Kentucky Registry of Election Finance, general counsel, 21 January 2015, Frankfort, Kentucky, email interview.
Tom Loftus, Louisville Courier-Journal, Frankfort bureau chief, 21 January 2015, Frankfort, Kentucky, phone interview. 
Super PACs will spend millions in fight for Ky House, Tom Loftus, Louisville Courier-Journal, 31 October 2014, http://www.courier-journal.com/story/politics-blog/2014/10/31/outside-groups-spending-kentucky-house-races/18256399/, accessed 3 February 2014. 
Group that bashed Beshear in TV ads pays fine, Associated Press, Kentucky New Era, 11 June 2013, http://www.kentuckynewera.com/web/news/article_f9c77786-d248-11e2-be1b-001a4bcf887a.html, accessed 3 February 2015. </t>
  </si>
  <si>
    <t>Gregory Nickerson, Government and Policy Reporter, WyoFile, March 31, 2015, phone. Ruth Ann 
Petroff, Wyoming Legislature, State House of Representatives, March 26, 2015, phone.   
Does Wyoming Legislature take a casual attitude toward ethics?, Gregory Nickerson, WyoFile, January 13, 2015
http://www.wyofile.com/wyoming-legislature-take-casual-attitude-toward-ethics/</t>
  </si>
  <si>
    <t>The Nebraska Investment Council issues quarterly and annual reports on pension-funds performance. Those reports are available online (http://www.nic.ne.gov/Performance%20Reports/4Q14%20Performance%20Report.pdf)
 The Nebraska Public Employee Retirements Systems issues an annual report that summarizes pension-funds performance. (http://npers.ne.gov/SelfService/public/howto/handbooks/InvestmentReport.pdf) It also makes detailed actual reports on each of the funds it administers available online (http://npers.ne.gov/SelfService/public/howto/publications/)
 All investment positions, fees, performance reports, contracts, consultant reports and commissions paid to brokers are publically available in a timely fashion.</t>
  </si>
  <si>
    <t>No such law exists. 
Interview with Jason Gramitt, Rhode Island State Ethics Commission, Feb. 13, 2015, phone.
Interview with Stephen Erickson, retired Rhode Island District Court judge, Feb. 6, 2015, phone.
Interview with Craig Berke, Rhode Island courts communications director, Feb. 12, 2015 phone</t>
  </si>
  <si>
    <t>Carol Williams, GEC executive director, telephone interview Feb. 18, 2015  
Governmental Ethics Commission annual report FY 2014: http://ethics.ks.gov/GECSummaries/Annual%20Report%202014.pdf                                                                     
"Ethics Commission Fines Congressional Candidate Kultala," Brad Cooper, Kansas City Star, July 16: http://www.kansascity.com/news/local/news-columns-blogs/the-buzz/article742587.html</t>
  </si>
  <si>
    <t>S.C. Code 2-19-10 through 2-19-110
http://www.scstatehouse.gov/code/t02c019.phh</t>
  </si>
  <si>
    <t>A notorious example exists of an executive branch official not following a cooling-off period, although at the time there was no cooling-off period applicable to him in state law. Though the example occurred in 2011, it did not become known to the public until 2013-2014, when it exploded into a scandal.
 In the fall of 2013, Richard Benda, former secretary of tourism and state development, a cabinet-level position, committed suicide. In the months following his death, it was revealed he had arranged for a state grant package to be increased by $550,000 and then redirected to a company that he went to work for immediately after leaving state government in early 2011, with the apparent intent that the company would use the money to pay his salary.
 The fallout from the scandal led the Legislature this year to adopt and the governor to sign legislation that introduces a one-year waiting period following the end of a state officer or employee’s employment for them to derive a direct benefit as a result of a contract they awarded or administered on behalf of the state. 
 Additionally, the bill says, “no such officer or employee may enter into any contract, other than a contract of employment, with any state agency for a period of one year following their leaving office or employment,” unless written approval is given by the governing body of the state agency.
 The law will take effect July 1, 2015.</t>
  </si>
  <si>
    <t>Megan Tooker, executive director and legal counsel, Iowa Ethics and Campaign Disclosure Board, Jan. 7, 2015, telephone Interview 
Aug. 8, 2013, meeting minutes, Iowa Ethics and Campaign Disclosure Board, (Investigation into the Johnston Community School District), accessed April 7, 2015
https://webapp.iecdb.iowa.gov/publicview/misc/minutes/2013/8-8-13.pdf 
Statewide and Legislative Candidate Delinquencies, Iowa Ethics and Campaign Disclosure Board, accessed April 7, 2015 http://www.iowa.gov/ethics/sanctions_actions/delinquentreports/statecandidates.htm 
Iowa Ethics and Campaign Disclosure Board Administrative Rules, 4.58-59 Civil Penalties for Late Reports, accessed April 7, 2015
https://www.legis.iowa.gov/docs/ACO/chapter/03-19-2014.351.4.pdf 
Civil Penalties, Iowa Ethics and Campaign Disclosure Board, accessed April 7, 2015
http://www.iowa.gov/ethics/sanctions_actions/civilpenalty/index.htm 
Board meeting dates and minutes, Iowa Ethics and Campaign Disclosure Board, accessed April 7, 2015
http://www.iowa.gov/ethics/board/events/calendar.htm</t>
  </si>
  <si>
    <t>Detailed state pension fund information is available online. Quarterly and annual reports include investment positions and performance reports. Annual reports include information about fees and consultant selection. Consultant reports are found within the board's extensive meeting minutes. Commissions paid to brokers are not published online but are available upon request in a few business days.</t>
  </si>
  <si>
    <t>Oregon Revised Statues 244 - Government Ethics (1974), Section 244.290.
https://www.oregonlegislature.gov/bills_laws/lawsstatutes/2013ors244.html
Oregon Revised Statues 171 - State Legislative Department and Laws (1973), Sections 171.725 through 171.785; 171.992.
https://www.oregonlegislature.gov/bills_laws/ors/ors171.html</t>
  </si>
  <si>
    <t>There have not been recent reports of excessive gifts and hospitality among public employees, but the fact that they don't surface very often doesn't mean they don't exist. 
 In April 2015, the state auditor's office said Taser International lavished former Albuquerque Police Chief Ray Schultz (and others at APD) with tickets to a party at the Stingaree nightclub in San Diego, an “all-expense-paid” trip to Scottsdale, Ariz., and a plum speaking engagement in Texas during the period when they were helping the company get a no-bid contract for body cameras.</t>
  </si>
  <si>
    <t>Data from state employee retirement systems, including annual reports, activities, fees paid, performance, and consultant reports, are generally publicly available on the Internet. Researchers and observers stated that they had never been refused access to documents to which they were legally entitled. Although no sources complained about it, the Missouri State Employee Retirement System proactively closed all documents not legally required to be open to the public in their internal policies. Despite a 1996 ruling that proactively closing records is not in keeping with the Missouri Sunshine Law, that policy is still present in MOSERS publications online.</t>
  </si>
  <si>
    <t xml:space="preserve">Ethics Commission Rules, 74E O.S. Appendix I
http://www.oklegislature.gov/osstatuestitle.html
https://drive.google.com/file/d/0B0BgaBXva60WOXJDaEs0UDdFQms/view?usp=sharing
Oklahoma Open Records Act, 1985.  51 O.S. 24A-17
Lee Slater, executive director of Oklahoma Ethics Commission, telephone interview 1/30/15 1:30 p.m. </t>
  </si>
  <si>
    <t>Interview: Trent Deckard, co-director of the Indiana Election Division, Jan. 5, 2015, by phone. 
Interview: Ed Feigenbaum, campaign finance expert and owner of INGroup, a Noblesville, Ind.-based firm that offers information and resources about federal and state government and politics, April 29, 2015, by email.
Interview: Mary Beth Schneider, former government and politics reporter for The Indianapolis Star, Jan. 5, 2015, by phone.</t>
  </si>
  <si>
    <t>By all accounts, state rules regarding gifts and hospitality are effective and civil servants generaly don't take gifts. A google search finds nothing to the contrary since January 2013.</t>
  </si>
  <si>
    <t>Electronic copies of the state retirement system's comprehensive annual financial report, a list of current investment managers, top ten holdings and quarterly fund performance are readily available at no cost on the PERS website.  Additional information related to the PERS portfolio can be requested in writing and will be provided in accordance with Mississippi's public records law. 
Most of this information is included in the Comprehensive Annual Financial Report (CAFR) located on the PERS website at www.pers.ms.gov. This includes the list of firms managing PERS investment portfolios; the largest investments positions by public asset class; fees; investment performance;  and commissions paid to brokers.  A listing of all investment positions in the publicly traded portfolio; copies of contracts; and quarterly consultant reports can be requested via a Public Records Request from PERS.  If information requested is available in an electronic format, it can be sent electronically at no cost.  Otherwise, there could be a small charge for photocopies made.  All requested information is provided within 14 days of the request being received.</t>
  </si>
  <si>
    <t>David Melton, executive director, Illinois Campaign for Political Reform, March 10, 2015, phone interview.
Illinois State Board of Elections, accessed March 7, 2015, http://www.elections.il.gov/
Unpaid fine list, Illinois State Board of Elections, accessed May 20, 2015, http://www.elections.il.gov/CampaignDisclosure/UnpaidFines.aspx</t>
  </si>
  <si>
    <t>No such law exists. 
Corroborated by:
Bret Crow, director, Office of Public Information, Ohio Supreme Court, 1-6-15 email</t>
  </si>
  <si>
    <t xml:space="preserve">There have been no violations. If they leave office and go to work for a private entity, the prohibition is that they can’t associate with the office on issues that they have substantial involvement. </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</si>
  <si>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“Hixon accused of mishandling campaign funds,” Kelcie Moseley, The Idaho Press-Tribune, Sept. 11, 2014, http://www.idahopress.com/members/hixon-accused-of-mishandling-campaign-funds/article_782e8f2e-396d-11e4-995f-c33865940181.html
Campaign finance reports for independent expenditures and electioneering communications, 2014 election, Idaho Secretary of State’s website, accessed Jan. 18, 2015, http://www.sos.idaho.gov/elect/Finance/2014/this_year_independent_expenditures_and_electioneering_communications.html</t>
  </si>
  <si>
    <t>Phil Kabler, statehouse correspondent for the Charleston Gazette, in an article entitled Statehouse Beat: Raines’ position with AG raises ethics question, published Jan. 11, 2015.
http://www.wvgazette.com/article/20150111/GZ01/150119949
Rebecca Stepto, executive director WV Ethics Commission, in an email interview from her office in Charleston WV Jan. 13, 2015.
Phil Kabler, statehouse correspondent for the Charleston Gazette, in a telephone interview from the state Capitol on Jan. 19,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t>
  </si>
  <si>
    <t>No such law exists
In person interview Feb. 18, 2015 with Perry Newson, Ethics Commission executive director.</t>
  </si>
  <si>
    <t>“State of Alabama Comprehensive Annual Report for the Fiscal Year Ended September 30, 2013,” Examiners of Public Accounts, April 25, 2014,  
http://www.examiners.state.al.us/ReportSearch.aspx, accessed March 27, 2015.
“State of Alabama Comprehensive Annual Report for the Fiscal Year Ended September 30, 2013,” Examiners of Public Accounts, undated, http://comptroller.alabama.gov/pages/CAFR.aspx, accessed March 27, 2015.
Kelly Butler, state Budget Officer and former staffer with the Legislative Fiscal Office, March 18, 2015, telephone interview.</t>
  </si>
  <si>
    <t>Brad Shannon, editorial writer, The Olympian, phone interview 3/20/2015
"Washington's Lobbying Corps Populated By Former Lawmakers, Staffers" KPLU 11/21/2014 
http://www.kplu.org/post/washingtons-lobbying-corps-populated-former-lawmakers-staffers
"Bill to prevent former lawmakers, aides from lobbying for 1 year after leaving office dies" Associated Press 3/11/2015 
http://q13fox.com/2015/03/11/bill-to-prevent-former-lawmakers-aides-from-lobbying-for-1-year-after-leaving-office-dies/</t>
  </si>
  <si>
    <t xml:space="preserve">Montana Code Annotated requires public notification be given in the invitation for bids, and that sealed bids be opened publicly. All bids and documents must also be open to public inspection after the award. (Montana Code Annotated, Title 18, chapter 4, part 1, section 26.) 
However, there is no part of the law explicitly requiring a public announcement of the results. The procurement office has published awarded contracts online since 2012. </t>
  </si>
  <si>
    <t>No such law exists. 
Janice Howard, New York State Ethics Commission for the Unified Court System, Executive Director, March 20, 2015, New York, phone</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</si>
  <si>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"Pension hijinks among Virginia's lawmakers," Editorial Board, The Washington Post, 1 December 2014. http://www.washingtonpost.com/opinions/pension-hijinks-among-va-state-lawmakers/2014/12/01/685d52b0-74d7-11e4-a755-e32227229e7b_story.html
"Va. state Sen. Marsh latest through politics' revolving door; named ABC commissioner," Michael Laris, The Washington Post, 3 July 2014. http://www.washingtonpost.com/local/virginia-politics/va-state-sen-marsh-latest-through-politics-revolving-door-named-abc-commissioner/2014/07/03/94c8869c-02f6-11e4-8fd0-3a663dfa68ac_story.html
"Marsh to ABC, Algie Howell to parole board," Travis Fain, Daily Press, 3 July 2014. http://www.dailypress.com/news/politics/shad-plank-blog/dp-marsh-to-abc-algie-howell-to-parole-board-20140703-post.html#page=1</t>
  </si>
  <si>
    <t>Regardless of the method of solicitation, after an award is made the solicitation file is required by the Code of State Regulations to be published for public inspection on the Internet.</t>
  </si>
  <si>
    <t>The Minnesota State Board of Investment posts their annual reports beginning in 2002 to 2014 on their website as well as monthly supplemental investment account unit values, a prospectus and an asset listing. These are available for free and available in a relatively timely manner. 
 Additionally, the Legislative Commission on Pensions and Retirement also posts a number of related documents online.</t>
  </si>
  <si>
    <t>State law does not require state government to publicly announce the results of procurement processes. However, the state Personal Service Contract Review Board is required by law to prepare an annual report concerning service contracts. These items fall under general FOIA provisions.
Copies of preapproved vendor lists are available on the board's website but no other personal service contracts are listed. State regulations require that written notification of a bid award be sent to the successful bidder but do not specifically require proactive presentation of this information to the public.
The Department of Information Technology Services requires a form of debriefing -- the Post Procurement Review -- at the vendor’s request.  Regulations require maintaining some information on state government websites regarding awarded contracts but, in the past, agencies have not had all current contracts posted on their websites with easy access. DITS does have on its website a list of technology procurement contracts it has awarded.</t>
  </si>
  <si>
    <t>Tony Baldomero, Hawaii Campaign Spending Commission, associate director, 13 January 2015, Honolulu, Hawaii, telephone
Annual Report, Fiscal Year July 1, 2013 to June 30, 2014, Hawaii Campaign Spending Commission, no date, http://ags.hawaii.gov/campaign/fy-2013-2014-annual-report/
Cachola fined a record $50,000 for City Ethics Violations, Malia Zimmerman, Hawaii Reporter, 27 September 2014, http://www.hawaiireporter.com/cachola-fined-a-record-50000-for-city-ethics-violations/123
Cachola to pay fine for campaign spending violation, Gordon Y.K. Pang, Honolulu Star-Advertiser, 31 July 2014, http://www.staradvertiser.com/news/breaking/20140731_Cachola_to_pay_fine_for_campaign_spending_violation.html?id=269448751
Campaign Spending Commission Complaint re Romy Cachola, Friends of Romy Cachola, Hawaii Campaign Spending Commission, Honolulu, Hawaii, 7 May 2014, as published in watchdog.org, http://watchdog.wpengine.netdna-cdn.com/wp-content/blogs.dir/1/files/2014/05/Doc-14-22-Cachola.pdf</t>
  </si>
  <si>
    <t>The state auditor publishes a comprehensive annual financial report at the end of each fiscal year, covering executive branch activities. The State Auditor is one of the Wyoming’s top five elected officials and serves independently from the governor. That is available online as a Google Doc.</t>
  </si>
  <si>
    <t>Mark Herron, Tallahassee attorney considered top expert on Florida election law, interviewed by phone March 18, 2015
Ben Wilcox, Integrity Florida, Research Director (and a lobbyist himself), March 9, 2015 phone interview
Florida Election Commission website, Final Orders, 2015, http://www.fec.state.fl.us/FECWebFi.nsf/fs?open&amp;RestricttoCategory=2015&amp;Start=1&amp;Count=10</t>
  </si>
  <si>
    <t xml:space="preserve">The requirement to publicly publish the results of a procurement decision was repealed in the 2014 legislative session. 
16C.28 Subd. 4, which required a public record of all bids or proposals including names of bidders, amounts of bids or proposals and each success bid or proposal was repealed in 2014. </t>
  </si>
  <si>
    <t>Phone interview with Charles Bullock, Political Scientist, University of Georgia, February 25, 2015;
In-person interview with William Perry, Executive Director, Common Cause Georgia, January 23, 2015;
Department of Audits 2014 reports, accessed March 27, 2015, http://www.audits.ga.gov/rsaAudits/viewMain.aud;jsessionid=39637E1CC8B237E4B51D6F07FDBDC175</t>
  </si>
  <si>
    <t>Massachusetts procurement law requires that agencies contracting for goods and services send written notice of opportunities and contractors selected to the state’s Central Register.   The Central Register is a weekly list of all state, county and municipal contracts being put out to bid for public facilities, and the contracts awarded.  
The Central Register statute, Chapter 9, Section 20A states, "The department of the state secretary shall publish a central register listing all notices of contracting opportunities estimated to be in excess of a sum to be determined by the secretary offered by any public agency or authority of the commonwealth or any political subdivision thereof. (...) The register shall also provide notice of the individual or firm selected for negotiation or award of any contract or as party to any other transaction, including leases, sales, and other agreements, advertised in a prior edition of the register; the amount of the contract, purchase, sale, lease or other agreement; the names of subcontractors and suppliers, if available;"
It is overseen by the Secretary of the Commonwealth and must be made be available in an easily accessible public place, according to the statute.  However, the Secretary can charge a subscription to cover the costs of producing the register. The statute also provides an exemption for disclosure in the Register to “to preserve the health and safety of persons or property.”
The state public records also states that state officials can withhold bids, proposals and information and communications about negotiations with contracts, but only until the contract has been awarded. The same exemption allows the public to review “all evaluative materials” once a contract decision has been reached.   
Massachusetts procurement law requires that agencies contracting for goods and services send written notice of opportunities and contractors selected to the state’s Central Register.   The Central Register is a weekly list of all state, county and municipal contracts being put out to bid for public facilities, and the contracts awarded.  
The Central Register statute, Chapter 9, Section 20A states, "The department of the state secretary shall publish a central register listing all notices of contracting opportunities estimated to be in excess of a sum to be determined by the secretary offered by any public agency or authority of the commonwealth or any political subdivision thereof. (...) The register shall also provide notice of the individual or firm selected for negotiation or award of any contract or as party to any other transaction, including leases, sales, and other agreements, advertised in a prior edition of the register; the amount of the contract, purchase, sale, lease or other agreement; the names of subcontractors and suppliers, if available;"
It is overseen by the Secretary of the Commonwealth and must be made be available in an easily accessible public place, according to the statute.  However, the Secretary can charge a subscription to cover the costs of producing the register. The statute also provides an exemption for disclosure in the Register to “to preserve the health and safety of persons or property.”
The state public records also states that state officials can withhold bids, proposals and information and communications about negotiations with contracts, but only until the contract has been awarded. The same exemption allows the public to review “all evaluative materials” once a contract decision has been reached.</t>
  </si>
  <si>
    <t>Accounting, Auditing and Financial Reporting responsibilities of the Department of Administration are outlined in Chapter 16, Subchapter III of the Wisconsin Statutes.  The State Controller's Office, which is a division of the Department of Administration, prepares the Annual Fiscal Report (AFR) on a budgetary basis and the Comprehensive Annual Financial Report (CAFR) in accordance with Generally Accepted Accounting (Principles) GAAP for each state fiscal year.  Each CAFR and AFR is available at no cost online at http://www.doa.state.wi.us/Divisions/Budget-and-Finance/Financial-Reporting.
In  compliance  with  Wis.  Stat.  Sec.  13.94  (1)(c), the  State  Legislative  Audit  Bureau  performs  an examination of  and  issues an unmodified opinion  on the State’s primary government basic  financial statements. 
The State Controller's Office in the Department of Administration publishes the Comprehensive Annual Financial Report (CAFR) for each state fiscal year.  The report is prepared on a Generally Accepted Accounting Principles (GAAP) basis.   The adoption of GAAP by the State of Wisconsin for financial reporting purposes serves to present the State’s financial position in a business-like manner. GAAP reporting accurately measures financial operations, fully discloses financial position, provides an externally accepted presentation, and provides information for financial managers.</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</si>
  <si>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Example of conflict of interest form: Utah House of Representatives, 2015 Conflict of Interest And Financial Disclosure, Nov. 19, 2014, Salt Lake City. http://le.utah.gov/house2/CofI/ssandall.pdf . Accessed May 16, 2015.</t>
  </si>
  <si>
    <t>No such law exists.
Rule 1:18B-1, Obligation to Report (Adopted January 15, 2002 to be effective immediately): http://www.judiciary.state.nj.us/rules/r1-18b.htm.</t>
  </si>
  <si>
    <t>John Bloomer, Secretary of Senate, personal interview Jan. 20, 2015.
Former Sen. Vincent Illuzzi,personal interview Jan. 29, 2015.
Former House Majority Leader Floyd Nease personal interview Feb. 4, 2015.
Former Rep. Michelle Fay, personal interview Feb. 4, 2015.</t>
  </si>
  <si>
    <t>Elaine Manlove, Delaware Elections Commissioner, telephone interview, January 13, 2015; 
James Dawson,"GOP Mailers face Dept. of Elections scrutiny", wdde.org, October 23, 2015: http://bit.ly/1z4vfv7;
Jon Offredo, "Lawmaker: Election office fines but doesn't collect", delawareonline.com, February 18, 2015: http://delonline.us/1vYnxz9</t>
  </si>
  <si>
    <t>No such law exists.
NMSA &gt; CHAPTER 10 Public Officers and Employees &gt; ARTICLE 16A Financial Disclosures &gt; 10-16A-6. Investigations; binding arbitration; fines; enforcement. (1997) 
http://public.nmcompcomm.us/NMPublic/gateway.dll/nmsa1978/stat/ch10/6736/6742</t>
  </si>
  <si>
    <t>Two sets of auditors independently examine expenditures and programs for state and local governments and produce both written and on-line reports. 
 The Legislative Auditor conducts annual audits and reports are available online on the Legislature's website for free and within a week. In 2014, it published 14 reports among which were audits of the Division of Highways, the Department of Agriculture and the Attorney General's Office. 12 audit reports are available online for 2013.
 The Legislative Auditor will undertake in 2015 a comprehensive audit of the state highway department.
 The State Auditor’s office is an executive branch agency that functions fairly well for spending control for county and municipal governments, while the Legislative Auditor provides state agency auditing services. “It may not cover everything, but it covers all the big stuff,” said Jack Rogers, retired state department head.
 The state auditor is an independently elected public official whose office is charged with monitoring state spending and assessing state programs. Available on line is a 176-page report containing the financial and budgetary information for FY2015, including the 2013 spending report, according to Budget Director Mike McKown. Also available free on line is the State Dollar Report, which analyzes state dollars spent vs. the appropriated amount remaining.</t>
  </si>
  <si>
    <t>In person interview, Josh Foley, compliance attorney and spokesman for SEEC, March 10, 2015, in Hartford.
"Millionaire fined for illegal contributions to Foley," by Ken Dixon, The CT Post, Sept. 5, 2014, http://www.ctpost.com/local/article/Millionaire-fined-for-illegal-contributions-to-5736682.php
File No. 2014-078, final decision on website of the State Elections Enforcement Commission (SEEC), http://seec.ct.gov/e2casebase/data/fd/fd_2014_078.pdf</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</si>
  <si>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t>
  </si>
  <si>
    <t>Colorado journalist Sandra Fish, during a Jan. 17, 2015, phone interview. 
Luis Toro, director of Colorado Ethics Watch, during a Jan. 19, 2015, phone interview.
Mario Nicolais, a Colorado attorney at Hackstaff and Snow, who practices in campaign finance compliance, in an April 23, 2015 e-mail. 
“Missing deadline to report campaign finances can prove costly,” Denver Post, Aug. 10, 2011: http://www.denverpost.com/legislature/ci_18650266
Richard Coolidge, spokesman for the Colorado Secretary of State, in an April 22 e-mail.</t>
  </si>
  <si>
    <t>The two-year moratorium on lobbying from the private sector after leaving government is adhered to fairly regularly. But in part that's because the moratorium is a porous one.
The Pennsylvania Supreme Court held in 2002 that any prohibition on the work of attorneys engaged in the practice of law cannot be subject to state ethics law. The sole arbiter of what is or is not appropriate for lawyers is the Pennsylvania Supreme Court and its Disciplinary Board. In that case, the Supreme Court was evenly divided, which allowed a Commonwealth Court ruling to stand.
The two-year moratorium also applies only to lobbying the specific branch of government an official left. For example, a departing governor could not lobby the executive branch for two years, but could lobby the Senate or the House.</t>
  </si>
  <si>
    <t xml:space="preserve">Craig McDonald, director, Texans for Public Justice, telephone interview, Jan. 21, 2015
Ross Ramsey, executive editor and co-founder, Texas Tribune, telephone interview, Jan. 23, 2015
Texans for Public Justice, Lobby Watch, 12 Republicans Flip from Legislature to the Lobby.  April 23, 2013.    
http://info.tpj.org/Lobby_Watch/pdf/Revolvers2013.pdf
 </t>
  </si>
  <si>
    <t>The Comptroller compiles the financial statements during the year, which are then audited by the Auditor of Public Accounts, following Government Auditing Standards, and published in the Comprehensive Annual Financial Report. The report is published in December and is the final tallying of Virginia’s accounts.
The auditor is elected by the General Assembly and so is independent of the executive branch. The report is available online for free soon after it is transmitted to members of the executive branch and General Assembly.
The annual expenses, revenue and debt information is also available, along with other state data, on Commonwealth Data Point, run by the Auditor of Public Accounts.</t>
  </si>
  <si>
    <t>Stan Adelstein, recently retired state senator, 18 March 2015, Rapid City, SD, in-person interview.
Lawmakers work on tightening conflict of interest rules, Joel Ebert, Capital Journal, 30 July 2014, http://www.capjournal.com/news/lawmakers-work-on-tightening-conflict-of-interest-rules/article_4848ef24-1867-11e4-8468-001a4bcf887a.html.
MERCER: Legislative conflicts in eye of beholder, Bob Mercer, 15 February 2015, Rapid City Journal, http://rapidcityjournal.com/news/opinion/columnists/local/bob-mercer/mercer-legislative-conflicts-in-eye-of-beholder/article_90c210cb-773f-513f-a067-3e2198cc932f.html.</t>
  </si>
  <si>
    <t xml:space="preserve">There is no evidence of either the governor or cabinet members leaving the government and joining the private sector in a questionable or allegedly unethical way. Outside this circle, there is however the example of Patricia McCraig who worked as an advisor to Governor Kitzhaber on the Columbia River Crossing project - the most significant infrastructure project in the last decade - and for David Evans and Associates, "a Portland engineering firm that is by far the largest beneficiary of the $118 million that CRC records show that project sponsors have spent so far." </t>
  </si>
  <si>
    <t>Every December, the State publishes a "Comprehensive Annual Financial Report" audited by an independent firm (KPMG LLP in the past several years) with the help of the State Auditor's Office. 
 The report covers the previous fiscal year that ended June 30. It details the expenditures of all state agencies.</t>
  </si>
  <si>
    <t>There have been no documented cases in recent years of civil servants in New Hampshire accepting unlawful gifts or hospitality. 
 It should be noted that while the state’s gift and honorarium law applies to public employees, the entities charged with reviewing potential violations only deal with executive branch officials — the Executive Branch Ethics Committee — and legislators and legislative staff — the Legislative Ethics Committee. The rulings of these entities establish guidelines for how officials are to adhere to the law; there is no parallel set of guidelines for civil servants. 
 The Personnel Appeals Board has not dealt with any cases in recent years, including during the period of study, involving allegations of employees accepting or failing to disclose gifts.</t>
  </si>
  <si>
    <t xml:space="preserve">Cooling off periods for private sector employment under Oklahoma law only apply to state officers who executed contracts with private companies. It is common for executive branch officials to enter private sector jobs when leaving office. 
Gov. Mary Fallin's former secretary of state, Glen Coffee, went to work for a law firm that focuses on lobbying/legal defense for politicians after leaving his appointed position, as well as becoming the legal counsel for the state chamber of Oklahoma. 
Justin Jones, a former director of the state's Department of Corrections, resigned in June 2013 and immediately went into a private career in criminal justice and corrections consulting. </t>
  </si>
  <si>
    <t>No documented cases were found of state civil servants or their family members violating state ethics code requirements regarding gifts and hospitality. Yvonne Nevarez-Goodson, executive director of the Nevada Commission on Ethics, says questions about gifts make up the largest category of informal inquiries that the commission receives from public employees, indicating a high level of consciousness about the issue.
Compliance with the law can be difficult to assess, however, because Nevada only requires senior-level appointed officials to report gifts over $200 in value on financial disclosure statements. Rank-and-file state employees are subject only to a separate, vaguer provision preventing them from accepting gifts that might influence a reasonable person to act in a biased manner. 
"The commission doesn't define gifts," says Nevarez-Goodson. "Our response tends to be, 'Why is that gift being offered?' and 'Is it being offered for you to accept it in a way that benefits the public?' For example, if you're being offered tickets to an event and it's important to your role as an officer to understand how these events work, then it might not be an attempt to influence you to act without objectivity."</t>
  </si>
  <si>
    <t>The Utah State Auditor yearly audits the state's "Fund of Funds." While considered part of the executive branch, the auditor is independently elected  by voters. Current auditor John Dougall has acted to make more information public, including the "Fund of Funds" audits.</t>
  </si>
  <si>
    <t>Phone interview, Lynn Teague, S.C. League of Women Voters, April 30, 2015, e-mail
Phone interview, State Senator Vincent Sheheen, April 20, 2015
Phone interview, State Senator Larry Martin, August 7, 2015
Sammy Fretwell, `State House for Sale: Lawmakers, lobbyists circle 'revolving door,' The State, May 18, 2013
http://www.thestate.com/news/politics-government/article14431256.html</t>
  </si>
  <si>
    <t xml:space="preserve">The state has various avenues of oversight throughout the year. All agencies are required to submit year-end reports of their operations, available for free online, and the State Auditor, which is part of the Legislative Branch, conducts audits throughout the year in accordance with a plan approved by the Legislative Audit Committee.  
The auditor performed 42 audits and reviews in 2014. All of the auditor's reports are publicly accessible at no-cost on the auditor's Website. 
The fiscal management division of the Texas State Comptroller oversees how money is spent after the Legislature authorizes appropriations in the biennial budget. The Comptroller's “Comprehensive Annual Financial Report for the State of Texas,” known as the CAFR, also presents a yearly look at the state's financial health and is available for free online on the Comptroller's website. </t>
  </si>
  <si>
    <t>Scott MacKay, Rhode Island Public Radio political reporter, Interview, Feb. 21, 2015, in person
Ed Fitzpatrick, Providence Journal political columnist, Interview, Feb. 6, 2015, phone.
Ted Nesi, reporter, WPRI television, Interview, Feb. 25, 2015, phone</t>
  </si>
  <si>
    <t>There are no recent documented cases of state employees accepting gifts or hospitality above what is legally allowed. The rules governing acceptance of gifts are carefully explained to new employees as part of their orientation. There is no registry where officials must record gifts received. 
 Employees are barred from accepting anything of value, including money, a loan or a promise of future employment, from any person based upon an understanding or agreement that the official action or judgment of the employee would be influenced thereby. Employees also cannot accept from a lobbyist, a principal or anyone acting on behalf of either any gifts with an aggregate value of more than $50 in a month. These guidelines don't cover family members.</t>
  </si>
  <si>
    <t>John J. Contino, former executive director of the State Ethics Commission, 29 May 2015, Harrisburg, Pennsylvania, interview by phone.
Gmerek v. State Ethics Commission, Pennsylvania Supreme Court, 2002, accessed 31 May 2015, https://scholar.google.com/scholar_case?case=12524043862494627143&amp;hl=en&amp;as_sdt=6&amp;as_vis=1&amp;oi=scholarr
State Ethics Commission, "Lobbying and the Commission," accessed 31 May 2015, http://www.ethics.state.pa.us/portal/server.pt/community/lobbying/9042</t>
  </si>
  <si>
    <t>There are no documented cases during the study period of Ohio state officials taking jobs in the private sector without adhering to the "revolving door" law. One official (Jim Leftwich, Director of Dayton Development Coalition) lost his job for taking a public sector job (Wright State University) DURING his government employment-- that was a conflict.</t>
  </si>
  <si>
    <t xml:space="preserve">There are no documented cases of civil servants accepting inappropriate gifts or hospitality. 
However, since there is no mechanism for them to disclose gifts, any documentation would have to be based on a report to the fraud hotline or an ethics complaint to the Commissioner of Political Practices. 
Employees are required to review Montana's ethics code annually. The Department of Administration occasionally fields questions about whether a circumstance would constitute an illegal gift. For example, one agency wanted to know if they should take t-shirts from a software company under state contract and it was decided that employees should avoid the shirts. </t>
  </si>
  <si>
    <t>There is no "cooling off" period required, except for legislators becoming lobbyists, so there is nothing for the governor and cabinet-level people to adhere to, except a six-month "cooling off" period before becoming lobbyists. 
Respondents convey that the  lobbying prohibition is followed, partly because the cooling off period is short. Outside of lobbying, an internet  search turns up no  violations, either, perhaps because there is no law to violate .</t>
  </si>
  <si>
    <t>There are no laws restricting the kinds of jobs the governor or state cabinet officials can take in the private sector. Several sources said they know of several cabinet officials who left office and became lobbyists. Most recently, it was the former tax commissioner, who went to work for a public relations firm in 2013. He registered as a lobbyist the following year.</t>
  </si>
  <si>
    <t>There are no statutory regulations on gifts or hospitality that state employees may receive from third parties, and there are no documented cases of employees violating gift and hospitality limit laws. There were also no final actions by the Missouri Ethics Commission during the study period against state employees for accepting a gift that resulted in a conflict of interest. The documented case of a Missouri Department of Revenue employee being convicted of fraud for misusing her position in exchange for kickbacks from a business owner was tried as a federal case.</t>
  </si>
  <si>
    <t>Although it does not often happen that former New York state officials often take private-sector jobs that may present a conflict of interest, at least one high-profile case has come to attention recently. Former Lieutenant Gov. Robert Duffy in 2014 was chosen as president and CEO of the Rochester Business Alliance as he finished his four-year term, a move that raised ethical concerns. 
 New York Public Officers Law prohibits anybody "who has served as an officer or employee in the executive chamber of the governor" within two years to "appear or practice before any state agency." (8(a)(iv))
 Although Duffy said he planned to do everything he could to avoid conflicts in his new job, some said they worried he had already crossed ethical boundaries by failing to tell Gov. Andrew Cuomo he was interviewing for the job and not recusing himself from decisions related to his eventual employer.</t>
  </si>
  <si>
    <t>Phil Keisling, Former Secretary of State of Oregon, Jan. 30, 2015, interviewed by phone.
Frank Morse, Former State Senator, R-Albany, Jan. 30. 2015, interviewed by phone.
"Bad Credit" by Daniel Wagner (Slate, 12/11/13)
http://www.slate.com/articles/news_and_politics/moneybox/2013/12/credit_unions_lobbyists_and_risk_a_center_for_public_integrity_investigation.single.html</t>
  </si>
  <si>
    <t>Gov. Martinez has advocated a longer cooling-off period and used an executive order to extend the state's limited one-year ban to two years before administration officials can lobby state departments or the legislature. But cabinet-level officials still leave to take jobs they say don't violate the law ban.
 For example, in 2015 the state's Medicaid director left her government job to take a position with Optum, the company that had a state contract to oversee Medicaid-funded behavioral health services; she said she wouldn't seek to influence her former colleagues. 
 And in 2013, the chief of staff for the Public Regulation Commission left state government to take a job as the state regulatory director for CenturyLink, a telecommunications company regulated by the PRC. Montoya said the move didn't violate state law because he wouldn't represent the company before the commission for a year.</t>
  </si>
  <si>
    <t>Randy Krehbiel, veteran Tulsa World political reporter, in-person interview 2/4/15 11 a.m. 
Rep. Emily Virgin, Oklahoma House of Representatives, email interview 2/4/15
"Former Oklahoma Corp. Commissioner to lead expansion of Premier Consulting Partners into Oklahoma City," Tulsa World article by Laurie Winslow, 3/24/2015. 
http://www.tulsaworld.com/business/former-oklahoma-corporation-commissioner-patrice-douglas-to-lead-expansion-of/article_4c4e5ac5-2238-5ae8-b29b-0445d4d92ebc.html
David Blatt, executive director of the Oklahoma Policy Institute,  a non-partisan independent policy think-tank, phone interview 2/5/2015, 11:25 a.m.</t>
  </si>
  <si>
    <t>In Mississippi, there is no law specifically governing gifts and hospitality in the state civil service, therefore it is not policed. Representative Cecil Brown said it's fairly common for vendors to give gifts to purchasing agents or other officials that could benefit them, though he knows of no specific examples. This is because there are no agencies or groups looking into this trend, therefore it is not identified. As Brown mentioned, a state official who is accepting gifts, whether or not the gifts are in exchange for anything, is not going to advertise this arguably unethical act. 
In the 2015 legislative session, Brown introduced an amendment to Rep. Jerry Turner's bill dealing with tightening the laws on procurement that would require state officials to report gifts. The amendment did not pass. Turner says he has been more focused on reforming laws surrounding state contracts and wasn't aware that the state law doesn't regulate accepting gifts. Turner knows of no examples, and recognizes that is likely because it is not regulated, therefore not policed and examples identified.
"The fact that it's not out there is a big deal," Brown said.</t>
  </si>
  <si>
    <t>Tony Bledsoe, Legislative Inspector General, Columbus, 5-2-15 email
Ohio's "revolving door" lobbying law thrown out, Jim Siegel, The Columbus Dispatch, Feb. 17, 2010: http://www.dispatch.com/content/stories/local/2010/02/18/ohios-revolving-door-lobbying-law-thrown-out.html
Former Ohio Senate President Thomas E. Niehaus Joins Vorys Advisors, March 14, 2013 news release (about two months after Niehaus left the legislature): http://www.vorys.com/newsevents-news-621.html
State lobbyist lists: http://www2.jlec-olig.state.oh.us/olac/Reports/AgentEmployerList.aspx 
The former Senate president's lobbying list as of Feb. 1, 2013, showing several clients: http://www2.jlec-olig.state.oh.us/OLAC/Reports/ViewAgent.aspx?id=7002
An example of one of the former Senate president's lobbying employer immediately after leaving office: http://www2.jlec-olig.state.oh.us/OLAC/Reports/AER_Agent_Legislative.aspx?id=236558
Retired Speaker Batchelder starting namesake consulting firm with proteges, staff and wire reports, Medina Gazette, Jan. 10, 2015: http://medinagazette.northcoastnow.com/2015/01/10/retired-speaker-batchelder-starting-namesake-consulting-firm-proteges/
Through the revolving door at the Statehouse, Editorial, Akron Beacon Journal, Feb. 21, 2015: http://www.ohio.com/editorial/editorials/through-the-revolving-door-at-the-statehouse-1.568694
Ohio’s oil-and-gas industry donations, ruling tied? Darrel Rowland and Jim Siegel, The Columbus Dispatch, Feb. 22, 2015: http://workplace.dispatch.com/content/stories/local/2015/02/22/industry-donations-ruling-tied.html</t>
  </si>
  <si>
    <t>Michigan does not have a gift registry where civil servants report gifts received. Until recently, the Civil Service Commission had received no cases in recent years in which it was alleged that the rules regarding gifts and hospitality were violated. An official in the Department of Corrections was recently found to have violated the state Ethics Act by accepting gifts, primarily free food and meals, from a prison vendor in 2014.</t>
  </si>
  <si>
    <t>No such law exists. 
Rules of the Supreme Court of the State of New Hampshire, Rule 3.15: “Reporting Requirements”
http://www.courts.state.nh.us/rules/scr/scr-38-Canon%203-new.htm 
Confirmed with Carol Alfano, New Hampshire Judicial Branch, public information officer, Feb 3. 2015, email</t>
  </si>
  <si>
    <t>Minnesota ranks well for adherence to gifts and hospitality laws and sources were unable to identify any recent cases of such abuse by state civil servants during the study period.</t>
  </si>
  <si>
    <t>Mac Schneider, Democratic state senator from Grand Forks, N.D., and minority leader, interviewed by phone from Bismarck, N.D., Feb. 11,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Chad Nodland, editor of North Decoder, a liberal political blog, interviewed by phone from Bismarck, N.D., Feb. 16, 2015.
Rob Port, editor of Say Anything Blog, a conservative political blog, interviewed by phone from Minot, N.D., Feb. 18, 2015.
Joint Rules, § 1001, 2015, Senate and House Legislative Manual 2015-2016,  http://www.legis.nd.gov/files/resource/legislative-rules/rules15a.pdf.
Note: Two Republican officials were asked to comment multiple times but did not return emails and phone calls. They are House Majority Leader Al Carlson from Fargo, N.D., and House Assistant Majority Leader Don Vigesaa from Cooperstown, N.D.</t>
  </si>
  <si>
    <t>No such law exists.
Phone interview 1/23/15 with Michael Sommermeyer, PIO, Nevada Supreme Court
Phone interview 1/22/15 with Janette Bloom, retired chief clerk, Nevada Supreme Court
Phone interview 1/19/15 with Barry Smith, executive director, Nevada Press Association, Carson City. 
Review of Nevada Judiciary website, accessed May 20, 2015
http://www.nevadajudiciary.us/</t>
  </si>
  <si>
    <t>Jay Wierenga, Fair Political Practices Commission, Communications Director, Jan. 22, 2015, Sacramento, email
Phillip Ung, California Forward, Director of Public Affairs, Sacramento, Jan. 26, 2013, interview
Fair Political Practices Commission. Annual Report 2014. 
http://www.fppc.ca.gov/agendas/2015/1-15/07%20FPPC%202014%20Annual%20Report.pdf</t>
  </si>
  <si>
    <t>All state employees, whether civil service or union workers, must adhere to the state's conflict of interest law which restricts the acceptance of goods and hospitality in connection with their official duties. Employees who violate the law by taking gifts and hospitality valued at $50 or more are subject to an investigation by the state Ethics Commission and face discipline and penalties, said John Marra, attorney with the state's Human Resource Division. 
Galen Gilbert, a Civil Service attorney, said giving any gift to a public employee really depends on the relationship the employee and gift giver have. Friends and family members can still exchange gifts regularly with a state or municipal worker as long as they don't expect some favor as a result of the gift-giving, he said. If a public employee does accept a gift that may appear to be a conflict of interest, he must turn that gift over to the state or municipality where he works, Gilbert noted.
That's exactly what Nikki Bollerman, a third-grade teacher at a Dorchester middle school found out after she won $150,000 in an essay contest and then donated the money to her school, which educates some of Boston's poorest students. Bollerman did not fall under Civil Service laws. Her generosity was followed by a stint on “The Ellen DeGeneres Show,” where the host, who is well known for showering guests with gifts, presented her with a $25,000 check and $500 gift cards to every teacher at the school. All the kids got backpacks filled with school supplies. All the gifts – except for the backpacks – apparently violated the state's ethic laws. Even the $150,000 Bollerman won in the essay contest and gave to the school had the potential for an ethic law violation. Fortunately, a 1982 ethics ruling which found that a gift recipient was not in a position to influence certain interactions bolstered Bollerman's position. She was allowed  to donate the $150,000 and accept the $25,000 check from DeGeneres while also clearing the way for her fellow teachers to accept the $500 gift cards.</t>
  </si>
  <si>
    <t>No state pension fund information is made available online, but some information can be obtained through a public records request to the state. 
Under the state's Freedom of Information Law, agencies must respond to a public records request within 10 day but that doesn't mean the public will gain access to requested documents within that time frame. Compiling that information can take weeks or months, depending on the scope of the request and often, a fee must be paid to cover research and printing costs. The fee may be waived if it can be shown that release of the information is in the public's interest. 
And while information is available to the public from the state retirement and pension systems, not all data may be public, said Kenneth Blanchette, former state representative and currently head of the Worcester Regional Retirement Board. That's because some pension board members may be representatives from the Public Employees Retirement Administration Commission, which is not a public entity. 
The state is allowed to charge reasonable cost to produce these records, including copy costs and the cost of an employee to search out, find and copy the requested documents. Several media outlets have lobbied for better access to state documents and lower costs in order to make government information more accessible to the public.</t>
  </si>
  <si>
    <t>There is required notice for bids as well as results.
Public notice of award as stipulated in 13-103(f)
(f) Not more than 30 days after the execution and approval of a procurement contract in excess of $25,000 awarded under this section, or a lower amount set by the Board by regulation in accordance with Title 10, Subtitle 1 of the State Government Article, a unit shall publish notice of the award:
(1) until July 1, 2006, in the Contract Weekly and eMaryland Marketplace; and
(2) on and after July 1, 2006, in eMaryland Marketplace.
The required notice of procurement decisions are published on the website of the Board of Public Works, which makes final large procurement decisions. 
State procurement law requires that notice of an invitation for bids or of a request for proposals for which the contract amount is reasonably expected to exceed $15,000 (Category III Small Procurement threshold) shall be published in eMaryland Marketplace. COMAR 21.05.02.04; 21.05.07.06. Additional publication of these solicitations is discretionary. And  Emarylandmarketplace website shows results as required by law.http://www.dgs.maryland.gov/Procurement/StatewideContracts/commodities.html all accessed on 4/15/15</t>
  </si>
  <si>
    <t>Phone interview Feb. 25, 2015, with Jane Pinsky, director of the NC Coalition for Lobbying and Government Reform. 
Report by North Carolina Center for Public Policy Research. http://www.nccppr.org/drupal/content/news/2014/08/25/4399/former-legislators-quickly-wield-influence-as-lobbyists. 
Phone interview March11, 2015, with Chris Fitzsimon director of NC Policy Watch. 
Article by Sherry Jones, Aug. 29, 2014. Goolsby Forms New Lobbying Practice. http://www.starnewsonline.com/article/20140829/ARTICLES/140829602</t>
  </si>
  <si>
    <t>Mary Baker, Commissioner of Political Practices, Program supervisor, 6 February 2015, Helena, Montana, email
Montana Legislature, Detailed Bill Information, SB 89, 2015, http://laws.leg.mt.gov/legprd/LAW0203W$BSRV.ActionQuery?P_SESS=20151&amp;P_BLTP_BILL_TYP_CD=SB&amp;P_BILL_NO=0089&amp;P_BILL_DFT_NO=&amp;P_CHPT_NO=&amp;Z_ACTION=Find&amp;P_ENTY_ID_SEQ2=&amp;P_SBJT_SBJ_CD=&amp;P_ENTY_ID_SEQ=
Montana Supreme Court, Judicial Canon, New rules, Rule 3.15, Revised March 25, 2014, http://courts.mt.gov/content/supreme/new_rules/rules/jud-canons.pdf</t>
  </si>
  <si>
    <t xml:space="preserve">There are no documented cases in Maryland of state civil servants and family members accepting gifts or hospitality above what is legally allowed, although the lack of documentation may be an insufficient measure. However, in the time period of the study, there are no documented cases reported or known to the sources consulted for this study. </t>
  </si>
  <si>
    <t>Maine law does not specifically mandate that the government proactively publish or announce the results of procurement processes.
However, the records themselves are publicly available. Maine’s Administrative Services and Procedures Law stipulates that “each bid, with the name of the bidder, must be entered on a record. Each record, with the successful bid indicated, must be open to public inspection after the letting of the contract.” 5 § 1825-B</t>
  </si>
  <si>
    <t>During the time frame for this study, there have been no confirmed or documented cases of a violation of Nevada's "cooling-off" law governing private-sector employment after leaving state office. Such violations would be handled by the state attorney general's office; state law requires a one-year "cooling off" period before certain former public officers and employees can take jobs in regulated businesses or in businesses that have contracts with state or local government.</t>
  </si>
  <si>
    <t>No such law exists.
Missouri Revised Statutes, 1990, Chapter 105 Section 483, amended 1991, 1996, 1997, http://www.moga.mo.gov/mostatutes/stathtml/10500004831.html 
Missouri Revised Statutes, 1990, Chapter 105 Section 489, amended 1991, http://www.moga.mo.gov/mostatutes/stathtml/10500004891.html</t>
  </si>
  <si>
    <t>There are no documented cases of executive branch officials violating the restriction against lobbying for six months after they left their positions.</t>
  </si>
  <si>
    <t>While there is no law governing private-sector employment of executive-branch officials after they leave office (thus, no cooling-off period), there are no recent documented instances of them leaving office and taking positions that seek to lobby or influence their former colleagues.</t>
  </si>
  <si>
    <t>All websites viewed on Jan. 16, 2015
M.G.L. Ch. 268B, section 5
https://malegislature.gov/Laws/GeneralLaws/PartIV/TitleI/Chapter268B/Section5
https://malegislature.gov/Laws/GeneralLaws/PartIV/TitleI/Chapter268B/Section4
Code of Massachusetts Regulations, 930 CMR:  
http://www.mass.gov/courts/docs/lawlib/900-999cmr/930cmr1.pdf
*see 1.101 (4) (b) 5:   
5. Financial Account Numbers.
The responsibility for redacting this information rests solely with the Party making the
filing. The Commission will not review each pleading for compliance with 930 CMR
1.01(4)(b).</t>
  </si>
  <si>
    <t>In 2013 and 2014, there were no documented cases of state civil servants and/or family members accepting gifts or hospitality above what is legally allowed.</t>
  </si>
  <si>
    <t>The System’s Annual Financial Report and quarterly reports are available online for anyone accessing the website. However, not all the information is included and for details such as fees and performance reports, a public information act request is required. 
That information is available upon request in accordance with the PIA but not made available by the pension system proactively. Time periods and fees applicable to Public Information Act requests are set forth in the law and in the Code of Maryland Regulations, Title 22, Subtitle 01, Chapter 02. Under the Public Information Act, the State Retirement Agency has discretion to waive applicable fees and, in practice, it has occasionally done so, according to Michael Golden, director of external affairs for the Maryland pension agency.</t>
  </si>
  <si>
    <t>State civil servants, in fact, all state employees, are forbidden from taking gifts or accepting hospitality worth more than $50. Observers and participants say, with the caveat of never saying never, that they had not heard of a civil servant taking an improper gifts or accepting improper hospitality. 
 “Part of that is because civil servants aren’t high enough in the pecking order” to make decisions, said state Rep. Mike Danahay, D-Sulpher, in comments echoed by several interviewed.
 “It’s gotten ridiculous,” said state Rep. John Schroeder, R-Covington. “I know of several cases where state employees have to give away cookies or pies that someone grateful for their help has given them. I understand why, but that’s part of our culture.”
 The State Civil Rights Commission had no cases during 2013 and 2014 involving accusations of a state civil servant receiving an improper gift or accepting hospitality. The commission is occasionally asked whether a civil servant can keep a door prize presented at an educational seminar and have ruled that if the prize exceeds the $50 value, it must be given to the agency.
 The ethics board has filed seven charges for accepting gifts, but none involved state civil servants.
 The Louisiana legislative auditor reported no cases involving state civil servants, but has a number of investigations involving the employees of state boards and local governments.
 For instance, the staff of the Louisiana Horsemen’s Benevolent and Protective Association took gifts and bought gifts with state money, and attended carnival parades and parties hosted by national horsemen.
 In another instance, Solomon Sarpong, the Madison Parish Hospital District’s landscaping contractor, provided free landscaping services for former hospital administrator Wendell Alford and former board chairman Hayward Fair.
 And recently, Robert Crain, the Town of Pearl River’s tree-cutting contractor, provided free landscaping services for Mayor Lavigne.
 In New Orleans, a police officer, who is civil servant but not with the state, accepted gifts from a towing company.</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</si>
  <si>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"$11,000 in ethics fines fall on Darr," Claudia Lauer, Arkansas Democrat-Gazette, December 31, 2013. 
http://www.arkansasonline.com/news/2013/dec/31/11000-ethics-fines-fall-darr-20131231/
Arkansas Ethics Commission FInal Order, Paul Bookout, 2013.
http://www.arkansasethics.com/cm/2013-CO-014%20Final%20Order.pdf
"Ethics Commission fines state representative Lowery," Max Brantley, Arkansas Times, January 25, 2013
http://www.arktimes.com/ArkansasBlog/archives/2013/01/25/ethics-commission-fines-state-representative-lowery
"Senator: Sanctions end case involving affair, campaign checks," Arkansas News Bureau, January 3, 2013
http://arkansasnews.com/sections/news/arkansas/senator-sanctions-end-case-involving-affair-campaign-checks.html</t>
  </si>
  <si>
    <t>Maine's state-run pension fund is mandated by law to produce a comprehensive annual report that includes detailed information on the private management of the fund, investment positions, fees, performance reports, and brokerage fees. This report is available online, free of cost, but is only issued once annually. 
Some information on the fund's performance and activities can also be found on the "investments" section of its website.
Mid-year or interim reports prior to the issuance of the Comprehensive Annual Report would require a Freedom of Access Act request, as would detailed information or disclosure of contracts and consultant reports. 
Some contracts and consultant reports, however, would likely be shielded from public access under specific exemptions intended to protect trade secrets and prevent insider trading - and thus are not be available at all.</t>
  </si>
  <si>
    <t>No such law exists.
Louisiana Supreme Court Rules Part N. Financial Disclosure by Judges, amended effective Feb. 27, 2014
http://www.lasc.org/rules/supreme/RuleXXXIX.asp 
Melissa Landry, executive director, Louisiana Lawsuit Abuse Watch, in-person interview, Jan. 20, 2015
Robert Scott, Public Affairs Research Council, in-person interview, Feb. 19, 2015
Kevin Kane, Pelican Institute, in-person interview, Jan. 21, 2015</t>
  </si>
  <si>
    <t>There have been no documented cases of the executive branch violating laws governing private sector employment during the study period. Formal complaints would be filed with the Commissioner of Political Practices.  
Given that Montana is a small and politically divided state, it seems likely that the press and public would notice if a prominent member of the executive branch took a conflicting private sector or lobbying job after leaving office.</t>
  </si>
  <si>
    <t>Maryland Annotated Code, Oct. 2014 General Provisions Article, Title 5, Sec. 5-205, http://ethics.maryland.gov/download/general/Ethics%20Law.pdf</t>
  </si>
  <si>
    <t>The state's chief procurement officer is required to prepare and deliver such reports to such recipients as the commissioner may designate. The reports shall be available to the public upon a public records request. 
The state Division of Administration posts online – called LaPAC - a single point where vendors can view and print bid solicitations issued by participating state agencies and political subdivisions; a complete listing by department, by commodity category, or specific bid number. 
However, the complete documents can be viewed in person at the division’s offices in Baton Rouge or copies can be obtained through the mail.</t>
  </si>
  <si>
    <t xml:space="preserve">Kentucky Revised Statutes Chapter 61, Section 710, 1993, http://www.lrc.ky.gov/Statutes/statute.aspx?id=23029, accessed 6 February 2015. 
Kentucky Revised Statutes Chapter 61, Section 760, 1972, http://www.lrc.ky.gov/Statutes/statute.aspx?id=23034,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Kentucky earns 'F' for judicial financial disclosure, Chris Zubak-Skees, Reity O'Brien, Kytja Weir, Chris Young, Center for Public Integrity, Updated: 19 May 2014, http://www.publicintegrity.org/2013/12/04/13734/kentucky-earns-f-judicial-financial-disclosure, accessed 6 February 2015. 
Leigh Anne Hiatt, Administrative Office of the Courts, public information officer, 11 February 2015, Frankfort, Kentucky, email interview. </t>
  </si>
  <si>
    <t>The reports and audits of the state-run pension plans are available for free online at each two of the four systems’ websites. For the other two, the reports and audits are available on demand at the Baton Rouge offices of each. 
A broad range of state employees are also covered by nine smaller statewide retirement systems, the largest being the Parochial Employees' Retirement System. Others include the Municipal Employees' Retirement System and the Firefighters' Retirement System. Louisiana is one of a handful of states in which most state employees do not participate in Social Security, so they tend to depend to a greater degree on their pensions.
Unlike the four state systems, pension benefits to these smaller plans are not guaranteed by the state constitution. The reports and audits are available on demand in the Baton Rouge offices of each.</t>
  </si>
  <si>
    <t xml:space="preserve">Kentucky has not had any documented cases of civil servants, known in Kentucky as merit employees, violating the law by accepting more than $25 in gifts or hospitality or allowing their spouse or dependant children to accept such gifts.  
Reviews of all Executive Branch Ethics Commission administrative actions and Personnel Board cases since January 2013 show no evidence of a merit employee or rank-and-file civil servant violating the law governing acceptance of gifts and hospitality. The only ethics commission cases involving violation of the gift laws had to do with former Agriculture Commission Richie Farmer, who was elected, and another high-ranking Ag Department official — not merit employees. </t>
  </si>
  <si>
    <t xml:space="preserve">Kentucky Revised Statutes Chapter 45A, Section 165, requires the publishing of an annual report within 90 days of the end of the fiscal year listing all contracts made the previous fiscal year, including each contractor's name, the amount and type of contract, a description of the services or project and including any relevant attachments or determinations during the bidding process. </t>
  </si>
  <si>
    <t>Illinois Judicial Code, July 1, 1978, http://www.state.il.us/Court/SupremeCourt/Rules/Art_I/default.asp
Supreme Court Rules have force of law in Illinois, as cited in Bright v. Dicke, 652 N.E.2d 275 (Ill. 1995), and confirmed with Joseph Tybor, director of communications, Illinois Supreme Court, via email on May 19, 2015. https://www.courtlistener.com/opinion/2065888/bright-v-dicke/</t>
  </si>
  <si>
    <t>Since Jan. 1, 2013, there have been no documented cases of state civil servants and/or their families accepting gifts above what is allowed by law. The head of the state's union of public employees and a spokesman for the Department of Administration said that, to their knowledge, civil servants adhere to the law. The state does not routinely provide ethics training to employee. The Governmental Ethics Commission provides such training upon request. Its executive director said the attorney general's office and corporation commission are the only two agenices that receive it annually. In fiscal 2014, nine presentations by the GEC were made to state boards and agencies. There is no registry for gifts of hospitality maintained by the state.</t>
  </si>
  <si>
    <t>No such law exists.
Indiana Code of Judicial Conduct, Canon 1, http://www.in.gov/judiciary/rules/jud_conduct/#_Toc281379871.
Interview: Kathryn Dolan, Supreme Court public information officer, Feb. 16, 2015, by email.</t>
  </si>
  <si>
    <t>No such law exists.
Steve Davis, communications director, Iowa Judicial Branch, Jan. 16, 2015, email</t>
  </si>
  <si>
    <t xml:space="preserve">No such law exists.
Lisa Taylor, public information officer, Kansas Judiciary, telephone interview Feb. 26, 2015                                               </t>
  </si>
  <si>
    <t>No such law exists. 
Phone interview with Maria Bazile, Compliance and Education manager with the Georgia Government Transparency and Campaign, February 6, 2015.</t>
  </si>
  <si>
    <t xml:space="preserve">Kentuckians can access most of the pertinent information about the Kentucky Retirement Systems, which covers retired state and county workers and the state police, online at the systems' website, as well as through open records. 
The Kentucky Retirement Systems makes available its board and employee policies, meeting minutes from board and committee meetings as well as monthly and quarterly investment performance reports. The agency also makes available its asset holdings and compiles an annual report with assets, investments, liabilities and funding levels. 
After reports in 2014 by the Lexington Herald-Leader and Kentucky Center for Investigative Reporting questioned the amount the Kentucky Retirement Systems spent on fees, the agency's board voluntarily voted to release a fee schedule detailing how much in performance fees and management fees it has paid to each firm. That report, too, is now on the Kentucky Retirement Systems' website. 
The Kentucky Retirement System does not, however, make available unredacted contracts with private investment firms and hedge funds, nor does it disclose the make-up of hedge funds in which it has invested assets, as the Kentucky Center for Investigative Reporting has noted. 
While the Kentucky Retirement Systems has made strides in making available more information about investments and fees — as well as posting online meeting minutes, audits and reports — the Kentucky Teachers Retirement System, Kentucky Judicial Form Retirement System and Kentucky Legislative Retirement System do not make available break-down of investment fees. </t>
  </si>
  <si>
    <t>In an interview, Danny Homan, Council 61 president for the American Federation of State, County and Municipal Employees, said his organization does not provide any training designed to talk about conflict of interest or gift laws, but rather focuses on teaching employees about their rights under the collective bargaining agreement.
Caleb Hunter, head of marketing and communications for the Iowa Department of Administrative Services, said the department does provide employees with a handbook when they are hired informing them of their rights and responsibilities. An update was recently released and employees were advised to review it and required to acknowlege receipt.
There is no documented case of a merit-based state employee or a family member accepting gifts or hospitality above what is legally allowed.
Currently, the receipt of gifts and honoraria is difficult to track, as public officials and employees are not required to report gifts that fall under the legal exceptions to the gift law. A piece of legislation was introduced in 2013 that would have required officials and public employees to report any gifts or honoraria or a series of gifts or honoraria from one donor that exceed $100 in a year. The legislation passed the Iowa Senate, but never reached the floor of the Iowa House.
In an interview with The (Cedar Rapids) Gazette, Megan Tooker, executive director of the Iowa Ethics and Campaign Disclosure Board, said the board proposed the bill not because of suspected violations of the gift laws, but because the lack of reporting requirements means that the board can't fully grasp how much individuals are receiving for speaking engagments and other functions at which state officials and employees are allowed to have restricted donors cover travel, lodging and meal expenses. The bill would cover the executive branch and state boards and commissions.</t>
  </si>
  <si>
    <t>No such law exists. 
TITLE 24. GOVERNMENT - STATE , ADMINISTRATION, ARTICLE 6. COLORADO, SUNSHINE LAW, PART 2. PUBLIC OFFICIAL DISCLOSURE LAW, C.R.S. 24-6-202 (2014): http://www.lexisnexis.com/hottopics/colorado/?app=00075&amp;view=full&amp;interface=1&amp;docinfo=off&amp;searchtype=get&amp;search=C.R.S.+24-6-202
Confirmed with Richard Coolidge, communications director for the Colorado Secretary of State, in a Jan. 30, 2105, e-mail.</t>
  </si>
  <si>
    <t>No such law exists. 
C.G.S., Title 51, Chap. 872, Sec. 51-46a, subsection (e), 1978.  http://www.cga.ct.gov/current/pub/chap_872.htm#sec_51-46a</t>
  </si>
  <si>
    <t>No such law exists.
29 Del C. 5812: First Approved July 8, 1983</t>
  </si>
  <si>
    <t>Wisconsin Statutes [§§19.48(8) and 19.55(1)] 
https://docs.legis.wisconsin.gov/statutes/statutes/19/III/48/8
Bill Lueders, President, Wisconsin Freedom of Information Council, Jan. 16, 2015, Madison WI, email interview; email interview Jan. 27, 2015
Wisconsin Democracy Campaign
http://wisdc.org/econ-intererests-2014
Eye on Financial Relationships, http://ethics.state.wi.us/EOFR/Pages/ 
Legislative Audit Bureau, Audit of GAB, December 2014 
lab_audit_report_14_14_full_pdf_13314.pdf</t>
  </si>
  <si>
    <t>Ruth Ann Petroff, Wyoming Legislature, State House of Representatives, March 26, 2015, phone.                                                                                                                                               
Larry Wolfe, Holland &amp; Hart LLP, Attorney, Lobbyist and Retired staff member of Wyoming Attorney General’s Office, March 26, 2015, phone.    
Mel Orchard, attorney member, Commission on Judicial Ethics and Conduct, June 29, 2015, phone.    
Ethics Disclosure Overview, Wyoming Secretary of State’s Office, Website, accessed June 9, 2015 
http://soswy.state.wy.us/Elections/Ethics.aspx</t>
  </si>
  <si>
    <t>No such law exists. 
Jay Wierenga, Fair Political Practices Commission, Communications Director, Feb.2, 2015, Sacramento, email</t>
  </si>
  <si>
    <t>The state publishes a Single Audit report annually that is compiled by the comptroller that looks to see whether executive branch agencies are in compliance. It is also released online just after it is finished. In addition, the comptroller's office audits individual state agencies.</t>
  </si>
  <si>
    <t>In law, there are restrictions for members of the ethics entity/ies entering the private sector after leaving the office.</t>
  </si>
  <si>
    <t>Problems with state civil servants violating the law concerning gifts and hospitality have not been apparent since 2013. The state's definition of immediate family includes a spouse and unemancipated children. 
 Indiana Inspector General Cynthia Carrasco said she believes state employees adhere to this law and she has not had any complaints of violations by civil servants or their family members since 2013. 
 James Kaiser, first vice president of the Indiana State Employees Association, a group that advocates and lobbies on behalf of state employees, said this is not a problem among rank and field state employees.
 "The state has a zero tolerance on this, so it's pretty much adhered to, I think," said Kaisier. 
 Carli Stevenson, director of communication, Indiana/Kentucky Organizing Committee 962, American Federation of State, County and Municipal Employees, said she also has not heard of any problems with state employees getting in trouble for violating the gift law since 2013.</t>
  </si>
  <si>
    <t>The law does not specifically state that agencies are required to post or announce procurement decisions, but rather that the "department shall notify each vendor submitting a response to the solicitation of its intent to award to a particular vendor or vendors subject to execution of a written contract(s). Documentation of awards for solicitations using informal competition will be made available to interested parties upon request." 
However, information submitted by a contractor for a public bid is considered to be public information unless the contractor specifically states upon submitting the bid that something must be kept confidential and specifies the grounds on which that confidentiality is based in relation to exemptions listed in the Iowa public records law.</t>
  </si>
  <si>
    <t>Tom Collins, Arizona Citizens Clean Elections Commission Executive Director, telephone interview, 1/26/2015
ACC candidates to pay fines for campaign finance violation, East Valley Tribune, October 17, 2014, Accessed May 6, 2015, http://www.eastvalleytribune.com/arizona/politics/article_a7b50f42-5589-11e4-9e77-73e60f59e2b4.html
Horne agrees to $10,000 fine for campaign violations, Arizona Daily Star, Nov. 19, 2014, Accessed May 6, 2015
http://tucson.com/news/local/govt-and-politics/elections/horne-agrees-to-fine-for-campaign-violations/article_1167e6d2-0a40-561b-8f67-b6da39a76539.html</t>
  </si>
  <si>
    <t>In Minnesota, it is common for members of the executive branch to take positions in the private sector that entail lobbying or influencing former government colleagues.
 Tim Pawlenty, former Republican Minnesota state senator and governor of Minnesota from 2003 to 2009, is currently the chief executive officer of the Financial Services Roundtable, a Washington organization advocating for the U.S. financial services industry.
 More recently, Jon Chiglo, former director of the Minnesota State Department of Transportation, left his government position at MNDOT to become the vice president of transportation and structural engineering at WSB &amp; Associates, a civil engineering and design firm. WSB has worked on past state transportation projects including the I-35W bridge reconstruction.</t>
  </si>
  <si>
    <t>March 23, 2015, phone interview with Rep. Les Gara, D-Anchorage.
"Fairbanks mayor argues APOC exceeded authority in campaign fine," Fairbanks Daily News-Miner, Nov. 25, 2014 (http://www.newsminer.com/news/local_news/fairbanks-mayor-argues-apoc-exceeded-authority-in-campaign-fine/article_1371ad4a-7519-11e4-a7e6-2f15d22ab88f.html); 
"Rep. Tuck agrees to $14,000 fine for campaign finance violations," Anchorage Daily News, July 17, 2014 (http://www.adn.com/article/20140717/rep-tuck-agrees-14000-fine-campaign-finance-violations); 
"APOC, marijuana activist Charlo Greene clash over campaign disclosure questions," Alaska Dispatch News, Nov. 13, 2014 (http://www.adn.com/article/20141113/apoc-marijuana-activist-charlo-greene-clash-over-campaign-disclosure-questions);</t>
  </si>
  <si>
    <t xml:space="preserve">Though there are have been cases of violations of the gift and hospitality ban, there have not been any major issues or scandals involving extended family members documented between 2013 and 2015.
That said, the Office of Executive Inspector General noted one case of the nearly 20 cases it investigated in 2014 of a violation of the gift ban involving family. 
A former Department of Human Services employee, Toria Jones, was given a Link card (or food stamp card) by a relative of one of her clients. Jones then used the card to buy food for her son. 
At the time, Jones authorized benefits such as food stamps and cash assistance for needy families. 
Jones was fired for accepting gifts and for authorizing benefits for a relative among other violations. </t>
  </si>
  <si>
    <t>Illinois code requires all contracts awarded or letted to be published within 30 days within the Procurement Bulletin except for emergency contracts or small purchase contracts.
(30 ILCS 500/20-10) 
"(g) Award. The contract shall be awarded with reasonable promptness by written notice to the lowest responsible and responsive bidder whose bid meets the requirements and criteria set forth in the invitation for bids, except when a State purchasing officer determines it is not in the best interest of the State and by written explanation determines another bidder shall receive the award. The explanation shall appear in the appropriate volume of the Illinois Procurement Bulletin. The written explanation must include: 
 (1) a description of the agency's needs; 
 (2) a determination that the anticipated cost will be fair and reasonable;
 (3) a listing of all responsible and responsive bidders; and
 (4) the name of the bidder selected, the total contract price, and the reasons for selecting that bidder.
Each chief procurement officer may adopt guidelines to implement the requirements of this subsection (g). The written explanation shall be filed with the Legislative Audit Commission and the Procurement Policy Board, and be made available for inspection by the public, within 30 days after the agency's decision to award the contract."</t>
  </si>
  <si>
    <t>Blair Horner, New York Public Interest Research Group, Legislative Director, Feb. 24, 2015, New York, phone; 
Richard Brodsky, Former Member of the New York Assembly, March 17, 2015, New York, phone;
Albany Lawmakers and Their Secret Incomes, Editorial Board, New York Times, Jan. 2, 2015, http://www.nytimes.com/2015/01/03/opinion/albany-lawmakers-and-their-secret-incomes.html ; 
Sheldon Silver, New York Assembly Speaker, Faces Arrest on Corruption Charges, Jan. 22, 2015, http://www.nytimes.com/2015/01/22/nyregion/sheldon-silver-new-york-assembly-speaker-faces-arrest-on-corruption-charges.html</t>
  </si>
  <si>
    <t>Idaho’s laws against accepting gifts valued at more than $50 is effective, in that there have been no recent cases reported of any violations involving improper gifts to civil servants or their family members. Many classified state employees are not in positions where they would be offered gifts.</t>
  </si>
  <si>
    <t>Ed Packard, Alabama Secretary of State’s Office, director of elections, Feb. 6, 2015, telephone interview.
Kim Chandler, the Associated Press, government reporter in Montgomery, Ala., Feb. 10, 2015, telephone interview.
Mike Cason, al.com, state government reporter, April 12, 2015, telephone interview.</t>
  </si>
  <si>
    <t xml:space="preserve">Michigan has no "revolving door" law or any statutes that require a "cooling off period" for the governor's staff or Cabinet-level officials. As a result, the public cannot determine if decisions made by executive officials are influenced by job offers or future employment that could present conflicts of interest. The system also allows officials to quickly switch jobs and directly lobby or attempt to influence their former government colleagues. </t>
  </si>
  <si>
    <t>Hawaii agencies are required to post notice of contract awards, under the state Procurement Code, Chapter 103D.</t>
  </si>
  <si>
    <t xml:space="preserve">The Wyoming Secretary of State’s Elections Division maintains the Wyoming's Campaign Finance Information System but does not work with other agencies to impose sanctions on offenders. 
Keith Gingery, former state house representative and attorney, has never heard of anyone being penalized for campaign finance violations. </t>
  </si>
  <si>
    <t xml:space="preserve">Twenty-one employees, primarily engineers in two state departments and the university system, admitted they accepted free rounds of golf from 15 state contractors through 2013. The employees were fined from $250 to $1,500 but suffered no other discipline or penalty. The Ethics Commission emphasized that nothing from its investigation showed that any of the settling employees actually misused their positions to favor the contractors that paid for their golf. The contractor companies were named, but the names of the employees were kept confidential in the settlement agreement. Formal charge proceedings have been initiated against an unknown number of other employees who were not part of the settlement agreement. 
There are no other documented cases of civil servants not adhering to the gifts law during the study period.
 </t>
  </si>
  <si>
    <t xml:space="preserve">Idaho Code 67-5718 states, “Notice shall be posted of all acquisitions of property.” It further requires that sealed bids be opened “in the public view, and a record of each bid shall then and there be made.” 
Idaho Code 59-514 requires the state to publish within 15 days of entering into a personal service contract that's over $10,000 a year the parties, the amount, and a one-sentence description of the purpose of the contract.
 </t>
  </si>
  <si>
    <t>The Government Accountability Board  reported in 2014 that as a result of its investigations and audits, the Ethics Division collected forfeitures during the 2011-2013 Biennium totaling $70,350.50 for the following violations:  Late filing of Statement of Lobbying Activities and Expenditures Reports, Late reporting of lobbying interests, Exceeding the annual aggregate campaign contribution limit, exceeding campaign period contribution limit to candidate, Acceptance of corporate contribution by candidate committee, Improper solicitation of political service via government email,  Improper lobbyist campaign contribution, Late filing of Statement of Economic Interests, Acceptance of campaign contributions over allowable limits, and Disbursement of contributions to candidate over allowable limits. 
However, the GAB has been uneven in its imposition of sanctions, according to a Legislative Audit Bureau review in 2014. "GAB’s staff typically did not follow a GAB-approved schedule for determining the penalty amounts to assess for violations of campaign finance, lobbying, and code of ethics laws. Staff did not regularly provide GAB with complete information on their enforcement efforts. We provide recommendations to improve staff efforts to enforce these laws. Staff did not always have written procedures for deciding when to assess or waive penalties and had no written procedures for considering complaints filed with GAB." 
The GAB staff makes periodic reports of campaign finance and lobby law violations at some of the GAB meetings, according to Matt Rothschild, executive director of the Wisconsin Democracy campaign, "You can get these lists or tables of violators two ways:  Search the various agendas for the GAB meetings on the GAB website, or contact the GAB public information officer, Reid Magney."  
Further Background: 
In December 2010, an informational memo from the Legislative Reference Bureau said, “Of the almost 6,000 persons who have served in the Wisconsin Legislature since statehood in 1848, relatively few have become involved with legal problems while serving in office.” But the memo does cite what has become known as the “caucus scandal” in 2001 after the Wisconsin State Journal ran a series of articles questioning the on questionable campaign-related activities by partisan caucus organizations. A John Doe investigation followed. 
The partisan caucuses were disbanded in 2001, and work rules were tightened for legislative staff regarding accounting for hours of work and leave taken to work on election campaigns. Criminal charges were filed in 2002, with cases prosecuted by the offices of the Dane County and Milwaukee County District Attorneys, with assistance from the state Department of Justice. Prosecutions resulted in the convictions in 2005 and 2006 of five incumbent or former legislators and several legislative staff members. The final case was resolved in 2010 with a plea agreement in Waukesha County Circuit Court resulting in a misdemeanor conviction.</t>
  </si>
  <si>
    <t>There is no legal requirement to proactively publish procurement decisions, but they fall under Georgia's open records act and are available. 
 The Notice of Intent to Award (NOIA) is the state's official public announcement of an intended contract award.</t>
  </si>
  <si>
    <t>In Florida, the law requires that the state government publish the results of procurement processes. 
287.042 Powers, duties, and functions.—
2. Development of procedures for electronic posting. The department shall designate a centralized website on the Internet for the department and other agencies to electronically post solicitations, decisions or intended decisions, and other matters relating to procurement.
(c) Development of procedures for the receipt and opening of bids, proposals, or replies by an agency. Such procedures shall provide the Office of Supplier Diversity an opportunity to monitor and ensure that the contract award is consistent with the requirements of s. 287.09451.
(d) Development of procedures to be used by an agency in deciding to contract, including, but not limited to, identifying and assessing in writing project needs and requirements, availability of agency employees, budgetary constraints or availability, facility equipment availability, current and projected agency workload capabilities, and the ability of any other state agency to perform the services.
(e) Development of procedures to be used by an agency in maintaining a contract file for each contract which shall include, but not be limited to, all pertinent information relating to the contract during the preparatory stages; a copy of the solicitation; documentation relating to the solicitation process; opening of bids, proposals, or replies; evaluation and tabulation of bids, proposals, or replies; and determination and notice of award of contract.</t>
  </si>
  <si>
    <t>State Employees must follow the guidelines set out in a 2011 executive order limiting gifts and hospitality to $25 dollars. Any gift above the amount they accept must be returned. 
 There have been no reports of state employees exceeding the gift limits during the reporting period.</t>
  </si>
  <si>
    <t>Rebecca Stepto, state ethics commissioner, in an email interview from her office in Charleston WV Jan. 2, 2015
Kemp Morton, retired Ethics Commission board member. in a telephone interview from his home in Huntington WV Jan. 15, 2015.
Phil Kabler, statehouse correspondent for the Charleston Gazette, in a telephone interview from the state Capitol on Jan. 20, 2015.
West Virginia Ethics Commission Website. Accessed on April 23, 2015. http://www.ethics.wv.gov/Pages/FinancialDisclosure.aspx</t>
  </si>
  <si>
    <t>The Iowa Public Employees' Retirement System (IPERS) publishes the current year's financial reports, which include the Comprehensive Annual Financial Reports (CAFRs), a detailed audited report about IPERS finances, actuarial status, investments and membership, as well as annual summaries with highlights of the most recent year’s financial information and fund performance. It also publishes an experience study, strategic plan, defined benefit administration benchmarking analysis and investment benchmarking results. The audit is published online on the auditor's website the same day that it becomes a public document, according to Iowa Auditor Mary Mosiman.
Additionally, citizens can access archives with these reports, actuarial valuations and newsletters that date back to between 1998 and 2004. Reports are available for free in pdf format.</t>
  </si>
  <si>
    <t xml:space="preserve">Since Jan. 1, 2013, there has been one been one publicly documented case of an executive branch officials taking a job in the private sector, violating the “forever ban” or “one-year cooling off” period set by the state conflict of interest statute in Massachusetts.  in June, 2013, Philip Poley, a top official in the Executive Office of Health and Human Services admitted to violating the conflict of interest law by contacting a technology firm for a potential job while soliciting the company to work on a state project.   Philip Poley also acknowledged working directly on that project after leaving state employment to work for the technology firm, Accenture.   Poley admitted to the violations and agreed to pay a $25,000 penalty.     </t>
  </si>
  <si>
    <t xml:space="preserve">There is no cooling off period in Maryland law but state employees are prohibited from working on matters on the outside, if they worked on them or in some way touched them while they were a state employee. So this is an indefinite ban, based on the subject. Michael Lord, executive director of the state ethics commission said that state employees "particularly people higher up are very cautious to their credit. People who leave state service generally come to us for advice. " And there have been no documented cases in the period of the study for problems of former state officials revolving out of public jobs and into the private sector in circumstances that could breed conflicts of interest. </t>
  </si>
  <si>
    <t>Delaware procurement law governing material and nonprofessional services says "a written notice of award shall be sent to the successful bidder. For procurement greater than the threshold amount(s) set by the Contracting and Purchasing Advisory Council pursuant to § 6913 of this title, each unsuccessful bidder shall be notified of the award. Notice of award shall be made available to the public." § 6923(k)(8)
Legal provisions governing professional services contracts say "after accomplishing the evaluation and conducting discussions and negotiations, the agency shall select 1 applicant and prepare a public notice within 10 days after awarding the contract stating the firm selected. This notice will appear in a statewide news publication or by letter to all applicants." § 6982(a)(4)</t>
  </si>
  <si>
    <t>Kathy George, Harrison-Benis in Seattle. Former reporter and board member of Washington Coalition for Open Government, phone interview 2/18/15;
Jon Ammons, acting public records officer for Public Disclosure Commission email response to F-1 request 2/18/2015;
Brad Shannon, editorial writer and former statehouse reporter for The Olympian, phone interview 3/20/2015</t>
  </si>
  <si>
    <t>The state law -- Chap. 62, Sec. 4e-13(c) -- requiring that procurement decisions be publicly announced applies only to "All state agencies in the executive branch, the constituent units of the state system of higher education and quasi-public agencies." The law says these agencies "shall post all bids, requests for proposals and all resulting contracts and agreements on the State Contracting Portal.” 
The subsequent paragraph (Sec. 4e-14) says "all state contracts of the legislative branch and the judicial branch ... shall contain provisions to ensure accountability, transparency and results based outcomes," but there's no explicit obligation to publish the results of their contracts and agreements.</t>
  </si>
  <si>
    <t>It’s not possible to know whether the Secretary of State’s office imposes sanctions because it is legally prohibited from discussing whether any candidate was fined for a minor campaign violation.
  “I don’t remember any sanctions,” said Phil Kabler, statehouse correspondent for the Charleston Gazette. “The most common issue is failure to file on time, but there are rarely any substantive violations.”
  A spokesman for the Secretary of State’ office said he could not comment on any investigations, ongoing or past. However, he did say that any suspected violations would be referred to a prosecuting attorney and that the courts would impose their sanction. Asked whether there have been any prosecutions stemming from investigations, a spokesperson for the Secretary of State's office said: "We cannot comment on investigations."
  Under the no-comment law, it’s impossible for anyone to know whether the Secretary of State conducted an investigation and found a candidate faultless or whether they just blew it off, said Jack Rogers, retired state department head.</t>
  </si>
  <si>
    <t>Officials of the Indiana Public Retirement System say they do provide state pension funds information within a reasonable time period and at no cost or a nominal cost for photocopying, according to Jennifer Dunlap, public information officer for INPRS. 
The Comprehensive Annual Finance Report (CAFR), which is 380 pages for the 2014 edition, includes performance reports, contracts, consultant reports, brokers' commissions, investment positions and results, independent auditor's report, outline of investment policies and much other information. The Comprehensive Annual Financial Reports are posted online on INPRS's website, dating back to 2000-01. The 380-page report for the fiscal year ending June 30, 2014, was posted in December 2014. The website also posts the meeting dates and the minutes of board of trustees' meetings dating back to 2009, as well as the board governance manual. All of this is accessible to the public electronically for no cost.
Dunlap also said INPRS follows a written Access to Public Records Act Procedure. It states "INPRS is committed to making public records available upon request. The document outlines a procedure governing how INPRS responds to public information requests.
According to this procedure, Jennifer Dunlap, public information officer of INPRS, said the system follows these guidelines after an initial request is made: If request is made in person, by phone or for enhanced access, a standard initial request is sent in writing or email to the requester within 24 hours. If the request is received by mail, fax or email, a standard initial response is sent in writing or email within seven calendar days. 
"We have an excellent record of keeping to these timelines for acknowledging receipt of an APRA (access to public records act) request," she said. She said the time it takes to produce the records varies greatly, based on what records are requested, but the system notifies the requestor if it's going to take more than 30 days to produce records.</t>
  </si>
  <si>
    <t>The state publishes an annual comprehensive financial report that is produced by the executive branch’s Bureau of Finance and Management, and it includes an independent audit performed by the South Dakota Department of Legislative Audit, a division of the legislative branch. The audit is performed in accordance with auditing standards generally accepted in the United States of America and Government Auditing Standards (GAS) issued by the Comptroller General of the United States. 
 The audit is available quickly after its publication online for free viewing on the Bureau of Finance and Management website as a PDF.
 The Department of Legislative Audit also publishes its Single Audit Report for free viewing on its website.</t>
  </si>
  <si>
    <t>Colorado has a centralized contract management system that is required to be maintained as a “publicly available database of all personal services contracts entered into by any governmental body, accessible from the web site maintained by the state.”</t>
  </si>
  <si>
    <t>The law requires that bids be opened publicly in the presence of one or more witnesses. Each bid and the name of the bidder must be recorded and “open to public inspection.” The law does not specifically mandate proactive publication of the bid results.</t>
  </si>
  <si>
    <t>The State of South Carolina, and specifically the Comptroller, produces the annual Comprehensive Annual Financial Report. It has an auditor’s report in it, done jointly by an independent CPA and the Office of State Auditor; since the auditor is appointed by the S.C. Budget and Control Board, it’s not completely independent. Also, this report is about the financial statements, not the activities undertaken by the executive during the fiscal year. The report is produced in December, and is immediately available on-line.</t>
  </si>
  <si>
    <t>The Public Disclosure Commission and the Washington Attorney General's office are the two main watchdogs for campaign-finance violations.
 The PDC opened 136 enforcement cases in fiscal 2014, half initiated by staff and half from complaints filed. Violators are fined, typically several hundred dollars for late or inaccurate filings.
 In 2013, the Attorney General's office sued the Grocery Manufacturers Association, alleging that it failed to register as a political committee opposing a food-labeling initiative, and for hiding identities of donors.
 In 2013, former Woodinville, Wash., Mayor Lucy DeYoung agreed to pay $10,000 in penalties for not disclosing that she financed thousands of dollars’ worth of campaign mailers and phone calls from an unregistered entity.</t>
  </si>
  <si>
    <t>The lowest bidder must be announced publicly on the date set in public notice.</t>
  </si>
  <si>
    <t xml:space="preserve">Citizens can access information on state pension funds from the Illinois State Board of Investments online at no cost or via paper copies for 15-cents a page after the first 50 pages. 
The information available online include annual reports, policies, advisors, list of forbidden companies and scrutinized companies as well quarterly financial reports, purchase and sales reports, and asset and allocation information. 
While all the reports are current, there hasn't been a quarterly report posted since March 2014. 
Both the State Universities Retirement Systems and the Illinois Municipal Retirement Fund also makes available information on its pension funds including annual reports, policies,  quarterly financial reports, purchase and sales reports, and asset and allocation information.
These are available at no cost online. </t>
  </si>
  <si>
    <t xml:space="preserve">The most recent Comprehensive Annual Financial Report for the fiscal year ending in June 2014 was jointly audited by the Department of the Auditor General and an independent firm, KPMG LLP. It is published online, in PDF format, on the state Budget Office website and is available for free. </t>
  </si>
  <si>
    <t xml:space="preserve">Public Officials and Employees, Title 36, Chapter 25, Section 14, 2010.
Public Officials and Employees, Title 36, Chapter 25, Section 4, 2010.
http://alisondb.legislature.state.al.us/alison/codeofalabama/1975/coatoc.htm
Canons of Judicial Ethics, Canon 6, 1979. http://judicial.alabama.gov/library/rules/can6.pdf
Judicial Canons carry the force of law. </t>
  </si>
  <si>
    <t xml:space="preserve">The annual audit reports are published in PDF format by the Rhode Island Auditor General on its web site. Summaries of the reports are also separately downloadable. </t>
  </si>
  <si>
    <t>No such law exists.
Alaska Public Offices Commission Component (http://doa.alaska.gov/apoc/pdf/apoc-performance-measures-2013.pdf), accessed Feb. 16, 2015</t>
  </si>
  <si>
    <t xml:space="preserve">In addition to the Comprehensive Annual Financial Report published on the Office of Management and Enterprises' website, the State Auditor and Inspector publishes an annual report on its reviews of state and county finances, officers and entities. 
It is also available online for free in PDF format every year, as soon as it is published. 
The State Auditor and Inspector, who oversees the annual audit, is under the umbrella of the executive branch in Oklahoma, but the office is an independent statewide elected official -- not someone appointed by the governor. </t>
  </si>
  <si>
    <t>The board does impose penalties for late or incomplete filings. Its computer system checks that at least 90 percent of the required fields have been filled. The board had assessed 621 penalties for late or incomplete filings from the beginning of 2013 through November 2014, a board commissioner told the Daily Press.
If the Elections Department notifies the filer of an incomplete report, the filer has 10 days from the date of mailing to complete or correct the report. Once that 10th day passes, the department levies penalties.</t>
  </si>
  <si>
    <t>There is no annual audit report. 
Individual state agencies and agency programs are audited by the Secretary of State's Audits Division but there is no annual audit of the entire budget. The absence of an audit can be noted in the state's Budget Process Overview.</t>
  </si>
  <si>
    <t>The Attorney General's Office does go after campaign finance violators. During the period of study, the Attorney General’s Office obtained judgments against both a political action committee allied with Democrats and with the Republican Governors Association and the 2010 Vermont Republican candidate for governor. 
Each of the defendants was assessed tens of thousands of dollars in fines and civil penalties. In both cases, the political action committees were found to have colluded with the campaigns, meaning their contributions were not truly independent.</t>
  </si>
  <si>
    <t xml:space="preserve">No such law exists. The Wyoming Code of Judicial Conduct also does not require asset disclosure forms to be audited. </t>
  </si>
  <si>
    <t>PERSI posts extensive monthly, quarterly and yearly investment reports on the agency’s website, including information from every private entity managing investment of state-run pension funds. These reports are freely available on the PERSI website, without cost. They include information about investment positions, fees, performance reports and commissions. The monthly report posted for January of 2015, for example, is 130 pages long. Information on pension funds, investment positions, fees, and commissions is included in the CAFRs posted on the PERSI website's "Annual Financial Reports" page. Performance and consultant reports are on the investment reports page under the heading “Private Equity.”
 Additional, even more detailed information is available on request, under the provisions of the Idaho Public Records Law. Such requests require response within three working days, or 10 days for extensive requests that take additional time to assemble; fees cannot exceed the actual cost of assembling and providing the information, and the first 100 pages and first two hours of labor are free.</t>
  </si>
  <si>
    <t>The public can access quarterly investment reports from pension fund managers, who make reports at the state Employees' Retirement System Board of Trustees meeting. Reports include status reports on real estate holdings, stock holdings and private equity holdings. The reports are not available online, however. The public has to go to Honolulu to attend board meetings, or request paper copies that can take 10 days to be provided, under state open records laws. Minutes of the Board of Trustees meetings, however, are quite detailed on the status and plans of investment activities. Paper copies are provided free at the board meetings.</t>
  </si>
  <si>
    <t>There is no provision for regular audits, but West Virginia Code 6B-2-2a establishes a Review Board within the Ethics Commission to conduct hearings to determine whether there have been violations of the State Ethics Law. West Virginia Code 6B-2-4(v) authorizes the Review Board, a hearing examiner or the Ethics Commission itself to refer asset disclosure forms to the appropriate county attorney for possible charges.</t>
  </si>
  <si>
    <t>The results of procurement decisions are public records covered by Arizona's public records law, but there is not a requirement to publish the results. 
Active contracts are posted online at Procure.AZ.gov, though doing so is not required by law. Otherwise, procurement documents can be acquired under public records laws.</t>
  </si>
  <si>
    <t>No law requires that state level judges' asset disclosures must be audited on a regular basis, and they are not. Compliance reviews are required.</t>
  </si>
  <si>
    <t>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Virginia Public Access Project, http://www.vpap.org/. Accessed February 2015</t>
  </si>
  <si>
    <t xml:space="preserve">Alabama law requires that bids be opened in public at a designated time and place and be made available for public inspection. Section 41-16-24 "Advertisement for and solicitation of bids; opening of bids; public inspection; reverse auction procedures; certain partial contracts void," requires the bids be opened in public and made available for public inspection. However, state law does not specifically require publication after a bid has been awarded to a particular person or company.
The documents are considered public record under the Open Records Act as well. </t>
  </si>
  <si>
    <t>Washington does not mandate regular audits of F-1 financial disclosure forms. The Public Disclosure Commission has experienced budget and staff cutbacks the last six years and has decided to focus on ensuring the forms are filed, not double-checking them.</t>
  </si>
  <si>
    <t xml:space="preserve">In addition to requiring public notice of an invitation to bid 21 days before the date for the opening of bids, Alaska Statute requires records relating to contracts awarded under competitive sealed proposals, single source and emergency procurements, and innovative procurements to be kept. All procurement information is considered public, according to A.S. 36.30.530, unless a specific exception is listed in statute. </t>
  </si>
  <si>
    <t xml:space="preserve">The SBA provides certain resources and reports on its website, including annual and monthly reports to trustees and holdings reports. It also provides materials and minutes for oversight meetings. 
"The majority of the least controversial information anyone can access," said attorney Ed Siedle. "Whereas the majority of the most controversial they can’t -- for instance, the high-risk, speculative hedge funds."   
Attorney Robert Klausner agreed that lots of information is accessible, but it depends on the level of detail you're looking for. 
Not all Investment positions, fees, performance reports, contracts, consultant reports and commissions paid to brokers are available. </t>
  </si>
  <si>
    <t>Allen Gilbert, Ex. Dir. Vermont ACLU, personal interview jan.6, 2015.
Secretary of State Jim Condos personal, interview Jan. 6, 2015.
State Auditor Doug Hoffer, personal interview, Jan. 21, 2015.</t>
  </si>
  <si>
    <t>A YES score is earned if the government is legally required to proactively publish the results of procurement processes.
A MODERATE score is earned if there is a mandate to grant access to the information when requested, but no requirement to proactively publish it.
A NO score is earned if no such law exists.</t>
  </si>
  <si>
    <t>Most records on investment activities by Georgia's Teacher Retirement System and the Employee Retirement System are made available to the public online on their respective websites, but on a time delay. 
 This is because, certain records containing information relating to investment portfolio composition and positions are exempted by law from public inspection for about a quarter. Regards regarding security trades and investment advice are off limits for a year. 
 Most information is contained in the annual reports. The 2014 annual reports of both the Teacher Retirement System and the Employee Retirement System provide the auditors' report, its financial statements, an overview of its investment.</t>
  </si>
  <si>
    <t>There have been no recent documented cases of a governor or cabinet-level official violating the six-month ban on accepting employment with a business that has contracts with, is regulated by or does business with the state. 
The most prominent departures of cabinet-level officials leaving for private sector jobs has come from the Health and Family Services Cabinet in recent years. A former secretary of that cabinet, Janie Miller, became CEO of the Kentucky Health Cooperative that in 2013 became one of three insurance providers to do business with the newly-created Kentucky Health Benefits Exchange that the governor created in 2012 through executive order. Miller, though, had resigned as the secretary of the Health and Family Services Cabinet in February 2012 and wasn't named CEO of the cooperative until September 2012 -- seven months from her departure from state government. 
In January 2015, the state Medicaid commissioner resigned to take a position at Aetna, which owns a subsidiary that has a contract to provide Medicaid managed care in Kentucky. The former commissioner, Lawrence Kissner, however, will be overseeing a different division of Aetna that does business in Illinois. 
Even though neither of these instances violated the letter of the law, the departures did raise questions about whether the spirit of the law had been violated. In the case of former Medicaid Commissioner Lawrence Kissner, he went to work for Aetna, which operates a division, CoventryCares, that has a major Medicaid managed care contract with Kentucky. While Kissner will be in a different division, his institutional knowledge of how Kentucky approaches managed care could be exploited by his Aetna colleagues.</t>
  </si>
  <si>
    <t xml:space="preserve">Annual financial reports, pension board meeting minutes and investment guidelines are readily available on the website of Delaware's pensions office. The financial reports include information on investment positioning, broker information, fund performance and market value of Delaware-run pension funds. That information is reported annually in the pension system's Comprehensive Annual Financial Report.
Other information is more difficult to come by. Information showing payments to pensioners, for example, is specifically exempt from public disclosure under Delaware law. "Any record, material or data received, prepared, used or retained by the Board or its employees, investment professionals or agents relating to an investment shall not constitute a public record subject to Chapter 100 of this title," and is also not available for public consumption. That limits information about pension payments and investment activity attainable by members of the Delaware public. </t>
  </si>
  <si>
    <t xml:space="preserve">Natalia Ashley, executive director,  Texas Ethics Commission, interview, Feb. 19, 2015
Craig McDonald, director, Texans for Public Justice, Jan. 5, 2015
Seana Willing, director State Commission on Judicial Conduct, Telephone interview.  June 22, 2015 </t>
  </si>
  <si>
    <t>The homepage of the state Treasurer's office has a link to the latest performance statements from the state's three largest pension funds -- for teachers, state employees and municipal employees. (Accessed April 9, 2015, the statements are dated Feb. 28, 2015.)
In addition, the Treasurer's Annual Reports, which contain oceans of data and other investment information, are available at any time on the website. They go back to 2000, which is when the current treasurer, Denise Nappier, took office. 
The 2014 Annual Report contains information on all the pension funds and the state's other categories of investments, information on investment managers, fees, investment positions, fund performance reports, auditors' and consulting auditors' reports and broker commissions. 
All information is accessible at anytime and at no cost.</t>
  </si>
  <si>
    <t>Daniel Ivey Soto, state senator and executive director, New Mexico Association of County Clerks, 8 April 2015, via phone.
Diane Wood, veteran lobbyist, 10 April 2015, via phone.
Rob Nikolewski, Watchdog.org, former state capitol reporter, 10 April 2015, via phone.
New Mexico's revolving door, the Albuquerque Journal, Dan Boyd, 29 November 2013, 
http://www.abqjournal.com/310898/news/many-former-lawmakers-lobby-excolleagues.html</t>
  </si>
  <si>
    <t xml:space="preserve">No ethics violations referencing 112. 3148 (the gifts statute) took place between 2013 and now. There was a violation in 2012 in which Flagler County Sheriff Donald Fleming was fined $500 by the  Commission on Ethics for not reporting an honorary membership to the Hammock Beach Resort. But that occurred just outside the period of study. 
"Well, everybody here stays away from it," said Public Employee Relations Commission general council Steve Meck. He is not aware of any recent examples of any public servants accepting unlawful gifts. </t>
  </si>
  <si>
    <t>Detailed investment information such as asset classes (with graphs), divestment information, corporate governance, glossary of investment terms, and PERA financial reports (in PDF format), some dating back to 2001, are available online at no cost on the Colorado Public Employee’s Retirement Association website. 
 Colorado’s Public Employee’s Retirement Association (PERA) board members tend to be very happy with their access to the system, but when those outside the system want to access to certain information they've occasionally had to file open records requests, according to interviews. 
 “It’s one of the most well-documented organizations I’ve ever seen,” said Ben Valore-Caplan, appointed by the governor as a trustee of Colorado's Public Employee's Retirement Association (PERA), and also founder and CEO of the investment advisory firm Syntrinsic. 
 Asked if PERA is required to publicly disclose detailed information of all activities, including investment positions, fees, performance reports, contracts, consultant reports, and commissions paid to brokers, PERA’s senior attorney said, “PERA is subject to the Colorado Open Records Act.”
 However, according to that same source, the state law requires confidentiality “of information regarding real estate, private equity, private debt, timber, and mortgage investments," meaning that some limited information is not publicly available.</t>
  </si>
  <si>
    <t>Assemblyman John Wisniewsi(D-Sayerville), via 2/8/15 phone interview. 
Matt Friedman, Star-Ledger Statehouse reporter, via 2/8/15 phone interview. 
Former state Sen. William Schluter via 2/2/15 phone interview.</t>
  </si>
  <si>
    <t xml:space="preserve">In the study period, there are no documented cases of executive branch employees accepting gits or hospitality above what is legally allowed. Financial disclosure forms, however, are not independently audited, or readily available on the web, making it less likely such issues would be found and addressed. Director-level civil servants must file disclosure forms under Delaware law. There is a $250 reporting threshold on gifts. </t>
  </si>
  <si>
    <t>Charles Arlinghaus, The Josiah Bartlett Center for Public Policy, president, January 22, 2015, Lowell, Mass., phone
Richard Lambert, New Hampshire Legislative Ethics Committee, executive administrator, January 13, 2015, Lowell, Mass., phone
Martin Gross, New Hampshire Legislative Ethics Committee, chairman, January 14, 2015, Lowell, Mass., phone</t>
  </si>
  <si>
    <t>The state requirement of a one-year “cooling-off” period for state officials and employees has come under fire because of a “loop-hole” in the law that allows state agency heads to grant employees waivers from the cooling-off period. An Indianapolis Star investigation in August 2014 found that 102 state employees have taken advantage of that loophole since 2005. During the same time period, 73 state employees have sought formal, binding advisory opinions from the State Ethics Commission.
 While these totals include all levels of employees, the case of one top-level state transportation official, Troy Woodruff, brought more attention to the cooling-off period waivers when he appeared before the commission to announce he was seeking employment with engineering consulting firm RQAW Corp. The Star investigation found Woodruff in 2013-14 personally signed more than $500,000 worth of contracts with the company and sat on the selection committee that reviewed the company’s bids. The commission said it would likely not sign off on the move, saying it would be a conflict of interest, but it did approve safeguards allowing him to discuss possible employment with engineering firms. 
 Under Indiana law, he could have sought a waiver from his supervisor of the cooling-off period, but he ultimately did not do that and decided to start his own business. That case partly led to a proposed bill in the state legislature in 2015 that, among other measures, sought to eliminate those waivers and require employees to always seek approval from the State Ethics Commission. 
 Indianapolis Star political reporter Tom LoBianco, said that under former Gov. Mitch Daniels, whose term ended in 2012, agency heads frequently waived the cooling-off period with little explanation for why someone’s apparent conflict of interest should be ignore, but that practice ended under Gov. Mike Pence. He cited this as one example of how Pence’s team “does appear to take ethics pretty seriously.” 
 In a harsher assessment, John Krull, chairman of the journalism department at Franklin College, Franklin, and executive editor of The StatehouseFile, a Statehouse student reporting program, says that in Indiana, it’s “understood that you do government service, toward the end of the governor’s tenure, you look for a massive payday. It’s so much a product of our culture here in this state, that people don’t even think about it.”
 But Krull, formerly executive director of the American Civil Liberties Union in Indiana, said it would be hard to close off the waiver for the cooling-off period because if you tell someone he can’t lobby or have contact with public officials, that’s a “pretty clear First Amendment violation” when you don’t have the right to petition government. 
 Julia Vaughn, policy director of Common Cause-Indiana, says, though, the existing law has a big loophole that the proposed House Bill 1002 would help close by requiring the employee to get approval for a waiver from the State Ethics Commission. This step will provide a lot more transparency as to why this waiver is inappropriate, she says.
 In late April 2015, the state legislature passed House Bill 1002, which Gov. Mike Pence signed in early May 2015, with the provision that closes this loophole and requires the State Ethics Commission to approve waivers.</t>
  </si>
  <si>
    <t xml:space="preserve">There have been no documented cases of state employees or their family members receiving illegal gifts or hospitality during the reporting period (2013 through June 2015).  A union attorney said that state workers "take the gift ban very seriously," a sentiment echoed by a top union official who noted that neither side of a gift exchange would risk their job over a gift.    
An example of how the system works is shown in the answer given by the Office of State Ethics (OSE) to a question submitted in 2012 about whether a librarian at Tunxis Community College could accept a $5,000 cash award, a plaque and a $500 stipend to travel to New York City. This was an "I Love My Librarian" award, from the Carnegie Corp. and the New York Times, given to 10 librarians across the country. 
The answer, dated Feb. 21,2013, was yes, she could. The opinion stated, in part:  "Because the award was given for the librarian’s overall job performance (rather than for her performance of any specific tasks in her state job), she may accept it  ... provided that she was not involved in the selection process, and that the award was neither established nor funded by persons regulated by, doing business with, or seeking to do business with her state employer." </t>
  </si>
  <si>
    <t xml:space="preserve">State level civil servants not adhering to the law governing gifts and hospitality hasn’t been a problem in Colorado, according to interviews, nor has it risen to the discipline level at the state’s Independent Ethics Commission. 
But because of Colorado’s third-party system for enforcing ethics violations (the Ethics Commission itself does not investigate irregularities unless there are complaints), it’s hard to say definitively whether members of the civil service are actually following the law. There haven’t been recent instances where someone has run afoul and generated a scandal.  </t>
  </si>
  <si>
    <t>Denise Ross, content editor, Black Hills Knowledge Network, 23 March 2015, email.
State of South Dakota Statement of Financial Interest, Craig Tieszen, state legislator, office holder form, 15 January 2015 (blank as allowed because of no changes since candidate form was filed), https://sos.sd.gov/CampaignFinance/CFReportHistoryLaunch.aspx?RptType=Financial%20Interest%20Statement%20%20(Scanned%20Image)&amp;CommID=2068&amp;RptYR=2015&amp;Start=1/1/2011&amp;End=12/31/2011&amp;RegType=0&amp;img=1.
Campaign finance records search page, South Dakota Secretary of State website, https://sos.sd.gov/CampaignFinance/CFSearch.aspx, 23 March 2015.</t>
  </si>
  <si>
    <t>Susan Byorth Fox, legislative branch, executive director, 11 February 2015, Helena, Montana, email
Charles S. Johnson, Lee Newspapers State Bureau, Bureau Chief, 5 February 2015, Helena, Montana, telephone
Mitch Tropila, State Representative, Great Falls (D), 20 March 2015, telephone, Helena, Montana.
National Conference of State Legislators, Revolving Door Prohibitions, http://www.ncsl.org/research/ethics/50-state-table-revolving-door-prohibitions.aspx</t>
  </si>
  <si>
    <t>Review of SFIs in the State Ethics Commission's eLibrary, accessed February and March 2015, http://www.ethicsrulings.state.pa.us/weblink8/
Corinna Wilson, executive director of the Pennsylvania Freedom of Information Coalition and principal of Wilson500, 27 January 2015, interview by phone.</t>
  </si>
  <si>
    <t>No such law exists, thus disclosure forms are not audited.</t>
  </si>
  <si>
    <t>Violations are rare. In 2013, a member of the California Horse Racing Commission was fined $200 by the FPPC for accepting a gift over the limit in 2011. In 2014, a director of a state housing agency was fined $400 by the FPPC for accepting a gift of raffle winnings of $806.75 in a lottery conducted by an association of housing officials.
The gift limit in 2013-14 was $440 from any one source. The amount is adjusted for inflation every two years by the Fair Political Practices Commission. It was increased to $460 in 2015-16.</t>
  </si>
  <si>
    <t xml:space="preserve">No law exists which requires the asset disclosure forms to be regularly audited. </t>
  </si>
  <si>
    <t>Ross Cheit, chairman, Rhode Isalnd Ethics Commission, Interview, Feb. 13, 2015, phone.
Jason Gramitt, deputy, Rhode Island Ethics Commission, Interview, Feb. 13, 2015, phone.
John Marion, executive director, Common Cause Rhode Island, Interview,  Dec. 18, 2014, Providence, RI, in-person.</t>
  </si>
  <si>
    <t>April 10, 2015 phone interview, former S.C. Ethics Commission General Counsel Cathy Hazelwood.
March 27, 2015 phone interview with Lynn Teague, S.C. National League of Women Voters
March 25, 2015 phone interview, John Crangle, executive director of Common Cause South Carolina</t>
  </si>
  <si>
    <t>In general, state civil servants follow the letter of the law regarding gifts and hospitality; complaints to the Ethics Commission are rare and there have been no publicly reported instances of clear violation in the study period. 
That said, Amendment 94 does not impact civil servants, so it is likely that lobbyists continue to “stack” gifts in order to treat them to hospitality that is in practice above the allowable threshold (multiple lobbyists will each give individual gifts). This would typically impact agency or department heads or others in positions of leadership, as rank and file public employees would rarely receive gifts of this kind over the $100 threshold. Though there have not been high-profile cases of clear violations during the period of study, government insiders and watchdog observers have long complained that certain staffers in certain agencies end up getting perks and hospitality from interested parties. The state’s reporting system isn’t rigorously enforced enough to catch problems in this area unless flagrantly illegal activity was included on a disclosure form (and someone checked)—civil servants outside of the legislature and executive officials are less likely to attract scrutiny in this area.</t>
  </si>
  <si>
    <t>While there are revolving door policies for state employees and certain branches of government, they are violated with some frequency.
Most recently, the state's agriculture secretary, Bob Filder, registered as a lobbyist just two months after leaving his job. 
In another example, now former  Gov. Pat Quinn's chief of staff, Jack Lavin, took a lobbying job in early 2014 after leaving his position in September 2013.</t>
  </si>
  <si>
    <t>No such law exists.
Because no asset disclosures are required, the are no forms to audit.</t>
  </si>
  <si>
    <t>Idaho has no such law. Recent examples of high-level executive branch employees taking private-sector positions include the governor’s former chief of staff, Jason Kreizenbeck, who went directly to work as a lobbyist for Corrections Corp. of America, the firm that had the contract to run Idaho’s largest state prison and that is now being investigated by the FBI.
 Also, Idaho’s former state superintendent of schools, Tom Luna, took a job with a private, non-profit education company immediately upon leaving office in January of 2015.</t>
  </si>
  <si>
    <t>The state auditor, an independently elected statewide officeholder in Ohio, conducts a "state of Ohio audit" every two years that includes the governor's office. However, what is placed online contains nothing about what auditors found in the governor's office. A separate single-page "management letter" must be requested, which can be emailed. The management letter contained no mention of what auditors found in auditing the governor's office, and no recommendations.</t>
  </si>
  <si>
    <t>The Texas Ethics Commission, which monitors the financial disclosure reports of judges and public officials, can audit reports with a vote of six of the eight commission members but there are no requirements that it conduct regular audits.</t>
  </si>
  <si>
    <t>Open government advocates are not aware of any investigations of campaign finance in Utah except the case of former Attorney General John Swallow. In that extraordinary case, the Lt. Governor's office and a special counsel were tasked with investigating. In addition, a House Special Committee eventually investigated and released findings. The Lt. Governor's office can impose penalties for not filing reports but has no authority to investigate more serious allegations. In the Attorney General John Swallow case, prosecution was referred to special investigators who could pursue penalties in court under criminal law. As of May 2015, the case remains in court. No final judgment or sentence has been made.</t>
  </si>
  <si>
    <t xml:space="preserve">The state publishes two kinds of annual audit reports. The Office of Management and Budget, which is part of the executive branch, produces the Comprehensive Annual Financial Report covering all state finances. 
The North Dakota University System, which is governed by an independent board, produces its own annual financial report. Both are audited by the Office of State Auditor, headed by an elected state auditor.
On its own, the state auditor’s office produces a biennial “single audit” of federal funds used by the state and audits of individual state agencies and individual functions of these agencies.
All audits are available for free online in PDF format as soon as they are published.
Lawmakers who oversee audits say the audits they receive do provide them with adequate information to understand the activities undertaken by the executive branch during the fiscal year. </t>
  </si>
  <si>
    <t xml:space="preserve">In practice, state civil servant adhere to the law governing gifts and hospitality. There have been no documented cases of civil servants or family members accepting gifts or hospitality.  </t>
  </si>
  <si>
    <t>The Texas Ethics Commission received 513 sworn complaints during 2013-2014, resolving a total of 227 through an agreed order, the commission said in its 2014 report to the Texas Legislature.  
The remaining 375 were dismissed for varying reasons, including noncompliance with the form requirements, lack of jurisdiction and no credible evidence that a violation had occurred. (Cases such as the 375 that don't result in a final action are conducted confidentially.)   
The largest penalty was a $10,000 fine issued in 2014.  The commission also issued two $5,000 fines in 2014 and other penalties ranging from $50 to $2,500.</t>
  </si>
  <si>
    <t>No law requires the asset disclosure forms of state-level judges to be regularly audited.</t>
  </si>
  <si>
    <t>There are not documented cases of this being a problem over the study period, according to state executive ethics attorney Jonathan Woodman. "We're pretty fortunate here, we have by and large a workforce that is aware of the Ethics Act and its restrictions," says Woodman. Jim Duncan, a former longtime legislator and current president of the Alaska State Employees Association, agreed that there have not been problems with state employees accepting gifts or hospitality above what is legally allowed.
There are two documented examples of high-level state officials initially failing to report the acceptance of an in-kind gift: Fish and Game Commissioner Cora Campbell and her deputy commissioner, Ed Fogels, in 2014 each participated in the Kenai River Classic hosted by the Kenai River Sportfishing Association. Neither paid the entry fee of $4,000 to $5,000. Both were assessed fines by the Alaska Public Offices Commission. While they violated reporting requirements, the gifts are not above what is legally allowed.</t>
  </si>
  <si>
    <t>S.C. Code 2-19-10 through 2-19-110 gives the Judicial Merit Selection Committee broad powers to examine the credit records and financial responsibility of a prospective justice, but there is no random auditing and records are not publicly accessible.</t>
  </si>
  <si>
    <t>The state controller's office produces a comprehensive annual financial report. The controller is appointed by the governor, but for a seven-year term, which is longer than a governor's four-year term, giving the office some independence from the executive and the legislature. The report is available online, free, on the controller's website. It appears five months after the end of the fiscal year, which ends June 30.</t>
  </si>
  <si>
    <t>No such law exists. 
There is no law requiring disclosure forms to be audited.
Financial disclosure forms are filed with the Rhode Island Ethics Commission. The commission does not independently audit these forms.
However, if there is a complaint filed, either by an outside party or by a commission investigator, the commission will conduct an audit as part of its investigation, if necessary.</t>
  </si>
  <si>
    <t>Nick Budnick, reporter, The Oregonian, Jan. 30, 2015, via email. 
Steve Law, reporter, The Portland Tribune, Jan. 30, 2015, via email. 
Nigel Jaquiss, reporter, Willamette Week, Jan. 30, 2015, via email. 
Oregon Government Ethics Commission Electronic Filing System, accessed on May 9, 2015. 
http://www.oregon.gov/OGEC/Pages/efs.aspx</t>
  </si>
  <si>
    <t>There were no documented violations of Alabama’s limits on gifts during the study period by public employees or officials. Under Alabama law, limits on gifts that may be accepted extend to the official or employee, their spouses and dependent children. 
The Alabama Legislature in 2010 passed new, more specific regulations that made it illegal for public officials and employees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 
The Ethics Commission on request can issue either formal or informal opinions on whether something, such as accepting particular kinds of gifts, is legal. Carroll said the commission and the commission’s general counsel have handled several requests for such opinions concerning gifts, which he thinks has cut down on confusion and violation of the law. 
Alabama has had its share of ethics prosecutions over the past few years, but most of those have involved allegations an office was used for personal gain, and none have involved incidents that fall into the gift category.</t>
  </si>
  <si>
    <t>Statements of Financial Interest are not required in law to be independently audited. Compliance reviews are conducted as part of the mission of the State Ethics Commission and results are discussed in its annual reports.</t>
  </si>
  <si>
    <t>Pamela Williams, compliance officer, Oklahoma Ethics Commission, in-person records request 2/6/15
Lee Slater, executive director of Oklahoma Ethics Commission, telephone interview 1/30/15 1:30 p.m. 
"Lawmakers disclosures reveal little on finances," Tulsa World article by Curtis Killman http://www.tulsaworld.com/news/government/lawmakers-disclosures-reveal-little-on-finances/article_a7456fa8-a6f5-519d-a982-c8f49bbc10a0.html</t>
  </si>
  <si>
    <t>The New York state comptroller publishes a document called the Comprehensive Annual Financial Report, released every spring, that reviews actions taken across New York state government the prior fiscal year. The report, which usually runs just more than 200 pages, includes in-depth looks at the state budget, expenditures and other areas of government operations.
 A separate comptroller's report, the Financial Condition Report, released around the same time examines New York's financial health, including assets, expenditures, revenue and obligations. 
 Both documents are found on the comptroller's website in PDF format.</t>
  </si>
  <si>
    <t>ORS 244.290 (2)(e) allows that the Oregon Ethics Commission can adopt rules to carry out its duties and "establish a procedure under which the commission shall conduct accuracy audits of a sample of reports or statements filed with the commission" to monitor lobbyists (ORS 171.725 to 171.785, 171.992) and monitor the ethical conduct of public officials.</t>
  </si>
  <si>
    <t>Robynn Kuhlmann, University of Central Missouri, 10 April 2015, Warrensburg, MO, interview conducted by phone.Jason Hancock, Kansas City Star, Kansas City, Missouri, 21 April 2015, interview by phone.
Collin Reischman, The Missouri Times, Jefferson City, Missouri, 24 April 2015, interview by phone.
Rudi Keller, “Kelly takes new post as lobbyist,” Columbia Tribune, 26 January 2015, accessed 12 April 2015, http://www.columbiatribune.com/news/politics/kelly-takes-new-post-as-lobbyist/article_86e6ca56-10ba-
5a23-8b7b-6804691d1938.htmlBrian Kelly, “Former Mo. Gov. Matt Blunt is Registered Lobbyist,” CBS St. Louis, 5 May 2014, accessed 12 April 2015, http://stlouis.cbslocal.com/2014/05/05/former-mo-gov-matt-blunt-is-registered-lobbyist/
Collin Reischman, “Torpey to head FERAF,” The Missouri Times, 4 December 2014, accessed 12 April 2015, http://themissouritimes.com/15241/torpey-head-feraf/
Jason Hancock, “Missouri lawmakers' steady shift to lobbying raises concerns with critics,” The Kansas City Star, 1 February 2015, accessed 12 April 2015, http://www.kansascity.com/news/government-politics/article8918582.html</t>
  </si>
  <si>
    <t>A 100 score is earned if there are no documented cases of state civil servants and/or family members accepting gifts or hospitality above what is legally allowed.
A 50 score is earned if there occasionally are documented cases of civil servants and/or family members accepting gifts and hospitality above what is legally allowed.
A 0 score is earned if civil servants routinely accept gifts and hospitality above what is legally allowed.</t>
  </si>
  <si>
    <t>The secretary of state’s office frequently assesses fines on late filers of campaign finance disclosures.
 Additionally, there is a 2013 example of a campaign-finance-law violator pleading guilty and being ordered to return a $6,500 contribution.
 A law adopted in 2013, SDCL 12-27-29.3, says “No person who is listed on a statement of organization for a political committee or political party pursuant ... may be certified as a candidate for office unless the treasurer of the political committee or political party for which the person is listed has” paid all necessary penalties and filed all required campaign finance documents. The current secretary of state says she is not aware of the law being utilized yet, but no evidence could be found that it should have been used and wasn't.
 There is some belief among observers, such as political consultant Jody Serverson, that sanctions are sometimes avoided with requests to amend and refile disclosures, but no evidence of that could be found.</t>
  </si>
  <si>
    <t>The State Ethics Commission has certainly imposed sanctions on public offenders, but can't always enforce them.
Earlier this year, Georgetown  Rep. Carl Anderson, was fined $6,000 by the Ethics Commission for falsifying a campaign report, failing to disclose campaign contributions and expenditures, and accepting anonymous contributions.
There are more examples of lawmakers who have been fined by the State Ethics Commission. Interestingly, the agency doesn’t always collect.
An investigation by WSPA-7 in Greenville in July of this year showed that lawmakers owed over $3 million in fines and penalties statewide.
“We make every effort that’s allowable by the law to collect it,” said Herb Hayden, director of the South Carolina Ethics Commission. “ If someone doesn’t want to pay, there is really nothing that we can do.”
In 2010, Gov. Mark Sanford had to pay $74,000 to settle 37 ethics violations. According to the New York Times, these included “spending taxpayer money on business-class flights, using state aircraft for personal travel and spending campaign funds for noncampaign expenses.”
Former Lieutenant Governor Ken Ard paid over $48,000 for 106 violations of ethics laws, which also involved spending campaign money on noncampaign expenses.</t>
  </si>
  <si>
    <t>Ethics Commission opinion: www.ethics.state.ms.us/ethics/ethics.nsf/OpinionsByDocId/8AA7787993DBA0D28625778200537137/$file/10080.pdf
Mississippi Ethics Commission Executive Director Tom Hood: e-mailed answers to questions - March 30, 2015
Secretary of State lobbyist list: http://sos.ms.gov/elec/portal/msel2/page/search/portal.aspx
MSLobbyist.org: http://www.mslobbyist.org/directory.php</t>
  </si>
  <si>
    <t>There is no law requiring an audit of financial disclosure forms. The state ethics commission does check to see that forms are timely filed and properly filled out, but does not investigate their accuracy.</t>
  </si>
  <si>
    <t>Gary Goldsmith, Minnesota Campaign Finance and Public Disclosure Board, Executive Director, 4 March 2015, St. Paul, Minnesota, in-person interview.
Minnesota Sen. Tomassoni takes job with group that lobbies Legislature, J. Patrick Coolican, 28 February 2015, http://www.startribune.com/politics/statelocal/288351061.html
Senator David Tomassoni steps down from lobbying group, Nick Minock, Northland News Center, 6 February 2015, http://www.northlandsnewscenter.com/elections/Senator-David-Tomassoni-steps-down-from-lobbying-group-291065851.html
Leap from legislator to lobbyist a short one in Minnesota, Rachel E. Stassen-Berger and Dan Bauman, Pioneer Press, 28 March 2015, http://www.twincities.com/politics/ci_27800604/time-career-change-senator
---
Peer Reviewer Sources:
"Leap from Legislator to Lobbyist a Short One in Minnesota," St Paul Pioneer Press, March 28, 2015
http://www.twincities.com/news/ci_27800604/leap-from-legislator-to-lobbyist-a-short-one-in-minnesota</t>
  </si>
  <si>
    <t>In practice, state civil servants adhere to the law governing gifts and hospitality.</t>
  </si>
  <si>
    <t>Both CalPERS and CalSTRS provide information on state pension fund performance and other financial data on their websites at no cost. The funds provide extensive details on holdings, performance and fees. Both funds provide extensive information on private management of state-run funds, placement agents, including fees. CalPERS has monthly reports on Investment Compliance that detail the placement agent and private management contracts. CalSTRS has similar information in quarterly reports.</t>
  </si>
  <si>
    <t>In practice, members of the public can access some information on state pension funds within a reasonable time period and at no cost. Not all information is available within a reasonable time, and not all of it is available at no cost.
In order for members of the public to get all pension fund information, they would need to file public records requests and perhaps pay for copies of records and research.
According to David Cannella, Arizona State Retirement System Communication Manager, "The ASRS strives to respond to information in a reasonable and timely manner. The ASRS complies with Arizona public record law, which specifies no specific time frame for fulfilling a public record request that may include needed research time."</t>
  </si>
  <si>
    <t xml:space="preserve">Dean Fausset, Director, Wyoming Department of Administration and Information, April 29, 2015, phone. 
State of Wyoming Personnel Records Policy, Department of Administration &amp; Information website, Nov. 2, 2009
http://www.wyoming.gov/loc/06012011_1/DOCS%20HR/Policies/PersonnelRecordsPolicy11-2-09.pdf
Wyoming State Personnel Rules, Wyoming Department of Administration and Information, Online, Jan 28, 2015                                                                                http://www.wyoming.gov/loc/06012011_1/DOCS%20HR/Rules/AllChaptersCombinedWithCoverAndTOCCURRENT.pdf                                                                                              </t>
  </si>
  <si>
    <t>The state-run pension funds include the previous fiscal year’s annual report on their websites, which include detailed information about investments, fees, consultant reports, brokerage commissions, asset allocation, etc.</t>
  </si>
  <si>
    <t>The Public Employee Retirement System Comprehensive Annual Financial Report is published on the website of the Alaska Department of Administration: Retirement and Benefits. So is the Teachers Retirement System Annual Financial Report. Each are available at no cost and include all the mentioned information. On page 68 of the TRS Comprehensive Annual Financial Report, for example, the data is about "Schedule of Payments to Consultants Other than Investment Advisors" Print copies are also available at no cost. This is a longstanding practice, according to Jerry Burnett, deputy commissioner of the Department of Revenue.</t>
  </si>
  <si>
    <t>Laurie McCallum, chair of the state Labor and Industry Review Commission and  former chair of the state Personnel Commission for 13 years, email interviews Feb. 8, 2015, and Feb. 9, 2015. Laurie.McCallum@wisconsin.gov
"Penalties for Violations of State Ethics and Public Corruption Laws" 2/2/2015, , National Conference of State Legislatures (NCSL),   http://www.ncsl.org/research/ethics/50-state-chart-criminal-penalties-for-public-corr.aspx
Legislative Audit Bureau, Audit of GAB, December 2014 
lab_audit_report_14_14_full_pdf_13314.pdf</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</si>
  <si>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</si>
  <si>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The Comprehensive Annual Financial Report for the Retirement Systems of Alabama is available on the RSA’s website. The report includes detailed information on the fiscal activities and financial health of the RSA. That includes administrative and investment expenses as well as professional and consultant fees and brokers’ commissions paid during the year. 
Auditors’ reports on the systems are included in the document, along with investments made and investment results. Actuarial analyses of the funds also are included in the CAFR. 
The RSA also makes other information on its website, including quarterly reports, economic impact studies and illustrations showing asset allocations and investment returns.</t>
  </si>
  <si>
    <t>Interview with Michael Dresser, reporter, Baltimore Sun, by telephone 3/21/15;
Interview with Bryan Sears, reporter, Daily Record, telephone, 3/15/15,
Interview with Michael Lord, ex dir Maryland Ethics Commission, 3/12/15, by telephone.
Interview with Dea Daly, Ethics Advisor, Maryland Department of Legislative Services by telephone 3/27/15
---
Peer Reviewer Source:
Discussion with Bryan Sears, reporter, March 2015</t>
  </si>
  <si>
    <t>The State Auditor's review and opinion is attached to the Comprehensive Annual Financial Report, and posted online. It is also available through NJ Open Public Records Act.</t>
  </si>
  <si>
    <t>Interview, Pam Wilmot, Executive Director, Common Cause, Massachusetts, Boston, MA, Jan. 30, 2015, by email and telephone 
Interview, Deidre Cummings, Legislative Director, MassPIRG, Boston, MA, Feb. 2, 2015, by email and telephone
Interview, Craig Sandler, Managing Director, State House News, Boston, MA, Feb. 8, 2015
Massachusetts State Ethics Commission Enforcement Opinions; accessed on Jan. 30, Feb. 2 and 8, 2015
http://www.mass.gov/ethics/opinions-and-rulings/rulings-by-calendar-year/</t>
  </si>
  <si>
    <t>Hawaii has a revolving door law requiring a 12-month cooling-off period, but the law is so lax that an official can leave government service and immediately go to work as a lobbyist, provided the lobbyist doesn't address matters he or she handled while working in government and doesn't lobby on matters involving official action by that particular state agency.
 As an example, former Gov. Neil Abercrombie's chief of staff took a top job in Hawaii's largest lobbying firm just a month after leaving office when Abercrombie was defeated for re-election.
 There is no evidence that the lobbyist in question has lobbied the Legislature or other government agencies in violation of the cooling off period. There is no evidence of other cases of former administrative officers beginning work as a lobbyist during the study period.</t>
  </si>
  <si>
    <t>Paul Nick, executive director, Ohio Ethics Commission, Columbus, 1-2-15 email - Bret Crow, director, Office of Public Information, Ohio Supreme Court,1-6-15 email
The reports can be viewed at the Joint Legislative Ethics Committee web site: http://www.jlec-olig.state.oh.us/files/frameset.html 
The process for obtaining copies is at the Ohio Ethics Commission web site: http://ethics.ohio.gov/disclosure/request.shtml 
The Ohio Supreme Court web page on financial disclosure: http://www.supremecourt.ohio.gov/Boards/BOC/default.aspx
Websites accessed 17 August 2015</t>
  </si>
  <si>
    <t>Beth Ashcroft, Director, Office of Program Evaluation and Government Accountability, 26 February 2015, in person interview.
Naomi Schalit, Senior Reporter, Maine Center for Public Interest Reporting, 25 February 2015, in person interview.
Letter to Mark Eves, Maine Commission on Governmental Ethics and Election Practices, 25 February 2014, http://www.maine.gov/ethics/pdf/20140225-ec.pdf</t>
  </si>
  <si>
    <t>A 100 score is earned if information on state pension funds is readily available online at no cost, can be obtained electronically within a week for free , or in paper for no more than the cost of photocopies. To score a 100, the information must also include private management of the state-run pension funds, investment positions, fees, performance reports, contracts, consultant reports, and commissions paid to brokers.
A 50 score is earned if most but not all the information is readily available and/or it takes two weeks to obtain the information, requesters are required to visit an office, or a fee must be paid.
A 0 score is earned if it takes more than a month to obtain records, the cost is prohibitive, or they cannot be obtained at all.</t>
  </si>
  <si>
    <t>Jim Silrum, deputy secretary of state, interviewed by phone from Bismarck, N.D., Feb. 25, 2015.
Mac Schneider, Democratic state senator from Grand Forks, N.D., and minority leader, interviewed by phone from Bismarck, N.D., Feb. 11, 2015.
"Search," Office of Secretary of State, http://sos.nd.gov/search?query=%22statement+of+interests%22&amp;newsearch=1, accessed April 22, 2015. A search for "statement of interests," the term for asset disclosures, confirmed Silrum's statement.</t>
  </si>
  <si>
    <t xml:space="preserve">The Oklahoma Ethics Commission has the ability to sanction offenders, but rarely uses it. 
Agency officials say they lack proper funding to fully enforce campaign and ethical laws, and that they try to correct "inappropriate behavior" through education instead of enforcement. 
An Oklahoma Watch investigation in 2014 found that the commission had written nearly $500,000 in violations it assessed, and was recently waiving all past-due fees because new rules were being implemented.  
Individuals caught violating the ethics rules can request a hearing before the commission, which often softens the sanctions for offenders, documented by records and news reports.   
"The odds are that if you wait them out, they will go away," said Oklahoma Watch political reporter M. Scott Carter. 
The Commission reported three settlement agreements for all of 2014, including one that gave a former state legislator nearly three years to repay $3,000 for improperly using campaign funds for personal expenses. 
Carter reported that in October 2013, then-General Counsel Rebecca Frazier told the commission’s board that about $225,000 in late fees was owed by 241 PACs, 185 state candidates, 115 county candidates, two state-question committees and 2,100 state officers and employees. 
In subsequent months, the commission sent out demand letters and collected a portion of the money. Carter reported that very little of that $225,000 was collected, possibly as little as $10,000 of that amount, from the data he studied. 
But by 2015, Executive Director Lee Slater told Oklahoma Watch that all past-due fees were being waived. </t>
  </si>
  <si>
    <t>Heath Haussamen, New Mexico in Depth, reporter, 15 March 2015, via phone.
Peter St. Cyr, independent reporter, 30 March 2015, via phone.
Kent Cravens, former Republican state senator, 16 March 2015, state capitol building, Santa Fe, in person.</t>
  </si>
  <si>
    <t>John Milgrim, Joint Commission on Public Ethics, Director of External Affairs, Feb. 25, 2015, New York, email; 
New York State Joint Commission on Public Ethics website, accessed March 10, 2015, http://www.jcope.ny.gov/ ; 
Janice Howard, New York State Ethics Commission for the Unified Court System, Executive Director, March 20, 2015, New York, phone;
Public Officers Law 73-a, no date available, http://www.jcope.ny.gov/about/ethc/PUBLIC%20OFFICERS%20LAW%2073a.pdf</t>
  </si>
  <si>
    <t xml:space="preserve">In Florida, there have been no documented cases of officials taking jobs in the private sector that entail directly lobbying or seeking to influence their former government colleagues. 
A review of the penalties document provided by the Commission on Ethics does not list any officially recorded cases. 
"Florida has a two-year, post-employment lobbying restriction," said Tampa Bay Times Tallahassee Bureau Chief Steve Bousquet. "I'm not aware of any governor or cabinet member violating it." </t>
  </si>
  <si>
    <t>There are no documented cases during the study period of department heads or the governor leaving office and immediately becoming lobbyists in the private sector.</t>
  </si>
  <si>
    <t>In person interview Feb. 18, 2015, with Perry Newson, ethics commission executive director. 
Phone interview Feb. 24, 2015, with Jim Morrill, politics and government reporter for the Charlotte Observer.
Ethics Commission website, Statements of Economic Interest. http://www.ethicscommission.nc.gov/masterSearch.aspx.</t>
  </si>
  <si>
    <t>Ann Rice, New Hampshire Department of Justice, deputy attorney general, January 22, 2015, Lowell, Mass., phone 
Richard Lambert, New Hampshire Legislative Ethics Committee, executive administrator, January 13, 2015, Lowell, Mass., phone
Financial Interest Filings, website of NH Secretary of State, accessed Jan. 11-22, 2015
http://sos.nh.gov/FinInterest.aspx</t>
  </si>
  <si>
    <t>The Office of the Legislative Budget Assistant commissions an independent accounting company, KPMG, to produce an “Comprehensive Annual Financial Report.” The report is posted to the website of the budget office shortly after it is published, and there is no cost to access it.</t>
  </si>
  <si>
    <t>While it can initiate investigations, the Ohio secretary of state does not have authority to sanction offenders, although it can refer cases to the Ohio attorney general, a county prosecutor or the Ohio Elections Commission. Fines from the commission, frequently limited by statute, are often light; and all too often they go uncollected by the attorney general's office. An attempt by the U.S. Department of Justice to prosecute about $200,000 in illegal campaign contributions wound up with "not guilty" verdicts at trial and the role of public officials, while questionable, never resulted in charges.</t>
  </si>
  <si>
    <t>Robert Scott, president of Public Affairs Research Council of Louisiana, in-person interview, Feb. 19, 2015.
Barry Erwin, head of Council for A Better Louisiana, in-person interview, Feb. 19, 2015.
Martiny, Tom Aswell, Louisiana Voice, Feb. 2, 2015. 
http://louisianavoice.com/category/legislature/</t>
  </si>
  <si>
    <t>William Schluter, Former state Senator, 2/12/15 phone interview. 
Mark, T. Holmes, State Ethics Commission Deputy Director, via 1/26/15 email. 
SEC website, accessed 5/31/15: https://www6.state.nj.us/ETH_DISC.</t>
  </si>
  <si>
    <t>The secretary of state’s office has occasionally fined candidates, political parties or PACs for filing political financing statements late during the study period, but there have been no other sanctions, according to a state elections official. She said she does not recall that there’s been any investigation in the last 10 years.
Activists who follow political financing say that they haven’t heard of any sanctions during the study period and even before then.
As far as fines for late filings, they come in the form of late filing fees based on a series of deadlines, according to the elections official. For the 2014 elections, the late fee was $25 for those filing no more than six days after the deadline, $40 for 11 days and $100 for 12 days or more. The elections official said she will call those that have not filed as each deadline approaches to remind them. The fees are collected when the filing is made. If the candidate never files and therefore never pays the late fees, he will not be able to run again until he does. The elections official said it makes little sense to hire collections agents to go after someone who doesn't pay because they are usually fly-by-night candidates with few if any contribution to report anyway.</t>
  </si>
  <si>
    <t>Each year, the Legislative Counsel Bureau's Audit Division contracts with an independent firm to compile the Single Audit Report on state finances. It covers all the financial statements produced by the state Controller, as well as information about funds provided to the state by the federal government.
Used to qualify for continued federal funding, the Single Audit is available as a free download on the Audit Division's website.</t>
  </si>
  <si>
    <t>The state's Comprehensive Annual Financial Report (http://das.nebraska.gov/accounting/cafr/cafr2014.pdf) includes an audit report by the independent office of the Nebraska Auditor of Public Accounts. The independent audit involves examining evidence supporting the amounts and disclosures in the financial statements; assessing the accounting principles used and significant estimates made by management; and evaluating the overall financial statement presentation. 
 This report includes information on all executive-branch agencies and is available free online or on paper for the cost of photocopies.</t>
  </si>
  <si>
    <t>Lori Anderson, media affairs officer for Public Disclosure Commission via email 2/9/2015;
Austin Jenkins, capitol reporter for nwNewsNetwork, email interview 3/3/2015
"State legislators' financial disclosures fall short," Seattle Times (story deals with public officials' disclosures), 2/22/2014 
http://www.seattletimes.com/seattle-news/state-legislatorsrsquo-financial-disclosures-fall-short/</t>
  </si>
  <si>
    <t>The state auditor's office regularly conducts audits of the governor's office but they do not occur annually. These audits include analysis of the governor's fund release powers to departments in the executive branch and his spending decisions for those departments, such as a new jet purchased for the Missouri Highway Patrol.
The only annual audit of the state's finances is the Statewide Single Audit, which evaluates the use of federal awards and the state's financial statements. 
All audits are available openly online from the auditor's office website, in PDF format with a “Citizen's Summary” non-technical version, for free.</t>
  </si>
  <si>
    <t>The forms filed with the court clerks are not required to be audited. State law does not require regular or random auditing, nor does it require audits in response to complaints. It says: "The secretary of state may conduct thorough examinations of statements and initiate investigations to determine whether the Financial Disclosure Act has been violated."</t>
  </si>
  <si>
    <t xml:space="preserve">The Legislative Audit Division publishes an annual audit of the executive branch, independent of the executive branch. The report is available online in PDF format and the most recent version was published in March 2014. </t>
  </si>
  <si>
    <t>No such law exists. 
 The New York Ethics Commission is responsible for collecting judges' financial disclosure forms, but the commission only reviews the forms to make sure all questions are answered and that answers do not conflict with each others.</t>
  </si>
  <si>
    <t>No such law exists requiring the regular auditing of judges' asset disclosure forms.</t>
  </si>
  <si>
    <t>Wyoming Statutes, Title 16, Chapter 4, Article 2, Public Records, Sections 201 and 202, 2005
http://legisweb.state.wy.us/statutes/statutes.aspx?file=titles/Title16/T16CH4AR2.htm  
Wyoming Statutes, Title 16, Chapter 6, Article 1, PUBLIC WORKS AND CONTRACTS, Section 119, 2013 
http://legisweb.state.wy.us/statutes/statutes.aspx?file=titles/Title16/T16CH6.htm
Wyoming Statutes, Title 16, Article 2, Sections 201-205, 2003 http://legisweb.state.wy.us/statutes/statutes.aspx?file=titles/Title16/T16CH4AR2.htm</t>
  </si>
  <si>
    <t>There is no legal requirement for regular audits of the asset disclosure forms completed by Nevada judges, so no audits are being conducted.</t>
  </si>
  <si>
    <t>Although Gov. Andrew Cuomo in 2014 appointed an enforcement officer to break through what he saw as gridlock in the New York Board of Elections, months later the hiring had yet to clear a backlog of violations. At a Feb. 19, 2015, board meeting, commissioners expressed frustration at the stagnant process. "[T]he problem I’m getting is that we have this long hiatus now where there has been no enforcement at all against the non-filers," co-chair Douglas Kellner said at the meeting. Fellow board member Gregory Peterson said the backlog was worse than ever.
 Organizations such as the New York Public Interest Research Group and Common Cause have noted the lack of enforcement, stating their belief that contributors routinely get away with violations.</t>
  </si>
  <si>
    <t>No such law exists. There is no requirement that judges’ financial disclosure statements be audited.</t>
  </si>
  <si>
    <t>In law, the state government is required to publicly announce the results of procurement decisions.</t>
  </si>
  <si>
    <t>No such law exists.
 There is no law or rule compelling asset disclosure audits for judges. They are reviewed by the vicinage assignment judge and forwarded to the Administrative Office of the Courts for storage.</t>
  </si>
  <si>
    <t>Mary Baker, Commissioner of Political Practices, program supervisor, 6 February 2015, Helena, Montana, email
Charles S. Johnson, Lee Newspapers State Bureau, Bureau Chief, 5 February 2015, Helena, Montana, telephone
Commissioner of Political Practices, Campaign report search, http://campaignreport.mt.gov/forms/candidatesearch.jsp</t>
  </si>
  <si>
    <t>State procurement records, RCW 39.26.030, 2012;
http://apps.leg.wa.gov/rcw/default.aspx?cite=39.26.030</t>
  </si>
  <si>
    <t>No such law exists.
West Virginia Code 29B-1-3 Inspection and Copying. Complete through 2014.
http://www.legis.state.wv.us/WVCODE/ChapterEntire.cfm?chap=29b&amp;art=1&amp;section=3#01</t>
  </si>
  <si>
    <t>No such law exists.
The statutes do not define any independent third party responsible for auditing state-level judges' financial asset disclosure forms. The Missouri Ethics Commission never sees judges' financial asset disclosure forms.</t>
  </si>
  <si>
    <t>No such law exist. 
State Bureau of Procurement VendorNet System
http://vendornet.state.wi.us/vendornet/default.asp</t>
  </si>
  <si>
    <t>The state Department of Finance and Administration publishes its Comprehensive Annual Financial Report, which includes the Independent Auditor's Report. It audits the financial statements of the governmental activities, the business-type activities, the aggregate discretely presented component units, each major fund and the aggregate remaining fund information of the state. The 153-page report for the fiscal year that ended June 2013 was published in December 2013 and is  available on the department's website. The report for fiscal 2014 was scheduled to be issued by March 2015.
The National Association of State Auditors, Comptrollers and Treasurers audits the Mississippi auditor's office every three  years.</t>
  </si>
  <si>
    <t>No such law exists.
There is no legal requirement that business disclosures be audited. The Commissioner of Political Practices has the authority to audit, though the office currently does not have the resources to perform audits.</t>
  </si>
  <si>
    <t>Dale Eisman, acting communications director of Common Cause, Washington, D.C., 5 March 2015, interview by phone.
“Legislature adjourns after passing ethics package,” Markus Schmidt and Jim Nolan, Richmond Times-Dispatch, 27 February 2015, http://www.richmond.com/news/virginia/government-politics/article_47396bbf-0fda-5814-b5e9-4c98cdf33cca.html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t>
  </si>
  <si>
    <t>VA Code § 2.2-3711. Closed meetings authorized for certain limited purposes(1968). http://law.lis.virginia.gov/vacode/title2.2/chapter37/section2.2-3711/
VA Code § 2.2-3703. Public bodies and records to which chapter inapplicable; voter registration and election records; access by persons incarcerated in a state, local, or federal correctional facility (1999). http://law.lis.virginia.gov/vacode/title2.2/chapter37/section2.2-3703/
VA Code § 2.2-3710. Transaction of public business other than by votes at meetings prohibited (1987). http://law.lis.virginia.gov/vacode/title2.2/chapter37/section2.2-3710/</t>
  </si>
  <si>
    <t>The State of Minnesota publishes the Comprehensive Annual Financial Report, which is prepared by the Minnesota Management and Budget according to Generally Accepted Accounting Principles. That report is audited by the Office of the Legislative Auditor.
 Electronic versions of reports from 1997 forward are listed on the Minnesota Legislative Reference Library’s website. Those reports are available in PDF-form for free.</t>
  </si>
  <si>
    <t>Justin St. james, Staff Attorney, Vermont State Employees Association personal interview Feb. 17, 2015.
Former Sen. Vincent Illuzzi, personal interview Feb.17, 2015.
Sarah London, Counsel to the Governor, personal interview Jan. 21, 2015.
Michelle Anderson, General Counsel, Department of Human Resources, email March 9, 2015.</t>
  </si>
  <si>
    <t>Public Records Law 1 VSA 317 et. seq., updated in 2014 
http://legislature.vermont.gov/statutes/section/01/005/00317
Buildings and General Services Commissioner Michael Obuchowski personal interview Feb. 18,
2015.
Deborah Damore, Purchasing and Contracting Director, Dept. of Buildings and General Services, email Feb. 23, 2015.
Agency of Administration Bulletin 3.5, Contracting procedures, (2008)
http://www.google.com/url?sa=t&amp;rct=j&amp;q=&amp;esrc=s&amp;source=web&amp;cd=1&amp;ved=0CCAQFjAA&amp;url=http%3A%2F%2Flaw.justia.com%2Fcodes%2Fvermont%2F2012%2Ftitle29
Vermont Business Assistance Network, acessed April 20, 2015
http://www.vermontbidsystem.com/</t>
  </si>
  <si>
    <t>The state publishes a year-end financial report but it is based on an audit conducted by Internal Audit Services, an agency within the executive branch's budget department. This audit report is available online at no cost and it is provided by the State Budget Office in a PDF format.</t>
  </si>
  <si>
    <t>Betty Lohmann, Reporting Specialist, Missouri Ethics Commission, 19 March 2015, Jefferson City, Missouri, email interview
James Klahr, Executive Director, Missouri Ethics Commission, 20 March 2015, Jefferson City, Missouri, telephone interview
Catherine Zacharias, legal counsel for the Office of State Courts Administrator, Jefferson City, Missouri, 24 April 2015, interview by phone.
James Klahr, executive director, Missouri Ethics Commission, Jefferson City, Missouri, 24 April 2015, interview by email.
Financial asset disclosure forms for Missouri Ethics Commission members, Missouri Ethics Commission, received from the commission on 19 March 2015.</t>
  </si>
  <si>
    <t>Jean Mills-Barber, 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t>
  </si>
  <si>
    <t xml:space="preserve">The Comptroller's Office and an independent accounting firm compiles an extensive audit of the previous year's budget called “The Comprehensive Annual Financial Report.” The report can be found on the Massachusetts Comptroller's Office website for free and it is available within a week. </t>
  </si>
  <si>
    <t>Tom Loftus, Louisville Courier-Journal, Frankfort bureau chief, 21 January 2015, Frankfort, Kentucky, phone interview.
John Cheves, Lexington Herald-Leader, accountability reporter, 23 January 2015, Lexington, Kentucky, phone interview. 
Damon Thayer, Kentucky state Senate, Republican Senate floor leader, 23 January 2015, Frankfort, Kentucky, in-person interview.
Rick Rand, Kentucky state House, state representative and former senator, 23 January 2015, Frankfort, Kentucky, in-person interview.
Kentucky Registered Legislative Agents, Kentucky Legislative Ethics Commission, 22 January 2015, http://klec.ky.gov/Reports/Pages/Employers-and-Legislative-Agents.aspx accessed 23 January 2015.
Mitchel Denham, Kentucky Attorney General's office, assistant deputy attorney general of the criminal division and special prosecutors, 14 January 2015, Frankfort, phone interview.
Annual Report 2012-2013, Kentucky Legislative Ethics Commission, no date http://klec.ky.gov/Reports/Pages/Annual-Reports.aspx accessed 23 January 2015.</t>
  </si>
  <si>
    <t xml:space="preserve">dolores Furtado, past president of Kansas League of Women Voters, telephone interview May 14, 2015                                                                                             
Dale Goter, lobbyist for the city of Wichita, telephone interview April 17, 2015 
"Lobbyists Dave Trabert and Mike O'Neil get first dibs at Kansas schools 'efficiency commission' by Barbara Shelly, The Kansas City Star, June 10, 2014: http://www.kansascity.com/opinion/opn-columns-blogs/barbara-shelly/article516835/                                                                                                                             Lobbyists-Dave-Trabert-and-Mike-O’Neal-get-first-dibs-at-Kansas-schools-‘efficiency’-commission.html 
"KPERS hits 60 percent funded benchmark" by Andy Marso, Topeka Capital-Journal, July 18, 2014: http://cjonline.com/news/2014-07-18/kpers-hits-60-percent-funded-benchmark  </t>
  </si>
  <si>
    <t xml:space="preserve">The Office of Legislative Audits generally audits executive branch agencies along with county by county (and city) public school systems every three years. However, the office will conduct additional reports if there is an issue that officials there or in the General Assembly believe need more frequent scrutiny. 
Fiscal audits and compliance audits are available, for instance on a March 2015 report on an agency within the Department of Health and Mental Hygiene.
The reports are available for free and  within a week of the reports becoming available. 
There is no annual report by any agency covering all activities undertaken by the state. </t>
  </si>
  <si>
    <t>Walter Brown - attorney, former state representative and former state Ethics Commission chairman: telephone interview April 17, 2015
Mississippi Ethics Commission: www.state.ms.gov/ethics/SearchSEIForm.aspx</t>
  </si>
  <si>
    <t>Maine law directs the “Office of the State Auditor” to “audit all accounts and other financial records of State Government or any department or agency of State Government, including the judiciary and the Executive Department of the Governor.” 5 § 243
 Maine’s Administrative Services and Procedures Law stipulates that the State Auditor is independent of the executive, and “elected by the Legislature by a joint ballot of the Senators and Representatives in convention.” 5 § 241
 In practice, the Annual Audit is found at the Office of the Auditor's website immediately upon publication, and can be reviewed or downloaded free of charge.</t>
  </si>
  <si>
    <t>Natalia Ashley, executive director, Texas Ethics Commission, telephone interview, Jan. 2, 2015
Non-judicial candidate/office-holder forms and instructions, Texas Ethics Commission, Accessed Jan. 13, 2015
http://www.ethics.state.tx.us/filinginfo/cohfrm.htm
Personal Financial Disclosure form, Texas Ethics Commission, Acccessed Jan. 13, 2015
http://www.ethics.state.tx.us/e-forms/e_pfs15.pdf</t>
  </si>
  <si>
    <t>Gary Goldsmith, Minnesota Campaign Finance and Public Disclosure Board, Executive Director, 4 March 2015, St. Paul, Minnesota, in-person interview.
Economic Interest Disclosure, Minnesota Campaign Finance and Public Disclosure Board, 4 March, 2015, http://www.cfboard.state.mn.us/EID.htm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t>
  </si>
  <si>
    <t>The state Division of Administration files a compilation of spending and revenues for a fiscal year. The legislative auditor, an entity independent from the executive, also conducts an annual audit report of the budget covering the activities of the executive, which takes eight months to complete. It is posted online immediately on being made public. It is available without cost to anyone with a computer. The report’s availability is publicized and its location is on the auditor’s website.</t>
  </si>
  <si>
    <t>Lynn Jondahl, former Ethics Board chair, email conversations, March 17-20 
Lawrence Glazer, member, State Ethics Board, email conversation, March 17 
John Gnodtke, general counsel, Michigan Civil Service Commission, phone interview, April 10, 2015, email conversations, April 10 and 12 Rules of Practice and Procedure</t>
  </si>
  <si>
    <t>When Dannel Malloy was re-elected governor in November 2014, a handful of top administration officials stepped down. But even those who planned to immediately segue into a private sector job related to their state work drew no criticism from the media or state ethics officials. 
The insurance commissioner took a position as an adviser on insurance with a global investment banking advisory firm in New York. The governor's general counsel took a position with a Hartford law firm that also lobbies the state, but, as of the beginning of 2015, he was running for mayor of Hartford.</t>
  </si>
  <si>
    <t>Carmine Boal, chief clerk, Iowa House of Representatives, Jan. 30, 2015, telephone interview
Scott Raecker, executive director of Character Counts In Iowa and a former Iowa legislator, Jan. 27, 2015, telephone interview
State Sen. Wally Horn, D-Cedar Rapids, Feb. 4, 2015, telephone interview</t>
  </si>
  <si>
    <t>All websites accessed on Jan. 18, 26, March 13, 16, 22, 2015  
Interview, David Giannotti, Public Education and Communications Division Chief, Massachusetts State Ethics Commission, Boston, MA, by telephone and email, Jan. 23, March 16, 2015
Public Access to Statements of Financial Interest (SFI’s) 
http://www.mass.gov/ethics/commission-services/statement-of-financial-interests/public-access-to-statements.html
Massachusetts Financial Disclosure Form Instructions
http://www.mass.gov/ethics/commission-services/statement-of-financial-interests/
Common Cause Massachusetts 2015 Legislative Agenda, including reform to SFI accesshttp://www.commoncause.org/states/massachusetts/news/2015-legislative-agenda.html
National Conference of State Legislatures: 50-state roster of financial disclosure form rules and online access availability 
http://www.ncsl.org/research/ethics/50-state-chart-statutes-on-e-filing-online-access-to-financial-disclosure-forms.aspx
Proposed state law: Bill H.2732 189th (Current)
An Act relative to the electronic filing of and public access to statements of financial interests 
https://malegislature.gov/Bills/189/House/H2732</t>
  </si>
  <si>
    <t>Interview: Julia Vaughn, policy director, Common Cause-Indiana, Jan. 22, 2015, by phone. 
Interview: John Krull, chairman of the journalism department of Franklin College, Franklin, and executive director of The StatehouseFile, a Statehouse student report, Jan. 20, 2015, by phone. 
Interview: Niki Kelly, Statehouse reporter, Fort Wayne Journal-Gazette, Jan. 29, 2015, by phone. 
Indianapolis Star article: "House Education Chair Robert Behning backs off lobbying plan," by Tom LoBianco, Jan. 23, 2015; http://www.indystar.com/story/news/politics/2015/01/23/house-education-chair-behning-backs-off-lobbying-plan/22220233/</t>
  </si>
  <si>
    <t>There have been no documented cases of administration officials violating this law.</t>
  </si>
  <si>
    <t xml:space="preserve">The Commonwealth of Kentucky produces a comprehensive annual audit report that includes financial statements that have been audited by the independent office of the Auditor of Public Accounts. 
The auditor's office is responsible for reviewing and auditing all financial statements except for public pension and insurance funds, ancillary government units such as Kentucky Educational Television and the Kentucky Horse Park Foundation, and the public colleges and universities. 
The report is prepared by officials in the executive branch, chiefly the secretary of the Finance and Administration Cabinet, the controller and the executive director of the statewide accounting services office. It provides an overview of revenue and expenditures for each government department and unit, fund balances and long-term debt. 
Each annual audit report and supplemental material must be published before Dec. 31 each year. The most recent report from Fiscal Year 2014 became available Dec. 15, 2014, and is 229 pages long. It can be found on the Finance and Administration Cabinet website and can be accessed for free as a PDF. A companion report of supplemental material, such as more detailed balanced sheets for each department, also is available on the Finance and Administration Cabinet site. 
 </t>
  </si>
  <si>
    <t>Michael Lord, executive director, Maryland ethics commission, interview 3/12/15; 
Michael Dresser, Baltimore Sun reporter, telephone interview, 3/21/15, 
Jennifer Bevan-Dangel, Common Cause, telephone interview, 2/24/15</t>
  </si>
  <si>
    <t>In general, the governor and state cabinet-level officials follow the letter of the law regarding private sector employment; that said, the restrictions on lobbying have tended to push people to take jobs as political consultants or in “government relations” positions that are technically not lobbyist positions but involve activity that many would consider lobbying in practice. 
For example, Shane Broadway, former director of the Department of Higher Education, took a job with Arkansas State University as vice president for government relations immediately upon leaving his position as a state official. There is nothing illegal about this practice but most observers believe it leads to former government officials taking jobs that amount to what many would consider lobbying in practice, without waiting for the one-year “cooling off” period and without registering as such.
 Someone who takes a job like this – what the Center for Responsive Politics refers to as “unlobbyists” – cannot legally spend more than $400 a quarter on lobbying, though again, there is no one directly regulating people who never register (and no prohibition on someone in this role spending time at the Capitol while simultaneously being paid a salary as a non-lobbyist). Meanwhile, someone like Broadway who takes a role as a public servant is specifically exempted in the law from having to register as a lobbyist for their official duties as a public servant. Public servants who do not register as lobbyists also cannot legally spend more than $400 in a quarter for lobbying, but get exceptions for the cost of informational material and personal travel, lodging, meals, and dues.</t>
  </si>
  <si>
    <t>In practice, citizens can access information on state pension funds within a reasonable time period and at no cost.</t>
  </si>
  <si>
    <t>West Virginia Code 12-6-6, Annual audits; reports and information to constitutional and legislative officers, council of finance and administration, consolidated public retirement board, workers' compensation fund and coal-workers' pneumoconiosis fund; statements and reports open for inspection. Complete through 2014. http://www.legis.state.wv.us/WVCODE/ChapterEntire.cfm?chap=12&amp;art=6&amp;section=6#06
West Virginia Code 29B-1-3 Inspection and Copying. Complete through 2014.
http://www.legis.state.wv.us/WVCODE/ChapterEntire.cfm?chap=29b&amp;art=1&amp;section=3#01</t>
  </si>
  <si>
    <t>Jonathan Wayne, Executive Director, Maine Ethics Commission, 20 January 2015, Augusta, Maine, in person interview.
BJ McAllister, Maine Citizens for Clean Elections, Program Director, 16 January 2015, Brunswick, Maine, in person terview.
Ethics Commission Members Dislosure Statements, accessed March 13, 2015, http://www.maine.gov/ethics/disclosure/commission.htm</t>
  </si>
  <si>
    <t>Wisconsin Stat. 25.17; 25.15(5)  State Investment Board, http://docs.legis.wisconsin.gov/statutes/statutes/25/15
61 Atty. Gen. 361. http://docs.legis.wisconsin.gov/statutes/statutes/19/II/35/7/c/_41?down=1
While certain statutes grant explicit exceptions to the open records law, many statutes set out broad categories of records not open to an open records request. A custodian faced with such a broad statute must state with specificity a public policy reason for refusing to release the requested record. Chavala v. Bubolz, 204 Wis. 2d 82, 552 N.W.2d 892 (Ct. App. 1996), 95-3120.  Wisconsin Stat. 25.17(14m)  http://law.justia.com/codes/wisconsin/2011/25/25.17.html</t>
  </si>
  <si>
    <t>Wyoming Statutes, Title 9, Chapter 3, Article 4, Retirement, Section 449, Annual disclosure of financial and actuarial status, 2005 http://legisweb.state.wy.us/statutes/statutes.aspx?file=titles/Title9/T9CH3AR4.htm</t>
  </si>
  <si>
    <t>There is no indication that this has been a problem during the study period, according to multiple sources who have long followed state government, including: legislative reporter Tim Bradner, economist and journalist Gregg Erickson, and Gunnar Knapp of the Institute of Social and Economic Research.</t>
  </si>
  <si>
    <t>Editorial: 'State's revolving door of lobbyists need to close', The Pantagraph, March 24, 2015 http://www.pantagraph.com/news/opinion/editorial/editorial-state-s-revolving-door-of-lobbyists-needs-to-close/article_e203bff9-1fb4-5f40-91f1-8e6f9a10fa81.html
National Conference of State Legislators, Revolving Door Prohobitions, January 6, 2014, http://www.ncsl.org/research/ethics/50-state-table-revolving-door-prohibitions.aspx
Illinois Campaign for Political Reform, Transparency and Ethics in Government, accessed May 21, 2015, http://www.ilcampaign.org/issues-and-legislation/transparency-and-ethics-in-state-and-local-government/
Former state senator Jacobs now a lobbyist, Kurt Erickson, The Southern, March 5, 2015, http://thesouthern.com/news/local/former-state-senator-jacobs-now-a-lobbyist/article_b853f5a6-e408-5a49-a769-98f8ad89ac37.html
Tom Kacich, political reporter and columnist, The News-Gazette, in-person interview, Champaign, Ill. May 15, 2015</t>
  </si>
  <si>
    <t xml:space="preserve">There is no restriction on the governor or state cabinet-level officials entering the private sector, thus there is no cooling-off period. There is a restriction on former lawmakers lobbying legislative colleagues, but it doesn't apply to the executive branch. 
As a result, former executive branch officials do enter the private sector. A recent example was the transition of Scott Smith, the former Chief of Staff to Gov. Jan Brewer, to a lobbying position with a local law firm. </t>
  </si>
  <si>
    <t>Shantel Krebs, secretary of state, 20 March 2015, email.
Dusty Johnson, former chief of staff to Gov. Dennis Daugaard, 20 March 2015, email.
Cory Heidelberger, operator of Dakota Free Press blog, 25 March 2015, email.</t>
  </si>
  <si>
    <t>There were no documented cases of former officials with the executive branch violating state law requiring a two year cooling-off period before lobbying the office or body where they served. However, two instances in the past few years did raise eyebrows. 
Former Secretary of State Beth Chapman resigned her post in July 2013, more than a year before her term would have ended, to take a job as a political consultant with the Alabama Farmers Federation. The federation, also known as Alfa, is a major player in state politics, and its political action committee is a significant contributor to campaigns. Chapman went to work as a contract employee in charge of research and campaign services. Questions were raised at the time about whether she, in fact, would be lobbying. But no complaints of that happening have been documented. 
Former Gov. Bob Riley seven months after leaving office in January 2011 opened a lobbying practice to operate in Washington, D.C., and Alabama.  Riley, who served six years in Congress before becoming governor, said he wanted to focus on education reform and economic development. As long as Riley did not lobby the governor’s office within two years of leaving office, he did not run afoul of Alabama law. Among Riley’s earliest clients was Austal USA, which was building warships for the Navy at its shipyard in Mobile, Ala., and had gotten a $5 million economic development grant while Riley was governor. Some Democrats questioned whether that was a conflict of interest, but Riley said there had been no discussion while he was in office of Austal hiring him to lobby.</t>
  </si>
  <si>
    <t>Reports of investment activities, RCW 43.33A.150, 2007 
http://apps.leg.wa.gov/rcw/default.aspx?cite=43.33A.150</t>
  </si>
  <si>
    <t xml:space="preserve">The state auditor conducts audits state agencies and produces annual audit reports. These reports are available online at no cost and can be accessed in pdf through the Illinois Auditor General's website - auditor.illinois.gov
Statewide single audits are conducted and its results published annually (each fiscal year end on June 30th, as stated on the website). As of March 25, 2015, the last three audits published were from April 2014, June 2013 and July 2012. Reports date back to 2001. 
The Auditor's website also publishes performance audits. There were 12 performance audit reports available for the year of 2014. </t>
  </si>
  <si>
    <t>Utah Rules R34-24  Effective April 1, 2015,(authorized under Utah Procurement Code 63G-3-701 and 702), http://www.rules.utah.gov/publicat/code/r033/r033-024.htm. Accessed May 9, 2015.</t>
  </si>
  <si>
    <t>April 10, 2015 phone interview, former S.C. Ethics Commission General Counsel Cathy Hazelwood.
March 27, 2015 phone interview with Lynn Teague, S.C. National League of Women Voters
March 25, 2015 phone interview, John Crangle, executive director of Common Cause South Carolina</t>
  </si>
  <si>
    <t>1 VSA Section 316. http://legislature.vermont.gov/statutes/section/01/005/00316.
Treasurer Beth Pearce, personal interview Jan. 21, 2015.
Mark Hage Director of Benefit Programs, VT NEA, telephone interview Jan. 26.
Tim Leuders-Dumont, Exec. Asst. to State Treasurer, email April 29, 2015.
Pension Funds management and Investments (State Treasurer's Web Site, accessed Jan. 21, 2015).
http://www.vermonttreasurer.gov/pension-funds.</t>
  </si>
  <si>
    <t>Freedom of Information Act, 1999. Section 3705.7 (12) and (25). http://law.lis.virginia.gov/vacode/title2.2/chapter37/section2.2-3705.7/
Virginia Retirement System, 1952. Section 124.30 (C). http://law.lis.virginia.gov/vacode/title51.1/chapter1/section51.1-124.30/</t>
  </si>
  <si>
    <t>Texas Government Code, Title 8. (Public Retirement Systems. Section 802.107, Effective as amended, May 24, 2013 
http://www.statutes.legis.state.tx.us/Docs/GV/htm/GV.802.htm
Anumeha (only one name), interim director, Pension Review Board, telephone interview, Feb. 10, 2015   
Sharmila Kassam, deputy chief investment officer for the Employees Retirement System of Texas, email, May 13, 2015</t>
  </si>
  <si>
    <t>Robert P. Caruso, executive director of the State Ethics Commission, 30 January 2015, Harrisburg, Pennsylvania,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t>
  </si>
  <si>
    <t>Texas Government Code, Chapter 2155, purchasing, 1995
http://www.statutes.legis.state.tx.us/Docs/GV/htm/GV.2155.htm#2155.003
Texas Comptroller of Public Accounts, Vendor Guide, Accessed Feb. 15, 2015
http://www.comptroller.texas.gov/procurement/pub/vendor_guide.pdf
Department of Information Resources, All Contracts and Services, Accessed Feb. 15, 2015
http://dir.texas.gov/View-Contracts-And-Services/Landing.aspx</t>
  </si>
  <si>
    <t>Utah Retirement Systems Administration,  Enacted by Chapter 185, 2014 General Session, Utah Code 49-11, http://le.utah.gov/xcode/Title49/Chapter11/49-11-S1101.html?v=C49-11-S1101_2014040320140520. Accessed May 9, 2015.
Auditor raises flags about Utah retirement system, Lee Davidson, Salt Lake Tribune, Feb. 27, 2013, http://www.sltrib.com/sltrib/politics/55904262-90/audit-dougall-grama-open.html.csp. Accessed May 9, 2015.</t>
  </si>
  <si>
    <t>The Minnesota Campaign Finance and Public Disclosure Board is responsible for auditing asset disclosure forms for judges but are restricted to auditing only when there are enough resources to do so (such as staff). There are no random auditing mechanisms in place. 
 The Minnesota Campaign Finance and Public Disclosure Board operates within the Executive Branch of government under Minnesota Statutes Chapter 10A.
 The Board has six members, appointed by the Governor on a bi-partisan basis for staggered four-year terms. The appointments must be confirmed by a three-fifths vote of the members of each house of the legislature. In addition, the board appoints an executive director (currently Gary Goldsmith) who serves, along with all other employees, at the pleasure of the board. 
 Current board members include a former member of the Minnesota State Senate, a former DFL state senator, a Minneapolis lawyer, an arbitrator with the American Arbitration Association and an attorney in private practice focusing on securities fraud litigation and antitrust and consumer fraud class actions.</t>
  </si>
  <si>
    <t>Retirement code, 1992, Tenn. Code Ann. § 8-34-316, http://search.mleesmith.com/tca/08-34-0316.html
Retirement code, 1972, Tenn. Code Ann. § 8-34-315, http://search.mleesmith.com/tca/08-34-0315.html</t>
  </si>
  <si>
    <t>Ron Bersin, Executive Director, Oregon Government Ethics Commission. 
Nick Budnick, reporter, The Oregonian, Jan. 30, 2015, via email. 
Nigel Jaquiss, reporter, Willamette Week, Jan. 30, 2015, via email.</t>
  </si>
  <si>
    <t xml:space="preserve">No such law exists. 
Email from David Roberson, spokesman for the Department of General Services, dated Feb. 19, 2015
Email from Lucian Pera, a Memphis attorney who is an expert in Tennessee public records laws, July 16, 2015 </t>
  </si>
  <si>
    <t>No auditing of asset disclosure forms takes place.</t>
  </si>
  <si>
    <t>According to an investigation by The (Farmington) Daily Times, the secretary of state's office collected only 4 percent of the fines imposed in recent elections; the office also waived about one-third of all the fines. Although the law provides for violations to be forwarded to the state auditor or local district attorneys, the Secretary of State's office says its focus is on procuring "voluntary compliance" and after the 2012 election the office did not refer a single violation to the attorney general. The Daily Times editorialized that the current secretary of state "turns a blind eye" toward campaign finance reporting violations.</t>
  </si>
  <si>
    <t>South Dakota Codified Laws, Title 4, Chapter 5, “Custody and Investment of State Funds,” Section 32, adopted 1971, http://legis.sd.gov/Statutes/Codified_Laws/DisplayStatute.aspx?Type=Statute&amp;Statute=4-5-32.</t>
  </si>
  <si>
    <t>Lee Slater, executive director of Oklahoma Ethics Commission, telephone interview 1/30/15 1:30 p.m. 
Tom Dunning, communications coordinator of the Oklahoma Public Employees Association, telephone interview, 1 p.m. 3/3/15
Carol Shelley, executive director of the Merit Protection Commission, telephone interview, 2 p.m. 3/4/15</t>
  </si>
  <si>
    <t>South Dakota Codified Laws, Title 1, Chapter 27, "Public Records and Files," Chapter 1, adopted 1939, last amended 2009, http://legis.sd.gov/Statutes/Codified_Laws/DisplayStatute.aspx?Type=Statute&amp;Statute=1-27-1, accessed 11 May 2015.
South Dakota Codified Laws, Title 5, Chapter 18A, "Public Agency Procurement -- General Provisions," http://legis.sd.gov/Statutes/Codified_Laws/DisplayStatute.aspx?Type=Statute&amp;Statute=5-18A, accessed 11 May 2015.
South Dakota Codified Laws, Title 5, Chapter 18D, "Procurement by State Agencies," http://legis.sd.gov/Statutes/Codified_Laws/DisplayStatute.aspx?Type=Statute&amp;Statute=5-18D, accessed 11 May 2015.</t>
  </si>
  <si>
    <t>The Massachusetts financial disclosure law does not specify that there is to be regular auditing of public employee financial disclosure forms.   In fact, the state regulations make clear that review of the filings are limited; for instance, Ethics Commission staff won’t review the filings to redact financial account numbers.   
The statute states that a “preliminary inquiry” into alleged misconduct is triggered only if there is a sworn complaint or the commission learns of evidence there has been a violation. 
“Upon receipt of a sworn complaint signed under the penalties of perjury, or upon receipt of evidence which is deemed sufficient by the commission, the commission shall initiate a preliminary inquiry into any alleged violation of chapter 268A or 268B.” the statute reads.</t>
  </si>
  <si>
    <t>Paul Nick, executive director, Ohio Ethics Commission, Columbus, 1-2-15 email
Ethics Commission finds possible conflicts of interest with JobsOhio employees, Darrel Rowland, The Columbus Dispatch, 9-26-13: http://www.dispatch.com/content/stories/local/2013/09/25/JobsOhio-conflict-of-interest.html
Auditor to examine potential conflicts of interest at JobsOhio, Darrel Rowland and Joe Vardon, The Columbus Dispatch, 9-27-13: http://www.dispatch.com/content/stories/local/2013/09/26/JobsOhio-conflict-of-interest-revealed.html</t>
  </si>
  <si>
    <t>SC Code of Regulations
http://www.scstatehouse.gov/coderegs/Ch%2019.pdf</t>
  </si>
  <si>
    <t>No such law exists.
Rhode Island Access to Public Records Act §42-46, originally passed in 1979, can be found here:
http://webserver.rilin.state.ri.us/Statutes/TITLE42/42-46/INDEX.HTM
“Providence Journal Loses Bid For Hedge Fund Records Related to State Pension System,” Katherine Gregg, Providence Journal, July 22, 2014, http://www.providencejournal.com/breaking-news/content/20140722-providence-journal-loses-bid-for-hedge-fund-records-related-to-state-pension-system.ece
---
Peer Reviewer Sources:
“Treasurer Magaziner Unveils ‘Transparent Treasury’ Initiative.” Press release. May 26, 2015: http://www.ri.gov/press/view/24905</t>
  </si>
  <si>
    <t>In person interview Feb. 18, 205, with Perry Newson, executive director of NC  Ethics Commission. 
Phone interview March 11, 2015, with Chris Fitzsimon, director of NC Policy Watch. 
Phone interview March 12, 2015, with Francis De Luca, president of Civitas Institute and member of the state ethics commission.
Phone interview March 25, 2015, with Nancy Lipscomb, director of employee relations and local government services for office of state human resources.</t>
  </si>
  <si>
    <t>Right to Know Law, 2008. Act  3 (unconsolidated statute),
http://www.legis.state.pa.us/CFDOCS/LEGIS/LI/uconsCheck.cfm?txtType=HTM&amp;yr=2008&amp;sessInd=0&amp;smthLwInd=0&amp;act=0003.&amp;CFID=249357484&amp;CFTOKEN=27081708</t>
  </si>
  <si>
    <t>Corroborated with: Ken Purdy, director of Human Resources Management Services, email, Feb. 19, 2015.</t>
  </si>
  <si>
    <t>SC Code 9-16-90
http://www.scstatehouse.gov/code/t09c016.php
Definition of public body, SC Code Section 30-4-20, subsection a. (1976, subsequently updated in 1987, 1998, 2000, and 2003.)
http://www.scstatehouse.gov/code/t30c004.php</t>
  </si>
  <si>
    <t>No such law exists. 
RI General Laws, § 38-2-3, passed in 1979, can be found here:
http://webserver.rilin.state.ri.us/Statutes/TITLE38/38-2/38-2-3.HTM
The state Division of Purchasing's procurement rules can be found on its web site here, accessed on March 4, 2015:
http://www.purchasing.ri.gov/rulesandregulations/rulesandregulations.aspx</t>
  </si>
  <si>
    <t>Michael Cuevas, Roemer Wallens Gold &amp; Mineaux, Attorney, March 17, 2015, New York, phone; 
John Milgrim, Joint Commission on Public Ethics, Director of External Affairs, May 6, 2015, New York, phone;
2013 Annual Report, Joint Commission on Public Ethics, April 3, 2014, http://www.jcope.ny.gov/pubs/POL/2013%20JCOPE%20Annual%20Report.pdf ; 
Enforcement Actions, Joint Commission on Public Ethics, accessed March 21, 2015, http://www.jcope.ny.gov/enforcement/index.html</t>
  </si>
  <si>
    <t>No such law exists.
 Neither Maine law nor judicial canon requires that state-level judges’ asset disclosure forms be regularly audited.</t>
  </si>
  <si>
    <t>The audit function was separated from the executive branch in Idaho in 1994 by constitutional amendment, moving the audit function out of what was then called the state auditor/controller’s office, now known as the state controller’s office, and to an independent audits division under the legislative branch. The primary reason for the move was to make the audits independent of the executive branch.
 Each year, after the controller prepares the state’s Comprehensive Annual Financial Report, the Legislative Audits Division audits it. Their “Independent Auditor's Report on Internal Control over Financial Reporting and on Compliance and Other Matters Based on an Audit of Financial Statements Performed in Accordance with Government Auditing Standards” is posted online and freely available to the public on the Legislative Audits Division website. The internal control report for fiscal year 2013 was posted on Jan. 30, 2014. It is in PDF format.</t>
  </si>
  <si>
    <t>Investment Policy Statement, Objectives and Guidelines of the Commonwealth of Pennsylvania Public School Employees' Retirement Board, page 9, accessed April 2015, http://www.psers.state.pa.us/content/investments/guidelines/2015/Inv%20Policy%20Stmt%20(approved%202015-03-12).pdf
Title 71, Chapters 51-59 (Retirement for State Employees and Officers), 1974 http://www.legis.state.pa.us/cfdocs/legis/LI/consCheck.cfm?txtType=HTM&amp;ttl=71
Corroborated by:
James Allen, executive director, Pennsylvania Association for Public Employee Retirement Systems, 8 May 2015, interview by phone.
Evelyn Tatkovski Williams, press secretary, Public School Employees' Retirement System, 16 April 2015, interview by email.
Pamela Hile, press secretary, Pennsylvania School Employees' Retirement System, 20 April 2015, interview by email.</t>
  </si>
  <si>
    <t xml:space="preserve">No such law exists. 
Public Contracting Code, Rules and Policies (2015) 
http://www.oregon.gov/DAS/EGS/ps/Pages/ors279-menu.aspx
Oregon Revised Statutes Chapter 279 - Public Contracting - Miscellaneous Provisions (2013)
https://www.oregonlegislature.gov/bills_laws/ors/ors279.html 
Oregon Revised Statutes Chapter 279A - Public Contracting - General Provisions (2013)
https://www.oregonlegislature.gov/bills_laws/ors/ors279a.html 
Oregon Revised Statutes Chapter 279B - Public Procurements (2013)
https://www.oregonlegislature.gov/bills_laws/ors/ors279b.html
Oregon Revised Statutes Chapter 279C - Public Improvements and Related Contracts (2013)
https://www.oregonlegislature.gov/bills_laws/ors/ors279c.html </t>
  </si>
  <si>
    <t>Nothing in the law or Louisiana Supreme Court rules dictates that the forms be audited.</t>
  </si>
  <si>
    <t>Richard Head, New Hampshire Department of Justice, assistant attorney general, January 12, 2015, Lowell, Mass., phone
Ann Rice, New Hampshire Office of the Attorney General, deputy attorney general, January 22, 2015 Lowell, Mass., phone 
New Hampshire Statutes Chapter 15-A:8, 2009
http://www.gencourt.state.nh.us/rsa/html/I/15-A/15-A-mrg.htm</t>
  </si>
  <si>
    <t>No such law exists. 
There are however: 
Oregon Revised Statutes Chapter 192 - Records; Public Reports and Meetings, Section 192.420 (1973).
https://www.oregonlegislature.gov/bills_laws/lawsstatutes/2013ors192.html
Oregon Investment Council Minutes for Oct. 20, 2013 by Keith Larson, council chair, Oct. 30, 2013, page 2, http://www.oregon.gov/treasury/Divisions/Investment/Documents/10.30.2013%20OIC%20Public%20Meeting%20Materials.pdf. 
Oregon Revised Statutes Chapter 293 - Administration of Public Funds (1993).
https://www.oregonlegislature.gov/bills_laws/lawsstatutes/2013ors293.html</t>
  </si>
  <si>
    <t>Ohio Revised Code 149.43 B-1, Availability of public records for inspection and copying, 2004 (latest amendment effective March 23, 2015): http://codes.ohio.gov/orc/149.43
State of Ohio Procurement Handbook for Supplies and Services, revised June 2014: http://procure.ohio.gov/pdf/PUR_ProcManual.pdf 
Ohio Facilities Construction Manual: http://ofcc.ohio.gov/Portals/0/Documents/MediaCtr/OFCManual2013.pdf</t>
  </si>
  <si>
    <t xml:space="preserve">Mark, T. Holmes, State Ethics Commission Deputy Director, via 1/26/15 email.  
Hetty Rosenstein, New Jersey area director for the Communications Workers of America (CWA), 3/20/15 phone interview. 
Brent Johnson, Star-Ledger statehouse reporter, 3/19/15 phone interview </t>
  </si>
  <si>
    <t>Administrative code rules: 260:65-27-13. State transparency and Best Value documentation; http://www.oar.state.ok.us/viewhtml/260_65-27-13.htm
Central purchasing act
http://www.ok.gov/DCS/documents/CentralPurchasingAct.pdf</t>
  </si>
  <si>
    <t>North Dakota Constitution, Article XI, § 6, http://www.legis.nd.gov/constit/a11.pdf.
North Dakota Century Code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Exemption for competitive bids is at 44-04-18.4(6).</t>
  </si>
  <si>
    <t>Ohio Revised Code 149.43 B, Availability of public records for inspection and copying, 2004 (latest amendment effective March 20, 2015): http://codes.ohio.gov/orc/149.43v1
Ohio Revised Code 742.11 B, Investment powers of board, 1999, (last amended Sept. 18, 2004), section F: http://codes.ohio.gov/orc/742.11 
Ohio Revised Code 742.116 C, Designation of Ohio-qualified investment managers, utilization, annual report, 2004 (ast amended March 27, 2013)://codes.ohio.gov/orc/742.116 
Ohio Revised Code 3307.15 B and E, Investment and fiduciary duties of board, 2000, (last amended Sept. 15, 2004): http://codes.ohio.gov/orc/3307.15</t>
  </si>
  <si>
    <t>Catherine Lu, Public Information Officer, Nevada Secretary of State, Las Vegas, NV, April 27, 2015, by email.
Jon Ralston, host, KNPB's Ralston Reports, Las Vegas, NV, April 23, 2015, by phone.
"Lawmakers Have to Declare Gifts, But Aren't Willing to Define Them," Andrew Doughman, Las Vegas Sun, January 26, 2014
http://lasvegassun.com/news/2014/jan/26/lawmakers-have-declare-gifts-arent-willing-define-/</t>
  </si>
  <si>
    <t xml:space="preserve"> 70 O.S. §17-106.1(H)&amp;(I) Board of Trustees of Teachers' Retirement System - Discharge of Duties - Investments - Reports (1988)
http://www.oscn.net/applications/oscn/DeliverDocument.asp?CiteID=440074</t>
  </si>
  <si>
    <t>Frank Daley, executive director, Nebraska Accountability and Disclosure Commission, phone interview, Feb. 27, 2015
Dirk Hood, human resources administrator, Department of Labor, phone interview, April 16, 2015
William Wood, chief negotiator/administrator, Department of Administrative Services, phone interview, April 21, 2015.</t>
  </si>
  <si>
    <t>By the agency’s own admission, the state attorney general’s office rarely imposes sanctions for campaign finance violations. However, it has on occasion used its authority to issue cease and desist orders aimed at bringing candidates into compliance with filing rules. These enforcement actions are typically driven by complaints lodged by political parties during heated elections. 
 In the most notable example, which drew considerable media attention, the office found in October 2014 that Governor Maggie Hassan had accepted $24,000 in contributions from a union political action committee the day after she officially filed for re-election, placing the donation well beyond the $1,000 limit. The office ordered the campaign to return the money. 
 The complaint was brought by the state Republican Party. The attorney general's office in turn found that Hassan’s Republican opponent, Walt Havenstein, had violated the law by not disclosing a loan he had made to his own campaign before the committee registered. But no penalty was imposed, with the office asserting that Havenstein had corrected the error.</t>
  </si>
  <si>
    <t>North Dakota Century Code, § 21-10-06.1, http://www.legis.nd.gov/cencode/T21C10.pdf.
North Dakota Constitution, Article XI, § 5, 1974,  http://www.legis.nd.gov/constit/a11.pdf.
ND Const., Art. XI, §6, 1978, http://www.legis.nd.gov/constit/a11.pdf.
NDCC,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t>
  </si>
  <si>
    <t>While the secretary of state may bring a case to court and cooperate with other agencies in cases of campaign improprieties, the office lacks independent authority to impose sanctions. The agency's position is that all known violations are prosecuted when adequate facts exist to ensure a successful case. 
 Prior to this study period, In October 2011, former Assemblyman Morse Arberry Jr. pleaded guilty to a misdemeanor fraud charge that stemmed from accusations that he funneled campaign funds to personal accounts. Under terms of a plea deal that eliminated six felony charges, he agreed to pay more than $120,000 in restitution. The secretary of state's office pressed for the criminal case against Arberry.
 In June 2011, former Clark County Commissioner Rory Reid agreed to pay a $25,000 penalty sought by the secretary of state to settle accusations he skirted campaign finance laws during his unsuccessful 2010 bid for governor. The secretary of state's office accused Reid of funneling more than $900,000 to his gubernatorial campaign through 90 shell organizations in an effort to bypass limits on political donations. The scheme was described as "conduit contributions," an illegal practice that aims to mask the true source of the money.</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</si>
  <si>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Idaho registered lobbyists, 2015, from Idaho Secretary of State's website, accessed April 7, 2015, http://www.sos.idaho.gov/elect/lobbyist/2015/lobemp.pdf</t>
  </si>
  <si>
    <t>The Nebraska Accountability and Disclosure Commission regularly imposes sanctions on offenders. 
 Those sanctions include fines for violations of election law as well as daily fines for delays in filing required campaign finance statements.
 Recent examples of sanctions include the case of an Omaha City Council member whose campaign finance report failed to list all expenditures of more than $250; he was fined $250 (http://www.nadc.nebraska.gov/pdf/Enforcement/2013_03_01_12_16_49.pdf).
 And, a Lincoln City Council member who failed to file his annual campaign statement by the deadline was assessed $1,500 in late fees (http://www.nadc.nebraska.gov/pdf/Enforcement/12-03combined.pdf).</t>
  </si>
  <si>
    <t>Wynnie Hee, League of Women Voters of Hawaii, legislative committee, Testimony to the House Committee on Judiciary, 21 January 2014, 
http://www.lwv-hawaii.com/testimony/hb0601.htm
Les Kondo, Hawaii State Ethics Commission, executive director, Honolulu, Hawaii, 16 January 2015, telephone 
Janet Mason, League of Women Voters- Hawaii, legislative chair, Honolulu, Hawaii, 16 January 2015, telephone
Sen. Sam Slom, Hawaii Senate Minority leader, 15 May 2015, Honolulu, Hawaii, telephone 
Laura Thielen, Hawaii state senator, 16 January 2015, Honolulu, Hawaii, telephone</t>
  </si>
  <si>
    <t>Robert Scott, president, Public Affairs Research Council of Louisiana, in-person interview, Feb. 19, 2015
Barry Erwin, president of Council for a Better Louisiana, in-person interview, Feb. 18, 2015
Carl Redman, in-person interview, March 12, 2015
Louisiana Ethics Administration Disclosure Portal, accessed April 13, 2015
http://ethics.la.gov/PFDisclosure/DisclosureSearch.aspx 
Valarie Willard, communications director of the Louisiana Supreme Court, telephone interview on May 22, 2015
Louisiana Supreme Court Justice Greg Guidry testimony before the House Judiciary Committee on May 15, 2015.</t>
  </si>
  <si>
    <t xml:space="preserve">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Emily Dennis, Kentucky Registry of Election Finance, general counsel, 11 February 2015, Frankfort, Kentucky, phone interview. </t>
  </si>
  <si>
    <t>Mary Baker, Commissioner of Political Practices, program supervisor, 6 February 2015, Helena, Montana, email
Jonathan Motl, Commissioner of Political Practices, Commissioner, 5 February 2015, Helena, Montana, telephone
Montana Code Annotated, title 2, chapter 2, part 1, section 6, 2005, http://leg.mt.gov/bills/mca/2/2/2-2-106.htm
Commissioner of Political Practices, Form D-1, 2015, http://politicalpractices.mt.gov/content/5campaignfinance/CompleteD1BusinessDisclosureStatement</t>
  </si>
  <si>
    <t>Phone interview with Tom Crawford, Editor of the Capitol Report, February 20, 2015;
Phone interview with Charles Bullock, Political Scientist, University of Georgia, January 26, 2015;
“Clues over what led to Chip Rogers’ GPB departure,” Greg Bluestein, Atlanta Journal -Constitution, April 24, 2014. http://politics.blog.ajc.com/2014/04/24/clues-over-what-led-to-chip-rogers-gpb-departure/</t>
  </si>
  <si>
    <t>Gary Goldsmith, Minnesota Campaign Finance and Public Disclosure Board, Executive Director, 4 March 2015, St. Paul, Minnesota, in-person interview. 
Jeremy Schroeder, Common Cause Minnesota, Executive Director, 10 February 2015, St. Paul, Minnesota, in-person interview
Economic Interest Disclosure for Public Officials, Minnesota Campaign Finance and Public Disclosure Board, 23 March 2015, http://www.cfboard.state.mn.us/EID.htm
Short on cash, campaign board struggles to keep up, Catharine Richert, Minnesota Public Radio, 28 March 2012, http://www.mprnews.org/story/2012/03/27/campaign-finance-board</t>
  </si>
  <si>
    <t>Administration of State Treasurer's investment programs.  NC GS 147-69.3 http://www.ncleg.net/EnactedLegislation/Statutes/HTML/BySection/Chapter_147/GS_147-69.3.html.</t>
  </si>
  <si>
    <t>There is no requirement that the personal financial disclosure forms be audited. The records are not available online, but can be requested from the appellate clerk of court's office.</t>
  </si>
  <si>
    <t>Kansas Secretary of State homepage: https://www.sos.ks.gov/elections/ssi/examiner_entry.aspx 
Samantha Poetter, communications specialist for the Secretary of State, telephone interview Feb. 19, 2015 
Carol Williams, GEC executive director, telephone interview Feb. 18, 2015.</t>
  </si>
  <si>
    <t>COMMISSION ON ETHICS, FINDINGS OF VIOLATIONS, RECOMMENDED FINES &amp; PENALTIES OF PUBLIC OFFICIALS FOR VIOLATIONS OF THE CODE OF ETHICS THROUGH MARCH 2015, PDF document
Steve Bousquet, Tallahassee bureau chief for the Tampa Bay Times, interivewed by phone April 3, 2015
Carol Weissert, Director of the Leroy Collins Institute at Florida State University, interviewed by phone on March 26, 2015</t>
  </si>
  <si>
    <t>There is no rule or law requiring audits of state-level judge's asset disclosures by an impartial third party.</t>
  </si>
  <si>
    <t>No such law exists; Idaho doesn’t require asset disclosure for any elected or appointed officials, including judges.</t>
  </si>
  <si>
    <t>John Gnodtke, general counsel, Michigan Civil Service Commission, phone interview, April 10, 2015, email conversations, April 10 and 12                         
Michigan Civil Service Rules, Rule 2-8                                                                http://mi.gov/mdcs/0,4614,7-147-6877_8155---,00.html                                        
Michael Hodge, former assistant attorney general, outside counsel for Civil Service Commission, attorney specializing in state government and election law, phone interview, May 8, 2015</t>
  </si>
  <si>
    <t>State-level judges' asset disclosure forms are not regularly audited</t>
  </si>
  <si>
    <t>In practice, the governor and state cabinet-level officials adhere to the law governing private sector employment after leaving office.</t>
  </si>
  <si>
    <t>Retirement and Social Security Law Section 11, subsection d, no date available, http://codes.lp.findlaw.com/nycode/RSS/2/2/11 ; 
New York Codes, Rules and Regulations, Title 11, Chapter 4, Subchapter F, Part 136-2.5, no date available, https://govt.westlaw.com/nycrr/Document/Id4be7489f9f811dd8514ac5ddd4fa914?viewType=FullText&amp;originationContext=documenttoc&amp;transitionType=CategoryPageItem&amp;contextData=(sc.Default)</t>
  </si>
  <si>
    <t>No such law exists.
 Statements of Economic Interests submitted by judges and prosecuting attorneys are not regularly audited by an impartial third party. 
 Kathryn Dolan, Supreme Court public information officer, said statements of economic interests are only audited when a problem is raised.</t>
  </si>
  <si>
    <t>“Son of Scott Walker's former campaign chairman appointed to UW Board of Regents,” By Dennis Punzel | Wisconsin State Journal. May 22, 2015
http://host.madison.com/wsj/news/local/govt-and-politics/son-of-scott-walker-s-former-campaign-chairman-appointed-to/article_74b451a7-fd15-5816-a094-d0d5df96584c.html
Reid Magney, public information officer Wisconsin Government Accountability Board; email interviews Jan. 26, 27, 2015
"Charges of Nepotism and Favoritism at Milwaukee DHS Office," By Lisa Kaiser,  Shepherd Express, June 11, 2013.
http://expressmilwaukee.com/article-21263-charges-of-nepotism-and-favoritism-at-milwaukee-dhs-office.html
Government Accountability Board web site, gab.wi.gov. Accessed May 21, 2015
Laurie McCallum, Chair of the state Labor and Industry Review Commission and  former chair of the state Personnel Commission for 13 years, former First Lady of Wisconsin, face-to-face interview Jan. 26, 2015, and email interviews Jan. 27, 2015.
"Walker demotes son of campaign contributor," By Daniel Bice, Milwaukee Journal Sentinel, April 5, 2011.</t>
  </si>
  <si>
    <t>There is no law requiring regular audits of asset disclosure forms. 
 The Georgia Government Transparency and Campaign Finance Commission has a goal of randomly auditing 5 percent of asset disclosure forms.</t>
  </si>
  <si>
    <t>Dan Neal, Equality State Policy Center, Retired Director, March 31, 2015, Jackson, Wyo., Phone.
David Bush, Gov. Matt Mead’s Office, Communications Director, March 31, 2015, Jackson, Wyo., Phone.                                                                                                                                          
Impeachment Imminent?, Aerin Curtis, Wyoming Tribune Eagle, July 2, 2014, 
http://www.wyomingnews.com/articles/2014/07/03/news/01top_07-03-14.txt#.VRLf92aSU7A 
Lawmakers rebuke Hill for misconduct in office, Leah Todd, Casper Star-Tribune, July 23, 2014 http://trib.com/news/state-and-regional/lawmakers-rebuke-hill-for-misconduct-in-office/article_52ebc7c9-ccf9-524c-b8b3-57cb5fdc47c5.html</t>
  </si>
  <si>
    <t>Interview with Jason Mercier Director of the Center for Government Reform at Washington Policy Center 2/18/2015;
Alison Dempsey-Hall, Deputy Communications Director, Office of State Attorney General by email 3/2/2015; 
"Gregoire draws fire for appointing her own daughter to board" 11/22/2012 The Olympia Report 
http://theolympiareport.com/gregoire-draws-fire-for-appointing-daughter-to-board/</t>
  </si>
  <si>
    <t>No such law exists. 
Though statutes require the filing of Statements of Financial Interests by judges, no auditing of the statements is required. The only "check up" is that if a judge fails to file, the chief court administrator must report that failure to the Judicial Review Council, which is under the Executive Branch.</t>
  </si>
  <si>
    <t xml:space="preserve">No such law exists.
Judges are required by law to file disclosure reports by March 15 each year. But there is no requirement in law to audit those disclosures. </t>
  </si>
  <si>
    <t>The Hawaii Department of Accounting and General Services, Office of the Comptroller, publishes its Comprehensive Annual Financial Report (CAFR) as a pdf online shortly after it is transmitted. The CAFR is free for the public to access it online. This audit by an independent entity looks at the activities and expenditures of the executive branch. The audit is independent in that it is contracted to an outside accounting firm by the state auditor and is prepared in accordance with Accounting Principles Generally Accepted in the United States of America (GAAP), as prescribed in pronouncements of the Governmental Accounting Standards Board (GASB).</t>
  </si>
  <si>
    <t xml:space="preserve">The Commission on Ethics does have the power to audit disclosure forms and does so as part of investigations after irregularities are discovered, but the law does not require audits under any  circumstances.  
112.322 Duties and powers of commission.— (4) The commission has the power to subpoena, audit, and investigate. </t>
  </si>
  <si>
    <t>Interview with Frank Shafroth, director of the Center for State and Local Leadership at George Mason University on Feb. 6, 2015
Gov. Terry McAuliffe's office, Richmond, Va., 5 May 2015, interview by email
Interview with former Virginia Attorney General Tony Troy, who now practices multistate regulatory work, government relations, consumer protection, civil litigation, white collar criminal defense and administrative law, on Feb. 6, 2015
"McAuliffe aide suggested job for senator’s daughter if he remained in his seat," Laura Vozzella, The Washington Post, 2 October 2014. http://www.washingtonpost.com/local/virginia-politics/mcauliffe-aide-suggested-job-for-senators-daughter-if-he-remained-in-his-seat/2014/10/02/e4564904-4984-11e4-b72e-d60a9229cc10_story.html); 
"Virginia Gov.-elect McAuliffe chooses veteran Democrats for key Cabinet appointments," Ovetta Wiggins, The Washington Post, 18 November 2013. http://www.washingtonpost.com/local/virginia-politics/virginia-gov-elect-mcauliffe-makes-key-appointments/2013/11/18/2a207150-5082-11e3-9fe0-fd2ca728e67c_story.html
“Boyd Marcus endorses Terry McAuliffe,” Associated Press, 20 August 2013. http://www.wjla.com/articles/2013/08/boyd-marcus-endorses-terry-mcauliffe-92987.html
“House kills McAuliffe’s nomination of Boyd Marcus for ABC Board,” Andrew Cain, Richmond Times-Dispatch, 7 March 2014. http://www.richmond.com/news/virginia/article_7f79c790-a61e-11e3-855c-001a4bcf6878.html</t>
  </si>
  <si>
    <t>Interview with Michael Lord, executive director Maryland Ethics Commission by telephone 3/12/15
Interview with Eileen Canzian, Politics Editor, Baltimore Sun by telephone, 3/17/15;
Interview with Michael Dresser, Baltimore Sun veteran political reporter by telephone 3/21/15. 
Interview with Bryan Sears, Daily Record, by telephone 3/15/15</t>
  </si>
  <si>
    <t>The Georgia Department of Audits and Accounts is part of the legislative branch and issues annual reports that include an Audit report, a Comprehensive Annual Financial Report and a Budgetary Compliance Report. 
 There reports are available at no charge through the department's website. 
 They do require Adobe Reader, but the department provides a link for a free download.</t>
  </si>
  <si>
    <t>No such law exists. 
Freedom of Information Law, Public Officers Law Article 6, 1974, http://www.dos.ny.gov/coog/foil2.html</t>
  </si>
  <si>
    <t>No such law exists. 
 Because judges file their disclosure forms with the Secretary of State in Colorado their forms are not audited by the government. “We simply accept those filings and do not audit them,” said Richard Coolidge, communications director for the Colorado Secretary of State in January 2015.</t>
  </si>
  <si>
    <t xml:space="preserve">There is no formal annual audit report produced by an independent entity in Florida and covering activities undertaken by the governor or the executive branch during the fiscal year. 
"There's not really a formalized process for that," said Kurt Wenner. "But again, there are a lot of people looking at expenditures. The legislature decides what will be spent and the agencies have to carry that out ... But generally, a lot of money goes out to people where there is no significant follow up."
The Auditor General conducts financial audits of the accounts and records of state agencies, state universities, state colleges, district school boards, and, as directed by the Legislative Auditing Committee, local governments. It also conducts operational and performance audits of public records and information technology systems and reviews all audit reports of local governmental entities, charter schools, charter technical career centers, and district school boards. It does not issue an annual audit report, though. </t>
  </si>
  <si>
    <t>Sarah London, Counsel to the Governor, personal interview Jan. 21, 2015.
 Former Sen. Vince Illuzzi, personal interview, Jan. 20, 2-15.
 University of Vermont politiical science professor Garrison Nelson, telephone interview Feb. 5, 2015.</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</si>
  <si>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Kevin Kane, executive director of the Pelican Institute, a conservative policy analysis research and advocacy group, in-person interview, March 6, 2015 
Kathleen Allen, executive director of the Ethics Administration, in-person interview, Feb. 5, 2015</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</si>
  <si>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Jean Mills-Barber, HR Director, Utah Department of Human Resource Management, email response to questions, April 14, 2015. 
Todd Sutton, Employee Representative, Utah Public Employees' Association, phone interview April 14, 2015, Salt Lake City.
"SLC Mayor names former manager to Planning Commission," Salt Lake Tribune, Christopher Smart, April 5, 2014, Salt Lake City, Utah. http://www.sltrib.com/sltrib/politics/57775628-90/lyon-mayor-becker-planning.html.csp. Accessed June 10, 2015.
"Conflict of Interest? Becker's son director of city-subsidized program," Salt Lake Tribune, Christopher Smart, Jan. 15, 2015, Salt Lake City, Utah. http://www.sltrib.com/news/2063092-155/conflict-of-interest-beckers-son-director. Accessed June 10, 2015.
"Bikeshare program's hire of mayor's son raises conflict-of interest concerns," City Weekly, Eric S. Petersen, Jan. 14, 2015, Salt Lake City, Utah.
http://www.cityweekly.net/utah/city-hall-alliance/Content?oid=2664013</t>
  </si>
  <si>
    <t>New Jersey Administrative Code (NJAC 17:12) 1.2 (a): http://www.state.nj.us/treasury/purchase/pdf/NJAC1712.pdf</t>
  </si>
  <si>
    <t>NMSA &gt; CHAPTER 10 Public Officers and Employees &gt; ARTICLE 11 Retirement of Public Officers and Employees Generally &gt; 10-11-133. Investment of funds; prudent investor standard; conditions. (2009) http://public.nmcompcomm.us/nmnxtadmin/NMPublicLink.aspx?jd=10-11-133</t>
  </si>
  <si>
    <t xml:space="preserve">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Tom Loftus, Louisville Courier-Journal, Frankfort bureau chief, 21 January 2015, Frankfort, Kentucky, phone interview.
Andy Crocker, Kentucky Personnel Board, general counsel, 16 February 2015, Frankfort, Kentucky, phone interview. 
"Administrative Actions" page, Kentucky Executive Branch Ethics Commission, no date, http://ethics.ky.gov/Pages/AdministrativeActions.aspx, accessed 18 February 2015. </t>
  </si>
  <si>
    <t xml:space="preserve">Each year, Delaware's governor presents a Comprehensive Annual Financial Report of the state, which includes a full accounting of spending, revenue collection, cash balances and debt levels, assets, liabilities and other fund balances. The information presented is independently audited by the accounting firm KPMG and posted online at no cost. The Delaware Department of Finance also keeps an archive of CAFRs on its site dating to Fiscal Year 2000. </t>
  </si>
  <si>
    <t>NJSA 52:18A-91 Powers and duties of State Investment Council, 13b (L.1950, c.270, s.13; amended 2007, c.103, s.51. ): http://njlaw.rutgers.edu/cgi-bin/njstats/showsect.cgi?section=52%3A18A-91&amp;actn=getsect 
Securities Transaction report, 1/15: http://www.nj.gov/treasury/doinvest/monthly.shtml</t>
  </si>
  <si>
    <t>Megan Tooker, executive director and legal counsel, Iowa Ethics and Campaign Disclosure Board,  Jan. 7, 2015, telephone Interview
Steve Davis, communications director, Iowa Judicial Branch, Feb. 26 and Jan. 16, 2015, email
IECDB State/Local Campaign Disclosure Reports, Iowa Ethics and Campaign Disclosure Board, accessed April 21, 2015
https://webapp.iecdb.iowa.gov/PublicView/?d=pfd
Limitation on Use of Information, Iowa Ethics and Campaign Disclosure Boar, accessed April 21, 2015d
http://www.iowa.gov/ethics/viewreports/limitation.htm
Statements of Economic Interests, Iowa Legislature, accessed April 21, 2015
https://www.legis.iowa.gov/legislators/standardReports/econInterests</t>
  </si>
  <si>
    <t>New Hampshire Statutes, Title I, Section 21-I, Section 21-I:11, Section 21-I:22-d, 2014
http://www.gencourt.state.nh.us/rsa/html/I/21-I/21-I-mrg.htm
Department of Administrative Services Procedural Rules Adm 600,“Plant and Property Management Rules,” Section 602-609, 2013 http://www.gencourt.state.nh.us/rules/state_agencies/adm600.html</t>
  </si>
  <si>
    <t>Jay Root, Texas Tribune, telephone interview, Feb. 11,  2015
Craig McDonald,  director, Texans for Public Justice, telephone interview, Feb. 11, 2015 
Family connections raise new questions in state contract scandal, Houston Chronicle, Dec. 20, 2014.
http://www.houstonchronicle.com/news/houston-texas/houston/article/Family-connections-raise-new-questions-in-state-5971189.php
The Rick Perry legacy: government overseers who think like he does.  Austin American-Statesman, Sept. 22, 2014
http://www.mystatesman.com/news/news/the-rick-perry-legacy-government-overseers-who-thi/nhRK7/?
Governor Perry’s Patronage, Texans for Public Justice, September 2010
http://info.tpj.org/reports/pdf/Perry%20Patronage2010.pdf</t>
  </si>
  <si>
    <t>Deborah Moreau, Lawyer, Delaware Public Integrity Commission, telephone interview, January 12, 2015;
Public Integrity Commission lobbying database, accessed March 24, 2015, http://1.usa.gov/1CkWPEL; 
Jonathan Starkey, "Lawmakers must wait to lobby under new law", delawareonline.com, September 4, 2014, http://delonline.us/1nz4tDf; 
Frank Gerace, "Ex-lawmakers must now wait before becoming lobbyists," wdel.com, September 5, 2014: http://bit.ly/1DC4nIb
---
Peer Reviewer Source: 
Public Integrity Commission lobbying database, accessed May 8, 2015, https://egov.delaware.gov/Lobs/Explore/LobbyistDetails/1471</t>
  </si>
  <si>
    <t xml:space="preserve">Carol Williams, GEC executive director, telephone interview Feb. 18, 2015.                
Newspaper search, 2013-present.                                                                                                     
Governmental Ethics Commission annual report: http://www.accesskansas.org/ethics/              </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</si>
  <si>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t>
  </si>
  <si>
    <t>Interview: Inspector General Cynthia Carrasco, Jan. 15, 2015, by phone. 
Indiana Inspector General website, http://www.in.gov/ig/2331.htm; financial disclosure statements of state-elected officials.</t>
  </si>
  <si>
    <t>Megan Tooker, executive director and legal counsel, Iowa Ethics and Campaign Disclosure Board, Feb. 6, 2015, telephone Interview
Audit Status — Personal Financial Disclosure, Iowa Ethics and Campaign Disclosure Board, accessed April 21, 2015
http://www.iowa.gov/ethics/viewreports/audit_status/personal_financial.htm
State revises conflict-of-interest policy; Audit detailed problems with contracts, Rod Boshart, The Gazette (Cedar Rapids), June 30, 2014
http://thegazette.com/subject/news/government/state-revises-conflict-of-interest-policy-audit-detailed-problems-with-contracts-20140630
Iowa Code 68B.35  "Government Ethics and Lobbying — Personal financial disclosure — certain officials, members of the general assembly, and candidates," Code of Iowa updated as of January 2015,
https://www.legis.iowa.gov/docs/code/2015/68B.pdf</t>
  </si>
  <si>
    <t>New Hampshire Statutes, Chapter 91-A, “Access to Governmental Records and Meetings”, Section 91-A:3, 2010
http://www.gencourt.state.nh.us/rsa/html/vi/91-a/91-a-3.htm 
New Hampshire Statutes, Chapter 100-A “New Hampshire Retirement System”, Section 100-A:14, VII, 2014
http://www.gencourt.state.nh.us/rsa/html/vi/100-a/100-a-14.htm 
New Hampshire Statutes, Chapter 100-A “New Hampshire Retirement System”, Section 100-A:15, VI (a)(b); A:15, VII, 2012
http://www.gencourt.state.nh.us/rsa/html/vi/100-a/100-a-15.htm 
Tim Crutchfield, New Hampshire Retirement System, legal counsel, Feb. 11, 2015, Manchester, NH, phone</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</si>
  <si>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Illinois Secretary of State, economic interest statement search, accessed March 25, 2015 http://www.ilsos.gov/economicinterest/economicinterest (direct link) , otherwise use http://www.cyberdriveillinois.com/ 
Review of Sunlight Foundation, 10 Open Data Standards, August 11, 2010 http://sunlightfoundation.com/policy/documents/ten-open-data-principles/
Illinois Secretary of State, economic interest statement search, accessed March 25, 2015 http://www.ilsos.gov/economicinterest/economicinterest</t>
  </si>
  <si>
    <t>Nevada Revised Statutes 286.110, Public Employees' Retirement, General Provisions, Public Employees' Retirement System: Establishment; review of system; use of state services; public inspection of records; liability of public employers, 1947
https://www.leg.state.nv.us/NRS/NRS-286.html#NRS286Sec110
Nevada Revised Statutes 286.190, Public Employees' Retirement, Administration, General powers and duties of the Board, 1947
https://www.leg.state.nv.us/NRS/NRS-286.html#NRS286Sec190</t>
  </si>
  <si>
    <t xml:space="preserve">Phone interview, Kevin Rennie, Courant columnist and author of political blog, Daily Ructions, Feb. 4, 2015. 
"State Officials Ignore Ethics Office At Their Peril," op-ed by Robert Weschler, in The Hartford Courant, May 24, 2013, http://articles.courant.com/2013-05-24/news/hc-op-wechsler-connecticut-ethics-office-underused-20130524_1_state-ethics-ethics-code-ethics-process
"Outgoing Senate President Heads To Teachers Union," by Kathleen Megan, The Hartford Courant, Nov. 24, 2014, http://www.courant.com/politics/capitol-watch/hc-don-williams-cea-1125-20141124-story.html </t>
  </si>
  <si>
    <t>Elena Nunez, director of Colorado Common Cause, during a Feb. 23, 2015 phone interview. 
Amy Devan, executive director of Colorado’s Independent Ethics Commission, in a March 2, 2015 e-mail.
Colorado Independent Ethics Commission complaints, 2015, accessed April 23, 2015: https://www.colorado.gov/pacific/iec/complaints#2015
Colorado Independent Ethics Commission complaints, 2014, accessed April 23, 2015: https://www.colorado.gov/pacific/iec/complaints#2014
Colorado Independent Ethics Commission complaints, 2013, accessed April 23, 2015: https://www.colorado.gov/pacific/iec/complaints#2013</t>
  </si>
  <si>
    <t>As required by statute, the state Auditors of Public Accounts performs annual audits for the General Assembly of the activities of the state government. Those audits are available in pdf format on the auditors' website. Statewide single audits are generally published by the end of March, the year after the end of the previous fiscal year, and, indeed, the latest statewide single audit for the 2014 fiscal year was issued March 30, 2015. The website of the state Auditors also gives access to performance audits and special audits &amp; reviews conducted. 
That annual audit report becomes a basis for the comptroller's Comprehensive Annual Finance Report (CAFR), which is available, in turn, for free, in Excel or pdf format, on the comptroller's website.</t>
  </si>
  <si>
    <t>Stan Adelstein, recently retired legislator, 18 March 2015, Rapid City, SD, in-person interview.
Venhuizen ready for new role, Today’s KCCR, 6 November 2014, http://www.todayskccr.com/blog/venhuizen-ready-for-new-role/.
The power of appointment, Bob Mercer, Rapid City Journal, 7 March 2013, http://rapidcityjournal.com/blog/pierre-review/the-power-of-appointment/article_eb28e3fa-8738-11e2-acfa-0019bb2963f4.html.</t>
  </si>
  <si>
    <t xml:space="preserve">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Illinois Secretary of State, economic interest statements, accessed March 25, 2015 http://www.ilsos.gov/economicinterest/economicinterest </t>
  </si>
  <si>
    <t>The office of the State Auditor, which is an organ of the legislature, publishes an annual report called the Statewide Single Audit each year. It covers the activities of the executive during the fiscal year, including all state departments, institutions and agencies. The report is published online and accessible at no cost.</t>
  </si>
  <si>
    <t>Indiana Code, 4-2-6-8, State ethics code, financial disclosure; https://iga.in.gov/legislative/laws/2014/ic/titles/004/.</t>
  </si>
  <si>
    <t>James R. Cassie, retired lobbyist, Mar. 24, 2015, Sacramento, email
Fair Political Practices Commission, Enforcement Decisions, 2012-2014
http://www.fppc.ca.gov/press_release.php?is_by_year=1
Fair Political Practices Commission, stipulation, decision and order, Sacramento, Sep. 19, 2013
http://www.fppc.ca.gov/agendas/2013/09-13/3CA%20Strategies%20-%20Stip%20and%20Exh.pdf
Mercury Public Affairs, Fabian Nunez, partner, web page, Apr. 21, 2015
http://www.mercuryllc.com/leadership/hon-fabian-nunez/</t>
  </si>
  <si>
    <t>Public records; free examination; memorandum and abstracts; copies; fees. Nebraska State Law 84, Section 712, effective 1866, last revised 2013; http://nebraskalegislature.gov/laws/statutes.php?statute=84-712</t>
  </si>
  <si>
    <t>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Graham Sloan, Director Arkansas Ethics Commission, January 21, 2015, email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Bradley Phillips, lobbyist, Phillips Management and Consulting Service, founder and owner of Lobby Up, February 17, 2015, telephone interview.   
“John Burris new career: Political Consultant. On health care issues.” Max Brantley, Arkansas Times, November 13, 2014. 
http://www.arktimes.com/ArkansasBlog/archives/2014/11/13/john-burris-new-career-political-consultant-on-health-care-issues
“Johnny Key gets lobbying job with University of Arkansas system,” Max Brantley, Arkansas Times, May 7, 2014.
http://www.arktimes.com/ArkansasBlog/archives/2014/05/07/johnny-key-gets-lobbying-job-with-university-of-arkansas-system</t>
  </si>
  <si>
    <t>Brian Kane, assistant chief deputy Idaho Attorney General, interviewed Monday, Dec. 29, 2014, in his office at the Idaho Capitol
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</si>
  <si>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The Division of Legislative Audit, which is authorized by the General Assembly and is independent of the executive, does an annual audit report as part of the Comprehensive Annual Financial Report (CAFR). The CAFR is published and made available for free on the DFA website in January</t>
  </si>
  <si>
    <t>Burt Lum, Hawaii Open Data, executive director, 14 January 2015, Honolulu, Hawaii, email
Les Kondo, Hawaii State Ethics Commission, executive director, Honolulu, Hawaii, 2 February 2015, telephone 
Hawaii State Ethics Commission, Disclosure of Financial Interest, Long Form, Ethics Commissioner Edward Broglio, 28 April 2014, http://files.hawaii.gov/ethics/disc/2014/Kfx10Dis-6468.pdf
Disclosures, Hawaii State Ethics Commission, accessed 16 January 2015
http://ethics.hawaii.gov/alldisc/</t>
  </si>
  <si>
    <t>The Bureau of State Audits publishes an annual audit of the activities of state government for the prior fiscal year on its website downloadable in pdf format. The State Auditor is appointed by the governor who selects the auditor from three names submitted by the Joint Legislative Audit Committee of the Legislature.</t>
  </si>
  <si>
    <t>Kerrie Stillman, Commission on Ethics Director of Communciations and Operations, interviewed by phone March 27, 2015
Mark Herron, attorney and ethics expert, interviewed by phone April 3, 2015
Search on the website for the financial disclosure form of a commissioner, http://public.ethics.state.fl.us/results.cfm, April 15, 2015</t>
  </si>
  <si>
    <t>Les Kondo, Hawaii State Ethics Commission, executive director, Honolulu, Hawaii, 2 February 2015, telephone 
Janet Mason, League of Women Voters- Hawaii, legislative chair, Honolulu, Hawaii, 16 January 2015, telephone
Disclosures, Hawaii State Ethics Commission, accessed 16 January 2015
http://ethics.hawaii.gov/alldisc/</t>
  </si>
  <si>
    <t>In practice, the state publishes an annual audit report, produced by the Auditor General, and it covers the activities undertaken by executive agencies during the fiscal year. However, it is done on a rolling basis, such that not every agency is audited every year. Rather, only a small number of agencies are audited each year. The report can be accessed online for free.</t>
  </si>
  <si>
    <t>Timothy Hogan, Executive Director of the Arizona Center for Law in the Public Interest, in-person interview, 2/26/2015 
NCSL Rules Against Legislators Lobbying State Government After They Leave Office, Accessed May 6, 2015
http://www.ncsl.org/research/ethics/50-state-table-revolving-door-prohibitions.aspx
Panel: Toss one-year moratorium on lawmakers as lobbyists, Sara Smith, Cronkite News, Jan. 17, 2012, Accessed May 6, 2015, http://cronkitenewsonline.com/2012/01/panel-toss-one-year-moratorium-on-lawmakers-as-lobbyists/</t>
  </si>
  <si>
    <t>Phone interview with Maria Bazile, Compliance and Education manager with the Georgia Government Transparency and Campaign Finance Commission, February 6, 2015. 
Interview with William Perry, Executive Director, Common Cause Georgia, January 23, 2015.
Ethics website – disclosure listings, accessed on March 3, 2015
http://media.ethics.ga.gov/search/Financial/Financial_Details.aspx?FilerID=F2007001758</t>
  </si>
  <si>
    <t>The Missouri Ethics Commission does sanction offenders for campaign finance violations, as is evident in the final orders published on its website. In the consent order for its case against Steve Webb for numerous campaign finance violations, the commission imposes a $100,000 fee on Webb and his candidate committee in addition to the 45-day jail sentence for seven criminal misdemeanors and civil penalties from another court.
Not all violations are published; those discovered in the course of a review after discrepancies are noticed in report cross-checks are often resolved if the committee agrees to revise its reports or refund violating contributions. These are not followed up with sanctions in all cases, according to executive director James Klahr. However, for some of these cases where a committee resolves the issues in its reports during the review, the commission will impose a fee as well, as it did against Mark Parkison and his candidate committee in January 2015.
The Missouri Ethics Commission sometimes initiates actions based on investigations by the state auditor's office, as indicated in some MEC orders, and MEC executive director James Klahr says that the commission cooperates with any other entity conducting investigations.</t>
  </si>
  <si>
    <t>Phone interview with Maria Bazile, Compliance and Education manager with the Georgia Government Transparency and Campaign Finance Commission, February 6, 2015. 
Interview with William Perry, Executive Director, Common Cause Georgia, January 23, 2015. 
Department of Audits 2014 reports - http://www.audits.ga.gov/rsaAudits/viewMain.aud;jsessionid=39637E1CC8B237E4B51D6F07FDBDC175</t>
  </si>
  <si>
    <t>Among the tasks assigned to the Alaska Division of Legislative Audit is an annual audit reviewing the state's financial statements, including the executive branch. This report is made available on the division's website at no cost.</t>
  </si>
  <si>
    <t>Alabama’s Examiners of Public Accounts issues a Comprehensive Annual Financial Report each year, about six months after the end of the fiscal. The CAFR includes a summary, findings, unresolved prior findings, as well as detailed financial information. 
The report is available at the time it’s issued on the Examiners’ website for free as a pdf. But one has to know what one is looking for. Visitors to the site find audits through a simple word search. ‘Alabama’ gives you every department or agency with the word Alabama in the title, for instance. 
The report also is posted on the Open Alabama website. Visitors there can follow the State Spending link to a screen that offers a link to Comprehensive Annual Financial Reports, where they can access CAFRs back to 2000. The report also is free and in pdf format.</t>
  </si>
  <si>
    <t>Gina Smith, “Haley’s daughter gets state job, questions of nepotism,” The State, July 26, 2012
http://www.thestate.com/news/article14407151.html
Background briefing, Governor’s legal staff, June 29, 2015
Phone interview, State Senator Vincent Sheheen, April 20, 2015
Associated Press, “Gov. Nikki Haley appoints new director of DHEC,” WYFF, Jan. 13, 2015
http://www.wyff4.com/news/gov-nikki-haley-appoints-new-director-of-dhec/30669016
Will Whitson, “Senators question Kitzman's ties to Governor Haley,” WIS-TV, March 1, 2015
http://www.wistv.com/story/28149279/senators-throw-political-questions-at-haley-appointee-for-dhec-director
Corey Hutchins, “Texas Insurance Commissioner Raises Campaign Money from Insurance Industry,” Texas Observer, October 19, 2011
http://www.texasobserver.org/texas-insurance-commissioner-raises-campaign-money-from-insurance-industry/
Seanna Adcox, “SC senators say Heigel has the right experience to balance business, environmental interests,” Augusta Chronicle, May 21, 2015
http://chronicle.augusta.com/news/metro/2015-05-21/sc-senators-say-heigel-has-right-experience-balance-business-environmental</t>
  </si>
  <si>
    <t>Montana Code Annotated, title 17, chapter 6, part 2, section 30, 2007, http://leg.mt.gov/bills/mca/17/6/17-6-230.htm</t>
  </si>
  <si>
    <t>Deborah Moreau, lawyer, Public Integrity Commission, email interview, February 6, 2015; 
Jon Offredo, government reporter, The News Journal, delawareonline.com, phone interview, April 2, 2015
Public Officer Disclosures Database, received March 3, 2015; 
29 Del C. 5812: http://1.usa.gov/1H5RpUz, First Approved July 8, 1983;</t>
  </si>
  <si>
    <t xml:space="preserve">Because the number of cases of campaign finance violations in Mississippi appears so low — either because violations rarely happen, they're rarely identified, or the law has so many holes it's difficult to find a violation — it's hard to determine if the Secretary of State and Attorney General's office are working together to sanction offenders. 
In 2014, the Clarion-Ledger reported that State Sen. Malanie Sojournor was fined and her legislative pay cut after failing to report her campaign finances in 2013. The article suggests that the case was turned over to the Attorney General's office and the Department of Finance and Administration cooperated by cutting the senator's pay. However, late campaign filing (or improperly filing) is the only area of campaign finance law that the Secretary of State's office is policing since the reports are not audited.
It does appear that the SOS office communicates with campaign finance filers if something is missing or reported wrong, urging them to fix their report. If a filer doesn't comply, the SOS office publishes a list of candidates in violation of campaign finance requirements. </t>
  </si>
  <si>
    <t>Phone interview with Ann Morgan, IT Analyst 2, Office of State Ethics, Jan. 26, 2015.
Office of State Ethics' Audit Report: 2013 Statement of Financial Interests, http://www.ct.gov/ethics/lib/ethics/publications/office_of_state_ethics_2013_sfi_audit_report_final.pdf
Office of State Ethics SFI System, accessed on May 31, 2015 https://www.oseapps.ct.gov/sfi/security/loginhome.aspx?ethicsNav=|</t>
  </si>
  <si>
    <t>Missouri Revised Statutes, 1987, Chapter 105 section 661, amended 2002, 2011, http://moga.mo.gov/mostatutes/stathtml/10500006611.html</t>
  </si>
  <si>
    <t>Scott MacKay, Rhode Island Public Radio political reporter, Interview, Feb. 21, 2015, in person.
Ted Nesi, reporter, WPRI television, Interview, Feb. 25, 2015, phone.
John Marion, executive director, Common Cause Rhode Island, Interview, Dec. 18, 2014, Providence, RI, in-person.
Chafee picks former Lt. Gov. Charles J. Fogarty for Dept. of Labor and Training, Providence Business News, Dec. 10, 2010:
http://www.pbn.com/Chafee-picks-Charles-J-Fogarty-for-DLT,54325
Steven Costantino Appointed to Head Vermont Insurance Program, Ian Donnis, Rhode Island Public Radio, Feb. 9, 2015:
http://ripr.org/post/steven-costantino-appointed-head-vermont-insurance-program</t>
  </si>
  <si>
    <t>A 100 score is earned if the state publishes an annual independent audit report, and this report is available online for no cost, can be obtained electronically within a week for free, or in paper for no more than the cost of photocopies.
A 50 score is earned if it takes two weeks to obtain the complete annual audit report, requesters are required to visit an office, or a fee must be paid. 
A 0 score is earned if it takes more than a month to obtain the complete annual audit report, the cost is prohibitive, or it cannot be obtained at all.</t>
  </si>
  <si>
    <t>John J. Contino, former executive director of the State Ethics Commission, 29 May 2015, Harrisburg, Pennsylvania, interview by phone.
Trust, loyalty led AG Kane to move cousin from campaign to state staff, Pittsburgh Tribune-Review, Brad Bumstead, 2 October 2013, http://triblive.com/news/adminpage/4815021-74/kane-king-tighe#axzz2gm6AOqS5
Did Kane violate ethics law by naming sister to head child predator unit?, The Patriot-News, Charles Thompson, 22 August 2013, http://www.pennlive.com/midstate/index.ssf/2013/08/attorney_general_kathleen_kane_19.html#incart_river_default</t>
  </si>
  <si>
    <t>Amy DeVan, executive director of the Colorado Independent Ethics Commission, during a Jan. 27 phone interview.
Luis Toro, director of Colorado Ethics Watch, a Denver-based nonprofit that “has been actively monitoring the activities of the Colorado Independent Ethics Commission (“IEC”) since the IEC first met in 2008,” in an April 28, 2015 e-mail. 
Colorado Revised Statutes, Sunshine Law, 24-6-202. Disclosure - contents - filing - false or incomplete filing - penalty http://www.sos.state.co.us/pubs/info_center/laws/Title24Article6Part2.html</t>
  </si>
  <si>
    <t>No such law exists.
Pat Robertson - executive director of Mississippi Public Employees' Retirement System: e-mailed answers to questions March 12, 2015
State law Section 25-11-145 - STATE RETIREMENT AND DISABILITY BENEFITS - (2002): www.lexisnexis.com/hottopics/mscode/
Public Employees' Retirement System: www.pers.ms.gov</t>
  </si>
  <si>
    <t>The Minnesota Campaign Finance and Public Disclosure Board can impose sanctions in the form of a monetary fine for lost fees and/or penalties, or impose a conciliation agreement such as requiring additional training or probation. The matter could also be referred to the Attorney General or a county attorney. The Board itself does not charge or prosecute criminal matters.
 In 2013, the Minnesota Campaign Finance and Public Disclosure Board fined the Minnesota Senate Caucus Party Unit $100,000 for coordinating campaign mailings with Senate candidates a year before. 
 The original complaint, made by the Republican Party of Minnesota, alleged “that printed campaign communications paid for by the DFL and identified by the DFL as independent expenditures were made with the ‘active participation’ of the candidates and therefore were not independent expenditures,” according to a report by the Minnesota Campaign Finance and Public Disclosure Board. “Because the photos were not available in the public domain and appeared to be ‘staged,’ the complaints concluded that the images were evidence of cooperation between the candidates and the DFL in producing the communications. An investigation by the Minnesota Campaign Finance and Public Disclosure Board found that the DFL Senate campaign coordinated and staged photos of candidates, which were then used in mailings sent out by the Minnesota Senate Caucus Party Unit. The mailings were classified as independent expenditures, 
 The fine was one of the largest ever levied in the state according to the Star Tribune.</t>
  </si>
  <si>
    <t>Wayne Greene, editorial pages editor for Tulsa World and former senior political writer, in-person interview 1/28/15, 2 p.m.
"Barresi creates new position, hires staff member's husband," 9/25/14 Tulsa World article by Andrea Eger and Kim Archer. 
http://www.tulsaworld.com/newshomepage3/barresi-creates-new-position-hires-staff-member-s-husband/article_529b6053-c0c0-5a04-aa84-4835b5eb9b70.html
"Former prison warden present at botched execution in AZ hired by OK DOC," 8/28/14 Tulsa World article by Ziva Branstetter and Cary Aspinwall
http://www.tulsaworld.com/news/capitol_report/former-prison-warden-present-at-botched-execution-in-arizona-hired/article_c783cd6e-46da-5d6e-8ea4-938d0529f3e6.html
"Questions surround potential political hiring by elected official," 7/19/14 OKC Fox 25 web story by Phil Cross. 
http://www.okcfox.com/story/25824769/questions-surround-potential-political-hiring-by-elected-official#.VNfn-ITUayo.email</t>
  </si>
  <si>
    <t>Victoria B. Henley, Director-Chief Counsel, Commission on Judicial Performance, San Francisco, June 3, 2015, email
Jay Wierenga, Fair Political Practices Commission, Communications Director, Sacramento, May 6, 2015, email
2013 Form 700 Filings (FPPC Commissioners) June 21, 2015
http://www.fppc.ca.gov/%5C/index.php?id=732
2104 Form 700 Filings (FPPC Commissioners) June 21, 2015
http://www.fppc.ca.gov/%5C/index.php?id=782</t>
  </si>
  <si>
    <t>Dennis Richardson, Oregon House Representative R-Central Point and 2014 Candidate for Oregon Governor, January 20, 2015, interviewed by phone.
"I was viewed as disloyal for questioning Kitzhaber administration behavior" by Nkenge Harmon Johnson (The Oregonian, 7/22/14).
The Woman Behind the Bridge by Andrea Damewood (Willamette Week, 2.27/13)
http://www.wweek.com/portland/article-20317-the_woman_behind_the.html
Serving Two Masters by Nigel Jaquiss (Willamette Week, 3/2/11)
http://www.wweek.com/portland/article-17018-serving_two_masters.html</t>
  </si>
  <si>
    <t>The Secretary of State, Michigan's top elections official, rarely issues sanctions on offenders of the state Campaign Finance Act. In practice, the Secretary of State's Bureau of Elections seeks to resolve complaints in a genteel manner, often issuing warnings to the accused individual or group about future repeat behavior rather than assessing fines.
Most complaints are filed by one candidate or campaign organization against a competing candidate or campaign organization. Sometimes, the SOS Bureau of Elections declares a matter closed, without imposing sanctions, though it believes a violation of the law occurred. 
In May 2014, Matt Maddock of Milford, a state Senate candidate, responded to a complaint against him with a disrespectful, sarcastic response to the SOS Bureau of Elections: “Please don’t arrest me. Oops! Sorry! Looks like I made a mistake! Can you forgive me?” The bureau was presented with copies of Maddock literature that clearly lacked the required “paid for by” label. But on Oct. 7, weeks after Maddock had already lost the primary election, bureau officials notified him that they would be taking no action against him. “This notice has served to remind you of your obligation under the Act to identify your printed matter, and may be used in future proceedings as evidence,” the letter from a bureau attorney said. 
Overall, the Elections Bureau takes a conciliatory approach toward allegations of campaign finance violations that are brought to their attention. The emphasis is on mediating a resolution rather than fining violators. Political insiders say the bureau lacks sufficient staff to investigate complaints in great detail or in a timely manner.
In August 2014, a complaint was filed against Mary Beth Kur of Petoskey, who was a candidate for circuit judge. She was accused of substantially underreporting the amount of donations received at a July fundraising event. The case was handled through correspondence by the Bureau of Elections, without holding a hearing.
Several months after the primary election, on Jan. 5, 2015, the Bureau of Elections issued its ruling, offering a resolution of the matter despite officials’ belief that the Campaign Finance Act had been violated. “The department takes you at your word,” an official said in correspondence with Kur, who claimed the errors were a simple mistake.  
The bureau dismissed the case, under assurances that the candidate would backtrack and amend her financial report from several months earlier. 
One area where the Bureau of Elections routinely engages in sanctions concerns the filing of late campaign finance reports or the submission of reports with “errors or omissions” – chiefly numbers that don’t add up or details that are missing. In the 2013-14 election cycle, the bureau issued 2,252 such notices to candidates across Michigan. Those violations carry a $25 fine per day past an established deadline, up to a maximum of $500.</t>
  </si>
  <si>
    <t>Laura Labay, external communications manager for the Arkansas Secretary of State,  February 9,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</si>
  <si>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 xml:space="preserve">No such law exists.
While Alaska Statute does not require auditing of judges' assets disclosures, the Alaska Public Offices Commission Component aims for the auditing of 80 percent or more of all asset disclosure forms filed with the commission. In 2013 when electronic filing increased dramatically, 99 percent of judicial forms were audited -- all but two filed. </t>
  </si>
  <si>
    <t>Catherine Turcer, policy analyst, Common Cause-Ohio, Columbus, 1-28-15 email 
Ohio Governor-elect John Kasich name senior staff positions, Nov. 3, 2010 press release: http://www.governor.ohio.gov/Portals/0/pdf/news/NamesSeniorStaffPositions.pdf 
Governor-elect Kasich names senior staff, Jan. 7, 2011, press release: http://www.governor.ohio.gov/Portals/0/pdf/news/01072010SeniorStaff.pdf 
Questions raised on campaign contributions to Kasich, FitzGerald, Joe Vardon, The Columbus Dispatch, Sept. 11, 2014: http://www.dispatch.com/content/stories/local/2013/09/11/kasich-fitzgerald-contributions-questioned.html</t>
  </si>
  <si>
    <t>Nevada Revised Statutes 233B.050, Administrative Procedure Act, Administrative Regulations, Rules of practice; public inspection of regulations, orders, decisions and opinions; review of rules of practice and regulations; validity, 1965
https://www.leg.state.nv.us/NRS/NRS-233B.html</t>
  </si>
  <si>
    <t>No such law exists.
There is no law in Arkansas requiring the regular auditing (or random auditing of samples) of financial disclosure forms by an impartial third party.</t>
  </si>
  <si>
    <t>The state Ethics Commission does not routinely audit Statements of Economic Interests. But it is charged with investigating complaints that allege a disclosure is inaccurate. To initiate an investigation, the commission must have a written and signed complaint with credible allegations of wrongdoing. 
As part of the investigation, the commission can direct the Examiner of Public Accounts to conduct an audit of any person or business if the commission deems it is necessary. 
If the commission finds probable cause that an official violated the law, it refers the case to either the attorney general or a district attorney for prosecution.
The disclosure statements of financial interests that judges must file with the clerk of the Supreme Court are filed in sealed envelopes. The seal isn’t broken unless a lawyer or party in a case questions whether a judge has a conflict of interest. At that time, the clerk looks at the list, but no independent authority is asked to perform an audit.</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</si>
  <si>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Dustin Gawrylow, editor of North Dakota Watchdog Network, a conservative news website, email, Feb. 12, 2015 and Feb. 18, 2015.</t>
  </si>
  <si>
    <t>Public records; free examination; memorandum and abstracts; copies; fees. Nebraska State Law 84, Section 712-712.09; effective 1866, last revised 2013; http://nebraskalegislature.gov/laws/statutes.php?statute=84-712</t>
  </si>
  <si>
    <t>The Massachusetts Office of Campaign and Political Finance has sanctioned offenders or referred alleged wrongdoing to other agencies during the period of study.
OCPF has collected tens of thousands in penalties from state and local politicians for irregularities in reporting, bad recordkeeping and illegally soliciting donations, including former Attorney General Martha Coakley and former Lt. Gov. Timothy Murray.    
In March, 2013, following an OCPF review, state Rep. Colleen Gary agreed to pay a $5000 fine for inaccurately reporting receipts and expenses over a seven-year period. "I am obviously not a good bookkeeper; I'm embarrassed by it," Garry told the Lowell Sun at the time.  
In February, 2014, the then Suffolk County Register of Probate paid $10,000 to the state’s general fund to resolve campaign finance problems discovered by an OCPF investigation. Those included using personal money and lines of credit to pay for political expenses, poor recordkeeping and the failure to disclose receipts.  
In August, 2013, the former director of the Chelsea Housing Authority was indicted by state prosecutors for illegally soliciting individual donations that exceeded the legal caps for then-Lt. Gov. Timothy Murray.  Murray agreed to pay an $80,000 fine to the Office of Campaign &amp; Political Finance (OCPF) for accepting the donations from Michael McLaughlin, who allegedly used the CHA as a fundraising “base” for Murray.</t>
  </si>
  <si>
    <t>Montana Code Annotated, title 18, chapter 4, part 1, section 26, 2005, http://leg.mt.gov/bills/mca/18/4/18-4-126.htm</t>
  </si>
  <si>
    <t>Auditor's report
http://www.ncauditor.net/EPSWeb/Reports/Investigative/INV-2015-0401.pdf
Phone interview Feb. 24, 2015, with Jim Morrill, politics and government reporter for the Charlotte Observer. 
Raleigh News &amp; Observer article Sept. 21, 2015, by Lynn Bonner and Craig Jarvis, "Political Fundraiser Shakes Up..." http://www.newsobserver.com/2013/09/21/3215500/political-fundraiser-shakes-up.html.
WRAL article Sept. 6, 2013, by Cullen Browder and Tyler Dukes, "State Health Agency Gave Big Contract to Wos Acquaintance"
 http://www.wral.com/state-health-agency-gave-big-contract-to-wos-acquaintance/12858264/</t>
  </si>
  <si>
    <t>Julie Ann Grimm, Santa Fe Reporter, editor, 3 April 2015, via phone.
Rob Nikolewski,Watchdog.org, former state capitol reporter, 10 April 2015, via phone.
State police draws scrutiny for investigating its own, Santa Fe New Mexican, Jan. 21, 2014 
http://www.santafenewmexican.com/news/local_news/state-police-draws-scrutiny-for-investigating-its-own/article_aa2a2adf-96b1-549a-b3c9-ec8f8dadc7d0.html
Tourism chief's spouse gets permanent state job, The Santa Fe New Mexican, Trip Jennings, 27 March 2012, http://www.santafenewmexican.com/news/local_news/tourism-chief-s-spouse-gets-permanent-state-job/article_2cd745f8-7c28-5b51-892b-062b9eceb74c.html</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</si>
  <si>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Richard Brodsky, former New York legislator, March 17, 2015, New York, phone</t>
  </si>
  <si>
    <t>A YES score is earned if state-level judges' asset disclosures must be audited by an impartial third party. 
A MODERATE score is earned if independent auditing only occurs when financial irregularities are discovered or suspected.
A NO score is earned if no such law exists.</t>
  </si>
  <si>
    <t>Missouri Revised Statutes, 1975, Chapter 536 section 35, amended 2002, http://www.moga.mo.gov/mostatutes/stathtml/53600000351.html
Missouri Revised Statutes, 1975, Chapter 536 section 31, amended 1976, 1989, 2004, http://www.moga.mo.gov/mostatutes/stathtml/53600000311.html
Missouri Revised Statutes, 1949, Chapter 3 section 90, amended 1959, 2014, http://www.moga.mo.gov/mostatutes/stathtml/00300000901.html</t>
  </si>
  <si>
    <t>Kris Kingsmore, Arizona Secretary of State Elections Services Assistant Director, telephone interview, 2/12/2015
Jim Small, Arizona News Service Editor, telephone interview, 5/17/2015
Search Financial Disclosure Statements, Accessed May 7, 2015
http://www.azsos.gov/elections/campaign-finance-reporting/search-financial-disclosure-statements
2015 Financial Disclosure Statements, Accessed May 7, 2015
http://www.azsos.gov/elections/campaign-finance-reporting/search-financial-disclosure-statements/2015-financial
Arizona Judicial Financial Disclosure Statements, Accessed June 30, 2015
http://www.documentcloud.org/search/preview?q=projectid%3A+20860-judicial-disclosures+&amp;slug=projectid-20860-judicial-disclosures&amp;options=%7B%22q%22%3A%22projectid%3A+20860-judicial-disclosures+%22%2C%22container%22%3A%22%23DC-search-projectid-20860-judicial-disclosures%22%2C%22title%22%3A%22%22%2C%22order%22%3A%22title%22%2C%22per_page%22%3A%2212%22%2C%22search_bar%22%3Atrue%2C%22organization%22%3A730%7D</t>
  </si>
  <si>
    <t>Former state Sen. Willliam Schluter, 2/12/15 phone interview. 
Josh Margolin, ABC News reporter and former statehouse reporter for The Star-Ledger, 2/8/15 interview.   
The Saga of Christie, Samson and the American Dream Megamall: Part I, Bob and Barbara Dreyfuss, The Nation, on July 1, 2014: http://www.thenation.com/blog/180471/saga-christie-samson-and-american-dream-megamall-part-i 4. and Part 2: http://www.thenation.com/blog/180497/saga-christie-samson-and-american-dream-megamall-part-ii#</t>
  </si>
  <si>
    <t>State law Section 25-61-1 - PUBLIC ACCESS TO PUBLIC RECORDS - (1983): www.lexisnexis.com/hottopics/mscode
Department of Finance and Administration:
www.dfa.state.ms.us
www.dfa.state.ms.us/Purchasing/ProcurementManual.html 
Joint Legislative Committee on Performance Evaluation and Expenditure Review report: www.peer.state.ms.us/reports/rpt577.pdf</t>
  </si>
  <si>
    <t>Dan Tuohy, New Hampshire Union Leader, senior political reporter, Feb. 4, 2015, Lowell, Mass., phone 
Annmarie Timmins, Concord Monitor, courts and state house reporter 1994-2014 (approximately), Feb. 6, 2015, Lowell, Mass., phone
Ann Rice, New Hampshire Office of the Attorney General, deputy attorney general, January 22, 2015 Lowell, Mass., phone
Joseph DiBrigida, Executive Branch Ethics Committee, chairman, January 29, 2015 Lowell, Mass., phone
Charles Arlinghaus, The Josiah Bartlett Center for Public Policy, president, January 22, 2015, Lowell, Mass., phone
Suspended DES deputy commissioner retires, Garry Rayno, New Hampshire Union Leader, August 14. 2012, http://www.unionleader.com/article/20120711/NEWS06/120719932&amp;source=RSS</t>
  </si>
  <si>
    <t>Minnesota Statues, Chapter 177, Section 177.31, 2014, https://www.revisor.mn.gov/statutes/?id=177.31
Laws &amp; Rules Governing State Purchasing &amp; Contracting, Minnesota Materials Management Division, Minnesota Department of Administration, http://www.mmd.admin.state.mn.us/laws.htm</t>
  </si>
  <si>
    <t>Kerrie Stillman, director of operations and communications at the Commission on Ethics, interviewed by phone April 2, 2015
Carol Weissert, Director of the Leroy Collins Institute at Florida State University, interviewed by phone on March 26, 2015
Ben Wilcox, Integrity Florida research director and lobbyist, interviewed by email April 21, 2015</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</si>
  <si>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</si>
  <si>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All sources accessed on Jan. 23, 24: 
Massachusetts Uniform Procurement Act, Chapter 30B, Section 3 (c) 1980
https://malegislature.gov/Laws/GeneralLaws/PartI/TitleIII/Chapter30B/Section3
Massachusetts Uniform Procurement Act, Chapter 30B, Section 6 (d) 1980
public inspection of records in cases of sealed bids
https://malegislature.gov/Laws/GeneralLaws/PartI/TitleIII/Chapter30B/Section6
Chapter 30B Manual
http://www.mass.gov/ig/publications/manuals/30bmanl.pdf</t>
  </si>
  <si>
    <t>Interview 1/19-15 with Sandi Chereb, Las Vegas Review-Journal political reporter, Carson City
Interview 1/19-15 with Barry Smith, executive director, Nevada Press Association, Carson City.
Phone interview 1/19-15 with Mike Willden, Gov. Brian Sandoval's chief of staff.</t>
  </si>
  <si>
    <t>Feb. 13, 2015, interview with Joan Mize, Lobbying Specialist of the Alaska Public Offices Commission
Public Official Disclosure Forms/Legislative Disclosure forms database (https://aws.state.ak.us/ApocReports/POFD/), accessed Feb. 15, 2015; 
Sample Public Official Disclosure Form, Rep. Les Gara, D-Anchorage, 2014 (https://aws.state.ak.us/ApocReports/POFD/View.aspx?ID=5792), accessed Feb. 15, 2015;</t>
  </si>
  <si>
    <t>Retirement System Investment Act 1965, Michigan Compiled Code Section 38.1140 h(6)
http://www.legislature.mi.gov/(S(wtehycuiyej0yjdyfp11lruo))/mileg.aspx?page=getObject&amp;objectName=mcl-38-1140h                                                                                     
Treasury Department, Bureau of Investments http://www.michigan.gov/treasury/0,1607,7-121-1753_37621---,00.html.  
Websites accessed 17 August 2015</t>
  </si>
  <si>
    <t>Deborah Moreau, counsel, Public Integrity Commission, telehone interview, January 12, 2015; 
"Report of Independent Counsel," December 28, 2013, http://bit.ly/1CkJ2hh; 
Delaware FY 2014 budged, accessed March 25, 2015, http://1.usa.gov/1BuzBwf</t>
  </si>
  <si>
    <t>Charles S. Johnson, Lee Newspapers State Bureau, Bureau Chief, 5 February 2015, Helena, Montana, telephone
Jonathan Motl, Commissioner of Campaign Practices, 5 February 2015, Helena, Montana, telephone
Mitch Tropila, State Representative, Great Falls (D), telephone, 20 March 2015, Helena, Montana. 
Montana Lt. Gov. picked to take over Baucus Senate seat, Al Jazeera and the Associated Press, 7 February 2014, http://america.aljazeera.com/articles/2014/2/7/montana-lt-gov-pickedtotakeoverbaucussenateseat.html
Senator Quits Montana Race After Charge of Plagiarism, Jonathan Martin, 7 August 2014, http://www.nytimes.com/2014/08/08/us/politics/john-walsh-drops-campaign-under-pressure-from-democrats.html
Schweitzer accused of political cronyism by appointing Democrats to state positions, Charles S. Johnson, Missoulaina State Bureau, 12 July 2009, http://missoulian.com/news/local/schweitzer-accused-of-political-cronyism-by-appointing-democrats-to-state/article_31690517-9ac5-5b91-a813-7c9f16436b77.html</t>
  </si>
  <si>
    <t>Minnesota Statutes, Chapter 356A, Section 356A.06, Subd. 5, 2014, https://www.revisor.mn.gov/statutes/?id=356a.06
Minnesota Statutes, Chapter 11A, Section 11A.07, Subd. 4(8), 2014, https://www.revisor.mn.gov/statutes/?id=11A.07</t>
  </si>
  <si>
    <t>An official’s complete Statement of Economic Interests cannot be viewed on-line in Wisconsin because state law requires the Government Accountability Board to obtain the identity of any person examining a Statement of Economic Interests and to notify each official of the identity of a person examining the filer’s Statement.
Approximately 2,500 state public officials and candidates for state office file statements of economic interests on an annual basis. The Statements of Economic Interest that state officials and candidates for state offices file are available on request to the public, from the GAB. See: http://gab.wi.gov/ethics/economic-interests. They file Statements of Economic Interests for public inspection at the time they enter the public arena and continue to update them annually. A statement identifies a filer's, and his or her immediate family's, employers, investments, real estate, commercial clients, and creditors. The purpose of the statement is to disclose the official's or candidate's financial relationships. 
 The Eye on Financial Relationships web site provides a listing of every official required to file such a statement, whether or not the individual has filed his or her statement, and an index of officials' financial relationships. There is a charge of 25 cents per page or PDF file. 
 Various groups have in the past made bulk requests for lawmakers and state officers and posted the forms online. The most recent mass request was made in 2014 by Wisconsin Democracy Campaign, which posted the forms at http://wisdc.org/econ-intererests-2014</t>
  </si>
  <si>
    <t>In person interview with Carol Carson, executive director of the Office of State Ethics, Jan. 21, 2015, in Hartford. 
"Public Official and State Employee Filings," (accessed most recently June 10, 2015), http://www.ct.gov/ethics/cwp/view.asp?a=3510&amp;q=416556 
Audit Report: 2013 Statements of Financial Interests http://www.ct.gov/ethics/lib/ethics/publications/office_of_state_ethics_2013_sfi_audit_report_final.pdf</t>
  </si>
  <si>
    <t>Liz Cleveland, former Mississippi Development Authority Trade Bureau manager, April 20, 2015, interview.
Cecil Brown, Mississippi Representative, Jackson, Mississippi, April 23, 2015, interview.
What is going on at the Department of Corrections?, KingFish, Jackson Jumblaya, Sept. 4, 2007, http://kingfish1935.blogspot.com/2007/09/what-is-going-on-at-mississippi.html
Tom Hood, Executive Director, Mississippi Ethics Commission, Jackson, Mississippi, April 30, 2015, interview.</t>
  </si>
  <si>
    <t>In practice, the state publishes an annual audit report, produced by an entity independent from the executive, which covers the activities undertaken by the executive during the fiscal year.</t>
  </si>
  <si>
    <t>Jay Wierenga, Fair Political Practices Commission, Communications Director, Feb.2, 2015, Sacramento, email
Karen Gettman, former member Fair Political Practices Commission, Feb. 3, 2105, San Leandro, Calif., email
Fair Political Practices Commission, Filing Officer Informational Fact Sheet, 2015
http://www.fppc.ca.gov/forms/700-14-15/2015%20State%20Agencies.pdf</t>
  </si>
  <si>
    <t>TITLE 24. GOVERNMENT - STATE ADMINISTRATION ARTICLE 6. COLORADO SUNSHINE LAW, PART 2., PUBLIC OFFICIAL DISCLOSURE LAW, C.R.S. 24-6-202 (2014): http://www.lexisnexis.com/hottopics/colorado/?app=00075&amp;view=full&amp;interface=1&amp;docinfo=off&amp;searchtype=get&amp;search=C.R.S.+24-6-202</t>
  </si>
  <si>
    <t>Steve Harshman, Wyoming Legislature, State House of Representatives, Co-Chairman of the Joint Appropriations Committee, May 12, 2015, phone.                                                               
Ruth Ann Petroff, Wyoming Legislature, State House of Representatives, April 28, 2015, phone.
Comprehensive Annual Financial Report, Wyoming State Auditor’s Office website, 2014, accessed June 8, 2015
https://docs.google.com/a/jhcr.org/file/d/0B0OEQ0NOsbizUXRBYm1xenFoelU/edit
July 2014 Revenue Update, Consensus Revenue Estimating Group, Department of Administration and Information Economic Analysis Division webpage, July 29, 2014
http://eadiv.state.wy.us/creg/Revenue_Update_July2014.pdf</t>
  </si>
  <si>
    <t>Kris Kingsmore, Arizona Secretary of State Elections Services Assistant Director, telephone interview, 2/12/2015
Byron Schlomach, Goldwater Institute Center for Economic Prosperity Director, telephone interview 3/2/15
Joe Kanefield, former general counsel to Arizona Gov. Jan Brewer, telephone interview, 1/28/2015</t>
  </si>
  <si>
    <t>Feb. 27, 2015, email interview with retired state Sen. Hollis French; 
March 2, 2015, interview with Joyce Anderson, former administrator of the Select Committee on Legislative Ethics; 
March 23, 2015, phone interview with South Dakota Senate President Kevin Meyer, R-Anchorage</t>
  </si>
  <si>
    <t>Graham Sloan, Director Arkansas Ethics Commission, January 21, 2015, email interview.
David J. Sachar, Executive Director of Judicial Discipline Commission, February 2, 2015, telephone interview. 
Jay Barth, Professor of Politics at Hendrix College, February 7, 2015, telephone interview. 
Max Brantley, Senior Editor Arkansas Times, January 20, 2015, telephone interview.. 
Matt Campbell, lawyer and blogger, Blue Hog Report, January 20, 2015, telephone interview..</t>
  </si>
  <si>
    <t>Mike Cason, al.com, state government reporter, April 12, 2015, telephone interview.
“Legislature approves bill closing lobbying loophole,” Brian Lyman, reporter, the Montgomery Advertiser, April 4, 2014. http://www.montgomeryadvertiser.com/story/news/politics/legislature/2014/04/04/legislature-approves-bill-closing-lobbying-loophole/7291215/, accessed June 8, 2015.
“Senate committee OKs bill closing loophole extending ban on former lawmakers,” Brian Lyman, reporter, the Montgomery Advertiser, Jan. 16, 2014. http://www.montgomeryadvertiser.com/story/news/2014/01/16/senate-committee-oks-bill-closing-loophole-extending-ban-on-former-lawmakers/4504005/, accessed June 8, 2015.
“Rep. Jim Barton resigns from state House 104 seat,” George Talbot, reporter al.com, Aug. 7, 2013. http://blog.al.com/wire//print.html?entry=/2013/08/state_rep_jim_barton_resigns_f.html, accessed June 8, 2015.
“Sen. Del Marsh seeks to tighten Alabama's 'revolving door' law,” Kim Chandler, reporter, al.com, Oct. 31, 2013. http://blog.al.com/wire/2013/10/sen_del_marsh_seeks_to_tighten.html, accessed June 8, 2015.
---
Peer Reviewer Sources:
http://blog.al.com/wire/2013/08/state_rep_jim_barton_resigns_f.html
http://yellowhammernews.com/statepolitics/rep-mask-resigns-from-alabama-house/
http://blog.al.com/wire/2013/07/rep_jay_love_resigning_from_al.html</t>
  </si>
  <si>
    <t>State Budget Office, http://www.doa.state.wi.us/Divisions/Budget-and-Finance/State-Budget-Office
http://www.doa.state.wi.us/Divisions/Budget-and-Finance/Financial-Reporting/Annual-Fiscal-Reports
Todd Berry, president, Wisconsin Taxpayers Alliance, 401 North Lawn St., Madison.  Face-to-face interview and followup emails, Feb. 17, 2015 and Feb. 18, 2015
Legislative Fiscal Bureau,  "State Budget Process: Informational Paper #74, January 2013, http://legis.wisconsin.gov/lfb/publications/Informational-Papers/Documents/2013/74_State%20Budget%20Process.pdf</t>
  </si>
  <si>
    <t>Rachel E. Stassen-Berger, Capitol bureau chief, Pioneer Press, St. Paul, Minnesota, 4 March 2015, in-person interview.
Adam Duininck named new chair of the Metropolitan Council, Joe Kimball, MinnPost, 16 January 2015, http://www.minnpost.com/political-agenda/2015/01/adam-duininck-named-new-chair-metropolitan-council
Minnesota Statute, Chapter 43A, Section 43.38, Subd.5, 2014, https://www.revisor.mn.gov/statutes/?id=43a.38</t>
  </si>
  <si>
    <t>Alaska Public Offices Commission 2014 Biennial Report, Page 19 (http://doa.alaska.gov/apoc/pdf/2014_biennial_report.pdf), accessed March 2, 2015</t>
  </si>
  <si>
    <t>All sources accessed on Jan. 20, 2015:
Massachusetts General Laws Chapter 32 Section 23
https://malegislature.gov/Laws/GeneralLaws/PartI/TitleIV/Chapter32/Section23
Massachusetts General Laws
https://malegislature.gov/Laws/GeneralLaws/PartI/TitleI/Chapter4/Section7
The Massachusetts Public Record Law Chapter 4 Section 7 (26)
http://www.mass.gov/perac/training/massachusettspublicrecordslaw.pdf</t>
  </si>
  <si>
    <t>There is no law governing members of the legislature from taking any sort of jobs in the private sector after their terms are up. Wyoming’s “citizen legislature” means the body is regularly made up of people who have full-time jobs outside of the capitol building.
With no cooling-off period, it’s common to see lawmakers retire from the Legislature and take jobs with political groups. 
Former State Sen. Bruce Hinchey retired in 2002 and became the president of the Petroleum Association of Wyoming. Also, former Rep. Amy Edmonds left the state House in 2012 to work for the Wyoming Liberty Group.</t>
  </si>
  <si>
    <t>John Truscott, press secretary to former governor John Engler, CEO and founder of Truscott-Rossman PR and lobbying firm, Lansing, phone interview, April 13, 2015                                                                                
John Gnodtke, general counsel, Michigan Civil Service Commission, phone interview, April 10, 2015, email conversations, April 10 and 12                                                                    
Michael Hodge, former assistant attorney general, attorney specializing in state government and election law, phone interview, May 8, 2015 
---
Peer Reviewer Source:
"Former Michigan treasurer resigned but still gets full $175,000 salary"" (references DiBartolomeo), Detroit Free Press, Jan. 8, 2014; http://archive.freep.com/article/20140108/NEWS06/301080078/Former-Michigan-Treasurer-Andy-Dillon-still-collecting-full-salary-2-months-after-resignation</t>
  </si>
  <si>
    <t>Interview, Pam Wilmot, Executive Director, Common Cause, Massachusetts, Boston, MA, Jan. 30, 2015, by email and telephone 
Interview, Deidre Cummings, Legislative Director, MassPIRG, Boston, MA, Feb. 2, 2015, by email and telephone
All sources accessed on Jan. 30, Feb. 2, Feb 8, April 21, 2015:
Massachusetts State Ethics Commission, Enforcement Actions, Nepotism
http://www.mass.gov/ethics/opinions-and-rulings/enforcement-matters/enf-sections-6-13-19/; 
“Insider emails raise questions about patronage in state hiring,” Mike Beaudet, Investigative Reporter, Fox Undercover, Boston, MA, February 17, 2014
http://www.myfoxboston.com/story/24747710/2014/02/17/insider-emails-raise-questions-about-patronage-in-state-hiring
“Patronage alleged after colonel’s pick for cop job ignored,” Mike Beaudet, Investigative Reporter, Fox Undercover, Boston, MA, November 14, 2013
http://www.myfoxboston.com/story/23974652/patronage-alleged-after-colonels-pick-for-cop-job-ignored
“DPU chief-crafts-bill-that-aids-son-firm,” Jay Fitzgerald, Correspondent, the Boston Globe, Boston, MA, August 1, 2014
http://www.bostonglobe.com/business/2014/07/31/dpu-chief-crafts-bill-that-aids-son-firm/xvaMIlFZXeUeCv3jO2bjSP/story.html
"Three years later: Massachusetts Probation Still Trying to Erase the Legacy of John O'Brien, Scott Allen, Editor, The Boston Globe, April 4, 2013
https://www.bostonglobe.com/metro/2013/04/03/three-years-later-massachusetts-probation-still-trying-erase-legacy-john-brien/oUgBaK2yEburz7I20AsSlI/story.htmlews article:   
"Probation listicles all the rage," Commonwealth Magazine staff, Boston, MA, July 24, 2013
http://commonwealthmagazine.org/politics/606-probation-listicles-all-the-rage/
Court exhibit:   Recommended candidate for jobs in Massachusetts Probation Department, 1/23/14
http://www.bostonherald.com/sites/default/files/media/2014/01/23/TrialCourtList.pdf
News Article:  "Deleo's Probation Problem," Paul McMorrow, Reporter, Commonwealth Magazine, Boston Ma, Jan. 30, 2013
http://commonwealthmagazine.org/politics/010-deleos-probation-problem/
Justice Served to a Hack, by Howie Carr, columnist, the Boston Herald, Boston, MA, October 15, 2014
https://howiecarrshow.com/justice-served-to-a-hack/
“Parole Board Chief Confirmed to Superior Court,” by Michael Norton and Colleen Quinn, Reporters, State House News Service Boston, MA, Oct. 10, 2014
http://www.bostonherald.com/news_opinion/local_politics/2014/10/parole_board_chief_josh_wall_confirmed_to_superior_court
Massachusetts Office of Campaign and Political Finance, contributions from attorney Joshua Wall and family members to Gov. Deval Patrick, 
http://www.ocpf.us/Reports/SearchItems
http://www.ocpf.us/Reports/SearchItems
Judicial nominee Joshua Wall faces questions at hearing, Maria Cramer, Reporter, Boston Globe, Boston, MA, Sept. 17, 2014
http://www.bostonglobe.com/metro/2014/09/17/questioning-begins-hearings-for-superior-court-judicial-nominee-joshua-wall/LcOweQzpQ2ymPXwujPPS0J/story.html
Oppose the Joshua Wall nomination, online peititon at University of Massachusetts
http://www.uumassaction.org/uuma/oppose-the-joshua-wall-nomination/</t>
  </si>
  <si>
    <t>Kentucky Revised Statutes Chapter 61, Section 645, 2013, http://www.lrc.ky.gov/Statutes/statute.aspx?id=42693
House Bill 49 of 2015 Regular Session, Reps. Jim Wayne and Jerry Miller, Kentucky state House, 6 January 2015, http://www.lrc.ky.gov/record/15RS/HB49.htm</t>
  </si>
  <si>
    <t>Louisiana Revised Statutes 11:2226 Management of funds, passed in 1973, amended in 1975, 1984 and 1991.
http://www.legis.la.gov/Legis/Law.aspx?d=75112 
Louisiana Revised Statutes 3291. Fiscal affairs of the fund; actuarial services; audit; investment, passed 1976, amended and redesignated in 1991, effective June 25, 1991
http://www.legis.la.gov/Legis/Law.aspx?d=75342 
Louisiana Revised Statutes 3689.B. Management of funds, originally passed in 1991, rewritten in 2014
http://www.legis.la.gov/legis/law.aspx?d=75575</t>
  </si>
  <si>
    <t>Asset disclosure forms are not available online for the Ethics Commission. Only the Legislature, Governor, Supreme Court Justices, Secretary of State and Agriculture Commissioner are available online. Disclosures of the Ethics Commission can be requested via email or mail, or viewed at the office.</t>
  </si>
  <si>
    <t>Maine Revised Statutes Title 1, Chapter 13, Section 402, 408, 1975.
http://www.mainelegislature.org/legis/statutes/1/title1ch13sec0.html
Maine Revised Statutes Title 5, Chapter 421, Section 17057, 17102, 2011.
http://legislature.maine.gov/legis/statutes/5/title5ch421sec0.html</t>
  </si>
  <si>
    <t>MD Annotated Code, Oct. 2014, State Personnel and Pensions, § 21-112 https://govt.westlaw.com/mdc/Document/N5D3E6EC09CE811DB9BCF9DAC28345A2A?viewType=FullText&amp;originationContext=documenttoc&amp;transitionType=CategoryPageItem&amp;contextData=(sc.Default)</t>
  </si>
  <si>
    <t>Louisiana Revised Statutes 39:1481-1526 Enacted 1978. Amended 1985 and 2014
http://www.legis.la.gov/Legis/Law.aspx?d=95955 
Policy and Procedure Memorandum, Title 4, Division of Administration, September 2014
http://www.doa.louisiana.gov/osp/legalinfo/PPM50.pdf 
Louisiana Code of Administration, Title 34. Government Contracts, Procurement and Property Control, February 2015
http://doa.louisiana.gov/osr/lac/books.htm 
Louisiana Legislative Auditor, accessed March 13, 2015
http://www.lla.state.la.us/stateContracts/documents/SFP%20General%20Info.pdf</t>
  </si>
  <si>
    <t>Louisiana Revised Statutes 11:2226 Management of funds, passed in 1973, amended in 1975, 1984 and 1991.
http://www.legis.la.gov/Legis/Law.aspx?d=75112 
Louisiana Revised Statutes 3291. Fiscal affairs of the fund; actuarial services; audit; investment, passed 1976, amended and redesignated in 1991, effective June 25, 1991
http://www.legis.la.gov/Legis/Law.aspx?d=75342 
Louisiana Revised Statutes 3689.B. Management of funds, originally passed in 1991, rewritten in 2014
http://www.legis.la.gov/legis/law.aspx?d=7557</t>
  </si>
  <si>
    <t>No such law exists.
Maine Revised Statutes Title 1, Chapter 13, Section 402, 408, 1975. http://www.mainelegislature.org/legis/statutes/1/title1ch13sec0.html</t>
  </si>
  <si>
    <t>Iowa Code Chapter 97B.4  "Administration of chapter — powers and duties of system — immunity," Code of Iowa updated as of January 2015,
https://www.legis.iowa.gov/docs/code/2015/97B.pdf</t>
  </si>
  <si>
    <t>Maryland Code of Regulations, Oct. 2014, Division of State Documents, Title 21 http://www.dsd.state.md.us/comar/subtitle_chapters/21_Chapters.aspx
Maryland Annotated Code Oct. 2014, State Finance and Procurement Article 
section 1​2​-​10​1(b)(2)(ii) [procurement regs must comply with State Administrative Procedure Act].​</t>
  </si>
  <si>
    <t>The Louisiana Board of Ethics imposes fines whenever an offense is brought to its attention. Primarily, the board’s staff ensures that the disclosures are filed on time and completely filled out. 
 Observers and participants say opposition campaigns review the records closely and call attention to discrepancies. But the Ethics Administration is underfunded, undermanned and unable to begin investigations and monitor disclosures on its own.
 Though Louisiana has several policy analysis and advocacy groups and dozens of trade associations active in government lobbying, the state has no independent watchdog group, such as Common Cause, the ACLU or NAACP, that actively reviews disclosures. However, the political parties receive tips and complaints. They also assign workers to review the campaign finance and personal financial asset disclosures of both their candidates and the opposition's, alerting filers of their party that fixes are necessary, or the Ethics Administration of discrepancies by opponents, or the media of nefarious behavior by opponents. 
 The Ethics Administration does a preliminary look at the allegations, decides whether to proceed further and, depending on the situation, allows the candidate to pay a fine and correct the filing. 
 Generally, however, the media bring the issue to the attention of the public. One such case was a landfill company that improperly bundled contributions in excess of limits for a handful of candidates.</t>
  </si>
  <si>
    <t>Interview with Jennifer Bevan-Dangel, exe dir Common Cause, 2/24/15 by telephone 
Interview with Michael Lord, exe director Md. Ethics Commission, 3/12/15 by telephone;
Interview with Michael Dresser, Baltimore Sun reporter, by telephone, 3/12/15
---
Peer Reviewer Source:
Turnover at DNR, as four top officials depart, Baltimore Sun, by Timothy B Wheeler, 29 May 2015, http://www.baltimoresun.com/features/green/blog/bal-turnover-at-dnr-as-four-top-officials-depart-20150529-story.html</t>
  </si>
  <si>
    <t>Steve Mistler, Statehouse Reporter, Portland Press Herald, 18 February 2015, email.
Mario Moretto, Politics Reporter, Bangor Daily News, 20 February 2015, email.
Christopher Cousins, Politics Reporter, Bangor Daily News, 20 February 2015, email.
Gov. LePage’s daughter leaves government job for campaign, Mike Tipping, Tipping Point Blog, Bangor Daily News, 15 October 2013, http://bangordailynews.com/2010/12/22/politics/lepage-chooses-daughter-for-administration-post/
Best ideas from LePage’s welfare consultant lifted word-for-word from someone else’s work, Staff Editorial, Bangor Daily News, 21 May 2014,
http://bangordailynews.com/2014/05/21/opinion/best-ideas-from-lepages-welfare-consultant-appears-to-be-plagiarism/</t>
  </si>
  <si>
    <t>Kentucky Revised Statutes Chapter 45A, Section 55,  1979, http://www.lrc.ky.gov/Statutes/statute.aspx?id=22336 accessed 5 February 2015. 
How to do Business with the Commonwealth: Version 6, Kentucky Finance and Administration Cabinet, 1 August 2010, http://finance.ky.gov/services/eprocurement/Pages/doingbusiness.aspx accesed 5 February 2015. 
Procurement Laws, Preference, Regulations and Policies webpage, Kentucky Finance and Administration Cabinet, no date, http://finance.ky.gov/services/eprocurement/Pages/LawsPrefRegsPolicies.aspx 5 February 2015.</t>
  </si>
  <si>
    <t xml:space="preserve">The Kentucky Registry of Election Finance does impose sanctions on persistent offenders or candidates or campaign organizations that commit major offenses to avoid disclosure of donors. 
in June 2013, the registry agreed to a settlement in which the founders of an unauthorized campaign committee, Restoring America, would pay a civil fine of $4,500. That came after the group spent more than $2 million in the last governor's race in 2011 but resisted disclosing that its source of funds was Terry Stephens, who was the then-father-in-law of the Republican candidate for governor, David Williams. And in January 2013, state prosecutors accepted a plea deal with two individuals who had failed to register an independent expenditure group in 2006. The group, Citizens for Responsible Government, spent $18,000 on three mailers to influence a local Lexington council race without filing proper paperwork with the registry. And the two individuals associated with the group, Dennis Anderson and Joni Clair Fields, were ordered to pay $30,531.25 in restitution. 
However, the Registry of Election Finance often gives candidates and organizations an opportunity to comply before imposing sanctions, leaving punishment as a last resort. For instance, when the independent expenditure group, Kentucky Family Values, was spending money to help Democratic state House candidates in the 2014 elections, the registry sent the group a letter calling on its leaders to disclose which candidates the organization was spending money to help or oppose. No sanction was applied. </t>
  </si>
  <si>
    <t>K.S.A. Chapter 75, article 37, Competitive bids, 1953: http://kansasstatutes.lesterama.org/Chapter_75/Article_37/75-3739.html                         
Division of Purchases website: http://admin.ks.gov/offices/procurement-and-contracts/procurement-training/</t>
  </si>
  <si>
    <t>Robert Scott, president of the Public Affairs Research Council of Louisiana, in-person interview, Feb. 21 2015.
Barry Erwin, president of the Council for a Better Louisiana, in-person interview, Feb. 18, 2015.
Kathleen Allen, administrator Louisiana Board of Ethics, in-person interview, Feb. 4, 2015.
Sherri LeBas, Ethics Board Advisory Opinion, Docket No. 2014-1005. Decision date Sept. 19, 2014.
http://ethics.la.gov/EthicsOpinion/DocView.aspx?id=300885&amp;searchid=a78729af-9612-47b1-b37d-523b5d3fcaac&amp;dbid=0 
Steve Scalise, David Duke, Why the past is never dead, Lamar White, The Independent, Jan. 19, 2015.
http://theind.com/article-19957-steve-scalise-david-duke-and-why-the-past-is-never-dead.html 
Louisiana Board of Ethics opinions, accessed April 10, 2015.
http://ethics.la.gov/EthicsOpinion/CustomSearch.aspx?SearchName=SearchbySubjectMatters 
“Bobby Jindal's political appointees have showered his campaign with cash, nola.com. Nov. 6, 2013.
http://www.nola.com/politics/index.ssf/2013/11/bobby_jindals_political_appoin.html 
“$70,000 job monitoring state boards &amp; commissions went to a director of Bobby Jindal’s re-election campaign committee; an example of the fox serving as gatekeeper to the henhouse? Thomas Aswell. Louisiana Voice. July 7, 2013.
http://louisianavoice.com/2013/07/07/70000-job-monitoring-state-boards-commissions-went-to-a-director-of-bobby-jindals-re-election-campaign-committee-an-example-of-the-fox-serving-as-gatekeeper-to-the-henhouse/ 
“Brother-in-law of state health secretary Kathy Kliebert facing ethics charges for failure to disclose his state Medicaid contractor employment,” by Marsha Shuler, The Advocate. March 3, 2015
http://theadvocate.com/news/11707352-123/kathy-kliebert-in-law-facing-ethics 
“Ethics law prevents job promotion for cabinet secretary’s husband,” by Marsha Shuler, The Advocate. April 17, 2015
http://theadvocate.com/news/12136852-123/ethics-law-prevents-job-promotion</t>
  </si>
  <si>
    <t>There’s a requirement that state lawmakers not lobby before the Legislature for at least one year after leaving office, but state Attorney General Patrick Morrisey hired Suzette Raines as a lobbyist just weeks after she announced her intention to abandon her campaign for re-election in 2014. However, it appears that she did no overt lobbying during the 2015 legislative session.
  Asked about the situation, Rebecca Stepto, executive director of the Ethics Commission, said her office has statutory authority to prohibit Raines from registering as a lobbyist for one year. She added that “Suzette Raines is not a registered lobbyist, and cannot and will not be registered until one year subsequent to the termination of her term as a member of the Legislature. Assuming that she terminated her position on December 31, 2014, she would not be allowed to register until January 1, 2016, at the earliest.”
  “There’s some leeway if the former legislator comes back as a state employee,” said Phil Kabler, statehouse correspondent for the Charleston Gazette. “She can still appear before the Legislature at the Legislature’s request. But I’m sure that’s not the kind of access they expected.” State employees can also attend various receptions and events in the evening just like registered lobbyists, Kabler added.
  Ashton Marra, statehouse correspondent for West Virginia Public Broadcasting, said the attorney general issued a statement that Raines would not participate as a lobbyist until her year was up. “And I haven’t seen her around the Legislature at all this session,” Marra said. 
 While Raines' case is the only documented case in relation to the one-year revolving-door period, according to Sam Hickman, who lobbies for social causes, "It’s fairly common for former legislators to end up working for private businesses or for the state government. And that’s the major reason they get hired because they have those legislative connections." However, they're still required to wait one year.</t>
  </si>
  <si>
    <t>Iowa Code Chapter 8A.106 "Department of Administrative Services — Public Records,"
Code of Iowa updated as of January 2015, https://www.legis.iowa.gov/docs/code/2015/8A.pdf
Procurement Policy within the Pulblic Sector, Debbie O'Leary, procurement services, division administrator, Iowa Department of Administrative Services, accessed April 21, 2015 
http://das.gse.iowa.gov/procurement/publicsectorpurchasingpractices.pdf
Bid/Proposals process, Department of Administrative Services, accessed April 21, 2015 
http://das.iowa.gov/gse/procurement/bid_process.html
Iowa Administrative Code, 11—117.12(8A)  "Administrative Services — Awards," Iowa Administrative Code updated as of January 2015,
https://www.legis.iowa.gov/docs/ACO/agency/01-07-2015.11.pdf
Bid/Proposals process, Department of Administrative Services, accessed April 21, 2015 
http://das.iowa.gov/gse/procurement/bid_process.html#q22</t>
  </si>
  <si>
    <t>State Auditor’s list of financial reports on line, accessed on April 23, 2015. 
https://www.wvsao.gov/Accounting/Default.aspx#AnnualReport
State Treasurer’s list of financial reports on line, accessed on April 23, 2015. 
http://www2.wvsto.com/AboutTheOffice/FinancialReports
Department of Administration Comprehensive Annual Financial Report, accessed on April 23, 2015. 
http://www.finance.wv.gov/FARS/CAFR/Pages/default.aspx 
Mike McKown, director of the state Budget Office, in a telephone interview from his office in the state Capitol in Charleston WV on Jan. 2, 2015. 
Ashton Marra, statehouse correspondent for West Virginia Public Broadcasting, in a telephone interview from her office in Charleston WV on Feb. 9, 2015.</t>
  </si>
  <si>
    <t>The Governmental Ethics Commission can assess penalties of $10 per day on candidates, political committees who fail to file reports on time. In fiscal 2014, the GEC assessed $9,780 in penalties and waived $1,420. 
The GEC assessed one fine of $500 for a more serious offense, abating half that amount. The executive director of the GEC said it's difficult for her staff to seek bigger fines in most cases because "our law requires us to prove intent. That's difficult. You have to be in that person's head. It's very easy to say 'Gosh, I didn't know I couldn't do that.' Even though there are times we are absolutely convinced (of intent), we can't prove that." In July 2014, the GEC fined a Democratic congressional candidate $100 for improperly transferring $1,000 from her state Senate campaign to her congressional race, after the state Republican Party filed a complaint.</t>
  </si>
  <si>
    <t>A review of minutes from the Iowa Ethics and Campaign Disclosure Board's meetings in 2013 and 2014 revealed complaints resulted in four reprimands, which included a $100 civil penalty, two complaints resulted in the board sending informational letters, one resulted in a contested case hearing, one in a memorandum of understanding, and one in remedial action in the form of a correction notice. Seven complaints were dismissed.
 In one case, the board initiated an investigation into emails sent by Johnston Community School district employees from school district accounts that contained express advocacy. The investigation resulted in an unknown number of employees receiving an admonishment and an additional set of employees receiving a reprimand. Two employees were reprimanded and received a civil penalty of $100 for sending the emails to parents.
 When candidates fail to turn in campaign finance reports or when individuals fail to turn in personal finance disclosure reports on time, they automatically receive a fine, which can range from $50 to $300 based on how late the documents were and whether or not the individual is a frequent delinquent filer. Individuals can file for waivers of the fines. During the board's 2013 and 2014 meetings, 68 waivers were filed; 20 were granted and 14 had penalties reduced.</t>
  </si>
  <si>
    <t>Washington's corps of registered lobbyists includes former lawmakers, top aides and agency directors. Bill Hinkle, longtime House member, was hired in 2012 as the executive director of the Rental Housing Association of Puget Sound, a job that involves lobbying. But ethics complaints against people who’ve left state service are rare — just 27 over the last two decades. And only seven of those resulted in an actual finding of a violation. 
 A big ethics gap in Washington is the absence of a mandatory cooling-off period for former lawmakers and their aides from lobbying. A bill that would have barred lobbying for one year died in the House in March 2015. Lawmakers who opposed the bill said it would have restricted their ability to earn a living.</t>
  </si>
  <si>
    <t>Damon Thayer, Kentucky state Senate, Republican Senate Floor Leader, 23 January 2015, Frankfort, Kentucky, in-person interview.
Mitchel Denham, Kentucky Attorney General's Office, assistant deputy attorney general of the criminal division and special prosecutors, 14 January 2015,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2014 and 2013 administrative actions page, Kentucky Executive Branch Ethics Commission, no date, http://ethics.ky.gov/Pages/AdministrativeActions.aspx, accessed 22 January 2015.
Report and recommendations for Personnel Board Investigation No. 12-03, Kentucky Personnel Board, 23 October 2013, http://personnelboard.ky.gov/NR/rdonlyres/5004FC0C-1F8D-4ED8-9C03-707C0A3AA98B/0/INVESTIGATIONREPORTAG1203.pdf accessed 24 January 2015.
Richie Farmer accused of 42 counts of ethics violations; 7 other ag officials face 22 counts, staff report, The Lane Report, 18 March 2013 http://www.lanereport.com/19622/2013/03/richie-farmer-accused-of-42-counts-of-ethics-violations-seven-other-former-ag-officials-face-22-counts/ accessed 24 January 2015.
Beshear aide named executive director of Kentucky Horse Park, Janet Patton, Lexington Herald-Leader, 14 October 2014, http://www.kentucky.com/2014/10/14/3481218/beshear-aide-named-executive-director.html accessed 25 January 2015.</t>
  </si>
  <si>
    <t>Statutes require annual statements of economic interests to be filed with GAB by certain state officials and employees, including candidates for state office; most individuals who are nominated by the Governor for appointment to state public office and whose nominations require the Senate’s advice and consent; and most employees of legislative service agencies, including the Legislative Audit Bureau. Members of classified civil service are not required to file asset disclosure forms.</t>
  </si>
  <si>
    <t>There were no documented cases of state legislators taking jobs in the private sector that entailed directly lobbying or seeking to influence their former government colleagues without an adequate cooling-off period during the research period, January 2013 through March 2015.
Several retiring members of the General Assembly took jobs with the executive branch in 2014, but they do not appear to involve lobbying former colleagues. Former Sen. Henry Marsh, D-Richmond, was appointed to the Alcoholic Beverage Control Board, while former Del. Algie Howell, D-Norfolk was appointed to the parole board and Del. Robert Brink, D-Arlington, was appointed deputy commissioner of aging services. Their moves make them eligible for much higher pension payments.</t>
  </si>
  <si>
    <t>Wyoming senior civil servants are not required to fill out disclosure forms with their individual and family assets, so there are no records to be audited.</t>
  </si>
  <si>
    <t>Ralph Thomas, spokesman, Office of Financial Management, email interview 2/6/15; 
Michael Mann, managing consultant, Legislative Evaluation &amp; Accountability Program Committee, email interview 4/14/2015;
Comprehensive Annual Financial Report (2014-2005), Washington Office of Financial Management 2/13/2015, accessed April 22, 2015 
 http://www.ofm.wa.gov/cafr/</t>
  </si>
  <si>
    <t>The Indiana Election Commission does issue financial penalties or sanctions against some candidates, committees or corporations, largely those with serious violations. But they are not always successful in collecting those fines and rarely are known to refer them or potential criminal violations to county prosecutors or the state attorney general. 
 "They'll issue fines against committees that haven't filed. But a lot of those fines go totally uncollected or perhaps are sent to the attorney general," said Ed Feigenbaum, campaign finance expert and owner of INGroup, a Noblesville, Ind.-based firm that offer information and resources about federal and state governments and politics. 
 In one case dating back to 1992 against a candidate for governor, he said, the Citizens for Robert D. Green Committee was fined for improper filing, but has never paid the fines. To date, the commission tabled the issue to reconsider the next step. 
 "There are few to no sanctions. I have never seen really much happened to anybody. The sanctions are just a tiny slap on the wrist,," said former long-time Indianapolis Star reporter Mary Beth Schneider. "They have meetings and imposed some fines, but they were always waived if it was the first offense." She said the commission has taken action in a few cases and imposed large fines, but they are usually appealed and reduced to a smaller fine. But Schneider also recognized the violations were most often late filing issues. 
 Trent Deckard, co-director of the Indiana Election Division, explained that the division gives the person or committee at least a year to pay the fines and then the violations are turned over to the attorney general. For a considerable amount of time, the attorney general wasn't doing anything with the referrals, he said, but as of early 2015, people whose names were given to the attorney general are getting back to the division to settle their fines.
A comprehensive listing of all the fines imposed for campaign finance violations since 2013 was not available, according to Deckard. However, he supplied data of the fines imposed by the Indiana Election Commission that were turned over to the attorney general's office during 2013 and 2014 for collection. The total was more than $70,000, of which about $1,100 was marked as being paid.</t>
  </si>
  <si>
    <t>State Rep. Jim Ward, telephone interview May 10, 2015
Linkedin: https://www.linkedin.com/pub/kim-borchers/5/838/875     
"Brownback aide Mark Dugan establishes political consulting firm," Bryan Lowry, Wichita Eagle, Jan. 8, 2015: http://www.kansas.com/news/politics-government/article5608290.html  
"Kansas governor's campaign spokesman gets new job," Associated Press, Nov. 18, 2014: http://6lawrence.com/news/politics/12788-kansas-governor-s-campaign-spokesman-gets-new-job                                                                                                                                                                                   
"Kansas Tax Agency Hires House Committee Chairman," The Associated Press, Dec. 5, 2014: http://cjonline.com/news/2014-12-05/kansas-tax-agency-hires-house-committee-chairman                                                                                                    
"Legislators Grill Brownback Nominee for Court of Appeals," Bryan Lowry, Wichita Eagle, March 4, 2015: http://www.kansas.com/news/politics-government/article12493949.html                                                                                                   "Privatization Initiative Offers Window on Kansas Government," 
Mike Shields, Dave Ranney, Kansas Health Institute News Service, May 27, 2014: http://www.khi.org/news/article/privatization-initiative-offers-window-kansas-gove/?print</t>
  </si>
  <si>
    <t>Indiana Administrative Code, Title 25, 1.1-1.3, and 1.1-1.6, www.file:///C:/Users/Dustin/Downloads/A00011.pdf.
Indiana Access to Public Records Act, Indiana Code 5-14-1.5, specifically I.C. 5-14-3-2; 
https://iga.in.gov/legislative/laws/2014/ic/titles/005/.
Governor's executive order, Buy Indiana Presumption, May, 2005, by Gov. Mitch Daniels: http://www.in.gov/idoa/files/EO_05-05_Buy_Indiana.pdf.
Indiana Department of Administration, Procurement Division, Procurement Laws and policies. http://www.in.gov/idoa/2944.htm</t>
  </si>
  <si>
    <t>The consensus among those interviewed is that the law is followed, but the exemption that allows lawmakers to immediately lobby for their own business interests after leaving the Legislature is of concern. That is due to the narrow definition of lobbying and lobbyist in Utah law. In general, the halls of the Capitol are filled with former lawmakers who now are engaged in lobbying.</t>
  </si>
  <si>
    <t>West Virginia’s financial disclosure statements are not audited.</t>
  </si>
  <si>
    <t>There is no law to which they do or do not adhere, so there is no cooling-off period. 
 That said, only a few legislators have quit or been defeated in the past two years. One of them is now openly lobbying for a social service agency.</t>
  </si>
  <si>
    <t>Danny Homan, president, Council 61, American Federation of State, County &amp; Municipal Employees, Jan. 29, 2015, telephone interview 
Caleb Hunter, head of marketing and communications and legislative liaison, Iowa Department of Administrative Services, Jan. 30, 2015, telephone interview
Gov. Branstad appoints his son, Marcus, to Iowa Natural Resource Commission, William Petroski, Des Moines Register, March 1 2013 http://blogs.desmoinesregister.com/dmr/index.php/2013/03/01/gov-branstad-appoints-his-son-marcus-to-iowa-natural-resources-commission?nclick_check=1
Change of state jobs to at-will status appealed, David Pitt, Associated Press, Sept. 25, 2014 http://www.desmoinesregister.com/story/news/investigations/2014/09/25/state-jobs-change-will-status-branstad-political-positions-appeal-workers-illegal/16192753/
Branstad makes judge job at-will, Clark Kauffman, Des Moines Register, Aug. 7, 2014 http://www.desmoinesregister.com/story/news/local/government/2014/08/07/terry-branstad-will-judge/13708661/
State skips job site in hirings, Jason Clayworth, Des Moines Register, April 14, 2014
http://www.desmoinesregister.com/story/news/investigations/2014/04/12/state-iowa-unadvertised-jobs/7656041/
"Hog, ethanol baron Bruce Rastetter now a Republican kingmaker," Associated Press, Waterloo Cedar Falls Courier, August 4, 2011, http://wcfcourier.com/news/local/govt-and-politics/hog-ethanol-baron-bruce-rastetter-now-a-republican-kingmaker/article_f464020c-84d8-5b04-8fb4-176173652e20.html</t>
  </si>
  <si>
    <t>The Illinois State Board of Elections is granted the authority to request audits of  the campaign finances of political committees- either randomly or for cause. 
The audits check for compliance among contribution limits, quarterly report filings and reports of campaign contributions of $1,000. If for cause, the State Board of Elections are not required to disclose the name of the committee it requested an audit from unless violations are found. 
Between Jan. 1, 2013 and May 20, 2015, there were 72 complaints made public. The State Board of Elections filed 68 of those complaints that stem around failure to file quarterly reports. 
The board does however, regularly impose sanctions for late filings or absent filings. 
An independent review of unpaid fines between Jan. 1, 2013 and May 20, 2015, show dozens of fines imposed for late or absent filings.</t>
  </si>
  <si>
    <t>Reporters who cover the legislature say they haven't seen former lawmakers violating Tennessee's revolving-door law, which required that members of the General Assembly wait 12 months after leaving office before lobbying. But there are ways they can find to influence their former government colleagues – at least indirectly. 
 “It seems as soon as that year’s up, I start seeing those people at the Capitol again,” said Andrea Zelinski, who covers politics for the Nashville Scene. 
 Other reporters agreed that while the law isn’t being violated, the question is whether it’s being circumvented by someone who acts as a consultant for an employer of a lobbyist. That consultant could suggest which former colleagues would be the best to approach. He could coach other lobbyists on the likes and dislikes of various legislators and help the lobbying effort.
 “I’m not directly aware of any who are violating the letter of the law,” said Rick Locker, who writes about politics for the Memphis Commercial Appeal. "I think it’s possible to get around it by not directly showing up to lobby. But you can get around it by advising clients and not directly lobbying yourself. Like if a company hires you to be there government relations person, you are banned from lobbying for that one year but you can still work for them and advise them on how to proceed.”
 Tom Humphrey, who writes for the Knoxville News Sentinel agreed: “Typically, what they do for that one-year blackout is consulting.”</t>
  </si>
  <si>
    <t xml:space="preserve">There is no law or practice where disclosure records are required. Therefore, there is no public access to such records. </t>
  </si>
  <si>
    <t>Illinois Compiled Statues, Illinois Pension Code, June 30, 1986,  40 ILCS 5/22A-115, Sec. 22A-115 http://www.ilga.gov/legislation/ilcs/ilcs5.asp?ActID=638&amp;ChapterID=9</t>
  </si>
  <si>
    <t>There are no asset disclosure records to access.</t>
  </si>
  <si>
    <t xml:space="preserve">The Idaho Secretary of State’s office does sanction offenders, but often it will choose not to impose fines if once it points out the violation to the offending party, the party corrects it by promptly filing a new or amended report. The office frequently states that its goal is compliance with the law, not sanctions. Nevertheless, it has and does impose sanctions when offenders don’t comply.
 The office received seven complaints to which it responded during the 2013-14 election cycle. It investigated all seven. It determined there was no violation in two; required new or amended reports in three; and imposed sanctions in two, including one turned over the Idaho Attorney General’s consumer protection division for prosecution of a telephone-related complaint, and one that resulted in a $1,000 fine in addition to requirements to file new reports.
 </t>
  </si>
  <si>
    <t>Illinois Compiled Statutes, Illinois Procurement Code, 30 ILCS 500, February 6, 1998, http://www.ilga.gov/legislation/ilcs/ilcs5.asp?ActID=532&amp;ChapterID=7</t>
  </si>
  <si>
    <t>It is generally agreed that the two restrictions on legislators’ private sector activities for one year after leaving office -- a prohibition against certain forms of lobbying, and a prohibition against having an interest in state and county contracts -- are obeyed.
 Republican former legislator Stan Adelstein, who retired in late 2013, tells of state government being forced to wait a year while he was out of office to purchase land he had an interest in. He says the one-year cooling-off period regarding contracts is very well known to legislators and is respected. 
 That is evidenced by multiple accounts of debates during the winter of 2015 over legislation to impose a similar cooling-off period on state employees. During those debates, a Democratic legislator was quoted as saying “Legislators have a moratorium saying we can’t be involved in a contract that we voted on for a year.”
 There is some question, however, over whether the cooling-off period applies to former legislators who are appointed to state boards for which they receive pay. Some interpret such appointments within one year of a legislator leaving office as a violation of the constitution, while others don't.</t>
  </si>
  <si>
    <t>Hawaii Revised Statutes, Title 7, chapter 88, Section 103, Records, 2014, http://www.capitol.hawaii.gov/hrscurrent/Vol02_Ch0046-0115/HRS0088/HRS_0088-0103.htm
Hawaii Administrative Rules Title 6, Chapters 20, Employees' Retirement System, Public Records and Information, 26 November 2009, http://budget.hawaii.gov/wp-content/uploads/2012/11/Chapter-20.pdf
Investment Policy, Guidelines and Procedures, Employees' Retirement System of the State of Hawaii, 5 November 2014, http://ers.ehawaii.gov/wp-content/uploads/2012/10/ERS-Investment-Policy-Guidelines-Procedures-Manual-November-5-2014.pdf</t>
  </si>
  <si>
    <t>Idaho Code Sections 9-337 through 9-351, Idaho Public Records Law, 1990, last amended 2011
http://legislature.idaho.gov/idstat/Title9/T9CH3SECT9-338.htm</t>
  </si>
  <si>
    <t xml:space="preserve">The Campaign Spending Commission regularly imposes sanctions that include administrative fines. It also refers violators to the state attorney general or county prosecutors for criminal charges.
 In the 2013-14 fiscal year, the commission reported it discovered 12 excess contributions to candidate or noncandidate committees resulting in a total of $34,165 escheat to the Hawaii Election Campaign Fund and $6,300 in administrative fines, five false name contributions resulting in a $2,250 escheat to the HECF and $5,000 in administrative fines, three anonymous contributions resulting in $377 escheat to the HECF, five late fundraiser notices resulting in $175 in fines, one failure to report a contribution resulting in a $500 fine, one excess non-resident contribution resulting in a $1,000 fine and one foreign contribution resulting in a $2,000 fine.
 </t>
  </si>
  <si>
    <t>Since the State Campaign Finance Commission, tasked with monitoring and enforcing campaign finance laws in Georgia, has not been active in investigations, there have not been any sanctions.
 A performance audit conducted by the State Auditor in 2014 found huge problems with the agency's investigation procedures. “Our analysis of open cases revealed that no action had been taken for an average ranging from 1.5 to 4.1 years,” the audit found.</t>
  </si>
  <si>
    <t>The asset disclosure records of legislators who serve on select committees on discipline and expulsion are posted online by the Secretary of State quickly after they are received. There are no barriers to access or costs other than Internet access to view the statements. All records are in pdf format. 
 Members of the Judicial Qualifications Commission and Civil Service Commission do not file asset disclosure forms.</t>
  </si>
  <si>
    <t>Retirement and Pensions – O.C.G.A. § 47-1-14 (2014)
http://www.lexisnexis.com/hottopics/gacode/Default.asp
Employees Retirement System of Georgia Comprehensive annual report 
http://www.ers.ga.gov/Docs/Formsandpubs/CAFR2014.pdf</t>
  </si>
  <si>
    <t xml:space="preserve">The Disclosure of Statement of Interests forms are online on the Tennessee Ethics Commission website. These include members of the Tennessee Ethics Commission and the judges who sit on the Board of Judicial Conduct. The non-judges who serve on the BJC do not have to file the forms. 
The files are uploaded almost immediately after they are turned in by lawmakers. Users can only view the records, as there is no option to download the data. </t>
  </si>
  <si>
    <t>Legislators are forbidden from becoming lobbyists for a year after leaving office, but they have a way of sneaking around the law during the interim. 
They just call themselves consultants. 
In this capacity, according to The State, they can help “with legislative strategy, [advise] lobbyists and even [visit] the State House to provide support to lobbyists.”
According to some lawmakers, the one-year waiting period not only isn’t nearly long enough, but may be counter-productive.
State Sen. Chip Campsen told The State in 2013 that the waiting period just encourages people to run for office and spend their time looking for a nice lobbying job.
“You need to have enough separation so the office doesn’t merely become a stepping stone to realize your ultimate goal of becoming a lobbyist,’’ he said.
A bill to extend the waiting period to a full eight years might have slammed shut the easy passageway between lawmaker and lobbyist. But the legislation gained no traction.
“Yes, I think there is a problem with that,”  said State Sen. Larry Martin. “I think it ought to be a complete hands-off, quite frankly for that one year.”
Martin said that the U.S. Supreme Court has ruled lengthy bans of five or ten years to be unconstitutional.
“Anything longer than a couple of years, or three years, you’re going to run into a legal challenge that you’re not going to win,” Martin aid, “But I do think that ought to be enforced, absolutely.”</t>
  </si>
  <si>
    <t>215.44 Board of Administration; powers and duties in relation to investment of trust funds, 2014, http://www.leg.state.fl.us/Statutes/index.cfm?App_mode=Display_Statute&amp;Search_String=&amp;URL=0200-0299/0215/Sections/0215.44.html</t>
  </si>
  <si>
    <t>Statements of Financial Interest are searchable in an online database. Users must know the name of the person they wish to research; the site does not provide a browsing option or a way of filtering by government branch or civil service agency/department. 
The original record is viewable in an imaged pdf format, and information contained in the pdf has been extracted into a metadata panel — although there is no option to export this into a spreadsheet format and no easy way to capture this information in bulk without the assistance of a web scraper. 
The database contains a historical archive of the SFIs for the previous five years. The elibrary that contains the information also contains reference materials to the law and explanations for what should be entered into each field of the form.</t>
  </si>
  <si>
    <t>The commission will email disclosure reports upon request, with no charge, in PDF form, but they are not available on the commission's web site.</t>
  </si>
  <si>
    <t>C.G.S., Title 3, Chap. 32, Sec. 3-37, 1949. http://www.cga.ct.gov/current/pub/chap_032.htm#sec_3-37</t>
  </si>
  <si>
    <t>29 Del. C. 8308 (c)(3): http://1.usa.gov/19QspBY, Approved June 11, 1970</t>
  </si>
  <si>
    <t>Government Code §7512 (1991)
http://leginfo.legislature.ca.gov/faces/codes_displaySection.xhtml?lawCode=GOV&amp;sectionNum=7512.</t>
  </si>
  <si>
    <t>Rhode Island requires a 1-year cooling off period before a former lawmaker can lobby the General Assembly. Many legislators do become lobbyists after leaving office, but they wait the required year before openly lobbying and there have been no documented cases of legislators violating the cooling off period since January 2013. 
Rhode Island Public Radio political reporter Scott MacKay says that it's hard to tell if the revolving door law is abused in a state where who you know carries weight, but that there have been no documented cases of abuse in recent years. 
Political reporter Ted Nesi of WPRI says that lawmakers seem to be diligent about following the 1-year cooling-off period, with the plan that as soon as it ends they will take up lobbying their former colleagues.</t>
  </si>
  <si>
    <t>TITLE 24. GOVERNMENT - STATE PUBLIC EMPLOYEES' RETIREMENT SYSTEMS ARTICLE 51.PUBLIC EMPLOYEES RETIREMENT ASSOCIATION PART 2. ADMINISTRATION C.R.S. 24-51-213 (2014): http://www.lexisnexis.com/hottopics/colorado/?app=00075&amp;view=full&amp;interface=1&amp;docinfo=off&amp;searchtype=get&amp;search=C.R.S.+24-51-213
PERA Attorney Jennifer Schreck, email, July 30, 2015.</t>
  </si>
  <si>
    <t>There are no laws governing private sector employment after leaving office in Oklahoma, and it is common for legislators to enter the private sector upon leaving the house or senate -- even in a field they may have recently crafted laws governing. 
There’s nothing to prevent Oklahoma legislators from leaving office and becoming a lobbyist for an industry they used to make laws about, and this occurs frequently. 
Oklahoma's term limits may make it necessary for legislators to seek employment in the private sector after public service. 
"Some people go into the legislature now to elevate their career path," said Randy Krehbiel, a veteran political reporter for the Tulsa World. 
After losing a 2014 race for one of Oklahoma's U.S. Senate seats, the former state Speaker of the House T.W. Shannon was hired by a private Tulsa-based financial services firm. Premier Consulting Partners used to be part of Spirit Bank and now focuses on consulting for HR compliance, risk management, business and estate planning and wealth management, areas that Shannon may have affected state laws in during his time as speaker.</t>
  </si>
  <si>
    <t>Arizona Revised Statute Title 38 Chapter 5 Article 2-714, Powers and duties of ASRS and board
http://www.azleg.gov/FormatDocument.asp?inDoc=/ars/38/00714.htm&amp;Title=38&amp;DocType=ARS
Laws current as of March 30, 2015.</t>
  </si>
  <si>
    <t>No such law exists.
Ark. Code, 24-4-1003, "Benefit provisions -- Inspection of records."
http://law.justia.com/codes/arkansas/2012/title-24/chapter-4/subchapter-10/section-24-4-1003/
Ark. Code 25-19-105 (b)(9)(A), Arkansas Freedom of Information Act, 1967. 
http://law.justia.com/codes/arkansas/2012/title-25/chapter-19/section-25-19-105/</t>
  </si>
  <si>
    <t xml:space="preserve">Asset disclosure forms, referred to as financial disclosure forms by the state, are not accessible online in Oklahoma for any state officer. </t>
  </si>
  <si>
    <t xml:space="preserve">Asset disclosure records are not available online in Oregon until 2016. They are projected to meet open data standards at that time. </t>
  </si>
  <si>
    <t>Delaware's Elections Commissioner seems to avoid imposing sanctions even when violations of campaign finance law are discovered. 
In October 2014, Commissioner Elaine Manlove told a reporter from WDDE, Delaware's NPR affiliate, that “I don’t have the ability to fine them, so it’ll be more of making them aware, unless the [Attorney General’s] office says I can do something else." She was referring to the Republican mailers that she admitted lacked proper disclosure required under a 2012 law. 
“By code it’s wrong. It doesn’t have attribution,” Manlove told the reporter. Her statements contradict state election law passed in 2012 that says "A reporting party who violates" disclosure laws "shall be assessed a fine by the Commissioner of $500 or 25% of the cost of the campaign advertisement subject thereto, whichever is greater." In a January 2015 interview, Manlove admitted to not imposing or collecting a fine on the supposed offenders.
In other cases, when it relates to campaign finance reports that are filed late, Manlove appears to fine offenders, but not attempt to collect on those fines. According to a February 2015 report on delawareonline.com, Democratic Rep. Kim Williams wrote a letter to Manlove complaining about hundreds of thousands in uncollected fines. "As of Feb. 9, there are over $800,000 in outstanding fines and that most of the fines are from January 2014 to the current date. Fines that have been paid to the department are generally less than $10,000, whereas fines that have been waived are upward of $70,000," the report said.</t>
  </si>
  <si>
    <t>Asset disclosures are not available online.
An official with the secretary of state’s office said the agency does not receive requests for asset disclosures very often and it wouldn’t make sense to invest the money needed to file such disclosures electronically and have those disclosures searchable online.</t>
  </si>
  <si>
    <t>A 2010 federal court ruling overturned Ohio's "revolving door" law that for many years generally prohibited legislators from lobbying their former Statehouse colleagues for a 12 months after leaving office. No substantive attempt has been made to restore the law. That's led to, for example, to the former Ohio Senate president landing a lobbying job a few weeks after stepping down in 2013 due to term limits, and the former Ohio House speaker setting up a lobbying firm with top former staffers less than 10 days after leaving office.</t>
  </si>
  <si>
    <t>The Public Disclosure Commission, citing shortage of money and personnel, does not regularly check F-1 financial forms for accuracy. That goes for civil servants, lawmakers and judges. Any omissions or inaccuracies are typically pointed out by political opponents or journalists.
 The Seattle Times reports that the public rarely sees these forms, because they are not automatically posted online. As a result, they are not vetted and can contain errors.</t>
  </si>
  <si>
    <t>There are no laws restricting the kinds of jobs lawmakers can take in the private sector and most are already employed because the legislature convenes only once every two years, a fact explicitly recognized by Joint Rules Section 1001, which covers legislative ethics. 
Section 1001 reminds lawmakers: “If public confidence in the Legislative Assembly is to be maintained and enhanced, it is not enough that members avoid acts of misconduct. They also must avoid acts that may create an appearance of misconduct.”
There are a few lawmakers known who got jobs as lobbyists after retiring from the legislature or losing their seat. A conservative blogger noted that several lawmakers work for companies or organizations that stand to benefit from legislation, such as a university and a group of counties. The group of counties also employ a lobbyist.</t>
  </si>
  <si>
    <t>Idaho Code Section 67-5718, Procedure for Bidding, 1975, last amended 2007 http://legislature.idaho.gov/idstat/Title67/T67CH57SECT67-5718.htm
Idaho Code 67-57, Department of Administration, 1974, last amended 2007; http://legislature.idaho.gov/idstat/Title67/T67CH57.htm
Idaho Code of Administrative Procedure, Section 38.05.01, Rules of the Division of Purchasing; http://purchasing.idaho.gov/pdf/terms/IDAPA38.05.01.pdf
Idaho Code Section 9-338, Public Records, Right To Examine, 1990, last amended 2011; http://legislature.idaho.gov/idstat/Title9/T9CH3SECT9-338.htm</t>
  </si>
  <si>
    <t>Among the hundreds of decisions that the State Elections Enforcement Commission (SEEC) lists on its website, some resulted in penalties of as low as $200. In 2013, the Commission issued 96 decisions and in 2014, 41 decisions.
In some cases, no sanctions are issued -- if what is ruled to be an error is "negligible," (File No. 2013-005), for example. Some cases, after investigation, are dismissed (File No. 2014-098).
Penalties included the 2014 case of a Glastonbury resident who gave $100 to a candidate for a statewide office, but shouldn't have, because she is a principal of a state contractor, and contractors (or would-be contractors) are prohibited from contributing to a candidate or political party.
In other cases, penalties were in the thousands of dollars. This included the 2014 case of a Greenwich millionaire who disregarded the $100 ceiling on individual contributions to candidates seeking to participate in the Citizens' Election Program (CEP). The man made eight donations of $100 to a candidate's committee, all on his credit card. The SEEC investigation showed that the Greenwich man had attributed some of the donations to members of his extended family, some of whom lived outside of Connecticut, had no idea their names were being used, and, in some cases, had an incorrect address listed. The commission fined the Greenwich man $12,000 and said in its report that it declined to refer the case to the state attorney general because of the man's cooperation.
The number of SEEC-initiated investigations dropped after 2011, when resources for the commission and other state oversight agencies were cut.</t>
  </si>
  <si>
    <t>Ric Brown, Finance Secretary, 19 February 2015, Richmond, Virginia, interview by phone.
Preliminary Annual Report, Department of Accounts, accessed 21 February 2015. http://www.doa.virginia.gov/Financial_Reporting/Preliminary_Reports/Preliminary_Reports_Main.cfm
2014 Preliminary Report, Department of Accounts, 14 August 2014. http://www.doa.virginia.gov/Financial_Reporting/Preliminary_Reports/2014_Preliminary_Report.pdf
Commonwealth Data Point, accessed 21 February 2015. http://datapoint.apa.virginia.gov/</t>
  </si>
  <si>
    <t>Only the “exempt’ top officials are subject to any kind of asset disclosure required by the Executive Code of Ethics. These disclosures are not independently audited.</t>
  </si>
  <si>
    <t>Interview: John Krull, chairman of the journalism department at Franklin College, Franklin, and executive editor of The StatehouseFile, a Statehouse student reporting program.
Indianapolis Star article, "INDOT official Troy Woodruff resigns as probe ends," July 30, 2014, by Ryan Sabalow; http://www.indystar.com/search/INDOT%20official%20Troy%20Woodruff%20resigns/. 
Indianapolis Star article, "Ethics cop criticizes INDOT official at press conference," August 1, 2014, by Ryan Sabalow; http://www.indystar.com/story/news/2014/08/01/ethics-cop-criticizes-indot-official-press-conference/13465991/
Indiana Star article, "Did patronage lead to BMV overcharges?" May 26, 2015, by Tony Cook and Tim Evans; http://www.indystar.com/story/news/2015/05/23/patronage-lead-bmv-overcharges/27797473/</t>
  </si>
  <si>
    <t>The statements of economic interest of state officials and employees are not audited. A member of the press or public could check some information on the disclosure statements through public property or corporation records, said Dale Eisman, acting director of communications for Common Cause, but other items such as stock holdings would be impossible to check.
 Under the 2014 ethics law, the Conflict of Interest and Ethics Advisory Council will compare the disclosure forms from lobbyists with the statements of economic interest from state officials and employees. Under a new law, legislators will not begin filing statements with the council until 1 January 2016.</t>
  </si>
  <si>
    <t>The Secretary of State’s office sometimes issues fines for failing to file disclosure reports, and sometimes it waives them. 
 In August 2014, media reported on a candidate for the Colorado state Senate who was accused of accepting anonymous donations, and donations that exceeded the limit. Coverage of any resolution to the matter didn’t match coverage of the accusations. The Secretary of State “never investigated, and no one had enough evidence to file a lawsuit,” said Luis Toro, director of Colorado Ethics Watch about the state Senator’s campaign finance controversy.
 Because of the private party enforcement system in Colorado, sanctions come after a third party files a complaint and prosecutes it before an administrative law judge. 
 “The constitution specifically states that complaints will be citizen-driven,” said Richard Coolidge, a spokesman for the Secretary of State’s office. “We receive the complaints and forward them to an administrative law judge. If we identify a violation (not one brought to our attention), we'll seek a correction or fine but most of our focus is on facilitating transparency for the public and the filers.”
 In a way, having such a system in Colorado keeps politicians careful, said journalist Sandra Fish who covers campaign finance issues in Colorado. “There’s this huge aspect that people are looking over your shoulder,” she said. “You’ve got individual watchdogs … and they’re going to be out there.” Part of the reason Colorado uses private party enforcement is that it saves money and avoids partisanship issues, said Mario Nicolais, a Colorado attorney who practices in campaign finance compliance. “It also means that there are some real nutty activists bringing and prosecuting claims,” he said. “Also, there are more or less partisan groups that go after candidates from the ‘other side’.” 
 Because sanctions come from private party enforcement, not a technologically advanced monitoring agency or program, politicians in Colorado could be getting away with plenty as long as someone doesn’t notice or feel obliged to file a complaint.</t>
  </si>
  <si>
    <t>Stephen Klein, Chief Fiscal Officer, personal Interview Jan. 29, 2015.
Finance and Mgt. Commissioner James Reardon, personal interview Feb. 4, 2015.
Jack Hoffman, senior policy analyst Public Assets Institute personal interview Jan. 29, 2015.
H. 82, the Budget Adjustment Act of 2015, accessed April 17, 2015. 
http://legislature.vermont.gov/bill/status/2016/H.82
---
Peer Reviewer sources:
Operating statement:
http://spotlight.vermont.gov/sites/finance_transperancy/files/Budget/FY2016/General_Fund_Summary_ FY2016.pdf
http://spotlight.vermont.gov/performance_measures</t>
  </si>
  <si>
    <t>There are no assets disclosure requirement for civil servants in Utah, so there is no audit to be conducted on such disclosures. There has been no attempt to address this issue administratively or legislatively during the study period.</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</si>
  <si>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Division of Finance Financial Highlights, Fiscal Year Ended June 30, 2014, released in October 2014, http://le.utah.gov/interim/2014/pdf/00004680.pdf. 
Example of fiscal year-end report, State of Utah Comprehensive Annual Finance Report, 2013, http://finance.utah.gov/reporting/documents/13UTCAFR.pdf.</t>
  </si>
  <si>
    <t>Jacob Huebert, Liberty Justice Center, 9 March 2015, interview by email; interview by phone 13 March 2015. 
Ex-Quinn aide wins close vote to lead city-state sports body, Jared Hopkins, 8 December 2014, http://www.chicagotribune.com/sports/baseball/whitesox/chi-illinois-sports-facility-director-20141208-story.html
Rauner stumbles with hiring of aide's sister, editorial, Chicago Tribune, 16 February 2015http://www.chicagotribune.com/news/opinion/editorials/ct-rauner-hiring-nepotism-0217-20150216-story.html
Office of the Executive Inspector General, OEIG - Case#11-01567, August 20, 2014 https://www.illinois.gov/oeig/Documents/11-01567_%20Schneider_%20Hannig_%20Hughes_%20Woods,%20Jr_08.20.14%20Part%201.pdf</t>
  </si>
  <si>
    <t>There are no documented cases since 2013 of former New York legislators taking private-sector jobs in violation of state law. More concerning to good-government experts, however, is that New York has a part-time Legislature, opening the door to potential conflicts among lawmakers who have second jobs as lawyers or other positions. 
 Former Assembly Speaker Sheldon Silver, for example, was arrested in January 2015 and accused of accepting millions of dollars in bribes and kickbacks through law firms that employed him.</t>
  </si>
  <si>
    <t>Jon Hanian, press secretary to the governor, interviewed in his office at the Idaho Capitol, Monday, Dec. 29, 2014
Jim Weatherby, professor emeritus,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“Otter names Debbie Field as new Corrections board chair,” Betsy Z. Russell, Eye on Boise/The Spokesman-Review, Jan. 15, 2015, http://www.spokesman.com/blogs/boise/2015/jan/15/otter-names-debbie-field-new-corrections-board-chair/</t>
  </si>
  <si>
    <t>Legislators generally do adhere to the one-year, no-lobbying rule. Not one exception could be found during the period of study.</t>
  </si>
  <si>
    <t>The Fair Political Practices Commission has a long record of imposing penalties on violators of campaign finance laws. In 2014, the FPPC closed over 300 cases resulting in fines for offenders and 670 cases were closed by issuing warning letters. The cases included political parties and political action committees.</t>
  </si>
  <si>
    <t>There is no cooling-off period for New Mexico's state lawmakers (who do not receive a salary, only per diem and reimbursements), so many of them become lobbyists after leaving the legislature. In recent years there have been more than two dozen former lawmakers working as lobbyists.</t>
  </si>
  <si>
    <t>The 2015 Nevada Legislature approved a law change requiring legislators who leave office to skip a session before returning to the Legislative Building as a lobbyist. That law takes effect in 2016. 
Former lawmakers working as lobbyists have been a common sight in the Legislative Building, since Nevada has not had a cooling-off requirement for state legislators until now. During this year’s Legislature, at least 14 former legislators were registered to lobby.</t>
  </si>
  <si>
    <t>The Ethics Commission imposes sanctions on offenders, ranging from reprimands to fines. 
For example in August 2013, in a contested case, the Ethics Commission ruled unanimously to fine Paul Bookout $8,000 and reprimand him for four violations of campaign finance law. 
Cases are often settled. For example, then Lt. Gov. Mark Darr accepted a settlement of $11,000 for 11 violations in 2013 (he resigned shortly thereafter). Sen. Jeremy Hutchinson, also in 2013, also settled with the commission and accepted a letter of warning and a fine of $500 after a $2,700 of unreported Hutchinson campaign funds were deposited into the bank account of the then-married senator's then girlfriend.  
Rep. Mark Lowery agreed in 2013 to a settlement of a letter of caution and a $150 fine for failure to file four monthly campaign finance reports during his campaign. 
In practice, the sanctions are usually relatively small and typically imposed after the election in question is over.</t>
  </si>
  <si>
    <t>There is no law restricting legislators in the kind of work they may pursue upon leaving office. Indeed, several former legislators have become lobbyists not long after leaving office. 
 In a case that generated controversy in 2013 and 2014, a senator took a job as the director of a quasi-governmental health insurance organization while maintaining his seat. Several observers have noted that the state is more permissive of the employment choices of lawmakers since they are regarded as “citizen legislators” and only paid $100 a year.</t>
  </si>
  <si>
    <t xml:space="preserve">There are no documented cases of Montana legislators failing to observe the legally required cooling off period for lobbying after leaving office. 
Complaints about violating private sector lobbying rules would be filed with the Commissioner of Political Practices. While it's not clear if there are no complaints due to lack of reporting, or absence of violations, it seems unlikely that such a violation would escape notice of political partisans and the press. </t>
  </si>
  <si>
    <t>Hawaii Revised Statutes, Title 9, Chapter 103D, Section 105, Public access to procurement information, 1993; 
http://www.capitol.hawaii.gov/hrscurrent/Vol02_Ch0046-0115/HRS0103D/HRS_0103D-0105.htm
Hawaii Revised Statutes, Title 8, Chapter 92F, Chapter 12, Disclosure required, 1988, 
http://www.capitol.hawaii.gov/hrscurrent/Vol02_Ch0046-0115/HRS0092F/HRS_0092F-0012.htm</t>
  </si>
  <si>
    <t>There is no such law, including no cooling-off period. Indeed, many lawmakers return to the Statehouse as lobbyists the session after they leave office.</t>
  </si>
  <si>
    <t>Sherry Sushito, Hawaii Department of Human Resources Development, Office of the Director, administrative assistant, 13 March 2015, Honolulu, Hawaii, telephone 
Les Kondo, Hawaii State Ethics Commission, executive director, Honolulu, Hawaii, 16 January 2015, telephone 
Les Kondo, Hawaii State Ethics Commission, executive director, Honolulu, Hawaii, 14 May 2015, telephone 
Janet Mason, League of Women Voters- Hawaii, legislative chair, Honolulu, Hawaii, 16 January 2015, telephone
Senate Panel: Nepotism in Hawaii State Hospital Hiring Is ‘Disturbing’, Nick Grube, Honolulu Civil Beat, 10 April 2014, http://www.civilbeat.com/2014/04/21771-senate-panel-nepotism-in-hawaii-state-hospital-hiring-is-disturbing/
State Hospital favoritism complaints prompt anti-nepotism bill, Keoki Kerr, Hawaii News Now, 4 March 2014, http://www.hawaiinewsnow.com/story/24887456/state-hospital-favoritism-complaints-prompt-anti-nepotism-bill</t>
  </si>
  <si>
    <t>In-person interview with William Perry, Executive Director, Common Cause Georgia, January 23, 2015;
Phone interview with Tom Crawford, Editor of the Capitol Report, February 20, 2015;
Phone interview with Max Blau, Political Reporter, Creative Loafing, February 24, 2015;
“Deal rewards key staff with big raises,” by Greg Bluestein and James Salzer, the Atlanta Journal- Constitution, March 1, 2015 http://www.myajc.com/news/news/local-govt-politics/deal-rewards-key-staff-with-big-raises/nkKR3/#e42965e9.3902445.735658;
“Three powerful Georgia boards help bankroll Gov. Nathan Deal,” James Salzer and Kristina Torres, Atlanta Journal - Constitution, August 12, 2014, http://www.myajc.com/news/news/state-regional-govt-politics/three-powerful-georgia-boards-help-bankroll-gov-na/ng6gr/#4e130125.3620543.735651;
“Gov. Deal defends Chip Rogers' high salary amid state cutbacks,” Christopher King, CBS46 TV, January 24 2015. http://www.cbs46.com/story/20679033/gov-deal-defends-chip-rogers-high-salary-amid-state-cutbacks#ixzz3SWaXgaEH;
“Clues over what led to Chip Rogers’ GPB departure,” Greg Bluestein, the Atlanta Journal-Constitution, April 24, 2014. 
 http://politics.blog.ajc.com/2014/04/24/clues-over-what-led-to-chip-rogers-gpb-departure/
“Deal promotes 3 officers on his security detail,” Associated Press, February 7, 2015, http://savannahnow.com/news/2015-02-07/deal-promotes-3-officers-his-security-detail;
“Firm owned by Deal relative finds success, critics,” Christina Cassidy, Associated Press, September 28, 2014, http://savannahnow.com/news/2013-09-29/firm-owned-deal-relative-finds-success-critics</t>
  </si>
  <si>
    <t>No such law exists. 
Georgia Open Records Act O.C.G.A. § 50-18-72
http://www.lexisnexis.com/hottopics/gacode/Default.asp
Georgia Procurement Manual - http://doas.ga.gov/StateLocal/SPD/Docs_SPD_Official_Announcements/GeorgiaProcurementManual.pdf</t>
  </si>
  <si>
    <t xml:space="preserve">A.S. 37.10.220 (a)(13) (http://www.touchngo.com/lglcntr/akstats/statutes/title37/chapter10/section220.htm), accessed Feb. 16, 2015; </t>
  </si>
  <si>
    <t>119.01 General state policy on public records, 2014, http://www.leg.state.fl.us/statutes/index.cfm?mode=View%20Statutes&amp;SubMenu=1&amp;App_mode=Display_Statute&amp;Search_String=119.01&amp;URL=0100-0199/0119/Sections/0119.01.html
119.07 Inspection and copying of records; photographing public records; fees; exemptions, 2014, http://www.leg.state.fl.us/statutes/index.cfm?mode=View%20Statutes&amp;SubMenu=1&amp;App_mode=Display_Statute&amp;Search_String=119.07&amp;URL=0100-0199/0119/Sections/0119.071.html</t>
  </si>
  <si>
    <t>The records are available through a public records request but are not published online by the secretary of state. Although Gov. Susana Martinez voluntarily posts the financial disclosure reports for executive branch members on her website, the 2014 forms had not been posted by the end of March 2015, and they included only some of the officials and staff engaged in ethics work.</t>
  </si>
  <si>
    <t>29 Del. C. 6908(5), http://1.usa.gov/1wn0aVk, Approved August 7, 1996; 
29 Del. C. 10115(a), http://1.usa.gov/1wn0l3a, Approved July 21, 1976; 
29 Del. C. 10112(a)(1), http://1.usa.gov/1wn0l3a, Approved July 21, 1976</t>
  </si>
  <si>
    <t>Neither the Joint Commission on Public Ethics nor the Commission on Judicial Conduct post their members' financial disclosure forms online and they are only available upon request.</t>
  </si>
  <si>
    <t>Public Officers and Employees, Alabama Title 36, Chapter 27, Section 23, 1945.
Education, Alabama Title 16, Chapter 25, Section 19, 1939.
http://alisondb.legislature.state.al.us/alison/codeofalabama/1975/coatoc.htm, accessed May 17, 2015.</t>
  </si>
  <si>
    <t xml:space="preserve">Filings before 2015 are not available on line, but those after that are available to the public at no cost. The 2015 records are in pdf format. </t>
  </si>
  <si>
    <t>Because there are no laws limiting the types of employment legislators may seek after leaving the general assembly, there are no documented cases of legislators violating such laws during the study period.
In fact, legislators leaving the general assembly to take up lobbying positions has become a common occurrence, and at times, they will return to Jefferson City to lobby legislators to whose campaign committees they donated the last of their own campaign funding. Noel Torpey was re-elected to his state representative seat in November 2014, then announced before the end of the year that he would be leaving the office to register as a lobbyist. He began lobbying his former colleagues less than a month later.</t>
  </si>
  <si>
    <t xml:space="preserve">In Minnesota, it is common for members of the legislative branch to take positions in the private sector that entail lobbying or influencing former government colleagues.
Since 2002, 60 former members of the legislature became lobbyists, according to a Pioneer Press analysis. “Their ranks include three former senate majority leaders, former House and Senate minority leaders, former committee chairs, former lawmakers who worked for the state government and then turned to lobbying, and a host of others,” Stassen-Berger and Dan Bauman reported. “The lawmakers turned lobbyists are equally likely to be Democrats as Republicans.”
 In early 2015, Sen. David Tomassoni (DFL-Chisholm) was slated to take a job as the executive director of the Range Association of Municipalities and Schools, which lobbies at the Capitol for the funding of northern Minnesota schools. Tomassoni was planning to work as a senator and executive director until mounting pressure forced the senator to step down from the leadership role at the Range Association of Municipalities and Schools. 
There is a House rule requiring a one-year cooling-off period before former representatives register as a lobbyist but “that instruction is routinely ignored,” according to the Pioneer Press article. 
---
Peer Reviewer Comment: Agree.
The State Capitol has become a revolving door for legislators-turned-lobbyists. The St. Paul Pioneer Press reported in 2015 that since 2002, at least five dozen former legislators have registered to lobby their former colleagues. </t>
  </si>
  <si>
    <t>State statutes, Title 4e, Chap. 62, Sec. 4e-13(d), 2007. http://www.cga.ct.gov/current/pub/chap_062.htm#sec_4e-13 
State of Connecticut Judicial Branch Procurement Code, January 2011, http://www.cga.ct.gov/2011/JUDdata/tmy/2011ZZ-00000-R000707-Judicial%20Branch%20Procurement%20Code-TMY.PDF</t>
  </si>
  <si>
    <t>In Michigan, no "cooling off" period exists and there is no "revolving door" limitations to which legislators must adhere. As a result, legislators can be influenced in their voting patterns by future employment opportunities while at the same time they can keep these conflicts quiet. 
Jeremy Steele, a journalism professor and co-founder of the Michigan Coalition for Open Government, points out that with legislators facing term limits (six years in the House, eight years in the Senate) the lack of a revolving door law is particularly troublesome because "all lawmakers have to line up their next job."</t>
  </si>
  <si>
    <t>Government Code §14825 (1985)
http://leginfo.legislature.ca.gov/faces/codes_displaySection.xhtml?lawCode=GOV&amp;sectionNum=14825.
Government Code §4828 (1985)
http://leginfo.legislature.ca.gov/faces/codes_displaySection.xhtml?lawCode=GOV&amp;sectionNum=14828.</t>
  </si>
  <si>
    <t>The disclosure records are available online in their original form, as filled out and signed by the candidates or their agents. No registration is required to view or download the documents, and there is no charge. However, all files are in pdf format. 
It should be noted that the chairman of the legislative ethics committee did not file financial reports in 2013 and 2014, and one of three sitting members of the executive branch committee failed to do so in those years.</t>
  </si>
  <si>
    <t>State of Colorado Procurement Code and Rules, 2009, 24-101-401: https://www.colorado.gov/pacific/sites/default/files/Unofficial%20Procurement%20Code%20and%20Rules%2008-18-2009.pdf
Secretary of State, Procurement Rules, 2014: http://www.sos.state.co.us/CCR/GenerateRulePdf.do?ruleVersionId=5548</t>
  </si>
  <si>
    <t>While numerous lawmakers return to Beacon Hill to work as lobbyists or consultants once they have left the Legislature, government watchdogs say they do observe the one-year cooling off period required by the state ethics laws.   They could not think of a single instance in which there had been a violation since Jan. 1, 2013. There has also been no official sanction by the ethics commission or law enforcement for former legislators for violating the laws.   
“I think this all works because we have an independent Ethics Commission that is pretty aggressive in enforcing the law.  There are both civil and criminal penalties and a fairly aggressive media to track these things,” said Common Cause Massachusetts Executive Director Pam Wilmot.   “I think they keep their one-year cooling off period fairly well.   It doesn’t mean there is no revolving door.” 
Legislators also generally follow the law and disclose potential post-government work while they are still in elected office, flagging any potential conflicts early on.</t>
  </si>
  <si>
    <t>Arizona Revised Statute Title 39 Chapter 1 Article 2 - Inspection of public records, http://www.azleg.state.az.us/FormatDocument.asp?inDoc=/ars/39/00121.htm&amp;Title=39&amp;DocType=ARS
Laws current as of March 30, 2015.</t>
  </si>
  <si>
    <t>Ark. Code 19-11-225, “Regulations,” 1979
http://law.justia.com/codes/arkansas/2012/title-19/chapter-11/subchapter-2/section-19-11-229/
Ark. Code 19-11-711, "Public access to procurement information," 1979
http://law.justia.com/codes/arkansas/2012/title-19/chapter-11/subchapter-7/section-19-11-711/</t>
  </si>
  <si>
    <t>Former legislators often end up as lobbyists in Maryland, and must and do adhere to a one-year cooling off period, but often advise from the sidelines during that period and the firm puts forward another lobbyist. At the end of the one-year cooling off period, former legislators are right back in the fray, lobbying their former colleagues on issues they may know extremely well, from having worked on them while an elected official in the General Assembly. This is perfectly legal under Maryland law after the one-year cooling off period. In the months, prior to the period of study there were instances of former staffers for the governor (then Martin O'Malley) becoming lobbyists, but no evidence that they disobeyed the requirements. As for legislators, Del. Justin Ross (D-Prince George's) left the legislature in the months prior to the study (Nov. 2012)  to become a lobbyist, but no evidence that he evaded the cooling off requirement.
---
Peer Reviewer Comment: Agree
Del Braveboy was lobbying this past session without her cool-off period having completed. Technically she was there representing her legal clients with an issue they had and so was not a registered lobbyist.</t>
  </si>
  <si>
    <t xml:space="preserve">2014 AAC Title 2, Chapter 12, State Procurement Regulations (http://doa.alaska.gov/dgs/pdf/Purchasing%20Regulations.pdf); 
A.S. 36.30.040, Procurement Regulations, (http://www.touchngo.com/lglcntr/akstats/Statutes/Title36/Chapter30/Section040.htm) </t>
  </si>
  <si>
    <t>Asset-disclosure records are not available online, but only by request from the Accountability and Disclosure Commission or Judicial Qualifications Commission at minimal cost.</t>
  </si>
  <si>
    <t>Maine has a so-called "citizen" legislature and encourages members to bring their professional experience and expertise to policy-making in Maine state government. Legislators are rarely full-time politicians; most often, they continue to work in other fields, often in the private sector, while serving in the Legislature. Maine public policy, and specifically, its Clean Election Fund Act, has helped promote this by providing funds to allow even economically humble candidates to run for office.
 For this reason, in part, Maine’s Governmental Ethics law does not broadly restrict legislators from entering the private sector after leaving the government. One restriction does exist, however; requiring a “waiting period before engaging in lobbying activities.” Lobbying is prohibited until “one year after…that person’s term as a Legislator ends.” 1 §1024
 In the study period, there were no documented (i.e. particularly egregious) cases of lawmakers taking, or resuming, jobs seeking to influence their former government colleagues — though given the relative lack of legal safeguards and oversight — the system is vulnerable and likely that such transgressions could occur.</t>
  </si>
  <si>
    <t>Public Officials and Employees, Alabama Title 36, Chapter 12, Section 40, 2004.
Public Officials and Employees, Alabama Title 36, Chapter 12, Section 41, 1940.
http://alisondb.legislature.state.al.us/alison/codeofalabama/1975/coatoc.htm, accessed May 27, 2015.</t>
  </si>
  <si>
    <t xml:space="preserve">Wyoming law says state-run pension funds are required to produce an annual disclosure of financial and actuarial status. 
The report needs to contain very detailed information including:
• A schedule of the rates of return, net of total investment expense, on assets of the system overall and on assets aggregated by category over the most recent one (1), three (3), five (5) and ten (10) year periods, to the extent available, and the rates of return on appropriate benchmarks for assets of the system overall and for each category over each period;
• A schedule of the sum of total investment expense and total general administrative expense for the fiscal year expressed as a percentage of the fair value of assets of the system on the last day of the fiscal year, and an equivalent percentage for the preceding five (5) fiscal years; and
• A schedule of all assets held for investment purposes on the last day of the fiscal year aggregated and identified by issuer, borrower, lessor or similar party to the transaction stating, if relevant, the asset's maturity date, rate of interest, par or maturity value, number of shares, cost and fair value and identifying any asset that is in default or classified as uncollectible.
 </t>
  </si>
  <si>
    <t>Steve Bousquet, Tallahassee bureau chief for the Tampa Bay Times, interivewed by phone April 3
Carol Weissert, Director of the Leroy Collins Institute at Florida State University, interviewed by phone on March 26
Susan Macmanus, Univeristy of South Florida Political Scientist and Political Analyst, interivewed by phone March 26
COMMISSION ON ETHICS, FINDINGS OF VIOLATIONS, RECOMMENDED FINES &amp; PENALTIES OF PUBLIC OFFICIALS FOR VIOLATIONS OF THE CODE OF ETHICS THROUGH MARCH 2015, PDF document sent via email
GOVERNOR RICK SCOTT ANNOUNCES EXECUTIVE LEADERSHIP TEAM, Nov. 18, 2014, http://www.flgov.com/2014/11/18/governor-rick-scott-announces-executive-leadership-team/</t>
  </si>
  <si>
    <t>Eva DeLuna Castro, budget analyst, Center for Public Policy Priorities.  Telephone interview, Jan. 21, 2015.
Comprehensive Annual Financial Report for the State of Texas, 2014, Texas Comptroller of Public Accounts,   Last accessed May 8, 2015
http://www.texastransparency.org/State_Finance/Budget_Finance/Reports/Comprehensive_Annual_Financial/14/pdf/CAFR-2014.pdf
Legislative Budget Board Fiscal Size-up 2014-2015, February 2014, Accessed Jan. 29, 2015
http://www.lbb.state.tx.us/Documents/Publications/Fiscal_SizeUp/Fiscal_SizeUp.pdf</t>
  </si>
  <si>
    <t>Conclusive campaign violations relatively rarely advance to the point where sanctions would be imposed, but sanctions are typically assessed when they do.
In 2014, several candidates were sanctioned by the Arizona Citizens Clean Elections Commission. The two candidates, who were running for Arizona Corporation Commission, basically committed money to their joint campaign before the funds were in hand. Also, former Attorney General Tom Horne agreed to pay $10,000 out of pocket, concluding an investigation into whether he illegally used staff members in his failed re-election bid. It was determined that neither Horne nor his staff had violated the local "Hatch Act."
The Arizona Secretary of State is less apt to investigate and assess fines.</t>
  </si>
  <si>
    <t xml:space="preserve">There is no entity charged with monitoring the financing of candidates, political parties and PACs. </t>
  </si>
  <si>
    <t>Phone interview with Mike Dedmon, assistant director of the Division of Budget, on Feb. 19, 2015. 
Interview with Jim White, former executive director of the Fiscal Review Committee, on Jan. 6, 2015 at Rock Bottom Restaurant &amp; Brewery. 
Comprehensive Annual Financial Report for the Fiscal Year Ending June 30, 2013 
http://www.tn.gov/finance/act/cafr_fy2013/cafr_fy13.pdf
Beginning Page A-17 on the Budget document is comparison of programs showing multiple fiscal years, accessed May 5, 2015 http://www.tn.gov/finance/bud/documents/2016BudgetDocumentVol1.pdf</t>
  </si>
  <si>
    <t xml:space="preserve">The government code authorizes the Texas Ethics Commission to pursue an inquiry of problematic reports and to conduct an audit if necessary, subject to a vote of six of the eight commissioners, but there are no provisions for regular audits.  
Ethics Commission officials say they have been unable to conduct audits because of lack of funding but received legislative appropriations in 2015 for expanded enforcement that is expected to include auditing. There is no evidence that compliance reviews are conducted.  </t>
  </si>
  <si>
    <t>One example of an independently-initiated investigation by the Alaska Public Offices Commission is a review of the records of Charlene Egbe, a former KTVA reporter who gained international fame for dramatically quitting on live TV to promote marijuana decriminalization. 
Rep. Chris Tuck, D-Anchorage, was also investigated by APOC, and he ended up agreeing to pay a $14,000 fine and forfeit $6,000 for mismanagement of campaign funds. 
Fairbanks Mayor John Eberhart was fined $2,884 following violations related to a 2013 campaign.</t>
  </si>
  <si>
    <t>Phone interview, Les Boles, Budget Development Director, S.C. Revenue and Fiscal Affairs Office, April 2, 2015
Phone interview, Brenda Hart, Interim Director of the S.C. Budget Office, Msrch 31, 2015
Phone interview, John Ruoff, lobbyist, The Ruoff Group, March 25, 2015
S.C. Comptroller General’s Monthly Detailed Spending website
https://ssl.sc.gov/SpendingTransparency/MonthlyExpenditureMain.aspx</t>
  </si>
  <si>
    <t>It’s not the normal practice in Tennessee to audit the statements of disclosure of interests. 
 There is no requirement for the disclosures, which are required to be filed by the governor and other top officials in the state, to be audited, said Drew Rawlins, executive director of the Bureau of Ethics and Campaign Finance. However, he said the Tennessee Ethics Commission can and does sanction officials who file them late or they are found to be incomplete.
 The Tennessee Ethics Commission has the authority to audit the disclosure statements if board members believe something is improper, said Tom Humphrey, a veteran statehouse reporter who writes for the Knoxville News Sentinel. "They can go in and issue a subpoena and do an audit. But they’ve never done that sort of thing. They just don’t."</t>
  </si>
  <si>
    <t>Jason Dilges, commissioner, Bureau of Finance and Management, 31 March 2015, email.
State of South Dakota Year-End 2014, Bureau of Finance and Management website, http://bfm.sd.gov/misc/Year_End_FY2014.pdf, 31 March 2015.
Year-end expenditures for every state agency, Bureau of Finance and Management website, http://bfm.sd.gov/budget/rec16/ExpByObject/EBO2016.HTM, 31 March 2015.</t>
  </si>
  <si>
    <t>A 100 score is earned if the entity always sanctions offenders when violations are discovered, or it cooperates with other agencies to impose sanctions.  
A 50 score is earned if the entity occasionally fails to sanction offenders when violations are discovered, or to cooperate with other entities.
A 0 score is earned if the entity frequently fails to sanction offenders.</t>
  </si>
  <si>
    <t>The state law requires the Investment Management Board to make available:
 - monthly financial statements for the assets managed by the board 
 - a report detailing the investment performance of the 401(a) plans
 - any other information requested in writing by the council of finance and administration
 State law requires an annual audit of the Investment Management Board and that copies of the audit be made available to the governor, treasurer, state auditor and legislative leaders. Included in this audited annual statement are the rates of return on investment for each of the programs. 
 §12-6-6 (f)of the West Virginia Code states that "All statements and reports with respect to participant plans required in this section shall be available for inspection by the members and beneficiaries and designated representatives of the participant plans."
 Since state law provides that "Every person has a right to inspect or copy any public record of a public body in this state, except as otherwise expressly provided by section four of this article," those reports are available in their entirety on the investment management board's Web site.</t>
  </si>
  <si>
    <t xml:space="preserve">Deborah Moreau, Lawyer, Public Integrity Commission, email interview, January 17, 2015; 
Jeff Montgomery, "O'Mara to take Wildlife Federation Job", delawareonline.com, May 2, 2014, http://delonline.us/1zN5dQh; 
Jonathan Starkey, "Markell's Israel trip cost state nearly $62,000", delawareonline.com, September 1, 2013: http://delonline.us/1zN5i6z </t>
  </si>
  <si>
    <t>Tom Mullaney, state budget officer, interview, Feb. 12, 2015, phone.
Ted Nesi, reporter, WPRI television, Interview, Feb. 25, 2015, phone.
Ian Donnis, political reporter, Rhode Island Public Radio, Interview, Feb. 5, 2015, phone.
The state Budget Office web site, accessed Feb. 12, 2015, can be found here:
http://www.budget.ri.gov/</t>
  </si>
  <si>
    <t>Phone Interview, Kevin Rennie, political columnist, The Hartford Courant, and blogger, Feb. 4, 2015.
"Former Cigna lobbyist to lead insurance department," by Arielle Levin Becker, CT Mirror, March 20, 2015, http://ctmirror.org/2015/03/20/former-cigna-lobbyist-to-lead-insurance-department/
“Malloy patronage is shameful,” by David Collins, newspaper columnist, The Day, Jan. 21, 2015. http://www.theday.com/article/20150121/NWS05/301219940
“Advocates Say They Were Kept In The Dark About New Malloy Appointment,” by Hugh McQuaid, Connecticut News Junkie, July 22, 2014. http://www.ctnewsjunkie.com/archives/entry/advocates_say_they_were_kept_in_the_dark_about_new_malloy_appointment/
"Fonfara Slams Nepotism; Eyes Lottery For Summer Jobs Instead," story by Jon Lender in the Hartford Courant, July 29, 2013, http://articles.courant.com/2013-07-29/news/hc-summer-jobs-lottery-0730-20130729_1_summer-jobs-summer-youth-employment-program-decd</t>
  </si>
  <si>
    <t>Mike Wood, research director, Pennsylvania Budget and Policy Center, Harrisburg, Pa., 24 April 2015, interview by email. 
Financial Reports - Comprehensive Annual Financial Report, published by the Pennsylvania Office of the Budget, accessed April 2015, http://www.budget.state.pa.us/portal/server.pt/community/financial_reports/4574
Enacted Budget Dashboard, Office of the Budget, accessed April 2015, http://www.budget.state.pa.us/portal/server.pt/community/current_and_proposed_commonwealth_budgets/4566</t>
  </si>
  <si>
    <t>In practice, when necessary, the entity/ies monitoring the campaign financing of candidates, political parties and PACs imposes sanctions on offenders.</t>
  </si>
  <si>
    <t>The state investment board shall prepare written reports at least quarterly summarizing its investment activities. The reports shall be sent to the governor, the senate ways and means committee, the house appropriations committee, the department of retirement systems, and other agencies having a direct financial interest in the investment of funds by the board, and to other persons on written request. 
 The law does not mention private entities managing funds on the state's behalf. The law is silent on what the report should contain, such as fees paid to fund managers and net return on investment.</t>
  </si>
  <si>
    <t xml:space="preserve">Revenue forecasts by the Oregon Office of Economic Analysis, http://www.oregon.gov/das/oea/pages/revenue.aspx, accessed on March 16, 2015.
John Mullen is the legislative advocate for the Oregon Law Center. He was interviewed by phone Feb. 11, 2015
Steve Buckstein is the co-founder and senior policy analyst at Cascade Policy Institute. He was interviewed by phone March 16, 2015
Treasurer’s Comprehensive Annual Financial Report, accessed July 2015, Reference: http://www.oregon.gov/treasury/Reports/Pages/Annual-Reports.aspx </t>
  </si>
  <si>
    <t>Jim Evans, Governor's Press Office, Sacramento, Feb. 10, 2015, email
Sactown, "The First Lady: In this case, California's most powerful woman," Feb-Mar 2015, p 41
Los Angeles Times, "Gov. Jerry Brown appoints family member to state Athletic Commission," Mar. 12, 2015
http://www.latimes.com/local/political/la-me-pc-jerry-brown-appoints-family-20150311-story.html</t>
  </si>
  <si>
    <t xml:space="preserve">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t>
  </si>
  <si>
    <t>The Virginia Retirement System is given exemptions from the Freedom of Information Act in cases when the board has deliberated, but not decided or seen executed, an investment plan or the hiring or firing of managers; and on confidential analyses concerning investment strategies; and trade secrets. 
The private entities are required to submit investment positions, performance reports, fees, contracts, consultant reports and commissions as part of the Virginia Retirement System's due diligence, which is required in code. Some of it is disclosed to the public, such as fees and commissions paid to private equity firms and performance reports.</t>
  </si>
  <si>
    <t>Bob Loevy, professor emeritus of political science at Colorado College and co-author of the 2012 book “Colorado Politics &amp; Policy: Governing a Purple State,” during a Feb. 5, 2015 personal interview at his home in Colorado Springs. 
Laura Chapin, a Denver based political consultant who was the press secretary for former Colorado Democratic Gov. Bill Ritter, during a Feb. 12, 2015, phone interview. 
“Roxane White leaves indelible mark on state government,” Colorado Statesman, Nov. 21, 2014: http://www.coloradostatesman.com/content/995202-roxane-white-leaves-indelible-mark-state-government</t>
  </si>
  <si>
    <t>Reid Magney, public information officer Wisconsin Government Accountability Board. 608-267-7887, reid.magney@wi.gov; email interviews Jan. 26, 27, 2015, May 21, 2015
"Rogue agency defied judges to carry out partisan probe of Wisconsin conservatives," Wisconsin Watchdog.org, By M.D. Kittle  /   December 19, 2014 
http://watchdog.org/189750/conservative-john-doe-gab/
Non-Citizen Voting Complaint, Oct. 30, 2014
http://www.gab.wi.gov/node/3439
Bill Lueders, President, Wisconsin Freedom of Information Council, Jan. 16, 2015, Madison WI, email interview     
Legislative Audit Bureau, Audit of GAB, December 2014, 
http://gab.wi.gov/sites/default/files/news/lab_audit_report_14_14_full_pdf_13314.pdf
Government Accountability Report, Website with state institution explanations, accessed 3/9/2015,  accessed May 21, 2015http://gab.wi.gov/campaign-finance</t>
  </si>
  <si>
    <t xml:space="preserve">During this reporting period, no former legislator has violated Kentucky's two-year cooling-off period before being able to lobby the General Assembly. 
The Kentucky Legislative Ethics Commission has not held a public hearing about or sanctioned a former legislator-turned-lobbyist for violating that two-year ban. The 54-page list of registered legislative agents updated January 2015 by the Legislative Ethics Commission does not contain the name of a former legislator who left the General Assembly more recently than two years.   
No legislator has been prosecuted or investigated by Kentucky's attorney general office for violating the two-year lobbying ban. And no news articles have been written during the reporting period raising questions about a former lawmaker lobbying before the two years were up. </t>
  </si>
  <si>
    <t>Matt DeCample, spokesman for Gov. (and AG) Mike Beebe  (2003-2014), Janurary 21, 2015, telephone interview. 
Max Brantley, Senior Editor Arkansas Times, January 20, 2015, telephone interview. 
Graham Sloan, Director Arkansas Ethics Commission, January 21, 2015, email interview.
David Couch, Little Rock attorney (active in issues related to FOI, political finance, legislative accountability, judicial accountability, lobbying disclosure, ethics enforcement), January 20, 2015, telephone interview.  
Jay Barth, Professor of Politics at Hendrix College, February 7, 2015, telephone interview. 
Matt Campbell, lawyer and blogger, Blue Hog Report, January 20, 2015, telephone interview. 
Dan Greenberg, president of Advance Arkansas Institute, conservative think tank and former state legislator, January 21, 2015, telephone interview.
Gabe Holmstrom, former Chief of Staff under House Speaker Davy Carter (2013-2014), February 20, 2015, telephone interview. 
Bradley Phillips, lobbyist, Phillips Management and Consulting Service, founder and owner of Lobby Up, February 17, 2015, telephone interview.   
“Tally so far at attorney general's office: 32 gone, including 15 lawyers, and 7 new hires,” Max Brantley, Arkansas Times, January 14, 2015
http://www.arktimes.com/ArkansasBlog/archives/2015/01/14/tally-so-far-at-attorney-generals-office-30-gone-including-15-lawyers-and-7-new-hires
“Milligan: Sorry for hiring cousin,” Michael Wickline, Arkansas Democrat-Gazette, February 21, 2015 
http://www.arkansasonline.com/news/2015/feb/21/milligan-sorry-hiring-cousin/
“Nate Bell’s wife now full-time lobbyist for governor,” Max Brantley, Arkansas Times, March 5, 2015
http://www.arktimes.com/ArkansasBlog/archives/2015/03/05/nate-bells-wife-on-governors-staff-for-legislative-session
“Asa’s team,” Max Brantley, Arkansas Times, March 3, 2015
http://www.arktimes.com/arkansas/asas-team/Content?oid=3691514</t>
  </si>
  <si>
    <t>Phil Kabler, statehouse correspondent for the Charleston Gazette, in a telephone interview from the state Capitol on Jan. 19, 2015.
Jake Glance, spokesman for Secretary of State’s Office, in an email interview from the state Capitol on Jan. 22, 2015.
Jack Rogers, retired state department head, in a telephone interview from his home in Charleston WV on Jan. 21, 2015.
Amber Epling, spokesperson for the Secretary of State's office, in an email interview from her office in the state Capitol June 2, 2015.</t>
  </si>
  <si>
    <t>No cooling off period exits under state law. 
Observers say it's fairly common for legislators to become lobbyists, including two former speakers of the Kansas House of Representatives that are currently active as lobbyists at the state capitol. Doug Mays, who was speaker from 2003 to 2006, is president of Doug Mays and Associates, which advertises a "full range of administrative legislative lobbying."  Mike O'Neill, speaker from 2009 to 2012, is president of the Kansas Chamber of Commerce and a registered lobbyist for that organization. Their continued influence can be seen from their appointments to quasi-government positions while serving as lobbyists -- O'Neil on a state school "efficiency" commission, and Mays as a member (and former chair) of the Kansas Public Employment Retirement System board of trustees.</t>
  </si>
  <si>
    <t>There is no law that specifically mandates that state laws and regulations in general are to be made public. Jim Angell of the Wyoming Press Association said his organization assumes laws and regulations are freely available because the Wyoming Public Records Act does not include them in its exemptions.
Statute defines public records as “any written communication or other information, whether in paper, electronic, or other physical form, received by the state or any agency, institution or political subdivision of the state in furtherance of the transaction of public business of the state or agency, institution or political subdivision of the state, whether at a meeting or outside a meeting.”</t>
  </si>
  <si>
    <t>Carmine Boal, chief clerk in the Iowa House, said her office tracks lobbyist registrations and reports and keeps track of any violations they have of the gift law. She said she wasn't aware of any legislators violating the two-year cooling-off period before applying as lobbyists.
Scott Raecker, who served as Ethics Committee chair during his time in the legislature, said he could not recall any violations of the two-year cooling-off period. And if former legislators did return, he said he never saw any situation in which someone came back after two years and had any greater or lesser influence than any other lobbyist. 
State Sen. Wally Horn, D-Cedar Rapids, who currently chairs the Senate Ethics Committee, said he was not aware of any violations of laws restricting private-sector employment after leaving office.</t>
  </si>
  <si>
    <t>Joe Kanefield, former general counsel to Arizona Gov. Jan Brewer, telephone interview, 1/28/2015
Jim Small, Arizona News Service Editor, telephone interview, 5/17/2015
Ducey fires Child Safety boss, appoints McKay, Howard Fischer, Capitol Media Services, Feb. 11, 2015, Accessed June 16, 2015, http://www.copamonitor.com/news/around_arizona/article_d87a424e-b23d-11e4-8064-e70e94f92da0.html
Ducey says he fired agency head over sting; director denies it, Jeremy Duda and Jim Small, Arizona Capitol Times, May 15, 2015, Accessed June 16, 2015, http://azcapitoltimes.com/news/2015/05/15/ducey-says-he-fired-agency-head-over-sting-director-denies-it/
New RUCO director to replace Patrick Quinn, Rachel Leingang, Arizona Capitol Times, Jan. 26, 2015, Accessed June 16, 2015, http://azcapitoltimes.com/news/2015/01/26/new-ruco-director-to-replace-patrick-quinn/
Will the Real Worst Governor Please Stand Up?, The American Prospect, Katie Halper, June 6, 2012, Accessed May 6, 2015
http://prospect.org/article/will-real-worst-governor-please-stand
A Master Of The Loophole Barry M. Wolfson Tells Of The Dealings That Have Undone A Governor, Philadelphia Inquirer, Howard Goodman and Barbara Demick, February 18, 1988, Accessed May 6, 2015, http://articles.philly.com/1988-02-18/news/26243653_1_arizona-governor-evan-mecham-municipal-bond-issues</t>
  </si>
  <si>
    <t>Asset disclosures are available online as PDFs of scanned hardcopies. 
Information is posted being quickly and easily accessible, as well as being the primary data source. However, since they are scanned hardcopies they are not readily searchable or comparable. Sometimes asset disclosures appear to be incomplete.</t>
  </si>
  <si>
    <t>Grant Degginger, attorney and chair of Washington State Public Disclosure Commission, phone interview 3/12/2015;
Lori Anderson, media affairs Public Disclosure Commission via email 2/9/2015;
"AG says more money hidden in I-522 food-labeling campaign" Seattle Times 11/20/2013 
 http://www.seattletimes.com/seattle-news/ag-says-more-campaign-money-hidden-in-i-522-food-label-fight/</t>
  </si>
  <si>
    <t>Since Indiana's law requiring a one-year "cooling-off" period became effective Jan. 1, 2012, there doesn't appear to be any known cases of legislators working as lobbyists or employed as a legislative liaison. However, it's quite common for former lawmakers to become lobbyists after that period. In a move criticized by Democrats and Republicans alike, one lawmaker -- the Republican chairman of the House Education Committee -- tried to get permission to create an education consulting firm and do lobbying for an education-related company that does in statewide testing business in Indiana. Ultimately, education chairman Robert Behning opted to not form the company, after media revealed his intentions and House leadership spoke against the move. 
 The revolving door does exist in Indiana, but it's just delayed a year, say political watchdog groups and reporters. 
 Niki Kelly, Statehouse reporter for the Fort Wayne Journal-Gazette, said she doesn't know of anyone who has broken that law outright, but she recognized that many lawmakers soon get lobbying jobs for organizations or become lobbyists after that one-year period expires. 
 The real problem, says, Julia Vaughn, policy director of Common Cause-Indiana, is that a lot of legislators use their public positions for private gain, even after the cooling-off period. "I see it more as manipulating their public service. In the end, after they leave service or are forced out by voters, they are able to create a more lucrative position, completely unrelated to their former career but related to a committee they served on or a particular bill they deal with."
 She also thought Behning's attempt was "incredibly inappropriate," especially at a time when the legislature was trying to pass an overhaul of the state ethics law that oversees lawmakers. "Too often, lawmakers are maneuvering to make sure whenever they leave public office, they are going to be better off."</t>
  </si>
  <si>
    <t>No such law exists. 
While there is no law, VendorNet information is available 24 hours a day, 7 days a week, except when weekly routine maintenance to the system is conducted. In addition, the Wisconsin Contract Sunshine Act [2005 Act 410] creates another access to purchasing transactions.</t>
  </si>
  <si>
    <t>Michael Duane, Assistant Attorney General, email Jan. 21, 2015.
Secretary of State Jim Condos, interview, Jan 6, 2015.
 Allen Gilbert, exec. dir. ACLU VT, personal interview, Jan. 6, 2015.</t>
  </si>
  <si>
    <t>March 23, 2015, phone interview with Senate President Kevin Meyer, R-Anchorage
"Palin praises Walker, swipes at Parnell and calls out Alaska 'crony capitalists,'" AmandaCoyne.com, May 7, 2014 (http://amandacoyne.com/politics/palin-praises-walker-swipes-at-parnell-and-calls-out-alaska-crony-capitalists/); 
"Budget, confirmation hearing expected in Alaska Legislature," The Associated Press, March 8, 2015 (http://www.newsminer.com/news/alaska_news/budget-confirmation-hearing-expected-in-alaska-legislature/article_4c20142a-c5bd-11e4-8259-37ed196aec4f.html) 
Alaska Gov.-elect Bill Walker appoints law partner as attorney general, KTVA.com, By Rhonda McBride, November 27, 2014, http://www.ktva.com/alaska-gov-elect-bill-walker-appoints-law-partner-as-attorney-general-953/</t>
  </si>
  <si>
    <t>Chris Piper, executive director at Ethics and Virginia Conflict of Interests Advisory Council and former employee at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“Part 8: Disclosure rules are lax, and reports are hard to find,” Dave Ress, Daily Press, 23 November 2014. http://www.dailypress.com/news/politics/dp-nws-virginiaway-part-8-disclosure-20141123-story.html#page=1</t>
  </si>
  <si>
    <t>While there are revolving door policies for state employees and certain branches of government, there are no revolving door policies for state lawmakers. 
According to one news source from March 2015, there are at least 38 former lawmakers that have registered as lobbyists.
Most recently, the state's agriculture secretary registered as a lobbyist less than three months after leaving his job. Bob Flider was also a state legislator prior to his stint as agriculture secretary under former Gov. Pat Quinn 
Another ex-state senator, Mike Jacobs, took up a job as lobbyist with an energy company that supported his campaign.</t>
  </si>
  <si>
    <t>No such law exists. 
According to the state’s general Freedom of Information law 29B-1-3, “Every person shall have the right to inspect or copy any public record of a public body in this state.”, but there is no law that specifically stipulates public procurement regulations must be publically available.</t>
  </si>
  <si>
    <t>Mike Cason, al.com, state government reporter, April 12, 2015, telephone interview.
Kim Chandler, The Associated Press, Alabama state government reporter, April 10, 2015, telephone interview. 
John Carroll, former acting director of the Alabama Ethics Commission, May 1, 2015, telephone interview.
“Troy King,” Wikipedia, updated Nov. 20, 2014. http://en.wikipedia.org/wiki/Troy_King, accessed May 4, 2015.</t>
  </si>
  <si>
    <t>Jenn Gonnely, Executive Director, Utah Chapter of League of Women Voters, in-person interview on February 10, 2015, Salt Lake City. 
Mary Ann Martindale, Executive Director, Alliance for a Better Utah, in-person interview on February 10, 2015, Salt Lake City. 
Former Attorney General John Swallow hid donations from payday loan industry, investigators say, Dennis Romboy, 20 December 2013, Deseret News, http://www.deseretnews.com/article/865592763/Former-Attorney-General-John-Swallow-used-business-relationships-for-political-gain-investigators.html?pg=all.</t>
  </si>
  <si>
    <t>Email from Drew Rawlins, executive director of the Bureau of Ethics and Campaign Finance, on April 6, 2015.
Phone interview with Tom Humphrey, reporter for the Knoxville News Sentinel, on Feb. 16, 2015.
Knoxville News Sentinel blog, “State to audit controversial PAC, which ran on the newspaper’s website on Dec. 14, 2014: 
http://www.knoxnews.com/news/local-news/state-to-audit-controversial-pac_53584645
Tennessean newspaper story “Two Pacs fined over disclosure failures,” published on the newspaper’s website on Jan. 14, 2015: http://www.tennessean.com/story/news/politics/2015/01/14/two-pacs-fined-disclosure-failures/21779313/
Associated Press story “2 PACs fined by Tennessee election officials,” which ran in the Memphis Daily News on Jan. 16, 2015: http://www.memphisdailynews.com/news/2015/jan/16/2-pacs-fined-by-tennessee-election-officials/
“Tennessean story “Ruling: Williamson Strong acted as unregistered PAC” published on the newspaper’s website on May 13, 2015: http://www.tennessean.com/story/news/local/williamson/2015/05/13/williamson-strong-pac-decision/27232841/</t>
  </si>
  <si>
    <t>State procurement records are explicitly listed as public records under a recent law.</t>
  </si>
  <si>
    <t>Paul W. Hobby, chairman, Texas Ethics Commission, telephone interview, Feb. 5, 2015
If the Texas Ethics Commission Was the IRS, Nearly Every Texas Legislator Would Get Audited, Report on campaign loans, Hardhatters’ Team. Dec. 29, 2014.  Accessed Jan. 6, 2015
http://www.hardhatters.com/2014/12/texas-ethics-commission-irs-nearly-every-texas-legislator-get-audited/
Letter from Paul W.  Hobby, chairman, Texas Ethics Commission, Dec. 31, 2014
http://www.ethics.state.tx.us/whatsnew/TexasEthicsCommission-LetterToHardhattersTeam.pdf</t>
  </si>
  <si>
    <t>Jody Severson, political consultant, Severson and Associates, 10 March 2015, email.
Avon lawyer pleads guilty to campaign finance violation, Bob Mercer, Rapid City Journal, 26 September 2013, http://rapidcityjournal.com/news/avon-lawyer-pleads-guilty-to-campaign-finance-violation/article_596f51df-2b8f-5089-9240-eff030457167.html.
Year-End Campaign Finance Reports Due Feb. 2; Haber Delinquent on October Filing, Cory Heidelberger, Madville Times blog, 22 January 2015, http://madvilletimes.com/2015/01/year-end-campaign-finance-reports-due-february-2-haber-still-delinquent-on-october-report/.</t>
  </si>
  <si>
    <t>The Virginia Freedom of Information Act says, "No resolution, ordinance, rule, contract, regulation or motion adopted, passed or agreed to in a closed meeting shall become effective unless the public body, following the meeting, reconvenes in open meeting and takes a vote of the membership on such resolution, ordinance, rule, contract, regulation, or motion that shall have its substance reasonably identified in the open meeting." Section 2.2-3711. However, the judicial branch and State Crime Commission are not subject to the FOIA law. Section 2.2-3703.
The FOIA also says that all public business must be done in public meetings. Section 2.2-3711 and 2.2-3710, exception 2.2-3703.</t>
  </si>
  <si>
    <t>In general, executive branch actions are not based on nepotism, cronyism, or patronage. But the embattled former Supt. of Public Instruction Cindy Hill was accused of cronyism and the legislature found evidence of it in the Department of Education.
A legislative committee found that Hill drove off senior employees and replaced them with “people loyal to her but with little or no experience managing a state agency,” The Casper Star-Tribune reported. “She did not ask for legislative appropriations for her programs and she demanded political and personal loyalty from her employees.”</t>
  </si>
  <si>
    <t>There is a thin line between routine political business and cronyism. Governors routinely appoint buddies and campaign staff  to powerful positions, and there is little public outcry. "Because that happens all the time, and it's routine for positions who serve at the pleasure of the governor. There are very few of these positions in Wisconsin state government-the rest are governed by a strict merit-based civil service system," says Laurie McCallum, Chair of the state Labor and Industry Review Commission, and  former chair of the state Personnel Commission for 13 years. 
However, there have been numerous complaints in recent years that state agencies, including Gov. Scott Walker, have engaged in nepotism. For example, on May 22, 2015, Walker appointed the son of his campaign chairman to the University of Wisconsin Board of Regents. Michael M. Grebe is the son of Michael W. Grebe, who served as Walker’s campaign chairman for the 2010 and 2014 elections as well as the 2012 recall election.
As Walker's second term has continued, there have been more instances of cronyism. For example, a lawyer who handled several high profile cases for the Republican Party, James Troupis, was just appointed to a Dane County judgeship.
In June 2013, state employees in Milwaukee complained that promotions and bonuses had been given to relatives of managers within the state Department of Health Services Milwaukee Enrollment Services over those with more experience and skills. 
And in 2011, Walker first appointed and then demoted - under pressure - the son of a major campaign contributor. Brian Deschane - the 27-year-old son of a prominent lobbyist was demoted following a public uproar over his appointment to a cushy job earning $81,500 per year working in Gov. Scott Walker's administration-- Deschane has no college degree, little management experience and a couple of drunken-driving convictions. His father represents a trade group that gave more than $121,000 to Walker.</t>
  </si>
  <si>
    <t>Catherine Turcer, policy analyst, Common Cause-Ohio, Columbus, 1-30-15 email
OBM monthly reports, 2007 - 2015, http://obm.ohio.gov/Budget/monthlyfinancial/default.aspx 
State of Ohio Comprehensive Annual Financial Reports: http://obm.ohio.gov/stateaccounting/financialreporting/cafr.aspx</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</si>
  <si>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Courtney Caliguiri, WPRI. "Rep. Almeida returns to State House one day after arrest", Feb. 12, 2015. http://wpri.com/2015/02/12/rep-almeida-returns-to-state-house-one-day-after-arrest/
"New House leader faces campaign finance scrutiny," Walt Buteau, WPRI/Channel 12 Television, March 27, 2015:
http://wpri.com/2014/03/27/new-deputy-whip-faces-finance-scrutiny/</t>
  </si>
  <si>
    <t xml:space="preserve">Brandy Manek, Budget and Policy Director for Office of Management and Enterprise Services, in-person interview, 2/27/15 9:15 a.m. 
Wayne Greene, editorial pages editor and former senior political writer, Tulsa World. In-person interview, 2/20/15 3 p.m. 
Oklahoma's FY 2014 Comprehensive Annual Financial Report: 
http://www.ok.gov/OSF/documents/cafr14.pdf
FY 2013: http://www.ok.gov/OSF/documents/cafr13.pdf
David Blatt, executive director Oklahoma Policy Institute, telephone interview, 2/21/15, 11:15 a.m. </t>
  </si>
  <si>
    <t>Phone interview, Lynn Teague, S.C. League of Women Voters, March 26, 2015
Phone interview, John Crangle, Common Cause, April 9, 2015
Phone interview, Cathy Hazelwood, former State Ethics Commission General Counsel, April 9, 2015</t>
  </si>
  <si>
    <t>Nepotism, cronyism and favoritism are less common in state government than they are in the rest of West Virginia, which has been described as a “good-ole-boy network.” Professional criteria are used in hirings and promotions; demotions and firings are also based on professional criteria.
  Jack Rogers, retired state department head, said nepotism, cronyism and favoritism aren’t a problem in the executive branch. “There aren’t that many plum jobs that come up that often, and you have some reasonably restrictive civil service regulations that they have to adhere to,” he explained. “The good jobs require education and expertise, and government officials have to hire the best guy.”
  “It’s not uncommon to find someone complaining of being passed over for a promotion in favor of someone who’s closer to an agency head,” said Phil Kabler, statehouse correspondent for the Charleston Gazette. “But it’s not anywhere near as bad as it was just a few years ago.” He attributes the improvement to more scrutiny under the Ethics Act and a pretty good state employee grievance process.</t>
  </si>
  <si>
    <t>Department heads who are appointed by the governor and confirmed by the Senate are the only civil servants who file asset disclosure forms, which are called financial interest statements in South Dakota and are not audited. The secretary of state receives them, checks that they’re filled out, and files them without auditing them.</t>
  </si>
  <si>
    <t>Complaint filed by the Republican Party of Pennsylvania with the Secretary of the Commonwealth, 20 August 2014, accessed April 2015
http://www.pagop.org/wp-content/uploads/2014/08/PAGOP-Election-Complaint-8-20-14.pdf
Jeffrey A. Johnson, assistant press secretary, Office of Attorney General Kathleen G. Kane, Harrisburg PA, 8 April 2015, interview by email. 
Michael Berry, media law attorney with Levine, Sullivan Koch &amp; Schulz, LLP and founding member of the Pennsylvania Freedom of Information Coalition, Philadelphia, 18 January 2015; interview by phone.</t>
  </si>
  <si>
    <t xml:space="preserve">There are no routine independent audits. However, the commission will obtain an audit as part of an investigation, if necessary. To do so routinely would be a mammoth undertaking beyond the commission's resources, say commission chairman Ross Cheit and commission lawyer and education coordinator Jason Gramitt. There were, however, no specific audits or investigations during the study period. </t>
  </si>
  <si>
    <t>The law that applies is the Public Records Act, which does allow for some proprietary information to be kept confidential. But all investment positions, current contract allocations and performance reports are covered, and are available on the Treasurer's website.
 Fees are not on the website, but (as legally required) are available on request from the Treasurer's Office, as are summaries of all contracts. The state does not pay commissions to brokers.</t>
  </si>
  <si>
    <t>In November 2012, just prior to the period of study and weeks before she left office, former Gov. Chris Gregoire appointed her daughter, Courtney, to Seattle Community College's board of trustees. 
 During the period of study, the Executive Ethics Board has investigated a couple of cases under the conflict of interest statute that involved the hiring process and approximately seven cases under the special privilege statute involving the hiring process.</t>
  </si>
  <si>
    <t xml:space="preserve">No one checks behind asset disclosure forms or verifies them for accuracy -- unless, say, someone takes a look at it and files a complaint. But there is no automatic scheduled verfication of disclosure information. </t>
  </si>
  <si>
    <t>Pam Sharp, director of the Office of Management and Budget, interviewed by phone from Bismarck, N.D., March 4, 2015.
“Budget Status - 2015-17,” North Dakota Legislature, http://www.legis.nd.gov/fiscal/64-2015/budget-status, accessed March 5, 2015.
Mike Nowatzki, capitol reporter with Forum News Service, email, March 7, 2015.</t>
  </si>
  <si>
    <t>There are some documented cases of cronyism and patronage for senior appointments in the executive branch. In 2014, Virginia politics was rocked by a scandal involving Juvenile and Domestic Relations District Court Judge Martha Ketron. She is the daughter of former state Sen. Phil Puckett (D-38). Documents revealed in the press showed that Puckett resigned his seat in a deal that gave Republicans control of the chamber in exchange for a favorable vote for his daughter as well as a position on a commission to appropriate money from a tobacco settlement, a job he ended up not taking.
But Gov. Terry McAuliffe's chief of staff was also trying to make arrangements to allow Puckett's daughter to get an agency leadership position while allowing him to stay in his Senate seat. Puckett's position in the Senate was an impediment to a vote on his daughter's position on the bench because of the Senate's anti-nepotism rules.
McAuliffe, as have other governors, used his cabinet appointments to reward top party loyalists. Chief of Staff Paul Reagan, Deputy Chief of Staff Suzette Denslow and Secretary of the Commonwealth Levar Stoney are all longtime Democratic operatives. Stoney, in particular, has worked for McAuliffe in several positions, including deputy campaign manager. McAuliffe also held over three cabinet secretaries from the Republican McDonnell administration.
McAuliffe also appointed Boyd Marcus to the Alcoholic Beverage Control Board. Marcus , a longtime Republican strategist who worked for former U.S. House Majority Leader Eric Cantor, endorsed McAuliffe over Republican nominee Ken Cuccinelli. Marcus was paid by the McAuliffe campaign and a PAC associated with the Democratic Governors Association. The House of Delegates killed the nomination.
The governor's office said cabinet and top appointments after the 2013 election were vetted through an online applicant and resume portal. This portal allowed citizens to provide recommendations, but free the process from outside influence. The submitted information from applicants was all reviewed. Transition team leadership used lists of applicants by secretariat to direct interview requests. After interviews, the governor made decisions using the input of the transition team leadership. After the administration began, decisions hirings, reassignments and firings are or will be made by the governor, chief of staff, deputy chief of staff and other leadership.</t>
  </si>
  <si>
    <t>No such law exists.
The State Auditor said in 2013 that the retirement system ought to be subject to more transparency, saying an investigation shows that investment projections are too optimistic. There has been no legislative response in terms of revising transparency requirements.
The State Retirement Systems has sought and obtained exemptions for several key state laws. It is exempt from much of the state code. It is listed as an independent state agency and only subject to review by the legislative and executive branch. it  In the area of public information, the law says this is the only information the system must provide the public online: administrative expense transactions from its general ledger accounting system; and  aggregated employee compensation information by department.
The office is not required to provide other information for public access on its website, if the disclosure of the information would conflict with the fiduciary obligations of the board, including revenue transactions, and member and participant information.</t>
  </si>
  <si>
    <t xml:space="preserve">No law exists in Oklahoma requiring financial disclosure forms to be audited, so they are not audited by an impartial third party. 
The Oklahoma Ethics Commission can perform an audit if irregularities are discovered or alleged, but this has not occurred in any form during the period of study in Oklahoma, sources said. </t>
  </si>
  <si>
    <t>Idaho has no requirement for legislators to wait before taking private-sector employment. It is not at all uncommon for former lawmakers to return as lobbyists the very next session after they've left office; this is not a violation of any law or regulation. 
 Examples include former state Rep. Russ Mathews, R-Idaho Falls, currently a 2015 registered lobbyist for BECO Construction and Russell &amp; Reed Enterprises Inc. He served in the House of Representatives through 2010, then registered as a lobbyist in 2011, at that time representing Environmental Recovery of Idaho LLC. 
 Robert Geddes, currently a 2015 registered lobbyist for Monsanto Corp. and the Idaho Farm Bureau Federation, was the president pro-tem of the Idaho Senate when he ended his career there in December of 2010. He registered as a lobbyist in February of 2012. Former state lawmakers among this year's registered lobbyists include a former House Judiciary chairman; a former Senate Transportation chairman; and many more.</t>
  </si>
  <si>
    <t xml:space="preserve">Asset disclosure forms are reviewed for completeness but the burden of accuracy falls to the person that fills these out. The forms are not regularly audited. </t>
  </si>
  <si>
    <t>Under Section 802.107 of the Texas Government Code, public retirement systems must maintain “for public review” copies of all reports required by the State Pension Review Board, posting the information on a “publicly available Internet website.”  
The Texas Government Code requires public pension systems to have an actuarial evaluation at least once every three years and to file an annual financial report, an annual membership report a summary plan description, an investment return and assumptions report and an investment policy. The interim head of the State Pension Review Board, which oversees pension systems, said the law does not require the reporting of fees and commissions, although that information is often included in financial statements, according to pension fund experts.</t>
  </si>
  <si>
    <t>Right after he was elected, Gov. Peter Shumlin appointed three of his Democratic primary opponents to cabinet-level positions. Then he named two Republicans to cabinet-level positions. There was no indication of cronyism in the appointments. The governor and other senior officials no doubt hire some people they know and trust, but all of them have professional credentials for their jobs, and no executive branch employee seems to be related to the person who gave him or her the job.
 Most appointees of this Democratic administration are Democrats, as most appointees of his Republican predecessor were Republicans. That aside, there are no documented cases of nepotism, cronyism or patronage during the period of study.</t>
  </si>
  <si>
    <t>The  public availability of procurement laws and regulations is covered by the general public records laws, not legislation specifically requiring procurement information to be open.</t>
  </si>
  <si>
    <t>For the statutory framework of contract regulations, citizens can refer to the state purchasing law, Chapter 2155 of the Texas Government Code.  
Several publications also are available at the Texas Comptroller’s website offering basic information on procurement and contracting, including Contract Management Guide, Procurement Manual and Vendor’s Guide.   
The Legislative Budget Board also posts on its website information on bids and contracts searchable by state agency, contract value, and vendor.</t>
  </si>
  <si>
    <t>Since Ohio has no law providing for an audit of asset disclosures, they are not performed unless financial irregularities are suspected or discovered. (Entites whose disclosure forms are not made public - such as college boards of regents - DO get audited and the agencies are informed of potential conflicts...which are left up to the agency to resolve.) The Ohio Ethics Commission is solely responsible for this area.</t>
  </si>
  <si>
    <t>Hawaii has a revolving door law requiring a 12-month cooling-off period, but the law is so lax that a legislator can legally leave government service and immediately go to work as a lobbyist, provided the lobbyist doesn't address matters he or she handled while working in government and doesn't lobby on matters involving official action by that particular state agency.
 There have been no documented cases of former legislators lobbying the Legislature in violation of the laws during the study period. During the study period, no legislators have left office and gone into private-sector lobbying positions. Some legislators, such as former Rep. Jessica Wooley, have taken positions within governmental agencies. She's leading the Office of Environmental Quality Control within the Department of Health.</t>
  </si>
  <si>
    <t xml:space="preserve">The state Ethics Commission reviews financial disclosure statements to see if they are timely filed and properly filled out. They are not checked for accuracy, nor does the commission investigate on its own whether there are omissions. </t>
  </si>
  <si>
    <t>There is no mandate to make procurement regulations publicly available; however, they are online.
Lucian Pera, a Memphis attorney who is an expert in Tennessee public records laws, said: “I’m not aware of any law in Tennessee that mandates that state laws and regulations be made public.”</t>
  </si>
  <si>
    <t>In practice, there is no evidence or observation of independently audited asset disclosures as there is no law requiring senior members of the state civil service to disclose assets.</t>
  </si>
  <si>
    <t>State law says “the board of trustees shall publish annually a report showing the fiscal transactions of the retirement system, including assets, liabilities, receipts and expenditures, for the preceding year, the amount of the accumulated cash and securities of the retirement system, and the latest balance sheet showing the financial condition of the retirement system by means of an actuarial valuation of the assets and liabilities of the retirement system." The law also says "such report shall at all times, during business hours, be open for personal inspection by any (member in the pension system), and a copy thereof shall be furnished to any member upon such member's request. Tenn. Code Ann. § 8-34-316 
 State law also requires the board to keep minutes of its meetings .” Tenn. Code Ann. § 8-34-315</t>
  </si>
  <si>
    <t>There is just one documented case of a former legislator taking a lobbying job in the private sector for an advocacy group without a one year require wait-time during the study period. Former State Senator Chip Rogers started to work for the Asian American Hotel Owners Association within a few months of leaving his post in the Senate.</t>
  </si>
  <si>
    <t>Texas Tribune correspondent Jay Root describes cronyism and patronage as a “central criticism” of the Gov. Rick Perry era, noting Perry’s appointments of hundreds of donors into influential positions across state government before he left office in January 2015 after 14 years as the state’s longest serving governor.   
Perry made more than 5,000 appointments to boards and commissions from 2001 to 2013, according to data compiled for the Austin American-Statesman by Texans for Public Justice, an Austin-based watchdog group. A total of $22.8 million – or 21 percent of the $109.7 million Perry raised in political donations from 2000 to 2013 – came from 1,187 Perry appointees and their spouses, the paper reported in September of 2014, citing the Texans for Public Justice data.
“In practice, patronage plays a huge role,” said Craig McDonald, director of the liberal-leaning watchdog group. “The biggest donors get the biggest jobs.” 
Watchdog groups and senior reporters said there was scant evidence of nepotism in state government, but two married couples in high-level positions at the Texas Health and Human Services Commission came under intense scrutiny after the five-agency network was engulfed in scandal over questionable contracts totaling $110 million.
HHSC lawyer Jack Stick brokered the initial $20 million contract with Austin-based data analytics company 21CT and later urged Health and Human Services Commissioner Kyle Janek to approve a $90 million extension.   Stick’s wife, Erica Stick, was Janek’s chief of staff.
After the Austin American-Statesman exposed the no-bid deal in a series of stories that led to a full-scale investigation of state contracting practices, Stick was forced to resign along with his boss, Inspector General Doug Wilson.  
Wilson’s wife, Frianita Wilson, worked at the HHSC’s Department of Family and Protective Services and was involved in approving a $402,000 21CT contract that was later canceled, according to news reports. Erica Stick and Frianita Wilson were placed on administrative leave as the scandal began unfolding but agency officials stressed that they had done nothing wrong.  Erica Stick later resigned.</t>
  </si>
  <si>
    <t>SC Code 1-23-90 (b) requires the publication of all regulations, which are easily accessible online.</t>
  </si>
  <si>
    <t xml:space="preserve">The asset-disclosure records are available online and can be sorted by last name. All records are in pdf format. </t>
  </si>
  <si>
    <t>The Joint Commission on Public Ethics is responsible for randomly reviewing a portion of the 30,000 or so financial disclosure forms it receives annually. 
 The commission's annual reports (as of March 2015, its most recent annual report involved the 2013 calendar year) do not provide information on how many disclosure forms are audited or what those audits involve. A commission spokesman, John Milgrim, declined to say how many were audited, but said at least some were reviewed every year.
 Considering the commission has about 40 employees, only a portion of whom are involved in such audits, it is unlikely the reviews identify problems. The commission's enforcement actions almost always involve late or incomplete filings, not problems with the data itself. There have been no documented problems since 2013 with civil servants' disclosures.</t>
  </si>
  <si>
    <t>Section 32 of South Dakota Codified Laws, Title 4, Chapter 5, “Custody and Investment of State Funds,” requires the state investment officer to submit a monthly report to the State Investment Council that “shall include a detailed summary of investment, reinvestment, purchase, sale, and exchange transactions, setting forth, among other things, the investments bought, sold, and exchanged, the dates thereof, the prices paid and obtained, the names of the brokers involved, and a statement of the funds or accounts referred to herein.”
 Section 32 further states that “The reports shall be open for inspection to the public.”</t>
  </si>
  <si>
    <t>While there is no law specifically stating procurement laws and regulations must be publicly available, the public procurement laws and regulations are in the state’s codified laws, which themselves are publicly available as part of the state's general law on public records and files.</t>
  </si>
  <si>
    <t xml:space="preserve">Statements of Financial Interests (SFI’s) are not available in open data format as they are not available online. 
Though there have been efforts to change the law that requires each filer be notified if a request is made to see his or her SFI, it has not gained traction in the Legislature.   It has been refiled this year and referred to a legislative committee for further study. The effort is supported by advocates for government transparency, such as Common Cause Massachusetts, which has long argued – as have many journalists – that the state is lagging behind the rest of the nation in making government records available online.   </t>
  </si>
  <si>
    <t>There appears to be no nepotism within the executive branch whatsoever. Tennessee Gov. Bill Haslam has put people in positions who are from his hometown of Knoxville. 
 “He does tend to hire people that he knows really well and that he’s been associated with in the past,” said Rick Locker, a reporter for the Memphis Commercial Appeal said of Haslam. But that’s the norm for virtually every politician — they like to be surrounded by people they know and trust.</t>
  </si>
  <si>
    <t>No such law exists.  No specific law requires procurement laws and regulations to be made available to the public. These rules are public under the state Access to Public Records Act, which requires in §38-2-3 that records maintained by any public body be public. The Rhode Island procurement regulations are available on the state Division of Purchasing's web site.</t>
  </si>
  <si>
    <t>Asset disclosure forms for public officials can be viewed on the Minnesota Campaign Finance and Public Disclosure Board’s website. Individual asset disclosure forms (known as statements of economic interest) can be located by searching the agency that the individual works for or by their last name. Records can only be viewed, not downloaded.
Links to the asset disclosure forms can be challenging to find for users who are unfamiliar with the Board’s website.</t>
  </si>
  <si>
    <t>In 2014, Gov. Dennis Daugaard promoted his son-in-law, Tony Venhuizen, from director of policy and communications to chief of staff. Some view that as nepotism, while others say Venhuizen, who has a law degree, is qualified and should not be excluded because of his relationship to the governor.
 The Daugaard administration also has engaged in maneuvers some describe as cronyism and patronage.
 After Gov. Daugaard beat Democratic gubernatorial nominee Scott Heidepriem in 2010, the then-president of the State Bar, a Democrat, appointed Heidepriem to a position on the state Judicial Qualifications Commission, which a Capitol reporter said was taken as a move to give the defeated Heidepriem “a slice of influence over the governor who had beaten him.” In 2013, a fight ensued over Republican-backed legislation that sought to lessen the State Bar president’s appointment power and increase the governor’s.
 Also in 2013, according to a Capitol reporter, Gov. Daugaard appointed Rob Skjonsberg to a seat on the state Board of Economic Development. Skjonsberg was a former aide to then-Gov. Mike Rounds while Daugaard was Rounds’ lieutenant governor. Skjonsberg had most recently joined other Republicans to form a political consulting business that worked with Rounds on his U.S. Senate campaign. It was only weeks after Rounds’ entry into the Senate race that Skjonsberg was appointed to the state board, which oversees such items as low-interest state loans to new and expanding companies.</t>
  </si>
  <si>
    <t xml:space="preserve">All state regulations fall under the state's Right to Know law and are proactively disclosed online.
Indeed, The Right to Know Law does not exempt procurement regulations — which is noteworthy because it is a law that sets out the presumption of openness. Rather than explicitly granting access to certain records, it explicitly exempts records from the law. </t>
  </si>
  <si>
    <t>Though some criticize the lack of exact values - amounts of compensation and asset/liability values are reported in broad ranges - the disclosures reflect the entirety of what is required in state law. The primary documents are scanned into the system and are available online within a few days, and they can be accessed by anyone. Data can only be downloaded in pdf format. 
The Louisiana Supreme Court justices, who oversee ethics for state level judges, are required to file disclosures. The reports are not posted online, but are available through written public requests for personal inspection at the Supreme Court’s offices in the New Orleans French Quarter or via the mail or email, free of charge.</t>
  </si>
  <si>
    <t>Only lobbyist disclosure forms are now available online. All others require an in-person visit to the commission's office in Annapolis. Judicial filings can also be seen in person at the hq of the Maryland Judiciary in Annapolis and at the Ethics Commission in Annapolis/</t>
  </si>
  <si>
    <t xml:space="preserve">No such law exists. 
The Rhode Island Access to Public Records Act requires information about state pension funds and investment activities be public, but there is no specific law that requires state-run pension funds to publish detailed information about their investment activities. 
At times, however, information is withheld for proprietary reasons. In 2013, Rhode Island treasurer Gina Raimondo (now governor) denied a Providence Journal request to see due diligence reports on private hedge funds that the state pension fund had invested in, saying that the information was confidential and proprietary and the state had agreed not to release it as part of its investment agreements with the hedge funds. The newspaper filed a complaint with Rhode Island Atty Gen. Peter Kilmartin, who ruled in favor of Raimondo in 2014. The newspaper argued that the reports had been presented and discussed at public meetings of the state Investment Commission, and therefore any privilege was waived. The attorney general rejected that argument and said that there was no evidence that the reports had been submitted.
---
Peer Reviewer Comment: Agree.
In May 2015, newly-elected RI Treasurer Seth Magaziner unveiled a "Transparency Treasury" initiative. The new policies- which, to be clear, are not enforced by law - include a "first-of-its-kind investment policy stating that Rhode Island will only invest with fund managers that agree to public disclosure of performance, fees, expenses and liquidity," a "newly-launched investments.treasury.ri.gov website with data visualizations and manager-level information," and "newly-distributed, quarterly press releases with investment highlights to make information more useful and accessible."  </t>
  </si>
  <si>
    <t xml:space="preserve">In Kentucky, no financial and asset disclosure forms exist for current members of the Executive Branch Ethics Commission and Legislative Ethics Commission or the members of the Judicial Conduct Commission who aren't judges. 
For the three staff members of the Executive Branch Ethics Commission who must file disclosure forms, those are not available online and can be obtained or reviewed only upon request. Similarly, the judges who are members of the Judicial Conduct Commission file their financial disclosure forms with the Kentucky Registry of Election Finance, which does not make available those filled-out forms online. </t>
  </si>
  <si>
    <t xml:space="preserve">There are very few civil servants in senior positiions where disclosure is mandatory, Ethics Commission Deputy Director Mark Holmes says all disclosure filings are reviewed by his department. The degree of scrutiny and independence is questionable, though, according to CWA director Hetty Rosenstein, being that she and others believe that the ethics commission has become politicized under Gov. Christie. 
Instead of an audit, the most the Ethics Commission does is a compliance review. </t>
  </si>
  <si>
    <t>Executive branch cronyism and nepotism has been a declining concern in Pennsylvania in the past couple decades. Once so common as to be unworthy of note, a series of ethics reforms and the modernization of government hiring and promotions practices have contributed to the reduced instances. 
Which is not to say there are zero. In 2013, Pennsylvania Attorney General Kathleen Kane hired her cousin, a former campaign staffer, as her executive assistant. She also promoted her twin sister, already a state-employed attorney, to lead a unit within that office, a post which came with a raise. 
Kane did not request an advisory opinion from the State Ethics Commission before promoting her sister, a move that could run afoul of law prohibiting officeholders from creating financial benefits for family members because of the raise involved.</t>
  </si>
  <si>
    <t>The Oregon State Treasury reports on monthly returns to its Public Employee Retirement Fund. This information is required to be disclosed by Oregon Investment Council Policy 4.01.18. Section G requires reports to the council. These reports would be public under ORS 192, which allows that any person can examine or copy a public document. However there is no specific requirement to make such data public proactively. Furthermore, there is no requirement to publish fees, performance reports, contracts and consultant reports. 
ORS 293.875 designates the State Treasurer as the cash management officer for the state and the rule has therefore a legitimate backdrop in the law. It gives Treasury the authority to review, establish, and modify procedures for the efficient handling of cash and cash equivalents under the control of the State Treasurer, the Secretary of State, the Judicial Department, the Legislative Assembly, and State agencies.  State agencies are directed to employ the principles, standards and related requirements for cash management prescribed by the State Treasurer.</t>
  </si>
  <si>
    <t>Comprehensive Annual Financial Report. http://www.osc.nc.gov/financial/14_cafr/2014_Comprehensive_Annual_Financial_Report_bookmarks.pdf.
Phone interview March 11, 2015, with Chris Fitzsimon, director NC Policy Watch. 
Phone interview March 11, 2015, with John Hood, former chairman of the John Locke Foundation. 
Comprehensive Annual Financial Report. http://www.osc.nc.gov/financial/index.html</t>
  </si>
  <si>
    <t>As of now, there is no cooling off period. The study period includes just one legislative election, and there is no recent evidence of state legislators leaving office and accepting private sector employment seeking to influence their colleagues in Legislative Hall, without observing an adequate cooling-off period. 
Lawmakers are also not subject to a two-year cooling off period limiting state employees from accepting certain private work. Lawmakers will be subject to a one-year cooling off period before accepting employment as a lobbyist under a law that takes effect  in 2017. 
Worth noting, however, is the fact that some of Dover's most prominent lobbyists are former lawmakers. That includes former House Majority Leader Wayne Smith, who left office in 2007 and now works as the top lobbyist for Delaware's hospitals. The group also includes William Oberle, a longtime state representative who left office in 2010 and now lobbies for Delaware police. Robert Byrd, one of Dover's most influential lobbyists representing corporate interests, served two terms in the Delaware House. 
---
Peer Reviewer Comment: Agree. 
Nancy Cook, a former state senator who served for 36 years and ran the budget writing Joint Finance Committee prior to it being subject to Delaware's open meetings laws, has also served as a lobbyist since 2014 for the global investment firm Fortress Investment Group.</t>
  </si>
  <si>
    <t xml:space="preserve">Nepotism is illegal under Oklahoma's law, but there have been several instances of hiring/firing among executive branch officials that could be construed as cronyism or patronage. 
In 2014, the head of the state's department of corrections (who is overseen by the Commissioner of Public Safety, a cabinet appointee of the governor) hired a former co-worker from his previous job in the Arizona prison system. 
The former state superintendent of schools (an independently elected executive branch official), Janet Barresi, faced heavy criticism in 2014 for the decision to hire the husband of another top education official. Critics called it "cronyism" and a "good ol' boy hire." 
Insurance commissioner John Doak (another independently elected executive branch official) also faced criticism in 2014 for employing close relatives of politicians who were supporters, for positions that were never advertised to the general public. </t>
  </si>
  <si>
    <t>Dan Meek, public interest attorney, advocate for campaign finance reform, Jan. 28, 2015, interviewed via email and phone. 
Tony Green, Communications Director, Oregon Secretary of State, January 28, 2015, via email.
Jolene Guzman, December 31, 2014, Nearman settles ethics complaint, Polk Country Itemizer Observer, http://www.polkio.com/news/2014/dec/31/nearman-settles-ethics-complaint/
"John Kitzhaber, Dennis Richardson respond to election complaints as state continues investigations" by Laura Gunderson (The Oregonian, 10/20/14) 
http://www.oregonlive.com/politics/index.ssf/2014/10/john_kitzhaber_dennis_richards_7.html#incart_story_package
"Secretary of State fines Republican Dennis Richardson's campaign $365 for house rental" by Laura Gunderson (The Oregonian, 9/25/14) 
http://www.oregonlive.com/politics/index.ssf/2014/09/secretary_of_state_fines_repub.html</t>
  </si>
  <si>
    <t>There are no documented examples during the survey period (January 2013 through May 2015) of legislators violating state laws on private sector employment. Because state laws call for a one-year hiatus before an ex-legislator may lobby former colleagues, there occurs what could be seen as  statutory hair-splitting at times. 
In a recent case, when the Senate president decided against running for re-election and took a job with the state's largest teachers' union, a Hartford Courant story was devoted to exploring what the legislative leader could and could not do for the union for the first year after his term expired.
The CEA consulted with the Office of State Ethics (OSE) before hiring the retiring Senate leader in November 2014. An attorney for the agency wrote in response to the CEA's query:  
"[A] former legislator can provide in-house advice without triggering lobbyist registration concerns, provided his or her identity is not used to affect legislative or administrative action. For example, if a former legislator drafts a policy memo for internal use at CEA, his or her identity as the author of the memo should not be revealed if the substance of the memo is circulated at the General Assembly or executive branch agencies to affect governmental decision-making."</t>
  </si>
  <si>
    <t>Colorado has revolving door provisions that came about in Colorado through a citizen-initiated amendment to the state’s constitution in 2006, and was in judicial limbo until around 2008. Lawmakers tend to follow it. The director of Colorado’s Independent Ethics Commission said there have not been a large number of complaints filed regarding the issue, and she didn’t provide examples of documented cases where legislators violated the law. “Thus it does not appear to be an area of widespread abuse in Colorado,” she said.</t>
  </si>
  <si>
    <t>It is common for senior staff members of statewide elected officials to move directly from the campaign to the government office - and sometimes back and forth, depending on political needs. For example, the governor's current chief of staff was hired from the campaign the day after he was elected. The governor's policy director used to work with him in Congress. The governor's senior policy adviser worked with him at the investment firm Lehman Brothers and as a congressional aide. However, most of the lower-level employees of state government are protected from improper removal. At the same time, boards and commissions where members are appointed by the governor have long been havens for supporters and campaign contributors.</t>
  </si>
  <si>
    <t>FY 2015 Enacted Budget Financial Plan, Division of the Budget website, accessed March 18, 2015, https://www.budget.ny.gov/budgetFP/enacted1516.html
Morris Peters, Division of the Budget, Public Information Officer, March 18, 2015, New York, email; 
Elizabeth Lynam, Citizens Budget Commission, Vice President, March 16, 2015, New York, phone;</t>
  </si>
  <si>
    <t>The ranks of the lobbying corps include many former legislators and staff members, but there is no documented case of a legislator violating the one-year cooling-off period since 2012. 
 A few former legislators and top staff members take jobs as "strategists" with lobbying firms and thus do not have to register as lobbyists. For example, Fabian Nunez, a Democrat from Southern California and former speaker of the Assembly until May 2008, is a partner with Mercury Public Affairs since January 2009, registered as a lobbying firm in Sacramento. Nunez himself is not registered as a lobbyist, however. 
 In 2013, the Fair Political Practices Commission fined Rusty Areias, a former member of the Assembly $6,000 for failing to register as a lobbyist. In addition, his firm was fined $40,500 for failing to register as a lobbying firm. However, his lobbying began many years after he had left the legislature.</t>
  </si>
  <si>
    <t xml:space="preserve">There are no documented cases of hirings, firings or promotions in the executive branch that are based on nepotism, cronyism or patronage, during the study period. 
While there are some examples of a family member of a lawmaker being hired, there are no such reports about the executive branch. </t>
  </si>
  <si>
    <t>In law, state-level judges' asset disclosure forms are regularly audited.</t>
  </si>
  <si>
    <t>Catherine Turcer, policy analyst, Common Cause-Ohio, Columbus, 1-18-15 email 
Philip Richter, director, Ohio Elections Commission, Columbus, 4-29-15 email
State Rep. Dale Mallory sentenced in failure to disclose gifts case, Jim Siegel, The Columbus Dispatch, Dec. 12, 2014: http://www.dispatch.com/content/stories/local/2014/12/11/mallory-sentence.html 
Rep. Sandra Williams pleads no contest to misusing campaign funds, Jeremy Pelzer, Northeast Ohio Media Group, Oct. 31, 2014: http://www.cleveland.com/open/index.ssf/2014/10/rep_sandra_williams_pleads_no.html
Requirement of filing statement, 2002, (last amended Feb. 25, 2014), B3 and 4: http://codes.ohio.gov/orc/3517.11</t>
  </si>
  <si>
    <t>Wyoming Statutes, Title 5, Chapter 2, Section 118, Adoption of rules and regulations relative to the practice of law, 1997
http://legisweb.state.wy.us/statutes/statutes.aspx?file=titles/Title5/Title5.htm
Wyoming Code of Judicial Conduct, Commission on Judicial Conduct and Ethics online, July 1, 2009
http://judicialconduct.wyo.gov/home/how-to-file-a-complaint/wyoming-code-of-judicial-conduct</t>
  </si>
  <si>
    <t>Lee Ann Oliver, administrative staff officer I in Elections Unit in Office of Secretary of State, email, Feb. 10, 2015.
Dustin Gawrylow, editor of North Dakota Watchdog Network, a conservative website, email, Feb. 12, 2015.
Don Morrison, executive director of the Dakota Resource Council, an environmental watchdog group, interviewed by phone from Bismarck, N.D., Feb. 10, 2015.</t>
  </si>
  <si>
    <t xml:space="preserve">Oklahoma's law requires state-run pension funds to file quarterly financial reports that include the following:  "all commissions, fees or payments for investment services performed on behalf of the Board" as well as "several relevant measures of investment value, including acquisition cost and current fair market value with appropriate summaries of total holdings and returns."
The report is required to contain combined and individual rate of returns of the investment managers by category of investment, over periods of time as well as the commissions paid to brokers. </t>
  </si>
  <si>
    <t>The State Investment Board, which oversees all investments for the state, including pensions, is required to prepare an annual investment report, according to North Dakota Century Code 21-10-06.1. The report must include a list of investment advisors used by the board, a list of investments at market value, earnings and a comparison of funds managed by each investment advisor.
There is no specific requirement to provide investment positions, performance reports, contracts, consultant reports or commissions paid to brokers. 
However, North Dakota Constitution Article XI presumes that records of public entities and entities funded by the public are open “unless otherwise provided by law.” In this case, “law” means North Dakota Century Code Chapter 44-04, which defines how the public may access records, how much the government can charge and what kind of records are exempt from open-record laws. There are no exemptions for pension funds or other state investments.</t>
  </si>
  <si>
    <t>Wis. Stat. 19.45(11) Standards of Conduct: state public officials, http://docs.legis.wisconsin.gov/statutes/statutes/19/III/45
Wisconsin Code of Judicial Conduct
SCR CHAPTER 60
https://www.wicourts.gov/sc/scrule/DisplayDocument.html?content=html&amp;seqNo=27626
The Code has the force of law according to James Alexander, retired executive director, Wisconsin Judicial Commission, phone interview Jan. 28, 2015; email interviews Feb. 3, Feb. 8 and Feb. 10, 2015.</t>
  </si>
  <si>
    <t>Most investment activities are recorded as a part of each fund’s Comprehensive Annual Financial Report (CAFR). Additional information is available in the Ohio Retirement Study Council Investment Report, which is also produced annually. Most of this information is covered under the state's general public records law, not a specific pension fund requirement.</t>
  </si>
  <si>
    <t xml:space="preserve">The Oklahoma Central Purchasing Act is available online, for free. The act requires publishing of rules, regulations and details annually and the right for the public to inspect records in person. 
Oklahoma Administrative Code rules also further spell out transparency requirements and rules for the state's bidding process. </t>
  </si>
  <si>
    <t>The Secretary of State's office, which oversees financial disclosure statements for elected and appointed officials, does not audit the statements for accuracy.
Office staff do confirm whether statements were filed and impose penalties for late filing. In 2014, more than 100 officials failed to file statements on time, and 14 were assessed penalties.</t>
  </si>
  <si>
    <t xml:space="preserve">According to the Secretary of State's website, "Each individual viewing a statement must first fill out a form or sign a register prepared and publicly maintained by the secretary of state identifying the viewer by name, occupation, address and telephone number, and listing the date viewed." This registration block strips away anonymity from the viewer. Once accessed, the files can only be viewed and are not available for download. </t>
  </si>
  <si>
    <t>The financial disclosure forms are not independently audited.</t>
  </si>
  <si>
    <t>ORS 279A.015 Policy. (4) requires that the Oregon Public Contracting Code “Clearly identify rules and policies that implement each of the legislatively mandated socioeconomic programs that overlay public contracting and accompany the expenditure of public funds.” 
The Public Contracting Code is available online and it interprets state public procurement regulations. The regulations themselves are laws ORS 279, 279A, 279B, and 279C and are publicly available, also online.</t>
  </si>
  <si>
    <t>The Iowa Ethics and Campaign Disclosure Board posts personal financial disclosure documents from the executive branch online through its website. The filed documents are available in pdf format as well as through a browser-based interface that allows users to search the data and download the resulting information in .csv format. 
There is a limitation on the uses of the information that excludes it from being used for commercial purposes, including solicitations by a business or charitable organization. However, it is free for use if the "principal purpose of such communications is for providing information to the public and not for other commercial purpose," according to the board's limitation of use of information page.
For members of the legislative ethics committee, statements of economic interests are posted to the Iowa Legislature's website as pdfs. They are generally scanned documents that were originally handwritten or typed, which makes it hard for any kind of machine readability to take place. The reports are available for legislators and the chief clerk dating back through 2006. The records meet the Sunlight Foundation's open data standards of: nondiscrimination, use of commonly owned standards, permanence and lack of licensing or usage costs.
For members of the Judicial Qualifications Commission, the Iowa Court Rule 22.27(2) specifically excludes "a member of a board, commission, or committee" from the definition of an "official" who is subject to financial disclosure requirements under Rule 22.26(1). However, the district judge, as an official in the judiciary, must file an asset disclosure. Those records are not published online, but are available through the court clerk's office. They do not meet open data principles.</t>
  </si>
  <si>
    <t>The law requires the Treasurer to report as of the end of each fiscal year on the financial condition of each investment program to the official, institution, board, commission or other agency whose funds are invested, the State Auditor, and the chairs of the Finance Committees of the House of Representatives and the Senate. In addition, the Treasurer must report at least twice a year to the General Assembly, through the Finance Committees of the House of Representatives and the Senate, on the department's investment programs.  
The reports are to disclose all moneys invested,  the nature and character of the investments, revenues derived from the investments, the costs of administering, managing, and operating the investment programs, including the recapture of any investment commissions, a statement of the investment policies for the revenues invested,  any other information that may be helpful in understanding the State Treasurer's investment policies and investment results, any other information requested by the Finance Committees. Also, the Treasurer must report the incentive bonus paid to the Chief Investment Officer to the Joint Legislative Commission on Governmental Operations by October 1 of each year.</t>
  </si>
  <si>
    <t>The relevant Ohio laws, administrative rules, policies and procedures on procurement are publicly available online under Ohio’s public records law.</t>
  </si>
  <si>
    <t>The records are publicly available. This is covered under the overall state public documents law, not a separate law.</t>
  </si>
  <si>
    <t xml:space="preserve">Members of the State Ethics Commission and Members of the Indiana Commission on Judicial Qualifications are not required to submit asset disclosure statements. 
The Inspector General is required to submit asset disclosure statements, but it is not available online, but only upon request in person, phone, email or letter. The print copies are available for free for up to 50 pages and then for 10 cents a page for over 50 pages. 
Financial disclosure statements of the House and Senate ethics committees' members are available online in pdf format. </t>
  </si>
  <si>
    <t>In practice, state legislators adhere to the law governing private sector employment after leaving office. Lawmakers are required to wait one year before becoming a lobbyist. Getting around this prohibition would be difficult, because lobbying in Arizona entails registering as such. If a former lawmaker were to register as a lobbyist while prohibited, they would surely be exposed as doing so.</t>
  </si>
  <si>
    <t>North Dakota Constitution Article XI Section 6 presumes that all government records are public “unless otherwise provided by law.” In this case, “law” means North Dakota Century Code Chapter 44-04, which provides, among other things, a list of exempted records. There is no exemption for procurement regulations.</t>
  </si>
  <si>
    <t>New York's Retirement and Social Security Law and related state rules and regulations require the state comptroller to report at least annually on the state's pension funds, including investment positions, fees, performance reports, contracts, consultant reports and commissions paid to brokers. The law does not specifically refer to private entities that manage parts of the state pension.</t>
  </si>
  <si>
    <t xml:space="preserve">Idaho doesn’t require asset disclosures for members of ethics enforcement agencies, or for any other elected or appointed state officials. </t>
  </si>
  <si>
    <t>The only civil servants required to file disclosures are department directors and there is no law requiring the forms be audited. (Montana Code Annotated, title 2, chapter 2, part 1, section 6.)
The Commissioner of Political Practices does have legal authority to audit business disclosures, but does not have the staff time to do so. This is something the office would like to remedy.</t>
  </si>
  <si>
    <t>The asset disclosure records members of all the ethics entities are available online through the Secretary of State’s website. The asset disclosure records of members of the ethics entity/ies are filed directly with the Illinois Secretary of State’s website and made directly to the public
Records of members of the ethics entity/ies are available in electronic PDF. There are no restrictions to the public use or access of this data.</t>
  </si>
  <si>
    <t>No such law exists. 
There is no specific law requiring the public availability of procurement laws and regulations. In New York, public procurement regulations -- like all state regulations and laws -- are covered public records under the state Freedom of Information Law (FOIL).</t>
  </si>
  <si>
    <t>Asset-disclosure forms get a cursory "desk review" by staff of the Nebraska Accountability and Disclosure Commission and are audited only if potential irregularities are spotted or reported. 
 Such audits are rare, limited by staffing.</t>
  </si>
  <si>
    <t>The law requires reporting to the legislative and executive branches: "The retirement board shall provide quarterly performance reports to the legislative finance committee and the department of finance and administration. Annually, the retirement board shall ratify and provide its written investment policy, including any amendments, to the legislative finance committee and the department of finance and administration."</t>
  </si>
  <si>
    <t>New Hampshire’s procurement regulations are laid out in the Department of Administrative Services’ procedural rules and in the state statutes, both of which are public documents and are available on its website. 
There is no reference to requiring public access to the regulations in the primary procurement law, Chapter 21-I, but they would be subject to the state’s public information law, Chapter 91-A. 
Chapter 21-I does require that an agency’s selection criteria be “published in the request for proposal and are known to all the parties responding.”</t>
  </si>
  <si>
    <t>The financial asset disclosures of state employees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
During the period of study, three investigations into personal asset disclosure forms concluded with final actions by the commission. Two involved state representatives. One was dismissed, and one was appealed to the Administrative Hearing Commission.</t>
  </si>
  <si>
    <t>Asset disclosure records are online and available to the public at no cost. They are posted the same day they are released to the Legislature.
The data, however, is locked in pdf format.</t>
  </si>
  <si>
    <t>State statute explicitly mandates detailed public disclosure of state pension investment activities. 
 NJSA 52:18A-91 Powers and duties of State Investment Council, states: " 13. b. On or before January first of each year, and at such other times as it may deem in the public interest, the council shall report to the Governor, the Legislature, and the State Treasurer with respect to its work and the work of the Division of Investment. In addition to the reports specified above and in section 14 of P.L.1950, c.270 (C.52:18A-92), the council shall issue a report by March 1 of each year on the investment activities for the prior calendar year, which shall include a summary of the current investment policies and strategies of the council and those in effect during the prior calendar year, a detailed summary for each financial product of the amount invested, whether the investments were made by employees of the Division of Investment or by external managers, performance benchmarks, and actual performance during the calendar year. The report shall be submitted to the Governor, the Legislature, and the State Treasurer, and shall be made available to the public through the official Internet site of the State."</t>
  </si>
  <si>
    <t>The Nevada Administrative Procedure Act provides for public access to state regulations, including those governing procurement.
The Act requires all state agencies to "adopt rules of practice, setting forth the nature and requirements of all formal and informal procedures." Each agency must also "make available for public inspection all rules of practice and regulations adopted or used by the agency."</t>
  </si>
  <si>
    <t>Phone interview Feb. 27, 2015, with Josh Lawson, public information director for the state Board of Elections.
Phone interview March 25, 2015, with Don Carrington, investigative reporter and editor  Carolina Journal.  
Phone interview March 26, 2015, with Larry Leake, chairman of NC Board of Elections 1997 to 2013. 
Article April 3, 2015, by David Sinclair. 
http://www.thepilot.com/news/four-residents-charged-with-voter-registration-fraud/article_d9ee21ae-da2e-11e4-877f-13d9351ebf96.html
Phone interview April 23, 2015, with Gary Bartlett, NC Board of Elections executive director from 1993 to May 2013.
News&amp; Observer article June 17, 2015, by Lynn Bonner. "NC Sen. Hartsell's Campaign finance case referred to prosecutors."
http://www.newsobserver.com/news/politics-government/article24810223.html
News&amp; Observer article June 17, 2015, by Lynn Bonner. "Hearing Wednesday to weigh possible wrongdoing in NC senator's campaign."
http://www.newsobserver.com/news/politics-government/state-politics/article24666736.html</t>
  </si>
  <si>
    <t>Public procurement regulations are defined as public records and thus accessible to the public.</t>
  </si>
  <si>
    <t>Mississippi senior state servants' statements of economic interest are not independently audited. According to Tom Hood, "The Statement of Economic Interest contains required fields which must be completed. The online filing system also warns filers when non-required fields are left blank and provides two opportunities to recheck those fields before the filing is complete."</t>
  </si>
  <si>
    <t>Susan Lerner, Common Cause New York, Executive Director, Feb. 25, 2015, New York, phone; 
Elections board says Cuomo-allied counsel slows enforcement, Bill Mahoney, Capital New York, Feb. 24, 2015, http://www.capitalnewyork.com/article/albany/2015/02/8562721/elections-board-says-cuomo-allied-counsel-slows-enforcement ; 
Video of New York State Board of Elections meeting, Feb. 19, 2015, http://youtu.be/6-VEIip6Q8c</t>
  </si>
  <si>
    <t xml:space="preserve">Montana Code Annotated title 18, chapter 4, part 1, section 26 explicitly states that procurement information is public and must be made accessible according to Montana's access to information laws. </t>
  </si>
  <si>
    <t>West Virginia Code 6B-2-6 Financial Disclosure Statement; Filing Requirements. Complete through 2014. 
http://www.legis.state.wv.us/WVCODE/ChapterEntire.cfm?chap=06b&amp;art=2&amp;section=6#02
West Virginia Code 6B-2-7 Financial Disclosure Statement; Contents. Complete through 2014.
http://www.legis.state.wv.us/WVCODE/ChapterEntire.cfm?chap=06b&amp;art=2&amp;section=7#02
Code of Judicial Conduct, Canon 4-H(2), Public Reports. 1993.
http://courtswv.gov/legal-community/court-rules/judicial-conduct/judicial-conduct.html#conduct-4</t>
  </si>
  <si>
    <t>Diane Denish, former lieutenant governor of New Mexico, interview, 16 March 2015, via phone.
Kent Cravens, former Republican state senator, interview, 16 March 2015, at the capitol in Santa Fe, in person.
Editorial: Campaign finance reporting isn't voluntary, The (Farmington) Daily Times, 28 February 2015, 
http://www.daily-times.com/farmington-opinion/ci_27617160/editorial-campaign-finance-reporting-isnt-voluntary
New Mexico Secretary of State's Office collect few fines, (Farmington) Daily Times, Dan Schwartz, reporter, 6 February, 2015, 
http://www.daily-times.com/four_corners-news/ci_27478791/new-mexico-secretary-states-office-collect-few-fines</t>
  </si>
  <si>
    <t>The NHRS is subject to the state’s public information law, Chapter 91-A, commonly known as the right-to-know law. The law does allow material deemed “private” or “confidential” to be withheld. The law also requires that the public be able to access all meetings of the NHRS board and investment committee and that minutes be taken. 
 The panels can invoke a clause in the law to go into nonpublic session to discuss pending transactions involving “the acquisition, sale, or lease of real or personal property.”
 As a matter of law, the NHRS Board of Trustees is required to produce quarterly reports that are to “describe recent board actions including any changes to actuarial assumptions and investment returns.” 
 The board is also required to produce audited comprehensive annual financial reports and comprehensive annual investment reports. Both annual reports contain detailed information about the pension fund’s investment positions. 
 The NHRS’s comprehensive annual financial report, which is produced by an independent auditing company, also lists the several dozen outside investment management, advisory companies and service providers that work with the NHRS. The report also lists the fees, in total, paid for various investment services.</t>
  </si>
  <si>
    <t>It does not happen frequently, given the size of the state work force, but there have been a couple of cases where high salaries have been paid to young campaign staffers hired for executive positions. There was also a case in 2013 where Aldona Wos, the state Secretary of Health and Human Services, hired Joe Hauck, an employee of her husband's company, paying him $228,000 for an eight-month contract. That's more than any but seven other department employees were paid, and they were all doctors. Hauck and his wife gave almost $11,750 to Gov. McCrory's election campaign, according to state board of elections records. Wos's husband's company gave $25,000 to the Republican Governors Association, and company employees and members of their families gave more than $216,000 to McCrory's campaign, according to Progress North Carolina an advocacy group. 
In another case, a manager in charge of installing the state Medicaid billing system, who was in Wos's department, hired a dozen people she personally knew as temporary workers and overpaid them, according to the state auditor. The woman hired her daughter, her ex-husband and his wife and people who attended her church, plus her hairdresser's sister and a neighbor's daughter, according to the audit. These hirings wasted $1.6 million of taxpayers' money, the audit said.  The alleged transgressions occurred from July 1, 2011, to June 30, 2014, and thus are in the CPI study period. Wos disagreed with much in the audit, saying that only 5 of the temporary workers were overpaid, at an extra cost of $121,000, and the manager didn't violate nepotism policy because none of her relatives worked directly for her. The auditor's report can be found at:
http://www.ncauditor.net/EPSWeb/Reports/Investigative/INV-2015-0401.pdf</t>
  </si>
  <si>
    <t>Richard Keevey, Princeton and Rutgers Professor, former New Jersey budget director, phone interview 2/12/15. 
Joe Perone, Treasury spokesman, 2/26/15 phone interview. 
NJ Spotlight statehouse reporter John Reitmyer, 3/2/15 phone interview.
Comprehensive Annual Financial Report (CAFR) 2013: http://www.nj.gov/treasury/omb/publications/13cafr/pdf/fullcafr2013.pdf</t>
  </si>
  <si>
    <t>NJ Election Law Enforcement Commission  Deputy Director Joe Donohue, 1/28/15 interview at his office. 
Star-Ledger reporter Matt Friedman, 2/4/15 phone interview   
ELEC Complaints and Final Decisions: http://www.elec.state.nj.us/ELECReport/SearchComplaintsDecisions.aspx accessed 5/26/15</t>
  </si>
  <si>
    <t>Joseph Bouchard, New Hampshire Department of Administrative Services, budget officer, Feb. 6, 2015, Lowell, Mass., phone
Jeffry Pattison, Legislative Budget Assistant, January 30, 2015, Lowell, Mass., phone
Annual Financial Reports, website of the Division Of Accounting Services, accessed Jan. 22-Feb. 9, 2015
http://admin.state.nh.us/accounting/annual_financial_reports.asp</t>
  </si>
  <si>
    <t>State and Local Government Conflict of Interests Act, 1987. Section 3114. http://law.lis.virginia.gov/vacode/title2.2/chapter31/section2.2-3114/
Virginia Code § 2.2-3117. Disclosure form; https://leg1.state.va.us/cgi-bin/legp504.exe?000+cod+2.2-3117
 2015 HB 2070, Legislative Information System. Accessed 18 April 2015. http://lis.virginia.gov/cgi-bin/legp604.exe?151+sum+HB2070</t>
  </si>
  <si>
    <t>There were no documented cases of nepotism, cronyism or patronage at the senior level of New York's executive branch since 2013. This has been confirmed by different government watchdogs interviewed. 
 Recruitments are based on publicly advertised criteria, depending on the job classification, and promotions and firings are based on merit and performance.</t>
  </si>
  <si>
    <t>Gordon Allen, Coalition for Open Democracy, co-chairman, January 19, 2015, Lowell, Mass., phone 
Paul Twomey, New Hampshire House of Representatives, legal counsel 2012-2014, Feb. 10, 2015, Lowell, Mass., phone
Richard Head, New Hampshire Department of Justice, assistant attorney general, January 12, 2015, Lowell, Mass., phone
AFP, NEA targeted in campaign finance complaint, Casey McDermott, Concord Monitor, Oct. 30, 2014
http://www.concordmonitor.com/news/14133764-95/afp-nea-targeted-in-campaign-finance-complaint
Election Law Complaint Status Reports, New Hampshire Department of Justice, Jan. 1, 2013-June 30, 2013; July 1, 2013-Dec 31, 2013</t>
  </si>
  <si>
    <t>Nevada Revised Statutes Chapter 286 requires the Public Employees' Retirement Board to produce an annual report on the retirement system's financial soundness and obtain a biennial audit from an independent accountant.
The statute does not specifically require that the report include information on investment positions, fees, performance reports, contracts, consultant reports, and commissions paid to brokers. However, in practice the report does include these things, in line with principles established by the Governmental Accounting Standards Board, the private industry group that sets standards for local and state government accounting.
The law also specifies that meetings of the board, with certain exceptions, are open to the public. All of the System's correspondence and records, meeting minutes and books are public records.</t>
  </si>
  <si>
    <t>Phone interview 1/14/15 with Kevin Benson, deputy attorney general representing secretary of state's office.
Interview 1/19/15 with Barry Smith, executive director, Nevada Press Association, Carson City.
Interview 1/19/15 with Sandi Chereb, Las Vegas Review-Journal political reporter, in Carson City.
Secretary of state's complaint against Team Nevada Engaged, July 16, 2014
https://www.ralstonreports.com/sites/default/files/Team%20Nevada%20Engaged%20-%20Roberson.pdf
"Campaign complaint hits back at attack ads in AG race," March 21, 2014, Las Vegas Review-Journal
http://www.reviewjournal.com/politics/local/campaign-complaint-hits-back-attack-ads-ag-race</t>
  </si>
  <si>
    <t>The number of political hires (jobs that are exempt from state personnel rules) in the executive branch means many senior-level positions go to people with personal connections to the governor, cabinet secretaries — and their spouses. 
 For example, the spouses of three members of Martinez's inner circle found comfortable government jobs in Santa Fe, coinciding with their spouses' service to the governor.</t>
  </si>
  <si>
    <t xml:space="preserve">Executive branch actions are rife with patronage and cronyism. Or, as ABC news reporter Josh Margolin puts it: "There couldn't be anything further from the truth, and it's always been that way in New Jersey." 
Former state Sen. Schluter agrees. He points to the example of Gov. Chris Christie appointing David Samson, his longtime political advisor, as chairman of the Port Authority. Christie also appointed Lori Grifa, Samson's longtime employee to a cabinet level post. A 2014 piece in The Nation said: "Samson and Christie have been close since the early 2000s. In 2002, the two men bonded when Christie was the US attorney and Samson was the state’s attorney general. In 2009, Samson served as counsel to Christie’s 2009 gubernatorial campaign, and later that year Samson ran Christie’s transition team, helping to select key appointees. Two longtime Samson associates and law firm members were given top roles in Christie’s administration, Grifa as head of DCA and the Meadowlands Commission, and Chiesa—who also served under Christie in the US attorney’s office—as Christie’s chief counsel and then attorney general.
But such appointments have been going on for decades in NJ, both men say. Gov. Jim McGreevey, Margolin notes, made his secret boyfriend the state's Homeland Security director. It is common knowledge in Trenton that with each partisan change of administration, a flock of senior level officials are fired and replaced with people who have gained favor with the new administration. </t>
  </si>
  <si>
    <t>Richard Combs, Director, Legislative Counsel Bureau, Nevada Legislature, Las Vegas, NV, April 3, 2015, by phone and April 8, 2015, by email.
James Wells, Interim Director, Nevada Department of Administration, Las Vegas, NV, April 15, 2015, by email.
State of Nevada Comprehensive Annual Financial Report for Fiscal Year 2014, Kim R. Wallin, State Controller, accessed June 18, 2015
http://www.controller.nv.gov/FinancialReports/CAFR_pdf_files/FY14All.pdf</t>
  </si>
  <si>
    <t>Investment activities are subject to the provisions of Nebraska's public-records laws. Meetings of the Nebraska Investment Council, where action is taken on investment decisions, and the Nebraska Public Employee Retirement Systems Board are open to the public.
The public has access to all information including investment positions, fees, performance reports, contracts, consultant reports, and commissions paid to brokers.</t>
  </si>
  <si>
    <t>Chapter 3 section 90 of the Missouri Revised Statutes requires all state statutes to be published online, including the State Purchasing and Printing chapter of the statutes. In chapter 536 sections 31 and 35, the Code of State Regulations, containing all rules established by and for state agencies, is defined as a public record mandated for dissemination by the secretary of state. Those regulations include those of the Office of Administration's Purchasing and Materials office.</t>
  </si>
  <si>
    <t>Gerry Oligmueller, state budget administrator, phone interview, April 5, 2015
Nebraska Department of Administrative Services' Comprehensive Annual Financial Report, 2013-14, accessed April 28, 2015; http://das.nebraska.gov/accounting/cafr/cafr2014.pdf
Mike Calvert, director, Legislative Fiscal Office, phone interview, April 9, 2015</t>
  </si>
  <si>
    <t>Frank Daley, executive director of the Nebraska Accountability and Disclosure Commission, phone interview, March 9, 2015
Gavin Geis, executive director, Common Cause Nebraska, in-person interview, The Mill coffeeshop, March 11, 2015
Bill Avery, former state senator and retired University of Nebraska-Lincoln political science professor, in-person interview, Scooter's Coffeeshop, March 19, 2015</t>
  </si>
  <si>
    <t xml:space="preserve">According to Montana Code Annotated, title 17, chapter 6, part 2, section 30, the Board of Investments must publish an annual report that summarizes asset allocation, past and expected investment performance, investment goals and strategies, and performance relative to other states.
Article VIII of the Montana Constitution states that "the legislature shall by law insure strict accountability of all revenue received and money spent by the state and counties, cities, towns, and all other local governmental entities." Therefore all fees paid to brokers are public record and available under Montana's open records laws. 
There is nothing specific in the statute requiring consultant report disclosures. </t>
  </si>
  <si>
    <t>The Minnesota Campaign Finance and Public Disclosure Board audits executive branch asset disclosures (known as a statement of economic interest in Minnesota) when financial irregularities are discovered or suspected. There are no random auditing mechanisms in place. 
 Audits are also dependent on the Board’s available resources (staff) and how many audits they can handle as an entity. 
 Past funding cuts have made audits and investigations more difficult for The Campaign Finance and Public Disclosure Board though a 2014 increase in funding allowed the Board to hire another staff member according to Goldsmith. Still, Schroeder said that a general lack of funding for the Board prohibits the entity from investigating or auditing an acceptable amount of financial documents.
Some high level civil servants, however, were subject to compliance reviews during the period of study.</t>
  </si>
  <si>
    <t>Amy Sassano, Office of Budget Programming and Planning, Deputy Budget Director, 21 April 2014, Helena, Montana, email
Amy Carlson, Legislative Fiscal Division, Legislative Fiscal Analyst, 29 April 2015, Helena, Montana, email
Montana comprehensive annual financial reportf for the year ending June 30, 2013. http://sfsd.mt.gov/Portals/24/SAB/cafr/Documents/FY13CAFR.pdf
2015 biennium fiscal report 2013, http://leg.mt.gov/fbp.asp
Charles S. Johnson, Lee Newspapers State Bureau, Bureau Chief, 11 February 2015, Helena, Montana, email</t>
  </si>
  <si>
    <t>Nepotism, cronyism and patronage appear to be uncommon practices at the senior levels of the executive branch. The one notable exception was a 2012 case, prior to the current period of study. 
 The case involved the commissioner and deputy commissioner of the Department of Employment Security, who were accused of using their positions to get their daughters on the payroll of the agency and them having them laid off so they could collect unemployment benefits. The allegations, shortly after they were made public, prompted outrage on the part of lawmakers and other elected officials and led to the commissioners’ resignations. The matter also prompted the House speaker to send a letter to all commissioners and their deputies to inquire if they had relatives working for them. Only one, the deputy commissioner of safety, responded that he did; his son was a state trooper.</t>
  </si>
  <si>
    <t>State law requires public records to be accessible to the public except those exempt from the law and not required to made public. Public procurement laws and regulations are not among those exempted from being open. They are available for reading on state government websites.</t>
  </si>
  <si>
    <t>Amy Blouin, executive director, Missouri Budget Project, St. Louis, Missouri, 27 April 2015, interview by phone.
Judy Eggen, Assistant director for budget at the Office of Administration, Jefferson City, Missouri, 27 April 2015, interview by email.
Financial Summary-General Revenue, Office of Administration Division of Accounting, accessed 27 April 2015, http://oa.mo.gov/accounting/reports/monthly-financial-reports/financial-summary-general-revenue
Revenue Information, Office of Administration Budget &amp; Planning, accessed 27 April 2015, http://oa.mo.gov/budget-planning/revenue-information
Appropriation Activity Reports, Office of Administration Division of Accounting, accessed 27 April 2015, http://oa.mo.gov/accounting/reports/annual-reports/appropriation-activity-reports
Comprehensive Annual Financial Report FY 2014, Office of Administration Division of Accounting, accessed July 9, 2015
https://oa.mo.gov/sites/default/files/CAFR_2014.pdf</t>
  </si>
  <si>
    <t xml:space="preserve">Minnesota Statues, Chapter 177, Section 177.31 requires the procurement rules and regulations are posted in a “in a conspicuous and accessible place.” All public procurement regulations are available on the Minnesota Materials Management Division website. </t>
  </si>
  <si>
    <t>The Office of Auditor General has requested access to conflict-of-interest statements -- for the small number of civil servants who must file annual reports -- when performing audits of agencies. But it's unclear how often those requests are granted. What's more, those mandated annual disclosure forms do not include a detailed list of assets, such as stocks, bonds and business interests.</t>
  </si>
  <si>
    <t>The Missouri Revised Statutes require each plan to prepare an annual comprehensive financial report containing detailed financial statements, an independent auditor's report, a summary of the plan's actuarial valuation, a list of investments showing cost and market value, all investments acquired and disposed of during the year, a listing of the board and staff members, a list of administrative expenses, a list of brokerage commissions paid, a summary of professional services fees paid, and a detailed statement for reasons that any of these might be missing from the report.</t>
  </si>
  <si>
    <t>No such law exists that specifically requires public access to these regulations. However, they can be accessed under a general FOIA request</t>
  </si>
  <si>
    <t>During the time frame for this study, there have been no documented cases of executive-branch actions demonstrating nepotism, cronyism or patronage, according to interview sources. 
 However, the governor follows a long-established practice of maintaining an informal "kitchen cabinet" of advisers who have been longtime friends and associates and who do not hold state jobs.</t>
  </si>
  <si>
    <t>John Pollard, Legislative and Communications Director, Minnesota Management and Budget, 24 March 2015, St. Paul, Minnesota in-person interview
State of Minnesota Comprehensive Annual Financial Report, Minnesota Legislative Reference Library, 30 June 2014, http://archive.leg.state.mn.us/Docs/2014/mandated/141248/2014-CAFR.pdf
Minnesota Edocs: State Government Publications, Minnesota Legislative Reference Library, 19 March 2015, http://www.leg.state.mn.us/edocs/edocs.aspx?oclcnumber=10271350</t>
  </si>
  <si>
    <t>Mississippi Department of Finance and Administration: www.dfa.state.ms.us/Offices/OFR/BFR%20Files/CAFR%20Files/2013%20CAFR.pdf
Donna McFarland - DFA director of financial reporting - Q&amp;A e-mails - Feb. 13, 2015</t>
  </si>
  <si>
    <t>In general, executive branch actions are not based on nepotism or favoritism. However, there are instances of the governor and other members of the executive branch hiring political allies for key positions. The law does not forbid this, addressing only nepotism. 
 Nebraska is one of the "reddest" states in the union; thus, the ranks of positions filled directly by the constitutional officers lean Republican as well. For example, incoming Gov. Pete Ricketts filled key staff positions with Republicans who have been active in GOP campaigns.
 However, it's also worth noting that there are also key positions filled by Democrats, appointed by Republicans. For instance, Neal Erickson, longtime elections division head in the Secretary of State's Office, is an active Democrat appointed, and reappointed over the years, by Republican secretaries of state.</t>
  </si>
  <si>
    <t xml:space="preserve">In Massachusetts, Public Procurement laws and regulations are publicly available at several online locations, including under the state's procurement law, Chapter 30 B and also on the Inspector General's website, where contractors can obtain an official manual telling them how to procure supplies, goods and real property. </t>
  </si>
  <si>
    <t xml:space="preserve">State Budget Office, Annual Audited Reports
http://www.michigan.gov/documents/budget/CAFR_FY_2014_478784_7.pdf                
Budget Department, Transparency and Accountability http://media.state.mi.us/MiTransparency/Home/Expenditure                                        
State Sen. Jack Brandenburg, Senate Finance Committee chairman, former House Appropriations Committee member, phone interview, April 28, 2015             </t>
  </si>
  <si>
    <t xml:space="preserve">There have been no formally documented cases of nepotism or other illegal favorable treatment in hiring executive branch practices during the study period. Formal complaints would be filed with the Commissioner of Political Practices. 
Gov. Brian Schweitzer's administration was accused of cronyism before this study period. Given that some of the opposition party legislators that made those accusations are still in office, it seems likely that similar cases of alleged favoritism would be uncovered today.
While not a state-level hiring action, Gov. Bullock was accused of cronyism by his political opposition and Democratic primary opponents when he appointed Lt. Gov. John Walsh as interim U.S. Senator, replacing Max Baucus in 2014. Walsh later left the race after the New York Times exposed that he plagiarized his master's thesis at the Army War College. </t>
  </si>
  <si>
    <t>No such law exits.
PERS is a state agency and is subject to the public meetings and public information laws governing state agencies. The open records law covers Information about investment positions, fees, performance reports, contracts, consultant reports and commissions paid to brokers and other activities. PERS officials say they are not aware of what information private entities managing state pension funds are required to disclose concerning investment positions, fees, performance reports, contracts, consultant reports, commissions paid to brokers and other activities.</t>
  </si>
  <si>
    <t>Carolyn Ryan, Assistant Director of Policy and Research for the Massachusetts Taxpayers Foundation. The Massachusetts Taxpayers Foundation provides research on state spending, tax policies and the Massachusetts economy She was interviewed by phone on January 27, 2015.
The Statutory Basis Financial Report
http://www.mass.gov/osc/publications-and-reports/financial-reports/sbfr.html – website accessed March 31, 2015.
Listing of reports that are required to be produced annually by the Comptroller's office. website accessed March 31, 2015.
http://www.mass.gov/osc/publications-and-reports/financial-reports/</t>
  </si>
  <si>
    <t>The chief administrative officer of a covered pension plan and the executive director of the State Board of Investment must disclose the recipients of investment business annually. The disclosure document is due within 60 days of the fiscal year of the plan and must be available for public inspection. 
The disclosure document must also be filed with the executive director of the Legislative Commission on Pensions and Retirement within 90 days after the close of the fiscal year of the plan. 
Under Minnesota Statutes Chapter 11A, Section 11A.07, Subd. 4(8), the director of the Minnesota State Board of Investment must also submit a report summarizing the activities of the state board, the council, and the director during the preceding fiscal year. That report must provide the legislature and members of the public with a comprehensive summary of the portfolio composition, transactions, total annual rate of return, and yield to the state treasury. It also must include information about each of the funds whose assets are invested by the state board, and the recipients of business or commissions allocated among commercial banks, investment bankers, money managers and brokerage organizations and the amount of these commissions or other fees.</t>
  </si>
  <si>
    <t>Maine law does not explicitly require that citizens have access to all rules and regulations of public procurement. Maine’s Freedom of Access Act (FOAA), however, gives every person the broad right “to inspect and copy any public record during the regular business hours of the agency or official having custody of the public record.” 1 § 408. 
“Public records” are broadly defined as “any written, printed or graphic matter . . . that is in the possession or custody of an agency or public official of this State . . . and has been received or prepared for use in connection with the transaction of public or governmental business or contains information relating to the transaction of public or governmental business.” 1 § 402.
The rules and regulations of public procurement are not exempt. 1 § 402.</t>
  </si>
  <si>
    <t>There is no impartial third party that audits asset/financial disclosure forms in Maryland. The state ethics commission staff reviews the forms for completeness and for any potential issues that stand out on the page, but this is not an independent audit, it however does qualify as a compliance reveiw. 
"The Ethics Commission is obligated, by law, to review every disclosure form that is filed. In 2014 that was 15,000 forms.  Here are the requirements: (5) (i) review each statement and report filed in accordance with
Subtitle 6 or Subtitle 7 of this title; and (ii) notify officials and employees submitting documents
under Subtitle 6 of this title of any omissions or deficiencies.</t>
  </si>
  <si>
    <t>State officials in Mississippi, like former Mississippi Development Authority Trade Bureau manager Liz Cleveland and State Representative Cecil Brown express understanding that elected, appointed or at-will public employees typically hire managerial staff in their political party, family members of active political party members or just simply their friends. This is difficult to illustrate because it is rarely documented.
There are no identifiable examples of favoritism used in hirings by Governor appointees since 2013, though in 2007 local blog Jackson Jumbalaya questioned the possible nepotism on part of the governor-appointed Mississippi Department of Corrections Commissioner Chris Epps, who served until 2014 when he was accused and later pled guilty to bribery charges. Epps' son was hired at the department.
While there are laws against nepotism, the scope of "nepotism" is relatively narrow, and there is no evidence that these relationships and hirings are policed. There are no laws against cronyism or patronage, so it would likely not be documented. Many government employees recognize that "you would just have to know about it" in regards to the existence of nepotism and general favoritism.</t>
  </si>
  <si>
    <t>Maine law does not require senior civil servant asset disclosures to be audited. In practice, they are not.</t>
  </si>
  <si>
    <t>Michael Dresser, Baltimore Sun reporter, telephone interview 3/21/15; 
Bryan Sears, Daily Record reporter, telephone interview 3/29/15, 
Eileen Canzian Baltimore Sun politics editor, telephone interview, 3/17/15, and 
Annual year end report to governor here for 2014: http://finances.marylandtaxes.com/static_files/revenue/BRE_reports/FY_2015/2014_BRE_December_Revision.pdf accessed 4/14/15
Annual CAFR report from Comptroller's office for fy 2014: http://finances.marylandtaxes.com/static_files/revenue/cafr/cafr2014.pdf accessed 6/1/15</t>
  </si>
  <si>
    <t>There is no law requiring procurement regulations to be published. But the Kansas open records law says public records are open to the public unless specifically exempted by law. There is no exemption for procurement regulations, so they are open to the public.
Kansas law sets forth the procurement process, with regulations to be approved by the director of purchases. The law is available to the public online at no cost. Bid guidelines, a purchase requisition flow chart and other regulations are available on the Division of Purchases website.</t>
  </si>
  <si>
    <t xml:space="preserve">The forms are not available online. They are searchable but can only be procured with a public records request. </t>
  </si>
  <si>
    <t>Kentucky law since 1979 has required the publishing of Kentucky's purchasing regulations in accordance with Kentucky Revised Statutes Chapter 45A, Section 55.</t>
  </si>
  <si>
    <t>Citizens can access public procurement regulations under the law. The state Division of Administration is required to post the relevant regulations online.</t>
  </si>
  <si>
    <t>Only two “senior" civil servants are required to report their assets: Civil Service Director Shannon Templet and Ethics Administrator Kathleen Allen. The rest of state government’s senior staff is appointed, and only the head of the agency is required to file asset disclosures (though a few others do because they sit on boards that require filing.)
The ethics board has the duty to audit the disclosures. The board has enough staff to ensure that the disclosures are timely and completely filled out, but not enough to independently vet for accuracy.</t>
  </si>
  <si>
    <t>There were no documented cases of Alabama legislators violating a state law requiring a two year cooling-off period before taking a job lobbying their former colleagues. However, three legislators resigned in 2013 and took jobs that at least partly entailed lobbying – causing enough of a ripple that the Legislature took steps to tighten the state’s revolving door rules. Former Rep. Jim Barton resigned from his seat in the House early to take a lobbying job with a governmental affairs firm and now is a principal in the governmental affairs group Barton &amp; Kinney, LLC.; former Rep. Barry Mask gave up his seat to become chief executive officer of the Alabama Association of Realtors; and former Rep. Jay Love gave up his seat to become finance chairman for the Business Education Alliance.
State law has said that former legislators for two years after the end of their terms are barred from lobbying the legislative body of which he or she was a member. The Ethics Commission has ruled that the law did not expressly prohibit a former senator from lobbying the House of Representatives, or vice versa. In the 2015 regular session, the Legislature considered but did not approve a bill that would have changed the wording of the law to say that former legislators for two years after their terms of office end could not serve for a fee as a lobbyist before a legislative body of the level of government to which he or she was a member. The change was designed to bar former senators from lobbying the House or former House members from lobbying the Senate, as well as to make it clear that the two-year cooling-off period started at the end of the term even if an official resigned early. A similar bill passed the Legislature last year but was brought back this year to tighten the language more. 
---
Peer Reviewer: Agree</t>
  </si>
  <si>
    <t xml:space="preserve">The staff of the Kentucky Executive Branch Ethics Commission reviews the financial and asset disclosure forms filed annually by the more than 1,200 executive branch managers and elected officials, including those from the upper levels of the civil service ranks such as division directors and department heads. The review consists of checking to make sure all lines are filled out. 
But since January 2013, the ethics commission has enforced the required filing rule by fining and reprimanding two officers for the department of parks $100 and $1,000, respectively, as well as imposing a $100 fine on a special assistant in the Department of Agriculture for failing to file the required disclosure form. 
Auditors from the state Auditor of Public Accounts also request a random sample of 40 out of the more than 1,200 financial and asset disclosure forms filed with the Executive Branch Ethics Commission each year. The results of the random sample auditing of the forms is included in the Comprehensive Annual Financial Report due each year by Dec. 31. 
The Kentucky Personnel Board does audit, review or regularly request to view the financial and asset disclosure forms filed by civil servants, including those with hiring and firing capabilities. </t>
  </si>
  <si>
    <t>A 100 score is earned if there are no documented cases of state legislators officials taking jobs in the private sector that entail directly lobbying or seeking to influence their former government colleagues, without an adequate cooling-off period.
A 50 score is earned if there are occasional instances of state legislators taking jobs without observing an adequate cooling-off period.
A 0 score is earned if no cooling-off periods exist or they are routinely ignored.</t>
  </si>
  <si>
    <t>Long-standing relationships and familial ties do influence the work of the executive and legislative branch with family members and spouses often filling roles of the executive branch despite the existence of Minnesota Statute, Chapter 43A, Section 43.38, which states “the use of the employee's official position to secure benefits, privileges, exemptions or advantages for the employee or the employee's immediate family or an organization with which the employee is associated which are different from those available to the general public.” 
 For example, in 2015 Gov. Mark Dayton appointed Adam Duininck as the new chair of the Metropolitan Council. Duininck's wife, Jaime Tincher, is Dayton's chief of staff. Though it could be argued that Duininck is highly qualified for the Metropolitan Council position, it is also clear that personal relationships/connection do give some people access to government opportunities that other citizens may not.</t>
  </si>
  <si>
    <t>The asset disclosures of senior civil servants are not independently audited on a yearly or random basis. According to GEC executive director Carol Williams, her staff tries to make sure that the forms are filled out and filed on time, but does not assess their contents. During the period under study, there is no known instance of an audit being conducted when financial irregularities were discovered or suspected. The last GEC hearing regarding an audit took place in 2012, prior to the period under study, and that audit took place in response to an outside complaint.</t>
  </si>
  <si>
    <t>Members of Colorado’s Independent Ethics Commission do not have to file asset disclosures by law and they don’t do it in practice.</t>
  </si>
  <si>
    <t>Barry Erwin, president of the Council for a Better Louisiana, in-person interview, Feb. 16, 2015
Robert Scott, of the Public Affairs Research Council, in-person interview, Feb. 19, 2015
Louisiana Comprehensive Annual Financial Report for the fiscal year ended June 30, 2014, Dec. 19, 2014
http://www.doa.louisiana.gov/osrap/library/Publications/cafr2014.pdf 
Louisiana Performance Indicators, accessed April 13, 2015
http://lfo.louisiana.gov/files/perform/15pi.pdf</t>
  </si>
  <si>
    <t>Electronic copies of individuals' Statements of Financial Interests (SFI) are available to the public, but not online. To obtain a copy -- electronic or paper -- a request must be made to the Office of State Ethics. State statutes require SFIs to be open to the public, but they don't require them to be posted online for public access.</t>
  </si>
  <si>
    <t>Patrick Flood, Maine Senator and former chair, Appropriations Committee, 13 February 2015, in person interview.
Christopher Nolan, Director, Office of Fiscal and Program Review, 13 February 2015, in person interview.
Comprehensive Annual Financial Report, 31 December 2015, http://www.maine.gov/osc/pdf/finanrept/cafr/cafr2014.pdf</t>
  </si>
  <si>
    <t>In practice, state legislators adhere to the law governing private sector employment after leaving office.</t>
  </si>
  <si>
    <t>All statements of financial interest are available on the Secretary of State’s website at no cost, available to anyone, stored permanently, with no imposition of terms of service. The Secretary of State uploads them promptly after receiving them. 
That said, they can be a bit difficult to find on the website. They are easy to identify if one searches for the individual. However, several attempts to search via the link “Statement of Financial Interest” (SFI) were unsuccessful. The only way to access them is one by one, via searching for the individual filer. The data is in non-machine-readable format, in PDFs, many of which are handwritten. In some cases fields are missing.</t>
  </si>
  <si>
    <t>Duane Goossen, former state budget chief, telphone interview Feb. 12, 2015
Comprehensive Annual Financial Report: https://admin.ks.gov/offices/chief-financial-officer/comprehensive-annual-financial-report---cafr                                                                                          
John Milburn, director of legislative and public affairs, Department of Administration, email June 29, 2015
"A look at Gov. Brownback's economic claims," Dave Helling and Brad Cooper, Kansas City Star, July 5, 2014: http://www.kansas.com/news/politics-government/article1147877.html</t>
  </si>
  <si>
    <t>"Quarterly Economic &amp; Revenue Reports webpage, Kentucky Office of State Budget Director, no date, http://www.osbd.ky.gov/publications/qtrreconrec.htm accessed 25 January 2015. 
Jane C. Driskell, Office of State Budget Director, State Budget Director, 23 January 2015, Frankfort, Kentucky, in-person interview. 
Fourth Quarter Fiscal Year 2014 Quarterly Economic &amp; Revenue Report, Governor's Office for Economic Analysis and Office of State Budget Director, 30 July 2014, http://www.osbd.ky.gov/NR/rdonlyres/8557E35E-093F-468F-A5F6-CE9542EE2910/0/1408_4thQtr_Rpt2014.pdf accessed 25 January 2015. "</t>
  </si>
  <si>
    <t>Jimmy Centers, communications director, Office of the Governor of Iowa, Jan. 15, 2015, telephone Interview
Holly Lyons, director, Fiscal Services Division, Iowa Legislative Services Agency, Jan. 14, 2015, telephone Interview
Fiscal Reports, Iowa Legislative Services Agency Fiscal Division, accessed April 7, 2015
https://www.legis.iowa.gov/publications/fiscal/fiscalReport
Iowa's Program and Budget: fiscal years 2016-2017, accessed April 21, 2015
http://www.dom.state.ia.us/index_files/FY2016_BudgetBook.pdf
Budget in Brief — fiscal years 2016-2017, accessed April 21, 2015
http://www.dom.state.ia.us/index_files/FY2016_BudgetInBrief.pdf</t>
  </si>
  <si>
    <t>Administrative Order No. 10, Vermont Code of Judical Conduct, canon, accessed April 30, 2015. https://www.vermontjudiciary.org/lc/Shared%20Documents/Text%20of%20A.O.%2010%20Vt%20Code%20of%20Judicial%20Conduct.REFORMATTED.pdf.
Chief Superior Judge Brian Grearson personal interview Feb. 17, 2015.
Dan Barrett, staff attorney VT ACLU telephone interview Feb. 19, 2015.
Kevin Ryan, Dir. Education and Communication, Vermont Bar Association, email Feb. 9, 2015.
Steven Adler, Chair Judicial Conduct Board telephone interview Feb. 13, 2015.
Chief Justice's asset disclosure form, accessed April 17, 2015.
http://s3.documentcloud.org/documents/729500/vt-reiber-paul-2012.pdf</t>
  </si>
  <si>
    <t>Mary Baker, Commissioner of Political Practices, Program supervisor, 29 January 2015, Helena, Montana, telephone
Charles S. Johnson, Lee Newspapers State Bureau, Bureau Chief, 5 February 2015, Helena, Montana, telephone
Denise Roth Barber, National Institute for Money in State Politics, Research Director, 30 January 2015, Helena, Montana, telephone
Political practices commissioner accused of using questionable tactics to get results, Mike Dennison, Billings Gazette, 16 January 2014,  http://billingsgazette.com/news/state-and-regional/montana/political-practices-commissioner-accused-of-using-questionable-tactics-to-get/article_dca72292-cece-5b8a-b938-ff00a8e62141.html</t>
  </si>
  <si>
    <t>James Klahr, Missouri Ethics Commission executive director, Jefferson City, Missouri, 10  April 2015, interview by phone.
Tim O'Connell, Bryan Cave LLC, St. Louis, Missouri, 3 April 2015, interview by phone.
Brad Ketcher, Ketcher Law Firm LLC, St. Louis, Missouri, 2 April 2015, interview by phone.
Consent Order, Missouri Ethics Commission v. Steven E. Webb and Friends of Steve Webb, 9 January 2015, accessed 12 April 2015, http://mec.mo.gov/Scanned/CasedocsPDF/CMTS716.pdf
Consent Order, Missouri Ethics Commission v. Mark Parkinson and Citizens for Mark Parkinson, 9 January 2015, accessed 12 April 2015, http://mec.mo.gov/Scanned/CasedocsPDF/CMTS714.pdf
---
Peer Reviewer Sources:
Ethics bill aims at transparency, Columbia Daily Tribune. May 12, 2010. http://www.columbiatribune.com/news/politics/ethics-bill-aims-at-transparency/article_dcfd3d1c-7a9a-52b2-a2ed-8c507d95c55d.html?comments=focus 
Judge declares Missouri ethics law unconstitutional, St. Louis Post Dispatch. March 31, 2011. http://www.stltoday.com/news/local/govt-and-politics/judge-declares-missouri-ethics-law-unconstitutional/article_57e7c460-5bc2-11e0-b654-00127992bc8b.html</t>
  </si>
  <si>
    <t xml:space="preserve">Asset disclosure records of state legislators, who comprise the ethics committee, and members of the Commission on Judicial Conduct and the Arizona Judicial Ethics Advisory Committee are accessible to the public. All records are in pdf format. </t>
  </si>
  <si>
    <t>The state law covering retirement funds states that an annual report for each pension fund must be made available to the public. It also requires disclosure on the Treasury Department website. In addition, the Office of the Auditor General, as outlined by state law, conducts periodic audits of the retirement system and publishes its findings online.</t>
  </si>
  <si>
    <t>Interview: John Ketzenberger, executive director of the Indiana Fiscal Policy Institute, Feb. 10, 2015, by phone.
Indiana State Budget Agency, close-out statements, http://www.in.gov/sba/2362.htm; accessed Feb. 14, 2015.
Indiana State Budget Agency, revenue forecasts, http://www.in.gov/sba/2648.htm; accessed Feb. 27, 2015.</t>
  </si>
  <si>
    <t xml:space="preserve">There is no provision requiring state-run pension funds to publicly disclose information of all activities, including investment positions, fees, performance reports, contracts, consultant reports and commissions paid to broker. However, according to Massachusetts law Chapter 32 Section 23: “The board of each such system shall annually, on or before May first, file in the office of the public employee retirement administration commission, on a form prescribed by him, a sworn statement of the financial condition of such system as of December thirty-first of the previous year and of all the financial transactions thereof during the previous year.”  
The PRIM board also is required to annually file a sworn statement detailing the financial condition of each fund it invests in as of December 31st of the previous year. The statement must be filed with both the clerk of the House of Representatives and with the Secretary of the Retirement Board for each fund participant.  Under state public record laws, those filings are available to the public. </t>
  </si>
  <si>
    <t>Cecil Brown, Mississippi Representative, Jackson, Mississippi, April 23, 2015, interview.
Pamela Weaver, Director of Communications, Secretary of State, Jackson, Mississipi, April 24, 2015 email interview.
Tom Hood, Executive Director, Mississippi Ethics Commission, Jackson, Mississippi, April 30, 2015, interview.
Geoff Pender, Sojourner files late campaign finance report, The Clarion-Ledger, Oct 31, 2014. http://www.clarionledger.com/story/news/2014/10/31/sojourner-files-late-campaign-finance-report/18291927/</t>
  </si>
  <si>
    <t>Fiscal Futures Project, Institute of Government and Public Affairs, University of Illinois, March 6, 2015, email interview with David Merriman
Fiscal Futures Project,  Institute of Government and Public Affairs, University of Illinois, March 13, 2015,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</si>
  <si>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No law exists.
Utah defends its 'lax' judicial disclosure rules, Paul Foy, The Associated Press, December 4, 2013, http://www.standard.net/stories/2013/12/04/utah-defends-its-lax-judicial-disclosure-rules.
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</si>
  <si>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Public Official Disclosure Forms required of most elected officials in Alaska, including those filed by members of ethics entities, are posted on the website of the Alaska Public Offices Commission when received or made available upon request. 
All information can only be viewed and printed; users cannot download the files.</t>
  </si>
  <si>
    <t>Cathy Holland-Smith, budget director, Idaho Legislature, interviewed in her office at the Idaho Capitol, Jan. 19, 2015
April Renfro, director, Legislative Audits division, by telephone, Jan. 22, 2015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
Annual Financial Reports of the State of Idaho, Idaho State Controller’s website, including link to Comprehensive Annual Financial Report, accessed Jan. 22, 2015, http://www.sco.idaho.gov/web/DSADoc.nsf/financial_reports
Fiscal Year Report to Citizens, Idaho State Controller’s website, accessed Jan. 22, 2015, http://www.sco.idaho.gov/web/DSADoc.nsf/DF344F7A2D70575987257DC5004CB76F/$FILE/SCO-2014_Idaho_CCR.pdf</t>
  </si>
  <si>
    <t xml:space="preserve">The release of Statements of Economic Interest filed by public officials in Alabama are published online and are available in the commission office very quickly, usually within a matter of hours of being filed with the Alabama Ethics Commission, meeting the timeliness principle.
They are available to anyone at no cost and without the need for signing a licensing agreement. However, the files cannot be downloaded from the website. </t>
  </si>
  <si>
    <t>Gregory Nickerson, Government and Policy Reporter, WyoFile, March 31, 2015, phone. Ruth Ann 
Petroff, Wyoming Legislature, State House of Representatives, March 26, 2015, phone.   
Does Wyoming Legislature take a casual attitude toward ethics?, Gregory Nickerson, WyoFile, January 13, 2015
http://www.wyofile.com/wyoming-legislature-take-casual-attitude-toward-ethics/</t>
  </si>
  <si>
    <t>Texas Government Code, Section 572.021, Effective June 18, 2005. Last accessed May 8, 2015
http://www.statutes.legis.state.tx.us/Docs/GV/htm/GV.572.htm
Texas Ethics Commission, Personal Financial Statement, Jan. 20, 2015 
http://www.ethics.state.tx.us/whatsnew/FAQ_PFS.html#Q1
Osler McCarthy, staff attorney/information , Texas Supreme Court, email, Jan. 16, 2015</t>
  </si>
  <si>
    <t>A 100 score is earned if the asset disclosure records of members of the ethics entity are made available online and can be easily accessed, downloaded in bulk, and in machine-readable format.
A 50 score is earned if such information is available online, but cannot be easily accessed and/or downloaded in bulk, but can be downloaded in machine-readable format. 
A 0 score is earned if the asset disclosures are not available online or they are but cannot be downloaded.</t>
  </si>
  <si>
    <t>Maine's state-run pension fund is required by law to publicly disclose certain detailed information about its investment activity. 5 § 17057
Maine law requires that the Maine Public Employees Retirement System publish an annual report showing “the fiscal transactions of the retirement system for the fiscal year and the assets and liabilities of the retirement system at the end of the fiscal year; and the actuary’s report on the actuarial valuation of the financial condition of the retirement system for the fiscal year.” 5 § 17102
It's not clear from the law whether or not all of the all activities (i.e. consultant reports, contracts) must be included in the annual report; and Maine pension-fund law does not explicitly establish a mechanism for accessing investment information. 
Instead, it must be requested under Maine’s Freedom of Access Act (FOAA), which gives every person the broad right “to inspect and copy any public record during the regular business hours of the agency or official having custody of the public record.” 1 § 408. 
Information regarding certain investment activities are public records, though trade secrets and information pursuant to inside trading may be restricted. 1 § 402, 5 § 17057 The following information concerning any fund in which the retirement system is invested is not, however, exempt from disclosure (5 § 17057):
 (1) The retirement system's total commitment to the fund;
 (2) The date of the commitment to the fund;
 (3) Contributions and distributions made to or received from the fund;
 (4) The market value of the investment;
 (5) The name of the fund; and
 (6) The interim internal rate of return of the fund.
Investment positions, fees, performance reports, and commissions paid to brokers are all accessible to the public. Certain contracts and consultant reports, however, are excluded when they include "trade secrets or commercial or financial information that relates to actual or potential private market investments of the retirement system." 5 § 17057</t>
  </si>
  <si>
    <t>Mike Wittenwyler, administrative and regulatory attorney at Godfrey &amp; Kahn, S.C., and the lead attorney in the firm's Political Law Group. email interview June 30, 2015
Reid Magney, public information officer Wisconsin Government Accountability Board. email interviews Jan. 26, 27, 2015 and Feb. 3, 2015
Wisconsin Public Radio, "Alleged Nepotism At Milwaukee Food Stamp Office," By Chuck Quirmbach, Thursday, June 13, 2013
http://www.wpr.org/alleged-nepotism-milwaukee-food-stamp-office
"Workers allege nepotism at embattled state public assistance agency,"
By Raquel Rutledge, Milwaukee Journal-Sentinel, Oct. 12, 2013
"Fitzgerald selected to head State Patrol: Lawmakers' father selected over five other candidates," by  Patrick Marley and Jason Stein, Milwaukee Journal Sentinel, .  February 8, 2011. http://www.jsonline.com/news/milwaukee/115560469.html
GAB 637, January 2005; Wisconsin Ethics Board, January through December 2004; Complaints and Investigations under Wisconsin’s Ethics Code and Lobbying Law; http://ethics.state.wi.us
Government Accountability Board web site, gab.wi.gov.</t>
  </si>
  <si>
    <t>South Dakota Codified Laws, Title 3, Chapter 1A, “Officers’ Statements of Financial Interest,” Section 2, adopted 1974, http://legis.sd.gov/Statutes/Codified_Laws/DisplayStatute.aspx?Type=Statute&amp;Statute=3-1A-2.
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5, adopted 1974, http://legis.sd.gov/Statutes/Codified_Laws/DisplayStatute.aspx?Type=Statute&amp;Statute=3-1A-5.</t>
  </si>
  <si>
    <t>State law requires public disclosure of investments, performance and contracts. Fees and commissions are not specifically listed in the state law, but all expense vouchers and payrolls are to be certified by the secretary of the actuarial board, and the treasurer of each fund is required to audit and report on the expenses of each investment portfolio.</t>
  </si>
  <si>
    <t>Tom Yamachika, Tax Foundation of Hawaii, president, 20 January 2015, Honolulu, Hawaii, telephone
Comprehensive Annual Financial Report (CAFR) Fiscal Year 2013 (July 1, 2012 to June 30, 2013), Hawaii Department of Accounting and General Services, Office of the Comptroller, 27 February 2014, http://ags.hawaii.gov/wp-content/uploads/2012/09/soh-cafr-20130630.pdf
CAFR Transmittal letter from the governor to the Legislature, Hawaii Executive Chambers, 3 February 2014, http://ags.hawaii.gov/wp-content/uploads/2013/04/trans_02-03-2014.pdf</t>
  </si>
  <si>
    <t>Disclosure Statements of Conflict of Interests law, 2003, Tenn. Code Ann. § 8-50-501 (a)(6), 502(1)
http://www.tennessee.gov/tref/forms/conflict_law.pdf
Disclosure Statements of Conflicts of Interests law, Tenn. Code Ann. § 8-50-501(d)(1),  (page 2 of PDF).
http://www.tennessee.gov/tref/forms/conflict_law.pdf
Rule 10: Code of Judicial Conduct, Rule 3.15, current as of June 11, 2015
http://bit.ly/1Ii7QZb</t>
  </si>
  <si>
    <t>Kentucky Revised Statutes Chapter 61, Section 645, Subsection (19) governs what information the board of the Kentucky Retirement Systems must make publicly available. The annual reports, according to Subsection (19)(b), requires an annual report detailing "investment information, including a general overview, a list of the retirement system's professional consultants, a total return on retirement systems investments over a historical period, an investment summary, contracted investment management expenses, transaction commissions, and a schedule of investments." Subsection (19)(i) requires "all investments holdings and commissions for each fund administered by the board" to be updated quarterly. And Subsection (19)(j) also requires a quarterly update of "investment returns, asset allocations, and the performance of the funds against benchmarks adopted by the board for each fund and for each asset class administered by the board.
However, current law does not require disclosure of fees paid to the investment firms, nor does it require the breakdown of investments and performance of individual private equity firms and hedge funds in which the Kentucky Retirement Systems funds have been placed. In fact, the Kentucky Retirement Systems' leaders told the media in 2014 that 80 firms with which the Retirement Systems place money don't want their fees disclosed.  
In the 2015 General Assembly, House Bill 49 called for changing that statute so that all investment holdings "and fees" for each fund shall be disclosed. The bill also would change  (19)(i) to require that "investment holdings, fees and commissions shall be disclosed by each individual manager, including underlying individual managers in fund of funds and individual underlying holdings." The bill, by adding a new (19)(i) also calls for all investment contracts to "be subject to review by the board, Auditor of Public Accounts, and the Government Contract Review Committee ..."</t>
  </si>
  <si>
    <t xml:space="preserve">Under Iowa law, "heads of the major subunits of departments or independent state agencies whose positions involve a substantial exercise of administrative discretion or the expenditure of public funds" must file personal finance disclosure forms with the state. Most individuals in key positions in state agencies are excluded from the merit system under the Iowa Code. 
Personal financial disclosure statements are reviewed for compliance and updated daily, according to the audit status report available on the Iowa Ethics and Campaign Disclosure Board's website.The reports are not formally audited.
Megan Tooker, executive director and legal counsel to the Iowa Ethics and Campaign Finance Board, said that although the board looks over the forms, it does not ask for tax returns or perform any additional auditing. However, she said an updated electronic filing system that asks one question at a time and provides more clarification and examples has led to more comprehensive reports.
However, some financial conflict-of-interest issues for state employees can turn up in the annual audit by the Iowa auditor. For example, an audit released in 2014 expressed concerns about a construction company co-owned by a state employee that illegally received no-bid contracts by dividing the contracts into amounts of less than $10,000 — below the competitive bidding threshold. Additionally, the audit found that the employee had failed to file a form with the ethics board for sales by state officials or employees to state agencies. </t>
  </si>
  <si>
    <t>Public Official and Employee Ethics Law, Title 65 (Public Officers), Sections 1106 (State Ethics Commission), 1998
http://www.legis.state.pa.us/cfdocs/legis/LI/consCheck.cfm?txtType=HTM&amp;ttl=65&amp;div=0&amp;chpt=11
New Code of Judicial Conduct, 2014, Canon 4.4 (Campaign Committees), accessed February 2015, http://www.pacourts.us/assets/opinions/Supreme/out/419jad-attach.pdf?cb=1</t>
  </si>
  <si>
    <t>Brad Shannon, former statehouse reporter and editorial writer for The Olympian, phone interview 3/20/2015; 
Austin Jenkins, Capitol reporter nwNewsNetwork phone interview 2/24/2015; 
"Washington Senator: It's Not Just Lobbyist-Paid Meals But 'Free Cigars, Free Booze" Austin Jenkins, NW News Network 1/29/2015 
http://nwnewsnetwork.org/post/washington-senator-its-not-just-lobbyist-paid-meals-free-cigars-free-booze</t>
  </si>
  <si>
    <t>RI General Laws, § 36-14-16, passed in 1987, can be found here:
http://webserver.rilin.state.ri.us/Statutes/TITLE36/36-14/36-14-16.HTM
R.I. Gen. Laws § 36-14-9(c), passed in 1987, stating that financial disclosures are public:
http://webserver.rilin.state.ri.us/Statutes/TITLE36/36-14/36-14-9.HTM</t>
  </si>
  <si>
    <t>In practice, asset disclosure records of members of the ethics entity/ies are accessible to the public in open data format.</t>
  </si>
  <si>
    <t>S.C. Code 8-13-1110 (2) and (3)(1991)
http://www.scstatehouse.gov/code/t08c013.php</t>
  </si>
  <si>
    <t>Interview with Quentin Kidd, director of the Wason Center for Public Policy at Christopher Newport University, Newport News, Va., by phone on 11 February and 30 April 2015.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"McAuliffe aide suggested job for senator’s daughter if he remained in his seat" from the Washington Post, October 2, 2014 (http://www.washingtonpost.com/local/virginia-politics/mcauliffe-aide-suggested-job-for-senators-daughter-if-he-remained-in-his-seat/2014/10/02/e4564904-4984-11e4-b72e-d60a9229cc10_story.html) 
"House, Senate back judgeship for Puckett's daughter," Markus Schmidt, Richmond Times-Dispatch, 20 January 2015.  http://www.richmond.com/news/virginia/article_58040444-61f8-5f4e-a0c1-d44086243951.html</t>
  </si>
  <si>
    <t>Since asset disclosure statements aren't required of senior civil servants, they cannot be independently audited.</t>
  </si>
  <si>
    <t>Larry Wolfe, Holland &amp; Hart LLP, Attorney, Lobbyist and Retired staff member of Wyoming Attorney General’s Office, March 26, 2015, phone.                                                                       
Ruth Ann Petroff, Wyoming Legislature, State House of Representatives, March 26, 2015, phone.  
Mel Orchard, attorney member, Commission on Judicial Ethics and Conduct, June 29, 2015, phone.    
Ethics Disclosure Overview, Wyoming Secretary of State’s Office, Website, accessed June 9, 2015 
http://soswy.state.wy.us/Elections/Ethics.aspx</t>
  </si>
  <si>
    <t xml:space="preserve">Under the Iowa Department of Administrative Services' administrative rule 8A.106: "The records of the department, except personal information in an employee's file if the publication of such information would serve no proper public purpose, shall be public records and shall be open to public inspection, subject to reasonable rules as to the time and manner of inspection which may be prescribed by the director. However, the department shall not be required to release financial information, business, or product plans which if released would give advantage to competitors and serve no public purpose, relating to commercial operations conducted or intended to be conducted by the department." Because documents related to procurement regulations are not mentioned as explicitly excluded from public record, the documents are considered public. 
The procurement rules are part of the Iowa Code and Administrative Code and therefore open to the public. The Department of Administrative Services has published two documents to guide the public through the procurement process. In one, citations and explanations from the Iowa Code and Administrative Code are provided. Another outlines the bid process in layman terms. </t>
  </si>
  <si>
    <t>Oregon Revised Statues 244 - Government Ethics (1974), Section 244.050.
 https://www.oregonlegislature.gov/bills_laws/lawsstatutes/2013ors244.html</t>
  </si>
  <si>
    <t>There is no mechanism in place that independently audits economic disclosure forms.
The econoimc disclosure forms are reviewed for completion but not independently audited on a regular basis.</t>
  </si>
  <si>
    <t>There have not been any independent audits of asset disclosure reports during the study period. 
 A 2014 performance audit of the Government Transparency and Campaign Finance Commission tasked with oversight of the disclosure forms found that the commission lacks policies and procedures to review disclosure records as required. 
 In Georgia only elected civil servants are required to file financial disclosure documents. Appointed civil servants must provide an annual affidavit swearing they did not take any official action from which they derived a personal gain. 
 The commission has a goal or randomly auditing 5 percent of disclosure reports, but it lacks staff. Therefore, the 2016 fiscal year budget includes funds for four more attorneys and four investigators to help “expedited complaint resolutions.”</t>
  </si>
  <si>
    <t xml:space="preserve">Senior employees' asset disclosures are reviewed upon receipt at the state Ethics Commission, but they are not independently audited.
 </t>
  </si>
  <si>
    <t xml:space="preserve">All of the employees in the Governor's Office are political appointees -- at-will employees -- and in each department the five highest-ranking officials are also not civil servants. 
So, there are no cases of nepotism, cronyism or patronage because they are accepted practices in the executive branch. However, firings are rare and the overriding factor in a person receiving and keeping a job appears to be loyalty to the governor or department head. 
---
Peer Reviewer Comment:
One example is Richard Baird, who is still a top adviser in the governor's office and is an old friend of Gov. Rick Snyder from his days as a certified professional accountant. Baird was originally hired under a controversial arrangement whereby he was paid from a Snyder nonprofit foundation funded by corporate donors who were not disclosed.” </t>
  </si>
  <si>
    <t>Idaho doesn’t require asset disclosure</t>
  </si>
  <si>
    <t xml:space="preserve">Asset disclosures of state legislators are not independently audited. There is, however, a compliance review.
Kerrie Stillman with the Commission on Ethics confirmed that financial disclosure forms are never independently audited. She said 38,000 forms are filed each year and the task would be enormous. To audit the forms, an entire staff of auditors would need to be brought on board, she said. </t>
  </si>
  <si>
    <t>Rep. Kraig Powell, Utah House of Representatives, R-Heber City, phone interview March 27, 2015, to Lindon, Utah.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</si>
  <si>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Ethics Commission Rules, 74E O.S. Appendix I, rule 3
http://www.oklegislature.gov/osstatuestitle.html
https://drive.google.com/file/d/0B0BgaBXva60WOXJDaEs0UDdFQms/view?usp=sharing</t>
  </si>
  <si>
    <t>University of Vermont politiical science professor Garrison Nelson telephone interview Feb. 5, 2015.
John Bloomer, Secretary of Senate, personal interview Jan. 20, 2015.
Former Majority Leader Floyd Nease, personal interview Feb. 4, 2015.</t>
  </si>
  <si>
    <t>Provisions in Indiana Administrative Code, Title 25, Article 1.1, which pertains to state procurement procedures, spell out the information regarding competitive sealed bids and competitive sealed proposals that must be made public. Section 3 lists all the information that needs to be subject to public inspection after the contract award when competitive bid are involved:  all vendors who received the invitation, names and addresses of each bidder, amount of each offer, and records showing the name of the successful bidder and amount of the offer and the basis on which the award was made. The entire contents of the contract file, except for proprietary information included with a bid, also must be made public under this law. Requests for information the bidder identified as proprietary can be made to the director of the Department of Administration, who will make a decision on what information to release. In addition, Section 6 of Title 25, also says the same basic information must be made public for all competitive sealed proposals after the contract award. 
As a state agency, the State Department of Administration, which creates other regulations controlling the procurement procedure, also must follow the provisions of the Indiana Access to Public Records Act. In general, it states that any writing, paper, report or other material created, received, maintained or filed by or with a public agency is available to the public. Public records that are generally accessible include contracts to which the state or local governments are a party, transcripts of public hearing, commission, board and committee reports and other information.</t>
  </si>
  <si>
    <t>Board of Professional Conduct of the Supreme Court of Ohio instructions on financial disclosure statements: https://www.supremecourt.ohio.gov/Boards/BOC/FDS/instructions.pdf 
Financial Disclosure for Judges, Magistrates, and Judicial Candidates: http://www.supremecourt.ohio.gov/Boards/BOC/FDS/</t>
  </si>
  <si>
    <t>Deborah Moreau, lawyer for the state's Public Integrity Commission, the ethics office charged with collecting financial disclosure forms, said the disclosures are never independently audited.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In his December 2013 investigative report report, special prosecutor and former Delaware Chief Justice E. Norman Veasey said the commission's "enforcement and investigative powers of PIC Counsel are severely hamstrung by inadequate resources."</t>
  </si>
  <si>
    <t>North Dakota Century Code, § 16.1-09-02, 1981 to 2013, http://www.legis.nd.gov/cencode/t16-1c09.pdf.
NDCC, § 16.1-09-03, 1981, http://www.legis.nd.gov/cencode/t16-1c09.pdf.
NDCC, § 27-05-02, 1895 to 1985, http://www.legis.nd.gov/cencode/t27c05.pdf.
NDCC, § 27-05-02.1, 1991 to 2013, http://www.legis.nd.gov/cencode/t27c05.pdf.</t>
  </si>
  <si>
    <t>R. G. Ratcliffe, former state-house reporter for the Houston Chronicle and Fort Worth Star-Telegram, telephone interview, Dec. 30, 2014
In Some Cases, Government is All Relative, Texas Tribune, Feb. 8, 2013  
http://www.texastribune.org/2013/02/08/some-cases-government-all-relative/
Former Legislators kicking off new careers as Texas lobbyists, Dallas Morning News, March 7, 2013
http://www.dallasnews.com/news/politics/state-politics/20130307-former-legislators-kicking-off-new-careers-as-texas-lobbyists.ece</t>
  </si>
  <si>
    <t>State Ethics Act : Definitions (2006- 2013) NC GS 138A-3
http://www.ncga.state.nc.us/gascripts/statutes/statutelookup.pl?statute=138a
Identify and publish names of covered persons and legislative employees. (2006-2008) NC GS 138A-11
http://www.ncleg.net/EnactedLegislation/Statutes/HTML/BySection/Chapter_138A/GS_138A-11.html
Statements of economic interest as public records (2006-2008) NC GS 138A-23
http://www.ncleg.net/EnactedLegislation/Statutes/HTML/BySection/Chapter_138A/GS_138A-23.html
Contents of Statement (2006-2013) NC GS 138A-24
http://www.ncleg.net/EnactedLegislation/Statutes/HTML/BySection/Chapter_138A/GS_138A-24.html
Public policy (1979), NC GS 143-318.9. http://www.ncleg.net/gascripts/statutes/statutelookup.pl?statute=143-318.9
"Public records" defined (1935). NC GS 132-1. http://www.ncleg.net/gascripts/statutes/statutelookup.pl?statute=132-1</t>
  </si>
  <si>
    <t>Stan Adelstein, recently retired state senator, 18 March 2015, Rapid City, SD, in-person interview.
Democrats’ complaint shows ignorance of reality, Bob Mercer, Pure Pierre Politics blog, 16 January 2015, http://my605.com/pierrereview/?p=11640.
LRC: “Clean-up on floor three”, Bob Mercer, Pure Pierre Politics blog, 26 September 2013, http://my605.com/pierrereview/?p=9459.</t>
  </si>
  <si>
    <t>The Office of State Ethics, which collects Statements of Financial Interests (SFIs) from state officials and employees, randomly chooses about 10 percent of the  2,600 statements filed annually to audit. Its analyses, however, focus on filers' compliance with state statutes, rather than on verifying any financial information.</t>
  </si>
  <si>
    <t>Interview with Rick Locker, reporter with the Memphis Commercial Appeal, at Tazza on Jan. 9, 2015.
Interview with Tom Humphrey, reporter for the Knoxville News Sentinel, on Dec. 23, 2014 at the Bell Buckle Café.
Phone interview with former state Sen. Douglas Henry on Feb. 2, 2015.</t>
  </si>
  <si>
    <t>Phone interview, Lynn Teague, S.C. League of Women Voters, April 30, 2015, e-mail
Phone interview, State Senator Brad Hutto, June 5, 2015
Phone interview, State Senator Vincent Sheheen, April 20, 2015
Statehouse Report, “Legislative nepotism? You be the judge,” Feb. 5, 2015
http://www.statehousereport.com/2015/02/05/legislative-nepotism-you-be-the-judge/
Stephen Largen, "New college board members include many with connections," Post and Courier,  May 2, 2013
http://www.postandcourier.com/article/20130502/PC16/130509849/1006/new-college-board-members-include-many-with-connections</t>
  </si>
  <si>
    <t xml:space="preserve">There is no audit by a third party.
Like other state and local government officials, senior civil servants file an annual Statement of Economic Interests. Fair Political Practice regulations require that 20 percent of the forms be reviewed for completeness and crosschecked for reporting of gifts. </t>
  </si>
  <si>
    <t xml:space="preserve">Senior members of the state civil service do not have to file asset disclosure reports in Colorado. According to Colorado law, the governor, lieutenant governor, secretary of state, attorney general, and state treasurer, judges, district attorneys, state board of education members, University of Colorado board of regents members, and members of the public utility file asset disclosures. </t>
  </si>
  <si>
    <t>NMSA &gt; CHAPTER 10 Public Officers and Employees &gt; ARTICLE 16A Financial Disclosures &gt; 10-16A-3. Required disclosures for certain candidates and public officers and employees; condition for placement on ballot or appointment. (1997) 
http://public.nmcompcomm.us/nmnxtadmin/NMPublicLink.aspx?jd=10-16A-3
NMRA &gt; Code of Judicial Conduct &gt; 21-315. Reporting requirements.
http://public.nmcompcomm.us/nmnxtadmin/NMPublicLink.aspx?jd=21-315
[Adopted by Supreme Court Order No. 11-8300-045, effective January 1, 2012; partially suspended by Supreme Court Order No. 13-8300-009, effective immediately and until further order of the Court, suspending Paragraph A in its application to part-time probate judges and part-time municipal judges, suspending Paragraph A to the extent that extrajudicial compensation includes income from interest, dividends, rents, royalties, working interests, proceeds of or profits from the sale or exchange of capital assets as defined by the Internal Revenue Code and regulations, or the collection of fees or retirement benefits earned or reimbursement of expenses incurred prior to entering judicial service, and suspending Paragraph A to the extent that it requires judges to report the reimbursement of expenses and the waiver of fees and charges by a governmental entity or entity primarily funded by state or federal funds, in connection with judicial education and training.]</t>
  </si>
  <si>
    <t>In 2013, 99 percent of the 303 executive branch employees required to file a public official disclosure form with the Alaska Public Offices Commission were audited, according to the 2014 Biennial Report.</t>
  </si>
  <si>
    <t>Judiciary Law Section 211, subsection 4, 1988, http://codes.lp.findlaw.com/nycode/JUD/7-A/211</t>
  </si>
  <si>
    <t>Senior civil servants are not required to file asset disclosure forms, thus there are no forms to audit.</t>
  </si>
  <si>
    <t xml:space="preserve">The Statements of Financial Interest filed by senior civil servants are not routinely audited (and there is no random auditing of samples). </t>
  </si>
  <si>
    <t>Ed Fitzpatrick, Providence Journal political columnist, Interview, Feb. 6, 2015, phone.
Ted Nesi, reporter, WPRI television, Interview, Feb. 25, 2015, phone
Scott MacKay, Rhode Island Public Radio political reporter, Interview, Feb. 21, in person.
"Who is Rhode Island House Speaker Nick Mattiello," Mike Stanton, Rhode Island Monthly magazine,
September 2014:
http://www.rimonthly.com/Rhode-Island-Monthly/September-2014/Who-is-Rhode-Island-House-Speaker-Nick-Mattiello/index.php?cparticle=4&amp;siarticle=3#artanc
Political Scene: Former Rep. Montanaro gets new role at State House, Katherine Gregg, Providence Journal, May 25, 2014:
http://www.providencejournal.com/politics/content/20140524-political-scene-former-rep.-montanaro-gets-new-role-at-state-house.ece</t>
  </si>
  <si>
    <t xml:space="preserve">There have been instances uncovered by the news media of state executive branch workers seemingly favoring their relatives or friends for positions or government business since Jan. 1, 2013.   
In October, 2014, Fox25 News reported that a state environmental officer was passed over for a promotion that went to an officer who worked for the sister of the former head of the state Democratic Party, John Walsh. Massachusetts Environmental Police Capt. Len Roberts was promoted instead of Duncan, even though police brass told Duncan he was the top candidate.   Roberts was an active contributor to top Democratic lawmakers, while Duncan was not, Fox reported.   Roberts had previously worked for Walsh’s sister and the chief-of-staff to the agency that oversees the Environmental Police. Patricia Valentine and her superiors at the Executive Office of Energy and Environmental Affairs denied she had anything to do with Roberts’ hiring.   
But longtime observers of state government in Massachusetts said for the most part, executive branch officials do not choose employees because of personal or political connections.    Last year’s conviction of the head of the state Probation Department on federal corruption charges related to rigged-hiring within the agency served as a stern warning to public employees that hiring “who you know” and not who is best suited for the position can result in dire consequences.    
The scandal led to the federal corruption convictions of several top Probation leaders, who were charged with rejecting qualified candidates for positions in favor of applicants related or connected to state lawmakers and other officials.  For example, federal prosecutors identified Kathleen Petrolati, as not qualified for her position in the department.   She is the wife of Thomas Petrolati, a legislator nicknamed the "King of Patronage," for his ability to get supporters jobs.   The scandal has reached into the highest levels of state government, stretching into the office of current House Speaker Robert J. DeLeo, who was named an unindicted co-conspirator in the case.   O'Brien and his deputy, Elizabeth Tavares, are both appealing their federal convictions. A bruising battle occurred last year when then Gov. Deval Patrick moved to put one of his appointees to the state Parole Board, Josh Wall, on the Superior Court bench.  The nomination prompted public criticism, including online petitions in opposition and debate about whether Wall had the required judicial temperament for the bench. Respected criminal defense attorneys testified against him. 
Critics said Wall was being rewarded for his loyalty to the governor and not his ability to serve as a judge.  Wall and his family have been a steady contributor to the governor’s campaign war chest, state records show.   His wife, Betsy, was a political aide to Gov. Patrick and following his election was appointed to head the state’s tourism agency.  Wall was narrowly approved to the Superior Court in a 5-3 vote in October, 2014.  </t>
  </si>
  <si>
    <t xml:space="preserve">Idaho’s public procurement laws and regulations are openly accessible to all online. The laws are in Idaho State Code, Section 67-57, which is freely available for all to access, as are all Idaho Code sections. The regulations are in the Idaho Code of Administrative Procedure, Section 38.05.01, Rules of the Division of Purchasing, which also are freely available for all to access online.
The Idaho Public Records Law, in Idaho Code Section 9-338, declares that all these laws and rules are open to the public. It states, “Every person has a right to examine and take a copy of any public record of this state and there is a presumption that all public records in Idaho are open at all reasonable times for inspection except as otherwise expressly provided by statute.”
 </t>
  </si>
  <si>
    <t>Bill Lueders, President, Wisconsin Freedom of Information Council, Jan. 16, 2015, Madison WI, email interview; email interview Jan. 27, 2015
Wisconsin Statutes [§§19.48(8) and 19.55(1)]
https://docs.legis.wisconsin.gov/statutes/statutes/19/III/48/8
Request form: http://www.gab.wi.gov/sites/default/files/gab_forms/1/gab_900_pdf_11234.pdf
Wisconsin Democracy Campaign Statements of Economic Interests 2014
July 1, 2014  http://wisdc.org/econ-intererests-2014
Government Accountability Board with instructions posted at  http://gab.wi.gov/ethics/economic-interests. Accessed on April 15, 2015 and other times.
Eye on Financial Relationships, http://ethics.state.wi.us/EOFR/Pages/ Accessed May 25. 2015</t>
  </si>
  <si>
    <t>Rebecca Stepto, executive director, WV Ethics Commission, email interview from her office in Charleston WV on Jan. 5, 2015.
Stepto, Rebecca, executive director WV Ethics Commission, financial disclosure statement for 2014, on file in the Ethics Commission office, requested on Jan 4, 2015 and received the following day. 
Retired attorney Kemp Morton, the former chairman of the WV Ethics Commission, in a telephone interview from his home in Huntington WV Jan. 15, 2015.
West Virginia Ethics Commission Website. Accessed on April 23, 2015. http://www.ethics.wv.gov/Pages/FinancialDisclosure.aspx</t>
  </si>
  <si>
    <t>Secretary of State Campaign Finance Disclosure Closed Cases
http://www.michigan.gov/sos/0,4670,7-127-1633_8723_64390---,00.html
Chris Thomas, director of Bureau of Elections, phone interviews, April 10 and June 8, 2015                
Secretary of State Declaratory Rulings and Interpretive Statements
http://www.michigan.gov/sos/0,4670,7-127-1633_8723_66116-310251--,00.html
Bob LaBrant, lobbyist and legal counsel, Michigan Chamber of Commerce, Sterling Corporation political consulting firm, phone interview, March 16
Gisgie Gendereau, communications director, Michigan Secretary of State, email conversations, March 16                                                                                                    
John Pirich, former state assistant attorney general, attorney for Honigman Miller firm specializing in election law and campaign finance, phone interview, June 5, 2015</t>
  </si>
  <si>
    <t>Rule 1:18B-1, Obligation to Report (Adopted January 15, 2002 to be effective immediately): http://www.judiciary.state.nj.us/rules/r1-18b.htm. 2. Request form: https://www.judiciary.state.nj.us/forms/rptstmt.pdf</t>
  </si>
  <si>
    <t>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2015, by telephone and email
OCPF Disposition Agreement with Alan Silvia, August 28, 2013
http://files.ocpf.us/pdf/actions/silvia_da.pdf
All websites accessed on March 12, April 6, 18, 2015
Massachusetts Office of Campaign and Political Finance, Agency Actions, 2013 through March 31, 2015
http://www.ocpf.us/Legal/AgencyActions
http://files.ocpf.us/pdf/actions/white2015.pdf
http://files.ocpf.us/pdf/releases/laborers2014.pdf
http://files.ocpf.us/pdf/releases/manganpr.pdf
http://files.ocpf.us/pdf/releases/coakleypr.pdf</t>
  </si>
  <si>
    <t xml:space="preserve">Under the state's Uniform Information Practices Act (Chapter 92F), state agencies are required to disclose all rules of procedure, substantive rules of general applicability, statements of general policy, and interpretations of general applicability adopted by the agencies.
Furthermore, government records relating to procurement must be made available under Hawaii's procurement code. Each agency shall make government purchasing information available for public inspection and duplication during regular business hours, under the state's Uniform Information Practices Act (Chapter 92F). 
 </t>
  </si>
  <si>
    <t>State Accounting Office – Year End Reports. accessed March 3, 2015
http://sao.georgia.gov/year-end-reporting
Interview with James Salzer, Capitol Reporter AJC on 02-13-2015
Interview with Alan Essig, Executive Director, Georgia Budget and Policy Institute on 0217-2015</t>
  </si>
  <si>
    <t>Interview Jennifer Bevan-Dangel, Common Cause, by telephone 2/24/15;
Interview Bryan P. Sears, reporter, The Daily Record, by telephone, 3/15/15,
Maryland Campaign Finance Complaints Stack Up as Election Day Nears, Capital News Service, 9/12/14, http://cnsmaryland.org/2014/09/12/maryland-campaign-finance-complaints-stack-up-as-election-day-nears/
Maryland elections officials clear Hogan, Brown of alleged campaign violations, Washington Post, 4/7/15 http://wapo.st/1dJ8mqZ
Baltimore Sun, Baltimore County delegate candidate fined for campaign finance violatio by Pamela Wodd, 10/8/14 http://www.baltimoresun.com/news/maryland/politics/blog/bs-md-co-jalisi-fine-20141008-story.html</t>
  </si>
  <si>
    <t>Randall Chase, Delaware Associated Press correspondent, in-person interview, February 17, 2015; 
Delaware Fiscal Notebook 2013, accessed February 21, 2015, http://1.usa.gov/1LrQxbB
Delaware Fiscal Notebook 2014, accessed February 21, 2015, http://1.usa.gov/1dNoaIh;</t>
  </si>
  <si>
    <t>Jon Ammons, acting public records officer, Washington State Public Disclosure Commission 2/27/2015; 
Austin Jenkins, Capitol reporter nwNewsNetwork, email interview 4/13/2015; 
F-1 form (Personal Financial Affairs Form) for Attorney General Bob Ferguson, accessed April 22, 2015 
https://www.documentcloud.org/documents/1875603-fergusonbob2014.html</t>
  </si>
  <si>
    <t>The Office of Economic and Demographic Research (EDR) webpage, accessed April 30, 2015, http://edr.state.fl.us/Content/
Karen Woodall, executive director of the Florida Center for Fiscal and Economic Policy, interviewed by phone April 16, 2015
Kurt Wenner, Vice President of Research at Tax Watch, interviewed by phone April 29, 2015</t>
  </si>
  <si>
    <t>"A report covering the operation of the system for the past fiscal year, including income and disbursements, and of the financial condition of the system at the end of such fiscal year, showing the valuation of assets and investments and liabilities of the system, shall be delivered after the end of each fiscal year and prior to January 1 of the next fiscal year to the governor and to the chairperson of the legislative coordinating council, to the secretary of the senate and to the chief clerk of the house of representatives and shall be made readily available to the members and participating employers of the system."                  
KPERS' annual report contains details about the agency's investment positions, performance reports by asset category, consultants, contracts, brokers commissions and fees, but not similar information from private entities with whom the pension system works. A separate investment report provides a performance report on private investment managers.</t>
  </si>
  <si>
    <t>Office of the State Comptroller, http://www.osc.ct.gov/reports/ (accessed April 6, 7 and June 15, 2015)
Phone interview, John Clark, director of Budget and Financial Analysis, Office of the State Comptroller, from Hartford, April 7, 2015.
Yankee Institute for Public Policy, http://www.raisinghale.com/2014/03/19/accountants-it-would-be-misleading-to-exclude-uconn-foundation-from-state-finances/</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</si>
  <si>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Investigative Report Concerning the National Organization for Marriage, and
Recommendations by Commission Staff, 9 April 2014, http://www.maine.gov/ethics/pdf/1InvestigativeReportandRecommendationsbyCommissionStaff.pdf
Agenda Item #4, Maine Ethics Commission Meeting Minutes, 31 July 2014.
http://www.maine.gov/ethics/pdf/07312014agenda4_001.pdf
Agenda Item #5, Maine Ethics Commission Meeting Minutes, 31 July 2014. http://www.maine.gov/ethics/pdf/07312014agenda5.pdf
 Agenda Item #2, Maine Ethics Commission Meeting Minutes, 30 April 2014.
 http://www.maine.gov/ethics/pdf/agenda2_008.pdf</t>
  </si>
  <si>
    <t xml:space="preserve">No specific law requires procurement laws and regulations to be made publicly available, but procurement regulations fall under Georgia's Open Records Act and have to be made available to the public. </t>
  </si>
  <si>
    <t>Delaware procurement law says the Delaware Office of Management and Budget must "promulgate rules and regulations to effect this chapter. Such rules and regulations shall be promulgated according to the Administrative Procedures Act in Chapter 101 of this title and shall be approved by the Contracting and Purchasing Advisory Council."§ 6908(5)
The Administrative Procedures Act says "each agency shall make available promptly to the public upon request, for inspection, originals or legible copies of the following: (1) Its regulations, orders, decisions, opinions and licenses; (...)."§ 10112 (a)(1)
The APA also says that "whenever an agency proposes to formulate, adopt, amend or repeal a regulation, it shall file notice and full text of such proposals, together with copies of the existing regulation being adopted, amended or repealed, with the Registrar for publication, in full or as a summary, in the Register of Regulations(...)." § 10115(a)</t>
  </si>
  <si>
    <t xml:space="preserve">No specific law exists, but procurement regulations are not excluded from the Public Records Law. </t>
  </si>
  <si>
    <t>Erick Scheminske, deputy director of the Colorado Governor's Office of State Planning and Budgeting, during a Feb. 19, 2015, phone interview.
Former Denver Post journalist Tim Hoover whose reporting focused on the state budget, and who now works as communications director for the Colorado Fiscal Institute, during a Feb. 17, 2015, phone interview.
Comprehensive Annual Financial Report (CAFR), fiscal year 2013-2014: https://www.colorado.gov/pacific/osc/cafr</t>
  </si>
  <si>
    <t>Roy Fletcher, political campaign manager for GOP candidates, in-person interview, Feb. 3, 2015.
Kathleen Allen, director of the Louisiana Ethics Administration, in-person interview, Feb. 4, 2015.
Jason Hebert, political strategist for GOP candidates, in-person interview, Feb. 5, 2015.
Jim Harris, an officer in Blueprint Louisiana, a policy advocacy group of businessmen, in-person interview, Feb. 12,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List of offending PACS for untimely filing with associated fines, accessed April 10, 2015.
http://www.ethics.state.la.us/CampaignFinanceSearch/LateFeesPACs.aspx 
List of offending candidates for untimely filing with associated fines, accessed April 10, 2015.
http://www.ethics.state.la.us/CampaignFinanceSearch/LateFeesCandidates.aspx 
Terance L. Irvin charging documents, Jan 17, 2014.
http://ethics.la.gov/EthicsCharges/DocView.aspx?id=284799&amp;searchid=887f97c0-1846-4429-ad32-24687f2381d4&amp;dbid=0</t>
  </si>
  <si>
    <t>Public procurement regulations are public documents for some, but not all, agencies and parts of Connecticut's government. As defined in Chap. 62, Sec. 4e-13(d), of the statutes:  "All state agencies in the executive branch, the constituent units of the state system of higher education and quasi-public agencies shall develop written policies and procedures to ensure that information is posted to the State Contracting Portal in a timely, complete and accurate manner consistent with the highest legal and ethical standards of state government."
There's no similar requirement for the legislative and judicial branches, though Sec. 4e-12 requires each branch to "prepare a procurement code" that spells out numerous regulations it must address, including clarifying many "contracting and procurement processes." The judicial branch's code, which needs legislative approval, includes this provision, in Section 8 - Application Of Freedom of Information Act To Public Records Provided to Contractor of Subcontractor: "With regard to any public record, Judicial and the contractor or subcontractor ... [must] comply with obligations under the Freedom of Information Act ... provided the determination of whether or not to disclose a particular record of type of record shall be made by the Chief Court Administrator."</t>
  </si>
  <si>
    <t>John Griffing, former staff director, Senate Budget Committee, Dec. 29, 2014, Sacramento, interview
H.D. Palmer, Deputy Director, Department of Finance, Jan. 12, 2015, Sacramento, email 2014, Sacramento
Department of Finance, Enacted Budget Summary, Sacramento, Jun 20, 2014
http://www.ebudget.ca.gov/2014-15/Enacted/BudgetSummary/BSS/BSS.html</t>
  </si>
  <si>
    <t xml:space="preserve">During the reporting period, the only department of Kentucky government cited for instances of nepotism, cronyism and patronage was the Kentucky Department of Agriculture while it had been led by Agriculture Commissioner Richie Farmer, who left office in December 2011. 
The Kentucky Personnel Board in October 2013 released its 219-page report detailing instances of nepotism, cronyism and patronage in which Farmer circumvented merit hiring laws to give Agriculture Department jobs to family members and friends over more qualified applicants. 
Both the Kentucky Personnel Board in 2013 and the Kentucky Auditor of Public Accounts in May 2012 recommended numerous reforms to the department's personnel processes, which were implemented by Farmer's successor, James Comer. 
In October 2014, the Kentucky Horse Park Commission, with members appointed by the governor, hired one of the governor's former aides from among two finalists selected by a consulting firm after a national search. Some political opponents of the governor have raised questions but no specific allegations of wrongdoing have emerged. </t>
  </si>
  <si>
    <t xml:space="preserve">Emily Dennis, Kentucky Registry of Election Finance, general counsel, 21 January 2015, Frankfort, Kentucky, email interview.
Tom Loftus, Louisville Courier-Journal, Frankfort bureau chief, 21 January 2015, Frankfort, Kentucky, phone interview. 
Super PACs will spend millions in fight for Ky House, Tom Loftus, Louisville Courier-Journal, 31 October 2014, http://www.courier-journal.com/story/politics-blog/2014/10/31/outside-groups-spending-kentucky-house-races/18256399/, accessed 3 February 2014. 
AG asked to look into Fayette election, Beverly Fortune and Beth Musgrave, Lexington Herald-Leader, 26 September 2009, http://www.kentucky.com/2009/09/26/951495/ag-asked-to-look-into-fayette.html, accessed 3 February 2015. 
Group that bashed Beshear in TV ads pays fine, Associated Press, Kentucky New Era, 11 June 2013, http://www.kentuckynewera.com/web/news/article_f9c77786-d248-11e2-be1b-001a4bcf887a.html, accessed 3 February 2015. </t>
  </si>
  <si>
    <t>The public, as well as members of the nine pension and retirement funds managed by the Indiana Public Retirement System, can access detailed information about the system's activities under three state laws:
Indiana Access to Public Records Act, Indiana Open Meeting Law and Indiana Code 5-10.5-4-1.
INPRS' board of directors is required to produce a report at least annually to each member of the funds. That Comprehensive Annual Financial Report (CAFR) report details performance reports, investment decisions, fees, actuarial information and other statistical information for each fund. The report for the fiscal year ending June 30, 2014, is about 380 pages. Commissions paid to brokers and consultant reports are listed in the investments section of the CAFR. 
Investment data is also made available upon request, said Dunlap. For example, quarterly reports are available on real estate and private equity investments. 
Even though it is not a state agency, Indiana's Access to Public Records Law and Open Meetings Law apply to the Indiana Public Retirement System, so meetings of the board of trustees are open to the public and the public can make public records requests to obtain information about the retirement and pension funds.</t>
  </si>
  <si>
    <t>No explicit mandate exist, but procurement regulations are subject to the Colorado Open Records Act, and are published online. According to 24-101-401 of the Procurement Code, "(1) (...) procurement information is a public record and is available to the public (...)."</t>
  </si>
  <si>
    <t>Nevada Ethics in Government law, 1977, NRS 281A. Chapter .610, amended 2007; Chapter .620, amended 2009.
 http://www.ethics.nv.gov/FORMS/Ethics%20in%20Government%20Law%202007%20and%20SB%20160%20(2009%20Session).pdf
Phone interview 1/23/15 with Michael Sommermeyer, PIO, Nevada Supreme Court
Phone interview 1/22/15 with Janette Bloom, retired chief clerk, Nevada Supreme Court
Phone interview 2/2/15 with Barry Smith, executive director, Nevada Press Association
Review of Nevada Judiciary website, accessed May 20, 2015
http://www.nevadajudiciary.us/
Supreme Court rules (Rule 3.15), accessed May 20, 2015 
http://www.leg.state.nv.us/courtrules/scr_cjc.html</t>
  </si>
  <si>
    <t>The commissioner of administration is required to adopt regulations governing procurement, management, and control of supplies, services, professional services, and construction by agencies. Among the regulations adopted is online publication of a current version of procurement regulations on the website of the Division of General Services. Additionally, under federal copyright law, all government laws generally become public domain once enacted.</t>
  </si>
  <si>
    <t>Procurement laws and regulations are public records and covered under the state's public records law.</t>
  </si>
  <si>
    <t>Rules of the Supreme Court of the State of New Hampshire, Rule 3.15: “Reporting Requirements,” accessed Jan. 22-Feb. 9, 2015, http://www.courts.state.nh.us/rules/scr/scr-38-Canon%203-new.htm
New Hampshire Judicial Branch Financial Disclosure Statement, New Hampshire Judicial Branch, 2013
http://www.courts.state.nh.us/supreme/orders/Financial-Disclosure-Statement-14.pdf</t>
  </si>
  <si>
    <t xml:space="preserve">There is no explicit mandate but the law stipulates that the State Procurement Director promulgate regulations and that procurement information is public record under the Arkansas Freedom of Information Act. The Office of State Procurement proactively publishes these rules and regulations. </t>
  </si>
  <si>
    <t xml:space="preserve">Even though no separate statute requires that procurement rules and regulations be published, the state’s procurement actions are covered by the Alabama Open Records Act, which gives the public broad rights to inspect or take copies of public records. Public officials who have custody of any public records are expressly required to allow citizens access to that material. </t>
  </si>
  <si>
    <t>No routine or random audits are conducted on Statements of Economic Interest filed by public employees or officials. 
Audits are conducted only if the Alabama Ethics Commission opens an investigation based on allegations a disclosure is inaccurate. In that case, the Ethics Commission asks the Alabama 
Examiner of Public Accounts to conduct audits as needed.</t>
  </si>
  <si>
    <t>Eric Epstein, coordinator, Rock the Capital, Harrisburg, 8 May 2015, interview by phone.
John J. Contino, former executive director of the State Ethics Commission, 29 May 2015, Harrisburg, Pennsylvania, interview by phone.
Probation for ex-lawmaker, sister in 'ghost employee' scheme, The Philadelphia Inquirer, Joseph A. Slobodzian, 4 April 2015, 
http://articles.philly.com/2015-04-04/news/60790724_1_michelle-wilson-guilty-plea-sentencing
Pa. Lawmaker Charged With Corruption Scheme to Secretly Pay Sister: DA, NBC10, Vince Lattanzio, 28 January 2014, 
http://www.nbcphiladelphia.com/news/politics/Lawmaker-Arrest-Philly-242216921.html</t>
  </si>
  <si>
    <t>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
"Former state Rep. Randy Terrill found guilty of political bribery charge," Oklahoman newspaper article by Nolan Clay. 10/29/13
http://newsok.com/former-oklahoma-rep.-randy-terrill-found-guilty-of-political-bribery-charge/article/3898933</t>
  </si>
  <si>
    <t>A YES score is earned if a law explicitly requires all procurement laws and regulations be made publicly available.
A MODERATE score is earned if a general law requires all laws and regulations to be made publicly available, not specifically referring to procurement laws and regulations but not excluding them either.
A NO score is earned if no such law exists.</t>
  </si>
  <si>
    <t>Nebraska Code of Judicial Conduct, Chapter 5, Article 303.15, effective 2011 
 https://supremecourt.nebraska.gov/supreme-court-rules/2177/%C2%A7-5-30315-reporting-requirements</t>
  </si>
  <si>
    <t>Jules Bailey, Former State Representative, Multnomah County Commissioner, Jan. 27, 2015, interviewed by phone.
Phil Keisling, Former Secretary of State of Oregon, Jan. 30, 2015, interviewed by phone.
Frank Morse, Former State Senator, R-Albany, Jan. 30. 2015, interviewed by phone.
"Nepotism in Oregon Governor's Race: Dennis Richardson Paid His Wife to be Legislative Aide," by Nigel Jaquiss (Willamette Week, 10/16/14).</t>
  </si>
  <si>
    <t>A 100 score is earned if senior civil servant asset disclosures are audited yearly by an impartial third party. 
A 50 score is earned if asset disclosures are not always independently audited, or they are, but audits may fail to identify problems in the information.
A 0 score is earned if executive branch asset disclosures are not independently audited, or they generally fail to identify problems in the information.</t>
  </si>
  <si>
    <t>Catherine Turcer, policy analyst, Common Cause-Ohio, Columbus, 1-19-15 email 
Keary McCarthy, president/CEO of Innovation Ohio, former minority chief of staff in Ohio House, Columbus, 2-16-15 email
Speaker Rosenberger Announces Senior Staff Positions For House Majority Caucus
Jan. 7, 2015: http://www.ohiohouse.gov/cliff-rosenberger/press/speaker-rosenberger-announces-senior-staff-positions-for-house-majority-caucus 
Speaker Batchelder Announces Majority Caucus Staff Changes, April 5, 2012: http://ohiohousegop.blogspot.com/2012/04/speaker-batchelder-announces-majority.html 
Ohio Senate President Keith Faber Announces Senior Staff , Jan. 17, 2013: http://massdiscussion.blogspot.com/2013/01/ohio-senate-president-keith-faber.html 
Ex-Ohio House page faces felony forgery charge, Jim Siegel, The Columbus Dispatch, March 21, 2015: http://www.dispatch.com/content/stories/local/2015/03/20/page_charged_in_forgery_case.html</t>
  </si>
  <si>
    <t>Can citizens access the public procurement process?</t>
  </si>
  <si>
    <t>Montana Supreme Court, Judicial Canon, New rules, Rule 3.15, Revised March 25, 2014, http://courts.mt.gov/content/supreme/new_rules/rules/jud-canons.pdf
Montana Legislature, Detailed Bill Information, SB 89, 2015, http://laws.leg.mt.gov/legprd/LAW0203W$BSRV.ActionQuery?P_SESS=20151&amp;P_BLTP_BILL_TYP_CD=SB&amp;P_BILL_NO=0089&amp;P_BILL_DFT_NO=&amp;P_CHPT_NO=&amp;Z_ACTION=Find&amp;P_ENTY_ID_SEQ2=&amp;P_SBJT_SBJ_CD=&amp;P_ENTY_ID_SEQ=
Supreme Court Docket, No.AF 08-0203, 2014, http://supremecourtdocket.mt.gov/view/AF%2008-0203%20Other%20--%20Order?id={4B935216-5596-45AB-BECC-9386F301D754}
Judicial disclosure forms are accessible to the public according to Montana public records laws, Montana Code Annotated, Title 2, Chapter 6, Part 2.
Mary Baker, Commissioner of Political Practices, Program supervisor, 6 February 2015, Helena, Montana, email</t>
  </si>
  <si>
    <t>Political watchers say the state’s “nepotism rule” is intended to eliminate the direct hiring of relatives by state officials and supervisors within the same agency and prevent an individual from being placed under a relative’s direct line of supervision. But it doesn’t prevent cronyism or rewarding people with jobs or appointed positions who support political campaigns or candidates. 
John Krull, chairman of the journalism department at Franklin College, Franklin, is critical of the executive branch for its hiring, promotion and firing practices, in general. “I don’t think there is any other way Indiana works. If you get the lists of appointments, the primary loyalty is to whoever is governor at the time.”
Appointments to the State Board of Education, for example, are based more on cronyism and given as a reward for political loyalty, Krull explained. But he said a type of ideological loyalty is strong, as can be seen in new members appointed backing a school voucher system. “There’s not an attempt to make it (board) representative of the state or any division within the state. Loyalty is to his ideological point of view.” 
Accusations of nepotism came out in a well-publicized case, written about by The Indianapolis Star in 2013, involving Troy Woodruff, then-chief of staff of the Indiana Department of Transportation. The Star investigation's uncovered six I-69 land deals that paid $1.86 million to Woodruff's uncle and cousins, who then bought land from Woodruff and his family for more than market value. Gov. Mike Pence then ordered an investigation after The Star reported Woodruff did not disclose those land deals for the I-69 expansion project. 
Woodruff contended there was a "strict firewall" between him and the I-69 project, even though the freeway project ran through the INDOT district he then managed and passed through his family's land. The Star also found that Woodruff's wife worked as an office manager for Sam Sarvis, who oversaw the I-69 project at the time, and that Woodruff also appeared to order a bridge over I-69 rebuilt after complaints from Woodruff's family members.
Indiana Inspector General David Thomas, who has since resigned, criticized Woodruff for conduct that "goes right up to the line" of breaking state ethics laws, but did not impose penalties or recommend charges against Woodruff, who resigned after the state's investigation. Thomas also said the investigation could have been avoided had Woodruff declared to the State Ethics Commission his sale of three acres of land to INDOT -- a loophole that he said should be closed.
A series of overcharges of Hoosier drivers by the Bureau of Motor Vehicles of more than $60 million for driver's licenses and registration fees over several years drew attention to the qualifications of the BMV's chief financial officer, Harold Day. An Indianapolis Star article revealed that Day, who oversees a $110 million budget, doesn't have a college degree but he does have political connections. He is a longtime Republican ward boss whose wife was an Indianapolis councilwoman. Day got his job with a recommendation from former Perry Township Trustee Jack Sandlin.
BMV spokesman Josh Gillespie told The Star political patronage played no role in Day's hiring or the events that led the BMV to overcharge Hoosier motorists. Yet The Star pointed out testimony that Day neglected to collect interest on a BMV account that routinely contains $5 million to $20 million. 
The article also pointed out Ron Hendrickson, who was BMV's deputy commissioner in charge of driver's licenses until mid-2015, was a former snow plow driver and pizza shop manager without a college degree, but he was a former Republican precinct committeeman in Indianapolis.</t>
  </si>
  <si>
    <t>Missouri Revised Statutes, 1990, Chapter 105 Section 483, amended 1991, 1996, 1997, http://www.moga.mo.gov/mostatutes/stathtml/10500004831.html 
Missouri Revised Statutes, 1990, Chapter 105 Section 489, amended 1991, http://www.moga.mo.gov/mostatutes/stathtml/10500004891.html
Missouri Revised Statutes, 1973, Chapter 610 section 10 and 11, amended 1977, 1978, 1982, 1987, 1993, 1998, 2004, http://www.moga.mo.gov/mostatutes/stathtml/61000000101.html</t>
  </si>
  <si>
    <t>Are the regulations addressing conflicts of interest for civil servants effective?</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</si>
  <si>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Comprehensive Annual Financial Report, Fiscal Year Ended June 30, 2014, Department of Finance and Administration website, accessed February 16, 2015. http://www.dfa.arkansas.gov/offices/accounting/Documents/cafr2014.pdf</t>
  </si>
  <si>
    <t>Mac Schneider, Democratic state senator from Grand Forks, N.D., and minority leader, interviewed by phone from Bismarck, N.D., Feb. 11,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Chad Nodland, editor of North Decoder, a liberal political blog, interviewed by phone from Bismarck, N.D., Feb. 16, 2015.
Rob Port, editor of Say Anything Blog, a conservative political blog, interviewed by phone from Minot, N.D., Feb. 18, 2015.
Note: Two Republican officials were asked to comment multiple times but did not return emails and phone calls. They are House Majority Leader Al Carlson from Fargo, N.D., and House Assistant Majority Leader Don Vigesaa from Cooperstown, N.D.</t>
  </si>
  <si>
    <t>Title 25, Chapter 4, Section 25 of the Mississippi Code; MISSISSIPPI ETHICS COMMISSION; Persons required to file statement of economic interest
http://law.justia.com/codes/mississippi/2013/title-25/chapter-4/article-1/section-25-4-25/
Title 25, Chapter 4, Section 27 of the Mississippi Code; MISSISSIPPI ETHICS COMMISSION; Contents of statement of economic interest
http://law.justia.com/codes/mississippi/2013/title-25/chapter-4/article-1/section-25-4-27/
Mississippi Code Title 24, Chapter 4, Section 17 (e); MISSISSIPPI ETHICS COMMISSION; Duties of commission http://law.justia.com/codes/mississippi/2013/title-25/chapter-4/article-1/section-25-4-17
Mississippi Ethics Commission, Statement of Economic Interest. http://www.ethics.state.ms.us/ethics/ethics.nsf/webpage/A_stmt_econ_int?OpenDocument</t>
  </si>
  <si>
    <t>Governmental Ethics Commission annual report FY 2014: http://ethics.ks.gov/GECSummaries/Annual%20Report%202014.pdf                                        
Carol Williams, GEC executive director, telephone interviews Feb. 18, 2015 and June 15, 2015                                
Tim Carpenter, Topeka Capital-Journal bureau chief, telephone interview Feb. 20, 2015</t>
  </si>
  <si>
    <t>Illinois code requires state-run pension funds to publicly disclose detailed information about their investment activities every quarter that includes investment positions, fees, performance reports, contracts, and commissions paid to brokers. The code also requires audit reports every year.
The code requires that the information and reports be posted on the fund or department's website. The code does not specifically require private entities to disclose detailed information of activities. 
(40 ILCS 5/22A-115) (from Ch. 108 1/2, par. 22A-115)  
For the quarterly periods ending September 30, December 31, and March 31, the board shall submit to each pension fund, retirement system or education fund under its jurisdiction a report embracing, among other things, the following information: (a) a full description of the investments acquired, showing average costs; (b) a full description of the securities sold or exchanged, showing average proceeds or other conditions of an exchange; (c) gains or losses realized during the period; (d) income from investments; (e) administrative expenses of the board; and (f) the proportion of administrative expenses allocable to each pension fund, retirement system or education fund.</t>
  </si>
  <si>
    <t>Phone interview March 12, 2015, with Francis De Luca, president of Civitas Institute.
Phone interview March 12, 2015, with Bob Phillips, executive director of Common Cause North Carolina. 
Phone interview Feb. 28, 2015, with Bob Hall, executive director of Democracy North Carolina.</t>
  </si>
  <si>
    <t>Megan Tooker, executive director and legal counsel, Iowa Ethics and Campaign Disclosure Board, Jan. 7, 2015, telephone Interview 
Adam Mason, State Policy Director, Iowa Citizens for Community Improvement, April 15 2015, telephone interview.
Oct. 2, 2014, meeting minutes, Iowa Ethics and Campaign Disclosure Board, accessed April 7, 2015
https://webapp.iecdb.iowa.gov/publicview/misc/minutes/2014/10-2.pdf 
Aug. 8, 2013, meeting minutes, Iowa Ethics and Campaign Disclosure Board, accessed April 7, 2015
https://webapp.iecdb.iowa.gov/publicview/misc/minutes/2013/8-8-13.pdf
Nov. 22, 2013, meeting minutes, Iowa Ethics and Campaign Disclosure Board, accessed April 7, 2015
https://webapp.iecdb.iowa.gov/publicview/misc/minutes/2013/11-22-13.pdf
Oct. 31, 2013, meeting minutes, Iowa Ethics and Campaign Disclosure Board, accessed April 7, 2015
https://webapp.iecdb.iowa.gov/publicview/misc/minutes/2013/10-31-13.pdf</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</si>
  <si>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</si>
  <si>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Interview: Trent Deckard, co-director of the Indiana Election Division, Jan. 5, 2015, by phone. 
Ed Feigenbaum, campaign finance expert and owner of INGroup, Noblesville, Ind.-based firm that offers resources and information about federal and state governments and politics, Jan. 6, 2015, by phone. 
Interview: Andy Downs, director of the Mike Downs Center for Indiana Politics at Indiana University-Purdue University, Fort Wayne, Jan. 5, 2015, by phone.</t>
  </si>
  <si>
    <t>Minnesota Statutes, Chapter 10A, Section 10A.09, 2014, https://www.revisor.mn.gov/statutes/?id=10A.09</t>
  </si>
  <si>
    <t>Karen McLaughlin, Children's Action Alliance Director of Budget and Research and former Department of Economic Security Financial Services Administrator, telephone interview 2/19/2015
Arizona Department of Administration General Accounting Office, Single Year Audits, Accessed May 7, 2015
https://gao.az.gov/financials/single-audit
Arizona Annual Financial Reports (AFR), Accessed May 7, 2015
https://gao.az.gov/financials/afr
Arizona Comprehensive Annual Financial Reports (CAFR), Accessed May 7, 2015
https://gao.az.gov/financials/cafr
DOA annual financial report and CAFR (Under general accounting office), Accessed May 7, 2015
https://gao.az.gov/financials/cafr</t>
  </si>
  <si>
    <t>The Idaho Public Records Law, Idaho Code Sections 9-337 through 9-351, makes all public records subject to disclosure unless they're specifically exempted. PERSI has no public records exemptions; all its records are public. There is no portion of the code that speaks specifically to disclosure of details regarding state-run pension funds. However, some of the more general exemptions, such as those for proprietary business information or trade secrets, could be applied to public records held by PERSI.
.</t>
  </si>
  <si>
    <t xml:space="preserve">David Melton, executive director, Illinois Campaign for Political Reform, March 10, 2015, phone interview.
Lang wants board of elections to investigate Rauner, David Ormsby, Reboot Illinois, 17 February 2014 http://www.rebootillinois.com/2014/02/17/editors-picks/davidormsby/lang-wants-board-elections-investigate-rauner-campaign/357/
Illinois State Board of Elections, accessed March 7, 2015, http://www.elections.il.gov/ 
Illinois State Board of Elections, public complaint list search between Jan. 1, 2015 and May 20, 2015, accessed May 20, 2015, http://bit.ly/1AguXFN </t>
  </si>
  <si>
    <t>March 11 phone interview with Gregg Erickson, founder of the Alaska Budget Report and Erickson &amp; Associates, former Director of Research at the Alaska Legislature
Division of Finance Financial Reports (http://doa.alaska.gov/dof/reports/cafr.html), accessed March 15, 2015; 
Sample Report, "FY2014 Comprehensive Annual Financial Report for the Fiscal Year 2013 - 2014" (http://doa.alaska.gov/dof/reports/resource/fy14/2014cafr.pdf), accessed March 15, 2015;</t>
  </si>
  <si>
    <t>“Presentation to the Legislature on Alabama’s Financial Condition,” Legislative Fiscal Office staff, March 3, 2015, http://lfo.alabama.gov/NewsDetail.aspx?ID=9443, accessed March 27, 2015.
Kelly Butler, state Budget Officer and former staffer with the Legislative Fiscal Office, March 18, 2015, telephone interview. 
David White, The Birmingham News, former state political reporter, March 6, 2015, telephone interview.</t>
  </si>
  <si>
    <t>All sites accessed on Jan. 13, 2015:
The Massachusetts Financial Disclosure Law, M.G.L. Ch. 268B Sect. 5 (b) (c)
https://malegislature.gov/Laws/GeneralLaws/PartIV/TitleI/Chapter268B/Section5
Code of Massachusetts Regulations. http://www.mass.gov/courts/docs/lawlib/900-999cmr/930cmr2.pdf
Definitions of employees required to file under the law includes “all members of the judiciary” 
“Members(s) of the Judiciary means every judge, justice, chief justice, chief judge, administrative justice, circuit justice, associate justice, associate judge, special justice, and master in chancery of every court of the Commonwealth.”
Judicial Disclosure form from State Ethics Commission:
http://www.mass.gov/ethics/disclosure-forms/inst-5-083-event-expense-judge-new.pdf
Massachusetts Supreme Judicial Court Rules; see Canon 5, commentary
I. Disclosure of a judge's income, debts, investments, or other assets is required only to the extent provided in this Canon and in Sections 3E and F or as otherwise required by law*.
http://www.mass.gov/courts/case-legal-res/rules-of-court/sjc/sjc309.html
Massachusetts Code of Judicial Conduct: 
http://www.mass.gov/cjc/code.pdf
Enabling statute for the Supreme Judicial Court: 
https://malegislature.gov/laws/generallaws/partiii/titlei/chapter211/section3a</t>
  </si>
  <si>
    <t>The board of trustees of the Employees' Retirement System must keep a record of all its proceedings open to public inspection, under Hawaii revised Statute chapter 84, Section 103. It shall publish annually a report showing in detail the fiscal transactions of the system for the year ending the preceding June 30, the amount of the accumulated cash and securities of the system and an actuarial valuation of the assets and liabilities of the system, as well as including investment positions, fees, performance reports, contracts, consultant reports, and commissions paid to brokers.</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</si>
  <si>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“Hixon accused of mishandling campaign funds,” Kelcie Moseley, The Idaho Press-Tribune, Sept. 11, 2014, http://www.idahopress.com/members/hixon-accused-of-mishandling-campaign-funds/article_782e8f2e-396d-11e4-995f-c33865940181.html
“Charges fly, then fizzle in Idaho governor’s race,” Betsy Z. Russell, The Spokesman-Review, Sept. 15, 2014, http://www.spokesman.com/stories/2014/sep/15/charges-fly-then-fizzle-idaho-governors-race/ 
Campaign finance reports for independent expenditures and electioneering communications, 2014 election, Idaho Secretary of State’s website, accessed Jan. 18, 2015, http://www.sos.idaho.gov/elect/Finance/2014/this_year_independent_expenditures_and_electioneering_communications.html</t>
  </si>
  <si>
    <t>"A Judge Shall File Annual Financial Disclosure Reports," Maine Judicial Code of Conduct, Canon 6, last reviewed and edited May 14, 2013, accessed March 12, 2015,
http://www.jrd.maine.gov/pdfs/Maine%20Code%20of%20Judicial%20Conduct%20v.06.01.13.pdf
Mary Ann Lynch, Esq., Government and Media Counsel, Administrative Office of the Courts, Maine Judicial Branch, 20 February 2015, email interview.</t>
  </si>
  <si>
    <t>Chris Piper, executive director of Virginia Conflict of Interest and Ethics Advisory Council, 4 March 2015, interview by phone.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Secretary of the Commonwealth's office, Richmond, Va., 13 March 2015, interview by email.
Conflict of Interest page, Secretary of the Commonwealth, accessed 13 March 2015. https://commonwealth.virginia.gov/va-government/conflict-of-interest/</t>
  </si>
  <si>
    <t>Maryland Annotated Code, Oct. 2014 General Provisions Article, Title 5, Public Ethics Law, 5-601 (b) and 5-610 http://ethics.maryland.gov/download/general/Ethics%20Law.pdf,
Code of Judicial Conduct Rule 3.15 Rule 3.15. 2010, REPORTING REQUIREMENT http://www.courts.state.md.us/rules/reports/codeofjudicialconduct2010.pdf</t>
  </si>
  <si>
    <t>The state Department of Administration (DOA) publishes an annual report on revenues collected, expenditures made, and debt incurred. The State Controller's Office publishes the State of Wisconsin Annual Fiscal Report each year pursuant to Sec. 16.40(3), Wisconsin Statutes.  The Annual Fiscal Report (AFR) is a report of actual financial data for the fiscal year against the budget as reflected in Chapter 20 of the Wisconsin Statutes.
The report is available online and for free. 
 In addition, DOA publishes  a Monthly Statement of Receipts &amp; Disbursements By Fund at http://www.doa.state.wi.us/Divisions/Budget-and-Finance/Financial-Reporting.</t>
  </si>
  <si>
    <t>Louisiana Supreme Court Rules Part N. Financial Disclosure by Judges, amended effective Feb. 27, 2014
http://www.lasc.org/rules/supreme/RuleXXXIX.asp</t>
  </si>
  <si>
    <t>Allen Gilbert, Ex. Dir. Vermont ACLU, personal interview jan.6, 2015.
Chief Superior Judge Brian Grearson personal interview Feb. 17, 2015.
Secretary of State Jim Condos, personal interview Jan. 6, 2015.
State Auditor Doug Hoffer,personal interview, Jan. 21, 2015</t>
  </si>
  <si>
    <t>By law, records that include "investment advice rendered by any investment adviser or retirement system employee" and meeting records that include securities trading information and are “exempted from being open to inspection by the general public for a period of one year from the date such records were created.” (§ 47-1-14 (c))
 Records and minutes containing "information relating to investment portfolio composition and positions" are exempt from public inspection until the end of the quarter after the quarter it was created (§ 47-1-14 (d)). 
 Exempted indefinitely from public inspection is "any business, financial, or personal information [...] concerning a party other than such retirement system" (§ 47-1-14 (b)).</t>
  </si>
  <si>
    <t>Kentucky Revised Statutes Chapter 61, Section 710, 1993, http://www.lrc.ky.gov/Statutes/statute.aspx?id=23029, accessed 6 February 2015. 
Kentucky Revised Statutes Chapter 61, Section 740, 1972, http://www.lrc.ky.gov/Statutes/statute.aspx?id=23032, accessed 6 February 2015. 
Kentucky earns 'F' for judicial financial disclosure, Chris Zubak-Skees, Reity O'Brien, Kytja Weir, Chris Young, Center for Public Integrity, Updated: 19 May 2014, http://www.publicintegrity.org/2013/12/04/13734/kentucky-earns-f-judicial-financial-disclosure, accessed 6 February 2015. 
Kentucky Supreme Court Rules 4.300, Canon 4(I), 2014, https://govt.westlaw.com/kyrules/Document/NCA520430D36011E2814A9B24D7557A56?viewType=FullText&amp;originationContext=documenttoc&amp;transitionType=CategoryPageItem&amp;contextData=%28sc.Default%29,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Financial Disclosure Report, Judicial Campaign Ethics 2014 Handbook (page 209), David A. Tapp of Circuit Judges Education Committee, Karen Thomas of the District Judges Education Committee and Kentucky Supreme Court Chief of Staff Katie A. Shepherd, 28 April 2014, http://courts.ky.gov/Documents/JudicialCampaignEthicsHandbook_web.pdf, accessed 6 February 2015.</t>
  </si>
  <si>
    <t>There are several year-end reports summarizing the state's financial situation, including the Auditor's 2014 Annual Report, the Treasurer's State of the Treasury Report 2014 and the Comprehensive Annual Financial Report of the Department of Administration. All of these reports are available on the website of the respective institutions for free in pdf format within a week of their publication or less.</t>
  </si>
  <si>
    <t>Rep. Kraig Powell, Utah House of Representatives, R-Heber City, phone interview March 27, 2015, to Lindon, Utah.
Brent Johnson, lead attorney, Utah State Courts, in-person interview, March 13, 2015. Salt Lake City. 
Joanne Slotnik, Director, Utah Judicial Performance Evaluation Commission, in-person interview on March 3, 2015, Salt Lake City.</t>
  </si>
  <si>
    <t>Natalia Ashley, executive director, Texas Ethics Commission, interview, Feb. 3, 2015
Seana Willing, executive director, State Commission on Judicial Conduct, Telephone interview,  June 22, 2015
Craig McDonald, director, Texans for Public Justice, Jan. 5, 2015
Texas Tribune, Search Texas Officials’ Financial Disclosures, July 13, 2010
http://www.texastribune.org/2010/07/13/search-texas-officials-financial-disclosures/</t>
  </si>
  <si>
    <t>The State Board of Administration is required by Florida Statute 215.44 to produce an annual public report to the Legislature regarding each the fund it oversees.
However, the report does not have to include contracts, consultant reports or commissions. 
Section 215.44 (5) - On or before January 1 of each year, the board shall provide to the Legislature a report including the following items for each fund which, by law, has been entrusted to the board for investment:
(a) A schedule of the annual beginning and ending asset values and changes and sources of changes in the asset value of:
1. Each fund managed by the board; and
2. Each asset class and portfolio within the Florida Retirement System Trust Fund.
(b) A description of the investment policy for each fund, and changes in investment policy for each fund since the previous annual report.
(c) A description of compliance with investment strategy for each fund.
(d) A description of the risks inherent in investing in financial instruments of the major asset classes held in the fund.
(e) A summary of the type and amount of technology and growth investments held by each fund.
(f) Other information deemed of interest by the executive director of the board.</t>
  </si>
  <si>
    <t>Although nepotism is strictly prohibited in executive branch hiring, there are no restrictions against cronyism or patronage as factors in selecting political appointees. The governor’s office maintains it hires the best person for the job and uses a merit approach, and for most cabinet-level positions, that’s clearly the case, as the officials are professionals with deep backgrounds in their fields and few political ties. However, there have been exceptions.
  The most prominent, while not recent, involved the governor’s appointment of his longtime best friend as the director of the state Department of Administration, and his appointment of his longtime campaign treasurer as the chairman of the state Tax Commission. Both had professional experience in those fields, the friend in administration and the tax commissioner as a longtime tax accountant and CPA, in addition to their close personal ties to the governor.
  A more recent example is the governor’s appointment in January of 2015 of Debbie Field as the new chair of the state Board of Corrections, which oversees the state’s prison system. Field is the governor’s former longtime campaign manager, but she is also a former longtime state legislator who chaired the House Judiciary Committee, a former state drug czar, and the head of a state interagency committee on substance abuse. So, again, she has substantial background in her field, in addition to her close personal ties to the governor.</t>
  </si>
  <si>
    <t>Kansas Code of Judicial Conduct Rule 3.15: http://www.kscourts.org/kansas-courts/supreme-court/orders/2009/2009SC006.pdf</t>
  </si>
  <si>
    <t>The Governor’s Office of Financial Management publishes a detailed presentation of the state’s financial condition called the Comprehensive Annual Financial Report.
 Washington state has received the Government Financial Officers Association (GFOA) Certificate of Achievement for Excellence in Financial Reporting for 27 consecutive years. Five years' worth of reports are available free online.</t>
  </si>
  <si>
    <t>Finance Secretary Ric Brown said that the Comptroller completes his preliminary report around August 15 each year. The report gives an end-of-the-year look at the “financial condition, results of operations and changes in fund balance of the Commonwealth’s General Fund,” according to the Department of Accounts website. The books are examined on a cash basis, which is the method for Virginia’s budgeting. The financial statements are then considered by Government Auditing Standards for the Comprehensive Annual Financial Report.
The 2014 report was posted on the Comptroller’s website the day after it was transmitted to the governor. The Auditor of Public Accounts also publishes the year-end data on Commonwealth Data Point.</t>
  </si>
  <si>
    <t>Iowa Court Rules, Chapter 22.26 "Judicial Administration — Personal Disclosure," Iowa Court Rules updated as of December 31, 2014,
https://www.legis.iowa.gov/docs/ACO/CourtRulesChapter/12-31-2014.22.pdf
Iowa Code Chapter 22 “Examination of Public Records (Open Records)” https://www.legis.iowa.gov/docs/code/2015/22.pdf, updated as of December 31, 2014
Steve Davis, communications director, Iowa Judicial Branch, email, July 29, 2015.</t>
  </si>
  <si>
    <t>There have been no documented cases of unlawful nepotism, cronyism or patronage at the senior executive level in Hawaii during the study period. This would indicate that hirings, firings and promotions are based on merit, as reported by state human resources officials. There has been at least one case publicized in lower levels of government, demonstrating that the media would be likely to report on higher level breaches if they occurred.
 The state Ethics Commission gets frequent complaints about nepotism, cronyism or patronage in state departments, but verified cases account for less than 2 percent of hirings and promotions in the departments. Because Hawaii has no nepotism law per se, hirings and promotions of relatives are allowed provided everyone has an equal opportunity to compete for the position and there are definite standards for making hiring and promotion decisions.
 There are two types of hiring and promotion procedures, internal or open. Internal positions are advertised to employees already in the system and open positions are open to the public at large. The hiring agency makes the determination whether the position should be internal or open.</t>
  </si>
  <si>
    <t>Supreme Court Rule 68, September 30, 1988, http://www.state.il.us/court/SupremeCourt/Rules/Art_I/ArtI.htm#68
Supreme Court Rules have force of law in Illinois, as cited in Bright v. Dicke, 652 N.E.2d 275 (Ill. 1995), and confirmed with Joseph Tybor, director of communications, Illinois Supreme Court, via email on May 19, 2015. https://www.courtlistener.com/opinion/2065888/bright-v-dicke/</t>
  </si>
  <si>
    <t>Indiana Commission on Judicial Qualifications, Statement of Economic Interests, 2014, http://www.in.gov/judiciary/jud-qual/2357.htm
Indiana Code of Judicial Conduct, Canon 3, Rule 3.15; http://www.in.gov/judiciary/rules/jud_conduct/#_Toc281379871.
Indiana Code 33-23-11-14 and 15; https://iga.in.gov/legislative/laws/2014/ic/titles/033/.</t>
  </si>
  <si>
    <t>Hawaii Revised Statutes, Title 32, Chapter 21G, Courts and Court Officers, 2014, http://www.capitol.hawaii.gov/hrscurrent/Vol13_Ch0601-0676/HRS0601/HRS_0601-.htm
Rules of the Supreme Court of the State of Hawaii, Rule 15, Judicial Financial Disclosure, accessed 17 January 2015, http://www.courts.state.hi.us/docs/court_rules/rules/rsch.htm#Rule_15</t>
  </si>
  <si>
    <t>Delaware's Board of Pension Trustees is required by law authorizing its creation to "prepare and publish an annual report to the Governor and General Assembly on its activities, including administration expenses." § 8308 (c)(3)
Delaware law does not explicitly require that the report include investment positions, fees, contract and consultant information. Practically, much of that information is included in the comprehensive annual financial report presented each year to the governor and lawmakers. There is no specific information about disclosure by private entities managing elements of state pension funds.</t>
  </si>
  <si>
    <t>Florida Constitution, Article II Section 8, amended in 1998, http://www.leg.state.fl.us/Statutes/index.cfm?Mode=Constitution&amp;Submenu=3&amp;Tab=statutes&amp;CFID=1043515&amp;CFTOKEN=c8f160e06a87175b-385539C8-A406-73F5-901D795EB6F025C1#A2S08
Code of Judicial Conduct, Canon 6(b), accessed May 26, 2015, no amended date given, http://www.floridasupremecourt.org/decisions/ethics/canon6.shtml
A citizen can't use The Flofirda Rules of Judicial Administration (canon) as a private cause of action, but can file a complaint with the JQC, which is designed to then decide whether action must be taken. Alex Williams, a lawyer Judicial Qualifications Commission, interviewed by phone June 26, 2015.</t>
  </si>
  <si>
    <t>The state treasurer is required to present an annual report, audited by the state auditors, to the governor and members of the Investment Advisory Council, that contains "(1) complete financial statements and accompanying footnotes for the combined investment funds (...)" and "(3) a discussion and review of the performance of the combined investment funds and Short Term Investment Fund for such fiscal year in accordance with recognized and appropriate performance presentation and disclosure, including an analysis of the return earned by the portfolio and each combined investment fund as well as the risk profile of the portfolio and each combined investment fund according to investment industry standards"
The treasurer must also submit monthly reports to the legislature's joint standing committees on spending and revenue and to the legislature's Office of Fiscal Analysis.
The law requires both reports to be accessible to the public, in paper form and electronically.</t>
  </si>
  <si>
    <t>Georgia Government Transparency and Campaign Finance Act. § 21-5-50 (a) (3) 2012
http://www.ethics.ga.gov/wp-content/uploads/2011/08/2014-B%20GA%20Govt%20Transparency%20and%20Campaign%20Finance%20Act%20effective%20Januay%2031%202014%20INCORPORATING%20HB310%20and%20SB297%20FINAL.pdf
http://www.ethics.ga.gov/2011/04/personal-financial-disclosure/</t>
  </si>
  <si>
    <t>Assemblyman John Wisniewsi(D-Sayerville), via 2/8/15 phone interview. 
Matt Friedman, Star-Ledger Statehouse reporter, via 2/8/15 phone interview. 
Assembly Bill No. 175, "Comprehensive Anti-Nepotism Act," (2014): https://legiscan.com/NJ/text/A175/id/926648</t>
  </si>
  <si>
    <t>Stan Adelstein, recently retired state senator, 18 March 2015, Rapid City, SD, in-person interview.
Campaign finance records search page, South Dakota Secretary of State website, https://sos.sd.gov/CampaignFinance/CFSearch.aspx, 18 March 2015.
State of South Dakota Statements of Financial Interest, Craig Tieszen, state legislator, candidate form 21 January 2014, https://sos.sd.gov/CampaignFinance/CFReportHistoryLaunch.aspx?RptType=Financial%20Interest%20Statement%20%20(Scanned%20Image)&amp;CommID=1046&amp;RptYR=2014&amp;Start=1/1/2011&amp;End=12/31/2011&amp;RegType=0&amp;img=1.
State of South Dakota Statements of Financial Interest, Craig Tieszen, state legislator, legislator form (legislator form can be left blank if unchanged from earlier candidate form), 15 January 2015, 
https://sos.sd.gov/CampaignFinance/CFReportHistoryLaunch.aspx?RptType=Financial%20Interest%20Statement%20%20(Scanned%20Image)&amp;CommID=2068&amp;RptYR=2015&amp;Start=1/1/2011&amp;End=12/31/2011&amp;RegType=0&amp;img=1.</t>
  </si>
  <si>
    <t>Raul Burciaga, Legislative Council Service, director, 13 April 2015, via phone. 
Daniel Ivey Soto, state senator and executive director, New Mexico Association of County Clerks, 8 April 2015, via phone.
Rob Nikolewski, Watchdog.org, former state capitol reporter, 10 April 2015, via phone.</t>
  </si>
  <si>
    <t>Phone interview with Drew Rawlins, executive director of the Bureau of Ethics and Campaign Finance, on Dec. 18, 2014.
Interview with Tom Humphrey, reporter for the Knoxville News Sentinel, on Dec. 23, 2014 at the Bell Buckle Café. 
Tennessee Ethics Commission web page for Disclosure of Statement of Interests, accessed May 6, 2015 
https://apps.tn.gov/conflict-app/search.htm</t>
  </si>
  <si>
    <t>No one has been disciplined by the Commission on Ethics for hiring, firing, or promoting somebody based on nepotism, cronyism or patronage. 
Nepotism is outlawed and doesn't usually happen outright, but "every governor in the history of Florida engages in patronage and rewards supporters," said Tampa Bay Times Tallahassee bureau chief Steve Bousquet. There are thousands of examples.  
"Patronage is a tough one," agreed political scientist Carol Weissert. "Almost all governors appoint people who supported their campaigns. That’s just the way things are." 
In looking at Governor Scott's leadership team, many of the top people also at one time worked on his campaigns. Dr. Kim McDougal -- Scott's Deputy Chief of Staff and Legislative Affairs Director -- recently  served on Governor Scott’s campaign as a policy advisor. Brad Piepenbrink -- Deputy Chief of Staff and External Affairs Director -- most recently served as political director for Governor Scott’s reelection campaign.</t>
  </si>
  <si>
    <t>Tony Baldomero, Hawaii Campaign Spending Commission, associate director, 13 January 2015, Honolulu, Hawaii, telephone
Campaign Spending Commission Complaint re Romy Cachola, Friends of Romy Cachola, Hawaii Campaign Spending Commission, Honolulu, Hawaii, 7 May 2014, as published in watchdog.org, http://watchdog.wpengine.netdna-cdn.com/wp-content/blogs.dir/1/files/2014/05/Doc-14-22-Cachola.pdf
State targets Cachola's spending habits, Rick Daysog, Hawaii News Now, 21 March 2014, http://www.hawaiinewsnow.com/story/25035030/cacholas-expenses-under-fire?utm_content=bufferc15b7&amp;utm_medium=social&amp;utm_source=plus.google.com&amp;utm_campaign=buffer#HINews
Annual Report, Fiscal Year July 1, 2013 to June 30, 2014, Hawaii Campaign Spending Commission, no date, http://ags.hawaii.gov/campaign/fy-2013-2014-annual-report/</t>
  </si>
  <si>
    <t>Phone interview with Charles Bullock, Political Scientist, University of Georgia, February 25, 2015;
In person interview with William Perry, Executive Director, Common Cause Georgia, January 23, 2015; 
Department of Audits 2014 reports, accessed March 27, 2015, http://www.audits.ga.gov/rsaAudits/viewMain.aud;jsessionid=39637E1CC8B237E4B51D6F07FDBDC175
Performance Audit 10-15-2014 of Georgia Government Transparency and Campaign Finance Commission, entitled "Georgia Government Transparency and Campaign Finance Commission". http://www.audits.ga.gov/rsaAudits/viewMain.aud</t>
  </si>
  <si>
    <t>Phone interview 1/20/15 with Assistant Senate Majority Leader Ben Kieckhefer.
Email 1/21/15 from Nevada political writer Jon Ralston. 
Interview 1/19/15 with Sandi Chereb, Las Vegas Review-Journal political reporter, Carson City.</t>
  </si>
  <si>
    <t>April 10, 2015 phone interview, former S.C. Ethics Commission General Counsel Cathy Hazelwood.
March 27, 2015 phone interview with Lynn Teague, S.C. National League of Women Voters
March 25, 2015 phone interview, John Crangle, executive director of Common Cause South Carolina
Public Disclosure and Accountability Reporting System
http://apps.sc.gov/PublicReporting/IndSEI.aspx</t>
  </si>
  <si>
    <t>Dan Tuohy, New Hampshire Union Leader, senior political reporter, Feb. 4, 2015, Lowell, Mass., phone
Charles Arlinghaus, The Josiah Bartlett Center for Public Policy, president, January 22, 2015, Lowell, Mass., phone
Richard Lambert, New Hampshire Legislative Ethics Committee, executive administrator, January 13, 2015, Lowell, Mass., phone
Martin Gross, New Hampshire Legislative Ethics Committee, chairman, January 14, 2015, Lowell, Mass., phone</t>
  </si>
  <si>
    <t>Jason Hancock, Kansas City Star, Kansas City, Missouri, 21 April 2015, interview by phone.
Collin Reischman, The Missouri Times, Jefferson City, Missouri, 24 April 2015, interview by phone.
Heidi Kolkmeyer, staff for Senator Ron Richard, Jefferson City, Missouri, 20 April 2015, interview by phone.
Ron Berry, chief of staff for Senator Paul LeVota, Jefferson City, Missouri, 20 April 2015, interview by phone.</t>
  </si>
  <si>
    <t>C.G.S., Title 51, Chap. 872, Sec. 51-46a, subsections (a) through (d), 1978.   http://www.cga.ct.gov/current/pub/chap_872.htm#sec_51-46a
Email exchange with Rhonda Stearley-Hebert, Program Manager of Communications for the Judicial Branch, in Hartford, June 25, 2015.</t>
  </si>
  <si>
    <t>Susan Byorth Fox, legislative branch, executive director, 11 February 2015, Helena, Montana, email
Charles S. Johnson, Lee Newspapers State Bureau, Bureau Chief, 5 February 2015, Helena, Montana, telephone
Mitch Tropila, State Representative, Great Falls (D), 20 March 2015, telephone, Helena, Montana.</t>
  </si>
  <si>
    <t>Amy Toman, Executive Director, Florida Elections Commission, interviewed by phone March 19, 2015
Meredith Beatrice, spokeswoman for the Division of Elections, interviewed via email April 2, 2015
Mark Herron, Tallahassee attorney considered top expert on Florida election law, interviewed by phone March 18, 2015
Ben Wilcox, Integrity Florida, Research Director (and a lobbyist himself), March 9, 2015 phone interview</t>
  </si>
  <si>
    <t>29 Del. Code 5812 (n)(1), 5813: http://1.usa.gov/1H5RpUz First Approved July 8, 1983</t>
  </si>
  <si>
    <t>Ross Cheit, chairman, Rhode Island Ethics Commission, Interview, Feb. 13, 2015, phone.
Jason Gramitt, deputy, Rhode Island Ethics Commission, Interview, Feb. 13, 2015, phone.
Scott MacKay, Rhode Island Public Radio political reporter, Interview, Feb. 21, 2015, in person.</t>
  </si>
  <si>
    <t>The Political Reform Act of 1974, Government Code §87200 (Amended 2012)
 http://leginfo.legislature.ca.gov/faces/codes_displaySection.xhtml?lawCode=GOV&amp;sectionNum=87200.
The Political Reform Act of 1974, (Gifts) Government Code §82030 (Amended 2012)
http://leginfo.legislature.ca.gov/faces/codes_displaySection.xhtml?lawCode=GOV&amp;sectionNum=82028.
The Political Reform Act of 1974, (Family) Government Code §82029 (Amended 1980)
http://leginfo.legislature.ca.gov/faces/codes_displaySection.xhtml?lawCode=GOV&amp;sectionNum=82029.
The Political Reform Act of 1974, (Income) Government Code §82030 (Amended 2012)
http://leginfo.legislature.ca.gov/faces/codes_displaySection.xhtml?lawCode=GOV&amp;sectionNum=82030.</t>
  </si>
  <si>
    <t>Bob M. Dearing - Copiah-Lincoln Community College instructor and former state senator: e-mailed answers to questions March 24, 2015
House of Representatives Clerk Andrew Ketchings - telephone interview April 17, 2014 
State Rep. Gary Chism - July 22, 2015 telephone interview</t>
  </si>
  <si>
    <t>TITLE 24. GOVERNMENT - STATE , ADMINISTRATION, ARTICLE 6. COLORADO, SUNSHINE LAW, PART 2. PUBLIC OFFICIAL DISCLOSURE LAW, C.R.S. 24-6-202 (2014): http://www.lexisnexis.com/hottopics/colorado/?app=00075&amp;view=full&amp;interface=1&amp;docinfo=off&amp;searchtype=get&amp;search=C.R.S.+24-6-202</t>
  </si>
  <si>
    <t>Elaine Manlove, Delaware Elections Commissioner, phone interview, January 13, 2015; 
James Dawson, "GOP Mailers face Dept. of Elections scrutiny", wdde.org, October 23, 2014: http://bit.ly/1z4vfv7
Tom Lehman, "PAC's alleged campaign law violation investigated", wdel.com, October 23, 2014: http://bit.ly/1Ho35y2
Jonathan Starkey, "Election: What to watch in final hours", delawareonline.com, Nov. 3, 2014: http://delonline.us/1KWUx4z;</t>
  </si>
  <si>
    <t>West Virginia Code 6B-2-5 Ethical Standards for Elected and Appointed Officials and Public Employees. Complete through 2014. http://www.legis.state.wv.us/WVCODE/ChapterEntire.cfm?chap=06b&amp;art=2&amp;section=5#02</t>
  </si>
  <si>
    <t>s. 35.93, Wis. Stats. Administrative Code, http://docs.legis.wisconsin.gov/code/admin_code; upfated as of January 2015</t>
  </si>
  <si>
    <t>Wyoming Statutes, Title 9, Chapter 13, Section 106, Official decisions and votes, 1998 
http://legisweb.state.wy.us/statutes/statutes.aspx?file=titles/Title9/T9CH13.htm</t>
  </si>
  <si>
    <t>Paul Bukowski, attorney, former legislative aide, state House of Representatives, phone interview, April 7, 2015                                                                                   
Steve Bieda, state senator, attorney, phone interviews, March and April 2015                                                                                                       
Mark Brewer, attorney, former Michigan Democratic Party chairman, phone interview, March 12</t>
  </si>
  <si>
    <t>In practice, senior civil servants' asset disclosures are independently audited.</t>
  </si>
  <si>
    <t>Rachel E. Stassen-Berger, Capitol bureau chief, Pioneer Press, St. Paul, Minnesota, 4 March 2015, in-person interview.
Patrick Condon, Politics and government reporter, Star Tribune, St. Paul, Minnesota, 12 March 2015, phone interview. 
Minnesota Senate DFLers, back in charge, cut pay for GOP staffers, Joe Kimball, 10 December 2013, http://www.minnpost.com/political-agenda/2013/01/minnesota-senate-dflers-back-charge-cut-pay-gop-staffers</t>
  </si>
  <si>
    <t>Ark. Code 21-8-701 (d), "Persons required to file," 1988
http://law.justia.com/codes/arkansas/2010/title-21/chapter-8/subchapter-7/21-8-701
Ark.Code 21-8-402, "Definitions," 1988
http://law.justia.com/codes/arkansas/2010/title-21/chapter-8/subchapter-4/21-8-402</t>
  </si>
  <si>
    <t>All websites accessed on Jan. 30, Feb. 2, Feb 8, April 11, 2015
Interview, Pam Wilmot, Executive Director, Common Cause, Massachusetts, Boston, MA, Jan. 30, 2015, by email and telephone 
Interview, Deidre Cummings, Legislative Director, MassPIRG, Boston, MA, Feb. 2, 2015, by email and telephone
Interview, Gintautas Dumcius, Reporter, State House News, Boston, MA, March 17, 2015, by email and telephone
Massachusetts State Ethics Commission Enforcement Opinions:
http://www.mass.gov/ethics/opinions-and-rulings/rulings-by-calendar-year/
“O’Brien trial juror defends decision, criticizes Mayor Walsh, Speaker DeLeo,” Peter Schworm, Milton Valencia, Reporters, The Boston Globe, Boston, MA, July 31, 2014
http://www.bostonglobe.com/metro/2014/07/31/brien-trial-juror-defends-decision-criticizes-mayor-walsh-speaker-deleo/ddINCsRp5SiNUEzelbquFN/story.html
”The payoff from patronage: O’Brien allegedly used jobs to curry favor,” Bruce Mohl, Editor, Commonwealth Magazine, Boston, MA, April 24, 2014
http://commonwealthmagazine.org/politics/003-the-payoff-from-patronage/
“US seeks testimony from ex-probation chief in new probe: Prosecutors thought to be focusing on role of Beacon Hill politicians,” Andrea Estes and Scott Allen, Reporters, The Boston Globe, March 25, 2015. http://www.bostonglobe.com/metro/2015/03/25/federal-prosecutors-turn-john-brien-for-help-new-probation-inquiry/S7siuDqxwed9DNqeHoLaiL/story.html</t>
  </si>
  <si>
    <t>RCW 42.52.070 Special Privileges, 1994;
 http://apps.leg.wa.gov/RCW/default.aspx?cite=42.52.070
 WAC 30-12-035, Conflict of interest in panels and program committees, 2010: http://app.leg.wa.gov/WAC/default.aspx?cite=30-12-035</t>
  </si>
  <si>
    <t>Arizona Revised Statutes, Title 38 Public Officers and Employees, 541-545. Definitions  http://www.azleg.state.az.us/FormatDocument.asp?inDoc=/ars/38/00541.htm&amp;Title=38&amp;DocType=ARS
Arizona Secretary of State, Instructions for Financial Disclosures, accessed June 22, 2015
http://apps.azsos.gov/election/financial_disclosure/Financial_Disclosure_Statements_Handbook.pdf
Attorney General Opinion No. I 78-018, accessed May 12, 2015
http://azmemory.azlibrary.gov/cdm/singleitem/collection/agopinions/id/6846/rec/
Laws current as of March 30, 2015.</t>
  </si>
  <si>
    <t xml:space="preserve">Nick Budnick, reporter, The Oregonian, Jan. 30, 2015, via email. 
Steve Law, reporter, The Portland Tribune, Jan. 30, 2015, via email. 
Nigel Jaquis, reporter, Willamette Week, Jan. 30, 2015, via email. </t>
  </si>
  <si>
    <t>Phone interview with Josh Foley, compliance attorney and spokesman for SEEC, Jan. 30, 2015, in Hartford.
"Millionaire fined for illegal contributions to Foley," by Ken Dixon, The CT Post, Sept. 5, 2014, http://www.ctpost.com/local/article/Millionaire-fined-for-illegal-contributions-to-5736682.php
SEEC case report, "Commission Initiated Investigation. File No. 2014-081
Of Contributions by Brian Lippey, Greenwich," Sept. 5, 2014. http://seec.ct.gov/e2casebase/data/fd/FD_2014_081.pdf
Final Decisions by SEEC, 1991 through 2014, http://www.ct.gov/seec/cwp/view.asp?a=3556&amp;q=431782</t>
  </si>
  <si>
    <t>Terry Mutchler, former executive director of the Office of Open Records / current head of the transparency practice at Pepper Hamilton, Philadelphia, 28 January 2015, interview by phone.
State Ethics Commission's eLibrary, accessed February 2015, http://www.ethicsrulings.state.pa.us/weblink8/
Right to Know Law, 2008. Act  3, unconsolidated statute.
http://www.legis.state.pa.us/CFDOCS/LEGIS/LI/uconsCheck.cfm?txtType=HTM&amp;yr=2008&amp;sessInd=0&amp;smthLwInd=0&amp;act=0003.&amp;CFID=249357484&amp;CFTOKEN=27081708</t>
  </si>
  <si>
    <t>Interview with Michael Dresser, reporter, Baltimore Sun, by telephone 3/21/15;
Interview with Bryan Sears, reporter, Daily Record, telephone, 3/15/15,
Interview with Jennifer Bevan-Dangel, ex dir Common Cause, by telephone, 2/24/15
Interview with Dea Daly, Ethics Advisor, Maryland Department of Legislative Services by telephone 3/27/15</t>
  </si>
  <si>
    <t>Paul Nick, executive director, Ohio Ethics Commission, Columbus, 1-2-15 email - Bret Crow, director, Office of Public Information, Ohio Supreme Court,1-6-15 email
The records of the Joint Legislative Ethics Committee can be viewed at the JLEC web site: http://www.jlec-olig.state.oh.us/files/frameset.html 
The procedure for obtaining records of the Ohio Ethics Commission can be viewed on its web site: http://ethics.ohio.gov/disclosure/request.shtm</t>
  </si>
  <si>
    <t>Colorado journalist Sandra Fish, during a Jan. 17, 2015, phone interview. 
Colorado Ethics Watch director Luis Toro, during a Jan. 19, 2015, phone interview. 
“GOP state senate candidate accused of campaign finance violations,” FOX 31 Denver, Aug. 12, 2014: http://kdvr.com/2014/08/12/gop-state-senate-candidate-accused-of-campaign-finance-violations/</t>
  </si>
  <si>
    <t>Pamela Williams, compliance officer, Oklahoma Ethics Commission, in-person records request 2/6/15
Lee Slater, executive director of Oklahoma Ethics Commission, telephone interview 1/30/15 1:30 p.m. 
Randy Krehbiel, veteran Tulsa World political reporter, in-person interview 2/4/15 11 a.m.
Oklahoma Ethics Commission web site 
http://www.ok.gov/ethics/Financial_Disclosure/index.html</t>
  </si>
  <si>
    <t>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Jim Silrum, deputy secretary of state, interviewed by phone from Bismarck, N.D., Feb. 25, 2015.
North Dakota Century Code, § 44-04-18, http://www.legis.nd.gov/cencode/t44c04.pdf.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</si>
  <si>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Jay Wierenga, Fair Political Practices Commission, Communications Director, Jan. 22, 2015, Sacramento, email
Phillip Ung, California Forward, Director of Public Affairs, Sacramento, Jan. 26, 2015, interview
Fair Political Practices Commission. Annual Report 2014. http://www.fppc.ca.gov/agendas/2015/1-15/07%20FPPC%202014%20Annual%20Report.pdf</t>
  </si>
  <si>
    <t>Colorado’s Public Employee's Retirement Association (PERA) is not exempt from Colorado’s Open Records Act. No explicit legal provision appears to exist.
When asked for comment, PERA responded, "While we have answered most of your questions before, this is one we cannot answer. You are asking for a legal opinion interpreting the Colorado Open Records Act as it relates to a variety of records. Our legal opinion is protected by attorney-client privilege and work product."</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</si>
  <si>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Beth Ashcroft, Director, Office of Program Evaluation and Government Accountability, 26 February 2015, in person interview.</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</si>
  <si>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t>
  </si>
  <si>
    <t>Robert Scott, Public Affairs Research Council of Louisiana, in-person interview, Feb. 19, 2015
Barry Erwin, Council for a Better Louisiana, in-person interview, Feb. 19, 2015
Jim Harris, a lobbyist and official with Blueprint Louisiana, in-person interview,
Louisiana Ethics Administration, accessed April 10, 2015. 
http://ethics.la.gov/EthicsCharges/CustomSearch.aspx?SearchName=SearchbySubjectMatters 
Former Sen. Francis Heitmeier can lobby Louisiana Legislature, The Times-Picayune, April 29, 2014. Page 1.
http://www.nola.com/politics/index.ssf/2014/04/francis_heitmeier_louisiana_lo.html</t>
  </si>
  <si>
    <t>Tom Collins, Arizona Citizens Clean Elections Commission Executive Director, telephone interview, 1/26/2015
Tom Horne Sings the Blues: Clean Elections Votes to Investigate Him, the FBI Has His Notebook, and More, Stephen Lemons, Phoenix New Times, Jun. 20 2014
Accessed May 6, 2015, http://blogs.phoenixnewtimes.com/valleyfever/2014/06/tom_horne_sings_the_blues_clean_elections_votes_to_investigate_him_the_fbi_has_his_notebook_and_more.php
Secretary of State: Investigation of AG Horne, staff merited, Yvonne Wingett Sanchez, The Arizona Republic, July 9, 2014, Accessed May 6, 2015, http://www.azcentral.com/story/news/politics/2014/07/09/sos-investigation-of-ag-horne-staff-merited/12401189/</t>
  </si>
  <si>
    <t>State-run pensions are required to publish an annual report in a "low-cost format" and distribute it to any member who wishes a copy. The law does not describe the information that must be included beyond "a concise annual report on the investments and earnings of the system and other related matters."</t>
  </si>
  <si>
    <t>Much of the administration in the executive branch in Colorado are career civil service workers who were there before whatever governor has been elected and will be there after that governor leaves. They are protected by strict personnel rules. In Colorado, gubernatorial appointments come and go with the elected governor.
 There’s a culture and tradition of having career civil servants in the executive administration. “They call themselves ‘We-bees.’ We be here before you got here, we be here after you long gone,” says Colorado College political science professor emeritus Bob Loevy. “There’s this ‘We-bee’ element in the administration in the executive branch.” 
 But it’s not like Colorado governors can’t bring in their own team of personal friends. The Colorado Statesman newspaper referred to the person Gov. John Hickenlooper hired as his chief of staff as a “longtime friend and aide,” and also “one of the most powerful figures in state government.”</t>
  </si>
  <si>
    <t>March 23, 2015, phone interview with Rep. Les Gara, D-Anchorage.
"Fairbanks mayor argues APOC exceeded authority in campaign fine," Fairbanks Daily News-Miner, Sam Friedman, Nov. 25, 2014 (http://www.newsminer.com/news/local_news/fairbanks-mayor-argues-apoc-exceeded-authority-in-campaign-fine/article_1371ad4a-7519-11e4-a7e6-2f15d22ab88f.html); 
"Rep. Tuck agrees to $14,000 fine for campaign finance violations," Anchorage Daily News, Lisa Demer, July 17, 2014 (http://www.adn.com/article/20140717/rep-tuck-agrees-14000-fine-campaign-finance-violations); 
"APOC, marijuana activist Charlo Greene clash over campaign disclosure questions," Alaska Dispatch News, Suzanna Caldwell, Nov. 13, 2014 (http://www.adn.com/article/20141113/apoc-marijuana-activist-charlo-greene-clash-over-campaign-disclosure-questions)</t>
  </si>
  <si>
    <t>State-run pension funds are required to publicly disclose detailed information about their investment activities. Such information is required for annual reports that the board must produce and publish for the public.
Investment positions, fees, performance reports, contracts, consultant reports, and commissions paid to brokers are all addressed.</t>
  </si>
  <si>
    <t>The state publishes a Comprehensive Annual Budget report in December, roughly halfway through the fiscal year. Early in the calendar year, if the budget needs adjustment, and in preparing for passage of a Budget Adjustment Act (example in sources), the Administration provides the Legislature with the latest spending, revenue, and debt information, all of which is made public.
 But there is no formal end-of-fiscal-year report as such.
---
Peer Reviewer comment: Agree
It is correct there is no year-end fiscal report per se. However, both the Joint Fiscal Office and the administration publish General Fund operating statements that basically show whether the state finished a particular year with a surplus. What's completely lacking in any of these reports, however, is an indication of how well the appropriations and programs achieved their intended results. Vermont has committed to developing performance standards and measuring results, but it is still a work in progress.</t>
  </si>
  <si>
    <t>Investments of the Public Employee Retirement System and Teacher Retirement System are handled by the Alaska Retirement Management Board. An annual report must be released to the governor, the legislature and the individual employers "on the financial condition of the systems in regard to (A) the valuation of trust fund assets and liabilities...and (G) other statistical data necessary for proper understanding of the financial status of the system." Quarterly updates of the investment performance reports are also required to be submitted to the Legislative Budget and Audit Committee. Separately, the Alaska Permanent Fund, which distributes the state's oil wealth and saves for the future, requires public access to information and provides regular reports to the public on the fund's status.</t>
  </si>
  <si>
    <t>Kim Chandler, the Associated Press, government reporter in Montgomery, Ala., Feb. 4, 2015, telephone interview.
Ed Packard, Alabama Secretary of State’s Office, director of elections, Feb. 6, 2015, telephone interview.
“Montgomery grand jury finds fault with Alabama's campaign finance law,” by Kim Chandler, The Birmingham News, April 16, 2012, http://blog.al.com/spotnews/2012/04/montgomery_grand_jury_finds_fa.html, accessed Feb. 27, 2015.
“Limited Government Group Responds To Alabama AG,” by The Associated Press, Alabama Public Radio, June 2, 2014, http://apr.org/term/alabama-foundation-limited-government, accessed Feb. 27, 2015.
“Sec. of State calls on AG to investigate deceptively-named Ala. Foundation for Limited Govt.,” by Cliff Sims, Yellowhammer Multimedia, April 4, 2014, http://yellowhammernews.com/statepolitics/sec-state-calls-ag-investigate-deceptively-named-ala-foundation-limited-govt/, accessed Feb. 27, 2015.</t>
  </si>
  <si>
    <t>With the governor's appointed staff not controlled by civil service rules, there is a long tradition of campaign workers moving to jobs in governors' administrations. A small number of the governor's staff worked in his 2014 campaign and moved back to his state staff.
 Anne Gust Brown, wife of Gov. Edmund G. Brown Jr., serves as an unpaid "special counsel in the office of the governor." She has an office in the governor's capitol office and is considered an important policy adviser and political strategist. She played a similar role in Brown's prior post as attorney general. She is a lawyer with a long career in politics. "She is a full political partner," said former Senate President Pro Tem Darrell Steinberg, D-Sacramento, told Sactown magazine.
 In March 2015, Brown appointed his brother-in-law, Van Gordon Sauter, to a state commission that regulates boxing and other fighting sports. The position pays $100 a day when on official business.</t>
  </si>
  <si>
    <t>The Division of Finance releases its Financial Highlights each September or October in a pdf format. It cannot be downloaded in a spreadsheet. Later, around November, the division releases its audited Comprehensive Annual Financial Report. Both reports can easily obtained online at no cost. Different sections of state and local budgets can be viewed through a data cutter at transparent.utah.gov.</t>
  </si>
  <si>
    <t xml:space="preserve">The Boards of Control for the Employees’ Retirement System and the Teachers’ Retirement System are required by law to keep a record of all their proceedings and make them open to public inspection. Each year, they must publish a report showing detailed fiscal transactions of the Retirement systems, the amount of cash and securities held by the systems, and the balance sheets showing the financial condition of the System at the end of the year. The law does not specifically require publication of fees and consultant reports or any commissions paid to brokers. The law does require the board to make the records open to public inspection. Additionally, as public records the records are subject to the state's open records law, which requires public officials who have custody of any public records to allow citizens access to that material. </t>
  </si>
  <si>
    <t xml:space="preserve">The Texas State Comptroller, which is part of the Executive Branch, publishes a “Comprehensive Annual Financial Report for the State of Texas,” known as the CAFR, that offers a detailed look at the state’s finances and economic outlook, issued in February and covering the previous fiscal year ending on Aug. 31.    The information is available for free online on the Comptroller's website. 
Additionally, Title 10, Chapter 2101 of the Texas Government Code requires agencies to submit an annual report by Nov. 20 that includes a “detailed statement of all assets, liabilities and fund balances.”    
The Legislative Budget Board, a permanent committee that is at the center of the Legislature’s budget preparations, also prepares a biennial “Fiscal Size-up” detailing agencies’ functions and estimated expenditures, free and available online. LBB Director Ursula Parks describes the size-up as one of the office’s "bedrock publications" that results from “thousands of hours” of preparation by the LBB staff.  </t>
  </si>
  <si>
    <t xml:space="preserve">Damon Thayer, Kentucky state Senate, Republican Senate floor leader, 23 January 2015, Frankfort, Kentucky, in-person interview.
Jack Brammer, Lexington Herald-Leader, Frankfort bureau chief, 23 January 2015, Frankfort, Kentucky, in-person interview.
Johnny Bell fires staffer in harassment suit, Ronnie Ellis, Glasgow Daily Times, 21 January 2015, http://www.glasgowdailytimes.com/news/johnny-bell-fires-staffer-in-harassment-suit/article_26d2faa2-a1e1-11e4-bad3-17559ecc5efa.html accessed 23 January 2015.
Complaint romantically links legislators to secretaries, details Capitol Annex confrontation with wife, Kevin Wheatley, Frankfort State Journal, 22 August 2013, http://www.state-journal.com/latest%20headlines/2013/08/22/complaint-romantically-links-legislators-to-secretaries-details-capitol-annex accessed 24 January 2015.
Sexual harassment scandal surfaces in Kentucky House leadership race, Jack Brammer, Lexington Herald-Leader, 2 January 2015, http://www.kentucky.com/2015/01/02/3621483/sexual-harassment-scandal-surfaces.html accessed 24 January 2015.
Analysis of Staff Management and structure of the Kentucky Legislative Research Commission, Todd Haggerty, Karl Kurtz, Brian Weberg and Natalie O'Donnell Wood, National Conference of State Legislatures, April 2014, released publicly 7 February 2015, http://www.lrc.ky.gov/lrc/KY%20TA%202014_draft_042514.pdf, accessed 17 February 2015. </t>
  </si>
  <si>
    <t>The state publishes an annual comprehensive report in December for the previous fiscal year. The report is compiled by the Department of Finance and Administration, but the financial statements used for it are audited by the comptroller's office. The report is published online and is free. It is also released online just after it is finished. 
 "The people who read that the most are bond rating agencies and people who are considering buying bonds that are issued by the state, because they really have to know how good the state's financial condition is before they invest in the debt of the state," said Jim White, former executive director of the Fiscal Review Committee. Consequently, that's a strong incentive for the report to be accurate because the state has to have credibility, he said. Otherwise, the bond rating will tank."
 Mike Dedmon, assistant director of the Division of Budget, believes that the actual report on the fiscal summary of the state would be in the budget document in the portion that compares programs in three different fiscal years--previous, current and next.</t>
  </si>
  <si>
    <t>In person interview Feb. 18, 2015, with Perry Newson, Ethics Commission executive director.
Ethics Commission website, Statements of Economic Interest. http://www.ethicscommission.nc.gov/masterSearch.aspx.
Phone interview Feb. 24, 2015, with Jim Morrill, politics and government reporter for the Charlotte Observer.</t>
  </si>
  <si>
    <t>Heath Haussamen, New Mexico in Depth, reporter, 15 March 2015, via phone.
Viki Harrison, Common Cause New Mexico, executive director, 30 March, via phone.
Peter St. Cyr, independent reporter, 30 March 2015, via phone.</t>
  </si>
  <si>
    <t>Alaska Code of Judicial Conduct (http://courts.alaska.gov/cjc.htm), accessed Feb. 5, 2015; 
A.S. 39.50.030, Contents of Statements (http://www.touchngo.com/lglcntr/akstats/Statutes/Title39/Chapter50/Section030.htm), accessed July 25, 2015;
A.S. 39.50.110, Report of Financial Interests of Judicial Officers (http://www.touchngo.com/lglcntr/akstats/statutes/title39/chapter50/section110.htm), accessed Feb. 5, 2015.</t>
  </si>
  <si>
    <t xml:space="preserve">Carol Williams, executive director of the Governmental Ethics Commission, telephone interview Feb. 24, 2015                                                                                                           Former state Rep. Nile Dillmore, telephone interview Feb. 19, 2015                      Newspaper search, Jan. 1-2103                                                                                 Governmental Ethics Commission annual report: http://www.accesskansas.org/ethics/              </t>
  </si>
  <si>
    <t>The executive branch’s Bureau of Finance and Management publishes a PowerPoint as a freely viewable PDF on its website at the end of each fiscal year. The report summarizes the fiscal year-end budget situation.
 Additionally, a page on the bureau’s website shows year-end expenditures for every state agency.</t>
  </si>
  <si>
    <t>Diane Kennedy, New York News Publishers Association, President, Feb. 5, 2015, New York, phone; 
Jon Campbell, Gannett New York, State Government Reporter, Feb. 6, 2015, New York, phone; 
John Milgrim, Joint Commission on Public Ethics, Director of External Affairs, March 10, 2015, New York, email</t>
  </si>
  <si>
    <t>Ann Rice, New Hampshire Department of Justice, deputy attorney general, January 22, 2015, Lowell, Mass., phone 
Martin Gross, New Hampshire Legislative Ethics Committee, chairman, January 14, 2015, Lowell, Mass., phone
Financial Interest Filings, website of NH Secretary of State, accessed Jan. 11-22, 2015
http://sos.nh.gov/FinInterest.aspx</t>
  </si>
  <si>
    <t>Public Officers and Employees, Title 36, Chapter 25, Section 14, 2012.
Public Officers and Employees, Title 36, Chapter 25, Section 4, 2010.
Public Officers and Employees, Title 36, Chapter 25, Section 5.2, 2011.
http://alisondb.legislature.state.al.us/alison/codeofalabama/1975/coatoc.htm, accessed May 7, 2015.
Canons of Judicial Ethics, Canon 6, 1979. http://judicial.alabama.gov/library/rules/can6.pdf, accessed May 7, 2015.
Judicial Canons carry the force of law.</t>
  </si>
  <si>
    <t xml:space="preserve">The governor publishes an annual budget summary that is readily made available on the state budget office web site and downloadable in pdf format. </t>
  </si>
  <si>
    <t>Carmine Boal, chief clerk, Iowa House of Representatives, Jan. 30, 2015, telephone interview
State skips job site in hirings, Jason Clayworth, Des Moines Register, April 14 2014
http://www.desmoinesregister.com/story/news/investigations/2014/04/12/state-iowa-unadvertised-jobs/7656041/
Iowa Code Chapter 71 "Nepotism," Code of Iowa updated as of January 2015,
https://www.legis.iowa.gov/docs/code/2015/71.pdf</t>
  </si>
  <si>
    <t>William Schluter, Former state Senator, 2/12/15 phone interview. 
Mark, T. Holmes, State Ethics Commission Deputy Director, via 1/26/15 email. 
SEC website, Final Decisions, Orders &amp; Advisory Opinions: http://nj.gov/ethics/final/</t>
  </si>
  <si>
    <t>The Comptroller General issues a report after the fiscal year, usually in late August. This is a ten to 12-page press release, followed by the CAFR in December.  This is all available on the Comptroller General's website.</t>
  </si>
  <si>
    <t xml:space="preserve">Oregon publishes quarterly revenue forecasts estimating revenues, expenditures and obligations that cover the current year and at least five future years. The reports are available free online. 
The Treasurer’s Comprehensive Annual Financial Report is an end-of-year look at the state’s financial situation. It is available online at no cost and can be obtained electronically within a week for free. </t>
  </si>
  <si>
    <t>State and Local Government Conflict of Interests Act, 1994. Article 4, Section 3112. http://law.lis.virginia.gov/vacode/title2.2/chapter31/section2.2-3112/</t>
  </si>
  <si>
    <t>Interview: Julia Vaughn, policy director, Common Cause-Indiana, Jan. 22, 2015, by phone. 
Interview: John Krull, chairman of the journalism department of Franklin College, Franklin, and executive director of The StatehouseFile, a Statehouse student report, Jan. 20, 2015, by phone. 
Interview: George Angelone, executive director, Indiana Legislative Services Agency, Jan. 20, 2015, by email. 
Interview: Ray Scheele, political science professor and co-director of the Bowen Center for Public Affairs, Ball State University, Feb. 9, by phone. 
Indiana Legislative Services Agency Personnel Rules, Chapter 2, Sec. 2 (a). 
The StatehouseFile.com article, "Amanda Banks fills husband's Senate seat while he's in Afghanistan," by Hannah Troyer, Dec. 9, 2014, http://indianapolis.suntimes.com/indy-politics-governmet/7/94/61302/amanda-banks-fills-husbands-senate-seat-while-hes-in-afghanistan</t>
  </si>
  <si>
    <t>There are many reports summarizing the state's financial position at the end of the year, published by the Office of the Budget and the Department of Revenue, both part of the executive branch. Most of these are published online in pdf format on the websites of both agencies. There is also an interactive "Enacted Budget Dashboard" that summarizes the year-end numbers. There is no cost to access these.</t>
  </si>
  <si>
    <t>Along with the information is contained in the Ohio Office of Budget and Management's monthly financial reports, the agency also publishes an annual financial report.</t>
  </si>
  <si>
    <t>Asset disclosure forms are not specified in the law, but statute allows the Wyoming Supreme Court to prescribe "a code of ethics governing the professional conduct of attorneys at law."
 The Wyoming Code of Judicial Conduct is a canon that requires judges to publicly report compensation received for extrajudicial activities, gifts and other things of value unless they do not exceed $250 and reimbursement of expenses and waiver of fees or charges unless the amount does not exceed $1,000. The code does not require judges' immediate family to report.</t>
  </si>
  <si>
    <t>Oklahoma publishes a Comprehensive Annual Financial Report for its year-end budget information every year, through the Office of Management and Enterprises website. 
It is available online in PDF format for free as soon as it is published.</t>
  </si>
  <si>
    <t>No such law exists.
 Policy Document 2.3 "Rules and Regulations for Personnnel Administration (1981), adopted under the authority of 3 V.S.A. 310 (d) as amended, accessed April 17, 2015.
 http://humanresources.vermont.gov/sites/dhr/files/Documents/Policy%20Manual/Number%202.3%20-RULES%20AND%20REGULATIONS%20FOR%20PERSONNEL%20ADMINISTRATION.pdf
 Justin St. james, Staff Attorney, Vermont State Employees Association personal interview Feb. 17, 2015.
 Former Sen. Vincent Illuzzi, personal interview, Feb. 17, 2015.
 Michelle Anderson, General Counsel, Department of Human Resources, email March 9, 2015.
 Former Sen. Vincent Illuzzi, personal interview Feb.17, 2015.</t>
  </si>
  <si>
    <t>New York's governor summarizes the state's financial situation at the end of the fiscal year in a report that includes the next year's enacted budget. The report is available in PDF format on the Division of the Budget website as soon as the new budget is enacted, usually in the spring or summer, depending on how late the Legislature and governor are running on budget negotiations.</t>
  </si>
  <si>
    <t>Arizona's new Governor, Doug Ducey, has made several hiring and firing decisions in the first weeks and months of his administration. Media reports indicate that these decisions have not been solely based on merit or performance, but also based on political alliances and expediency, though it is difficult to say so with certainty. 
Among these actions were the replacement of agency directors for the Department of Child Safety, the Department of Weights and Measures, the Registrar of Contractors and the Residential Utility Consumer Office.
Evan Mecham, Arizona Governor from 1987 to 1988, was accused of cronyism and nepotism, but he did not face formal charges for such. Mecham was impeached as a result of campaign finance violations and obstruction of justice.</t>
  </si>
  <si>
    <t>Illinois General Assembly website, accessed 13 March 2015 http://www.ilga.gov/
Office of the Legislative Inspector General, website, accessed April 17, 2015, http://www.ilga.gov/commission/lig/default.asp
Office of the Legislative Ethics Commission, website, accessed April 17, 2015 http://www.ilga.gov/commission/lec/default.asp
Tom Kacich, political reporter and columnist, The News-Gazette, in-person interview, Champaign, Ill., May 15, 2015.</t>
  </si>
  <si>
    <t>The Office of Management and Budget publishes the status of the budget on a quarterly basis. Several documents provide varying detail levels down to the line item. The documents are available online for free as soon as they are sent to the Legislature’s budget section, a committee active during the interim session.</t>
  </si>
  <si>
    <t>The supreme court shall promulgate a code of judicial ethics for officers and employees of the judiciary and candidates for judicial office which shall include financial disclosure requirements. 
All justices and judges shall, in addition to complying with this subchapter, adhere to the code of judicial ethics. But asset disclosures are deemed to have sufficient content if they include information, illustrating sources of income, stock holdings and other assets. Information on family must be included in the disclosures.</t>
  </si>
  <si>
    <t>Scott Bedke, Speaker of the House, in his office at the Idaho Capitol, Thursday, Jan. 8, 2015
Brent Hill, president pro-tem, Idaho Senate, interviewed Jan. 5, 2015, by telephone
Eric Milstead, director of legislative services, in his office at the Idaho Capitol, Friday, Jan. 16
Cathy Holland-Smith, budget director, Idaho Legislature, interviewed in her office at the Idaho Capitol, Jan. 19, 2015
Rakesh Mohan, director, Office of Performance Evaluations, interviewed at the Idaho Capitol, press room, Jan. 20, 2015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t>
  </si>
  <si>
    <t>There aren't glaring examples of nepotism within the executive branch, and examples of cronyism and patronage prove difficult to objectively label. 
Former Gov. Sean Parnell was accused by critics -- including his predecessor Sarah Palin -- of crafting a tax structure favored by the oil industry including his former employer ConocoPhillips. “Bless his heart," Palin said on a radio show as she endorsed Parnell's opponent, Bill Walker. "Remember that Sean Parnell came from the oil industry…People need to remember what crony capitalism is all about." 
Governor Walker came under fire for allegations of cronyism and patronage when he appointed his longtime law partner, Craig Richards, as the state's attorney general shortly after the election though the claim was batted away by some prominent figures in the Legislature. "Senate President Kevin Meyer, R-Anchorage, said the fact the two were law partners should not prohibit Richards' confirmation," The Associated Press reported. "He said Richards seems to have the qualifications and did not know off-hand of any potential issues or concerns with his nomination." Meyer explained in a March 23 interview that people in the Legislature and "probably also in the executive branch...tend to hire those that they know and trust, and sometimes that's friends or acquaintances."</t>
  </si>
  <si>
    <t>The August Consensus Revenue Estimate comes at the end of the fiscal year. It is presented to the Legislative Finance Committee and posted on the LFC website. The group that drafts the report is made up of professional economists at the Taxation and Revenue Department, the Department of Finance and Administration, the Department of Transportation and the Legislative Finance Committee. It does not include information about expenditures.</t>
  </si>
  <si>
    <t>Frank Daley, executive director, Nebraska Accountability and Disclosure Commission, telephone interview March 9, 2015
 J.L. Spray, election-law attorney and former commission member, phone interview, March 12, 2015
 Gavin Geis, executive director, Common Cause Nebraska, in-person interview, The Mill coffeeshop, March 11, 2015</t>
  </si>
  <si>
    <t>Treasury issues a Comprehensive Annual Financial Report (CAFR), which is audited by the State Auditor. The problem, New Jersey Spotlight reporter John Reitmyer points out, is that the report is not issued promptly. It comes out months and months in the next fiscal year. For example, the 2014 fiscal year ended in July. He was still awaiting the report in March 2015. However the CAFR for the FY 2013 is available online for no cost.</t>
  </si>
  <si>
    <t>The state Controller's Office produces a Comprehensive Annual Financial Report for each fiscal year. It presents the state's overall financial position, including revenues, expenditures and debt, with an introductory letter describing trends and new initiatives. An outside accounting firm audits the report.
The report is available at no cost on the controller's office website.</t>
  </si>
  <si>
    <t>Sen. Sam Slom, Hawaii Senate Minority leader, 13 March 2015, Honolulu, Hawaii, telephone 
Laura Thielen, Hawaii state senator, 15 May 2015, Honolulu, Hawaii, telephone
Les Kondo, Hawaii State Ethics Commission, executive director, Honolulu, Hawaii, 16 January 2015, telephone 
Janet Mason, League of Women Voters- Hawaii, legislative chair, Honolulu, Hawaii, 16 January 2015, telephone
Senate Panel: Nepotism in Hawaii State Hospital Hiring Is ‘Disturbing’, Nick Grube, Honolulu Civil Beat, 10 April 2014, http://www.civilbeat.com/2014/04/21771-senate-panel-nepotism-in-hawaii-state-hospital-hiring-is-disturbing/
State Hospital favoritism complaints prompt anti-nepotism bill, Keoki Kerr, Hawaii News Now, 4 March 2014, http://www.hawaiinewsnow.com/story/24887456/state-hospital-favoritism-complaints-prompt-anti-nepotism-bill</t>
  </si>
  <si>
    <t>The state’s Bureau of Accounting Services produces and publishes a “Comprehensive Annual Financial Report” for each fiscal year, and it is available free of charge on its website within a week of its publication. The report is in PDF format.</t>
  </si>
  <si>
    <t>A YES score is earned if in law, state-run pension funds are required to publicly disclose detailed information of all activities, including investment positions, fees, performance reports, contracts, consultant reports, and commissions paid to brokers.
A MODERATE score is earned if state-run pension funds are required to publicly disclose the information, but private entities managing elements of state pension funds are not required to disclose all of the elements listed above. 
A NO score is earned if no such law exists.</t>
  </si>
  <si>
    <t>Commission on Ethics, Findings of Violations , recommended fines &amp; penalties of public officials for violations of the code of ethics through March 2015, PDF document, March 2015, Received by email. 
In Florida Legislature, the Early Supporters Get All the Plum Positions, TheLedger.com, Dec. 14, 2015
Steve Bousquet, Tallahassee bureau chief for the Tampa Bay Times, interivewed by phone April 3, 2015
Carol Weissert, Director of the Leroy Collins Institute at Florida State University, interviewed by phone on March 26, 2015
Susan Macmanus, Univeristy of South Florida Political Scientist and Political Analyst, interivewed by phone March 26, 2015</t>
  </si>
  <si>
    <t>The Nebraska Department of Administrative Services produces the Comprehensive Annual Financial Report, which summarizes the state's financial situation at fiscal year's end. The report is available online immediately upon its release (http://das.nebraska.gov/accounting/cafr/cafr2014.pdf).</t>
  </si>
  <si>
    <t>Phone interview with Tom Crawford, Editor of the Capitol Report, February 20, 2015;
Phone interview with Charles Bullock, Political Scientist, University of Georgia, January 26, 2015;
Phone interview with Lori Geary, Political Reporter, WSB, February 27, 2015</t>
  </si>
  <si>
    <t>There were no documented cases of nepotism by higher-ranking officials in the executive branch during the study period.
Nor were their documented cases of cronyism or patronage, although those strictly speaking are not illegal in Alabama government unless officials use their offices for personal gain and so could escape attention if the instances are not high-profile.  
The most recent high-profile accusation of cronyism in the executive branch came in 2008, when The Birmingham News published a story that said a recent college graduate was serving as a top aide in King’s office and within three months of graduating was being paid almost as much as the starting salary for lawyers. Despite criticisms that that and other salaries were out of line, King did not change them.</t>
  </si>
  <si>
    <t>The Government Accountability Board is currently involved in several investigations, some controversial. For example, the GAB has  continued a zealous campaign finance investigation into dozens of conservative groups--critics report that the GAB considered using the state’s John Doe law to investigate key state conservatives and even national figures, including Fox News’ Sean Hannity and WTMJ Milwaukee host Charlie Sykes. The Wisconsin Supreme Court has yet to weigh in finally on this investigation (as of June 10, 2015). In 2014, the GAB dismissed a complaint that eight University of Wisconsin students were not United States citizens at the time they voted in the November 2012 General Election. Following an investigation, the board made a finding that no evidence of probable cause exists to believe the students were not U.S. citizens at the time of the election.
In terms of cooperation with other investigating entities, the GAB refused to release some of its campaign finance records to the Legislative Audit Bureau after the state Attorney General ruled that statutes prohibit GAB from providing LAB access to certain records.  However the board cooperates with District Attorneys. 
There were annual reports of investigations and enforcement  by the former State Ethics Board enforcement actions taken by the former State Ethics Board from 1985 through 2006. Such reports are no longer filed.</t>
  </si>
  <si>
    <t xml:space="preserve">The state financial services division publishes an annual comprehensive finance report online in PDF format at the end of each fiscal year, which falls at the end of June.
The Legislative Fiscal Division publishes an biennial financial analysis that is released online in June after the legislative session. </t>
  </si>
  <si>
    <t xml:space="preserve">The Wyoming Secretary of State’s Elections Division maintains the Wyoming's Campaign Finance Information System but does not independently initiate investigations. </t>
  </si>
  <si>
    <t>The Department of Finance and Administration issues a year-end financial report after the end of the fiscal year. The state's Comprehensive Annual Financial Report is required by state law (Section 27-104-4). The report for the fiscal year that ended June 2013 was published in December 2013 and is available on the department's website. The report for fiscal 2014 was published in Spring 2015 and posted on the department's website.
The year-end report contains financial data about state government's expenses and revenues and factors impacting its financial condition.</t>
  </si>
  <si>
    <t>Jon Offredo, News Journal Statehouse reporter, in-person interview,  February 17, 2015; 
Deborah Moreau, Lawyer, Public Integrity Commission, January 12, 2015;
Public Integrity Commission opinions, accessed March 24, 2015, http://1.usa.gov/1zzxJlh</t>
  </si>
  <si>
    <t>Mary Baker, Commissioner of Political Practices, program supervisor, 6 February 2015, Helena, Montana, email
Jonathan Motl,  Commissioner of Political Practices, Commissioner, 11 May 2015, Helena, Montana, email
Commissioner of Political Practices Campaign Report Search, 2015, http://campaignreport.mt.gov/</t>
  </si>
  <si>
    <t>The Office of Administration's Appropriation Activity Report is a fiscal year-end comparison of actual “revenues to expenditures and appropriations to expenditures” for a given fiscal year.
The Appropriation Activity Reports are openly available online, for free, on the Office of Administration website.
Comprehensive annual financial reports are published by the Office of Administration as well.</t>
  </si>
  <si>
    <t>Phone interview, Jim Tamburro, director of human resources for the Office of Legislative Management, in Hartford, June 29, 2015.
Email exchange, Chris Keating, capitol bureau chief, The Hartford Courant, April 24, 2015.
"Political Insider's Lobbying Arrangement Questioned," by Jon Lender, The Hartford Courant, April 20, 2013, http://articles.courant.com/2013-04-20/news/hc-lender-column-lobbying-questioned-0421-20130420_1_hospitals-insurers-lawyers
"Fonfara Slams Nepotism; Eyes Lottery For Summer Jobs Instead," story by Jon Lender in the Hartford Courant, July 29, 2013, http://articles.courant.com/2013-07-29/news/hc-summer-jobs-lottery-0730-20130729_1_summer-jobs-summer-youth-employment-program-decd</t>
  </si>
  <si>
    <t>A 100 score is earned if there are no documented cases of nepotism, cronyism, and patronage at the senior level of the executive branch. Hirings, firings, and promotions are based on merit and performance.
A 50 is earned if occasionally there are documented cases of nepotism, cronyism, and patronage. Political leaders or senior officials sometimes appoint family member or friends to favorable positions, or lend other favorable treatment.
A 0 is earned if there are frequent documented cases of nepotism, cronyism, and patronage occurring in hiring, firing and promotions.</t>
  </si>
  <si>
    <t>Betty Lohmann, Reporting Specialist, Missouri Ethics Commission, 19 March 2015, Jefferson City, Missouri, email interview
James Klahr, Executive Director, Missouri Ethics Commission, 20 March 2015, Jefferson City, Missouri, telephone interview
Catherine Zacharias, legal counsel for the Office of State Courts Administrator, Jefferson City, Missouri, 24 April 2015, interview by phone.
James Klahr, executive director, Missouri Ethics Commission, Jefferson City, Missouri, 24 April 2015, interview by email.
Financial asset disclosure forms for Missouri Ethics Commission members received from the commission on 19 March 2015.</t>
  </si>
  <si>
    <t>The Secretary of State’s office has an Office of Investigations, which is a four person unit. But it’s impossible for anyone to know because the Secretary of State’s office is forbidden by law to discuss investigations. Asked whether there have been any prosecutions stemming from investigations, a spokesperson for the Secretary of State's office said: "We cannot comment on investigations."
 About campaign financial reports, a spokesman for the Secretary of State’s office said, “We review every report that is filed with our office, and we select at random campaign finance reports for more detailed review. We review in detail all reports for which a complaint has been filed.” He estimated that 20 percent of the detailed reviews are initiated by his office and 80 percent are in response to complaints.
 “I suspect that their manpower is so small that their hands are tied,” said Phil Kabler, statehouse correspondent for the Charleston Gazette. “Probably just processing the campaign disclosure forms is about all they could do.”
 Under the no-comment law, it’s impossible for anyone to know whether the Secretary of State conducted an investigation and found a candidate faultless or whether they just blew it off, said Jack Rogers, retired state department head.</t>
  </si>
  <si>
    <t>Mississippi Ethics Commission: www.state.ms.gov/ethics/SearchSEIForm.aspx
Mississippi Ethics Commission Executive Director Tom Hood: e-mail question-and-answer exchange - Feb. 18, 2015
Walter Brown - attorney, former state representative and former state Ethics Commission chairman: telephone interview April 17, 2015</t>
  </si>
  <si>
    <t>Minnesota Management &amp; Budget prepares an annual, year-end report called the Comprehensive Annual Financial Report, which can be found on the Minnesota Legislative Reference Library’s website. The website has electronic versions of reports from 1997 forward. The reports are available to the public in PDF form for free.</t>
  </si>
  <si>
    <t>The state Comptroller's office compiles an annual year-end report on the previous year's budget. Called “The Statutory Basis Financial Report, “ it is put out by the Office of the Comptroller and is reviewed by independent Certified Public Accountants. The report usually comes out between three and four months after the end of the fiscal year and is available upon completion. The report for Fiscal 2014 was released in November 2014. The next report for 2015 is due between October and November 2015. 
According to the state Comptroller's website, “The report is designed to meet state finance law requirement to “present fairly the results of fiscal year activity in the Commonwealth's funds, to compute and certify the balance in the Stabilization Fund and to disclose and report certain aspects of financial performance as directed by statute.”</t>
  </si>
  <si>
    <t>Elena Nunez, director of Colorado Common Cause, during a Feb. 23, 2015 phone interview.   
Amy Devan, executive director of Colorado’s Independent Ethics Commission, in a March 2, 2015 e-mail. 
  Colorado Independent Ethics Commission, complaints, 2009-2015: https://www.colorado.gov/pacific/iec/complaints  </t>
  </si>
  <si>
    <t>A year-end report is published online for free by the State Budget Office. The report, published in a PDF format, contains voluminous details on the previous fiscal year's revenues and expenditures.</t>
  </si>
  <si>
    <t>West Virginia Code 6B-2-6(a)(1) requires all elected officials, including circuit judges and Supreme Court justices, and their spouses to file a regular asset disclosure form while in office. WVC6B-2-7 specifies that the public official and his/her spouse must report occupation, all businesses in which they hold at least a $10,000 interest, nonprofit organizations of which they are officers, identification by category of each source of income exceeding $1,000, and whether either profited in the preceding year by doing business with the state. It also asks who the officeholder and his spouse owe money to, have received gifts from, and the names of all their children who may be employees of state, county or municipal government. 
  There is no requirement that the children of public officials file financial disclosure statements. "Immediate family" means a spouse with whom the individual is living as husband and wife and any dependent child or children, dependent grandchild or grandchildren and dependent parent or parents.
  §6B-2-6 (h)(1)(2) requires that the Ethics Commission to make available all financial disclosure statements for inspection upon request and on the internet. The disclosures include those of members of the Supreme Court of Appeals, candidates for the Supreme Court of Appeals and any other person required to file such statements. There is no requirement to make disclosures of circuit court judges publicly available. 
  Furthermore, the Code of Judicial Conduct requires a judge to report all extra-judicial income annually.</t>
  </si>
  <si>
    <t>The year-end report comes from the Board of Revenue Estimates, part of the Comptroller's Office (independent) which provides detailed analysis at the end of the year. The Board of Revenue Estimates is responsible for estimating State revenues. The Board reviews the findings and recommendations of the Revenue Monitoring Consensus Group. The Board has three ex officio members: the Comptroller of Maryland, the State Treasurer, and the Secretary of Budget and Management. The Director of the Bureau of Revenue Estimates serves as Executive Secretary. At the end of every calendar year, the Comptroller's office submits the Comprehensive Annual Financial Report, which outlines the state's revenues and debts and expenditures.</t>
  </si>
  <si>
    <t>Sacramento Bee, "Dina Hidalgo Retires from Senate after Nepotism Complaints," Sept. 23, 2014. http://www.sacbee.com/news/politics-government/capitol-alert/article2610839.html
Debra Gravert, Chief Administrative Officer, Assembly Rules Committee, "Information on unpaid vacations by week," Feb. 27, 2015
A.G. Block, Associate Director, University of California, Sacramento Center, Apr. 6, 2015. email</t>
  </si>
  <si>
    <t>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Graham Sloan, Director Arkansas Ethics Commission, January 21, 2015, email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t>
  </si>
  <si>
    <t>Both the Public Disclosure Commission and the state Attorney General's office investigate violations. However, typical cases involve late or missed filings, as opposed to contribution limits or more serious violations.
 The AG's office sued the Grocery Manufacturers Association in 2013 for allegedly concealing the identities of donors working to defeat Initiative 522, which would have mandated labeling for genetically modified organisms.
 In FY14, the PDC opened 136 enforcement cases, 68 of which were staff-generated. But by the agency's own admission, the PDC lacks resources to monitor or audit filings regularly to spot violations.</t>
  </si>
  <si>
    <t>The State Board of Elections has the ability to issue fines for documents that are filed late, but it has no powers to audit or investigate the filings. The board uses its computer system to check that at least 90 percent of the required fields are filled in, the Commissioner of Elections told the Daily Press. He also said the board has assessed 621 penalties for late or incomplete filings.
Any deeper-level investigations would be carried out by local Commonwealth's attorneys or the state attorney general. The board occasionally refers matters to the attorney general's office in its meetings, which are open, or the attorney general acts on his own power. There were no published accounts of the attorney general investigating campaign finance during the research period.</t>
  </si>
  <si>
    <t>Utah Administrative Code, Conflict of Interest, R477-9-3, Effective April 1, 2015, http://www.rules.utah.gov/publicat/code/r477/r477-009.htm#T3</t>
  </si>
  <si>
    <t>Timothy Hogan, Executive Director of the Arizona Center for Law in the Public Interest, in-person interview, 2/26/2015 
Jim Small, Arizona News Service Editor, telephone interview, 5/17/2015
Some Arizona House staffers see sizable pay increases, Ronald J. Hansen and Mary Jo Pitzl, The Arizona Republic, January 31, 2015, Accessed June 16, 2015 http://www.azcentral.com/story/news/arizona/politics/2015/01/31/arizona-house-staffers-see-sizable-pay-increases/22600357/
ADOA-HRD, Employment, Accessed May 6, 2015
http://www.hr.az.gov/Employment/EMP_Services.asp
ADOA-HRD, Statewide Policies, Guidelines and Bulletins, Accessed May 6, 2015
http://www.hr.az.gov/PolicyLegislativeAffairs/PLA_Statewide_HR_Policies.asp</t>
  </si>
  <si>
    <t>While the Secretary of State administers campaign finances, no entity monitors campaign finance. But the Attorney General's office investigates and, if warranted, prosecutes any allegations of campaign finance law violations, of which there are few. 
 In 2014, two candidates claimed that their opponents had not fully identified who had paid for their yard signs. Action on these complaints is pending, according to the Attorney General's Office.</t>
  </si>
  <si>
    <t>In practice, executive branch actions (e.g. hiring, firing, promotions) are not based on nepotism, cronyism, or patronage.</t>
  </si>
  <si>
    <t>The governor’s Division of Administration publishes in December a detailed look of the previous fiscal year’s spending and tax collections along with a report on the state’s financial situation. The report is available online when published, but is not easy to find.</t>
  </si>
  <si>
    <t>Lori Klassen, Wyoming Secretary of State’s Office, Elections Specialist, March 31, 2015, Jackson, Wyo., Phone.                                                                                                                         
Gregory Nickerson, Government and Policy Reporter, WyoFile, June 24, email.
Dan Neal, Equality State Policy Center, Retired Director, March 31, 2015, Jackson, Wyo., Phone.                                                                                                                                          
Marguerite Herman, League of Women Voters of Wyoming, Lobbyist, April 9, 2015, Jackson, Wyo., Phone.</t>
  </si>
  <si>
    <t>The State Controller's Office publishes a Comprehensive Annual Financial Report that summarizes the financial situation at the end of every fiscal year. The information is made available on Dec. 31 of each year, in a booklet that is available online, as a PDF, free of charge at the Controller's website.</t>
  </si>
  <si>
    <t>The law allows some investigations and, in practice, investigations have been conducted by the Lt. Governor's Office and Attorney General's Office. Any in-depth investigations would require the attorney general's office or an independent investigator, such as an appointed county attorney. On occasion the legislature has also independently investigated allegations of campaign finance offenses as in the probe of former attorneys general John Swallow and Mark Shurtleff. Probes into those two cases found "pay to play" donations to the two men. Charges have been filed, but there has been no resolution or sentences in those cases.</t>
  </si>
  <si>
    <t>The ethics commission, which Texas voters approved with a state constitutional amendment in 1991 to punish and deter unethical conduct, is required to consider all sworn complaints, but critics say it rarely initiates investigations on its own and has not fully measured up to the public expectations that mandated its creation as an ethics watchdog agency.    
Commission Chairman Paul W. Hobby says the commission has been hampered by limited funds and limited powers granted by the Legislature but has taken steps in recent years to try to work around those constraints.  The quarter-century-old commission hired its first director of enforcement in January of 2014 and has crafted guidelines “so that staff can dispose of the little things quickly, and we can be purposeful, as opposed to just reactive to what other people file,” Hobby said.  
The 2015 Legislature, responding to the commission’s request to further strengthen its enforcement ability,  authorized $260,000 for 2.5 new positions to conduct investigations and “respond to sworn complaints.”   The commission has just over 30 employees.     
“We will be whatever the Legislature wants us to be but we’re a constitutional agency, and when you look at the ballot language that was passed in 1991, clearly the public thought that they were authorizing more than just a service bureau that receives filings and complaints from third parties,” Hobby said in a Feb. 5, 2015, telephone interview.  “We get a lot done with little bitty power and little bitty appropriations.  That’s not a complaint.  It’s just a fact.” 
During the 2014 election year, Hobby said, 259 complaints were filed with the commission and 22 complaints were “independently initiated” by the commission.  About 250 complaints were disposed of, he said.
Tom “Smitty” Smith, director of Public Citizen Texas, said he had deep concerns about the agency from the outset and unsuccessfully sought to persuade then-Gov. Ann Richards to veto the ethics commission bill.   Equally composed of four Republicans and four Democrats, six of its eight votes are required to initiate an audit or preliminary inquiry, meaning three members of either party could block an investigation.
“The commission has been weaker than even my worst fears,” said Smith. “They're a nice place to file your paperwork but in terms of an enforcement agency they’re worthless.”  
But Natalia Ashley, who has been at the commission for 20 years and became executive director in May of 2014, said partisanship has never been a factor in the commission’s decision.  “It takes all of them working together to accomplish anything and they do that.  We work together perfectly,” she said.  “I never recall a vote along party lines.” 
One of the commission’s most-publicized decisions was a $29,000 fine levied against Supreme Court Justice Nathan Hecht, who is now the chief justice, in 2008 after the commission ruled that Hecht violated campaign finance rules by getting a discount on legal fees in 2006. The case was still languishing on appeal in early 2015, despite a lawsuit by Texans for Public Justice, a liberal watchdog group, to force final action.
Hardhatters.com, an online research organization that released a critical assessment of political finance practices on Dec. 29, 2014, described the Texas Ethics Commission as "merely a filing agency with little to no teeth," saying that "any oversight is left up to private individuals or groups" and assailing Texas lawmakers for rejecting attempts at meaningful reforms. 
In a Dec. 31, 2014, response on the agency Website, Hobby said the TEC is an agency "with a big name and constitutional status, yet (we) are only endowed by the legislature with modest powers. Our ability to enforce many of our actions is limited and, as you say, efforts to add more 'teeth' have been rejected by the legislature for its own reasons.”
In “spite of that reality,” Hobby said the commission initiates investigations and responds to complaints “regardless of when the complaint was filed.”  He said the commission does not ignore complaints during election seasons, as the Hardhatters Team asserted, but he said the agency does “warn candidates away from using our sworn complaint process as a negative campaign tactic.”</t>
  </si>
  <si>
    <t xml:space="preserve">The report that the Kentucky Office of State Budget Director and Governor's Office for Economic Analysis produces for the fourth quarter of each fiscal year serves as a year-end summary. The fourth quarter report can be found online with the other quarterly reports at the Office of State Budget Director's webpage, www.osbd.ky.gov. 
The final assessment of each fiscal year looks at overall revenue growth and whether it kept up with the assumptions on which that year's budget was based. For instance, Fiscal Year 2014, which ended June 30, 2014, ended with revenues falling short by $90.9 million, or 1 percent. The fourth quarter report noted that general fund revenue has grown each of the last four years but the rate of growth is slowing. 
The report details trends in specific revenue areas, such as individual taxes, corporate taxes, property taxes and coal severance taxes. The fourth quarter report also includes assessments of the national and state economies and discusses the outlook for the first three quarters of the next fiscal year. However, the reports do not contain information about expenditures or state debt incurred. 
The reports are available for free to be downloaded. The reports are in PDF (Portable Document Format). And they are posted on the site the day the reports are released publicly. </t>
  </si>
  <si>
    <t xml:space="preserve">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
"Governor's trip to China cost WI taxpayers $125,000, open records request shows,"  By Ryan Ekvall, watchdog.org,, June 10, 2013, http://watchdog.org/89350/walkers-trip-to-china-cost-wi-taxpayers-125000-open-records-request-shows/
Background
Milwaukee Journal Sentinel Dec. 15, 1988 "Let's not jettison state lobby law." </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</si>
  <si>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Statement of Economic Interest filed by Gary Goldsmith, Minnesota Campaign Finance and Public Disclosure Board, Executive Director with that Board, 5 May 2015, http://www.cfboard.state.mn.us/eis/podetail/po4912.html</t>
  </si>
  <si>
    <t>Alison Dempsey-Hall, Deputy Communications Director, Office of State Attorney General (which oversees the Executive Ethics Board) by email 3/2/2015;
Brad Shannon, editorial writer, The Olympian, phone interview 3/20/2015; 
Washington State Ethics Board, Results of Investigations, accessed 4/13/2015 http://www.ethics.wa.gov/ENFORCEMENT/Results_of_Enforcement.htm</t>
  </si>
  <si>
    <t xml:space="preserve">Lynn Jondahl, former Ethics Board chair, email conversations, March 17-20            
Lawrence Glazer, member, State Ethics Board, email conversation, March 17                          
Appointments Questionnaire, Senate Majority Policy Office https://www.documentcloud.org/documents/2095202-appointments-questionnaire-rr-a-amp-c.html                           </t>
  </si>
  <si>
    <t>Between Jan. 1 and April 15 each year, every elected official, including judges, shall file with the commission a statement of financial affairs for the preceding calendar year. The forms include family members and must be publicly available. 
The forms include salaries and other income, value of equity funds and other investments and real estate, but the values are not specified; rather the amounts are given in five broad ranges, from less than $4,000 to more than $120,000.</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</si>
  <si>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Sam Hickman, executive director of the state chapter of the National Association of Social Workers, in a telephone interview from his office in Charleston, WV on Jan. 22, 2015.</t>
  </si>
  <si>
    <t>All sources accessed on Jan. 30, Feb. 2, 3, 6, 8, 9, 2015
Commonwealth Magazine, Full Disclosure, statement of financial interests 2009-2012
http://commonwealthmagazine.org/statements-of-financial-interest/
Massachusetts State Ethics Commission, Statement of Financial Interest resources
http://www.mass.gov/ethics/commission-services/statement-of-financial-interests/
Interview, Peter Sturges, attorney, former executive director of State Ethics Commission, Boston, MA, Feb. 6, 9, by email and telephone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t>
  </si>
  <si>
    <t>Virginia’s State and Local Government Conflict of Interests Act mandates that government officials and employees file an asset disclosure statement, known as a statement of economic interests. These officials include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Immediate family members are defined as 1) a spouse and 2) any child who resides in the same household as the officer or employee and who is a dependent of the officer or employee. 
Under the ethics bill passed in 2015, the definition of immediate family was expanded to any dependent living in the legislator's house.
Under VA code section 2.2-3114(C), the disclosure forms are public records, available for five years.</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</si>
  <si>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“State investigation of McDonnell to be dropped without charges,” Rosalind S. Helderman, 27 January 2014. http://www.washingtonpost.com/local/virginia-politics/no-state-charges-in-mcdonnell-investigation/2014/01/27/979cb7a8-8786-11e3-833c-33098f9e5267_story.html
"McDonnell Trial: Here's What You Need to Know," Terence Mulcahy, 4 NBC Washington, 5 September 2014. http://www.nbcwashington.com/news/local/Bob-McDonnell-Maureen-McDonnell-Jonnie-Williams-Corruption-Trial-Star-Scientific-269248191.html
"Cuccinelli donates $18,000 value of Star chief's gifts," Laura Vozzella, The Washington Post, 10 September 2013. http://www.washingtonpost.com/local/virginia-politics/cuccinelli-donates-18000-value-of-star-chiefs-gifts/2013/09/10/90db92fa-1a2f-11e3-82ef-a059e54c49d0_story.html
2015 H.B. 2070, Legislative Information System, final passage 17 April 2015. http://lis.virginia.gov/cgi-bin/legp604.exe?151+sum+HB2070
Executive Order 2: Personnel Directive Prohibiting the Receipt of Certain Gifts; Establishment of Executive Branch Ethics Commission, Gov. Terry McAuliffe, signed 11 January 2014, revised 13 February 2015. https://governor.virginia.gov/media/3605/executive-order-2-revised-nosig.pdf</t>
  </si>
  <si>
    <t>Jonathan Wayne, Executive Director, Maine Ethics Commission, 20 January 2015, Augusta, Maine, in person interview.
BJ McAllister, Maine Citizens for Clean Elections, Program Director, 16 January 2015, Brunswick, Maine, in person interview.
Ethics Commission Members Dislosure Statements, accessed March 13, 2015, http://www.maine.gov/ethics/disclosure/commission.htm</t>
  </si>
  <si>
    <t>No asset disclosures are required by Utah law and, therefore, there are no records for the public to access. Judges do not need to fill out the economic interest forms that other government officials do.</t>
  </si>
  <si>
    <t>Michael Lord, executive director, Maryland ethics commission, interview 3/12/15; 
Jennifer Bevan-Dangel, Common Cause, telephone interview, 2/24/15 ;
Michael Dresser, Baltimore Sun reporter, telephone interview, 3/21/15, 
Interview with Dea Daly, Ethics Advisor, Maryland Department of Legislative Services by telephone 3/27/15
Terri Charles, spokeswoman, MD Judiciary: , email 5/20/15</t>
  </si>
  <si>
    <t>There is a law that requires judges to fill out an asset form, but the only asset they need report is “a statement of non-judicial income” for the year - only income, not stock holdings or other assets, and only for themselves, not their immediate families.
The forms are examined by the Judicial Conduct Board and filed with the Court Administrator. The law says that these forms are public documents, but they are not available online.</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</si>
  <si>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Former Attorney General John Swallow hid donations from payday loan industry, investigators say, Dennis Romboy, December 20, 2013, Deseret News, http://www.deseretnews.com/article/865592763/Former-Attorney-
General-John-Swallow-used-business-relationships-for-political-gain-investigators.html?pg=all. 
Experts say criminal charges likely in John Swallow case, Marissa Lang, March 13, 2014, Salt Lake Tribune. http://www.sltrib.com/sltrib/politics/57670998-90/swallow-report-utah-attorney.html.csp.</t>
  </si>
  <si>
    <t>Sarah London, Counsel to the Governor, personal interview Jan. 21, 2015.
Sen. Bill Doyle, personal interview Jan. 21, 2015.
Paul Burns, exec. dir, VPIRG, personal interview May 15, 2015.
Seven Days, Paul Heintz, "On the Road Again: Shumlin's 1415 days outside Vermont," Sept. 3, 2014. 
http://www.sevendaysvt.com/vermont/on-the-road-again-shumlins-1415-days-outside-vermont/Content?oid=2431046</t>
  </si>
  <si>
    <t>Robert Scott, president, Public Affairs Research Council, in-person interview, Feb. 19, 2015
Barry Erwin, president of Council for a Better Louisiana, in-person interview, Feb. 18, 2015
Carl Redman, in-person interview, March 12, 2015
Louisiana Ethics Administration Disclosure Portal, accessed June 2, 2015
http://ethics.la.gov/PFDisclosure/DisclosureSearch.aspx 
Valarie Willard, communications director of the Louisiana Supreme Court, telephone interview on May 22, 2015
Louisiana Supreme Court Justice Greg Guidry testimony before the House Judiciary Committee on May 15, 2015.</t>
  </si>
  <si>
    <t>Alex Winslow, director, Texas Watch, telephone interviews  Feb. 10, 2015, and June 19, 2015
Former Rep. Lon Burnam, senior legislative liaison, Public Citizen, telephone interview, Feb. 10
Jay Root, Texas Tribune, telephone interview, Feb. 10</t>
  </si>
  <si>
    <t>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Emily Dennis, Kentucky Registry of Election Finance, general counsel, 11 February 2015, Frankfort, Kentucky, phone interview.</t>
  </si>
  <si>
    <t>Potential campaign finance violations are not typically uncovered by the entities who monitor campaign finance, such as the secretary of state and attorney general, because they do not audit campaign finance reports. An exception is late filing of reports, which is tracked by the secretary of state when deadlines come due.
 When either office receives information about a possible violation, there is evidence that they do investigate. In 2013, for example, a South Dakota man pleaded guilty to failing to file or amend a statement of organization for a political action committee, following an investigation by the state Attorney General’s Office.</t>
  </si>
  <si>
    <t xml:space="preserve">Samantha Poetter, communications specialist for the Secretary of State, telephone interview Feb. 19, 2015          
Carol Williams, GEC executive director, telephone interview Feb. 18, 2015.      
Statements of Substantial Interests, https://www.kssos.org/elections/ssi/secure/ssi_examiner_entry.asp                  </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</si>
  <si>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Forbes story “Tennessee Governor Bill Haslam is New Billionaire, Richest Politician in America,” published online on Jan. 21, 2015: http://www.forbes.com/sites/danalexander/2015/01/21/tennessee-governor-bill-haslam-is-new-billionaire-after-making-1-billion-in-5-months/</t>
  </si>
  <si>
    <t xml:space="preserve">By its nature, the State Ethics Commission reacts rather than acts, investigating only when there is a complaint filed. Former State  Ethics Commission Counsel Cathy Hazelwood said there is a sliding scale where investigations are concerned, based on the level of irregularities. Candidates and lobbyists are given a chance to explain irregularities, and the commission will formally issue a complaint if they do not. </t>
  </si>
  <si>
    <t>The Kansas Department of Administration (which is part of the executive branch) publishes a year-end financial covering each fiscal year. It is available at no charge on the department's website. The fiscal year ends  June 30. The report is presented to the Legislative Post Audit Committee in December (the exact date varies), which then notifies the governor. The report is posted online within 48 hours of that notification.</t>
  </si>
  <si>
    <t>Feb. 27, 2015, email interview with retired state Sen. Hollis French; 
March 2, 2015, interview with Joyce Anderson, former administrator of the Select Committee on Legislative Ethics; 
March 23, 2015, phone interview with Alaska Senate President Kevin Meyer, R-Anchorage
"Stop crony capitalism on oil," Fairbanks Daily News-Miner, Jim McDermott (http://www.newsminer.com/opinion/letters_to_editor/stop-crony-capitalism-on-oil/article_1a943414-17bb-11e4-b11f-001a4bcf6878.html), accessed June 2, 2015
---
Peer Reviewer Source:
Select Committee on Legislative Ethics Year 2014 Disclosures &lt;http://ethics.legis.state.ak.us/documents/2014_Disclosures.pdf&gt; Accessed July 1.</t>
  </si>
  <si>
    <t>Dusty Johnson, former chief of staff to Gov. Dennis Daugaard, 13 March 2015, email.
Zach Crago, former executive director of South Dakota Democratic Party, 3 April 2015, email.
Employee Handbook, South Dakota Bureau of Human Resources, http://bhr.sd.gov/forms/policies/Handbook.pdf, 3 April 2015.</t>
  </si>
  <si>
    <t>A year-end report summarizing the financial situation at the end of the fiscal year is included in the governor's published budget recommendations, which are published at the time of the governor's Condition of the State address in pdf format on the Department of Management's website as well as on the governor's website. 
Additionally, the Legislative Services Agency Fiscal Division publishes a fiscal report every August following the end of the fiscal year, which includes a summary of fiscal information, tracking of appropriations bills and analysis of enacted legislation. The report is available in pdf format on the legislature's website.</t>
  </si>
  <si>
    <t>Steve Davis, communications director, Iowa Judicial Branch, Feb. 26 and Jan. 16, 2015, email 
Christine Mayberry, Iowa Supreme Court Clerk of Court Office, Jan. 21, 2015, telephone conversation 
Carmine Boal, chief clerk, Iowa House of Representatives, Jan. 30, 2015, telephone interview
Michael Marshall, secretary of the Senate, Iowa Legislature, Feb. 9, 2015, telephone interview
Statements of Economic Interest, Iowa Legislature, accessed April 21, 2015
https://www.legis.iowa.gov/legislators/standardReports/econInterests
Personal Financial Disclosure for Megan Tooker, Iowa Ethics and Campaign Disclosure Board, March 5, 2014 https://webapp.iecdb.iowa.gov/PublicView/pfd/2014/Tooker_Megan.pdf
Personal Financial Disclosure for James Albert, Iowa Ethics and Campaign Disclosure Board, April 29, 2014
https://webapp.iecdb.iowa.gov/PublicView/pfd/2014/Albert_James.pdf
Personal Financial Disclosure for Mary Rueter, Iowa Ethics and Campaign Disclosure Board, March 5, 2014
https://webapp.iecdb.iowa.gov/PublicView/pfd/2014/Rueter_Mary.pdf
Personal Financial Disclosure for John Walsh, Iowa Ethics and Campaign Disclosure Board, April 25, 2014  https://webapp.iecdb.iowa.gov/PublicView/pfd/2014/Walsh_John.pdf
Personal Financial Disclosure for Saima Zafar, Iowa Ethics and Campaign Disclosure Board, April 17, 2014  https://webapp.iecdb.iowa.gov/PublicView/pfd/2014/Zafar_Saima.pdf
Personal Financial Disclosure for Carole Tillotson, Iowa Ethics and Campaign Disclosure Board, March 5, 2014  https://webapp.iecdb.iowa.gov/PublicView/pfd/2014/Tillotson_Carole.pdf
Personal Financial Disclosure for Jonathan Roos, Iowa Ethics and Campaign Disclosure Board, March 19, 2014   
https://webapp.iecdb.iowa.gov/PublicView/pfd/2014/Roos_Jonathan.pdf</t>
  </si>
  <si>
    <t>Scott MacKay, Rhode Island Public Radio political reporter, Interview, Feb. 21, 2015, in person.
Ted Nesi, reporter, WPRI television, Interview, Feb. 25, 2015, phone.
John Marion, executive director, Common Cause Rhode Island, Interview, Dec. 18, 2014, Providence, RI, in-person.
Jason Gramitt, deputy, Rhode Island Ethics Commission, Interview, Feb. 13, 2015, phone.</t>
  </si>
  <si>
    <t>The state executive branch does produce fiscal year close-out statements at the end of each fiscal year in June. Those reports, available free online at the end of June, are on the State Budget Agency's website, under budget committee. The reports include surplus statements, revenue reports, reversion reports and a "rainy day" fund report. In addition, the state produces reports in December in budget-adoption years, summarizing the economic outlook for the next two years for the state, forecasting all types of state revenue for the next two years and including a surplus revenue statement. These reports are designed to offer information to create the next biennium budget.</t>
  </si>
  <si>
    <t>Rick Brundrett, “Haley Receives Gifts Totaling Tens of Thousands of Dollars,” The Nerve, April 2, 2014
http://thenerve.org/news/2014/04/02/Haley-gifts/
Background briefing, Governor’s legal staff, June 29, 2015
Phone interview, State Senator Vincent Sheheen, April 20, 2015</t>
  </si>
  <si>
    <t>Mike Cason, al.com, state government reporter, April 12, 2015, telephone interview.
Rep. John Knight, D-Montgomery, telephone interview, May 22, 2015. 
John Carroll, former acting director of the Alabama Ethics Commission, May 1, 2015, telephone interview.</t>
  </si>
  <si>
    <t>Texas government code, Title 5.  Open government; ethics.  Chapter 572, Effective Sept. 1, 1993  
http://www.statutes.legis.state.tx.us/Docs/GV/htm/GV.572.htm
House Bill 1295.  Signed into law, June 19, 2015.   Relating to the disclosure of research, research sponsors, and interested parties by persons contracting with governmental entities and state agencies.   Last accessed June 21, 2015.</t>
  </si>
  <si>
    <t>At the close of the fiscal year, Idaho publishes its Comprehensive Annual Financial Report. It is available online, on the state controller’s website, freely to anyone; it is in PDF format. 
 In addition to the full report, the controller’s office posts a statement on the legal basis for the report; a detailed “Reader’s Guide” to the report, with extensive charts and graphs; and a “Report to Our Citizens” for the fiscal year, a colorful, easy-to-read summary of the state’s fiscal year and progress on the governor’s priorities.</t>
  </si>
  <si>
    <t>Interview: Inspector General Cynthia Carrasco, Jan. 15, 2015, by phone. 
Interview: Skip Brown, Senate Republican spokesman, Jan. 22, by email. 
Interview: M. Caroline Spotts, prinicipal clerk of the House of Representatives, Feb. 20, 2015, by phone.</t>
  </si>
  <si>
    <t xml:space="preserve">The Illinois Comptroller's office issues a year-end budget online and at no cost. 
It can be obtained in pdf by visiting ledger.illinoiscomptroller.gov
The Comprehensive Annual Financial Report - found under "Find a Report" on the Comptroller's website - lists the financial state during the fiscal year as well as the results of operations. Reports dating back to 1981 are available online. </t>
  </si>
  <si>
    <t>Public Contracts law, 2013, Tenn. Code Ann. § 12-4-114, 115
 https://www.lexisnexis.com/hottopics/tncode/
 Public Contracts law, Tenn. Code Ann. § 12-4-101(a)(1), 101(b)
 http://search.mleesmith.com/tca/12-04-0101.html
 Acts 1869-1870, ch. 92, § 1; Shan., § 1133; Code 1932, § 1874; Acts 1977, ch. 102, § 1; T.C.A. (orig. ed.), § 12-401; Acts 1983, ch. 388, §§ 4, 6; 1984, ch. 831, § 1; 1986, ch. 765, §§ 1-3; 1988, ch. 908, §§ 4, 5; 1989, ch. 366, §§ 1-3; 1998, ch. 774, § 1; 2006, ch. 923, § 4; 2013, ch. 403, § 71.
 Central Procurement Office Business Conduct and Ethics Policy and Procedures, amended March 20, 2014, accessed May 5, 2015 http://tn.gov/generalserv/cpo/documents/BusinessConductandEthicsPolicyandProcedures_32014.pdf
 Treasury Investment Division’s Code of Ethics and Standards of Professional Conduct, dated Feb. 3, 2014 
 https://drive.google.com/file/d/0B1zweeCiUBLDeEl4N3kwVXNTYXc/view?usp=sharing</t>
  </si>
  <si>
    <t>State Departments and agencies are required to submit year-end reports to the State Accounting Office, but the governor does not issue a year-end summary of the state's financial situation.</t>
  </si>
  <si>
    <t xml:space="preserve">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Illinois Secretary of State, economic interest statement search, accessed March 25, 2015 http://www.ilsos.gov/economicinterest/economicinterest (direct link) , otherwise use http://www.cyberdriveillinois.com/ </t>
  </si>
  <si>
    <t>Hawaii publishes its Comprehensive Annual Financial Report (CAFR) as a pdf online shortly after it is transmitted. The CAFR is free for the public to access it online on the Department of Accounting and General Services site: http://ags.hawaii.gov/accounting/annual-financial-reports/</t>
  </si>
  <si>
    <t>Nepotism, cronyism and patronage have not been problems with legislative branch actions. In fact, the jobs are not sought-after and legislators have a hard time hiring anyone for the Legislative Services Office because of that, Rep. Ruth Ann Petroff, R-Jackson, said.  
“It's not a matter of these being cushy positions that are paid well,” she said. “They're not paid well. There's nothing to give.”
The legislative branch includes legislators and the Legislative Services Office (LSO) and there aren’t many paid employees that legislators hire, WyoFile reporter Gregory Nickerson said.  
While it hasn’t been a problem in legislative branch actions, one new lawmaker is coming under fire for using his position as sheriff to pressure deputies into reducing drunken-driving charges against his son. He resigned form his post after he was elected, due to Gov. Matt Mead’s direction.</t>
  </si>
  <si>
    <t xml:space="preserve">There is a final budget report which basically sums up all appropriations, but the executive branch does not issue this report. It's the revenue estimating conference that does so. The report is available online at no cost. 
 </t>
  </si>
  <si>
    <t>The Office of the State Comptroller issues the Comprehensive Annual Financial Report (CAFR), which is available online annually by June 30 -- the end of the state's fiscal year -- at no cost, on the comptroller's website.  The site has links to state comptrollers' annual reports dating back to 1996 and to monthly letters to the governor.  
The CAFR is also available, the site notes, in large print, Braille or audio cassette.</t>
  </si>
  <si>
    <t>After the Latest Scandals, Pennsylvania Lawmakers Ponder a Gift Ban and other Tougher Ethics Laws, Jeff Frantz, PennLive.com, 28 April 2014, http://www.pennlive.com/midstate/index.ssf/2014/04/pennsylvania_legislature_scand.html
Governor’s Gift Return Policy: No Gift Too Small to Give Back, Jan Murphy, PennLive.com, 25 February 2015, http://www.pennlive.com/politics/index.ssf/2015/02/governors_return_policy_no_gif.html</t>
  </si>
  <si>
    <t xml:space="preserve">Delaware Finance Department officials each year produce a "Fiscal Notebook" that includes a variety of state financial information. The document includes revenue and spending history, revenue collections adjusted for inflation, debt levels and cash balances. The report is less a summary of the state's financial situation, than a collection of indicators showing trends in spending and tax collections over time. The information is available for free on the website of the Department of Finance. </t>
  </si>
  <si>
    <t>The state Controllers Office, an executive branch entity in Colorado, issues a Comprehensive Annual Financial Report (CAFR), usually in November of each year. The CAFR is available online for free at the State Controller’s website. 
 The state’s competing budget forecasts also summarize the prior year’s financial situation in Colorado.</t>
  </si>
  <si>
    <t>Dan Lucas is an independent researcher and policy advocate and the chief editor for the blog Oregon Catalyst, January 16, 2015, interviewed by phone.
"Cylvia Hayes: Room service charges, arranged travel among records released by Kitzhaber's office"  by Nick Budnick (The Oregonian, 12/30/14) 
http://www.oregonlive.com/politics/index.ssf/2014/12/cylvia_hayes_new_records_show.html
"First Lady Inc." by Nigel Jaquiss (Willamette Week, 10/8/14) 
http://www.wweek.com/portland/article-23203-first_lady_inc.html
"FBI is Investigating Oregon First Lady Cylvia Hayes," by Nigel Jaquiss (Willamette Week, 1/9/15) http://www.wweek.com/portland/blog-preview-32673-fbi-is-investigating-oregon-first-lady-cylvia-hayes.html
"Did Oregon First Lady Cylvia Hayes File a False Tax Return With the IRS?" by Nigel Jaquiss (Willamette Week, 1/28/15)  http://www.wweek.com/portland/blog-32763-did_oregon_first_lady_cylvia_hayes_file_a_false_tax_return_with_the_irs.html
"Risky Business, Former Gov. John Kitzhaber’s state attorney was alarmed by a business group’s help for first lady Cylvia Hayes," by Nigel Jaquiss (Willamette Week, 4/8/15)  http://www.wweek.com/portland/article-24361-risky_business.html</t>
  </si>
  <si>
    <t>South Dakota Codified Laws, Title 3, Chapter 16, “Malfeasance, Misfeasance and Nonfeasance in Office,” Section 7, adoption date unknown, last amended 2014, http://legis.sd.gov/Statutes/Codified_Laws/DisplayStatute.aspx?Type=Statute&amp;Statute=3-16-7.</t>
  </si>
  <si>
    <t>Lee Slater, executive director of Oklahoma Ethics Commission, telephone interview 1/30/15 1:30 p.m. 
Wayne Greene, editorial pages editor for Tulsa World and former senior political writer, in-person interview 1/28/15, 2 p.m.
Michael McNutt, press secretary for Gov. Mary Fallin, emailed interview questions 2/2/15
McAlester News-Capital article on Fallin accepting a legal gift from Emergency Management Association; http://www.mcalesternews.com/news/local_news/article_7a52b93f-8f30-5954-8954-8888519d82e7.html</t>
  </si>
  <si>
    <t>Most of the Board of Elections’ investigations come from outside complaints. 
However, in 2012, during a routine review of campaign-finance reports, the board found discrepancies in the reports of House deputy majority whip Joseph Almeida. The board followed up with letters asking Almeida to clarify, and ultimately referred the matter to the Rhode Island State Police. On Feb. 10, 2015, Almeida was charged with misappropriating more than $6,000 in campaign funds for personal use, involving checks from his campaign fund that he wrote to himself or to "cash," without explaining how the money was used.
Robert Kando, the board’s executive director, says the board seldom initiates investigations, citing a lack of resources. He also notes that the board investigates complaints brought to them by outsiders.
John Marion, executive director of Common Cause Rhode Island, says that the board “does not do a very good job at all initiating investigations.” He recognizes that the board is understaffed, but would like to see the board be more aggressive since it is the agency that receives all of the campaign finance reports and has the authority to investigate problems.</t>
  </si>
  <si>
    <t>When the governor signs the budget for the new fiscal year, he releases a summary of the financial situation for the prior year. The document is available as a PDF on the governor's eBudget site.</t>
  </si>
  <si>
    <t>S.C. Code  8-13-700(1991)
http://www.scstatehouse.gov/code/t08c013.php</t>
  </si>
  <si>
    <t>There have been no documented cases of legislators hiring staff members based on nepotism, cronyism or patronage. Staff positions within the legislative branch are limited in number and require by nature a specific skill set, which renders the practice of favoritism difficult. 
 “The full-time staffs for both the House and Senate are fairly small, and they require fairly specific job skills,” said Phil Kabler, statehouse correspondent for the Charleston Gazette. “There are about three dozen staffers for each branch so it would be kind of hard to hide a son or a daughter, a niece or a nephew.”
  Jack Rogers, retired attorney for the state, said elected officials naturally want to help those who helped them get elected, but skilled positions tend to be apolitical because they need to know how to do their jobs. 
  Ashton Marra, statehouse correspondent for West Virginia Public Broadcasting, said he had encountered no cases of nepotism or cronyism in legislative hiring. “But those jobs are few and far between,” she added.</t>
  </si>
  <si>
    <t>The Department of Finance and Administration (DFA) publishes a Comprehensive Annual Financial Report (CAFR) at the end of each year, which is published and made available for free on the DFA website in January. It covers all revenues collected, overall actual expenditures in broad categories (by law the state cannot deficit spend), and other financial information. It is possible to determine the itemized expenditures for each agency via the transparency.arkansas.gov website, but this information is not included in the CAFR.</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</si>
  <si>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and email, Feb. 18, 2015.
Chad Nodland, editor of North Decoder, a liberal political blog, interviewed by phone from Bismarck, N.D., Feb. 16, 2015.
Rob Port, editor of Say Anything Blog, a conservative political blog, interviewed by phone from Minot, N.D., Feb. 18, 2015.
Rob Port, "Summer Trips For North Dakota Politicians: Legitimate Official Business, Or Expenses-Paid Vacations?" SayAnythingBlog,  June 20, 2013, https://sayanythingblog.com/entry/summer-trips-for-north-dakota-politicians-legitimate-official-business-or-expenses-paid-vacations, accessed April 22, 2015.</t>
  </si>
  <si>
    <t>All district judges and appeals court justices, as well as candidates for those offices, are required to file an annual financial disclosure statement under the same reporting requirements governing statewide office-holders, legislators and State Board of Education members. The forms are publicly available.</t>
  </si>
  <si>
    <t>Catherine Turcer, policy analyst, Common Cause-Ohio, Columbus, 1-28-15 email 
Dennis R. Hetzel, executive director, Ohio Newspaper Association, Columbus, 2-15-15 email
Ex-state official loses job in ethics flap, Laura Bischoff and Meagan Paint, Dayton Daily News, Nov. 24, 2014: http://www.daytondailynews.com/news/news/state-regional-govt-politics/ex-state-official-loses-job-in-ethics-flap/nTCqc/</t>
  </si>
  <si>
    <t>Tennessee’s Supreme Court, appellate court and trial court judges are required to file two asset disclosure statements. Judges would include family members in their report, but relatives would not file separate disclosures. Statute requires the disclosure to be filed with the state Ethics Commission. Tenn. Code Ann. § 8-50-501(a)(6). 
The Code of Judicial Conduct requires that another disclosure be filed with the Administrative Office of the Courts. RJC 3.15.
The law says that a judge must disclose his or her sources of income of more than $1,000 “but no dollar amounts need to be stated.” The law also applies to the spouse or any minor child living within the household. Tenn. Code Ann. § 8-50-502 (1).
The judges must disclose if they or their spouses and dependent children have any investment over $10,000 or five percent of the total capital. They don’t have to “state specific dollar amounts or percentages of such investments.” Tenn. Code Ann. § 8-50-502 (2).
The Judicial Code of Conduct requires the judges to report compensation received for outside activities and gifts totaling more than $250. RJC 3.15.
Tennessee law says the conflicts of interest “disclosure shall be in writing in the form prescribed by the Tennessee Ethics Commission and shall be a public record." Tenn. Code Ann. § 8-50-501(d)(1)</t>
  </si>
  <si>
    <t>There were no reported cases of lawmakers engaging in nepotism, patronage or cronyism during the period of study. Lawmakers or candidates, during elections, sometimes hire family members to help run campaigns. That uses donor contributions, not public money.
 Generally, the Executive Ethics Board does not have the authority to investigate an agency’s hiring process, as the Ethics in Public Service Act only regulates individuals, not state agencies. 
 Among journalists, there is a persistent question about how cozy some lawmakers get with lobbyists and other interest groups. A lobbyist-paid free meal scandal exposed by the Associated Press in 2012, for instance, led to stricter rules about free meals.</t>
  </si>
  <si>
    <t>Section 2 of South Dakota Codified Laws, Title 3, Chapter 1A, “Officers’ Statements of Financial Interest,” requires Supreme Court justices and circuit court judges to file a statement of financial interest within 15 days after taking office.
Section 1 says the statement must include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The definition of “immediate family” is a spouse and minor children at home, and does not go beyond that.
Section 5 of the chapter says “All statements of financial interest shall be open to public inspection.”</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</si>
  <si>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Richard Brodsky, former New York legislator, March 17, 2015, New York, phone;
Enforcement Actions, Joint Commission on Public Ethics, accessed March 21, 2015, http://www.jcope.ny.gov/enforcement/index.html</t>
  </si>
  <si>
    <t xml:space="preserve">Phone interview Feb. 25, 2015, with Jane Pinsky, director NC Coalition for Lobbying and Government Reform.
Phone interview Feb. 28, 2015, with Bob Hall, executive director of Democracy North Carolina.
In person interview Feb. 18, 2015, with Perry Newson, executive director of NC Ethics Commission. </t>
  </si>
  <si>
    <t>All complaints are investigated, however, all investigations are complaint driven. Such was the case when gubernatorial candidates Kitzhaber and Richardson filed complaints about one another's election filings throughout the election. Tony Green, communications director for the Oregon Secretary of State, notes that available resources are sufficient to investigate every complaint. State Rep. Mike Nearman continues to be investigated for misreporting financial information.</t>
  </si>
  <si>
    <t>There was one well-publicized case of personal ties being involved in a judicial vote in the Virginia Senate. In 2014, Virginia politics was rocked by a scandal involving Juvenile and Domestic Relations District Court Judge Martha Ketron. She is the daughter of former state Sen. Phil Puckett (D-38). Documents revealed in the press showed that Puckett resigned his seat in a deal that gave Republicans control of the chamber in exchange for a favorable vote for his daughter as well as a position on a commission to appropriate money from a tobacco settlement, a job he ended up not taking.
But Gov. Terry McAuliffe's chief of staff was also trying to make arrangements to allow Puckett's daughter to get an agency leadership position while allowing him to stay in his Senate seat. Puckett's position in the Senate was an impediment to a vote on his daughter's position on the bench because of the Senate's anti-nepotism rules. Ketron was confirmed for a six-year term in January 2015.
There were no documented cases of legislators hiring family, friends or political patrons during the research period.</t>
  </si>
  <si>
    <t>Heath Haussamen, NMPolitics.net, owner, 18 June 2015, via phone.
Julie Ann Grimm, Santa Fe Reporter, editor, 3 April 2015, via phone.
Rob Nikolewski,Watchdog.org, former state capitol reporter, 10 April 2015, via phone.
Viki Harrison, Common Cause New Mexico executive director, 30 March 2015, via phone.</t>
  </si>
  <si>
    <t>In practice, the state executive, vis-à-vis the Department of Administration, always issues a year-end report summarizing the financial situation at the end of the fiscal year. 
Such reporting is required by law, and the reports are available online at no cost.</t>
  </si>
  <si>
    <t xml:space="preserve">Attorney Ed Stier, former state and federal prosecutor,  2/5/15 phone interview.                   
Chris Christie Shows Fondness for Luxury Benefits When Others Pay the Bill, By KATE ZERNIKE and MICHAEL BARBARO, NY Times, FEB. 2, 2015: http://www.nytimes.com/2015/02/03/nyregion/in-christies-career-a-fondness-forluxe-benefits-when-others-pay-the-bills.html?_r=0    
Chris Christie: Jerry Jones and Campaign Donor Benefit from Izod Decision, International Business Times, David Sirota, 1/16/15: http://www.ibtimes.com/chris-christie-jerry-jones-campaign-donor-benefit-izod-center-decision-1786230  
Chris Christie’s trip to Dallas on Jerry Jones’s dime raises ethics concerns, Washington Post By Cindy Boren, January 6, 2015:  http://www.washingtonpost.com/blogs/early-lead/wp/2015/01/06/chris-christies-trip-to-dallas-on-jerry-jones-dime-raises-ethics-concerns/ 
Democratic-leaning group wants ethics probe of Christie's travels to Israel, Jordan, by Jonathan D. Salant for NJ.com on February 05, 2015: http://www.nj.com/politics/index.ssf/2015/02/democratic-leaning_watchdog_group_seeks_ethics_pro.html#incart_river  
Federal subpoena seeks travel records of former Port Authority Chairman David Samson, FEBRUARY 5, 2015, BY SHAWN BOBURGeR | THE RECORD: http://www.northjersey.com/news/federal-subpoena-seeks-travel-records-of-former-port-authority-chairman-david-samson-1.1265692?page=all 
N.J. Ethics Issue: What Is a Friend? Gov. Christie Says He Did Nothing Wrong in Accepting Gifts From Friends, Wall Street Journal, By JOSH DAWSEY and  HEATHER HADDON, 2/12/15: http://www.wsj.com/articles/gov-christie-says-gifts-he-accepted-were-from-friends-but-ethics-code-doesnt-say-what-constitutes-a-friend-1423792368
       </t>
  </si>
  <si>
    <t>In Pennsylvania, judges are elected to their positions, and the Ethics Commission has oversight regarding the rules for judicial candidates filing statements of financial interest under the Section 1104(b) of the Ethics Act. All other judicial activities are the jurisdiction of the Supreme Court of Pennsylvania.  Family are not covered.</t>
  </si>
  <si>
    <t>The main report on this subject is the Comprehensive Annual Financial report -- produced by the Department of Administration's Division of Finance -- which looks back at the realities of the past fiscal year and looks ahead at what the state may expect in the coming year. The report may be downloaded on the website of the Division of Finance at no cost. While it may not be simple for everyone to digest, a great deal of information is available for those willing to trod through: "If you understanding the accounting conventions, it's very well-done and satisfies pretty high standards," says Gregg Erickson, who's tracked the budget for decades as an economist and reporter.</t>
  </si>
  <si>
    <t xml:space="preserve"> § 36-14-5 of the Rhode Island ethics code, passed in 1987, can be found here:
http://webserver.rilin.state.ri.us/Statutes/TITLE36/36-14/36-14-5.HTM
 § 36-14-4 of the Rhode Island ethics code, passed in 1987, can be found here:
http://webserver.rilin.state.ri.us/Statutes/TITLE36/36-14/36-14-4.HTM</t>
  </si>
  <si>
    <t>Pursuant to § 36-14-16, state judges must file asset disclosure forms annually containing information on sources of income, property, partnerships and employment for themselves and family members. The reports are public. The content of the disclosure needs to include incomes sources above $200, equity, gifts received and real property.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</si>
  <si>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Alabama’s executive officials do not publish a year-end budget report at the end of the fiscal year that is available to the public. Rather, they go over that information internally, said Budget Officer Kelly Butler.
The Legislative Fiscal Office briefs the Legislature on the state’s financial situation, but that briefing is given at the beginning of the legislative session, three or four months after the end of the fiscal year. 
The Legislative Fiscal Office’s “Financial Condition Presentation” includes information on the health of the various state funds, projections, and any special considerations such as debts due and excessive growth in required spending for certain agencies. The LFO’s presentation is posted on the LFO website at the same time officials present the material to legislators. It is in pdf format and available to the public for free.</t>
  </si>
  <si>
    <t>Oregon Revised Statutes 244.050(1) (b) requires judicial officers to file statements of economic interest annually. This provision includes all judges. Statements of economic interest include questions related to household income and assets. Such disclosures can be asked for - they are public documents under ORS 192, the state's public records law. However, there is no law requiring the asset disclosures to be made publicly available in a proactive manner.</t>
  </si>
  <si>
    <t>Dan Tuohy, New Hampshire Union Leader, senior political reporter, Feb. 4, 2015, Lowell, Mass., phone 
Ann Rice, New Hampshire Department of Justice, deputy attorney general, January 22, 2015 Lowell, Mass., phone
Joseph DiBrigida, Executive Branch Ethics Committee, chairman, January 29, 2015 Lowell, Mass., phone
Charles Arlinghaus, The Josiah Bartlett Center for Public Policy, president, January 22, 2015, Lowell, Mass., phone
2014 Honorariums and Expense Reimbursement Reports - RSA 15-B, website of the NH secretary of state
http://sos.nh.gov/2014Honor15-B.aspx</t>
  </si>
  <si>
    <t>Under Oklahoma law, state-level elected and appointed judges(and candidates) are required to file asset disclosure forms "requiring financial disclosure that reveals potential conflicts between their public duties and private economic interests."
  The law does not require their family members to file asset disclosure forms, but it does require the filer to disclose certain financial interests held by "the filer’s spouse or dependent." 
 But the state's ethics law defines "family members" as including spouses, children (including stepchildren), mothers, fathers, sisters or brothers, though this definition is not specified on the actual financial disclosure forms that judges and other politicians fill out. 
 All asset disclosure forms are available to the public under the Oklahoma Open Records Act, through the Ethics Commission office.</t>
  </si>
  <si>
    <t>Oregon Revised Statutes Chapter 244 - Government Ethics, Sections 244.120(1974), 244.177 (2007), 244.040 (1974).
https://www.oregonlegislature.gov/bills_laws/lawsstatutes/2013ors244.html</t>
  </si>
  <si>
    <t>Interview 1/19-15 with Barry Smith, executive director, Nevada Press Association, Carson City.
Phone interview 1/19-15 with Mike Willden, Gov. Brian Sandoval's chief of staff.
"When Gov. Sandoval goes overseas, who picks up the tab?" Las Vegas Review-Journal article 1-13-15 by Sandi Chereb, political reporter.
http://www.reviewjournal.com/news/nevada/when-gov-sandoval-goes-overseas-who-picks-tab</t>
  </si>
  <si>
    <t>North Dakota Century Code § 12.1-13-01, 1973 to 1975, http://www.legis.nd.gov/cencode/t12-1c13.pdf.
NDCC, § 12.1-13-02, 1973, http://www.legis.nd.gov/cencode/t12-1c13.pdf.
NDCC, § 12.1-13-03, 1973, http://www.legis.nd.gov/cencode/t12-1c13.pdf.
North Dakota Administrative Code, § 4-12-04-04(3), 2004, http://www.legis.nd.gov/information/acdata/pdf/4-12-04.pdf.
ND Admin. Code, § 75.5-02-06.1-01(6), 1998, http://www.legis.nd.gov/information/acdata/pdf/75.5-02-06.1.pdf.
“OMB Human Resource Policy Manual, Chapter 2 Section 2, 2007, http://www.nd.gov/hrms/docs/HrPolicyManual.pdf, accessed Feb. 19, 2015.
Corroborated with: Ken Purdy, director of Human Resources Management Services, email, Feb. 19, 2015.</t>
  </si>
  <si>
    <t>Gavin Geis, executive director, Common Cause Nebraska, in-person interview, The Mill coffeeshop, March 11, 2015
Frank Daley, executive director, Nebraska Accountability and Disclosure Commission, phone interview, March 9, 2015
Grant Schulte, Lincoln Journal Star, "Golf outings, steaks among gifts to Heineman," July 27, 2014;
http://journalstar.com/news/state-and-regional/statehouse/golf-outings-steaks-among-gifts-to-heineman/article_bdc892f6-b9ef-5f65-8087-91c416763b95.html</t>
  </si>
  <si>
    <t>A 100 score is earned if the state executive publishes a year-end budget report, and this report is available online for no cost, can be obtained electronically within a week for free, or in paper for no more than the cost of photocopies.
A 50 score is earned if it takes two weeks to obtain the complete year-end report, requesters are required to visit an office, or a fee must be paid. 
A 0 score is earned if it takes more than a month to obtain the complete year-end report, the cost is prohibitive, or it cannot be obtained at all.</t>
  </si>
  <si>
    <t>Ethics Commission Rules, 74E O.S. Appendix I, rule 4.5
http://www.oklegislature.gov/osstatuestitle.html
https://drive.google.com/file/d/0B0BgaBXva60WOXJDaEs0UDdFQms/view</t>
  </si>
  <si>
    <t>All political candidates and state officials appointed by the governor, including judges, are required by North Dakota Century Code Section 16.1-09-02 and 16.1-09-03 to file a “statement of interest” that, among other things, lists their and their spouse’s sources of income, business interests and business relationships.
District judges are elected under Century Code Section 27-05-02. If a judge retires, a new one may be appointed by the governor, according to Century Code Section 27-05-02.1. All must, therefore, file asset disclosures.
The law does not require statements of interest from other members of their immediate family nor does it require any additional statement of interests from an official in office. Statements are filed with the secretary of state, who must provide them to the public upon request.</t>
  </si>
  <si>
    <t>New York Public Officers Law Section 74, subsection 2, revised 10/2012, http://www.albany.edu/hr/assets/Public-Officers-Law.pdf</t>
  </si>
  <si>
    <t>Ohio requires judges and judicial candidates to complete financial disclosure statements, but not their family (although they must list any businesses operated by a spouse living in the same household, or by dependent children). The Board of Professional Conduct is a 28-member quasi-judicial body appointed by the Supreme Court of Ohio that consists of 17 lawyers, seven active or retired judges, and four non-lawyers. One of the Board's duties includes receiving and retaining financial disclosure statements filed annually by judges, magistrates, and judicial candidates.</t>
  </si>
  <si>
    <t>Judges are not public servants under the ethics act but are  "covered persons," a broader category, and they must file asset disclosure forms listing personal and immediate family assets. The law covers immediate family, defined as  the judge's spouse, unemancipated children, a member of the judge's extended family who resides in the judge's home. The disclosure forms are public record.
The asset disclosure forms are public documents accessible to the public on the Ethics Commission web site. Filings for years previous to 2015 are available on request by mail or e-mail. This is governed by the overall state law mandating public records. No separate law for court documents.</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</si>
  <si>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t>
  </si>
  <si>
    <t>NMSA &gt; CHAPTER 10 Public Officers and Employees &gt; ARTICLE 16 Governmental Conduct &gt; 10-16-4. Official act for personal financial interest prohibited; disqualification from official act; providing a penalty. (2011)
 http://public.nmcompcomm.us/nmnxtadmin/NMPublicLink.aspx?jd=10-16-4</t>
  </si>
  <si>
    <t>Steve Harshman, Wyoming Legislature, State House of Representatives, Co-Chairman of the Joint Appropriations Committee, May 12, 2015, phone.                                                               
Ruth Ann Petroff, Wyoming Legislature, State House of Representatives, April 28, 2015, phone.
Lawmakers confident in spending despite oil revenue decline, Gregory Nickerson, WyoFile, Jan. 20, 2015
http://www.wyofile.com/blog/lawmakers-confident-spending-despite-oil-revenue-decline/</t>
  </si>
  <si>
    <t>Les Kondo, Hawaii State Ethics Commission, executive director, Honolulu, Hawaii, 2 February 2015, telephone 
Cynthia Thielen, Hawaii state senator, Honolulu, Hawaii, 16 January 2015, telephone
Hawaii State Ethics Commission, Disclosure of Financial Interest, Long Form, Ethics Commissioner Edward Broglio, 28 April 2014, http://files.hawaii.gov/ethics/disc/2014/Kfx10Dis-6468.pdf
Disclosures, Hawaii State Ethics Commission, accessed 16 January 2015
http://ethics.hawaii.gov/alldisc/Disclosures, Hawaii State Ethics Commission, accessed 16 January 2015,http://ethics.hawaii.gov/alldisc/</t>
  </si>
  <si>
    <t>In law, citizens can access all public procurement regulations.</t>
  </si>
  <si>
    <t>In practice, the state executive issues a year-end report summarizing the financial situation at the end of the fiscal year.</t>
  </si>
  <si>
    <t>Mary Baker, Commissioner of Political Practices, program supervisor, 6 February 2015, Helena, Montana, email
Charles S. Johnson, Lee Newspapers State Bureau, Bureau Chief, 5 February 2015, Helena, Montana, telephone 
Mitch Tropila, State Representative, Great Falls (D), 20 March 2015, telephone, Helena, Montana. 
FY 14 and FY 15 Goals and Objectives, Commissioner of Political Practices, 14 June 2014, http://politicalpractices.mt.gov/content/1abouttheagency/GoalsandObjectivesFY14to15</t>
  </si>
  <si>
    <t>Lori A. Galles, Purchasing Manager, State of Wyoming Department, May 6, 2015, phone. 
"Construction industry and in-state preference," Wyoming Business Report, Aug. 6, 2014 http://wyomingbusinessreport.com/construction-industry-and-in-state-preference/?refresh=1
Cozy relationship between Casper BLM manager, contractor deserves more scrutiny, Dustin Bleizeffer, WyoFile,  March 10, 2011
http://www.wyofile.com/blog/blm-scrutiny/Wyoming State 
Personnel Rules, Wyoming Department of Administration and Information, Online, Jan 28, 2015                                                                                                                                                      http://www.wyoming.gov/loc/06012011_1/DOCS%20HR/Rules/PersonneRulesCompleteSet3-19-2013.pdf</t>
  </si>
  <si>
    <t>While the Ohio secretary of state has the statutory power to initiate an investigation, the Ohio Elections Commission can only act upon a complaint. In the past couple of years misdeeds have been pursued primarily by the FBI's Public Corruption Task Force (in cooperation with state entities) and the Legislative Inspector General (since the perpetrators all have been legislators or legislative lobbyists). Part of this is due to the fact the FBI simply has the biggest hammer; unlike state entities that have no such authority under state law, it can subpoena bank records, conduct surveillance and even set up stings. However, only one of these cases revolved directly around campaign finances; a state senator was fined for buying Ohio State football tickets with campaign money, then selling them and putting the proceeds in her personal bank account. In contrast, the complaints filed by the secretary of state's office with the Elections Commission typically involve minor matters such as missed filing deadlines or other technical violations</t>
  </si>
  <si>
    <t xml:space="preserve">State law gives the secretary of state’s office the power to audit or investigate political financing if it finds any irregularities. According to an elections official in the secretary of state’s office, there have been no investigation in the last two years. In fact, she said, she does not recall that there’s been any investigation in the last 10 years.
Activists who follow political financing say they’ve never heard of the secretary of state auditing or investigating political financing other than checking to make sure the math is right. An environmental activist wondered if the secretary of state even has enough staff to do any auditing. </t>
  </si>
  <si>
    <t>State Budget Office, http://www.doa.state.wi.us/Divisions/Budget-and-Finance/State-Budget-Office
Monthly General Fund Financial Information is published by the state Department of Administration and provides updated estimates of General Fund tax revenues, as provided by the Department of Revenue(DOR). 
http://www.doa.state.wi.us/Documents/DEBF/CapitalFinance/Monthly_General_Fund_Info/March_2015_GenFund_FINAL.pdf
DOA also publishes a monthly Statement of Receipts &amp; Disbursements by Fund 
http://www.doa.state.wi.us/Divisions/Budget-and-Finance/Financial-Reporting/Annual-Fiscal-Reports
Todd Berry, president, Wisconsin Taxpayers Alliance, 401 North Lawn St., Madison. Face-to-face interview and followup emails, Feb. 17, 2015 and Feb. 18, 2015</t>
  </si>
  <si>
    <t>Cullen Werwie, Department of Administration Communications Director, email interviews June 10, 12, 22, and July 7 and 10, 2015
Julie Nischik, Government Accountability Board; email interview, Jan. 27, 2015; responsible for implementation of Contract Sunshine.
Vendor-Net, http://www.doa.state.wi.us/divisions/enterprise-operations/state-bureau-of-procurement/vendor Accessed on March 12, 2015 and several other times
Wisconsin Stats. 16.765 Non discriminatory contracts, https://docs.legis.wisconsin.gov/1995/statutes/statutes/16/IV/765
The State Procurement Manual sets forth detailed procurement policies and procedures: State of Wisconsin Procurement Desk Guide, State Bureau of Procurement Division of Enterprise Operations Department of Administration July 2013 http://vendornet.state.wi.us/vendornet/vguide/ProcurementDeskGuide.pdf</t>
  </si>
  <si>
    <t>Tom Hood, Executive Director, Mississippi Ethics Commission, Jackson, Mississippi, April 30, 2015, interview.
Liz Cleveland, former Mississippi Development Authority Trade Bureau manager, April 20, 2015, interview.
Pearl Mall: Symbol of Misplaced Priorities?, R.L. Nave, Jackson Free Press, Nov 14, 2013.
http://www.jacksonfreepress.com/news/2013/nov/14/pearl-mall-symbol-misplaced-priorities/
Title 5, Chapter 8, Section 13(5) of the Mississippi Code; LOBBYING LAW REFORM ACT OF 1994; Prohibited acts; required acts
http://law.justia.com/codes/mississippi/2013/title-5/chapter-8/section-5-8-13</t>
  </si>
  <si>
    <t>Mike McKown, director of the state Budget Office, in a telephone interview from his office in the state Capitol in Charleston WV on Jan. 2, 2015. 
Jack Rogers, recently retired state department head, in a telephone interview from his home in Charleston WV on Jan. 22, 2015.
Ashton Marra, statehouse correspondent for West Virginia Public Broadcasting, in a telephone interview from her office in Charleston WV on Feb. 9, 2015.
Budget Office Web site for reports and charts, accessed on April 23, 2015. 
http://www.budget.wv.gov/reportsandcharts/Pages/default.aspx</t>
  </si>
  <si>
    <t>Most legislators don't hire, fire, or promote anyone. The Legislative Council and Joint Fiscal Office staffs are determinedly nonpartisan. The minority Republicans in the Legislature attest to the professionalism and nonpartisanship of their staffs.
 A few lawmakers apparently (one such example recently came to light) use their own money to hire part-time aides - but only a few, and these aides seem to act as 'gofers' rather than professional staff. Because these arrangements are private, with no public money involved, there are no official records or official accounting of how many legislators hire such aides.
 It is relevant here that in the overwhelmingly Democratic State Senate, the Secretary of the Senate, John Bloomer, is a former Republican senator.</t>
  </si>
  <si>
    <t>Gary Goldsmith, Minnesota Campaign Finance and Public Disclosure Board, Executive Director, 4 March 2015, St. Paul, Minnesota, in-person interview.
House committee approves gift ban reversal, Catharine Richert, MPR, 25 February 2014, http://blogs.mprnews.org/capitol-view/2014/02/house-committee-approves-gift-ban-reversal/
It’s party time: Minnesota lawmakers change key ethics rules,
Steven Dornfeld, MinnPost, 23 July 2013, http://www.minnpost.com/effective-democracy/2013/07/it-s-party-time-minnesota-lawmakers-change-key-ethics-rules
Minnesota Statutes, Chapter 10A, Section 10A.071, 2014, https://www.revisor.mn.gov/statutes/?id=10a.071</t>
  </si>
  <si>
    <t>Ralph Thomas, spokesman Office of Financial Management, email interview 2/6/15
Washington Economic and Revenue Forecast Council 2/13/2015, accessed April 22, 2015 
http://www.erfc.wa.gov/
Washington State Fiscal Information, 2/13/2015, accessed April 22, 2015 
http://fiscal.wa.gov/Default.aspx</t>
  </si>
  <si>
    <t>All sources accessed on Jan. 30, Feb. 2, 3, 9, 2015
Massachusetts State Ethics Commission, Enforcement Acts, Gifts and Hospitality
http://www.mass.gov/ethics/opinions-and-rulings/enforcement-matters/enf-section-3/
Interview, Pam Wilmot, Executive Director, Common Cause, Massachusetts, Boston, MA, Jan. 30, 2015, by email and telephone 
Interview, Deidre Cummings, Legislative Director, MassPIRG, Boston, MA, Feb. 2, 2015, by email and telephone
interview, Craig Sandler,  Managing Partner, State House News Service, Boston, MA, by email and telephone, Feb. 2, 3, 2015</t>
  </si>
  <si>
    <t>State Purchasing Director Dave Tincher in a telephone interview from his office in Charleston WV on Jan. 14, 2015.
Mick Bell, major account manager for Office Depot/OfficeMax, in a telephone interview from his office in Huntington WV on Jan. 21, 2015
Jack Rogers, recently retired state department head, in a telephone interview from his home in Charleston WV on Jan. 22, 2015.
Web site for procurement vendors
http://www.state.wv.us/admin/purchase/vrc/VendorConduct.pdf</t>
  </si>
  <si>
    <t xml:space="preserve">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John Truscott, press secretary to former governor John Engler, CEO and founder of Truscott-Rossman PR and lobbying firm, Lansing, phone interview, April 13, 2015                                                                        
John Gnodtke, general counsel, Michigan Civil Service Commission, phone interview, April 10, 2015, email conversations, April 10 and 12 
Detroit Free Press June 5, 2015, "Panel: Prison store boss' acts unethical" http://www.freep.com/story/news/local/michigan/2015/06/04/union-ethics-complaint-free-goods-prison-store/28463835/        </t>
  </si>
  <si>
    <t>Anti-nepotism standards seem to preclude cases in which lawmakers have relatives working on the payroll but there are numerous instances in which lawmakers’ relatives – typically sons or daughters – hire on as lobbyists.   “This state’s life blood is cronyism,” said reporter R. G. Ratcliffe, saying he knows of at least a dozen instances in which lawmakers have relatives who are lobbyists.  
The Texas Tribune, in an article entitled “In Some Cases, Government is All Relative,” took a look at the practice in 2013, reporting that in some cases lawmakers or relatives took steps to avoid potential conflict.   
Lobbyist John Pitts, for example, told clients that he would represent their interests before anybody in the Capitol except his twin brother, Jim Pitts, who at that time was chairman of the budget-writing House Appropriations Committee.  Another committee chairman said he would step out of the hearing room or go get a cup of coffee if his lobbyist daughter appeared in behalf of a client or piece of legislation.
Sons and daughters of lobbyists also hold jobs with lawmakers, sometimes in top positions such as chief of staff.  And while there may not be cases of relatives working on a lawmakers’ staff, lawmakers sometimes hire relatives of constituents or consultants and political aides who served on their campaign.</t>
  </si>
  <si>
    <t>Interview with Jennifer Bevan-Dangel, exe dir Common Cause, 2/24/15 by telephone;
Interview with Michael Lord, exe director Md. Ethics Commission, 3/12/15 by telephone;
Interview with Michael Dresser, Baltimore Sun reporter, by telephone, 3/12/15</t>
  </si>
  <si>
    <t>Linda Kent, spokeswoman for Washington State Department of Enterprise Services via email 3/12/2015; 
Brad Shannon, editorial writer for The Olympian, phone interview 3/20/2015; 
John Carpita, public works consultant, Municipal Research &amp; Service Center, via email 4/16/2015; 
Enterprise Service Administrative Policy, Ethical Conduct Policy, 10/30/2013, accessed April 22, 2015 
https://www.documentcloud.org/documents/1905908-cnl-01-05-ethical-conduct-policy.html</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</si>
  <si>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Beth Ashcroft, Director, Office of Program Evaluation and Government Accountability, 26 February 2015, in person interview.</t>
  </si>
  <si>
    <t>Ric Brown, Finance Secretary, 11 March 2015, Richmond, Virginia, interview by phone.
Commonwealth Data Point, accessed 21 February 2015. http://datapoint.apa.virginia.gov/exp/exp_statewide.cfm
Master Revenue Reports List, Finance Department, accessed 21 February 2015. https://finance.virginia.gov/key-documents/master-reports-list/
Report to the Governor and the General Assembly, Debt Capacity Advisory Committee, Department of the Treasury, 18 December 2014. https://www.trs.virginia.gov/Documents/Debt/DCAC/2014%20DCAC%20Package%20for%20Governor%20and%20GA.pdf</t>
  </si>
  <si>
    <t>Robert Scott, president of the Public Affairs Research Council of Louisiana, in-person interview, Feb. 21, 2015.
Barry Erwin, president of the Council for a Better Louisiana, in-person interview, Feb. 18, 2015.
Jim Harris, a lobbyist, personal interview, Feb. 12, 2014 
Louisiana politicians spent millions on meals, golf, tickets, other perks, review shows, nola.com. Jan. 30, 2014.
http://www.nola.com/politics/index.ssf/2014/01/louisiana_politicians_spent_mi.html 
Restrict sports tickets and other "perks" from political campaign expenses, lawmakers are urged, nola.com. Dec 4, 2013.
http://www.nola.com/politics/index.ssf/2013/12/ban_luxury_cars_sports_tickets.html 
Louisiana Ethics Administration, Disclose Portal charges filed, accessed April 10, 2015.
http://ethics.la.gov/EthicsCharges/CustomSearch.aspx?SearchName=SearchbySubjectMatters
LSU and related campuses,Ticket offices, Louisiana Legislative Auditor. Feb. 20, 2013
http://app.lla.state.la.us/PublicReports.nsf/A01C2AA32ECED30C86257B16006F07B0/$FILE/0002FB24.pdf
“Louisiana state legislators have dibs on tickets to the BCS National Championship Game,” KTBS-TV, Dec. 12, 2013
http://www.ktbs.com/story/22334214/state-lawmakers-scoop-up-tickets-to-lsu-game</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</si>
  <si>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Legislative Fiscal Analyst (LFA), December 2014 Revenue Volatility Report, http://le.utah.gov/interim/2014/pdf/00005447.pdf
Legislative Fiscal Analyst (LFA), Budget projections 2013 (FY13 - FY17), http://le.utah.gov/interim/2013/pdf/00001946.pdf</t>
  </si>
  <si>
    <t>Phone interview with Maria Bazile, Compliance and Education manager with the Georgia Government Transparency and Campaign Finance Commission, February 6, 2015. 
Interview with William Perry, Executive Director, Common Cause Georgia, January 23, 2015. 
Ethics website – disclosure listings http://media.ethics.ga.gov/Search/Financial/Financial_ByName.aspx</t>
  </si>
  <si>
    <t>Buildings and General Services Commissioner Michael Obuchowski personal interview Feb. 18, 2015.
Deborah Damore, Purchasing and Contracting Director, Dept. of Buildings and General Services, email Feb. 23, 2015
Transportation Secretary Sue Minter, email March 19, 2015.</t>
  </si>
  <si>
    <t>Stephen Klein, Chief Fiscal Officer, personal Interview Jan. 29, 2015.
Jack Hoffman, senior policy analyst Public Assets Institute personal interview Jan. 29, 2015.
Finance and Mgt. Commissioner James Reardon personal interview Feb. 4, 2015
---
Peer Reviewer source:
H.82 (Act 4) Fiscal 2015 budget adjustments
http://legislature.vermont.gov/assets/Documents/2016/Docs/ACTS/ACT004/ACT004%20As%20Enacted.pdf</t>
  </si>
  <si>
    <t xml:space="preserve">Jeffrey C. Southard, executive vice president at Virginia Transportation Construction Alliance, Richmond, Va., 10 March 2015, interview by phone.
Bill Sizemore, retired reporter from The Virginian-Pilot, Norfolk, Va., 12 March 2015, interview by phone.
Agency Procurement and Surplus Property Manual, Department of General Services, September 1998. https://eva.virginia.gov/library/files/APSPM/APSPM_ALL.pdf </t>
  </si>
  <si>
    <t>Deborah Moreau, lawyer, Public Integrity Commission, email interview, February 6, 2015; 
Jon Offredo, government reporter, The News Journal, delawareonline.com, phone interview, April 2, 2015
Public Officer Disclosures Database, (requested as as part of the Study and received on March 3, 2015); 
29 Del C. 5812: http://1.usa.gov/1H5RpUz, First Approved July 8, 1983; 
Court on the Judiciary Rules, Accessed 4-30-2015: http://1.usa.gov/1DO8M5w</t>
  </si>
  <si>
    <t>Eva DeLuna Castro, budget analyst, Center for Public Policy Priorities.  Telephone interview, Jan. 21,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t>
  </si>
  <si>
    <t>Kent Beers, Utah Chief Procurment Officer, Email response to questions , March 25, 2015. Salt Lake City. 
Todd Sutton, Employee Representative, Utah Public Employees' Association, phone interview April 14, 2015, Salt Lake City
Audit finds poor oversight of Utah schools online education, Kristen Moulton, Salt Lake Tribune, Feb. 27, 2014. http://www.sltrib.com/sltrib/news/57580034-78/schools-audit-utah-students.html.csp, Accessed May 20, 2015.
Performance audit, 2013-02, Distance and online education at Utah Schools, Utah State Board of Education, Internal Audit Department, Feb. 7, 2014, http://schools.utah.gov/internalaudit/Public-Record-Reports/PRR2013/Report201302.aspx, Accessed May 20, 2015.</t>
  </si>
  <si>
    <t>Phone interview with Ann Morgan, IT Analyst 2, Office of State Ethics, Jan. 26, 2015.
Email exchange, Carol Carson, executive director, Office of State Ethics, Feb. 20, 2015.
Researcher requested (on April 7 and June 1, 2015) SFIs from five members of the Office of State Ethics: 3 staff members and 2 members of the Citizen's Ethics Advisory Board. Received 4 -- one staff member was exempt from filing.</t>
  </si>
  <si>
    <t>Phone interview with Mike Dedmon, assistant director of the Division of Budget, on Feb. 19, 2015. 
Interview with Jim White, former executive director of the Fiscal Review Committee, on Jan. 6, 2015 at Rock Bottom Restaurant &amp; Brewery
Tennessee state government website with proposed budget (Page 107A), accessed May 5, 2015
http://www.tn.gov/finance/bud/documents/2016BudgetDocumentVol1.pdf</t>
  </si>
  <si>
    <t>As of February 2015, the New York Board of Elections had yet to fully investigate campaign violations from the November 2014 election cycle, according to board members and enforcement chief Risa Sugarman at a board meeting. At the same meeting, Sugarman said the agency had not yet hired hearing officers necessary for completing investigations. Inaction has become the status quo for the board, experts say. In 2013, however, the board obtained 484 judgments against candidates and treasurers for failing to disclose campaign finances. As of March 2015, the 2014 figures were not yet available.
 The Moreland Commission on Public Corruption noted in December 2013 that the board only rarely investigated violations and was plagued with "inexcusable delays."</t>
  </si>
  <si>
    <t>Amy DeVan, executive director of the Colorado Independent Ethics Commission, during a Jan. 27 phone interview.
Elena Nunez, director of Colorado Common Cause, during a Feb. 23, 2015 phone interview. 
Luis Toro, director of Colorado Ethics Watch, a Denver-based nonprofit that “has been actively monitoring the activities of the Colorado Independent Ethics Commission (“IEC”) since the IEC first met in 2008,” in an April 28, 2015 e-mail.</t>
  </si>
  <si>
    <t>All state-level judges are required to file with their court clerk an annual report detailing their own income from extrajudicial activities, reimbursements of expenses and any waivers of fees or charges they've received; it does not address family members. In addition, Supreme Court and Court of Appeals judges are required to file financial disclosure forms with the Secretary of State's office. Neither form requires information about stock holdings or other assets.</t>
  </si>
  <si>
    <t>Jason Dilges, commissioner, Bureau of Finance and Management, 31 March 2015, email.
FY2015 Presentation to the Joint Committee on Appropriations, Bureau of Finance and Management, 14 January 2015, http://bfm.sd.gov/budget/rec16/JCA20150114.pdf#view=fit.
Revenue Forecasts, Bureau of Finance and Management, 28 July 2014, http://bfm.sd.gov/econ/BFM_rev_est_2014_interim.pdf.
Senate Bill 55, An Act to revise the General Appropriations Act for fiscal year 2015, signed into law 30 March 2015, http://legis.sd.gov/Legislative_Session/Bills/Bill.aspx?Session=2015&amp;Bill=55.</t>
  </si>
  <si>
    <t>New York Judiciary Law Section 211, subsection 4, requires all state judges and judicial candidates to disclose their financial assets, as well as those of their spouses and unemancipated children. Statements must be filed within 20 days of becoming a candidate, or by May 15 for sitting judges. Required disclosures, which must be made public, include paid and unpaid jobs and board memberships, political positions, business relationships, gifts, reimbursements, stocks, property and debts.</t>
  </si>
  <si>
    <t>No such law exists.
New Hampshire Statutes Chapter 21-G, Section 21-G:22 Conflict of Interest, 2006
http://www.gencourt.state.nh.us/rsa/html/i/21-G/21-G-22.htm 
New Hampshire Statutes, Chapter 21-I, Section 21-I:52, 2012
http://www.gencourt.state.nh.us/rsa/html/i/21-i/21-i-mrg.htm 
Confirmed with Sara Willingham, New Hampshire Division of Personnel, Director of Personnel, Feb. 12, 2015, Lowell, Mass., phone</t>
  </si>
  <si>
    <t>Victoria B. Henley, Director-Chief Counsel, Commission on Judicial Performance, Apr. 2, 2015, email
Fair Political Practices Commission, Form 700 Filed by a Public Official, Apr. 22, 2015
http://www.fppc.ca.gov/index.php?id=592
Fair Political Practices Commission, Guide to Public Access, Apr. 23, 2015
http://www.fppc.ca.gov/forms/filingofficers/2.pdf
Commission on Judicial Performance, accessed on May 4, 2015. http://cjp.ca.gov/</t>
  </si>
  <si>
    <t>Judges are required to file asset disclosure forms under RULE 1:18B. Judicial Financial Reporting 1:18B-1. Obligation to Report.(a) General. Every Supreme Court justice, Superior Court judge, Tax Court judge, and Municipal Court judge shall annually submit a financial reporting statement to the Supreme Court. This reporting requirement applies to both sitting judges and retired judges who have been recalled to active judicial service. ... The reports shall be available to the public upon request. Family members are not required to disclose.</t>
  </si>
  <si>
    <t>NJ Conflicts of Interest Law, Section: 52:13D-16: Certain representations, prohibited; exceptions (http://njlaw.rutgers.edu/cgi-bin/njstats/getnjstat.cgi?yr=1981&amp;chap=142): http://njlaw.rutgers.edu/cgi-bin/njstats/showsect.cgi?title=52&amp;chapter=13D&amp;section=16&amp;actn=getsect</t>
  </si>
  <si>
    <t>Phone interview, Les Boles, Budget Development Director, S.C. Revenue and Fiscal Affairs Office, April 2, 2015
Phone interview, Brenda Hart, Interim Director of the S.C. Budget Office, March 31, 2015
Phone interview, John Ruoff, lobbyist, The Ruoff Group, March 25, 2015
Board of Economic Advisers General Fund Revenue Reports
http://rfa.sc.gov/econ/reports/revenue</t>
  </si>
  <si>
    <t>Asset disclosure forms must be filed annually by all state-level judges. The form to be completed by justices covers compensation for extra-judicial activity; and gifts, bequests, favors and loans of more than $200 to justices. 
 Reporting is not required of spouses or domestic partners. 
 Also, judges must report reimbursement of expenses or waiver of fees or charges on their behalf or on behalf of a spouse, domestic partner or guest if the value exceeds $200.</t>
  </si>
  <si>
    <t>Nevada Revised Statutes 281A.420, Ethics in Government, Code of Ethical Standards, Requirements regarding disclosure of conflicts of interest and abstention from voting because of certain types of conflicts; effect of abstention on quorum and voting requirements; abstentions, 1977
http://www.leg.state.nv.us/NRS/NRS-281A.html#NRS281ASec420
Nevada Revised Statutes 281A.430, Ethics in Government, Code of Ethical Standards, Contracts in which public officer or employee has interest prohibited; exceptions, 1993, http://www.leg.state.nv.us/NRS/NRS-281A.html#NRS281ASec430</t>
  </si>
  <si>
    <t>Under Canon 3 of the Rules of the Supreme Court of the State of New Hampshire, judges in New Hampshire are required to annually file financial disclosure statements that list sources of income and certain kinds of assets, along with any gift disclosures. The forms are to include the income and asset information of spouses, but not other family members. In the case of gifts, the disclosure is to include any family member residing in the judge’s household.
The records are public documents that can be obtained from the office of the clerk by law.</t>
  </si>
  <si>
    <t xml:space="preserve">A new rule requiring supreme court judges file asset disclosures was added to the state's judicial canon in 2014.
In March 2015 Montana passed a new law requiring supreme court and district court judges to file business disclosure statements with the Commissioner of Political Practices within five days of filing to run for office. Montana's Supreme Court also functions as its appellate court.
The rule and law do not extend to judges' families. </t>
  </si>
  <si>
    <t>Tom Mullaney, state budget officer, interview, Feb. 12, 2015, phone.
Ted Nesi, reporter, WPRI television, Interview, Feb. 25, 2015, phone.
The state Budget Office web site, accessed April 22, 2015, can be found here:
http://www.budget.ri.gov/</t>
  </si>
  <si>
    <t>The Nebraska Code of Judicial Conduct requires judges to file asset-disclosure forms. Family members are not included.
Under law, the reports are public and must be filed with the Office of the Supreme Court.</t>
  </si>
  <si>
    <t>The Farmington Daily Times editorialized that the current secretary of state "turns a blind eye to campaign finance reporting violations" after it published an investigation showing that even though her office regularly doled out fines, the majority of them went unpaid and were never referred for prosecution. In addition, the paper found the secretary failed to enforce a provision of the law banning unsuccessful candidates from filing another declaration of candidacy if they have failed to file reports or pay fines related to previous reports. 
 Furthermore, because it is a partisan office, there has been the impression in this and past administrations that the irregularities that the office does pursue may be cherry-picked and/or politically influenced.</t>
  </si>
  <si>
    <t>Talmadge Heflin, director of the Center for Fiscal Policy at the Texas Public Policy Foundation, former legislator. Telephone interview, May 12, 2015
Carol Birch, volunteer legislative counsel, Public Citizen Texas, Telephone interview, May 12, 2015  
Department of Information Resources, Accessed Feb. 18, 2015, April 7, 2015
http://www.dir.state.tx.us/Pages/Home.aspx</t>
  </si>
  <si>
    <t>State-level judges are included under the definitions of all individuals required to file financial asset disclosures. The filing officer responsible for maintaining and making these disclosures available is the clerk of the state Supreme Court. According to the state Sunshine Law, these are public records.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</si>
  <si>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Mike Wood, research director, Pennsylvania Budget and Policy Center, Harrisburg, Pa., 24 April 2015, interview by email. 
Terry Madonna, director, Franklin and Marshall College's Center for Politics &amp; Public Affairs, 23 April 2015, interview by phone.
2014-15 Mid-Year Briefing, Pennsylvania Office of the Budget, accessed April 2015, http://www.budget.state.pa.us/portal/server.pt/community/current_and_proposed_commonwealth_budgets/4566</t>
  </si>
  <si>
    <t>Some legislative branch firings and resignations have seem to have resulted from the refusal of a staffer to engage in cronyism or patronage, or from top legislative leadership engaging in cronyism to force out staffers from the opposite political party. Most notable are two examples: the resignation, under duress, of the executive director of the Legislative Research Council (LRC) in 2013 and the firing of a legislative secretary in 2015.
 Jim Fry, then-executive director of the LRC, resigned in 2013 along with several other top LRC officials after the Legislature received an independent report it had commissioned regarding the office’s performance. Some of the antipathy toward Fry from Republican legislators was rooted in his “refusal to send LRC analysts to deliver briefings and answer questions in closed Republican caucuses,” according to a reporter based at the Capitol.
 In 2015, Republican legislative leaders forced the firing of Ann Tornberg, whom legislative Democrats had hired as a caucus secretary and who was also the head of the state Democratic Party. Democrats and others said the move was reflective of a culture of cronyism perpetuated by Republicans, who hold majority power, and a Capitol reporter said it was “questionable” whether Republicans had a sound legal basis for the firing. 
Current and former Republican legislators, meanwhile, deny allegations of cronyism and patronage. 
 Legislative staffing is minimal and, except for occasional occurrences such as the ones cited above, is usually free from allegations of nepotism, cronyism and patronage.</t>
  </si>
  <si>
    <t>"Revenue forecasts by the Oregon Office of Economic Analysis, http://www.oregon.gov/das/oea/pages/revenue.aspx, accessed on March 16, 2015.
John Mullen is the legislative advocate for the Oregon Law Center. He was interviewed by phone Feb. 11. 
Steve Buckstein is the co-founder and senior policy analyst at Cascade Policy Institute. He was interviewed by phone March 16.</t>
  </si>
  <si>
    <t>Because state-level judges are elected, they are included in the persons required to file a statement of economic interest under Mississippi Code Section 25-4-25. The law does not require family members to file such documents but the form itself asks for information regarding family members.
 Mississippi Code Section 25-4-17 requires the Mississippi Ethics Commission to "make statements of economic interest which are required to be filed by this chapter available by means of the commission's Internet Web site on or before January 1, 2010, as well as at the physical office location of the commission for public inspection and copying during regular business hours."
 The law states that a statement of economic interest must include: 
 "(a) The name and mailing address of the filer;
  (b) The title, position and offices whereby the person is required to file;
  (c) All other occupations of the filer and his household members;
  (d) The names and addresses of all businesses in which the filer or a household member held a position, and the name of the position, if the person or a household member:
  (i) Receives more than Two Thousand Five Hundred Dollars ($ 2,500.00) per year in income from the business;
  (ii) Owns ten percent (10%) or more of the fair market value in the business;
  (iii) Owns an ownership interest in the business, the fair market value of which exceeds Five Thousand Dollars ($ 5,000.00); or
  (iv) Is an employee, director or officer of the business;
  (e) Any representation or intervention for compensation by a person specified under Section 25-4-25(a) and (d) for any person or business before any authority of state or local government, excluding the courts; provided, however, that this provision shall not apply where the representation involves only uncontested or routine matters. The statement shall identify the person represented and the nature of the business involved; and
  (f) The filing party shall list all public bodies from which he or a household member received compensation in excess of One Thousand Dollars ($ 1,000.00)" (25-4-27).</t>
  </si>
  <si>
    <t xml:space="preserve">John Estus, spokesman for the Office of Management and Enterprise Services, in-person interview, 2/27/15, 9:15 a.m. 
Wayne Greene, editorial pages editor and former senior political writer, Tulsa World. In person interview, 2/20/15 3 p.m. 
State Budget Outlook slides, Office of Management and Enterprise Services website: http://www.ok.gov/OSF/Budget/State_Budget_Outlook.html
David Blatt, executive director Oklahoma Policy Institute, telephone interview, 2/21/15, 11:15 a.m. </t>
  </si>
  <si>
    <t>John Steffen, Kentucky Executive Branch Ethics Commission, executive director, 23 December 2014, Frankfort, Kentucky, phone interview. 
Tom Loftus, Louisville Courier-Journal, Frankfort bureau chief, 21 January 2015, Frankfort, Kentucky, phone interview.
Initiating order part 2 of Executive Branch Ethics Commission v. Richie Farmer, Kentucky Executive Branch Ethics Commission, initiation of administrative Proceeding and formal complaint, 18 March 2013, http://ethics.ky.gov/Administrative%20Actions/Initiating%20Order%20-%20R.%20Farmer%20Pt.%202.pdf accessed 22 January 2015.
Settlement agreement in Executive Branch Ethics Commission v. Steve Mobley, Kentucky Executive Branch Ethics Commission, settlement document, 14 July 2014, http://ethics.ky.gov/Administrative%20Actions/Settlement%20Agreement%20-%20S.%20Mobley.pdf accessed 22 January 2015.</t>
  </si>
  <si>
    <t>Keary McCarthy, president/CEO of Innovation Ohio, former minority chief of staff in Ohio House, Columbus, 2-6-15 email 
Catherine Turcer, policy analyst, Common Cause-Ohio, Columbus, 1-30-15 email 
Dennis R. Hetzel, executive director, Ohio Newspaper Association, Columbus, 2-15-15 email
OBM, Monthly Financial reports, 2007 - 2015, http://obm.ohio.gov/Budget/monthlyfinancial/default.aspx</t>
  </si>
  <si>
    <t>Phone interview with David Roberson, spokesman for the Department of General Services, on Feb. 19, 2015 
Interview with Nashville attorney Darwin A. Hindman III, on March 30, 2015 
Public Procurement Practice, Developing a Procurement Policy Manual, accessed June 19, 2015
http://principlesandpractices.org/wp-content/uploads/2013/04/PolicyManual.pdf</t>
  </si>
  <si>
    <t>New district court judges, appeals court judges and Supreme Court justices are required to file asset disclosure forms. The asset disclosure form requirement is new, and all judges will be required to complete the form by 2018. Judges’ family members are not required to file an asset disclosure form. 
  The filer must disclose the name of each associated business and the nature of that association, a listing of all real property within the state, any investments, ownership, or interests in property connected with horse racing in the United States and Canada, a any business or professional activity from which the individual receives more than $50 in any month as an employee, each business or professional activity from which the individual received compensation of more than $2,500 in the past 12 months as an independent contractor. Stock holdings are not included.
Under 10A.09(6)(a) he governing body is required to keep the records as public data.</t>
  </si>
  <si>
    <t>Pam Sharp, director of the Office of Management and Budget, interviewed by phone from Bismarck, N.D., March 4, 2015.
“Welcome to the Office of Management and Budget,” Office of Management and Budget, http://www.nd.gov/omb, accessed March 22, 2015. Links to a variety of forecasts are available on this page including some of the following:
“Legislative Revenue Forecast, Feb. 12, 2013,” Office of Management and Budget, http://www.nd.gov/omb/docs/revenueforecast/legislative-revenue-forecast-2-12-13.pdf, accessed March 5, 2015.
“Executive Revenue Forecast (November 2014),” Office of Management and Budget, http://www.nd.gov/omb/docs/revenueforecast/executive-revenue-forecast-nov-2014.pdf, accessed March 5, 2015.
Ray Holmberg, Republican state senator from Grand Forks, N.D., chairman of Senate Appropriations Committee and member Budget Section, interviewed by phone enroute from Grand Forks to Bismarck, N.D., March 15, 2015.</t>
  </si>
  <si>
    <t>Sue Dinsdale, executive director, Iowa Citizens Action Network, Feb. 4, 2015, telephone interview 
Senate File 121, Iowa Legislature, March 11, 2013
http://coolice.legis.iowa.gov/Cool-ICE/default.asp?Category=billinfo&amp;Service=Billbook&amp;frame=1&amp;GA=85&amp;hbill=SF121
Proposal would require Iowa executive branch workers to report gifts, honoria, Rod Boshart, The (Cedar Rapids) Gazette, Jan. 24, 2013 http://thegazette.com/2013/01/24/proposal-would-require-iowa-executive-branch-workers-to-report-gifts-honoria</t>
  </si>
  <si>
    <t>Asset disclosures are not required of judicial branch officials -- or any state officials -- in Michigan. The lack of asset disclosure records means that conflicts of interest among legislators remain in the dark, hidden from the public.</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</si>
  <si>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Post Legislative budget summary. 
http://osbm.nc.gov/files/pdf_files/2013_PLS.pdf</t>
  </si>
  <si>
    <t xml:space="preserve">Carol Williams, Governmental Ethics Commission executive director, telephone interviews Feb. 22, 2015 and June 15, 2015                                                        
dolores Furtado, past president Kansas League of Women Voters, telephone interview Feb. 15, 2015                          
Governmental Ethics Commission annual report: http://www.accesskansas.org/ethics/      Newspaper search, Jan. 1, 2013 - present        </t>
  </si>
  <si>
    <t>The Massachusetts financial disclosure law, Chapter 268B, requires all members of the state level judiciary to file annual statements of financial interests. The form is public record. It contains a listing of the filer and his or her immediate family member’s salary range, business holdings, securities, stocks and investments, real estate and mortgage information.  It also provides a listing of gifts, honorarium and reimbursements in a calendar year of over $100.  
Immediate family is defined as "a spouse and any dependent children residing in the reporting person’s household" (236B, Section 1)
The public has the legal right in Massachusetts to inspect and copy the statements of financial interests filed by the judiciary annually. Any member of the public who wishes to see the disclosures must make a written request to the State Ethics Commission and show identification in order to view and copy the records. The statute also requires the Ethics Commission to notify any public employee, such as a lawmaker, who has requested his or her statement of financial interest (236B, Section 3(d)).   
Under Canon 6 of the Code of Judicial Conduct, a judge must disclose annually any compensation or reimbursement of expenses for quasi-judicial and extrajudicial activities. The enabling statute creating the Supreme Judicial Court makes the reports available for public inspection. 
Judges or judicial branch employees also must disclose any “incident hospitality” at any event that totals $50 or more, such as registration for a bar association event.</t>
  </si>
  <si>
    <t>William Eimicke, Columbia University, Professor of International and Public Affairs, Feb. 3, 2015, New York, phone; 
Elizabeth Lynam, Citizens Budget Commission, Vice President, March 16, 2015, New York, phone; 
FY 2015 Mid-Year Financial Plan, Division of the Budget, November 2014, http://openbudget.ny.gov/historicalFP/fy1415archive/enacted1415/financialPlan/FY2015MidYearUpdate.pdf</t>
  </si>
  <si>
    <t>Richard Keevey, Princeton and Rutgers Professor, former New Jersey budget director, phone interview 2/12/15. 
Joe Perone, Treasury spokesman, 2/26/15 phone interview. 
New Jersey Spotlight statehouse reporter John Reitmyer, 3/2/15 phone interview. 
Single Audit Report for FY 2014, issued 4/15 by KPMG, accessed 6/12/15: http://www.state.nj.us/treasury/omb/finmgmt/Single_Audit/14Report.pdf
This latest round of budget cuts totals $694 million and is widespread, according to a list provided to The Record on Friday in response to a public records request” http://www.northjersey.com/news/n-j-targets-its-surplus-funds-to-fill-budget-gap-1.748079?page=all 
This thing got dropped in on us like a bomb today," Senate President Stephen Sweeney (D., Gloucester) said in an interview. "It's serious, to be that far off this late in the year.”  http://articles.philly.com/2014-04-30/news/49497094_1_shortfall-tax-hikes-treasurer-andrew-sidamon-eristoff</t>
  </si>
  <si>
    <t>Interview: Julia Vaughn, policy director of Common Cause-Indiana, Jan. 22, 2015, by phone.
Interview: Mary Beth Schneider, former Indianapolis Star reporter, Feb. 23, 2015, by email. 
Interview: Inspector General Cynthia Carrasco, Feb. 26, 2015, by email. 
Executive Branch Lobbying Registration and Reporting Manual, 25 Indiana Administrative Code 6: http://www.in.gov/idoa/files/EBLR_Manual_090911_.pdf</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</si>
  <si>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</si>
  <si>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Maryland ethics law requires annual filings by judges, which are subject to public disclosure under the Public Information Act and the Code of Judicial Conduct requires annual statement of financial disclosure. 
 These must be publicly available under the law must and include assets of immediate family (spouse, children). The law requires viewing them to take place in Annapolis, the state capital. 
 The Code is considered binding and has the force of law.</t>
  </si>
  <si>
    <t>Jeffry Pattison, Legislative Budget Assistant, January 30, 2015, Lowell, Mass., phone
Joseph Bouchard, New Hampshire Department of Administrative Services, budget officer, Feb. 6, 2015, Lowell, Mass., phone
Annual Financial Reports, website of the Division Of Accounting Services, accessed Jan. 22-Feb. 9, 2015
http://admin.state.nh.us/accounting/annual_financial_reports.asp</t>
  </si>
  <si>
    <t>Jacob Huebert, Liberty Justice Center, 9 March 2015, interview by email; interview by phone 13 March 2015. 
Illinois Ethics Orientation for State Employees, ethics reference documentation, 2015 https://www.illinois.gov/oeig/etcc/Documents/Ethics_Reference.pdf
Illinois Executive Ethics Commission, review of decisions,accessed June 19, 2015, https://www.illinois.gov/eec/Pages/disciplinary_decisions.aspx
Illinois Office of Inspector General, review of decisions and newsletters, accessed June 19, 2015, https://www.illinois.gov/oeig/investigations/Pages/PublishedOEIGCases.aspx 
State fair managers punished in free beer ticket scandal, Ray Long, The Chicago Tribune, July 28, 2014, http://www.chicagotribune.com/news/local/politics/chi-state-fair-managers-punished-in-free-beer-ticket-scandal-20140728-story.html</t>
  </si>
  <si>
    <t>Jon Hanian, press secretary to the governor, interviewed in his office at the Idaho Capitol, Monday, Dec. 29, 2014
Jim Weatherby, professor emeritus, Boise State University School of Public Policy, interviewed at Idaho Public Television studio, Jan. 16, 2015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Ben Ysursa, Idaho Secretary of State, interviewed Thursday, Dec. 18, 2014, at his office at the Idaho Capitol
Tim Hurst, Chief Deputy Idaho Secretary of State, interviewed Friday, Tuesday, Dec. 23, 2014, in his office at the Idaho Capitol
 Lobbyist disclosure report showing expenditures for executive-branch official’s lodging and other costs at 
 Idaho Governor’s Cup, Idaho Secretary of State’s website, accessed Jan. 19, 2015, http://www.sos.idaho.gov/ELECT/lobbyist/2013/Annual/Criner_E.pdf</t>
  </si>
  <si>
    <t>James Wells, Interim Director, Nevada Department of Administration, Las Vegas, NV, April 15, 2015, by email.
Richard Combs, Director, Legislative Counsel Bureau, Nevada Legislature, Las Vegas, NV, April 3, 2015 and April 15, 2015 by phone and April 8, 2015, by email.
Economic Forum History and Forecast Reports, Nevada Legislature, accessed May 21, 2015
http://www.leg.state.nv.us/Division/fiscal/Economic%20Forum/</t>
  </si>
  <si>
    <t>Judicial canon, not state law, governs judicial ethics in Maine. The Judicial Code of Conduct is overseen by the Supreme Court via a rule making process, during which it solicits public input on draft rules prior to adopting or updating any rules. All judges in Maine are subject to the Code and it has the force of law, according to judicial branch attorneys interviewed.
Maine’s Judicial Canon (6) requires that judges file an “Annual Financial Disclosure Report,” in order to avoid "actual or apparent conflicts of interest.”
The disclosures must include information regarding the financial assets of both spouses and dependent children.
Disclosure requirements are comprehensive and thorough, and include income, honorariums, gifts, interests in real estate, business, pension plans or other investments — as well as sources of debt.</t>
  </si>
  <si>
    <t xml:space="preserve">Mississippi University Research Center: www.mississippi.edu/urc/downloads/presentations/legislative_economic_briefing.pdf
State Economist Darrin Webb - Mississippi  University Research Center - e-mailed answer to questions March 30, 2015
Department of Finance and Administration Communications Director Chuck McIntosh - emailed answers to questions - April 2, 2015 </t>
  </si>
  <si>
    <t>Amy Blouin, executive director, Missouri Budget Project, St. Louis, Missouri, 27 April 2015, interview by phone.
Judy Eggen, Assistant director for budget at the Office of Administration, Jefferson City, Missouri, 27 April 2015, interview by email.
Financial Summary-General Revenue, Office of Administration Division of Accounting, accessed 27 April 2015, http://oa.mo.gov/accounting/reports/monthly-financial-reports/financial-summary-general-revenue
Revenue Information, Office of Administration Budget &amp; Planning, accessed 27 April 2015, http://oa.mo.gov/budget-planning/revenue-information</t>
  </si>
  <si>
    <t>Amy Sassano, Office of Budget Programming and Planning, Deputy Budget Director, 21 April 2014, Helena, Montana, email
Charles S. Johnson, Lee Newspapers State Bureau, Bureau Chief, 11 February 2015, Helena, Montana, email</t>
  </si>
  <si>
    <t>All elected judges, except for justices of the peace, shall annually file a financial statement as provided in this rule. Judges shall file financial statements by May 15 each year. The disclosures are to identify and value the sources of income, business interests, immovable property, transactions, creditors, loans and nonprofit organizations within broad categories of judges and their spouses.
  The reports are available at the Supreme Court of Louisiana in New Orleans.</t>
  </si>
  <si>
    <t>Gerry Oligmueller, state budget administrator, phone interview, April 5, 2015
Mike Calvert, director, Legislative Fiscal Office, phone interview, April 9, 2015
Nebraska Legislature website, The Budget Process, updated Feb. 9, 2015; 
http://nebraskalegislature.gov/about/budget_process.php</t>
  </si>
  <si>
    <t>Cronyism and patronage are woven into the fabric of government in Rhode Island.
In a 2014 magazine profile of him, House Speaker Nicholas Mattiello acknowledged that patronage is common in a political process. He was responding to criticism from a rival legislator, Michael Marcello, who complained that after he lost the speaker's race to Mattiello earlier in 2014, Mattiello fired Marcello’s committee secretary, his committee staff person and his twenty-two-year-old niece. 
Ed Fitzpatrick, veteran political columnist and court reporter for The Providence Journal, says that cronyism and patronage are common in all branches of government, including the legislature.</t>
  </si>
  <si>
    <t>81-1307. Director of Personnel; duties. Nebraska State Law 81, Section 1307; effective 1967, last amended 1998; 
 http://nebraskalegislature.gov/laws/statutes.php?statute=81-1307
 State of Nebraska Classified System Personnel Rules &amp; Regulations, Chapter 17, Miscellaneous Section 001; 
 http://das.nebraska.gov/personnel/nerules/rules_final_with_cover.pdf</t>
  </si>
  <si>
    <t>John Pollard, Legislative and Communications Director, Minnesota Management and Budget, 24 March 2015, St. Paul, Minnesota in-person interview
Budget &amp; Economic Forecast, Minnesota Management &amp; Budget, 18 March 2015, http://mn.gov/mmb/forecast/forecast/
Budget &amp; Economic Forecast, Minnesota Management &amp; Budget, February 2015, http://www.mn.gov/mmb/images/Budget%2526Economic_Forecast_Feb2015.pdf#pagemode=bookmarks&amp;page=32</t>
  </si>
  <si>
    <t>Steven Berg, director, Office of Procurement Management, 7 April 2015, email.
Jeff T. Holden, deputy commissioner, Bureau of Administration, 15 April 2015, email.
Employee Handbook, Bureau of Human Resources, https://bhr.sd.gov/forms/policies/Handbook.pdf, 15 April 2015.
Online Auction Services contract, 31 January 2014, https://boa.sd.gov/divisions/procurement/contracts/documents/sd_big_iron_online_auction_contract_16568.pdf.
Improvement Bid/Contract, 3 March 2015, http://open.sd.gov/contracts/06/PARKS-2015-56.pdf.</t>
  </si>
  <si>
    <t>The office of the state attorney general does not initiate investigations, however, it does review external complaints. For example, the office undertook a review in response to a complaint in October 2014 brought by the group Open Democracy that two groups that made independent expenditures did not properly file the expenditures under the newly amended law, and that one, Americans for Prosperity-NH, did not register at all. As of late February 2015, the complaint remained under review, while the group continued to press for a ruling.
 The office of the Attorney General produces a biannual legislative report on election law violations. The 2013 report, the most recent available, shows that only one complaint involving the campaign finance section of the law — concerning the registration of a political committee — was investigated, out of a total of 40. A much larger number of complaints concerning electoral violations, such as voter fraud, were reviewed.</t>
  </si>
  <si>
    <t>Kurt Weiss, communications director, Department of Management, Budget and Technology, email conversations, April 20-12, 2015                                                          
State Budget Office, Spending Plans; http://www.michigan.gov/budget/0,4538,7-157-13406_66711---,00.html                             
State Budget Office, Transparency and Accountability    http://media.state.mi.us/MiTransparency/Home/Appropriation</t>
  </si>
  <si>
    <t>All sources accessed on Jan. 27,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Office of Administration and Finance 2015 budget 
http://www.mass.gov/anf/budget-taxes-and-procurement/state-budget/fy15-budget-info/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t>
  </si>
  <si>
    <t>Montana Code Annotated title 2, chapter 2, part 1, section 21, 2013, http://leg.mt.gov/bills/mca/2/2/2-2-121.htm</t>
  </si>
  <si>
    <t>Legislative branch cronyism and nepotism has been a declining concern in Pennsylvania in the past couple decades, although it is perceived to be more common in the General Assembly than in the executive branch. Once so common as to be largely unworthy of note, a series of ethics reforms and the modernization of government hiring and promotions practices have contributed to the reduced instances. 
State law does not explicitly prohibit nepotism but conflict-of-interest sections of the Ethics Law pertaining to the enrichment of immediate family members generally cover the behavior. Each party's caucus in the General Assembly has the ability to review hires to avoid nepotism. 
But there are exceptions. A state legislator and his sister were each sentenced to probation in April after he pleaded guilty to a conflict-of-interest felony and she pleaded guilty to lying to a grand jury. After the Democratic caucus denied the sister's appointment as the lawmaker's chief of staff, he hired another man with the agreement that part of the job's salary would go instead to his sister who would function in the role.</t>
  </si>
  <si>
    <t>Missouri Revised Statutes, 1978, Chapter 105 section 452, amended 1990, 1991, 2008, http://www.moga.mo.gov/mostatutes/stathtml/10500004521.html</t>
  </si>
  <si>
    <t>Michael Dresser, Baltimore Sun reporter, telephone interview 3/21/15;
Bryan Sears, Daily Record reporter, telephone interview 3/29/15, 
Eileen Canzian Baltimore Sun politics editor, telephone interview, 3/17/15,
First quarter report to Gov. Larry Hogan from Md. Board of Revenue estimates, 3/11/15 http://finances.marylandtaxes.com/static_files/revenue/BRE_reports/FY_2015/2015_BRE_March_Revision.pdf</t>
  </si>
  <si>
    <t>Title 25, Chapter 4, Section 105(2) of the Mississippi Code; CONFLICT OF INTEREST; IMPROPER USE OF OFFICE; Certain actions, activities and business relationships prohibited or authorized; contracts in violation of section voidable; penalties
http://law.justia.com/codes/mississippi/2013/title-25/chapter-4/article-3/section-25-4-105/</t>
  </si>
  <si>
    <t>The secretary of state can initiate an investigation into financing of candidates' campaigns, political parties and PACs, and has done so following reports of irregularities. It also can undertake an investigation after receiving a complaint.
In the 2014 election cycle, the secretary of state's office filed a complaint against Team Nevada Engaged, claiming that the advocacy group failed to file required contribution and expenditure reports even though it had been involved in "express advocacy" against a state Senate candidate. The complaint was later dropped following a determination by the secretary of state that there had not been such "express advocacy."
Also in 2014, the secretary of state's office investigated a complaint filed by a Nevada political action committee against the State Government Leadership Foundation for running a $500,000 TV and Internet ad campaign against then-Secretary of State Ross Miller, a Democrat running for attorney general. Also joining in the complaint was Miller's former elections deputy, Matt Griffin. The complaint said the foundation hadn't registered as a PAC and didn't file a required contribution report. The secretary of state's office decided against filing a complaint in that case.</t>
  </si>
  <si>
    <t>Graham Sloan, Director Arkansas Ethics Commission, January 21, 2015, email interview.
David J. Sachar, Executive Director of Judicial Discipline Commission, February 2, 2015 ,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Laura Labay, external communications manager for the Arkansas Secretary of State, February 9, 2015, telephone interview.
Secretary of State website, "Financial Disclosure Search," accessed February 7, 2015, http://www.sos.arkansas.gov/filing_search/index.php/filing/search/new</t>
  </si>
  <si>
    <t>• Minnesota Statutes, Chapter 43, Section 43A.38, 2014 https://www.revisor.leg.state.mn.us/statutes/?id=43A.38</t>
  </si>
  <si>
    <t>Oregon legislators do frequently hire their spouses. The practice is less common than it was in years past. It is allowed because the state is very large, and hiring one's spouse as support staff in the Salem office often provides for opportunity for a legislator's family to join them in Salem during the legislative session. It also allows for part time legislators to supplement their household income while they are forced to leave other employment behind. For example, former gubernatorial candidate Dennis Richardson, while a House Representative, paid his wife to be a legislative aide.</t>
  </si>
  <si>
    <t>Nepotism is prohibited by law in Oklahoma, but there are no strict statutes governing cronyism or patronage, so there may be isolated cases where it occurs.
The most blatant example of legislative cronyism during the period of study was during October 2013 when a former state representative was jailed and convicted of political bribery for promising a democratic rival a high-paying government job if she wouldn't run against him. 
Former Oklahoma state Rep. Randy Terrill, a Republican, offered Debbie Leftwich, a Democrat, an $80,000-a-year state job at the medical examiner's office in 2010. He was convicted in October 2013 of bribing her not to run for re-election to her Senate seat that year.
Sources said that is a rare example of blatant cronyism. 
Legislators don’t have a whole lot of hiring ability, but they can hire whoever they want to serve as their chief of staff. 
There are no other documented cases of cronyism or patronage in the legislature during the period of study. 
While Oklahoma legislators could potentially hire cronies or patrons for key positions, they more commonly based staffing decisions on merit and performance. Most hiring is done based on professional qualifications. 
"There are staff position where they could hire cronies or patrons, but they're probably not going to hire someone who is incompetent," said Randy Krehbiel, political writer for the Tulsa World.</t>
  </si>
  <si>
    <t>Michigan Civil Service Rules, Rules 2.82(6) and 2.82 (12) http://mi.gov/mdcs/0,4614,7-147-6877_8155---,00.html  
---
Peer Reviwer Sources:
State of Michigan Ethics Act http://www.michigan.gov/mdcs/0,1607,7-147-6881_13592-26139--,00.html</t>
  </si>
  <si>
    <t>Patrick Flood, Maine Senator and former chair, Appropriations Committee, 13 February 2015, in person interview.
Christopher Nolan, Director, Office of Fiscal and Program Review, 13 February 2015, in person interview.
Comprehensive Annual Financial Report, 31 December 2014, http://www.maine.gov/osc/pdf/finanrept/cafr/cafr2014.pdf</t>
  </si>
  <si>
    <t>Barry Erwin, president of the Council for a Better Louisiana, in-person interview, Feb. 16, 2015
Robert Scott, of the Public Affairs Research Council, in-person interview, Feb. 19, 2015
Jan Moller, executive director of the Louisiana Budget Project, in-person interview, Feb. 5, 2015
Carl Redman, expert on public records and public meetings laws and practices, in-person interview on March 12, 2015
“Dropping oil prices continue to impact state budget,” by Mark Ballard, The Advocate, Dec. 17, 2014
http://theadvocate.com/news/11078960-123/dropping-oil-prices-continue-to 
“Fiscal Year 2014. Fiscal Status Summary,” Revenue Estimating Conference,” Jan. 26, 2015
http://lfo.louisiana.gov/files/revenue/REC_Fcsts_01_26_15_FY14cashbalance.pdf 
Joint Legislative Committee on the Budget General Fund Mid-Year Fiscal Statement, accessed April 13, 2015
http://jlcb.legis.la.gov/Docs/2015/jan/Fiscal%20Status%20Statement%20-%20Page%201.pdf</t>
  </si>
  <si>
    <t>Jane C. Driskell, Office of State Budget Director, State Budget Director, 23 January 2015, Frankfort, Kentucky, in-person interview. 
"Quarterly Economic &amp; Revenue Reports webpage, Kentucky Office of State Budget Director, no date, http://www.osbd.ky.gov/publications/qtrreconrec.htm accessed 25 January 2015. 
Second Quarter Fiscal Year 2014 Quarterly Economic &amp; Revenue Report, Governor's Office for Economic Analysis and Office of State Budget Director, 31 January 2015, http://www.osbd.ky.gov/NR/rdonlyres/BAA45CE6-FC62-469F-AD25-B31C7253E2FF/0/1402_2ndQtrRpt2014.pdf accessed 25 January 2015. "</t>
  </si>
  <si>
    <t>The Accountability and Disclosure Commission frequently initiates investigations into allegations of improprieties in campaign financing.
 Investigations can be initiated by citizen complaints or the discovery of suspicious activities in campaign-finance filings. 
 It is up to the commission to fully investigate the complaint and to determine probable cause before proceeding with any action. A probable cause hearing is done to determine if someone is found in violation of the law. If a hearing finds someone guilty of violating the state's campaign finance laws, the commission usually levies a civil fine. All criminal cases are handled by the Nebraska Attorney General.</t>
  </si>
  <si>
    <t>The chiefs of staff and spokespersons for each party's legislative caucuses are political hires, because they generally are just taking one party's point of view. Otherwise, hiring, firing and promotions are seldom based on nepotism, but many lawmakers hire campaign staffers and former co-workers as staffers. Here's how Keary McCarthy, former chief of staff to a legislative caucus, explains it: "Like business leaders, elected officials hire skilled people who they know or for whom they have a good reference. They also tend to hire people who have worked on campaigns. This is because campaign work can, in many ways, can be similar to government work and it provides an opportunity for working relationships to be developed. The elected officials I've worked with hire people who they can trust and who will do the job well. If that is patronage, then yes I suppose it does exist." 
 The Legislative Service Commission, which typically prepares the actual legislation and provides content and fiscal analyses, is in practice nonpartisan. And sometimes a legislative staffer will act alone in doing something "for stupid reasons" that may warrant a felony charge, such as the forged letter an aide sent in late 2014.</t>
  </si>
  <si>
    <t>Phone interview, John White, Interim Materials Manager with the S.C. Division of Procurement Services June 18, 2015
SC Code of Regulations
http://www.scstatehouse.gov/coderegs/Ch%2019.pdf
Sean Cavanagh, “ Top S.C. Procurement Office Faults $58M Test-Contract Award to ACT, Education Week,” March 6, 2015
http://blogs.edweek.org/edweek/marketplacek12/2015/03/top_sc_procurement_office_faults_58m_test-contract_award_to_act_1.html</t>
  </si>
  <si>
    <t>The Missouri Ethics Commission always begins a review when an irregularity is discovered in the course of a cross-check. The office conducts around 80 reviews per year (it conducted 83 in 2014) and a portion of those progress to audits. The office conducted 13 audits in 2013 and four in 2014. Executive director James Klahr says that few were conducted in 2014 because the office had no full-time auditor for part of the year.
While reviews can result in audits, most are resolved at the review stage because the committee under review agrees to revise their filings or agrees to return contributions that violate a campaign finance law. Details about these reviews are never published unless the resolution involves a fee imposed on the offending committee.
The most noteworthy violation of campaign finance law during the study period, involving state representative Steve Webb, began as a result of a report review and not due to a complaint. The investigation resulted in criminal misdemeanor charges in the St. Louis County Circuit Court and civil penalties for late fees in Cole County Circuit Court, indicating the commission's cooperation with other prosecutorial offices. In addition to the penalties adjudged in court, the commission imposed a $100,000 fee of its own.
---
Peer Reviewer Comment: Disagree.
The MEC doesn't have the authority under law to launch its own investigations. It can only respond to complaints. That was changed in a 2010 bill that was eventually thrown out by the state Supreme Court over procedural issues.</t>
  </si>
  <si>
    <t>Duane Goossen, former state budget director, telephone interview Feb. 13, 2015            
"Kansas Slashes Tax Revenue Forecast," Tim Carpenter, Topeka Capital-Journal, Nov. 10, 2105: http://cjonline.com/news/state/2014-11-10/kansas-slashes-tax-revenue-forecast-must-confront-278-million-deficit                                                                                                            
"Gov. Sam Brownback unveils $72 million in spending changes in light of deficit" by Tim Carpenter, Topeka Capital-Journal, April 23, 2015: http://cjonline.com/news/state/2015-04-23/gov-sam-brownback-unveils-72-million-spending-changes-light-deficit?page=2
Division of the Budget website: http://budget.ks.gov/</t>
  </si>
  <si>
    <t>Legislators can, and often do, receive permission from the Legislative Services Commission to employ family members on their immediate staffs. Other legislative staff jobs may depend on connections, for example, a staffer having worked for a legislator's election campaign or having worked previously for a legislator. Also, legislators sometimes get their friends or relatives jobs in other legislators' offices. But these are mostly secretarial or phone-answering jobs. Jobs in the more important or technical staffs require competence in the fields.</t>
  </si>
  <si>
    <t>Interview: John Ketzenberger, executive director of the Indiana Fiscal Policy Institute, Feb. 10, 2015, by phone.
Interview: Erik Gonzalez, fiscal analyst, Indiana House Democrats, March 3, 2015, by phone. 
Interview: Lindsey Shipps, lobbyist for Citizens Action Coalition, and former legislative assistant for House of Representatives, March 3, 2015, by phone.</t>
  </si>
  <si>
    <t xml:space="preserve">There have been no documented case of nepotism, cronyism or patronage among legislative staff during the study period. This finding is confirmed with several sources consulted. </t>
  </si>
  <si>
    <t>Jimmy Centers, communications director, Office of the Governor of Iowa, Jan. 15, 2015, telephone Interview
Holly Lyons, director, Fiscal Services Division, Iowa Legislative Services Agency, Jan. 14, 2015, telephone Interview
Legislative Services Agency, Fiscal Update, Fiscal Services Division, January 28, 2014
https://www.legis.iowa.gov/docs/publications/FU/24599.pdf</t>
  </si>
  <si>
    <t>Charles E. Anderson, Chief Counsel, Pennsylvania Department of General Services Office of Chief Counsel, 9 June 2015, interview by email.
Q&amp;A with Mark Comptom, PA Turnpike CEO, Alan Crawford, Toll Road News, 16 June 2015, http://tollroadsnews.com/news/qa-with-mark-compton-pa-turnpike-ceo
Procurement Handbook, Department of General Services, updated February 2015, accessed March 2015, http://www.dgs.pa.gov/Documents/Procurement%20Forms/Handbook/Pt1/Pt%20I%20Ch%2014%20Contractor%20Responsibility.pdf</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</si>
  <si>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
Idaho Division of Financial Management Economic Publications page, including the Idaho Economic Forecast, accessed Jan. 22, 2015, http://dfm.idaho.gov/publications/eab/econ_index.html</t>
  </si>
  <si>
    <t>Although no cases have been documented, some who have worked or served in the New York Legislature say nepotism, cronyism and patronage are rampant in the legislative hiring process. Merit often has little to do with hiring decisions, says Rachael Fauss of Citizens Union, a former legislative employee. Fauss and others were not, however, willing to cite specific cases.
 Lawmakers often hire and promote friends to key positions, experts said, although some said certain committees (such as those with fiscal oversight responsibilities) tend to rely more on merit-based hiring.</t>
  </si>
  <si>
    <t>In-person interview with William Perry, Executive Director, Common Cause Georgia, January 23, 2015;
Phone interview with Tom Crawford, Editor of the Capitol Report, February 20, 2015;
Phone interview with Max Blau, Political Reporter, Creative Loafing, February 24, 2015;
“Whistleblower lawsuit targets ‘unethical’ behavior of Ga. National Guard head,” Greg Bluestein and Daniel Malloy, the Atlanta Journal - Constitution, July 28, 2014. http://politics.blog.ajc.com/2014/07/28/whistleblower-lawsuit-targets-unethical-behavior-of-ga-national-guard-head/
"State denies claims in former 21st Century Partnership leader’s lawsuit,” Mike Stucka, Macon Telegraph, September 4, 2014. http://www.macon.com/2014/09/04/3285750/state-attacks-former-21st-century.html</t>
  </si>
  <si>
    <t>Les Kondo, Hawaii State Ethics Commission, executive director, Honolulu, Hawaii, 16 January 2015, telephone 
Janet Mason, League of Women Voters- Hawaii, legislative chair, Honolulu, Hawaii, 16 January 2015, telephone
Hawaii Monitor: Is It Time for a Review of Political Gift-Giving? Ian Lind, Honolulu Civil Beat, 12 June 2013, http://www.civilbeat.com/2013/06/19259-hawaii-monitor-is-it-time-for-a-review-of-political-gift-giving/</t>
  </si>
  <si>
    <t xml:space="preserve">Steve Bousquet, Tallahassee bureau chief for the Tampa Bay Times, interivewed by phone April 3, 2015
Carol Weissert, Director of the Leroy Collins Institute at Florida State University, interviewed by phone on March 26, 2015
Susan Macmanus, Univeristy of South Florida Political Scientist and Political Analyst, interivewed by phone March 26, 2015
COMMISSION ON ETHICS, FINDINGS OF VIOLATIONS, RECOMMENDED FINES &amp; PENALTIES OF PUBLIC OFFICIALS FOR VIOLATIONS OF THE CODE OF ETHICS THROUGH MARCH 2015, PDF document received by email by the researcher. </t>
  </si>
  <si>
    <t>Tim Hendrix is the manager of Wildish, a highway and bridge construction and reconstruction firm. He was interviewed by phone April 20.
Diane Lancaster is the chief procurement officer for the State of Oregon. She was interviewed by phone March 12.
Bart Everwein, executive vice president of Hoffman Construction, interviewed by phone April 20, 2015.</t>
  </si>
  <si>
    <t>Interview with James Salzer, Capitol Reporter AJC on 02-13-2015
Interview with Senator Jack Hill, Appropriations Chairman on 02-12-1015
Interview with Alan Essig, Executive Director, Georgia Budget and Policy Institute on 0217-2015
Office of Planning and Budget – Appropriations Bill Listing - accessed March 3, 2015 http://opb.georgia.gov/appropriations-bills
House Budget Committee Budget Tracker, accessed March 3, 2015 - http://www.house.ga.gov/budget/en-US/budgetdocuments.aspx</t>
  </si>
  <si>
    <t>Tom Yamachika, Tax Foundation of Hawaii, president, 20 January 2015, Honolulu, Hawaii, telephone
Council on Revenues, letter to the governor on revenue projections, 12 January 2015, 
 http://files.hawaii.gov/tax/useful/cor/2015gf01-06_with0112_Rpt2Gov.pdf
Checking a decade of Hawaii's Economic Forecasts, Matthew Kain, Hawaii Business magazine, Match 2013, 
 http://www.hawaiibusiness.com/checking-a-decade-of-hawaiis-economic-forecasts/</t>
  </si>
  <si>
    <t xml:space="preserve">Robert Scoglietti, spokesman, Delaware Office of Management and Budget, email interview, February 4, 2015;
Delaware Economic and Financial Advisory Council December 2014 estimates, accessed February 21, 2015: http://1.usa.gov/1LrRBw0;
December 2014 monthly financial report, Delaware Department of Finance, accessed February 21, 2015, http://1.usa.gov/1LrT45F;
DEFAC website, accessed February 21, 2015: http://1.usa.gov/1LrRErz
 </t>
  </si>
  <si>
    <t>Steve Hagar, Director of Central Purchasing for the Office of Management and Enterprise Services, telephone interview 3/6/15 2:30 p.m. 
John Estus, spokesman for the Office of Management and Enterprise Services, telephone interview, 3/6/15 2:30 p.m. 
Administrative code, grounds for contract termination under Central Purchasing Act: http://www.oar.state.ok.us/oar/codedoc02.nsf/frmMain?OpenFrameSet&amp;Frame=Main&amp;Src=_75tnm2shfcdnm8pb4dthj0chedppmcbq8dtmmak31ctijujrgcln50ob7ckj42tbkdt374obdcli00_
Sample OMES request for proposal/bid solicitation: 
https://drive.google.com/file/d/0B0BgaBXva60WQml3djExQXNxUU0/view?usp=sharing
"Choctaw ex-official guilty of conspiracy, more in scheme that cheated tribal members of $7M,"  Muskogee Daily Phoenix and Times-Democrat newspaper article by D.E. Smoot, 11/22/14. 
https://drive.google.com/file/d/0B0BgaBXva60WT0J3N3BrUkNFM2M/view?usp=sharing</t>
  </si>
  <si>
    <t>Amy Baker, economist with the OFfice of Economic and Demographic Research, interviewed by phone May 28, 2015
Karen Woodall, executive director of the Florida Center for Fiscal and Economic Policy, interviewed by phone April 16, 2015
Kurt Wenner, Vice President of Research at Tax Watch, interviewed by phone April 29, 2015
Governor Rick Scott’s FY 2014-2015 Recommended Budget Highlights, http://www.flgov.com/wp-content/uploads/2014/01/IYMTCB.pdf, accessed April 30, 2015
Office of Economic and Demographic Research (EDR) website, accessed April 30, 2015, http://edr.state.fl.us/Content/</t>
  </si>
  <si>
    <t>It is unclear how well the Mississippi Secretary of State's office communicates with investigative agencies about campaign finance violations. "The authority with which the office of the Secretary of State is vested is the assessment of a civil penalty/fine against a delinquent candidate or political committee who fails to file a required campaign finance report or fails to file a required campaign finance report which substantially complies with the requirements of Miss. Code Ann. §§ 23-15-801 through 23-15-813," according to SOS communication director Pamela Weaver. This is the only answer the SOS office would offer.
In 2014, the Clarion-Ledger reported that State Sen. Malanie Sojournor was fined and her legislative pay cut after failing to report her campaign finances in 2013. The article suggests that the case was turned over to the Attorney General's office, after which Sojournor complied and filed, and the Department of Finance and Administration cooperated by cutting the senator's pay. However, late campaign filing (or improper filing) is the only area of campaign finance law that the Secretary of State's office is policing since the reports are not audited.
The Attorney General's Office claims it has not reviewed any campaign finance violations in recent years.
Tom Hood, director of the Ethics Commission, said the commission does not deal with cases regarding political financing.</t>
  </si>
  <si>
    <t>Deborah Moreau, Lawyer, Public Integrity Commission, phone interview, January 12, 2015;
Review of financial disclosure forms, accessed through June 2014 FOIA request (not available online); "Report of Independent Counsel," December 28, 2013, http://bit.ly/1CkJ2hh;
Public Integrity Commission opinions, accessed March 24, 2015, http://1.usa.gov/1Buzyk6</t>
  </si>
  <si>
    <t>Fiscal Accountability Report to the Appropriations and Finance Committees, as required by Connecticut General Statutes Sec. 2-36b, November 14, 2014,  http://www.cga.ct.gov/ofa/Documents/year/FF/2015FF-
20141114_Fiscal%20Accountability%20Report%20FY%2015%20-%20FY%2018.pdf
OPM (under Special Reports), http://www.ct.gov/opm/cwp/view.asp?a=2965&amp;Q=556934&amp;PM=1
Phone interview, Spencer Cain, President of Cain Associates, Jan. 31, 2015
"Legislators delve into deficit, including its sudden appearance," by Keith Phaneuf, The CT Mirror, Nov. 21, 2014. http://ctmirror.org/2014/11/21/legislators-delve-into-deficit-including-its-sudden-appearance/</t>
  </si>
  <si>
    <t>Hugh Quill, CEO of Public Performance Partners, former director of Ohio Department of Administrative Services, Columbus, 2-5-15 email 
Ohio Department of Administrative Services, Instructions, Terms and Conditions for bidding, page 3 I31: http://www.procure.ohio.gov/pdf/iandt15.pdf 
Ohio Department of Administrative Services, Standard Contract Terms and Conditions, page 12 S19: http://www.procure.ohio.gov/pdf/iandt16.pdf
State alleges collusion by road salt sellers on bids, David Eggert, The Columbus Dispatch, March 22, 2012: http://www.dispatch.com/content/stories/local/2012/03/22/state-alleges-collusion-by-road-salt-sellers-on-bids.html
Road sale companies to pay $11.5 million to settle price collusion suit, Richard Roun, The Columbus Dispatch, June 3, 2015: http://www.dispatch.com/content/stories/local/2015/06/03/State_reaches_road_salt_settlement.html</t>
  </si>
  <si>
    <t>Phone interview, William S. Fish, Jr., counsel to the Connecticut Foundation for Open Government, Feb. 20, 2015. 
"Malloy's trip on People Magazine's dime raises questions," by Ken Dixon, CT Post, May 1, 2013. http://www.ctpost.com/local/article/Malloy-s-trip-on-People-Magazine-s-dime-raises-4480971.php
"Connecticut Governor’s Gift Rule Issue Highlights the Legal Minefield for Corporate Events," by Robert Kelner, May 2, 2013, Inside Political Law blog, Covington &amp; Burling, LLP., http://www.insidepoliticallaw.com/2013/05/02/connecticut-governors-gift-rule-issue-highlights-the-legal-minefield-for-corporate-events/</t>
  </si>
  <si>
    <t>There are no documented cases of legislative hiring decisions being motivated by nepotism, cronyism or patronage during the period of study. 
 Individual legislators have limited control over hiring, even within the legislative branch itself. Employment decisions of legislative staffers are controlled by legislative committees or, in the case of clerks, the full Senate and House. Most of these staffers have remained in place while control of the legislature has shifted between the two parties.
 The one exception exists in the majority and minority offices of the House and Senate. There, the two to three staff members are typically active in the political party of the respective majority and minority leaders.</t>
  </si>
  <si>
    <t>Erick Scheminske, deputy director of the Colorado Governor's Office of State Planning and Budgeting, during a Feb. 19, 2105, phone interview:
Former Denver Post journalist Tim Hoover whose reporting focused on the state budget, and who now works as communications director for the Colorado Fiscal Institute, during a Feb. 17, 2015, phone interview.
The Colorado Economic Outlook, Economic and Fiscal Review, December 2014: https://drive.google.com/file/d/0B8926UIVO3_zc2hnZ2Y3ajJOMU0/view</t>
  </si>
  <si>
    <t>Members of Nevada's part-time Legislature do their own hiring of temporary staff during every-other-year sessions. But the vast majority of permanent hires is done through a formal personnel process of the Legislative Counsel Bureau.
Within the time frame of this study, there were no documented cases of hiring based on nepotism, cronyism or patronage for permanent jobs.
The permanent legislative staffers work full time on a year-round basis, while the lawmakers are present in the Legislative Building only for about four months every other year. In the interim between the regular legislative sessions, the lawmakers show up from time to time for committee hearings. This activity doesn't lend itself to a staffing structure based on nepotism, cronyism or patronage.</t>
  </si>
  <si>
    <t>Mark Paul, author, journalist, former deputy state treasurer, Mar. 23, 2015, Sacramento, interview
A.G. Block, Associate Director, University of California, Sacramento Center, Mar. 17, 2015, email
Fair Political Practices Commission, enforcement actions, 2013-2014
http://www.fppc.ca.gov/press_release.php, Accessed March 2015</t>
  </si>
  <si>
    <t>Bob Loevy, professor emeritus of political science at Colorado College and co-author of the 2012 book “Colorado Politics &amp; Policy: Governing a Purple State,” during a Feb. 5, 2015 personal interview at his home in Colorado Springs. 
Colorado Independent Ethics Commission, Complaint No. 13-11, 2013, Finding of fact and Conclusion of Law: https://www.colorado.gov/pacific/sites/default/files/Complaint%2013-11%20Findings%20of%20Fact%20and%20Conclusions%20of%20Law.pdf
“Ethics commission dismissed complaint filed against Gov. Hickenlooper,” The Denver Post, April 14, 2014: http://www.denverpost.com/news/ci_25565099/ethics-commission-dismissed-complaint-filed-against-gov-hickenlooper</t>
  </si>
  <si>
    <t>Graham Sloan, Director Arkansas Ethics Commission, January 21, 2015, email.
Jay Barth, Professor of Politics at Hendrix College, February 7, 2015, telephone. 
Max Brantley, Senior Editor Arkansas Times, January 20, 2015, telephone. 
Dan Greenberg, president of Advance Arkansas Institute, conservative think tank and former state legislator, January 21, 2015, telephone.
Rep. Warwick Sabin, state representative, sponsor of ethics bill that became Amendment 94, February 20, 2015, telephone. 
Duncan Baird, Arkansas budget director, former state representative and co-chair of Joint Budget Committee, co-sponsor of ethics-related legislation, February 22, 2015, telephone.
David Couch, Little Rock attorney  and co-chair of Regnat Populus, a citizens group advocating for ethics reform and government accountability, January 20, 2015, telephone.     
Matt Campbell, lawyer and blogger, Blue Hog Report, January 20, 2015, telephone. 
Bradley Phillips, lobbyist, Phillips Management and Consulting Service, founder and owner of Lobby Up, February 17, 2015, telephone.   
Gabe Holmstrom, former Chief of Staff under House Speaker Davy Carter (2013-2014), February 20, 2015, telephone. 
“How much did you pay for your Razorback football ticket?” Max Brantley, Arkansas Times, August 29, 2013. 
http://www.arktimes.com/ArkansasBlog/archives/2013/08/29/how-much-did-you-pay-for-your-razorback-football-ticket</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</si>
  <si>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Department of Finance and Administration website, “General Revenue Report for January,” accessed February 24, 2015, http://www.dfa.arkansas.gov/offices/directorsOffice/Documents/generalRevenue201501.pdf
State transparency website, accessed February 16, 2015, transparency.arkansas.gov.</t>
  </si>
  <si>
    <t>John Griffing, former staff director, Senate Budget Committee, Dec. 29, 2014, Sacramento, interview
H.D. Palmer, Deputy Director, Department of Finance, Jan. 12, 2015, Sacramento, email
May Revision, Department of Finance, May 13, 2014, Sacramento
http://www.ebudget.ca.gov/2014-15/Revised/BudgetSummary/BSS/BSS.html</t>
  </si>
  <si>
    <t>The process of monitoring and investigating the campaign financing of candidates, political parties and PACs is fundamentally flawed. 
 Though the Minnesota Campaign Finance and Public Disclosure Board does initiate investigations, the Board heavily relies on outside tips to identify potential violations. Oftentimes, tips are submitted to the Board by competing political parties or lobby groups. 
 Goldsmith said that most of the Board’s investigations are based off of potential violations or irregularities found in submitted reports. This means that its investigative reach is dependent on whistleblowers and political parties for reporting violations.</t>
  </si>
  <si>
    <t>Maine Revised Statutes Title 5, Chapter 71, Section(s) 931, 1983. http://legislature.maine.gov/legis/statutes/5/title5sec931.html
 Maine Revised Statutes Title 5, Chapter 1, Section 18, 18-A, 19, 1975. http://www.mainelegislature.org/legis/statutes/5/title5ch1sec0.html</t>
  </si>
  <si>
    <t>Kris Kingsmore, Arizona Secretary of State Elections Services Assistant Director, telephone interview, 2/12/2015
Jim Small, Arizona News Service Editor, telephone interview, 5/17/2015
Timothy Hogan, Executive Director of the Arizona Center for Law in the Public Interest, in-person interview, 2/26/2015
Search Financial Disclosure Statements, Accessed May 7, 2015
http://www.azsos.gov/elections/campaign-finance-reporting/search-financial-disclosure-statements
2015 Financial Disclosure Statements, Accessed May 7, 2015
http://www.azsos.gov/elections/campaign-finance-reporting/search-financial-disclosure-statements/2015-financial
Arizona Judicial Financial Disclosure Statements, Accessed June 30, 2015
http://www.documentcloud.org/search/preview?q=projectid%3A+20860-judicial-disclosures+&amp;slug=projectid-20860-judicial-disclosures&amp;options=%7B%22q%22%3A%22projectid%3A+20860-judicial-disclosures+%22%2C%22container%22%3A%22%23DC-search-projectid-20860-judicial-disclosures%22%2C%22title%22%3A%22%22%2C%22order%22%3A%22title%22%2C%22per_page%22%3A%2212%22%2C%22search_bar%22%3Atrue%2C%22organization%22%3A730%7D</t>
  </si>
  <si>
    <t>The General Assembly's administrative support staff are those of the legislative research, legislative oversight, and legislative library. All legislative staff, including committee staff, administrative support, and library employees are employed “at will” and hired through a similar process to the legislators' staff. That is to say, these positions are sometimes competitive but not required to be, often posted on general assembly websites, and usually involve a resume evaluation and interview process if the committee does not choose to hire from within current assembly staff (from staffers serving legislators nearing their term limits).
There have been no documented cases of nepotism, patronage, or cronyism in General Assembly's staff. 
Legislators' staff are “at will” positions with no protections from dismissal or other management decisions, generally hired by the legislator or the legislator's chief of staff depending on how many staff members the legislator employs. Staffers serving legislators toward the end of their eight-year term limits will often informally campaign for open positions in other offices. These open positions are sometimes competitive but, according to current staffers, they are not required to be.</t>
  </si>
  <si>
    <t>Karen McLaughlin, Children's Action Alliance Director of Budget and Research and former Department of Economic Security Financial Services Administrator, telephone interview 2/19/2015
Jim Small, Arizona News Service Editor, telephone interview, 5/17/2015
Joint Legislative Budget Committee, Budget Updates, Accessed May 7, 2015
http://www.azleg.gov/jlbc/budgetupdates.htm
Governor's Office of Strategic Planning and Budgeting, Budget-Related Information by Year, Accessed May 7, 2015, http://www.ospb.state.az.us/publications2014newweb.aspx</t>
  </si>
  <si>
    <t>March 11 phone interview with Gunnar Knapp, director of the Institute of Social and Economic Research; 
March 11 phone interview with Gregg Erickson, founder of the Alaska Budget Report and Erickson &amp; Associates, former Director of Research at the Alaska Legislature
Revenue Sources Book, Spring 2014, Alaska Department of Revenue Tax Division (http://www.tax.alaska.gov/programs/documentviewer/viewer.aspx?1048r), accessed March 15, 2015;</t>
  </si>
  <si>
    <t>Joe Kanefield, former general counsel to Arizona Gov. Jan Brewer, telephone interview, 1/28/2015
Jim Small, Arizona News Service Editor, telephone interview, 5/17/2015
Action lacking despite opportunities to improve Arizona’s lobbyist reporting system, Evan Wyloge and Hank Stephenson, Arizona Capitol Times, April 29, 2013, Accessed June 16, 2015
http://azcapitoltimes.com/news/2013/04/29/improving-arizona-lobbyist-reporting-system-action-lacking-despite-opportunities/
Fiesta Bowl Asks Politicians To Explain Free Trips, Tickets, Sean Keeley, SB Nation, Jun 30, 2011, Accessed May 6, 2015
http://www.sbnation.com/ncaa-football/2011/6/30/2253248/fiesta-bowl-ncaa-investigation-news-update-tickets-trips-politicians
Bennett to amend disclosure reports in wake of Fiesta probe, Craig Harris, The Arizona Republic, Apr. 12, 2011 Accessed May 6, 2015  http://www.azcentral.com/news/election/azelections/articles/2011/04/11/20110411fiesta-bowl-report-bennett-amended-reports.html#ixzz3U8TlNgzP</t>
  </si>
  <si>
    <t xml:space="preserve">APOC Online Reports, Public Official Financial Disclosure Forms Database (http://aws.state.ak.us/ApocReports/POFD/POFDForms.aspx), accessed March 26, 2015
April 27, 2015, phone interview with Alaska Public Offices Commission executive director Paul Dauphinais;
March 24, 2015, phone interview with Marla Greenstein, executive director of the Commission on Judicial Conduct; </t>
  </si>
  <si>
    <t>Louisiana Revised Statutes 48:1611 Conflict of Interest, added 1976
 http://www.legis.la.gov/Legis/Law.aspx?d=102865 
 Louisiana Revised Statutes 42:1112 Participation in certain transactions involving the governmental entity, passed in 1979, effective April 1980, amended 1983, 1985, 2006 and 2008
 http://www.legis.la.gov/Legis/Law.aspx?d=99216 
 Louisiana Revised Statutes 42:1113 Prohibited contractual arrangements. Passed 1979, effective April 1, 1980; Amended in 1984, 1987, 1995, 1997, 1998, 2003, 2008 and 2012 
 http://www.legis.la.gov/Legis/Law.aspx?d=99217</t>
  </si>
  <si>
    <t>Sherry Neas, director of Central Services Division in the Office of Management and Budget (Central Services oversees the State Procurement Office), email, March 20, 2015.
Gail Mooney, Democratic state representative from Cummings, N.D., and member Government and Veterans Affairs Committees (Central Services Division reports to this committee), interviewed by phone from Cummings, March 22, 2015.
“Request for proposal (template),” State Procurement Office, http://www.nd.gov/spo/agency/forms_templates/Docs/RFP%20template.rtf, accessed March 22, 2015.
“Suspended or Debarred Vendors,” Office of Management and Budget’s State Procurement Office website, http://www.nd.gov/spo/agency/debarred, accessed Feb. 17, 2014.
Neas, email, April 29, 2015.</t>
  </si>
  <si>
    <t>e-mail, Feb. 19, 2015 from Chris Mears, public information officer for the NC Dept. of Administration. 
Phone interview March 25, 2015, with James P. Laurie III, Raleigh construction lawyer. 
Phone interview March 26, 2015, with Frayda Bluestein, professor of public law and government at the UNC School of Government. 
Phone interview March 27, 2015, with Sam Byassee, deputy director of the division of purchase and contract. Follow-up phone call June 26, 2015.</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</si>
  <si>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</si>
  <si>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Kentucky Revised Statutes Chapter 11A, Section 20, 1998, http://www.lrc.ky.gov/Statutes/statute.aspx?id=592, accessed 21 February 2015. 
John Steffen, Kentucky Executive Branch Ethics Commission, executive director, 23 December 2014, Frankfort, Kentucky, phone interview.
Crystal Pryor Staley, Kentucky Personnel Cabinet, chief legislative affairs and public information officer, 12 February 2015, Frankfort, Kentucky, email interview. 
Kentucky Revised Statutes Chapter 11A, Section 10, 2014, http://www.lrc.ky.gov/Statutes/statute.aspx?id=43311, accessed 21 February 2015.</t>
  </si>
  <si>
    <t>Kelly Butler, state Budget Officer, March 18, 2015, telephone interview.
State of Alabama Central Accounting System (CAS) reports, various dates and authors, http://open.alabama.gov/frmsReport/MyReportList.aspx?AppID=GFS&amp;AgencyID=!!! accessed March 2015
David White, The Birmingham News, former state political reporter, March 6, 2015, telephone interview.</t>
  </si>
  <si>
    <t>Citizens can only access asset disclosure records of members of the legislature (who sometimes comprise special committees to investigate ethics violations), by requesting them from the Wyoming Secretary of State’s Office. The records are available for the pre-payment of copy fees, and thus not immediately. 
There are no asset disclosure records for members of the Commission on Judicial Ethics and Conduct, so citizens cannot access them.</t>
  </si>
  <si>
    <t xml:space="preserve">Iowa Code Chapter 68B.2A(2)  "Government Ethics and Lobbying — Prohibited outside employment and activities — conflicts of interest," Code of Iowa updated as of January 2015,  https://www.legis.iowa.gov/docs/code/2015/68B.pdf
Iowa Code Chapter 68B.3  "Government Ethics and Lobbying — When public bids required — disclosure of income from other sales," Code of Iowa updated as of January 2015, https://www.legis.iowa.gov/docs/code/2015/68B.pdf
“Department of Administrative Services Central Procurement Enterprise Conflict of Interest and Related Party Policy, accessed July 27, 2015, https://das.iowa.gov/sites/default/files/procurement/pdf/Conflict%20of%20Interest%20-%20Related%20Party%20Policy.pdf
 </t>
  </si>
  <si>
    <t>Matthew Sweeney, Office of the New York Comptroller, Assistant Communications Director, March 3, 2015, email</t>
  </si>
  <si>
    <t>K.S.A. 46-233: contracts involving state employee or officer or legislator, 1974: http://ethics.ks.gov/statsandregs/46-233.html</t>
  </si>
  <si>
    <t>No documented cases could be found of legislators violating the state nepotism law. No cases can be documented of legislative staff hirings being based on cronyism and patronage rather than merit and performance. The House Management Committee and Senate Rules Committee determine the necessity of staff positions requested by leaders and standing committees. The committees also set the salaries of legislative personnel. Legislative leaders can hire who they want to their personal staff.</t>
  </si>
  <si>
    <t>All statements of economic interest, including those submitted by Judicial Commission members or staff and members of the GAB are kept by the GAB. Gaining access to these records involves making requests to the GAB.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Various groups have in the past made bulk requests for lawmakers and state officers and posted the forms online. The most recent mass request was made in 2014 by Wisconsin Democracy Campaign, which posted the forms at http://wisdc.org/econ-intererests-2014.</t>
  </si>
  <si>
    <t>Indiana Code, 4-2-6-9, Ethics Code, conflict of interest; https://iga.in.gov/legislative/laws/2014/ic/titles/004/. 
 Indiana Code, 4-2-6-10.5, Ethics Code, prohibition against financial interest in contract; https://iga.in.gov/legislative/laws/2014/ic/titles/004/.</t>
  </si>
  <si>
    <t>Karen Medina, New Mexico Small Business Development Centers, Procurement Technical Assistance Program Adviser, 12 May 2015, via phone.
State Sen. Sander Rue, 17 April 2015, via phone. 
Spending our money, the Valencia County News Bulletin, Julia M. Dendinger, 13 October 2013, 
http://www.news-bulletin.com/2013/10/16/locals-2013/spending-our-money.html
Advantage Asphalt owner sentenced to prison time, The Santa Fe New Mexican, Phaedra Haywood, 9 February 2015, 
http://www.santafenewmexican.com/news/local_news/advantage-asphalt-owner-sentenced-to-prison-time/article_a837e808-58af-5c2e-bebb-447a3c790574.html?_dc=109749394003.30186</t>
  </si>
  <si>
    <t>Idaho Code Section 59-7, Ethics in Government, 1990, last amended 1999
http://legislature.idaho.gov/idstat/Title59/T59CH7.htm
Idaho Code Title 59, Public Officers, 1990, last amended 2005
http://legislature.idaho.gov/idstat/Title59/T59CH2.htm
Idaho Administrative Code, IDAPA 15.04.01, Rules of the Division of Human Resources and Idaho Personnel Commission, Section 024, Conflict of Interest and Personal 
Conduct, pages, 10-11, 2001, last amended in 2009
http://adminrules.idaho.gov/rules/current/15/0401.pdf</t>
  </si>
  <si>
    <t>Joe Perone, Treasury Spokesman, via 2/20/15 email. 
John Reitmyer, New Jersey Spotlight reporter, 3/5/15 phone interview. 
New Jersey BPU official will pay $500 penalty in ethics case, The Record on DECEMBER 24, 2014: http://www.northjersey.com/news/nj-state-news/bpu-official-will-pay-500-penalty-in-ethics-case-1.1175170 
N.J. contractors convicted of fraud should be barred from future government work By Times of Trenton Editorial Board on February 22, 2015: http://www.nj.com/opinion/index.ssf/2015/02/editorial_nj_contractors_convicted_of_fraud_should.html</t>
  </si>
  <si>
    <t>Illinois Compiled Statutes, 5 ILCS 420, Illinois Governmental Ethics Act, November 19, 2003 http://www.ilga.gov/legislation/ilcs/ilcs5.asp?ActID=129&amp;ChapterID=2                                
Illinois Compiled Statutes, Official Misconduct, 720 ILCS 5/33-3, Chapter 38 Jan. 1, 2015, http://www.ilga.gov/legislation/ilcs/fulltext.asp?DocName=072000050K33-3</t>
  </si>
  <si>
    <t>F-1 financial forms are not posted online because the Public Disclosure Commission says they have a lot of personal information. However, F-1 forms can be disclosed. Requests for copies are answered quickly, usually within a day, as PDFs attached to an email. F-1 financial disclosure reports for board members and heads of ethics agencies are available for free by making a request online with the Public Disclosure Commission or by visiting the office. 
Records requests for two members of the Executive Ethics Board, Sumeer Singla and Anna Dudek Ross, as well as for Attorney General Bob Ferguson, were answered the same day.</t>
  </si>
  <si>
    <t>Codes of Ethics and Codes of Conflict O.C.G.A. § 45-10-3 
 http://www.lexisnexis.com/hottopics/gacode/Default.asp
 2011 Executive Order Section 3 and Section 1 (b) 5 
 https://tcsg.edu/tcsgpolicy/docs/Governor_Deals_2011_Ethics_Executive_Order.pdf</t>
  </si>
  <si>
    <t>Hawaii Revised Statutes, Title 7, Chapter 84, Section 14, Conflicts of interests, 2014,
 http://www.capitol.hawaii.gov/hrscurrent/Vol02_Ch0046-0115/HRS0084/HRS_0084-0014.htm</t>
  </si>
  <si>
    <t>In law, state-run pension funds are required to publicly disclose detailed information about their investment activities.</t>
  </si>
  <si>
    <t>Financial disclosure statements for members of the Ethics Commission can be obtained quickly and for free. They are not online, but they can be mailed, emailed or viewed and/or copies in the commission office. 
On Jan. 4, 2015, the asset disclosure form for Rebecca Stepto, executive director of the state Ethics Commission, was requested. It was received via email and reviewed the following day. “Our policy has been to make them available at no or little charge to anyone who wants them,” said Kemp Morton, the commission’s former director.</t>
  </si>
  <si>
    <t>Supreme Court Rules Rule 68 states, "A judge shall file annually with the Clerk of the Illinois Supreme Court (the Clerk) a verified written statement of economic interests and relationships of the judge and members of the judge's immediate family (the statement).
 As statements are filed in the Clerk's office, the Clerk shall cause the fact of that filing to be indicated on an alphabetical listing of judges who are required to file such statements. Blank statement forms shall be furnished to the Clerk by the Director of the Administrative Office of the Illinois Courts (the Director).
 Any person who files or has filed a statement under this rule shall receive from the Clerk a receipt indicating that the person has filed such a statement and the date of such filing.
 All statements filed under this rule shall be available for examination by the public during business hours in the Clerk's office in Springfield or in the satellite office of the Clerk in Chicago. Original copies will be maintained only in Springfield, but requests for examination submitted in Chicago will be satisfied promptly. Each person requesting examination of a statement or portion thereof must first fill out a form prepared by the Director specifying the statement requested, identifying the examiner by name, occupation, address and telephone number, and listing the date of the request and the reason for such request. The Director shall supply such forms to the Clerk and replenish such forms upon request. Copies of statements or portions of statements will be supplied to persons ordering them upon payment of such reasonable fee per page as is required by the Clerk. Payment may be by check or money order in the exact amount due.
 The Clerk shall promptly notify each judge required to file a statement under this rule of each instance of an examination of the statement by sending the judge a copy of the identification form filled out by the person examining the statement.
 The contents of the statement required by this rule shall be as specified by administrative order of this court."
 In addition, the Supreme Court rules define immediate family as "spouse and minor children residing with the judge." 
 ADMINISTRATIVE ORDER
 The verified statements of economic interests and relationships referred to in our Rule 68, as amended effective August 1, 1986, shall be filed by all judges on or before April 30, 1987, and on or before April 30, annually thereafter. Such statements shall also be filed by every person who becomes a judge, within 45 days after assuming office. However, judges who assume office on or after December 1 and who file the statement before the following April 30 shall not be required to file the statement due on April 30. The form of such statements shall be as provided by the Administrative Director of the Illinois Courts, and they shall include all information required by Rule 68 and this order, including:
 1. Current economic interests of the judge and members of the judge’s immediate family (spouse and minor children residing with the judge) whether in the form of stock, bond, dividend, interest, trust, realty, rent, certificate of deposit, deposit in any financial institution, pension plan, Keogh plan, Individual Retirement Account, equity or creditor interest in any corporation, proprietorship, partnership, instrument of indebtedness or otherwise. Every source of noninvestment income in the form of a fee, commission, compensation, compensation for personal service, royalty, pension, honorarium or otherwise must also be listed. No reimbursement of expenses by any unit of government and no interest in deferred compensation under a plan administered by the State of Illinois need be listed. No amounts or account numbers need be listed in response to this paragraph 1. In listing his or her personal residence(s) in response to this paragraph 1, the judge shall not state the address(es). Current economic interests shall be as of a date within 30 days preceding the date of filing the statement.
 2. Former economic interests of the type required to be disclosed in response to numbered paragraph 1 which were held by the judge or any member of the judge’s immediate family (spouse and minor children residing with the judge) during the year preceding the date of verification. Current economic interests listed in response to numbered paragraph 1 need not be listed. No amounts or account numbers need be listed in response to this paragraph 2. In listing his or her personal residence(s) in response to this paragraph 2, the judge shall not state the address(es).
 3. The names of all creditors to whom amounts in excess of $500 are owed by the judge or members of the judge’s immediate family (spouse and minor children residing with the judge) or were owed during the year preceding the date of verification. For each such obligation there is to be listed the category for the amount owed as of the date of verification and the maximum category for the amount of each such obligation during the year preceding the date of verification of the statement. The categories for reporting the amount of each such obligation are as follows:
 (a) not more than $5,000;
 (b) greater than $5,000 but not more than $15,000;
 (c) greater than $15,000 but not more than $50,000;
 (d) greater than $50,000 but not more than $100,000;
 (e) greater than $100,000 but not more than $250,000; and</t>
  </si>
  <si>
    <t>All disclosures are available through the Secretary of the Commonwealth's office by request for free in a few days. 
 However, in 2016, the Conflict of Interest and Ethics Advisory Council will put state official and employee statements of financial interest on its website in a searchable database. The 2015 ethics bill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t>
  </si>
  <si>
    <t>No such law exists. 
112.313 Standards of conduct for public officers, employees of agencies, and local government attorneys, 2014, http://leg.state.fl.us/statutes/index.cfm?App_mode=Display_Statute&amp;Search_String=&amp;URL=0100-0199/0112/Sections/0112.313.html</t>
  </si>
  <si>
    <t>There are no documented cases of nepotism, cronyism, and patronage with the legislative branch. Hirings, firings, and promotions are based on merit and performance.
 However, long-standing relationships and familial ties do influence the work of the legislative branch with family members, friends and spouses filling roles within various levels of the branch. For example, Senate Majority Leader Tom Bakk’s wife, Laura Bakk, is a Senate legislative assistant and Sen. Dan Sparks’ mother, Faye Sparks, is a committee administrator. Laura Bakk started working at the Capitol in 1975 and in the Senate in 1997; Tom Bakk was elected in 1994. Faye Sparks began as a Senate employee more than 10 years before her son was elected according to a MinnPost article. These types of close personal and professional relationships are common in Minnesota state politics.</t>
  </si>
  <si>
    <t>March 2, 2015 phone interview with Jonathan Woodman, state executive branch ethics attorney; 
March 13 interview in Anchorage with Tim Bradner, former lobbyist for BP and Standard Oil of Ohio, legislative reporter for three decades; 
APOC Online Reports, "Complaints Database" (http://aws.state.ak.us/ApocReports/Paper/CommissionComplaints.aspx), accessed March 24, 2015
Benjamin M. Clare v. Mead Treadwell, APOC Order dismissing Complaint, 31 October 2014,  (http://aws.state.ak.us/ApocReports/Paper/Download.aspx?ID=6876), accessed May 15, 2015
Elaine L. Chalup v. Ed Fogels, APOC Order, 31 October 2014, (http://aws.state.ak.us/ApocReports/Paper/Download.aspx?ID=9555), accessed May 15, 2015
Garland Blanchard v. Cora Campbell, APOC Order, 31 October 2014, (http://aws.state.ak.us/ApocReports/Paper/Download.aspx?ID=9550), accessed May 15, 2015</t>
  </si>
  <si>
    <t xml:space="preserve">The staff of the legislative branch consists entirely of at-will employees, not civil servants, and rules against nepotism, cronyism or patronage do not apply. Many legislators hire staff based on loyalty and the staffer's work duties during the last election campaign. However, firings that are not based on merit or performance are rare. The hiring of campaign workers is common to the point that it's often expected. 
State Rep. Henry Yanez of Sterling Heights hired his two top campaign staffers when he first took office in January 2013. That was viewed in Lansing, in the Capitol, as fully acceptable. When a new legislator from a nearby district didn't follow suit and declined to hire his faithful campaign manager in January 2015, Republican Rep. Pete Lucido of Shelby Township was chastised by some in GOP circles. </t>
  </si>
  <si>
    <t>29 Del. code 5805, http://1.usa.gov/1CkLTa4, Approved July 23, 1990</t>
  </si>
  <si>
    <t xml:space="preserve">There is no six-monthly or annual report. 
Monthly General Fund Financial Information is published by the state Department of Administration and provides updated estimates of General Fund tax revenues, as provided by the Department of Revenue(DOR). DOA also publishes a monthly Statement of Receipts &amp; Disbursements by Fund </t>
  </si>
  <si>
    <t>Patronage, nepotism and cronyism have been a major problem in the Massachusetts Legislature in past years and the current House Speaker remains an unindicted co-conspirator in a federal corruption case in 2014 that revolved around patronage.   Democrat Robert Deleo has denied any wrongdoing, and he has not been charged.   The case, which has torn the shadows off of a secret system in which lawmakers got constituents jobs in the state Probation Department has, in the view of many political observers, corrected the situation.  
However, there remains skepticism that Beacon Hill, particularly the Legislature, will change its ways.  In fact, former state lawmaker Marty Walsh, made remarks that the defendant, the former head of the state Probation Department, was only doing what is routine – helping get constituents jobs in government.   Walsh is now the Democratic mayor of Boston.  
Outside of the Deleo situation, there has been no lawmaker publicly accused or charged with obtaining positions for favored friends or relatives or helping them get promoted within state government since Jan. 1, 2013.   O’Brien is awaiting sentencing and is being pressed by federal prosecutors, according to news reports, to testify about pressure from state government officials, including lawmakers, to hire their friends or relatives within Probation.</t>
  </si>
  <si>
    <t>Many irregularities are discovered because someone files a complaint, and either the Maryland State Prosecutor or the Board of Elections will look into these complaints. 
The process is complaint driven, which is to say that there may be independent investigations, but they do not arise from investigations that are initiated by the board of elections, or the Maryland special prosecutor as such. 
It's not possible to say for certain precisely what happens when irregularities are uncovered, because the board of elections doesn't announce that they are conducting an investigation, unless they are responding to something that has been reported. But careful observers of the Board of Elections give the campaign finance entity within the board high marks for taking immediate action. 
Here is an example: 
A Baltimore county delegate candidate was fined for campaign finance violation Baltimore County delegate candidate fined for campaign finance violation. In this instance the candidate wrote 28 checks from the campaign account which is a violation of law. The treasurer is supposed to handle the money, and the candidate cannot, even if he/she is chairman of his own campaign, which is allowed. The candidate was Jay Jalisi, who said, according to the Sun that his treasurer had suffered two strokes and had heart surgery in the months leading up to June's primary election. Jalisi said he had checked with elections officials who said it would be acceptable for the chairman to write the checks. Apparently, he failed to disclose that the candidate and the chairman were one and the same and in that case, the chairman cannot write the checks. In the 2014 gubernatorial campaign, the Democrat and Republican traded accusations, which were investigated, and both were cleared. The accusations included finagling the cost of campaign transportation (v Hogan, the Republican) and illegal coordination with an outside campaign committee (v Brown, the Democrat). The Maryland Board of Elections cleared them both on April 7 2015, according to published reports.</t>
  </si>
  <si>
    <t>In general, while nepotism is banned by state law, cronyism and patronage in hiring, firing and promotions among legislative staff are standard procedure among legislative hires. 
However - and while these hires may not be based on formal merit-based selection processes - the hiring may be based on merit and performance. Hiring, in particular, is a form of patronage in the state legislature, and many staffers go on leave to work when campaign season rolls around, and often work on their legislative boss's campaigns.</t>
  </si>
  <si>
    <t>A mid-year review is not published, but it probably isn't needed because that information, including projections, is available online each month in reports entitled General Revenue Fund Monthly Revenue Estimates. And the governor is required to cut spending when revenue projections begin to drop.
  “We analyze that monthly, but we don’t publish it (a mid-year report),” said Budget Director Mike McKown.
  While there’s no formal mid-year report, it probably isn’t needed, said Jack Rogers, recently retired state department head. “The budget directors are constantly monitoring trends to make sure their economic projections are on track,” he explained. “The Budget Office publishes monthly expenditure reports and monthly cash flow reports and monthly revenue reports, so there’s really no need for a mid-year report.”
Ashton Marra, statehouse correspondent for West Virginia Public Broadcasting, said she hadn’t seen a mid-year report, but that the Joint Committee on Government and Finance regularly calls committee heads in to make sure expenditures are within budget allocations.</t>
  </si>
  <si>
    <t>C.G.S., Title 1, Chap. 10, Sec. 1-86(a), 1977, http://www.cga.ct.gov/current/pub/chap_010.htm#sec_1-86</t>
  </si>
  <si>
    <t>“I’m sure it’s not gone away, but it’s not pervasive,” Barry Erwin, head of Council for a Better Louisiana, a government policy research and advocacy group whose board is made up of business executives and professionals, said of the practice of nepotism, cronyism and patronage. Louisiana is a small state in which a lot of people are related or know one another and it has a long history of nepotism, patronage and cronyism. There are occasional instances of those practices uncovered but not a lot.
In Louisiana, nepotism is against the law, but patronage and cronyism are not. 
The Board of Ethics has not filed charges against legislators for nepotism. However, there are instances where legislators passed exemptions to the ban on nepotism. They allowed state Rep. Noble Ellington, R-Winnsboro, to continue employing his new wife as his secretary after he married her. And during the 2014 session, the Legislature carved out an exemption so that a former state senator could lobby the state Senate where his brother now services.</t>
  </si>
  <si>
    <t>Washington's budget is written on biennial, not annual, basis. So midway point for state is one year, not six months.
 Mid-biennium, the state conducts a supplemental budget process for all three budgets (operating, capital and transportation).
 The Washington State Economic and Revenue Forecast Council produces quarterly revenue forecasts. Real-time changes to the budget are available free online through Washington State Fiscal Information website.</t>
  </si>
  <si>
    <t>ARTICLE XXIX of the Colorado constitution, Ethics in Government, accessed April 23, 2015: http://tornado.state.co.us/gov_dir/leg_dir/olls/constitution.htm#ARTICLE_XXIX </t>
  </si>
  <si>
    <t>There is no single mid-year review document. All of the information is available in separate sources, however. During 10 of the months, revenue data is reported and shared by Finance Secretary Ric Brown with the governor and the House Appropriations and Senate Finance committees. This includes both that month's data and the year-to-date data and compares it to previous years. His revenue reports also discuss the economic assumptions. Brown goes to committee meetings monthly to present information on revenues and answer questions. The revenue information is available on the Finance Department website for free.
Legislators on the money committees also have access to the Comptroller's Commonwealth Accounting and Reporting System, which tracks expenditures monthly and year-to-date. It is not open to the public, but could be obtained through a Freedom of Information Act request.
The Auditor of Public Accounts runs Commonwealth Data Point, a website that shows many fiscal and demographic statistics. The auditor includes spending and revenue by annual and, for the current fiscal year, quarterly intervals. Debt information is also available on an annual basis. The public can drill into particular departments and programs.
Finally, the updated report from the debt capacity advisory committee is released at the six-month mark. That is a public report.</t>
  </si>
  <si>
    <t xml:space="preserve">No such law exists; Idaho doesn’t require asset disclosure for any elected or appointed officials, including judges.
 </t>
  </si>
  <si>
    <t>John Carroll, former acting director of the Alabama Ethics Commission, May 1, 2015, telephone interview. 
Mike Cason, al.com, state government reporter, April 12, 2015, telephone interview.
Ethics Commission Advisory Opinion 2011-12, issued to Sally Brewer Howell, executive director of the Alabama Association of School Boards, Dec. 7, 2011, http://ethics.alabama.gov/opinion2.aspx?usterms=gifts&amp;ustype=2, , accessed March 3, 2015.
“Guidelines for Public Officials and Employees,” James Sumner, Ethics Commission, July 2012. http://ethics.alabama.gov/docs/GuidelinesPublicOfficialsEmployees7-2012.pdf, accessed March 3, 2015.
“Wren's plea latest chapter in Alabama's corruption history: Convictions ended careers of 2 governors, many other officials,” Jeremy Gray, reporter, al.com, April 1, 2014. http://blog.al.com/wire//print.html?entry=/2014/04/wrens_plea_latest_chapter_in_a.html, accessed March 3, 2015.</t>
  </si>
  <si>
    <t xml:space="preserve">No documented case of hiring Kentucky legislative staff because of nepotism, cronyism or patronage has occurred during the reporting period. However, the National Conference of State Legislatures in its 2014 report on Kentucky's legislative branch found poor morale among workers in the Kentucky Legislative Research Commission(LRC). Part of that problem stemmed from a perception of favoritism and cronyism when it came to raises for employees of the LRC, which supports the legislature. The lack of a defined personnel system exposed "a more troubling side of LRC operations", according to the draft report released in February 2015.
In addition, an attorney for two legislative staffers claimed in an ethics complaint that a lawmaker helped a legislative staff member with whom the legislator was romantically linked get a new job in the executive branch. That allegation was included in a complaint to the Legislative Ethics Commission by the lawyer for two legislative staffers who complained they had been sexually harassed by a different legislator, who later resigned. 
The complaint, made public in August 2013, said that Rep. Keith Hall, a Democrat from Pike County, helped his legislative secretary get a job at the Kentucky Transportation Cabinet in April 2013. Hall lost his re-election bid in May 2014, and no investigation by the Legislative Ethics Commission has been confirmed or denied. 
A lawsuit is still pending as of January 2015 regarding the Legislative Research Commission's handling of the sexual harassment case brought by the other two staff members. Both worked in offices of House Democratic leaders. Partisan legislative leaders hire their own staff, who serve at the will of the legislative leader, as opposed to nonpartisan Legislative Research Commission staff members, who staff the committees and provide research support for legislators. One of the staff members who brought the allegations worked for the House Democratic whip. And when Democrats elected a new whip in January 2015, the incoming leader, Rep. Johnny Bell, fired the staffer, Yolanda Costner. Bell did so after consulting with a lawyer. But Costner's attorney has warned that such a move would constitute retaliation. </t>
  </si>
  <si>
    <t>The Louisiana Board of Ethics is charged in law with overseeing campaign contributions and spending. However, since the law went into effect in 2008 the agency hasn't had the staff to vet the disclosures beyond whether they were filed on time.
 When investigations are launched independently it’s because the form was not filled out completely, and that was noticed in the cursory review. For instance, Terance Irvin, a candidate for Gonzales City Council, filed the appropriate report on time but didn’t list the names of donors. Attempts to repair the report were unresolved, and the board filed charges on Jan. 17, 2014. A total of seven such charges have been filed since 2010.
 The reports are required to be filed electronically for the most part, and those filed handwritten are posted within a few days. Observers and participants say that while the campaign oversight committee of the ethics board does not really initiate investigations, the disclosures are carefully reviewed by political opponents and, in some cases, the media. They say that the chief deterrent to cheating the campaign finance laws is fear that the indiscretion will be discovered and exploited by an opponent.
 As of the end of May 2015, there were 36 complaints of untimely filing with associated fines involving PACs, and there were 742 complaints, mostly for not filing in a timely manner, with associated fines involving candidates.</t>
  </si>
  <si>
    <t>There is no dedicated review. However, the Governors Office of Management and Budget produces quarterly reports about revenues collected, expenditures made and debt incurred. In cooperation with the office of Legislative Fiscal Analyst, there are also periodic reports about revenue projections and economic assumptions. These reports can be reviewed online at no cost.</t>
  </si>
  <si>
    <t xml:space="preserve">There have been no allegations or no documented cases of members of the executive branch accepting gifts or hospitality above what is legally allowed. 
"I do not know of any cases of executive branch members receiving gifts above the legal limit," WyoFile reporter Gregory Nickerson said. </t>
  </si>
  <si>
    <t>The personal finance records of the commission’s executive director and its eight commission members are available to the public at the ethics commission headquarters but are not available electronically; the 2015 Legislature passed legislation authorizing public officials to file their financial disclosure statements electronically but did not approve bills requiring that they be posted online.   
The public can pick up printed copies at the commission, located near the state capitol in Austin, for 10 cents a page or call the agency headquarters to request an email copy.
The financial disclosure requirements do not apply to the State Commission on Judicial Conduct, said Seana Willing, the commission’s executive director, although two judges on the 13-member commission would be subject to the requirements since appeals court judges and district court judges are among those public officials required to disclose their assets each year.   
Most of those covered by the requirements are members of the Legislature or top officials and board members with state agencies.</t>
  </si>
  <si>
    <t>This review is done by the State Funding Board. It can be found on the governor’s budget document in the form of a memo. 
 This is published online as soon as the governor gives his State of the State address to outline his budget priorities for the upcoming fiscal year, and it is free.</t>
  </si>
  <si>
    <t xml:space="preserve">Under Texas’ accounting and fiscal management requirements, the responsibility for reporting rests with state agencies, who are charged with making monthly reports and a year-end annual report on the biennial budget that include financial and program information.
The annual reports, submitted to the governor, comptroller, Legislative Budget Board and state auditor, are published on the agency websites, as are monthly reports, and thus are available to the public at no cost. </t>
  </si>
  <si>
    <t>Asset disclosures are not required for members of any body that might be called an ethics entity, so there are no records for citizens to access.</t>
  </si>
  <si>
    <t xml:space="preserve">The Kentucky Registry of Election Finance does initiate independent investigations of candidates, political party and permanent committees, including unauthorized campaign committees (also known as independent expenditure groups or "super PACs.") 
The registry has not launched an investigation into campaign finance activities related to the most recent legislative elections in 2014. However, in June 2013, the registry settled with the founders of an unauthorized campaign committee, Restoring America, that spent more than $2 million in the last governor's race in 2011. The registry pursued the investigation because the group resisted disclosing the identity of the source of the money: Terry Stephens, who was the then-father-in-law of the Republican candidate for governor, David Williams. 
In January 2013, two individuals agreed to a plea agreement with prosecutors after the registry's general counsel pursued an investigation into the individuals' failure to register an independent expenditure group in 2006. The group, Citizens for Responsible Government, spent $18,000 on three mailers to influence a local Lexington council race without filing paperwork with the registry.  </t>
  </si>
  <si>
    <t>Nepotism is explicitly outlawed in the Iowa government, although some positions, such as clerks of members of the General Assembly and those receiving less than $600, are permitted. Spouses and relatives are commonly hired as clerks during the legislative session. Although there have been accusations of cronyism and patronage in the executive branch, as more than 300 jobs were switched from the merit system to "at-will" over the past few years, the same issues have not been reported within legislative departments.
Carmine Boal, chief clerk in the Iowa House, oversees hires within her office. She said the positions are classified as at will, which means that although employees are protected from discrimination in firings, they could be let go for "any reason and no reason." She said it is rare for individuals in the office to be fired en masse, but that it technically could happen.</t>
  </si>
  <si>
    <t>The executive branch’s Bureau of Finance and Management publishes a mid-fiscal year review of the budget in January that it presents to the Legislature’s Joint Appropriations Committee. The review is made available online for free viewing on the bureau’s website.
 Additionally, the bureau publishes three revenue estimates during the course of each fiscal year, and the governor traditionally proposes changed to the current-year budget with legislation each year. These items also are available for free online viewing.</t>
  </si>
  <si>
    <t>Michael Connor, New Hampshire Department of Administrative Services, deputy commissioner, Feb. 2, 2015, Lowell, Mass., phone
Dave Solomon, New Hampshire Union Leader, business reporter, former editor Nashua Telegraph, Feb. 6, 2015, Lowell, Mass., phone
Adm 600, Department of Administrative Services Procedural Rules,“Plant and Property Management Rules,” http://www.gencourt.state.nh.us/rules/state_agencies/adm600.html</t>
  </si>
  <si>
    <t>There's no mid-year review. The  S.C. Board of Economic Advisors monitors revenue monthly. If the revenue forecast drops two to three percent, then the executive Branch has to take action to keep the budget in balance. There is, however, no formal six-month process. Published on the website -- Revenue and Fiscal Affairs -- and meetings are open to the public.</t>
  </si>
  <si>
    <t>Kimberlee Tarter, Deputy Administrator, Nevada Department of Administration, Purchasing Division, Las Vegas, NV, April 8, 2014, by phone.
State of Nevada Executive Department Executive Order 2011-02, Establishing Ethics Requirements for Certain Public Officers and Employees, accessed May 21, 2015
http://gov.nv.gov/News-and-Media/Executive-Orders/2011/EO_-2011-02---Establishing-Ethics-Requirements-for-Certain-Public-Officers-and-Employees/
Nevada Board of Examiners Meeting Minutes, November 12, 2013, http://budget.nv.gov/uploadedFiles/budgetnvgov/content/Meetings/Board_of_Examiners/2013/Q4/Minutes%20-%20BOE%20NOVEMBER%202013.pdf
"McKesson to Pay Wisconsin $13.9 Million to Settle Medicaid Fraud Charges," Guy Boulton, Milwaukee Journal Sentinel, November 5, 2013, http://www.jsonline.com/business/mckesson-to-pay-state-139-million-to-settle-medicaid-fraud-charges-b99135525z1-230678221.html?ipad=y</t>
  </si>
  <si>
    <t>The quarterly reports and mid-year revenue estimating conferences address changes in tax collections, updates on spending and any changes in economic assumptions. They are available on the state budget web site.</t>
  </si>
  <si>
    <t>The Governmental Ethics Commission reports that it initiated 15 inquiries and conducted 6 more in-depth investigations in fiscal 2014. The commission fielded 14 complaints, all but one of which was dismissed for lack of evidence. According to the GEC executive director: "Most of the time, it doesn't pan out." 
The one complaint that went to a hearing involved a complaint that a state legislator who admitted exceeding the amount he could legally donate to his county's central party committee. Because the donation was returned and the legislator signed a consent decree, the commission levied no fine, its executive director said.  A veteran statehouse reporter said the GEC investigates complaints, but seems to react more than initiate investigations. "I just don't know how often they take up cases on their own."</t>
  </si>
  <si>
    <t xml:space="preserve">Bob Kuchera, Employee representative, Wyoming Public Employees Association, May 7, 2015, phone. 
WRS board hires Ruth Ryerson as new executive director, Wyomning Retirement System website, May 30, 2015
http://retirement.state.wy.us/news.aspx?NewsID=77                                                                      
Wyoming State Personnel Rules, Wyoming Department of Administration and Information, Chapter 1, Section 15, online, Jan 28, 2015 
http://www.wyoming.gov/loc/06012011_1/DOCS%20HR/Rules/AllChaptersCombinedWithCoverAndTOCCURRENT.pd                                                                                                                                                </t>
  </si>
  <si>
    <t>While outright patronage hiring is no longer practiced openly, political observers say some vestiges remain. In addition, they see evidence of nepotism-based hirings on legislative staffs and, in one case, involving replacing a legislator.
"There are absolutely no restrictions on nepotism, patronage for legislative staff members," said Julia Vaughn, policy director, Common Cause-Indiana. "There are a whole lot of nephews, nieces, sons and daughters and that type of hiring on legislative staffs."
She also said she believes many of the legislative assistants who are hired are "political hires," based on recommendations from political parties, although gone is the previous practice of legislative hires having to actually be cleared with county chairmen of political parties. 
Local government officials, who are under restrictions against nepotism in hiring and employment practices in their ranks due to a recent law passed by the legislature, complain that the legislature doesn't have to follow the same law, says John Krull, journalism department chairman at Franklin College, Franklin.
He also cited a type of nepotism when Rep. Jim Banks, R-Columbia City, whose wife, Amanda Banks, was elected in late 2014 by a caucus of district precinct committeemen to temporarily fill his seat, while he serves in the Naval reserve in Afghanistan. 
George Angelone, executive director of the Indiana Legislative Services Agency, said no prohibition against nepotism or cronyism exists for the legislative branch under law. As far as patronage is concerned, he said no LSA employee can be required to participate in any political activity or contribute money for political purposes, under LSA personnel rules. 
Ray Scheele, political science professor and co-director of the Bowen Center for Public Affairs at Ball State University, pointed out the LSA staff, most of whom are attorneys, are recommended to be hired by the LSA's director. The hiring is an open, non-patronage process, but caucus leaders of both parties have to approve the recommendations, he said. Those caucus leaders also select the LSA executive director. 
Instances of promotion or firing within the legislative staff that were influenced by nepotism, cronyism or patronage were not apparent in news media reports during the period of study.</t>
  </si>
  <si>
    <t>Oregon publishes quarterly forecasts estimating revenues, expenditures and obligations that cover the current year and at least five future years. The reports are available free online as soon as they are finalized. The second quarter report serves as a regular mid-year review.</t>
  </si>
  <si>
    <t>The asset disclosure forms filed by legislators who serve on a select committee on discipline and expulsion are filed with the secretary of state and posted online on the secretary of state’s website quickly after they’re received, where they can be accessed for free.
Members of the Judicial Qualifications Commission and Civil Service Commission do not file asset disclosure forms.</t>
  </si>
  <si>
    <t>Vicki Hearing, communications manager, State of Wisconsin Investment Board, vicki.hearing@swib.state.wi.us, email interviews Feb. 16, 18, and 20, 2015
State Ethics Code under § 19.41 to 19.59 of the Statutes,   http://ethics.state.wi.us/Forms-Publications/FormsPublications.htm#Standard%20of%20Conduct
Legislative Audit Bureau report, SWIB, July 2014, http://legis.wisconsin.gov/lab/reports/14-9highlights.pdf</t>
  </si>
  <si>
    <t>The Disclosure of Statement of Interests forms are online on the Tennessee Ethics Commission website. The files are uploaded almost immediately after they are turned in by lawmakers. There is no charge to access them and no software, such as a PDF reader, is required to view them. These forms would include members of the Ethics Commission and the judges who sit on the Board of Judicial Conduct. However, citizen members and lawyers appointed to the Board of Judicial Conduct would not have to file an asset disclosure form.</t>
  </si>
  <si>
    <t xml:space="preserve">There is a public presentation known as the "mid-year budget briefing." The presentation, which contains information at the discretion of the executive, is posted online for free on the Office of the Budget website. </t>
  </si>
  <si>
    <t xml:space="preserve">Reporters and citizens do not typically encounter any obstacles to obtaining statements of financial interest. Statements of financial interest are available online in a database that can be accessed for free. Any records not in the database can be obtained at the offices of the State Ethics Commission between the hours of 8 a.m. and 5 p.m. Monday through Friday. Records can be inspected for free; there is a $0.25 per page copying charge. </t>
  </si>
  <si>
    <t>The Legislative Ethics Commission oversees allegations of misconduct by state legislators. 
There have been no documented cases of nepotism, cronyism and patronage within the Legislative branch as reported by the Legislative Ethics Commission during the period of study.</t>
  </si>
  <si>
    <t>Craig Slaughter, director of the West Virginia Investment Management Board, in a telephone interview from his office in Charleston WV on Jan. 29, 2015.
Phil Kabler, statehouse correspondent for the Charleston Gazette, in a telephone interview from the state Capitol on Jan. 20, 2015.
State Auditor Glen Gainer in a telephone interview from his office in the state Capitol on Feb. 6,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t>
  </si>
  <si>
    <t>The Rhode Island Ethics Commission will email or provide hard copies of financial disclosure forms upon request, promptly and with no charge beyond photocopying. The commission does not post the forms on its web site.</t>
  </si>
  <si>
    <t>This information is published immediately and is available online. Hard copies costs 50 cents a page.</t>
  </si>
  <si>
    <t xml:space="preserve">Idaho law strictly bans nepotism in all hiring. This applies in both portions of Idaho’s legislative staff: Non-partisan staff, which is hired and overseen by the director of legislative services; and partisan staff, which is hired and overseen by the House and the Senate. 
  Although state law doesn’t ban cronyism or patronage in hiring, great efforts are taken to avoid both in the hiring of non-partisan legislative staff. The director of legislative services, a non-partisan position, is in charge of all hiring and promotion of employees through a merit system. Below him, the heads of two divisions, Legislative Audits and the Office of Performance Evaluations, are headed by their own non-partisan directors who are in charge of their own merit systems for hiring, independent of any political influence. The non-partisan staff has a culture of stringent avoidance of political involvement; that enables the staffers to work with all legislators, regardless of party, and maintain their trust.
  Similarly, the partisan staff also is hired based on a merit system, to avoid nepotism, cronyism or patronage. In both houses, a committee of lawmakers interviews all prospective attaché hires; these include committee secretaries, clerks, sergeants-at-arms and the like. In the Senate, a committee of members of the majority interviews most of the staff; a committee of members of the minority, which is tiny, interviews its own caucus staff. In the House, the situation is similar; although the committee that interviews most of the staff has been bipartisan in the past. It currently comprises only Republicans, who hold a large majority of the seats in both houses. 
 The minority caucus hires its own very small staff. When legislative pages – high school students who work for six-week stints in the House or Senate during the legislative session – are hired who are relatives of legislators, they cannot be paid. If a legislator has a suggestion on a potential hire for a committee secretary, the hiring committee considers it, but the candidate still goes through the same interview process as all candidates. For House staffers, there are enough positions relative to applicants that it is sometimes difficult to fill them, and there is little competition. Nevertheless, hiring decisions are focused on ability to do the job.
 </t>
  </si>
  <si>
    <t xml:space="preserve">During the period of study, there were no documented instances. However, the state paid about $1,100 in shipping costs to ship the gifts Gov. Scott Walker received on a China trade mission in 2013 back to Wisconsin.
In the past, State Attorney General Don Hanaway in 1988 was investigated for accepting a meal and some soda from a lobbyist while he was a state senator. A special counsel said that Hanaway did not violate the State Ethics Code and that any lobby law violations were too minor to warrant a forfeiture. </t>
  </si>
  <si>
    <t>Austin Jenkins, Capitol reporter nwNewsNetwork phone interview 2/24/2015; 
Tish Day, Institutional Relations, Washington State Investment Board email interview 3/19/2015; 
Liz Mendizabal, Institutional Relations Director for Washington State Investment Board, email 4/16/2015;
From state job to lobbying gig? Officials want ‘cooling-off’ year first, The Seattle Times, Jan. 8, 2015
http://www.seattletimes.com/seattle-news/from-state-job-to-lobbying-gig-officials-want-lsquocooling-offrsquo-year-first/</t>
  </si>
  <si>
    <t>Jeanne Chenault, director of public relations for the Virginia Retirement System, Richmond, Va., 10 March 2015, interview by email.
Ron Jordan, executive director of Virginia Governmental Employees Association, Richmond, Va., 10 March 2015, interview by phone.
Alex Hannah, vice president for marketing communications and education at ICMA-RC, Washington, D.C., 13 April 2015, interview by email.
"VRS Director Resigns; Board to Conduct National Search," VRS news release, 6 January 2015. http://www.varetire.org/news/2015/robert-schultze-resignation.asp
2014 Comprehensive Annual Financial Report, Virginia Retirement System, 4 December 2014. http://www.varetire.org/pdf/publications/2014-annual-report.pdf</t>
  </si>
  <si>
    <t>There have been no incidents made public in which the governor or cabinet-level officials have accepted gifts more lavish than those permitted under the state Ethics Act. 
  “Meals and group entertainment used to be more important than they are now,” said Phil Kabler, statehouse correspondent for the Charleston Gazette. “But now any time an official goes out to dinner with a lobbyist, the lobbyist is required to report it. I think that’s had something of a chilling effect.” Kabler said he knew of no blatant violations of these rules.
  Jack Rogers, retired state department head, said gifts and hospitality are not problems in the executive branch. “If your purchasing system is effective, then gift giving is cut down because no one can buy a state contract. And I think our purchasing system is pretty good at tracking those problems,” he said.
  A spokesperson for the governor’s office said she was not aware of any violations of the regulations on gifts and hospitality.
 “I believe they make every effort to comply with the ethics law,” said Sam Hickmanm, who represents state social workers. “Everyone is so aware of it that there are no violations.”</t>
  </si>
  <si>
    <t>Ark. Code 19-11-705, “Employee conflict of interest,” 1979
http://law.justia.com/codes/arkansas/2012/title-19/chapter-11/subchapter-7/section-19-11-705/
Ark. Code 19-11-715, "Duties of the Director of Finance and Administration," 1979
http://law.justia.com/codes/arkansas/2012/title-19/chapter-11/subchapter-7/section-19-11-715/
Executive Order 98-04, 1998
http://www.dfa.arkansas.gov/offices/accounting/internalaudit/Documents/eo9804.pdf
Ark. Code 21-8-304(a), “Code of Ethics, Prohibited Activities,” 1979
http://law.justia.com/codes/arkansas/2012/title-21/chapter-8/subchapter-3/section-21-8-304/</t>
  </si>
  <si>
    <t xml:space="preserve">Pursuant to Article VI, Section 7 of the State Constitution, the Supreme Court has promulgated rules having the force and effect of law. 
Rule 15 of the Rules of the Supreme Court of the State of Hawaii requires full and part-time judges to publicly disclose financial interests. These include sources of income over $1,000, ownership and beneficial interest worth $5,000 or more, names of creditors to whom $3,000 or more is owed, value of real property worth $10,0000 or more and other financial information. 
The disclosure is for the judge and family members, defined as the judge, spouse and dependent children.
Financial disclosure statements filed pursuant to this rule shall be available for public inspection in the supreme court clerk's office during normal business hours. Each judge’s most recent long form statement and subsequent short form statement, if any, shall be accessible through the Judiciary’s public web site.
  </t>
  </si>
  <si>
    <t>Political Reform Act of 1974, Government Code §87100 (1974)
http://leginfo.legislature.ca.gov/faces/codes_displaySection.xhtml?lawCode=GOV&amp;sectionNum=87100.
Government Code §19990 (Amended 1986)
http://leginfo.legislature.ca.gov/faces/codes_displaySection.xhtml?lawCode=GOV&amp;sectionNum=19990.</t>
  </si>
  <si>
    <t>During the period of study, the State Executive Ethics board has not opened any investigations under the gift statutes. 
 In 2014, there were 17 complaints of improper use of state resources that resulted in findings of guilt. But those cases generally involved employees conducting personal business on state time or other misuse of public resources, not accepting bribes or other improper consideration.
 Awareness of ethical guidelines is generally high among Washington state officials, says Brad Shannon, longtime statehouse reporter and now editorial writer for The Olympian. But given the limited resources of the state watchdog agencies and a shrinking capital press corps, lack of documented cases of ethics lapses doesn't necessarily mean violations that go unreported don't occur.</t>
  </si>
  <si>
    <t>There have been no documented cases of nepotism, cronyism or patronage in the Legislature in Hawaii during the study period. Lawmakers, the Legislative Reference Service, minority and majority offices, the clerk and committee chairs have both permanent staff and session hires. The Legislature models its rules after state ethics policies, although breaches are usually handled by leadership rather than the Ethics Commission. Lawmakers hire staff based on merit and are careful not to put family members in a supervisor-employee relationship.
 There has been at least one case of nepotism, cronyism or patronage publicized in other branches of government, demonstrating that the media would be likely to report on breaches in the Legislature if they occurred. There was an occurrence at the Hawaii State Hospital prompted legislation clarifying nepotism laws in the state.</t>
  </si>
  <si>
    <t>Investigations are typically based on complaints instead, which can be costly and timely.
The State Board of Elections will file complaints that typically stem around lack of campaign disclosure filings. 
As the State Board of Elections does not disclose investigations unless they result in justifiable findings, it's very hard to assess how often committees, candidates and political action committees are independently investigated. 
There have been requests for investigation -- such as one against now Gov. Bruce Rauner during his campaign in 2014 for not fully reporting campaign expenditures as required by law--  but it is unclear if the request for investigation resulted in an investigation. 
Between Jan. 1, 2013 and May 20, 2015, there were 72 complaints made public. The State Board of Elections filed 68 of those complaints that stem around failure to file quarterly reports. 
During that same time period, the State Board of Elections investigated a complaint filed by Edwin Reyes against one local alderman, Jesse Ruben Juarez. The State Board found that it was highly unlikely that candidate Juarez spent the $18,000 he withdrew from campaign funds in cash on "street money" for political workers and that each expenditure was under $150 (which is the threshold for reporting). The candidate had 30 days to file amended quarterly reports and properly account for the expenditures. The complaint was filed Feb. 7, 2014 and a public hearing was held on June 23, 2014, with a final order issued Feb. 20, 2015.</t>
  </si>
  <si>
    <t>Arizona Revised Statutes, Title 38 Chapter 3 Article 8 503 Conflict of interest; exemptions; employment prohibition, http://www.azleg.gov/FormatDocument.asp?inDoc=/ars/38/00503.htm&amp;Title=38&amp;DocType=ARS
Laws current as of March 30, 2015.</t>
  </si>
  <si>
    <t>A.S. 39.52.110, "Scope of Ethics Act" (http://law.alaska.gov/doclibrary/ethics/EthicsInfo.html), accessed June 6, 2015; 
A.S. 39.52.130, "Improper Gifts" (http://www.law.alaska.gov/doclibrary/ethics/EthicsAct.html), accessed June 6, 2015;
A.S. 39.52.910, "Applicability" (http://www.law.alaska.gov/doclibrary/ethics/EthicsAct.html), accessed June 6, 2015;
"Who is my designated ethics supervisor?" Department of Law Guide (http://law.alaska.gov/doclibrary/ethics/MyDES.html), accessed March 2, 2015</t>
  </si>
  <si>
    <t>There are no documented cases of the legislative branch hiring, firing, promoting or appointing people based on nepotism, cronyism or patronage in the study period.
 Records of the legislature are not subject to open records, so it can be difficult to find out about promotions and who gets promoted, hired or fired, said Lori Geary, Capitol Reporter for WSB TV.</t>
  </si>
  <si>
    <t>Elected state level judges are required to file asset disclosure forms that includes their family's assets. Family is defined as spouse and dependent children. These disclosure must be made available to the public. 
  All judges in Georgia are elected. Superior Court judges are elected in Georgia in non-partisan elections to a four-year term. Supreme Court and Appeals Court judges are elected to a six year term. 
  § 21-5-51. "Financial disclosure statements filed pursuant to this article shall be public records and shall be subject to inspection and copying by any member of the public as provided by law for other public records."</t>
  </si>
  <si>
    <t>Two elected officials were investigated for undisclosed gifts and hospitality from the CEO of Star Scientific, an embattled tobacco-turned-pharmaceutical company. While former Gov. Bob McDonnell was convicted on federal corruption charges, former Attorney General Ken Cuccinelli was not prosecuted. There were no other incidents during the research period. The officials sign their disclosure forms.
Cuccinelli donated $18,000 to charity after disclosing he had received hospitality and a catered meal from the CEO, Jonnie Williams. Cuccinelli said leaving the items off his disclosure form initially was an oversight, which is the only piece that could be considered illegal under the gift law at the time. McDonnell and his wife and children took over $177,000 in gifts and loans from Williams, which were initially not disclosed under Virginia's exception for personal friends. Although Virginia law placed no limits on gifts at the time, federal prosecutors persuaded jurors that the gifts violated federal laws governing honest services.  
Dave Ress, reporter with the Daily Press, said it's very difficult, under state statute, to successfully bring any charges against public officials for incidents involving gifts and hospitality. "The commonwealth relies on classical bribery," he said, which means finding and proving beyond a reasonable doubt a quid pro quo. "And this would apply to any state where bribery is, 'I paid you, you did that,'" he said.
Since then, the General Assembly has strengthened the gift laws twice, first creating a limit of $250 from any lobbyist or business-seeker and then lowering the limit to $100 per year, including trips and meals, which were not included before. This followed the executive order that Gov. Terry McAuliffe put in place for executive branch officials and employees.</t>
  </si>
  <si>
    <t>The Florida Constitution, Article II Section 8, requires that all elected constitutional officers file a public disclosure of their financial interests. There is no requirement that immediate family also file. 
 Florida Constitution Article II SECTION 8. Ethics in government.—A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In addition, the Code of Judicial Conduct, Canon 6(b), covers public financial reporting: 
 (1) Income and Assets. A judge shall file such public report as may be required by law for all public officials to comply fully with the provisions of Article II, Section 8, of the Constitution of Florida. The form for public financial disclosure shall be that recommended or adopted by the Florida Commission on Ethics for use by all public officials. The form shall be filed with the Florida Commission on Ethics on the date prescribed by law, and a copy shall be filed simultaneously with the Judicial Qualifications Commission.</t>
  </si>
  <si>
    <t>Public Officers and Employees, Title 36, Chapter 25, Section 5, 2000.
http://alisondb.legislature.state.al.us/alison/codeofalabama/1975/coatoc.htm, accessed May 14, 2015.</t>
  </si>
  <si>
    <t>The Idaho Secretary of State’s office follows up on errors or discrepancies it finds through its discrepancy report or its math-checking of campaign finance reports, contacts those involved, and if they have collected more than the limits allow, require them to return the money.
  It launches formal investigations when it identifies discrepancies, as well as when it receives a complaint, as required by law. In the 2013-14 election cycle, the office responded to and investigated seven complaints. Those included a campaign “robo-call” that didn’t include the required disclosure of who had paid for it; that item was turned over to the Idaho Attorney General’s consumer protection division for prosecution. Another was an anti-wolf campaign that ran afoul of regulations regarding electioneering communications, because it named Idaho Gov. Butch Otter and he was seeking re-election at the time. The Secretary of State’s office investigated and determined that Tree Top Ranches, which was running the campaign, needed to file campaign finance disclosure forms; they did, disclosing that they spent $3,200 on the campaign.
  A group called the “Integrity in Government PAC” filed a report showing it spent $4,900 on independent expenditures in the 2014 election campaign, but didn’t show any contributions to indicate the source of the funds. After the Secretary of State investigated, the PAC filed a disclosure report, showing a series of individuals in eastern Idaho and Utah who had each donated substantial sums to underwrite the group’s campaign. A similar issue with regard to the same group was investigated in the primary election. 
  A complaint about the disclosure report of a Republican legislative candidate was received from the local county Democratic Party; the Secretary of State’s office undertook a full investigation, but determined the candidate’s disclosures met the requirements of the law. The Secretary of State also received a complaint that a North Idaho political group was engaging in false advertising; it found nothing in the campaign finance disclosure laws permitting it to regulate that. 
  A complaint about radio ads from a Colorado-based group called “Citizens for Fairness” that were aired in eastern Idaho, targeting two incumbent GOP state legislators, was investigated and led to a complaint being filed in court; the group was fined $1,000. After being fined, it filed the required report.
  An example of the lack of political influence in determining the outcomes of these cases in Idaho is that they involved various parties, and the Secretary of State’s office responded in the same way regardless. When the Idaho Republican Party complained about a campaign finance practice of the Democratic challenger to the sitting Republican governor, the Secretary of State’s office looked into it and found no sign whatsoever of any violation and stated that publicly; the GOP then decided against filing a formal complaint.</t>
  </si>
  <si>
    <t>Even the most bitter enemies of the current governor have not suggested that he or his appointees or members of their immediate families accept lavish gifts or are being wined and dined at fancy restaurants. There have been no formal complaints or allegations made to the Attorney General's Office or any other prosecuting agency. The governor is a Democrat, and while the Republicans regularly criticize him, it is primarily for his policies. 
 Republicans and journalists have also attacked Gov. Peter Shumlin for his extensive travels during the two years he was head of the Democratic Governors Association. While he may have been fundraising, there is no indication that he was accepting personal gifts and hospitality on those trips.
 VPIRG Executive Director Paul Burns said he knew of "no evidence" that officials were receiving improper gifts or hospitality.</t>
  </si>
  <si>
    <t xml:space="preserve">There are no documented cases in the study period of legislative branch hiring, firing and promotion being based on nepotism, cronyism or patronage. A search of public opinions shows the Public Integrity Commission did not rule publicly on any such cases in the study period. </t>
  </si>
  <si>
    <t>There is a law that bars public employees from deciding on a matter if they have a personal or private interest in it.
The statute says the employee must abstain from the process and his/her abstention will be officially recorded. The law does not include financial benefit for family members as a “personal or private interest.”
The law defines a personal interest as one that is “direct and immediate” as opposed to “speculative and remote” and provides “a greater benefit or a lesser detriment than it does for a large or substantial group or class of persons who are similarly situated.”</t>
  </si>
  <si>
    <t>To avoid a conflict of interest, any employees who are involved in or believe they are about to become involved in a matter that could result in a conflict of interest should immediately notify their supervisor in writing. The supervisor must provide the employee with written advice/direction on how to resolve the matter, after consulting with the chain of command and/or department legal counsel as necessary. 
The law reads specifically: 19.46  Conflict of interest prohibited; exception. (1)  Except in accordance with the board’s advice under s. 5.05 (6a) and except as otherwise provided in sub. (3), no state public official may:      (a) Take any official action substantially affecting a matter in which the official, a member of his or her immediate family, or an organization with which the 
official is associated has a substantial financial interest.      (b) Use his or her office or position in a way that produces or assists in the production of a substantial benefit, direct or indirect, for the official, one or more members of the official’s immediate family
 either separately or together, or an organization with which the official is associated.</t>
  </si>
  <si>
    <t>There are two categories of employees in the legislative branch -- partisan and nonpartisan -- each with about 230 members and each with its own "system" of employment practices. None are members of a union.
Those who work for the nonpartisan offices that support the work of the General Assembly -- Office of Fiscal Analysis, Office of Legislative Research, Program Review and Investigations, Office of Legislative Management (OLM) -- are part of a fairly conventional system. When a job opening occurs, advertisements are placed on state websites and on CareerBuilder; resumes are collected; annual job evaluations include self-appraisals and goal-setting; merit raises are given, or not. 
The Human Resources director of OLM, who's worked in the office for 17 years, said that occasionally a legislator "will go to bat for a constituent about a job opening, but thankfully, I've never felt any pressure."
On the other hand, partisan employees -- legislative aides who work for a lawmaker or for one of the party caucuses -- are hired, fired, promoted, etc., according to legislative and political needs. Employment practices for political employees have their own logic. [The partisan employees are set apart in another way. They are all exempted from filing the asset disclosure forms (statements of financial interests) that most other state employees, including legislators, must file annually with the Office of State Ethics.] 
Few examples of favoritism involving hiring in the legislative branch came to light during the reporting period (January 2013 through June 2015). In 2013, however, a Hartford legislator criticized news reports of nepotism in summer jobs at state agencies (the executive branch). He noted that few young people in cities have the connections that could net them a lucrative summer position and pointed to "the hiring of the children of many government officials for summer jobs." At least one attempt since then of creating a state lottery for summer jobs died in legislative committee.</t>
  </si>
  <si>
    <t>Because of the former attorneys general investigation and prosecutions, observers question the efficacy of Utah's law about gifts and hospitality. There were clear abuses of this found during the investigation of the two former attorney generals who accepted travel, entertainment and gifts of hospitality. The investigation prompted a review of ethics and campaign finance laws. 
During the review period two former attorneys general were charged with "pay for play" allegation and evidence was also found they accepted gifts. Their cases are now in the judicial process.  Prosecutors charged former Attorney General John Swallow and his predecessor, Mark Shurtleff, in  July 2014 with multiple criminal counts. If convicted, each man could face up to 30 years in prison. The charges came after nearly two years of investigations by county, state and federal authorities, state lawmakers and the lieutenant governor's office. Prosecutors allege the two former officials accepted campaign contributions and gifts that created a pay-to-play culture in state's highest law enforcement office.
There is no other reported cases of executive branch employees accepting gifts and hospitality during the study period.</t>
  </si>
  <si>
    <t>Judges are required to make annual filings listing assets, business affiliations, and sources of income. Lawmakers must report income sources over $1,000; debt over $1,000 held for more than 90 days; ownership worth more than $5,000 in any business enterprise; and the name address and type of practice of a professional organization from which the lawmaker earned more than $5,000 in the previous year.
 Family members are not covered under the disclosure laws, and are not required to report financial information. Public officers, the definition of which includes elected officeholders, judges and cabinet secretaries, must also report any honoraria, reimbursements for expenses of more than $1,000 and gifts valued above $250.
Under section 5863. the records must be made available at reasonable hours for public inspection.</t>
  </si>
  <si>
    <t>Statements of Economic Interest are available by calling the Oregon Ethics Commission. These records are generally made available quickly (within a week) by email and are free, unless multiple disclosure forms are requested, in which case there may be a small delay.</t>
  </si>
  <si>
    <t>West Virginia Code 6B-2-5(j) prohibits public officials from voting on any matter in which they or a member of their immediate family have a financial interest. 
 6B-2-5(j) reads as follows:
 "(1) Public officials, excluding members of the Legislature who are governed by subsection (i) of this section, may not vote on a matter: (A) In which they, an immediate family member, or a business with which they or an immediate family member is associated have a financial interest."
 On the specific recusal mechanism, the same law states, "(3) For a public official's recusal to be effective, it is necessary to excuse him or herself from participating in the discussion and decision-making process by physically removing him or herself from the room during the period, fully disclosing his or her interests, and recusing him or herself from voting on the issue."
 §6B-2-5 applies "(a) (...) to all elected and appointed public officials and public employees, whether full or part time, in state, county, municipal governments and their respective boards, agencies, departments and commissions and in any other regional or local governmental agency, including county school boards."</t>
  </si>
  <si>
    <t>In Oklahoma, there are two reports that serve as a mid-fiscal year review for state government: The pre-budget statements published each December contain revised revenue estimates/changes in assumptions for the current fiscal year, as well as projections for the next. The fiscal year in Oklahoma begins in July. 
This document is published for free online and presented by the Office of Management and Enterprise Services each year at an open public meeting. Since it is presented in the middle of the fiscal year, this serves as the state's mid-year review. 
Additionally, OMES publishes a state budget outlook each year with projections for seven years, which is available online to the public in the format of a Powerpoint slideshow. 
But there's not a formalized process or report clearly labeled "mid-year review."</t>
  </si>
  <si>
    <t>Austin Jenkins, Capitol reporter nwNewsNetwork phone interview 2/24/2015; 
Tish Day, Institutional Relations, Washington State Investment Board email interview 3/19/2015; 
Liz Mendizabal, Institutional Relations Director for Washington State Investment Board, email 4/16/2015;
From state job to lobbying gig? Officials want ‘cooling-off’ year first, The Seattle Times, Jan. 8, 2015
http://www.seattletimes.com/seattle-news/from-state-job-to-lobbying-gig-officials-want  quocooling-offrsquo-year-first/</t>
  </si>
  <si>
    <t>Public watchdog groups say there don’t appear to be any documented cases in which the governor or other members of the executive branch have accepted gifts or hospitality above what is legally allowed during the period of study.   
“I haven’t seen any evidence that they aren’t complying with those requirements,” said Alex Winslow, director of Texas Watch.  “If there were widespread abuse, we would probably be hearing about it.”</t>
  </si>
  <si>
    <t>There are no documented cases of Gov. Bill Haslam or anyone in the executive branch or their family members accepting gifts and hospitality beyond what is allowed. In January 2015, Forbes named Haslam, heir to the country's largest diesel retailer, the richest politician in America, estimating the governor's net worth as $2 billion. 
 Still, veteran reporters say they aren't sure what kinds of gifts members of the executive branch might be receiving, although none could say they know of any cases where the governor or anyone in his administration have received anything above what is legally allowed. 
 "I have to say I don’t know what (the governor) may be getting, just like I don’t know what cabinet members may be getting," said Rick Locker, a reporter for the Memphis Commercial Appeal. "I think the hospitality rules are generally not very strong and no one enforces them." 
 Andrea Zelinski, a reporter with the Nashville Scene, said she did not know what types of gifts they were getting, either. And Tom Humphrey, who writes for the Knoxville News Sentinel, said he was not aware of anyone in the administration illegally accepting gifts.</t>
  </si>
  <si>
    <t xml:space="preserve">Oklahoma's asset disclosure forms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The office typically does not charge for electronic copies of smaller data requests, larger amounts of data sometimes result in charges, sources said. </t>
  </si>
  <si>
    <t>Dee Larsen, contract attorney for the Utah Retirement Systems, Howard, Larsen, Hansen &amp; Eves, Email, April 2, 2015. Salt Lake City.
Richard Ellis, Utah State Treasurer, in-person intereview April 8, 2015, Salt Lake City.
Utah's retirement audit. Deseret News editorial, March 5, 2013, http://www.deseretnews.com/article/765623878/Utahs-retirement-audit.html?pg=al. Access May 9, 2015.</t>
  </si>
  <si>
    <t>While there is no mid-year review per se of the first half of the budget year, year-to-date information is contained in the monthly financial reports, online with the Ohio Office of Budget and Management. The only shortcoming is that there is seldom an evaluation of economic assumptions. Also, in recent years the governor has proposed a "mid-biennium review" that essentially is another budget bill, with new financial estimates.</t>
  </si>
  <si>
    <t>Commissioner of Political Practices, Ethics Complaint Decisions, 2015, http://politicalpractices.mt.gov/2recentdecisions/ethics.mcpx
Brad Sanders, State Procurement Bureau, Bureau Chief, 27 February 2015, Helena, Montana, email
Cary Hegreberg, Montana Contractors Association, executive director, 7 April 2015 Helena, Montana, telephone
State of Montana Debarred Vendors, 2015, http://gsd.mt.gov/ProcurementServices/debarredsuspendedvendors</t>
  </si>
  <si>
    <t>Except as required to perform duties within the scope of employment, no state officer or state employee may use his or her position to secure special privileges or exemptions for himself or herself, or his or her spouse, child, parents, or other persons. On top of that, various agencies have their own recusal requirements. They include the Department of Licensing, Retirement Board, Fish &amp; Wildlife and the Puget Sound Partnership. 
 State law also specifies that members of panels and program committees (who might make recommendation to boards) also must recuse themselves in cases of potential conflict of interest.</t>
  </si>
  <si>
    <t>There is no law to which executive branch members must adhere in this respect.
 There is, however, a policy in the state government Employee Handbook that says “State employees shall not accept gratuities, money, or any type of gift or service from a company that does business or that actively aspires to do business with the state of South Dakota.” No evidence could be found of state employees violating that policy.
 There is no gift registry, the policy does not refer to family and there have been no scandals involving family and gifts.</t>
  </si>
  <si>
    <t>The Office of Management and Budget provides a mid-biennium review not a mid-year review because the state budget is on a biennial cycle. During each cycle, the agency provides at least three budget forecasts and reviews, which are available online as soon as they’re released. If economic conditions change drastically, the forecasts may be provided more frequently. This happened in late 2014 when oil prices fell, affecting the state’s revenue forecasts.</t>
  </si>
  <si>
    <t>Virginia’s State and Local Government Conflict of Interests Act says that officers and employees of state and local government and advisory agencies must disqualify themselves if they or immediate family members stand to gain personally from the transaction. There are exceptions that include if an officer or employee benefits as a member of the public, he or she may participate in the decision-making.
 In this law, immediate family means spouse or dependent children.</t>
  </si>
  <si>
    <t>Ryan Burns, public information officer, Office of Administration, Jefferson City, Missouri, 19 May 2015, interview by email.
Pamela Henrickson, Goller, Feather, &amp; Henrickson LLC, Jefferson City, Missouri, 7 May 2015, interview by phone.
“Vendor Manual,” State of Missouri Office of Administration Division of Purchasing and Materials Management, 4 December 2014, accessed 12 May 2015, http://oa.mo.gov/sites/default/files/vendormanual.pdf</t>
  </si>
  <si>
    <t>Section 3.015 of the Department of Human Service’s Policy Manual, “Rules and Regulations for Personnel Administration,” states that “An employee shall not engage in any employment, activity or enterprise which has been or may be determined…to be inconsistent... incompatible, or in conflict with his duties as a classified employee or with the duties, functions, or responsibilities of the agency by which he is employed."
 But nothing specifically requires civil servants to recuse themselves in case of a conflict of interest.
 The Department Document directly dealing with conflicts of interest, “Number 5.2 - Conflicts of Interest Arising From Employment,” is concerned exclusively with the kind of conflict that arises when two related civil servants are employed by the same agency.</t>
  </si>
  <si>
    <t>Howard Goldman, communications director, Teacher Retirement System of Texas, email, Feb. 11, 2015
Sharmila Kassam, deputy chief investment officer for the Employees Retirement System of Texas, telephone interview, Feb. 23, 2015
Anumeha (only one name), interim director, Pension Review Board, telephone interview, Feb. 10, 2015</t>
  </si>
  <si>
    <t>Department of Finance and Administration Director of Communications Chuck McIntosh: e-mailed answers to questions April 29, 2015
Mississippi Associated Builders and Contractors President Buddy Edens - emailed answers to questions - July 8, 2015
Mississippi Department of Finance and Administration: www.dfa.state.ms.us/.../Exhibit%202%20Management's%20Philosophy.doc</t>
  </si>
  <si>
    <t>In 2014, Gov. Haley listed "at least 20 in- and out-of-state trips taken last year that were reimbursed by other individuals or groups, valued at a total of $46,918. The out-of-state destinations included Miami, Palm Beach and Boca Raton, Fla.; Aspen, Colo.; and Washington, D.C.," according to The Nerve.
"Haley also received 230 other gifts, valued at a total of $45,554, from friends, supporters, politicians, companies, schools and organizations in 2013, her income-disclosure form shows. The gifts ranged from books and relatively inexpensive jewelry and clothing to the use of Clemson University football suites, each valued at nearly $2,900."
None of this, however, is illegal, she obviously didn’t hide it – and there have been instances where she gave gifts back.</t>
  </si>
  <si>
    <t>Curtis Yoakum, Assistant Commissioner, Communications and Planning, Minnesota Department of Administration, St. Paul, Minnesota, 18 March 2015, email interview
Responsible Contractor Requirement Defined, Minnesota Statutes, Chapter 16C, Section 16C.285, 2014, https://www.revisor.mn.gov/statutes/?id=16C.285
Discrimination on Account of Race, Creed, or Color Prohibited in Contract, Minnesota Statutes, Chapter 181, Section 181.59, 2015, https://www.revisor.mn.gov/statutes/?id=181.59
Disclosure of Breach in Security; Notification and Investigation Report Required, Chapter 13, Section 13.055, 2014, https://www.revisor.mn.gov/statutes/?id=13.055</t>
  </si>
  <si>
    <t>There appears to be no mid-year report, though there is a post-legislative session report from the Office of Budget and Management that delineates changes to the previous  budget made by the executive and the legislature. It also forms a basis for the ensuing budget. The report appears months after the two-year  legislative session ends. For example, the 2013 session ended on July 26, and the post-legislative budget summary for 2013-2015 appeared in January 2014. The fiscal year ended the previous June 30. There is no fixed end to the legislative sessions. They end when the work is done. The report is a PDF from the Office of Management and Budget.</t>
  </si>
  <si>
    <t>Lawrence Glazer, member, State Ethics Board, email conversation, March 17, 2015             
Caleb Buhs, public information officer, Department of Technology, Management and Budget, email conversations, April 21-26, 2015                                                                   
Detroit Free Press, June 5, 2015, "Panel: Prison store boss' acts unethical" http://www.freep.com/story/news/local/michigan/2015/06/04/union-ethics-complaint-free-goods-prison-store/28463835/
---
Peer Reviewer Source:
"Kitchen sex still an issue after one year of Aramark,"Detroit Free Press, Dec. 14, 2014; http://www.freep.com/story/news/local/michigan/2014/12/14/aramark-prison-food-inmate-sex/20364467/</t>
  </si>
  <si>
    <t xml:space="preserve">Employees must declare a potential conflict of interest before doing something that may be interpreted as a conflict of interest. Managers can then excuse the employee from taking an action that would be a  conflict of interest. Rules make clear that economic benefit is "tantamount to a gift."
The law is silent on application to immediate family. </t>
  </si>
  <si>
    <t>Email from Shelli King, spokeswoman for the Tennessee Department of Treasury, on March 27, 2015. 
Rebecca Bradley, ethics specialist with the Tennessee Ethics Commission, on May 22, 2015.
Phone interview with Jerry Winters, lobbyist for the Tennesse Retired Teachers, on May 22, 2015.</t>
  </si>
  <si>
    <t>State law contains conflict-of-interest prohibitions for state agencies but does not include a strong recusal mechanism for state employees, say watchdog groups.  
The 2015 Legislature passed a bill that would have required state agency governing board members and governing officers to recuse themselves from decisions that would have presented a conflict of interest, but Gov. Greg Abbott vetoed the bill because of a late-hour addition that would have shielded spousal assets from disclosure in lawmakers’ personal financial statements.  
The bill’s author, Rep. Sarah Davis, R-West University Place, opposed the provision and joined those who supported the veto.
Texas government code prohibits a state officer or state employee from engaging in a direct or indirect interest that conflicts with the “proper discharge of the officer’s or employee’s duties in the public interest.”  It also requires state agencies to produce ethics policies governing their employees.
Another conflict-of-interest provision, 572.058 of the Texas Government Code, requires board members with an interest in a matter pending before the board to publicly disclose that fact and refrain from participating in the decision.  The provision does not mention family members.
House Bill 1295, passed by the 2015 Legislature and signed into law, effective Sept. 1, 2015,  requires all governmental entities to disclose all interested parties – those who would benefit financially – from government contracts.</t>
  </si>
  <si>
    <t>There have been no documented cases of executive branch officials violating legal gift limits in recent years. Single gift limits for officials in Rhode Island are $25 and the aggregate value limit for any calendar year is $75. Spouses and dependent children are not allowed to accept any gift in exchange for any official action.</t>
  </si>
  <si>
    <t>Interview with Gary Lambert, assistant secretary for operational services with the  Massachusetts Executive Office of Administration and Finance, conducted by phone on February 24, 2015
Interview with Natasha M. Bizanos, senior counsel with the Massachusetts Inspector General's Office, conducted by phone on March 13, 2015
Charts showing requirements expected of contractors who are bidding on a state contract 
http://www.mass.gov/ig/publications/guides-advisories-other-publications/charts-proc.pdf  -  accessed June 28, 2015
Massachusetts General Laws – Conduct of public Officials : ch.268A, Enacted 1962  
  http://www.malegislature.gov/Laws/GeneralLaws/PartIV/TitleI/Chapter268A website accessed March 8, 2015 
Massachusetts Conflict of Interest Law – Enacted 1962
http://www.mass.gov/ethics/laws-and-regulations/conflict-of-interest-law.html - website accessed March 8, 2015 
Massachusetts Operational Services Divison
http://www.mass.gov/anf/budget-taxes-and-procurement/oversight-agencies/osd/  - website accessed March 8, 2015 
Chapter 30B Procurement of Supplies and Services – Enacted 1990
http://www.mass.gov/ig/procurement-assistance/about-chapter-30b.html – accessed March 8, 2015</t>
  </si>
  <si>
    <t>New York's governor publishes a mid-year report that summarizes changes in economic assumptions that could affect the current budget. The document, published in November, summarizes budget data from the first half of the year and also includes revised current year and multi-year projections.
 The document is available in PDF format in the archive section of the state's Open Budget website.</t>
  </si>
  <si>
    <t>There are no allegations of gifts accepted by members of the executive branch. However, the pattern of misconduct by the First Lady of Oregon seems to suggest that contracts in exchange for lobbying are at issue. She is currently being investigated by the FBI, and it has been reported that she sought to use her position for political gain, and accepted grants from a lobby group to promote her image.
The First Lady also obtained a free hotel stay courtesy of United Airlines, negotiated by executive branch staff, negotiated because of a flight delay.</t>
  </si>
  <si>
    <t>There is no dedicated mid year review of the budget. In December and August a Consensus Revenue Estimate is presented to the Legislative Finance Committee and posted on the LFC website. The group that drafts the report is made up of professional economists at the Taxation and Revenue Department, the Department of Finance and Administration, the Department of Transportation and the Legislative Finance Committee. It does not include information about expenditures.</t>
  </si>
  <si>
    <t>There are a number of statutes that regulate conflicts of interest for state employees and bar them from making decisions where they or an immediate family member have a financial interest. In addition, individual agencies also have their own rules and policies governing conflicts of interest. 
 Tenn. Code Ann. §12-4-115 says the "the central procurement office, state building commission and department of transportation shall establish policies and procedures to define and identify organizational conflicts of interest. The policies and procedures shall set forth methods, which may include avoidance, mitigation, or waiver, to deal with organizational conflicts of interest." The law also says that specific organizational "conflicts of interest be in writing." 
 The Central Procurement Office has a conflicts of interest policy that mandates that all of its employees or those at any covered state agency disclose the conflict of interest to the Chief Procurement Officer. The policy establishes a mechanism of how the employee is to deal with the conflict. 
 Also, the Department of Treasury has an Investment Division code of conduct that requires all employees to “immediately notify the compliance officer” if there is or appears to be a conflict of interest between the worker and the interests of the department, including retirement funds managed by Treasury. 
 State law makes it “unlawful for any officer, committee member, director, or other person whose duty it is to vote for, let out, overlook, or in any manner to superintend any work or any contract in which any municipal corporation, county, state, development district, utility district, human resource agency, or other political subdivision created by statute shall or may be interested, to be directly interested in any such contract. "Directly interested" means any contract with the official personally or with any business in which the official is the sole proprietor, a partner, or the person having the controlling interest. "Controlling interest" includes the individual with the ownership or control of the largest number of outstanding shares owned by any single individual or corporation. “ 12-4-101(a)(1)
 There does appear to be a provision that lets employees oversee work or a contract when there is an indirect interest as long as that it is publicly acknowledged.
 “It is unlawful for any officer, committee member, director, or other person whose duty it is to vote for, let out, overlook, or in any manner to superintend any work or any contract in which any municipal corporation, county, state, development district, utility district, human resource agency, or other political subdivision created by statute shall or may be interested, to be indirectly interested in any such contract unless the officer publicly acknowledges such officer's interest. "Indirectly interested" means any contract in which the officer is interested but not directly so, but includes contracts where the officer is directly interested but is the sole supplier of goods or services in a municipality or county. Tenn. Code Ann. § 12-4-101(b).
 In addition, Tenn. Code Ann. § 12-4-114 also covers conflicts of interest with contracts. 
  (a) (1) No public officer or employee who is involved in making or administering a contract on behalf of a public agency may derive a direct benefit from the contract except as provided in this section, or as otherwise allowed by law.
  (2) No public employee having official responsibility for a procurement transaction shall participate in that transaction on behalf of the public body when the employee knows that:
  (A) The employee is contemporaneously employed by a respondent to a solicitation or contractor involved in the procurement transaction;
  (B) The employee, the employee's spouse, or any member of the employee's immediate family holds a position with a respondent to a solicitation, a contractor involved in the procurement transaction, such as an officer, director, trustee, partner or the like, or is employed in a capacity involving personal and substantial participation in the procurement transaction, or owns or controls an interest of more than five percent (5%);
  (C) The employee, the employee's spouse, or any member of the employee's immediate family has a pecuniary interest arising from the procurement transaction; or
  (D) The employee, the employee's spouse, or any member of the employee's immediate family is negotiating, or has an arrangement concerning, prospective employment with a respondent to a solicitation or contractor involved in the procurement transaction.
  (3) A public officer or employee who will derive a direct benefit from a contract with the public agency the officer or employee serves, but who is not involved in making or administering the contract, shall not attempt to influence any other person who is involved in making or administering the contract.
  (4) No public officer or employee may solicit or receive any gift, reward, or promise of reward in exchange for recommending, influencing, or attempting to influence the award of a contract by the public agency the officer or employee serves.
 (b) As used in this section, "immediate family" means spouse, dependent children or stepchildren, or relatives related by blood or marriage.</t>
  </si>
  <si>
    <t xml:space="preserve">There have been no documented cases of the governor or other executive branch officials accepting gifts above what is legally allowed in Oklahoma. Sources said they could not recall any cases where executive branch officials had violated the rules governing gifts and hospitality. 
Press Secretary Michael McNutt said the governor's office has regular ethics briefings to avoid any problems with such behavior. "We frequently update staff on state ethics laws," he said. </t>
  </si>
  <si>
    <t>Financial disclosure records for ethics officials are handled the same as for other public officials. The financial disclosure statements from the Ohio Ethics Commission are kept by the commission itself. The commission will provide copies of the written paper filings (or scanned copies), usually within a couple of days but sometimes almost instantly, upon request by fax (up to 50 pages), regular mail or email. Statements for 1974-2003 must be obtained from the Ohio History Connection, which of course will take at least a few days typically within a week. 
The disclosure statements by the Joint Legislative Ethics Committee and staff are maintained by JLEC. The records are online scanned copies of pdfs. 
The Ohio Supreme Court keeps financial disclosure statements for members of the court and top staff, but they are not online. Records from the past two years are kept in electronic format and can be provided for free via email, regular mail, or fax. Older statements are maintained off-site only on paper, but can be scanned and provided in 1-2 business days. There is a 12-year record retention period for the court's financial disclosure statements.</t>
  </si>
  <si>
    <t xml:space="preserve">There have been no documented case of executive-branch members violating laws on accepting gifts and hospitality during the study period. 
The editor of a conservative website and a liberal blogger both complained that laws on this matter are loose to non-existent — gifts and hospitality are only forbidden if they are given in exchange for official action or inaction — and junkets to various parts of the world are not uncommon.
One example of a sponsored trip during the study period was a visit to Turkey by the attorney general, which was paid for by the National Association of Attorneys General, the Turkish Ministry of Foreign Affairs and the Turkish Coalition of America. The trip was not illegal; the attorney general's office said he was representing NAAG. </t>
  </si>
  <si>
    <t>A development official was fired in 2014 and fined for ethics violations, including gift taking, but that is the major documented case of a breach in the study period.</t>
  </si>
  <si>
    <t>Superior, Appellate and Supreme Court judges and family support magistrates, while in office, must file Statements of Financial Interests (SFI) annually with the Office of the Chief Court Administrator. 
Required information includes "the date, place and nature" of any activity beyond their salary for which the judge or magistrate received compensation, who paid them and how much they received. Securities worth more than $5,000 must be listed as well as real estate holdings.  
Separate SFIs containing financial information about the judge or magistrate's spouse and dependent children living in the household also must be filed annually, but the statute stipulates that the family's financial information "be sealed and confidential." However, if the Judicial Review Council or the Supreme Court is investigating a judge, and it's believed that the spouse and children's financial information may be pertinent, either body may look at the SFIs.</t>
  </si>
  <si>
    <t xml:space="preserve">Legislative staff positions tend to be part time and made up of students or volunteers. Problems of nepotism, cronyism or patronage in the hirings, firings, or promotions of legislative staff hasn’t been a theme in Colorado government. Children or spouses might help out in the office but do so as volunteers, according to interviews.   Complaints about such conduct in the legislative branch would be handled through Colorado’s Independent Ethics Commission. That agency’s director, Amy Devan, said there have been no cases of nepotism, cronyism or patronage in hiring, firing, or promotions in the legislative branch investigated by the Independent Ethics Commission that resulted in discipline. Cases that are deemed frivolous and are not investigated cannot be discussed, but Devan said since she joined the agency in September 2014 she hasn't been aware of any cases that have been filed and dismissed that deal with this subject area. </t>
  </si>
  <si>
    <t>The state operates on a two-year budget cycle, and annual financial reports are produced and published. 
The Division of Accounting Services posts online Comprehensive Annual Financial Reports that provide detailed financial data for the prior fiscal year, including surpluses or deficits and changes in the net position of revenues and expenses. The state had previously published a “citizen’s report” to accompany the financial data in order to make it more accessible to the general public, but, as of 2011, the reports were no longer available.</t>
  </si>
  <si>
    <t>Asset disclosures, including those of Judicial Conduct Commission members, are not available online for free. Of seven commissioners, only four must file statements of interest.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The official said the secretary of state’s office does not receive requests for asset disclosures very often and it wouldn’t make sense to invest the money needed to file such disclosures electronically and have those disclosures searchable online.
A state representative noted that asset disclosures are not always useful because they aren’t updated frequently . State law only requires them to be submitted during election season or if a state official is appointed by the governor.</t>
  </si>
  <si>
    <t>Nevada budgets on a biennial basis, and the executive branch does not publish a six-month budget report.
The Economic Forum, a panel of private sector economists that creates the official revenue forecast used to develop the budget, occasionally publishes interim reports, but these do not appear on any regular schedule.
The state Controller's Office produces a Comprehensive Annual Financial Report for each fiscal year. It presents the state's overall financial position, including revenues, expenditures and debt, with an introductory letter describing trends and new initiatives. An outside accounting firm audits the report.
The report is available at no cost on the controller's office website.</t>
  </si>
  <si>
    <t>Respondents surveyed report no such case during the period of study (Jan 2013 - Mar 2015), and a search turned up no such cases.  To prevent such violations, executive branch members take ethics education training  within six months of election, appointment or employment. In NC, immediate family is defined as spouse, minor children and a member of the extended family living with the covered person.</t>
  </si>
  <si>
    <t>The Campaign Spending Commission monitors reports submitted by candidates, candidate and noncandidate committees and corporations, and initiates investigations into irregularities. In addition, the Campaign Spending Commission regularly initiates investigations based on staff monitoring of campaign finance reports.
 In the 2013-14 fiscal year, the commission reported it discovered 12 excess contributions to candidate or noncandidate committees resulting in a total of $34,165 escheat to the Hawaii Election Campaign Fund and $6,300 in administrative fines, five false name contributions resulting in a $2,250 escheat to the HECF and $5,000 in administrative fines, three anonymous contributions resulting in $377 escheat to the HECF, five late fundraiser notices resulting in $175 in fines, one failure to report a contribution resulting in a $500 fine, one excess non-resident contribution resulting in a $1,000 fine and one foreign contribution resulting in a $2,000 fine.</t>
  </si>
  <si>
    <t>Due in part to past administrations' problems related to gifts, Gov. Andrew Cuomo and his administration have avoided scandals in that regard. Experts said they were not aware of any instances of executive branch officials or their families accepting improper gifts or hospitality since 2013, and the Joint Commission on Public Ethics has reported no violations in that time.
 It should be noted, however, that reporting requirements are fairly lax. Senior staff members are required only to report gifts valued at more than $1,000.</t>
  </si>
  <si>
    <t>The asset disclosure forms are public documents accessible on the Ethics Commission web site for free. Filings for years before 2015 are available on request by mail or e-mail.  All reports from 2015 on must be filed electronically. Reports of the ethics commission members are available without delay on the commission web site. Older reports can be obtained in minutes with a personal visit to the Ethics Commission office. Requests by mail may take up to two weeks.</t>
  </si>
  <si>
    <t>Because Nebraska's state budget is a biennial process, this formal review comes at the one-year point. In the off-budget years, the governor's office proposes changes in the budget based on updated revenues and projected revenues, as well as new or shifting priorities. The Legislature is free to consider such changes too. Any proposed revisions are considered in a public hearing before being acted upon. 
 The Legislature votes on, and the governor signs, these revisions and they are published as a revised budget. (http://nebraskalegislature.gov/pdf/reports/fiscal/2014budget.pdf)
 Mid-biennium budget changes – or sometimes midyear adjustments made in special legislative sessions – sometimes are based on revenue projections by the Economic Forecasting Advisory Board, which meets regularly to forecast revenue outlooks.</t>
  </si>
  <si>
    <t>There have not been reports of members of the executive branch accepting gifts or hospitality above what is legally allowed.
 "I don’t think there is a demonstrated culture of executive branch employees and officials accepting gifts in excess of the what the law allows—but it wouldn’t surprise me if it’s happening,” says political reporter Heath Haussamen. "I don’t think anyone in the media, including me, has done a good job of looking at all of the boards and commissions, for example.”</t>
  </si>
  <si>
    <t>Cabinet members generally adhere to the law governing gifts and hospitality. The Governor is another story, dating back to the administration of Gov. Jim McGreevey. 
Current Gov. Christie has come under heavy fire in this area, the outcome of which has yet to be determined.  His trip to a Dallas Cowboy football game, paid for by Cowboy owner Jerry Jones, made national headlines. Jones' company had received a contract with the Port Authority of New York and New Jersey after the governor recommended it. That prompted the New York Times to look further into his travel/gift habits, and published a story on 2/2/15: Chris Christie Shows Fondness for Luxury Benefits When Others Pay the Bill. The story detailed lavish gifts Christie received from the likes of Sheldon Adelson  and King Abdullah of Jordan. The story also reported: "State taxpayers paid for Mr. Christie, his wife and two aides to travel to the 2013 Super Bowl in New Orleans, as New Jersey prepared to host the 2014 game. Airfare for four passengers came to $8,146; Mr. Christie’s hotel for three nights cost $3,371." 
State Assemblyman John Wisniewski, the Democrat who chaired the investigation into the 2013 George Washington Bridge lane closures, has said he is considering launching a probe of the gifts to Christie from Jones after Christie pushed the Port Authority to give Jones' company a lucrative contract. The American Democracy Legal Fund, which works with a political group that conducts opposition research on Republicans, asked the ethics commission to investigate the Christie-Jones relationship, as well as the governor's trips to Israel and Jordan. As for the Governor, the executive order to which he is bound "creates no real standard at all and opens the door to political corruption," according to state and federal prosecutor Ed Stier. Stier points in particular to the exemption which states the governor may receive gifts from "friends." 
Former Gov. Tom Kean weighed in on this issue in a 2/12/15 Wall Street Journal story: “There is a loophole you can drive a truck through,” said former Gov. Tom Kean, a Republican and a mentor to Mr. Christie. “How do you define a friend? There is no definition, really.” The story also reported: "Democrat Assemblyman John Wisniewski, a frequent Christie critic, introduced a bill on Thursday to limit gifts taken by the governor. The State Ethics Commission said it is investigating a complaint over Mr. Christie’s free travel."
And though former Port Authority Chairman David Samson isn't a cabinet member, he has held more significant influence with Gov. Christie. A  2/5/15  story in The Record reported: "Federal prosecutors have demanded that the Port Authority turn over records related to the personal travel of the agency’s former chairman, David Samson, as well as his relationship with Newark Liberty International Airport’s largest carrier, United Airlines, according to multiple sources, a development that opens yet another line of inquiry in what has become a sprawling criminal investigation. The subpoena issued last month appears to be part of a probe into a flight route initiated by United while Samson was chairman of the transportation agency that operates the region’s airports. The route provided non-stop service between Newark and Columbia Metropolitan Airport in South Carolina — about 50 miles from a home where Samson often spent weekends with his wife. United halted the non-stop route on April 1 of last year, just three days after Samson resigned under a cloud."</t>
  </si>
  <si>
    <t>The forms are public records but are available through a public information request to the secretary of state's office. The office occasionally provides copies to reporters within days via email; at other times requesters are asked to file an Inspection of Public Records Act request and it can take 15 days or more to receive the records. Copies of forms like this are typically provided free electronically, while printed copies cost 25 cents per page.</t>
  </si>
  <si>
    <t>Section 7 of South Dakota Codified Laws, Title 3, Chapter 16, “Malfeasance, Misfeasance and Nonfeasance in Office,” says “No public officer who is authorized to sell or lease any property, or make any contract in the officer's official capacity may become voluntarily interested individually in any sale, lease, or contract, directly or indirectly with such entity. A violation of this section is a Class 2 misdemeanor unless the act is exempted by law.”
 The law does not mention family members and does not specify a recusal mechanism, and no law applies to the entire civil service.</t>
  </si>
  <si>
    <t>Financial disclosures of members of the Joint Commission on Public Ethics (JCOPE) and the Commission on Judicial Conduct cannot be accessed online, but are available upon request. Although the state's Freedom of Information Law specifies that public records should be made available within five business days, journalists and others say delays are widespread across nearly all New York state agencies. Delays range from two weeks to a year.</t>
  </si>
  <si>
    <t xml:space="preserve">This report does not exist. 
The Legislative Fiscal Division publishes an biennial financial analysis that is released online in June after the legislative session. </t>
  </si>
  <si>
    <t>Under the stated protocol, the executive branch issues a report, available online on June 1 of each year, indicating whether or not an agency is spending at a rate that would exceed their annual appropriation. If so, a corrective plan accompanies the June 1 report. This is not a mid-year report but rather a piece of data that is put forward for review by lawmakers and the public eight months into the fiscal year to warn of budding fiscal problems. However, it appears that no June reports have been issued in recent years. It should be noted that the Budget Office provides quarterly reports online.</t>
  </si>
  <si>
    <t>The State Campaign Finance Commission tasked with monitoring and enforcing campaign finance laws in Georgia has not initiated investigations on its own during the study period. It only reacted to complaints filed with the agency. 
 While the Commission reacts to most complaints, investigations remained open for an extended amount of time.
 The ethics entity “is strictly reactive,” according to UGA Political Scientist Dr. Charles Bullock. 
 During the study period the agency dealt with about 27 complaints that were resolved through either a consent order, administrative dismissal or a compliance agreement. 
 However, a performance audit conducted by the State Auditor in 2014 found huge problems with the agency's investigation procedures. “Our analysis of open cases revealed that no action had been taken for an average ranging from 1.5 to 4.1 years,” the audit found. It had "reviewed 151 open cases identified as in investigative status as of February 2014 to determine the last action taken by staff."</t>
  </si>
  <si>
    <t>The Mississippi  University Research Center publishes an annual economic briefing in January, the middle of the fiscal year, for the state executive and legislature. It an overview of Mississippi's fiscal status for the current and following fiscal years. Revenues, expenditures and ending balances are addressed. The report is posted online.</t>
  </si>
  <si>
    <t>State law requires judges in Colorado fill out Personal Financial Disclosure Statements that ask where they get their money, what properties they own, who they creditors are if they owe more than $1,000 and the interest rate (but not how much they owe), entities with which they have a financial interest more than $5,000, list of entities they’re associated with that do business with the state, and any additional information they wish to disclose. The disclosures cover the filer, and also his or her spouse and any minor children living with them. These must be amended within 30 days if things change. 
  C.R.S. 24-6-202 further stipulates that "(5) Each disclosure statement, amended statement, or notification that no amendment is required shall be public information, available to any person upon request during normal working hours."</t>
  </si>
  <si>
    <t>There have been no documented cases in recent years of executive branch officials violating the gift and hospitality ban, and there is evidence that officials are mindful of the restrictions. 
 The Executive Branch Ethics Committee issued two advisory opinions in 2013 concerning the gift ban, one about tickets to an auto show from an educational foundation, and the other concerning the propriety of an official doing work for another state while on vacation. 
 At the same time, it should be noted that Executive Branch Ethics Committee has limited authority to enforce the gift ban, and that it has met infrequently over the last two years, having held only five of its 12 scheduled monthly meetings in 2014. 
 It should also be noted that only a small fraction of officials regularly file honorarium reports, out of the thousands subject to the law. In 2014, only about 40 officials, including legislators, did so.</t>
  </si>
  <si>
    <t>State law says elected officials should report gifts from a single person or an organization with an aggregate value of more than $200 on annual disclosure forms. But the law doesn't provide teeth for enforcement or even a clear definition of what constitutes a gift.
 In the 2014 election cycle, then-Secretary of State Ross Miller, who ran unsuccessfully for state attorney general, reported receiving thousands of dollars in tickets, trips and other gifts over a period of several years. Miller argued he was unfairly singled out for criticism because he went "above and beyond" the state's reporting requirements. 
 Gov. Brian Sandoval has gone on several trade missions, including trips to Mexico and Israel in 2013 and another to Canada in 2014 at no cost to the state. But Sandoval didn't report the trips on his annual disclosure forms. His office said the governor "received no personal benefit," and the trade missions' success depended on his participation. A nonprofit, Success Nevada, funded by private contributions, paid for the trips.</t>
  </si>
  <si>
    <t>The Office of Administration and Finance releases a mid-year budgetary review halfway through the fiscal year when it publishes the governor's budget in January. It is available on the website of the Office of Administration for free and within a week of completion. The financial statement includes adjustments due to lower tax revenues, unexpected expenditures, or anything else that affects the budget.
 “As the year goes, they [The Office of Administration and Finance] keep track of revenues to make sure the budget doesn't fall short,” explained Carolyn Ryan with the Pioneer Institute. “If it falls short, we have budget cuts and if there's a surplus, we have a supplemental budget.</t>
  </si>
  <si>
    <t>Interview with Mary Jo Childs, procurement advisor, Maryland Board of Public Works, 3/24/15 by telephone; 
Interview with Sheila McDonald, executive secretary Maryland Board of Public Works by telephone, 3/24/16; 
Interview with Michael Dresser, Baltimore Sun reporter, 3/21/15; 
Standard of Conduct for Maryland State Employees, executive order, 1/2/15 https://governor.maryland.gov/wp-content/uploads/2015/02/012315_exec_order.pdf
Auditors Slam Md Transit Authority, Towson University....Maryland Reporter, 2/12/15 Maryland Reporter news story:http://marylandreporter.com/2015/02/12/auditors-slam-mass-transit-agency-and-towson-university-make-criminal-referral/
Md Annotated Code, Oct. 2014, Procurement Article 13-223(b) (3))https://govt.westlaw.com/mdc/Document/N48CCF610135411E4872AE3EAB1228646?viewType=FullText&amp;originationContext=documenttoc&amp;transitionType=CategoryPageItem&amp;contextData=(sc.Default)</t>
  </si>
  <si>
    <t>State-level judges are required to file an asset disclosure form annually while in office, and upon leaving office and the disclosure shall contain investments, interests in real property and income. Included are also the community property assets and income of spouse, registered domestic partner and dependent children.
  §82029: "In California, "immediate family" means the spouse and dependent children".
 All documents required by the Political Reform Act are public records (§81008).</t>
  </si>
  <si>
    <t>Delaware's Elections Commissioner has had limited power at least since 2012 to initiate investigations into violations of campaign finance laws, including public disclosure requirements on campaign advertisements. Elaine Manlove, the commissioner, admits that her office rarely, if ever, initiates investigations.
Complaints were filed with Manlove's office in 2014 about a Republican political action committee mailers that appeared to lack proper disclosure. As of early 2015, Manlove had not issued any fines, and it was unclear to what extent Manlove investigated those incidents. 
Manlove's office is short-staffed. As of February 2015, just one official worked in the office's campaign finance section, contributing the lack of action on potential violations. Manlove told a reporter from WDDE, Delaware's NPR affiliate, in October of 2014 that “I don’t have the ability to fine them, so it’ll be more of making them aware, unless the [Attorney General’s] office says I can do something else." She was referring to the Republican mailers. That contradicts state election law passed in 2012 that says "A reporting party who violates" disclosure laws "shall be assessed a fine by the Commissioner of $500 or 25% of the cost of the campaign advertisement subject thereto, whichever is greater."</t>
  </si>
  <si>
    <t>Matt Clark, state investment officer, South Dakota Investment Council, 17 April 2015, phone interview.
Rob Wylie, executive director/administrator, South Dakota Retirement System, 17 April 2015, phone interview.
Jon Hunter, chairman, South Dakota Investment Council Board, 20 April 2015, phone interview.
House Bill 1064, “An Act to prohibit unlawful self-dealing by state officers and employees,” 2015 South Dakota Legislature, signed March 12 by the governor, http://legis.sd.gov/Legislative_Session/Bills/Bill.aspx?File=HB1064ENR.htm&amp;Session=2015.</t>
  </si>
  <si>
    <t>Matt Marks, Chief Executive Officer, Associated General Contractors of Maine, 26 February 2015, in person interview.
Kevin Scheirer, Director of Operations, Division of Purchases, Bureau of General Services, 26 February 2015, email interview.
David Heidrich, Assistant Director of Communications, Maine Department of Administrative and Financial Services, 26 February 2015, in person interview.
Sample Agreement to Purchase Services, Division of Purchases, Bureau of General Services, http://webcache.googleusercontent.com/search?q=cache:3ws4h5FZZPoJ:www.maine.gov/purchase/info/forms/BP54.doc+&amp;cd=1&amp;hl=en&amp;ct=clnk&amp;gl=us</t>
  </si>
  <si>
    <t>All public officials, including state-level judges, are required by law to file a yearly asset disclosure form. The form must identify each employer and source of gross income amounting to more than $1,000 for both the public official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§21-8-701 (d)
 While the statutory definition of "family" includes children, there is no requirement for the children of public officials to be included on the asset disclosure forms. § 21-8-402
 The law requires the disclosures to be made public by the Secretary of State. § 21-8-701.</t>
  </si>
  <si>
    <t>There have been no documented violations of the law governing gifts and hospitality in recent history. 
 Nebraska's last governor, Dave Heineman, who served for 10 years, made it a policy to release information on all of his gifts. For example, in 2013, his gifts included 26 food items, 25 golf outings, 48 books, 34 sets of tickets and 30 shirts.</t>
  </si>
  <si>
    <t>There have been no documented cases, or allegations, of executive branch members or their families violating gifts and hospitality laws during the study period. 
The state does not include spouses and children in its definition of family. 
Ethics complaints against the executive branch would be filed with the Commissioner of Political Practices. No such complaints have been filed and found warranted. However, since the Commissioner's time is overwhelmed by campaign finance complaints he has little time to promote Montana's ethics laws. So it's possible that citizens are not as aware of them as they could be. Though state employees should be aware of them because they are required to take ethics training.</t>
  </si>
  <si>
    <t>April 9, 2013 Letter from State Treasurer Curtis M. Loftis, Jr.  to S.C. Inspector General Patrick J. Maley
http://www.scstatehouse.gov/CommitteeInfo/SenateFinanceSpecialSubcommitteeToReviewInvestmentOfStateRetirementFunds/December52013Meeting/STOComplaintLetter.pdf
Phone interview, Curtis Loftis, S.C. State Treasurer, May 19, 2015
Review of “Red Flag” Indicators of Potential Wrongdoing At the Retirement System Investment Commission 
http://oig.sc.gov/Documents/Review%20of%20Red%20Flag%20Indicators%20of%20Potential%20Wrongdoing%20At%20the%20Retirement%20System%20Investment%20Commission.pdf
Christine Williamson, “South Carolina inspector general finds no wrongdoing by investment commission,” July 23, 2013
http://www.pionline.com/article/20130723/ONLINE/130729970/south-carolina-inspector-general-finds-no-wrongdoing-by-investment-commission
Jessica Cross, “Senators finish hearings to resolve retirement system tension,” The Carolina Ledger, March 19, 2014
http://carolinaledger.com/2014/03/19/senate-panel-wraps-hearings/</t>
  </si>
  <si>
    <t>In Arizona, all public officers, including judges, are required to file financial disclosure statements, which also legally covers the finances of a spouse. 
The statements are in the custody of the Arizona Secretary of State, and are available to the public, either on the office's website or by filing a public records request.</t>
  </si>
  <si>
    <t>Robert Scott, head of Public Affairs Research Council, in-person interview, Feb. 21, 2015
Daryl Purpera, Legislative Auditor, personal interview, Feb. 19, 2015
Louisiana Board of Ethics in the matter of Scott Fontenot, Louisiana Court of Appeal, First Circuit, 2014 CA 0336, rendered Dec. 30, 2014 
http://www.la-fcca.org/index.php/decisions</t>
  </si>
  <si>
    <t xml:space="preserve">The State Elections Enforcement Commission (SEEC) follows up on complaints and will launch its own investigation into possible campaign financing violations. Typically, it receives or flags between 170 and 220 potential violations per year. In 2013, SEEC posted final decisions on about 100 cases.  
During an audit in 2014 of the political committee of the Republican candidate for governor, the SEEC determined that a Greenwich resident made eight donations of $100 to the candidate's committee on either May 15 or June 16, 2014, all on the resident's credit card. The investigation showed that the Greenwich man had attributed some of the donations to members of his extended family, some of whom lived outside of Connecticut, had no idea their names were being used, and, in some cases, had an incorrect address listed.  The commission fined the Greenwich man $12,000 and said in its report that it declined to refer the case to the state attorney general because of the man's cooperation.
A spokesman for SEEC said in an interview that the commission had initiated many more investigations before 2011 budget cuts.
 </t>
  </si>
  <si>
    <t xml:space="preserve">Tom Loftus, Louisville Courier-Journal, Frankfort bureau chief, 21 January 2015, Frankfort, Kentucky, phone interview.
John Y. Brown III, JYB3 Group, owner and managing partner of government affairs consulting firm specializing in procurement and a former Kentucky secretary of state, 5 February 2015, Louisville, Kentucky, phone interview.
How to do Business with the Commonwealth: Version 6, Kentucky Finance and Administration Cabinet, 1 August 2010, http://finance.ky.gov/services/eprocurement/Pages/doingbusiness.aspx, 5 February 2015. 
Halfway House Standards and Requirements Document Section 50 (pg 41-45), Kentucky Department of Corrections, no date, http://corrections.ky.gov/depts/SupportServices/CM/Documents/HH%20RC%20standards%209-2011.pdf, accessed 7 February 2015. 
State to terminate a contract with mental health agency that left retirement system, Jack Brammer, Lexington Herald-Leader, 18 July 2014, http://www.kentucky.com/2014/07/18/3342269_state-to-terminate-a-contract.html?rh=1, accessed 7 February 2015. </t>
  </si>
  <si>
    <t>The Secretary of State did not initiate investigations during the study period, even when irregularities were discovered. 
 For instance, in August 2014, media reported on a candidate for the Colorado state Senate who was accused of accepting anonymous donations, and donations that exceeded the limit. Coverage of any resolution to the matter didn’t match coverage of the accusations. The Secretary of State “never investigated, and no one had enough evidence to file a lawsuit,” said Luis Toro, director of Colorado Ethics Watch about the state Senator’s campaign finance controversy.
 While the Secretary of State’s office doesn't independently examine all campaign finance documents filed with the state’s TRACER reporting website, it can tell if reports aren’t filed on time, which can be costly — $50 per day they’re late.
 The Secretary of State’s office can also waive the fines or reduce them.</t>
  </si>
  <si>
    <t>John Milburn, director of legislative and public affairs, Department of Administration, email March 13, 2015 
"Switch to KanCare Complicates Fraud Detection," Andy Marso, KHI News Service, Aug. 29, 2014: http://www.khi.org/news/article/managed-care-switch-complicates-medicaid-fraud-det/                                                                                                                                                  
State services  Mater Ccontract, accessed March 2015, https://da.ks.gov/purch/Contracts/Default.aspx/0000000000000000000035605</t>
  </si>
  <si>
    <t>Because there are no laws governing gifts or hospitality that members of the governor and his cabinet may accept, there have been no documented cases of members exceeding such limits. There is no evidence that the governor, his cabinet, or family members accepted outrageous gifts during the study period.</t>
  </si>
  <si>
    <t>All state-level judges are required to report loans, gifts, and other financial information under the Alaska Public Offices Commission annual filing requirements imposed on public officials. A.S. 39.50.030 explicitly requires these statements to include compensation of the judge's spouse and children. 
Additionally, judges must file information about their finances -- particularly detailing compensation from private arbitration services or mediation services -- with the Administrative Office of the Alaska Court Systems. Canon 4H of the Alaska Code of Judicial Conduct requires these additional filings.</t>
  </si>
  <si>
    <t xml:space="preserve">While there are no documented cases of members of the executive branch accepting excessive amounts of gifts, this could be because there is no specific law limiting members of the executive branch from receiving gifts or hospitality. 
Gov. Phil Bryant has been known to be very careful in limiting the appearance of conflict of interest by not accepting gifts, even refusing hotel upgrades in foreign countries.
Bryant does, however, have access to private resources like the planes owned and operated by Yates &amp; Sons Construction Company, which is the largest construction company in the state and has been part of the Executive Committee of Gov. Bryant's Mississippi Works project. "The company and family are large donors to Republican causes, giving $145,000 to state GOP candidates in 2010 and 2011, according to the National Institute for Money in State Politics" (Jackson Free Press).
There is a state law that requires gifts from lobbyists to be reported. "A 
Lobbyist must disclose anything of value given in whole or in part to any executive, legislative or public official or public employee" (5-8-13(5)). There have been no cases to indicate this law has been violated. </t>
  </si>
  <si>
    <t>The Fair Political Practices Commission has a long record of investigating campaign finance violations on the state and local levels. In 2014, it opened more than 500 cases and prosecuted more than 300 cases. Included were money-laundering charges against a state senator, and county political parties that funneled illegal donations to state candidates.</t>
  </si>
  <si>
    <t>When irregularities are reported by a citizen, the Ethics Commission consistently initiates investigations and cooperates with other entities' investigations. For example, in 2013, the Commission investigated the misuse of campaign funds by then Sen. Paul Bookout and fined him $8,000; findings were turned over to the prosecuting attorney when a criminal investigation was launched (over the course of 2013 and 2014, the Commission investigated 141 complaints). In practice, the Ethics Commission almost exclusively begins an investigation in response to complaints from citizens. 
“The Ethics Commission can file complaints but most often the subject matter of those complaints is late filing or nonfiling,” said Ethics Commission Director Graham Sloan. 
“They’ve said, they’d love to have 30 more people where they could be proactive,” said Matt Campbell, a Little Rock attorney who has brought multiple complaints to the Ethics Commission. “But as it stands, all they can do is hope that someone brings something that is more or less fully formed because they don’t even have the time to poke around. They respond. They’re not proactive, they’re reactive.”</t>
  </si>
  <si>
    <t>Caleb Hunter, head of marketing and communications, Iowa Department of Administrative Services, Feb. 18 and April 16 2015, email.
General Terms and Conditions for Service Contracts/Solicitations, Iowa Department of Administrative Services, Dec. 19, 2014 https://das.iowa.gov/sites/default/files/procurement/pdf/terms_services.pdf
General Terms and Conditions for Goods Contracts, Iowa Department of Administrative Services, Dec. 19, 2014
https://das.iowa.gov/sites/default/files/procurement/pdf/terms_goods.pdf
Board Meetings, Iowa Ethics and Campaign Disclosure Board, Accessed April 15 2015, http://www.iowa.gov/ethics/board/events/calendar.htm</t>
  </si>
  <si>
    <t>In general, most staffers in the legislative branch are long-time professional civil servants, and there hasn’t been widespread turnover after elections. There is no evidence of nepotism, cronyism, or patronage in the Bureau of Legislative Research; in the House and Senate, leaders do have leeway to construct and pick their staffs and some staffing decisions may be made based on rewarding political allies. In particular, during the period of study, the chief of staff position in the House has in recent years become a position that turns over to an ally for each Speaker, and a new House staff position was created this year for a Republican political operative.</t>
  </si>
  <si>
    <t>Interview: Jessica Robertson, commissioner, Department of Administration, Feb. 25, 2015, by phone.
Interview: Debby Walker, deputy commissioner of procurement, Department of Administration, Feb. 25, 2015. 
Indianapolis Star article: Audit recommends tighter controls of state contractor Elevate Ventures," by Tony Cook, Nov. 2, 2013; http://www.indystar.com/story/news/2013/11/01/audit-recommends-tighter-controls-of-state-contractor-elevate-ventures/3346873/.
Indianapolis Star article: "Intentional misuse of federal economic development money found in Indiana," by Chris Sikich and Ryan Sabalow, June 20, 2014. http://www.indystar.com/story/money/2014/06/19/intentional-misuse-federal-economic-development-money-found-indiana/10876789/.
Indianapolis Star article: "Where are our ethics? Hoosier lawmakers call for reform," Tony Cook, Ryan Sabalow and Eric Weddle, July 11, 2014. http://www.indystar.com/story/news/politics/2014/07/10/slippery-government-ethics-rules-raise-calls-reforms/12502531/.
Inspector General Report, July 28, 2014, Contractor Fraud, http://www.in.gov/ig/files/2013.11.0219_Contractor_Fraud_WEB.pdf; accessed Fe. 10, 2015.</t>
  </si>
  <si>
    <t>There are no documented cases of members of the executive branch and/or family members accepting gifts or hospitality above what is legally allowed during the study period. 
 That said, gift ban legislation was significantly loosened in 2013, allowing lawmakers to accept food or a beverage given at a reception, meal, or meeting if every member of the Legislature is invited to the event. 
 Prior to 2013, any public official, an employee of the legislature, or a local official of a metropolitan governmental unit were restricted from accepting gifts including food and drink. In 2013, when Minnesota Statute 10A.071 was changed to allow the acceptance of food or a beverage given at a reception, meal, or meeting under two stipulations. 
 1. The reception, meal, or meeting is held away from the recipient's place of work by an organization before whom the recipient appears to make a speech or answer questions as part of a program; or
 2. The recipient is a member or employee of the legislature and an invitation to attend the reception, meal, or meeting was provided to all members of the legislature at least five days prior to the date of the event.
 For many years, lawmakers argued that the relaxation of the 20-year gift ban (known as “the Marty law” after its author, Sen. John Marty) would allow government officials to socialize and create relationships outside Capitol grounds. 
 Opponents say loosened laws will allow lobbyists to throw lavish parties for government officials with no cap on spending. Rep. Ryan Winkler said lobbyists are already trying to take advantage of the new legislation by scheduling conferences and meetings in locations that are too far away for every legislator to attend.</t>
  </si>
  <si>
    <t>In practice, legislative branch actions are not based on nepotism, cronyism, or patronage. 
Legislative leadership gets to hire many of the staff. Individual legislators are able to hire an assistant, or hire one jointly with another lawmaker. There have been some occasions where friends, acquaintances or family of legislators have been hired as administrative assistants, but more senior positions are hired based on their skill and experience.</t>
  </si>
  <si>
    <t>Independent investigations into candidates, political parties and PACs only happens with one of the two agencies that oversees campaign finance compliance, and they are rare. The Arizona Citizens Clean Election Commission, which can initiate an independent investigation, undertook an independent investigation in 2014 into an anonymously funded LLC. 
The Arizona Secretary of State does not initiate independent investigations. It is a complaint-driven office.</t>
  </si>
  <si>
    <t>In Maine, all budgets are biennial. As such, the equivalent of the mid-year review is the state's Comprehensive Annual Fiscal Report, commonly known as the CAFR. The CAFR is available immediately upon publication, on Dec. 31 of each year, free of charge at the Office of the State Controller's website.</t>
  </si>
  <si>
    <t>The executive does not, at least not regularly, publish a midyear review on the budget. That function is handled by the Revenue Estimating Conference, which meets as the need arises. 
The REC is not part of the executive branch. It is separately constituted and has ultimate authority to determine exactly how much the state government has to spend. Because the constitution requires a balanced state operating budget, the governor must immediately cut spending, approved by the Joint Legislative Committee on the Budget, if the REC rules in middle budget year that the revenues will not arrive in the amounts anticipated.
The reports by the Division of Administration and the Department of Revenue are not regularly produced during midyear, but are regularly published annually.
However, if either the division or the department (both of which are part of the executive branch) or the Legislative Fiscal Office (part of the legislative branch) notes that revenues are not coming in as expected, reports are drafted and distributed publicly, and then the REC meets.
The REC hearings are conducted in public, streamed live, and its decisions – and reasoning – are available online within a day of the hearing and are free to download.</t>
  </si>
  <si>
    <t>Aaron Carter, executive director of the Procurement Policy Board for Illinois; Responses from phone and email interviews on April 2 and April 6 of 2015.
Illinois Procurement Policy Board, website, accessed April 15, 2015, https://www.illinois.gov/ppb/Pages/default.aspx
Dr. Kent Redfield, emeritus professor of political science at the University of Illinois at Springfield, phone interview July 7, 2015.</t>
  </si>
  <si>
    <t>There are no documented cases in recent history where a legislator was found guilty of violating nepotism laws or statutes prohibiting favoritism or similar conflicts of interest. Joyce Anderson, who served as administrator of the Select Committee on Legislative Ethics for 13 years, said the nepotism statute is "closely followed" in part because of the attention that would draw in a small Capitol. 
However, as retired Sen. Hollis French, D-Anchorage, puts it: "'Patronage'" is more difficult to delineate.  Legislative staffers are often hired based upon their help to candidates in their elections," he wrote. Senate President Kevin Meyer, R-Anchorage, said the tendency of lawmakers to hire people they know is understandable and not necessarily alarming. "People tend to hire those that they know and trust, and sometimes that's friends or acquaintances," he said. 
Cronyism, likewise, is a difficult charge to prove but one that is regularly thrown around. Jim McDermott of the Alaska Libertarian Party, for example, wrote in a July 23, 2014, letter to the editor of the Fairbanks Daily News-Miner that it was "time to stop lining the pockets of big business and career politicians," as the state grappled over whether to vote down a new Legislature-approved oil tax structure, passed in part with the help of lawmakers who work for oil companies or have a spouse employed in the industry. "The crony capitalism beat goes on and on and on. Another taxpayer-backed big oil company and big government sweetheart deal."
---
Peer Reviewer Comment: Agree
I would just like to amend the comment to acknowledge that spouses and relatives of legislators can be hired as legislative staff, so long at it is not in the body where the member serves. There are cases of representatives' spouses working in the Senate, and senators' children working as pages in the House. For example, Gayle Keller, the wife of Rep. Wes Keller, works for Sen. Pete Kelly.</t>
  </si>
  <si>
    <t>The state Ethics Law prevents gifts or hospitality "which tends to influence the manner in which" an official carries out his duties. However, the ethics enforcement process lacks teeth and the duty of reporting gifts and hospitality falls to the lobbyists, not the official receiving the complimentary items. The reporting by lobbyists is also considered substandard.                                                                                                                            
In practice, most executive branch officials try to stay within the bounds of the lobbying laws but the lack of transparency allows lobbyists and those with special interests to exert undue influence. While no scandalous information has come forth in recent years, critics of the state's casual approach say they suspect the system allows for private business deals, property exchanges or elaborate gifts for an officials' family members.
For example, when the state Ethics Board ruled on June 4 that a relatively low-level state employee had violated the law, it was such an unusual occurrence that it produced big headlines in the Detroit Free Press. A prison store supervisor was found to have accepted thousands of dollars of food and coffee from a prison vendor for years. Nonetheless, the Ethics Board vote was a narrow 4-3, with dissenters arguing that the supervisor should not be punished for following longstanding practices at the prison of accepting “free samples” from vendors. The supervisor apparently will not face dismissal or suspension because he ended the practice in January after an internal investigation was underway.</t>
  </si>
  <si>
    <t>Alaska Public Offices Commission (APOC) is the primary investigator of election irregularities in Alaska and regularly investigates. 
One example of an independently-initiated investigation by the Alaska Public Offices Commission is a review of the records of Charlene Egbe, a former KTVA reporter who gained international fame for dramatically quitting on live TV to promote marijuana decriminalization. (The charges were eventually dropped by APOC.)
Rep. Chris Tuck, D-Anchorage, was also investigated by APOC, and he ended up agreeing to pay a $14,000 fine and forfeit $6,000 for mismanagement of campaign funds. Fairbanks Mayor John Eberhart was also investigated by APOC and fined $2,884 following violations related to a 2013 campaign.</t>
  </si>
  <si>
    <t xml:space="preserve">Because the Kentucky Office of State Budget Director and Governor's Office for Economic Analysis produce quarterly economic outlook and revenue reports, the second quarter report serves as a mid-year review for Kentucky's budget outlook. All quarterly reports are published online at the Office of State Budget Director's webpage, www.osbd.ky.gov. 
The second quarterly report of the year, however, makes no specific assessment for the first half of the year. It continues to measure the revenue data on a quarterly basis, as opposed to a mid-year basis. And it makes no judgments or recommendations for mid-year corrections. 
The quarterly report includes a summary of revenue for the quarter, including general fund tax receipts and road fund tax receipts, and comparisons with the previous fiscal year. The reports also include assessments of the national and state economies and discusses the outlook for the next three quarters. However, while all the information is timely, the reports do not contain information about expenditures or state debt incurred. 
The reports are available for free to be downloaded. The reports are in PDF (Portable Document Format). And they are posted on the site the day the reports are released publicly. The site also contains quarterly reports dating back to the first quarter of fiscal year 2004. </t>
  </si>
  <si>
    <t>The forms are posted on the website within a week being received by the New Hampshire Secretary of State and can be viewed at no cost.</t>
  </si>
  <si>
    <t>A YES score is earned if the law requires all state-level judges and their immediate family to file an asset disclosure form while in office, and the disclosures are publicly available. 
A MODERATE score is earned if the law requires all state-level judges to file an asset disclosure form while in office, but not their family.
A NO score is earned if no such law exists or it exists, but the disclosure forms are not available to the public.</t>
  </si>
  <si>
    <t>Maura Smith, state Procurement Office, procurement manager, 30 December, 2014, Honolulu, Hawaii, telephone
Ethics violations jeopardize trust, editorial, Honolulu Star-Advertiser, 10 February 2015, http://www.staradvertiser.com/editorialspremium/20150210__Ethics_violations__jeopardize_trust.html?id=291362721
Resolution of Investigation 2014-1, State Employees' Acceptance of Free Golf, Hawaii State Ethics Commission, 29 September 2014, http://files.hawaii.gov/ethics/advice/ROI2014-1.pdf
EXCLUSIVE: Ethics Commission investigates golf perks, Rick Daysog, Hawaii News Now,9 July 2014, http://www.hawaiinewsnow.com/story/25972036/exclusive-golf-perks-investigation
Ethics guidelines lead to new UH rules on complimentary tickets, Andrew Pereira, KITV4, 15 July 2013, http://www.kitv.com/news/hawaii/ethics-guidelines-lead-to-new-uh-rules-on-complimentary-tickets/20994096 
Roland "JR" Carino, Building Industry Association of Hawaii, Government Relations Coordinator, Honolulu, Hawaii, 15 May 2015, telephone
Building Industry Association of Hawaii Code of Ethics, accessed 15 May 2015, 
http://www.biahawaii.org/?page=CodeofEthics</t>
  </si>
  <si>
    <t>No state entity is assigned to monitor campaign financing. It’s a deficit that was pointed out by a Montgomery County grand jury convened in 2012 to investigate allegations that several groups had violated campaign finance laws passed by the Legislature in 2010. The grand jury returned no indictments but in its report said the state’s law had problems that prohibit successful prosecution. Chief among them was that no agency was charged with reviewing campaign finance filings. Several changes later were made to the law, but that wasn’t one of them. 
The case came about after Democrats asked the state’s attorney general and the district attorney for Montgomery County, in which the capital is located, to investigate allegations. The attorney general stepped aside, and the local district attorney continued with the investigation. State law allows either the attorney general or the district attorneys in the counties where the suspected violation occurred or where the suspected perpetrator lives to prosecute cases. 
The Secretary of State’s Office collects contribution and expenditure reports and makes them available to the public, but that office has no enforcement authority. Although it is not required by law to investigate complaints, it has done so on occasion. In April 2014, officials with the Secretary of State’s Office asked the Attorney General’s Office to investigate whether a group that had bought ads before the 2014 primary elections had violated campaign finance laws by not disclosing its donors. The Attorney General’s Office asked for information from the group, which responded that it did not need to disclose its donors because the ads were for educational purposes and did not target specific candidates. No charges were brought in that case.</t>
  </si>
  <si>
    <t>Interview with Dave Williams, State Government Reporter, Atlanta Business Chronicle, March 6, 2015
Interview with Dr. Carolyn Bourdeaux, Director, Center for State and Local Finance, Georgia State University, March 6, 2015
E-mail from Georgia Department of Administrative Services (DOAS), prepared by Rebecca Sullivan, Assistant Commissioner and General Counsel at the Georgia Department of Administrative Services. February 27, 2015
Georgia Procurement Manual section 1.3.7. et seq
http://doas.ga.gov/StateLocal/SPD/Docs_SPD_Official_Announcements/GeorgiaProcurementManual.pdf</t>
  </si>
  <si>
    <t xml:space="preserve">There have been no public, documented incidents of executive branch sanctions for illegally accepting gifts or hospitality since Jan. 1, 2013.   There are also no ongoing investigation into members of the executive branch by the State Ethics Commission or law enforcement for taking gifts or hospitality.   State government watchdogs affirmed that when it comes to accepting gifts or hospitality, executive branch members, including the governor, tend to follow the law without incident. </t>
  </si>
  <si>
    <t>There were no documented cases of nepotism in hiring or promotions in the legislative branch during the study period.
Nor were their documented cases of cronyism or patronage, although those strictly speaking are not illegal in Alabama government unless officials use their offices for personal gain and so could escape attention if the instances are not high-profile.  
Alabama’s legislative members don’t have staff positions to fill, except for those in leadership posts. Most of the staffers who serve the Legislature are pool personnel hired through the state’s civil service.</t>
  </si>
  <si>
    <t>In the study period, there were no documented cases of members of the executive branch and/or family members accepting gifts or hospitality above that which is legally allowed.
In Maine, there exists no oversight board or commission to advise, monitor and receive complaints regarding the ethical practices of executive branch employees. Oversight, in practice, is minimal, and as such, only an egregious violation would likely come to light.</t>
  </si>
  <si>
    <t>A 100 score is earned if there are no documented cases of nepotism, cronyism, and patronage with the legislative branch. Hirings, firings, and promotions are based on merit and performance.
A 50 score is earned if occasionally there are documented cases of nepotism, cronyism, and patronage. Legislators sometimes appoint family member or friends to favorable positions, or lend other favorable treatment.
A 0 score is earned if there are frequent documented cases of nepotism, cronyism, and patronage occurring in hirings, firings, and promotions.</t>
  </si>
  <si>
    <t>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
Convicted Vendor List, accessed May 27, 2015, http://www.dms.myflorida.com/business_operations/state_purchasing/vendor_information/convicted_suspended_discriminatory_complaints_vendor_lists/convicted_vendor_list</t>
  </si>
  <si>
    <t>Are there regulations governing conflicts of interest for the state-level judiciary?</t>
  </si>
  <si>
    <t>For the most part, top executive branch officials don’t accept gifts and follow the law, say observers and participants. Campaign accounts, however, are used to pay for the officials’ meals. 
 The law triggers when money is spent. So it’s usually the lobbyist who has to file and is expected to keep an eye on the limits. In the charges filed by the Board of Ethics concerning the improper receipt of gifts and hospitality, none involve members of the executive branch. 
 But media articles indicate that elected officials do take gifts and hospitalities. LSU routinely gives tickets to legislators, congressmen and other elected officials to sporting events. They don’t attract much attention except for hard-to-get games, like the BCS National Championship games in 2007 and 2012. But LSU wasn’t in any championship games during the two-year period of this survey.
 Senate President John A. Alario Jr., R-Westwego, spent about $182,000 on tickets to sporting events, Jazz Fest and others between 2009 and 2012, according to an analysis by nola.com and WVUE-TV reports in November 2014.
---
Peer Reviewer comment: Agree
For hard-to-get games, LSU generally gives legislators the opportunity to purchase tickets that are not made available to the general public.  I am not aware of instances where LSU "…routinely gives tickets…"  For example, each legislator was given the opportunity to purchase two tickets to the NCAA Super Regional baseball tournament being held as LSU [this weekend] where the demand for tickets far outstrips the supply made available to the general public.</t>
  </si>
  <si>
    <t>Robert Scoglietti, Director of Policy and External Affairs, Delaware Office of Management and Budget, email interview, February 17, 2015; 
Deborah Moreau, lawyer, Delaware Public Integrity Commission, email interview, March 31, 2015;
Review of Public Integrity Commission opinions, accessed March 25, 2015, http://1.usa.gov/1zzxJlh;</t>
  </si>
  <si>
    <t>Phone interview, Carol Carson, executive director of the Office of State Ethics, Hartford, July 1, 2015.
Office of State Ethics Advisory Opinion No. 2014-1, Jan. 30, 2014, http://www.ct.gov/ethics/lib/ethics/advisory_opinions/2014/advisoryopinionno2014-1.pdf
Office of Policy and Management's Ethics Affidavits &amp; Certifications for State Contracts, (accessed March 9 and July 1, 2015), http://www.ct.gov/opm/cwp/view.asp?a=2982&amp;q=386038&amp;opmNAV_GID=1806
"SEEC Subpoenas CT Democratic Central Committee on Investigation on Federal Funds for Governor Re-Election Mailer, by George Colli, NBC Connecticut, May 29, 2015, http://www.nbcconnecticut.com/troubleshooters/SEEC-Subpoenas-Democratic--Committee-on-Investigation-on-Federal-Funds-for-Governor-Re-Election-Mailer-305462771.html
Political cartoon reprinted in 2014 about Connecticut's past issues with contractors, http://www.courant.com/courant-250/moments-in-history/hc-political-corruption-englehart-cartoons-201-007-photo.html</t>
  </si>
  <si>
    <t>Bob Jaros, state controller at the Colorado Department of Personnel &amp; Administration, during a March 3, 2015 phone interview. 
Molly Randol, interim state purchasing director for the Colorado Division of Financing &amp; Procurement, during a March 3, 2015 phone interview. 
Special provisions, colorado.gov website, accessed June 5, 2015: https://www.colorado.gov/pacific/sites/default/files/Special%20Provisions_1-1-09.pdf</t>
  </si>
  <si>
    <t>S.C. Code  8-13-700 states that "A public official, public member, or public employee who, in the discharge of his official responsibilities, is required to take an action or make a decision which affects an economic interest of himself, a family member, an individual with whom he is associated, or a business with which he is associated" is required to draft a written statement describing the conflict of interest. If he or she is a member of the S.C. General Assembly,  this written statement to the presiding officer of the House; if a state employee, to the immediate supervisor. In both cases, the public official or employee must be excused from taking action.</t>
  </si>
  <si>
    <t>A 100 score is earned if the entity always starts investigations whenever irregularities are uncovered or reported. The entity fully cooperates with other entities' investigations. 
A 50 score is earned if the entity occasionally fails to investigate when irregularities are uncovered or reported, or to cooperate with other entities. 
A 0 score is earned if the entity rarely or never investigates.</t>
  </si>
  <si>
    <t>Brian Ferguson, spokesman, Department of General Services, emails, May 11, 2015, June 23, 2015
General Services, Procurement Division, GSPD-401 Non-IT Commodities, General Provisions IT, June 8, 2010, §41
http://www.documents.dgs.ca.gov/pd/modellang/GPnonIT060810.pdf
General Services, Procurement Division, GSPD-401IT, General Provisions IT, Sept. 5, 2014, §49
http://www.documents.dgs.ca.gov/pd/poliproc/gspd401IT13_1127.pdf</t>
  </si>
  <si>
    <t>Pursuant to  § 36-14-5 of the Rhode Island Code of Ethics, state civil servants must recuse themselves from actions if they or members of their immediate family have a conflict of interest.</t>
  </si>
  <si>
    <t xml:space="preserve">Executive branch officials and employees have rarely been found to violate the law governing gifts and hospitality in recent years. 
The only recent documented cases of violations stems from the investigation into former Agriculture Commissioner Richie Farmer, who was sentenced to 27 months in prison for various ethics violations and misuse of public resources. Among the 35 counts of ethics violations reported by the Kentucky Executive Branch Ethics Commission, count No. 25 included "receiving gifts such as a wooden cowboy hat with the Kentucky Proud Logo, valued at $1,200 - $1,500, and a wooden had stand with '32' engraving, valued at $250, from a Kentucky Proud vendor." In both instances, Farmer failed to disclose the gifts from the companies participating in his department's Kentucky Proud program. 
In a related instance that was investigated in 2013 and settled in July 2014, the Kentucky Executive Branch Ethics Commission fined one of Farmer's employees, Steve Mobley, $2,500 for failing to disclose on his 2008 financial disclosure form that he had received a gift of a wooden hat valued at $600 from a Kentucky Proud vendor. </t>
  </si>
  <si>
    <t>Byron Schlomach, Goldwater Institute Center for Economic Prosperity Director, telephone interview 3/2/15
Jim Small, Arizona News Service Editor, telephone interview, 5/17/2015
State Procurement Office, Procurement Regulations, Accessed May 7, 2015
https://spo.az.gov/administration-policy/state-procurement-resource/procureme</t>
  </si>
  <si>
    <t xml:space="preserve">Camber Thompson, Office of State Procurement Administrator, March 3, 2015, email interview.  
Tim Leathers, deputy director, Arkansas Depatment of Finance and Administration, February 4, 2015, telephone interview. 
Max Brantley, Senior Editor Arkansas Times, January 20, 2015, telephone interview. 
Matt Campbell, lawyer and blogger, Blue Hog Report, January 20, 2015, telephone interview.
Rep. Nate Bell, state representative, March 9, 2015, telephone interview. </t>
  </si>
  <si>
    <t xml:space="preserve">Public employees are prohibited from engaging in conduct that would be a conflict of interest, according to the Public Official and Employee Ethics Act, Section 1103. The law defines "conflict of interest" as "use by a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It does, however, exempt conflicts that have a "de minimis" economic impact or those which affect to the same degree a class consisting of the general public or a subclass consisting of an industry, occupation or other group which includes the public employee, a member of his immediate family or a business with which he or a member of his immediate family is associated.
No recusal mechanism is defined in the law. </t>
  </si>
  <si>
    <t>Phil Rawls, former government reporter, the Associated Press, June 2, 2015, telephone interview.
Kim Chandler, state government reporter, the Associated Press, July 2, telephone interview.
“Guidelines for Public Officials and Employees,” James Sumner, Ethics Commission, July 2012. http://ethics.alabama.gov/docs/GuidelinesPublicOfficialsEmployees7-2012.pdf, accessed July 4, 2015.</t>
  </si>
  <si>
    <t xml:space="preserve">The state Ethics Rules have a specific provision governing "Misuse of Authority," that states an "officer or employee shall not use or permit the use of his or her office or title or any authority associated with his or her state office, or a state office to which he or she has been elected, in a manner that is intended to coerce or induce another person, including a subordinate, to provide any benefit, financial or otherwise, to himself or herself or to his or her family members or persons with whom the state officer or employee is affiliated in a nongovernmental capacity."
The law does not provide a recusal mechanism, however. </t>
  </si>
  <si>
    <t>In practice, when necessary, the entity/ies monitoring the campaign financing of candidates, political parties and PACs independently initiates investigations.</t>
  </si>
  <si>
    <t>Feb. 18, 2015 email from Chief Procurement Officer Jason Soza.</t>
  </si>
  <si>
    <t xml:space="preserve">ORS 244.120 requires appointed public officials to disclose conflicts of interest to the appointing body and ask them to dispose of conflicts. This would apply to the governor's cabinet members and commission and board appointees but not state workers. ORS 244.177 also prevents a public official from making decisions around the employment of a family member. ORS 244.040 prevents a public official from using their employment in Oregon state government for personal gain. While there are conflict of interest provisions in effect for state workers, these rules do not require recusal. </t>
  </si>
  <si>
    <t>The state executive branch does not publish a mid-year review of the budget.
 John Ketzenberger, executive director of the Indiana Fiscal Policy Institute, said the state does not report that information or offer an update on budget expenditures mid-year. He added that the State Budget Committee meets monthly and acts on expenditures, such as capital expenses of more than $100,000, that need to be approved before they are spent. But there is no systematic mid-year report of state budget expenditures. 
 Lindsey Shipps, lobbyist for Citizens Action Coalition, and former legislative assistant for House of Representatives, said there is no standard mid-year review or annual budget review of the budget.
 Erik Gonzalez, fiscal analyst for the Indiana House Democrat, also said there is no mid-year fiscal report that is released by the state executive branch, although the State Budget Committee can ask for such reports as it sees fit.
 There is also no required annual review of the budget that is published. But the state auditor annually publishes a Comprehensive Annual Financial Report of the state's fiscal status.</t>
  </si>
  <si>
    <t xml:space="preserve">Keith Gingery, former state House Representative and Deputy Attorney for Teton County, April 23, 2015, phone. 
Pete Jorgensen, former state house representative, April 22, 2015, phone.                      
Gregory Nickerson, Government and Policy Reporter, WyoFile, April 28, 2015, phone. </t>
  </si>
  <si>
    <t>There is no mid-year review in Iowa.</t>
  </si>
  <si>
    <t>All public officials, including civil servants, are forbbiden by Ohio's conflict of interest laws from participating in any matter that could provide a potential financial or fiduciary benefit to them, their family members or their business associates.</t>
  </si>
  <si>
    <t>Bill Lueders, President, Wisconsin Freedom of Information Council, Jan. 16, 2015, Madison WI, email interviews Jan. 28, Jan 23-26, 2015
Reid Magney, public information officer Wisconsin Government Accountability Board, email interviews Jan. 26, 27, 2015
Legislative Audit Bureau, Audit of GAB, December 2014 
http://gab.wi.gov/sites/default/files/news/lab_audit_report_14_14_full_pdf_13314.pdf</t>
  </si>
  <si>
    <t>As part-time appointees earning less than $6,000 per year, members of Nevada's Commission on Ethics and Commission on Judicial Discipline are not required by law to file financial disclosure forms. Therefore, there are no disclosure records to be accessed.</t>
  </si>
  <si>
    <t>North Dakota Century Code Sections 12.1-13-01, 12.1-13-02, 12.1-13-03 forbids public servants from doing anything in their official capacity that would benefit them or businesses they have interests in.
There are no defined recusal mechanisms that apply universally. However, recusal mechanisms do exist in specific circumstances.
For example, North Dakota Administrative Code Section 4-12-04-04(3) requires procurement officers who discover they have an actual or potential conflict of interest to file a written statement disqualifying themselves and withdraw from participation in the procurement process. The head of their agency or the state attorney general will decide what involvement, if any, they may continue to have.
Administrative Code Section Section 75.5-02-06.1-01(6) requires social workers who discover they have an actual or potential conflict involving a client to disclose that to the client and take “reasonable steps” to protect the clients’ best interest.
The Office of Budget and Management’s Human Resource Policy Manual requires employees who discover they have an actual or potential conflict involving OMB’s best interests to disclose the conflict and remove themselves from involvement in the conflict other than answering questions as needed.</t>
  </si>
  <si>
    <t xml:space="preserve">Elected district and supreme court judges sit on the judicial standards commission. Only supreme court judges currently file asset disclosures when they run for office. A 2015 law will require district court judges to disclose. 
The House and Senate ethics committees are made up of legislators that submit asset disclosures when they run for office.
All asset disclosures are scanned into an electronic system by Commissioner of Political Practices staff. If it is election season and many forms are being filed it can take up to a week to scan them. Otherwise the forms are available online as PDFs via the commission's online campaign report search.
The documents can be obtained for free.
The Commissioner of Political Practices is not required to file an asset disclosure. However, in response to this project the current Commissioner has decided that he will file an asset disclosure regardless of the requirement. </t>
  </si>
  <si>
    <t xml:space="preserve">While there are multiple financial reports available that review monthly expenditures, there is no mid-year review of the first six months of the budget year that discusses changes in money assumptions. </t>
  </si>
  <si>
    <t>Jake Glance, spokesman for Secretary of State’s Office, in an email interview from the state Capitol on Jan. 22, 2015.
Julie Archer, project manager for Citizens Action Group, in a telephone interview Jan. 8, 2015, from her office in Charleston WV.
Phil Kabler, statehouse correspondent for the Charleston Gazette, in a telephone interview from the state Capitol on Jan. 19, 2015.</t>
  </si>
  <si>
    <t>The records are not available online. Copies may be obtained at minimal or no cost from the Accountability and Disclosure Commission or Judicial Qualifications Commission via mail or email.</t>
  </si>
  <si>
    <t>Chris Piper, executive director at Ethics and Virginia Conflict of Interests Advisory Council and former employee at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t>
  </si>
  <si>
    <t xml:space="preserve">The Idaho Economic Forecast is published quarterly and provides historical data and forecast values for Idaho's economy; it looks ahead three years in its forecasts. Each time the new economic forecast comes out, the budget is re-evaluated against available revenues.
 The Idaho Economic Forecast is posted online, and freely accessible to anyone; it is in PDF format. It comes out in January, April, July and October of each year.
 </t>
  </si>
  <si>
    <t>In practice, legislative branch actions (e.g. hiring, firing, promotions) are not based on nepotism, cronyism, or patronage.</t>
  </si>
  <si>
    <t>Lori Anderson, media affairs Washington Public Disclosure Commission email 2/9/2015;
"Wash. lobbyists often file questionable reports" Associated Press 5/30/2013 
http://news.yahoo.com/wash-lobbyists-often-file-questionable-193254037.html
"AG says more money hidden in I-522 food-labeling campaign" Seattle Times 11/20/2013 
http://www.seattletimes.com/seattle-news/ag-says-more-campaign-money-hidden-in-i-522-food-label-fight/</t>
  </si>
  <si>
    <t>Financial asset disclosures for members of the Missouri Ethics Commission are available on request from the commission. Requests are answered promptly within one or two days with documents emailed in PDF format for free. James Klahr, executive director at the commission, says that the commission generally does not charge for small documents requests, and will only charge for the cost of photocopies for larger requests (threshold is at the discretion of the MEC). According to Betty Lohmann, no one is refused a request for the financial asset disclosures. However, state statute requires that the commission maintain a public record of the individuals who request the disclosures.
While financial asset disclosure forms of state-level judges who are members of the Commission on Retirement, Removal and Discipline of Judges are public records, copies are not provided by mail or electronically. Anyone wishing to access the forms must visit the chief clerk of the Supreme Court's office in person to view them.</t>
  </si>
  <si>
    <t xml:space="preserve">Lobbyist gifts for Wyoming legislators limited at $250, Gregory Nickerson, WyoFile, Feb. 11, 2014 http://www.wyofile.com/blog/gifts-legislators-limited-250/
Gregory Nickerson, Government and Policy Reporter, WyoFile, March 31, 2015, phone. Ruth Ann 
Petroff, Wyoming Legislature, State House of Representatives, March 26, 2015, phone.   </t>
  </si>
  <si>
    <t xml:space="preserve">James Allen, executive director, Pennsylvania Association for Public Employee Retirement Systems, 8 May 2015, interview by phone.
Evelyn Tatkovski Williams, press secretary, Public School Employees' Retirement System, 16 April 2015, interview by email.
Pamela Hile, press secretary, Pennsylvania School Employees' Retirement System, 20 April 2015, interview by email. </t>
  </si>
  <si>
    <t>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t>
  </si>
  <si>
    <t>Public servants must recuse themselves from cases in  which they or anyone they are associated with may  reasonably incur financial benefit if the benefit would impair the public servant's judgment or it could reasonably be inferred that the financial benefit would influence the public servant's judgment.  The law says that to recuse, a public servant must submit in writing to his or her employing agency the reasons for the abstention. When the employing entity is a board, the abstention shall be recorded in the board's minutes.</t>
  </si>
  <si>
    <t>Michael Cox, Communications and Outreach Director for Oregon State Treasurer Ted Wheeler, April 7, 2015,  interviewed by phone and email. 
Extensive search via google.com by the researcher regarding recent scandals or violations of ethics guidelines by employees of the Oregon Treasury. Seach conducted April 5, 2015</t>
  </si>
  <si>
    <t>Michael Duane, Assistant Attorney General, email Jan. 21, 2015.
Secretary of State Jim Condos, personal interview, Jan 6, 2015.
Allen Gilbert, exec. dir. ACLU VT, personal interview, Jan. 6, 2015.</t>
  </si>
  <si>
    <t>Email from Drew Rawlins, executive director of the Bureau of Campaign Finance, on May 21, 2015. 
Tennessee Registry of Election Finance webpage on audits, accessed May 4, 2015 
http://www.tn.gov/tref/audits.htm
Tennessee Registry of Election Finance annual report for 2014, accessed May 4, 2015 
http://www.tn.gov/tref/AnnualReport2014.pdf
Knoxville News Sentinel story “State to audit controversial PAC” that was published on the newspaper’s website on Dec. 14, 2014
http://www.knoxnews.com/news/local-news/state-to-audit-controversial-pac_53584645</t>
  </si>
  <si>
    <t>New York Public Officers Law Section 74 prohibits any state employee from matters where there are conflicts of interest, but it does not spell out the recusal mechanism or refer to employees' families.
 Subsection 2 states "No officer or employee of a state agency, member of the legislature or legislative employee should have any interest, financial or otherwise, direct or indirect, or engage in any business or transaction or professional activity or incur any obligation of any nature, which is in substantial conflict with the proper discharge of his duties in the public interest."</t>
  </si>
  <si>
    <t>These records are available at no cost on the Mississippi Ethics Commission's website and at the commission's office for inspection and copying at cost. They're posted upon being filed and reviewed within a week.</t>
  </si>
  <si>
    <t>Paul W. Hobby, chairman, Texas Ethics Commission,  telephone interview, Feb. 5, 2015
Fred Lewis, Austin attorney, telephone interview, Jan. 16, 2015
Randall Buck Wood, Austin, telephone interview, Jan. 16, 2015
Craig McDonald, director, Texans for Public Justice, Jan. 5, 2015</t>
  </si>
  <si>
    <t>Mike Wittenwyler, administrative and regulatory attorney at Godfrey &amp; Kahn, S.C., and the lead attorney in the firm's Political Law Group. One East Main Street, email interview June 30, 2015
Statement of Economic Interest, State Sen. Jon Erpenbach, D-Wis. Line #11
http://www.wisdc.org/proxy/files/econinterests2015/Erpenbach_Jon_2015.pdf
"Wisconsin GOP Representative Accused In Ethics Complaint," 3/15/15,
http://crooksandliars.com/2015/03/wisconsin-gop-representative-accused
Reid Magney, public information officer Wisconsin Government Accountability Board, email interviews Jan. 26, 27, 2015
"Ethics board fails to curb ALEC shell game," Brendan Fischer, Capital Times, April 13, 2013
"Buying Influence, How the American Legislative Exchange Council Uses Corporate-Funded 
“Scholarships” to Send Lawmakers on Trips with Corporate Lobbyist" Center for Media and Democracy, http://www.alecexposed.org/w/images/f/fa/BUYING_INFLUENCE_Main_Report.pdf
Laurie McCallum, Chair of the state Labor and Industry Review Commission and  former chair of the state Personnel Commission for 13 years, former First Lady of Wisconsin, face-to-face interview Jan. 26, 2015, and email interviews Jan. 27, 2015</t>
  </si>
  <si>
    <t>The most recent asset disclosure are available free of charge on the Minnesota Campaign Finance and Public Disclosure Board’s website. According to Goldsmith, asset disclosure forms are posted online instantly or the by 8am the morning after they are submitted, depending on the type of submission (electronic or paper).</t>
  </si>
  <si>
    <t>The executive branch does not publish a mid-year review.
However, the Council on Revenues, a nonpartisan group not governed by the executive, reports its latest revenue forecast to the governor and the Legislature on June 1, September 10, January 10, and March 15 of each year. In addition, the Council prepares estimates of the state total personal income for such calendar years as are necessary for establishing the state expenditure ceiling. The reports are published on the council on Revenues website, which is administered by the state Department of Taxation.
 The Council consists of seven members, three of whom are appointed by the Governor for four-year terms and two each of whom are appointed by the President of the Senate and the Speaker of the House of Representatives for two-year terms.</t>
  </si>
  <si>
    <t>Ethics Board members are not subject to asset disclosure requirements. Their initial gubernatorial appointment to the commission is subject to Senate confirmation and the Senate questionnaire for nominees seeks information about finances and other matters that could present conflicts of interest. However, those completed questionnaires cannot be obtained by the public because the Legislature is exempt from the state's Freedom of Information Act. As a result of this multi-layered lack of transparency, the public cannot determine if Ethics Board members have conflicts of interest in certain cases.</t>
  </si>
  <si>
    <t>The Governmental Conduct Act says: "A public officer or employee shall be disqualified from engaging in any official act directly affecting the public officer's or employee's financial interest, except a public officer or employee shall not be disqualified from engaging in an official act if the financial benefit of the financial interest to the public officer or employee is proportionately less than the benefit to the general public."</t>
  </si>
  <si>
    <t>The public can access the statements of financial interests of the Ethics Commission and the Commission on Judicial Conduct and inspect and copy the records.  Though they are filed electronically, they are not available to the public in electronic format in PDF format.  Any member of the public who wishes to see the disclosures must make a written request to the State Ethics Commission and show identification in order to view and copy the records. The public employee is notified before the records can be accessed.   
Generally, the public can access the records within days of their request and for no cost, except for standard copying costs.     
Peter Sturges, the former executive director of the State Ethics Commission said the SFI’s should be online. Having to provide an ID “can be chilling in some instances,” as well, Sturges said. The SFI’s can be provided very quickly, unless there is a large request, or can be mailed to the requester as well.   
Some government accountability entities, like Commonwealth Magazine, have tried to provide online access to SFI’s but have not kept a current repository. The last online statements are from 2012.</t>
  </si>
  <si>
    <t>Civil servants, like all other state employees, are subject to the state conflict of interest law when it comes to matters of recusal.</t>
  </si>
  <si>
    <t>The governor issues a mid-year budget report in January and requests changes to expenditures for the remainder of the fiscal year. It includes reassessments of economic assumptions and adjusted budget figures. 
 The amended budget document is available online through the Office of Planning and Budget. Legislative changes to the amended appropriations bill can also be tracked through the House Budget Committee website. 
 All documents are accessible online at no cost.</t>
  </si>
  <si>
    <t>State service contractors do not adhere to the same code of conduct as government employees. The Wyoming Ethics and Disclosure Act is specific to government employees and not state service contractors. 
“We don’t ask them to adhere to the public officials code of conduct,” said Lori Galles, state purchasing manager. 
There is a Professional Architectural, Engineering and Land Surveying Services Procurement Act that bars any gifts, commissions or fees to the state in exchange of any  contracts for those services.</t>
  </si>
  <si>
    <t xml:space="preserve">Every contractor contracting with the state of Wisconsin must agree to equal employment and affirmative action policies and practices in its employment programs. However, there are exemptions, including a contractor who receives a state contract for less than $50,000, a contractor with less than twenty-five (25) employees regardless of the amount of the contract, a contractor who is a foreign company with a work force of less than twenty-five (25) employees in the United States., or a contractor who is a federal government agency or a Wisconsin municipality. General Contract Compliance Requirement
As required by Wisconsin's Contract Compliance Law (s. 16.765, Wis. Stat.), every contractor contracting with the state of Wisconsin must agree to equal employment and affirmative action policies and practices in its employment programs. Additionally, contracts estimated to be over fifty thousand dollars ($50,000) require the contractor to post in conspicuous places, available for employees and applicants for employment, notices provided by the contracting state agency that set forth the provisions of the state of Wisconsin nondiscrimination clause. An affirmative action plan is required from a contractor who receives a state contract over $50,000 AND who has a work force of 50 or more employees as of the award date, unless the contractor is exempt by established criteria. The plan is due to the contracting agency within fifteen (15) working days of the award date of the state contract. The plan must have been prepared or revised not more than one year prior to the award date of the contract.
However, it has been impossible to get confirmation from the state Department of Administration as to whether there is compliance. </t>
  </si>
  <si>
    <t>Residents and non-residents are entitled to look at all financial disclosure records on file in the Ethics Commission's office in Annapolis; however, they must come in person to the ethics commission office in Annapolis or to the headquarters of the judiciary in Annapolis, and must fill out a form with their name, which is then provided to the subject of the request. Copies are 20 cents per page.</t>
  </si>
  <si>
    <t>Government vendors are held to legal standards, and those standards are set forth on the department's Web site. However, they are not bound by the state Ethics Act.
 “Vendors are held accountable to meet the requirements of their contracts, such as bonding and standards,” said state Purchasing Director Dave Tincher. “We have agencies in the field that oversee those contractors. And we have four inspectors that travel the state constantly to ensure that the state is receiving what it paid for and that the agencies are following the rules as well.”
  Mick Bell, major account manager for Office Depot/OfficeMax, said there are strict procedures either to get a contract renewed or enter into a brand new contract. “It’s all by the books,” he added. “All the purchasing has to go through the auditor’s office to ensure that we are under contract and charging the correct price. I also report to them every month the usage and the number of return products.”
 Jack Rogers, recently retired state department head, thinks the purchasing system is passive rather than pro-active. “If they get feedback (i.e. complaints about products) from the agency, they take action, but I’m not sure they have the personnel with expertise to initiate the action and analyze that information adequately.”</t>
  </si>
  <si>
    <t>During the period under study, there were no documented cases of members of the executive branch and/or their family members accepting improper gifts or hospitality.  Several longtime Capitol observers said they are unaware of any improper gifts or hospitality received by members of the executive branch. The state maintains no registry for gifts and hospitality.</t>
  </si>
  <si>
    <t>The Washington state Department of Enterprise Services, created in 2011 as part of procurement reform, like many agencies has additional ethical guidelines that go beyond the Ethics in Public Service Act. Agency employees are effectively prohibited from accepting (and contractors prohibited from offering) gifts of even modest value. The agency also relies on private contractors' own business codes of conduct to govern their behavior, and private contractors generally respect the same ethical guidelines that the procurement officials must follow.</t>
  </si>
  <si>
    <t>The asset disclosure reports for members of the Ethics Board, which oversees ethics issues for legislative and executive branches, as well as local government, are posted online within a few days of receipt. The reports can be downloaded free of charge. Observers say ease of access to the asset disclosures for all manner of elected officials is one of the best things about Louisiana’s ethics programs.
 The Louisiana Supreme Court justices, who oversee ethics for state level judges, are required to file disclosures. The reports are not posted online, but are available through written public requests for personal inspection at the Supreme Court’s offices in the New Orleans French Quarter or via the mail or email, free of charge.</t>
  </si>
  <si>
    <t>No such law exists. 
 The state’s primary conflict-of-interest law does not apply to civil servants; it applies only to executive branch officials. 
 The state does have a conflict-of-interest restriction that applies to civil servants (classified employees), but it narrowly concerns outside employment or elected office held by the employee. Such activities are prohibited if they create “an actual, direct and substantial conflict of interest with the employee's employment” and if the employee is unable to abstain from “actions directly affecting such classified employment.”</t>
  </si>
  <si>
    <t>Nevada's government ethics law forbids a public employee from acting on any issue in which he or she might "reasonably be affected" by financial interests or a "commitment in a private capacity to the interests of another person," including any member of the employee's household or any blood relative within three degrees (spouse, child, parent, sibling, grandchild/parent, great-grandchild/parent, niece/nephew, or uncle/aunt). (NRS 281A.420) 
The law specifies that abstention from voting is required "only in clear cases where the independence of judgment of a reasonable person" would be affected.
Public employees and businesses they own are generally forbidden from entering into contracts with state agencies. There are exceptions for employees of Nevada's higher education system, and cases where the sources of supply for a particular contract are limited.</t>
  </si>
  <si>
    <t>Little public evidence exists of members of the executive branch ignoring the restrictions on receiving gifts and hospitality. Evidence of executive branch members flaunting the state's gift law is not apparent in media coverage during the period of study. The state's definition of family includes a spouse and unemancipated children. 
 Julia Vaughn, policy director of Common Cause-Indiana, said, “I’m not aware of any widespread flouting of the gift rule in the executive branch system. If it happens, it doesn’t appear to be a big issue. The state does offer training on this to employees, too.” 
 Inspector General Cynthia Carrasco said violations of the gift law in the executive branch were more common years ago before the ethics law was tightened to make it more restrictive. She did not cite any recent violations, but only two examples from 2006 and 2007.
 Mary Beth Schneider, former long-time political reporter for The Indianapolis Star until 2014, said she could not recall any significant issues with executive branch members accepting gifts or hospitality.</t>
  </si>
  <si>
    <t>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t>
  </si>
  <si>
    <t>In Delaware, the executive branch submits a mid-year review of General Fund revenue estimates to the General Assembly, estimates produced by the Delaware Economic and Financial Advisory Committee. The Delaware Department of Finance also produces monthly reports, including a mid-year December report, on state finances, including operating cash balances, major expenditures by category and state agency, and real revenue collections. DEFAC produces  estimates in December, March, April, May, June and September of each year. Revenue estimates produced by the committee are used by the General Assembly's Joint Finance Committee to prepare the annual budget. The reports include a listing of expected revenue by major General Fund category, and include percentage variances from previous estimates. The committee also prepares reports on expenditures by category, appropriation limits and Transportation Trust Fund financials. The reports are available at no cost online.</t>
  </si>
  <si>
    <t>There have been no recent cases of members of the executive branch accepting gifts or hospitality above what is allowed, and the governor’s office sends strong messages to its staff to comply with the rules in this area.
  That said, there is an annual fundraising golf tournament event for state scholarships called the “Governor’s Cup” at which lobbyists host public officials, including those from the executive branch. In recent years, Idaho’s lobbying laws have been amended to include lobbying of the executive branch, in part to take in events like the Governor’s Cup. That makes lobbyist expenditures on officials there reportable in lobbying disclosure reports. However, those lobbying expenditures, while they must be disclosed, are not subject to the $50 limit on “trivial” benefits that otherwise applies to accepting gifts or hospitality.</t>
  </si>
  <si>
    <t>An employee with a potential conflict of interest must notify in writing his/her supervisor and the Nebraska Accountability and Disclosure Commission. If the commission determines there is an actual conflict of interest, the employee must take whatever action the commission prescribes to remove himself/herself from the situation.</t>
  </si>
  <si>
    <t>No financial and asset disclosure forms exist for current members of the Executive Branch Ethics Commission and Legislative Ethics Commission. 
Executive Assistant at the Executive Branch Ethics Commission are available as public documents at the commission's Frankfort headquarters. They can be obtained for the cost of the photocopies. 
The members of the Judicial Conduct Commission who are judges have to file financial disclosure forms by virtue of the fact that they are judges. They are publicly available at the Kentucky Registry of Election Finance headquarters in Frankfort for the cost of photocopies. But the non-judge members of the commission do not have to file any such forms.</t>
  </si>
  <si>
    <t>Fiscal accountability reports, required to be presented every year by Nov. 15 to the legislature's two major budget committees, are a consensus between two major state budget agencies -- the legislature's Office of Fiscal Analysis (OFA) and the executive's Office of Policy and Management (OPM). Presented, and published online, five months into the fiscal year, the report looks at the overall budget situation in the current year and projects what the next three fiscal years could look like (based on current numbers and trends). 
More specifically, the reports, including the 2014 Fiscal Accountability Report, summarize where money is being spent and what's coming in to meet those needs, now and during the next three fiscal years, highlighting trends and risks. (In the category of bonding and debt service, the reports project out for five years, to FY 19, basing the numbers on information from the state Treasurer's office or  from historic data.) There are breakouts of "cost drivers," "areas of concern" and the transportation fund, and breakdowns of revenues (current and projected), "tax initiatives," federal contributions. Regarding surpluses, the 2014 report on the website of the OFA, on page 53, says: "Section 7: Possible Uses of Surplus Funds -- In FY 15 - FY 18, no surpluses are projected." 
Whereas midyear fiscal accountability reports very often give context to the data they provide -- historical or current -- they don't recommend specific changes in current budgets to respond to any new information. Their purpose is analysis.
The reports are published in many places on the state government website, including on OPM and OFA pages, and the site of Office of the State Comptroller, and are accessible to anyone with access to the Internet. The easiest way to find a report is to go to the state's official portal -- www.ct.gov -- and write "fiscal accountability report" in the search field.
In addition, there are links to presentations about the reports to the Appropriations and Finance Committees" on both the OPM and OFA sites. The committee reports give an overall picture that may be easier to digest.</t>
  </si>
  <si>
    <t>Jody Severson, political consultant, Severson and Associates, 10 March 2015, email.
Cory Heidelberger, blogger, Dakota Free Press, 12 March 2015, email.
Am I the only one not buying it?, Pat Power, South Dakota War College blog, 4 February 2015, http://dakotawarcollege.com/am-i-the-only-one-not-buying-it/</t>
  </si>
  <si>
    <t xml:space="preserve">There is nothing specific in the law that requires recusal or explains a mechanism for recusal.
However, as part of the rules of conduct for public employees, public officers or public employees are directed to avoid actions from which they will derive economic benefit that will conflict with their job duties (Montana Code Annotated title 2, chapter 2, part 1, section 21). </t>
  </si>
  <si>
    <t>Citizens can access the asset disclosure of records of the Kansas Governmental Ethics Commission at no cost on the Secretary of State's website. A link to the filings does not show up on the secretary's home page. Instead, a viewer must find the statements by using the drop-down menu under the "Elections &amp; Legislative" heading. The forms are generally available on the website within 24 hours of being received.</t>
  </si>
  <si>
    <t>Personal financial disclosure reports for all six members of the Iowa Ethics and Campaign Disclosure Board were available online for 2014 and 2013. The reports are available in pdf format and can be downloaded. The reports are required to be filed electronically and are made available to the public within a few hours. Members of the General Assembly are also required to file asset disclosure reports, which are posted online through the legislature's website. 
Records are turned in by legislators to either the secretary of the Senate or to the chief clerk of the House. Chief Clerk Carmine Boal said her office usually has the documents posted online within a few days. Because the documents are posted online, Boal said she hasn't had requests for hard copies, but that the office would likely provide them at little to no cost. Michael Marshall, secretary of the Senate, said the office also took only a few days to post the documents online. He said people can request hard copies of the documents and the office most likely would provide a small number of pages for free, however, if someone wanted copies of all 50 state senators' documents, there would be a nominal fee.
The Iowa Court Rule 22.27(2) specifically excludes "a member of a board, commission, or committee" from the definition of an "official" who is subject to financial disclosure requirements under Rule 22.26(1). However, the district judge, as an official in the judiciary, must file an asset disclosure. Those records are not published online, but are available through the court clerk's office.
In telephone conversations with the Iowa Supreme Court Clerk of Court's Office regarding the cost of a request for the most recent personal financial disclosure records of the Supreme Court judges and the 13 District Court judges for District 6 (excluding district associate judges, juvenile judges, senior judges and magistrates) the records request would have resulted in a charge of 50 cents per page. The personal financial disclosure records are three pages long (although judges can attach additional pages if needed), so the charge would have come to roughly $30. Under the Iowa Code, a reasonable delay in responding to a request should not exceed 20 calendar days and ordinarily should not exceed 10 business days.</t>
  </si>
  <si>
    <t>Phone interview, Lynn Teague, S.C. League of Women Voters, March 26, 2015
Phone interview, John Crangle, Common Cause, April 9, 2015
Phone interview, Cathy Hazelwood, former State Ethics Commission General Counsel, April 9, 2015</t>
  </si>
  <si>
    <t>Chapter 105 section 452 of the Missouri Revised Statutes prohibit state employees from acting favorably “on any matter that is so specifically designed so as to provide a special monetary benefit” to the official or his or her spouse or children. This section requires conscientiousness regarding conflicts of interes but does not define a specifc recusal mechanism.</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</si>
  <si>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§17-25-27 of the 1974 Rhode Island Campaign Contributions and Expenditures Reporting Act can be found here:
http://webserver.rilin.state.ri.us/Statutes/TITLE17/17-25/17-25-27.HTM</t>
  </si>
  <si>
    <t xml:space="preserve">While vague, Mississippi Code Section 25-4-105 is the statute that serves to address conflicts of interest in the state civil service and all public officials. "No public servant shall use his official position to obtain, or attempt to obtain, pecuniary benefit for himself other than that compensation provided for by law, or to obtain, or attempt to obtain, pecuniary benefit for any relative or any business with which he is associated," code section 25-4-105(1) states.
25-4-105 (3)(d) prohibits any civil servant from "perform(ing) any service for any compensation during his term of office or employment by which he attempts to influence a decision of the authority of the governmental entity of which he is a member."
However, the statute does not explain the process by which a civil servant should recuse himself from making decisions. </t>
  </si>
  <si>
    <t>There is only one reported case of member of the executive branch possibly accepting gifts above the $25 dollar limit set by Executive Order for all state employees. It came to light as part of a whistleblower lawsuit filed by Mary Theresa Grabowski, a former employee of the National Guard, charges among other things that Adjutant General Jim Butterworth accepted free use of a suite at an Atlanta Braves game. The state has denied those charges and has settled the case. 
 There are no other reported cases of gifts being accepted by executives or the Governor that exceed the limit.</t>
  </si>
  <si>
    <t>Situations that may be deemed a conflict of interest are listed under Minnesota Statutes Chapter 43A.38. When an employee believes there is a potential for a conflict of interest, it is the responsibility of the employee to avoid the situation. 
 If a conflict of interest is present, the role of that employee should be assigned to another state civil service staff member.</t>
  </si>
  <si>
    <t>Wanda Murren, press secretary for the Pennsylvania Department of State, 18 March 2015, Harrisburg, Pa., interview by phone and email. 
Supreme Court denies request to audit campaign finances, John Loftus, 29 October 2014, Northeast Times, http://www.northeasttimes.com/2014/oct/29/supreme-court-denies-request-audit-campaign-financ/#.VSMvKZPF8l4
Tom Wolf's new PAC could threaten state Democratic Party, Steve Esack, The Allentown Morning Call, 20 June 2014
http://articles.mcall.com/2014-06-20/news/mc-pa-wolf-democratic-party-20140620_1_new-pac-state-party-montgomery-county-democratic-party</t>
  </si>
  <si>
    <t>The executive branch of Colorado does not publish a mid-year review for the first six months of the budget year to discuss any changes in economic assumptions that would affect the approved budget policies, but rather publishes quarterly economic and revenue forecasts through the Governor’s Office of State Planning and Budgeting that drives budget policy in the legislature. The document is available on the website at no cost. 
 Colorado must have a balanced budget per its constitution and state law, so if the budget looks out of balance, the executive branch submits requests to bring it back in line. The quarterly revenue forecasts include general fund revenue, cash fund revenues, and future activity, key economic indicators, among others.</t>
  </si>
  <si>
    <t>Civil Service rules, which carry the force of law, require civil servants to recuse themselves from matters where they or their immediate family have a personal or financial interest. The conflicts must be reported to the employee's supervisor, and that authority figure can take actions, such as moving the employee to a new position, to prevent conflicts.                                                                                                    The Civil Service rules state that civil servants may not "exercise any decision-making authority of the state regarding any state regulation, enforcement, auditing, licensing, or purchasing with respect to any business or entity in which the employee or a member of the employee’s immediate family has any financial interest."                                                                                                              Immediate family is defined by Civil Service as "an employee’s grandparent, parent, parent-in-law, stepparent, sibling, spouse, child, or stepchild."
---
Peer Reviewer: Agree</t>
  </si>
  <si>
    <t xml:space="preserve">M. Scott Carter, longtime Oklahoma political reporter for the Journal Record newspaper and Oklahoma Watch, a non-profit public interest journalism foundation, telephone interview 1/29/15, 4 p.m. 
Lee Slater, executive director of Oklahoma Ethics Commission, telephone interview 1/30/15, 1:30 p.m. 
Randy Krehbiel, longtime Tulsa World political reporter, in-person interview 2/4/15 11 a.m. </t>
  </si>
  <si>
    <t>Tony Green, Communications Director, Oregon Secretary of State, January 30, 2015, via email.
Dan Meek, public interest attorney, advocate for campaign finance reform, Jan. 28, 2015, interviewed via email and phone. 
"John Kitzhaber, Dennis Richardson respond to election complaints as state continues investigations" by Laura Gunderson (The Oregonian, 10/20/14) 
http://www.oregonlive.com/politics/index.ssf/2014/10/john_kitzhaber_dennis_richards_7.html#incart_story_package</t>
  </si>
  <si>
    <t>Asset disclosure statements required are not required to be submitted by members of the State Ethics Commission, but only by the state Inspector General. The Inspector General's asset disclosure statements are not available online, but in print upon request in person, by phone, email or letter within about 24 hours if requested. Documents are free for the first 50 pages and then a 10-cent-per-page fee is charged for printed copies. 
Financial disclosure statements of Indiana House and Senate members have to be posted online on the Indiana General Assembly's website (www.iga.in.gov), available for public inspection and copies be provided for a "reasonable fee," according to the revised state ethics law (Indiana Code 2.2-2, Section 7), effective July 1, 2015. Previously, only the House members' statements were posted online. They are posted annually within two or three weeks of when they are filed (mid-January, seven days after the session starts), as soon as the principal clerk's office can scan them and post them. The senators' statements were available either electronically or by mailing hard copies by request in person or email within a week's time and for a nominal copying fee, according to Skip Brown, Senate Republican spokesman. To date, copying fees have not been applied to limited requests for the statements. The specific practices followed under the new law are not known in May 2015. 
Members of the Indiana Commission on Judicial Qualifications are not required to submit financial disclosure statements.</t>
  </si>
  <si>
    <t>Catherine Turcer, policy analyst, Common Cause-Ohio, Columbus, 1-18-15 email 
Legitimate legislative campaign spending sometimes hard to define, Jim Siegel, The Columbus Dispatch, 9-28-14: http://www.dispatch.com/content/stories/local/2014/09/28/campaign-donations-only-sort-of.html
Luckie conviction latest in growing FBI crackdown on corruption, Laura Bischoff, Dayton Daily News, 1-26-13: http://www.daytondailynews.com/news/news/state-regional-govt-politics/luckie-conviction-latest-in-growing-fbi-crackdown-/nT6PL/
Ex-legislator sent to prison for corruption, The case of former state Rep. Clayton Luckie underscores problems with Ohio’s campaign-finance law, authorities said, Jim Siegel, The Columbus Dispatch, 1-23-13: http://www.dispatch.com/content/stories/local/2013/01/23/ex-legislator-sent-to-prison-for-corruption.html
Capitol Insider: Critics zero in on school-funding plan (third item), Darrel Rowland, The Columbus Dispatch, 2-15-15: http://www.dispatch.com/content/stories/local/2015/02/15/critics-zero-in-on-school-funding-plan.html</t>
  </si>
  <si>
    <t>David Graham, ‎communications manager, Ohio Police and Fire Pension Fund, Columbus, 2-6-15 email 
Nick Treneff, director of communication services, State Teachers Retirement System of Ohio, Columbus, 2-19-15 email 
Aristotle Hutras, Aristotle Group principal, previously 22 years as director of the Ohio Retirement Study Council, Columbus, 2-20-15 interview 
Center for Responsive Politics lobbying database (Ohio Polce &amp; Fire Pension Fund): http://www.opensecrets.org/lobby/clientlbs.php?id=F22516&amp;year=2014</t>
  </si>
  <si>
    <t>Lee Ann Oliver, administrative staff officer I in Elections Unit in Office of Secretary of State, email, Feb. 10, 2015.
Dustin Gawrylow, editor of North Dakota Watchdog Network, a conservative news website, email, Feb. 12, 2015.
Don Morrison, executive director of the Dakota Resource Council, an environmental watchdog group, interviewed by phone from Bismarck, N.D., Feb. 10, 2015.</t>
  </si>
  <si>
    <t>There is no explicit mid-year review published; however, the Department of Finance and Administration (DFA) publishes monthly revenue reports, often including analysis regarding revenues coming in higher or lower than projected and any changes to the forecasts based on changes in economic assumptions. The monthly reports are immediately posted on the DFA website for free. These reports do not include expenditures (Arkansas is prohibited by law from deficit spending) but year-to-date expenditures are available on the transparency.arkansas.gov website, updated daily. 
Under the state's Revenue Stabilization Law, agencies must cut expenditures if revenues come in lower than projected, based on a formula prioritizing agency spending into categories revised annually by the legislature.</t>
  </si>
  <si>
    <t>Public servants are required to recuse themselves in situations where a conflict of interest appears to exist. The law also  requires employees to recuse themselves from making decisions that would make it  appear they have been unduly influenced or compensated in either a financial or personal way. 
According to the Conflict of Interest Law 268A, Section 6A, "Any public official, as defined by section l of chapter two hundred and sixty-eight B, who in the discharge of his official duties would be required knowingly to take an action which would substantially affect such official's financial interests, unless the effect on such an official is no greater than the effect on the general public, shall file a written description of the required action and the potential conflict of interest with the state ethics commission established by said chapter two hundred and sixty-eight B."
That conflict of interest law applies to ALL public employees, including those hired through the civil service system.   The state Financial Disclosure Law also applies to ALL public employees in "policy making positions" as well as members of boards and commissioners who are compensated or who expend public funds.  
In addition to the state conflict of interest law, the state also has a code of conduct which establishes standards for employees and prohibits public employees from “knowingly, or with reason to know, engaging in conduct which would cause a reasonable person to conclude that any person or entity can improperly influence the employee or unduly enjoy his favor in the performance of his official duties, or that he is likely to act or fail to act as a result of kinship, rank, or position of any person.
Section 23(b)(2) and Section 23(b)(3) of the conflict of interest law  provides that a public employee may not knowingly, or with reason to know, use his official position to secure unwarranted privileges or exemptions of substantial value for himself or others. Public employees are also prohibited from using their titles, public time and public resources to promote private interests.</t>
  </si>
  <si>
    <t>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t>
  </si>
  <si>
    <t>The disclosure records of the members of all the ethics entities are available online at no cost through the Secretary of State's website. 
Users can search by name or by agency.
Links to names provide access to the completed form. These forms are also available by the Freedom of Information Act request, which can take five days.</t>
  </si>
  <si>
    <t>Phone interview with Bob Hall of Democracy North Carolina, January 28, 2015.  
http://www.newsobserver.com/2014/06/22/3963815/nc-watchdogs-want-more-campaign.html, article by Patrick Gannon.
http://www.charlotteobserver.com/2014/04/16/4846214/how-elections-board-is-tackling.html#.VMq20rd0zow, article submitted by Amy Strange, deputy director for finance and operations at NC Board of Elections.
Phone interview Feb. 10, 2015, with Josh Lawson, public information officer of the BOE.</t>
  </si>
  <si>
    <t>Since 2011, appointed department heads and appointed members of commissions including those of the Georgia Government Transparency and Campaign Finance Commission and the Judicial Qualifications Commission no longer have to file an asset disclosure, but instead file an annual affidavit swearing they did not take any official action from which they derived a personal gain. Asset disclosure information on public officials is available at no cost and online. The disclosure forms available online date back to 2007. 
The search engine to access the data online requires a minimum of the first letter of the last name.</t>
  </si>
  <si>
    <t>Phone interview April 3, 2015, with Edward Siedle , former SEC attorney and president of  Benchmark Financial Services, a Palm Beach, FL, company that does forensic investigations of pensions.
Phone interview April 6, 2015, with Richard Warr, professor of  finance at NC State University.
Phone interview April 8, 2015,with Andrew Silton, financial blogger and former chief investment officer for NC retirement fund.</t>
  </si>
  <si>
    <t>Disclosure records of members of the Ethics Commission are posted promptly after being filed and available at no cost online for the public.</t>
  </si>
  <si>
    <t>In practice, the state executive publishes a mid-year review of the first six months of the budget year to discuss any changes in economic assumptions that would affect approved budget policies. This is also done by the legislative counterpart to the executive's budget office. 
The Governor's Office of Strategic Planning and Budgeting publishes a budget summary book in January of each year, which looks at the previous fiscal year and forward to the next fiscal year, using recalculated revenue figures. 
The Joint Legislative Budget Committee also publishes monthly and mid-year updates to the budget.
This information is available online.</t>
  </si>
  <si>
    <t>Idaho doesn’t require asset disclosures for members of ethics enforcement agencies, or for any other elected or appointed state officials.</t>
  </si>
  <si>
    <t>Maryland's Ethics Law says a state employee must recuse him/herself if the matter at hand includes a financial interest by him/herself or close family member, which in this instance is spouse, parent, child, brother or sister;  knowledge of that interest; financial interest in a business entity that is subject to the particular state action, or a company that the state employee has applied for a position or is negotiating a position; that there is a reasonable expectation that the employee's action in the particular matter could result in a conflict of interest.
However, an employee might have to participate if his/her absence meant the decision-making body lacked a quorum
5–501. Restrictions on participation.
(a) In general. — Except as otherwise provided in subsection (c) of this section, an official or employee may not participate in a matter if: (1) the official or employee or a qualifying relative of the official or employee has an interest in the matter and the official or employee knows of the interest; or (2) any of the following is a party to the matter: (i) a business entity in which the official or employee has a direct financial interest of which the official or employee reasonably may be expected to know;
(ii) a business entity, including a limited liability company or a limited liability partnership, of which any of the following is an officer, a director, a trustee, a partner, or an employee: 1. the official or employee; or 2. if known to the official or employee, a qualifying relative of the official or employee; (iii) a business entity with which any of the following has applied for a position, is negotiating employment, or has arranged prospective employment:
1. the official or employee; or 2. if known to the official or employee, a qualifying relative of the official or employee; (iv) if the contract reasonably could be expected to result in a conflict between the private interest and the official State duties of the official or employee, a business entity that is a party to a contract with:
1. the official or employee; or 2. if known to the official or employee, a qualifying relative of the official or employee;  (v) a business entity, either engaged in a transaction with the State or subject to regulation by the official’s or employee’s governmental unit, in which a direct financial interest is owned by another business entity if the official or employee: 1. has a direct financial interest in the other business entity; and 2. reasonably may be expected to know of both financial interests; or
(vi) a business entity that: 1. the official or employee knows is a creditor or an obligee of the official or employee, or of a qualifying relative of the official or
employee, with respect to a thing of economic value; and 2. as a creditor or an obligee, is in a position to affect directly and substantially the interest of the official, employee, or qualifying relative. (b) Exceptions. — (1) The prohibitions of subsection (a) of this section do not apply if participation is allowed: (i) as to officials and employees subject to the authority of the Ethics Commission, by regulation of the Ethics Commission; (ii) by the opinion of an advisory body; or (iii) by another provision of this subtitle. (2) This section does not prohibit participation by an official or employee that is limited to the exercise of an administrative or ministerial duty that does not affect the decision or disposition with respect to the matter. (c) Participation notwithstanding conflict. — An official or employee who otherwise would be disqualified from participation under subsection (a) of this section shall disclose the nature and circumstances of the conflict, and may participate or act, if: (1) the disqualification would leave a body with less than a quorum capable of acting; (2) the disqualified official or employee is required by law to act; or (3) the disqualified official or employee is the only individual authorized to act.</t>
  </si>
  <si>
    <t xml:space="preserve">There were almost no reported cases of members of the executive branch or their relatives violating gifts and hospitality statutes. 
The exception resulted in a minor flap in 2013 involving the governor's attendance at the annual White House Correspondents' Dinner as a guest of People Magazine. Republican politicians said it violated state ethics laws.
The governor's office statement said, "The Governor attended the event in his official capacity and used the opportunity to advance Connecticut’s interests," and it gave specific examples of what he discussed with whom. Nonetheless, calling the issue "a needless distraction," the governor wrote a personal check for $1,234.62. </t>
  </si>
  <si>
    <t xml:space="preserve">The financial disclosure forms filed by commissioners and staff at the Commission on Ethics are filed and stored electronically, but not posted online. They must be requested, and are often provided within the same day they are requested. "Sometimes it's instantaneous," said Kerrie Stillman, director of communications and operations at the Commission. "If someone just calls and requests a form, it’s done within the hour." 
Almost all requests for these forms are handled  within one to two business days.
Members of the Judicial Qualifications Commission are not required to file asset disclosure forms. Some members, such as judges, are required to do so based on other titles they hold, and those forms are filed and stored electronically, but not posted online. They must be requested, and are often provided within the same day they are requested. 
Nine of the 15 members of the JQC are not required to file asset disclosure forms. </t>
  </si>
  <si>
    <t>Dan Mayfield, Sr., New Mexico Public Employees Retirement Association, director, 17 Mar 2015, via phone. 
Mike Gallagher, Albuquerque Journal, investigative reporter, 12 May 2015, via phone.
Bruce J. Perlman, Ph.D., University of New Mexico, Regents Professor of Public Administration, 12 May 2015, via phone.</t>
  </si>
  <si>
    <t>There have been no documented cases of breaches of Colorado’s gift ban by executive branch members and only a complaint against Gov. John Hickenlooper was registered and dismissed by the Ethics Commission. 
 In 2013, the state’s Independent Ethics Committee took up a complaint against Democratic Gov. John Hickenlooper that he allegedly violated the state’s gift ban when he was accused in a complaint of hosting a Democratic Governor’s Association meeting in Aspen, Colorado, and exceeding the state’s laws against accepting gifts and hospitality. The ethics commission ultimately voted 4-1 to dismiss the complaint. 
 Members of the executive branch not adhering to laws governing gifts and hospitality has not been a problem in Colorado, according to interviews.</t>
  </si>
  <si>
    <t>Jordan Schrader, government reporter for The News Tribune, via email 3/24/2015; 
Austin Jenkins, Capitol reporter nwNewsNetwork phone interview 2/24/2015; 
"Several Washington Lawmakers Eat Frequently On Lobbyists' Dime" AP/nwNewsnetwork.org 5/29/2013 
http://nwnewsnetwork.org/post/several-washington-lawmakers-eat-frequently-lobbyists-dime; 
"Washington Senator: It's Not Just Lobbyist-Paid Meals But 'Free Cigars, Free Booze'" By Austin Jenkins 1/30/2015 KPLU 
http://www.kplu.org/post/washington-senator-its-not-just-lobbyist-paid-meals-free-cigars-free-booze;</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</si>
  <si>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"Gifts Reported by Lawmakers Down in 2014," VPAP.org, 19 January 2015. http://www.vpap.org/updates/1838-gifts-reported-lawmakers-down-2014/
"Part 8: Disclosure rules are lax, and reports are hard to find," Dave Ress, Daily Press, 23 November 2014. http://www.dailypress.com/news/politics/dp-nws-virginiaway-part-8-disclosure-20141123-story.html#page=1
“Legislature adjourns after passing ethics package,” Markus Schmidt and Jim Nolan, Richmond Times-Dispatch, 27 February 2015, http://www.richmond.com/news/virginia/government-politics/article_47396bbf-0fda-5814-b5e9-4c98cdf33cca.html
“Virginia General Assembly passes new ‘gift’ laws in response to McDonnell scandal,” Max Smith, WTOP, 28 February 2015. http://wtop.com/virginia/2015/02/virginia-general-assembly-passes-tough-new-gift-laws-in-response-to-mcdonnell-scandal/
“Schapiro: Nothing tidy about Va.’s clean-government push,” Jeff E. Schapiro, Richmond Times-Dispatch, 21 February 2015. http://www.richmond.com/news/virginia/government-politics/jeff-schapiro/article_bdbb7f4e-a340-5873-933f-c962b7cda270.html
“Virginia legislators don’t always report their lobbyist freebies,” Dave Ress, Daily Press, Feb. 7, 2015. http://www.dailypress.com/news/politics/dp-nws-ga-disclosure-20150207-story.html#page=1
"New River Valley legislators rank low on gift list," Mike Gangloff, The Roanoke Times, 24 January 2015. http://www.roanoke.com/news/politics/general_assembly/new-river-valley-legislators-rank-low-on-gift-list/article_e8bc72ad-a41d-58cd-afe9-14932e109aa6.html
"Gifts down, but Virginia lawmakers still report trips, tickets," Andrew Cain, Richmond Times-Dispatch, 19 January 2015. http://www.roanoke.com/news/politics/gifts-down-but-virginia-lawmakers-still-report-trips-tickets/article_b574f033-177f-5885-9d56-f7cab0d990e7.html</t>
  </si>
  <si>
    <t>There is no official "code of conduct" for government employees. The Executive Code of Ethics applies only to the top-level, "exempt" political appointees, and there's no law requiring contractors to follow a state code of conduct. 
On the other hand, there are no recent documented incidents in which contractors engaged in state business were accused of violating the law of the state, which in this case can serve as the functional equivalent of a code of conduct. According to the Department of Buildings and General Services, no company has been “debarred” from doing business with the state since Sept. 12, 2012.</t>
  </si>
  <si>
    <t>There have been no documented cases of executive branch violations of the gift and hospitality limits.</t>
  </si>
  <si>
    <t>Germano Martins, New Hampshire Retirement System Board of Trustees, employee member, 2006-present (non-consecutively), Feb. 16, 2015, Lowell, Mass., phone
Dennis Delay, New Hampshire Center for Public Policy Studies, economist, Feb. 11, 2015, Lowell, Mass., phone 
Resume of Lisa Shapiro, New Hampshire Retirement System Board of Trustees, chairman 2008-2013, both accessed April 16, 2015
http://www.gcglaw.com/attorneys/Shapiro_CV.pdf
http://sos.nh.gov/lobby.aspx</t>
  </si>
  <si>
    <t>Contractors must follow the procurement law and certify that they will do so in each contract. During the research period, there were no reports of contractors not following these rules.
At the Virginia Department of Transportation, the Assurance and Compliance Office acts as an inspector general and participates in investigations with the Office of the State Inspector General, generated through the state Fraud, Waste and Abuse Hotline.</t>
  </si>
  <si>
    <t xml:space="preserve">Members of the executive branch generally adhere to the letter of the law governing gifts and hospitality. 
The newly enacted Amendment 94, which bans all gifts and hospitality from lobbyists to the seven constitutional officers in the executive branch (governor, lieutenant governor, secretary of state, treasurer, attorney general, auditor, commissioner of state lands), has a major loophole in practice: lobbyists can still offer up free meals and drinks as long as it is a “planned activity to which a specific governmental body is invited.” In practice this has meant a ban on the sorts of one-on-one meals that lobbyists could buy for these figures in the past, but events that ostensibly have a larger invite list have continued. This loophole also could represent a way around the technical $100 limit on gifts that existed before Amendment 94 (that old limit was often circumvented by either stacking multiple gifts among lobbyists—so that, for example, a dinner which cost hundreds of dollars could be covered by multiple lobbyists working together—or simply incomplete or inadequate reporting). All of that said, many legislators, lobbyists, and insiders believe that Amendment 94 has represented a significant culture shift away from the constant targeted meals for individual lawmakers or officials.   
There are also gray areas regarding what constitutes a gift. Then Gov. Mike Beebe, then Auditor Charlie Daniels and then Lt. Gov. Mark Darr bought season tickets to Arkansas Razorback football games without paying the required contribution to the Razorback Foundation for priority seats that the general public would have to make (the University of Arkansas policy was to waive the required contribution for state constitutional officers, legislators, members of the state Higher Education Coordinating Board and members of the University of Arkansas faculty and staff). The contributions required by the general public to get the same priority tickets that the constitutional officers had waived amounted to thousands of dollars. This practice was recently discontinued by the university. </t>
  </si>
  <si>
    <t>Yvonne Nevarez-Goodson, Executive Director, Nevada Commission on Ethics, Las Vegas, NV, April 14, 2015 and May 4, 2015, by phone.
State of Nevada Commission on Ethics, Archives of 3rd Party RFOs (Complaints) and 1st Party RFOs (Advisory Opinions), accessed May 21, 2015
http://www.ethics.nv.gov/COE_website_files/coe_DOCUMENTS_2014.html
Ken Lambert, Chief Investment Officer, Peavine Capital Management, Las Vegas, NV, July 2, 2015, by phone
Nevada Public Employees' Investment Officer Leaves, Forms New Firm, Rob Kozlowski, Pensions &amp; Investments, April 25, 2012, http://www.pionline.com/article/20120425/ONLINE/120429934/nevada-public-employees-investment-officer-leaves-forms-new-firm</t>
  </si>
  <si>
    <t>John Bloomer, Secretary of Senate, personal interview Jan. 20, 2015.
 Former Sen. Vincent Illuzzi, personal interview Jan. 29, 2015.
 Former House Majority Leader Floyd Nease personal interview Feb. 4, 2015.
 University of Vermont politiical science professor Garrison Nelson, telephone interview Feb. 5, 2015.</t>
  </si>
  <si>
    <t xml:space="preserve">Maine law does not require that all civil servants recuse themselves from actions in which they may have a conflict of interest. 
Maine’s Administrative Services and Procedures Law does, however, prohibit "an executive employee from participating in a proceeding if certain individuals or organizations related to the employee have a direct and substantial financial interest in the proceeding.” 5 § 18
Executive employees include any compensated member of "the classified or unclassified service employed by the Executive Branch, who is appointed by the Governor and confirmed by the Legislature, or who serves in a major policy-influencing position, except assistant attorneys general.” 5 § 19
Other members of the civil service are not explicitly required by law to recuse themselves in the event of a conflict of interest.
These individuals may include, “himself, his spouse or his dependent children; His partners; A person or organization with whom he is negotiating or has agreed to an arrangement concerning prospective employment; an organization in which he has a direct and substantial financial interest; or any person with whom the executive employee has been associated as a partner or a fellow shareholder in a professional service corporation… during the preceding year.” 5 § 18
 The law further clarifies “that an executive employee may not have any direct or indirect pecuniary interest in or receive or be eligible to receive, directly or indirectly, any benefit that may arise from any contract made on behalf of the State when the state entity that employs the executive employee is a party to the contract.” 5 § 18-A
 </t>
  </si>
  <si>
    <t>Louisiana has several laws to "allow" state employees to recuse themselves, but there is no formal mechanism other telling their boss. RS 48:1611 requires employees, board members and elected officials to make full disclosure of any interest in any contract or asset that is doing or will do business with the state.
 RS 42:1112 precludes participation by a public servant in a transaction involving the governmental entity if the person has a substantial economic interest, including his immediate family, or has an ownership arrangement or negotiating possible employment or with whom he is indebted. This applies even to public employees who are not sole decision makers; they, too, can be disqualified.
 RS 42:1113A – Public servants are forbidden from “bidding on or entering into any contract, subcontract or other transaction.” This restriction also applies to the immediate family members and legal entities in which the public servant and/or his family members own an interest in excess of 25 percent.
 The ethics board has issued 1,307 advisory opinions concerning these issues.</t>
  </si>
  <si>
    <t>State Rep. Matt Krause, Republican, Fort Worth, interview, State Capitol, Feb. 14, 2015
Alex Winslow, director, Texas Watch, telephone interview, Feb. 11, 2015
Lobbyists Shower Lawmakers, State Staffers With Gifts, Texas Tribune, Feb. 6, 2013
http://www.texastribune.org/2013/02/06/lobbyists-shower-lawmakers-state-staffers-gifts/
Texas Ethics Commission, Lobbying in Texas, A Guide to the Texas Law, Revised  August 29, 2013
http://www.ethics.state.tx.us/guides/LOBBY_guide.htm</t>
  </si>
  <si>
    <t>There are no documented cases of a governor or other members of the executive branch accepting gifts or hospitality above what is legally allowed during the period of study.
For some historical context, former Governor Evan Mecham was tried for failing to report a $350,000 loan to his 1986 gubernatorial campaign, but was found not guilty.</t>
  </si>
  <si>
    <t>Kentucky Revised Statutes Chapter 11A, Section 20 forbids public servants in any level of state executive branch service to engage in potential conflicts of interest. 
Specifically, it says in Subsection (1)(a) that no public servant shall "use or attempt to use his influence in any matter which involves a substantial conflict between his personal or private interest and his duties in the public interest." Subsection (1)(c) goes on to say that a public employee shall not knowingly "use his official position or office to obtain financial gain for himself or any members of the public servant's family." The definitions in KRS 11A.010 define "family" as "spouse and children, as well as a person who is related to a public servant as any of the following, whether by blood or adoption: parent, brother, sister, grandparent, grandchild, father-in-law, mother-in-law, brother-in-law, sister-in-law, son-in-law, daughter-in-law, stepfather, stepmother, stepson, stepdaughter, stepbrother, stepsister, half brother, half sister."
Furthermore, KRS 11A.020 (1)(d) states that a public servant shall not "use or attempt to use his official position to secure or create privileges, exemptions, advantages, or treatment for himself or others in derogation of the public interest at large."
KRS 11A.020 (2) also states that "if a public servant appears before a state agency, he shall avoid all conduct which might in any way lead members of the general public to conclude that he is using his official position to further his professional or private interest."</t>
  </si>
  <si>
    <t>Interview with Andrea Zelinski, reporter with the Nashville Scene, on Jan. 30, 2015 at Noshville.
Interview with Rick Locker, reporter with the Memphis Commercial Appeal, at Tazza on Jan. 9, 2015.
Interview with Dianne Neal, Nashville attorney, at Panera Bread on Feb. 22, 2015.</t>
  </si>
  <si>
    <t xml:space="preserve">In August 2014, claims were made against a few members of the executive branch, including then-Lt. Gov. Mead Treadwell, for allegedly accepting an illegal gift in the form of waived fees and gifts at the Kenai River Classic, according to reports filed with the Alaska Public Offices Commission. The claim against Treadwell related to his daughter's alleged attendance at the event, but that claim was dismissed; Ed Vogels, deputy commissioner of the Department of Natural Resources, was fined $45; Fish and Game Commissioner Cora Campbell was fined $264.
There is not another recent example of a member of the executive branch found to be in violation of laws governing gifts and hospitality, according to Jonathan Woodman, state executive branch ethics attorney. Tim Bradner, who has covered state government for decades as a reporter, also said he could not think of this being an issue recently. </t>
  </si>
  <si>
    <t>Stan Adelstein, recently retired state senator, 18 March 2015, Rapid City, SD, in-person interview.
2015 Legislative Social Calendar, South Dakota Chamber of Commerce and Industry website, http://www.sdchamber.biz/media/2010sdchamberbiz/2015%20Uploads/2015%20merged%20calendar.pdf, 18 March 2015.
2013 Legislative Advocacy Day, South Dakota Birth Matters website, http://sdbirthmatters.org/?page_id=326, 18 March 2015.</t>
  </si>
  <si>
    <t>State law prohibits public procurement officials from doing business with any company in which they or their immediate family have a "susbstantial" interest in. It does not apply to contracts let after competitive bidding or contracts where the price is fixed by law. There is no mention of a recusal mechanism in the statute. This law applies to the entire civil service.</t>
  </si>
  <si>
    <t>Michael Walden-Newman, executive director, Nebraska Investment Council, in-person interview at his office, April 7, 2015
Kate Allen, legal counsel, Nebraska Legislature Retirement Systems Committee, phone interview, April 15, 2015
 Nebraska Investment Council, Code of Ethics, Policy on Conflicts of Interest and Council Procedures, accessed April 29, 2015; 
 http://www.nic.ne.gov/policy/ethics.pdf</t>
  </si>
  <si>
    <t>There were no known violations of Alabama’s limits on gifts during the study period by members of the executive branch or their families. Under Alabama law, limits on gifts that may be accepted extend to the official or employee, their spouses and dependent children. 
The Alabama Legislature in 2010 passed new, more specific regulations that made it illegal for public officials and employees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 
The Ethics Commission on request can issue either formal or informal opinions on whether something, such as accepting particular kinds of gifts, is legal. Carroll said the commission and the commission’s general counsel have handled several requests for such opinions concerning gifts, which he thinks has cut down on confusion and violation of the law. 
Alabama has had its share of ethics prosecutions over the past few years, but most of those have involved allegations an office was used for personal gain, and none have involved incidents that fall into the gift category.</t>
  </si>
  <si>
    <t>Phone interview, Lynn Teague, S.C. League of Women Voters, April 30, 2015, e-mail
Phone interview, State Senator Brad Hutto, June 5, 2015
Phone interview, State Senator Vincent Sheheen, April 20, 2015</t>
  </si>
  <si>
    <t>David Ewer, Montana Board of Investments, Executive Director, 26 February 2015, Helena, Montana, email 
Dore Schwinden, Montana Public Employee Retirement Administration, Director, 28 March 2015, Helena, Montana, email
Quinton Nyman, Montana Public Employees Association, Executive Director, 11 March 2015, Helena, Montana, Email
Commissioner of Political Practices, Ethics Complaint Decisions, 2015http://politicalpractices.mt.gov/2recentdecisions/ethics.mcpx
Montana Code Annotated, title 2, chapter 2, part 1, section 5, 1977, http://leg.mt.gov/bills/mca/2/2/2-2-105.htm.
Board of Investments, Governing laws and constitution, September 2013, http://investmentmt.com/Portals/96/shared/TheBoard/docs/BoardLaws.pdf</t>
  </si>
  <si>
    <t>All state contracts contain provisions that require contractors to comply with all applicable laws. That then makes ethics, nepotism and other criminal offenses applicable to contractors. There is no state statute governing cronyism or patronage. Audits of private contractors show that investigators have held contractors to such standards. An audit released in February 2014 showed clear violations of state law and ethics policies when it came to recruiting online students. Among the audit findings is the online education companies involved didn't pay attention to student performance and attendance. Some schools didn't verify required teaching credentials for their staffs. One school was getting funds to teach home-school courses, which is barred by law. Some schools weren't following state procurement laws involving competitive bidding.
Since the two online education companies in question had contracts with the state to recruit students for state-sanctioned charter schools, these examples are relevant.</t>
  </si>
  <si>
    <t xml:space="preserve">Talmadge Heflin, an adviser on the governor’s strike force that issued a withering critique of state contracting practices by the Health and Human Services Commission, says that contractors and potential contractors  generally adhere to standards of conduct in force for state employees, if for no other reason than to avoid losing state business.  
“I’m sure there are always exceptions, but I think for the most part the vendors make an effort to  live up to a standard of integrity that state employees do simply because they desire to continue to get  work,” he said.  “I’ve seen no evidence that there is an inclination to have less a lesser standard than state employees would."
But Heflin also speculated that lax contracting oversight that was exposed by the 21CT scandal could erode compliance with conflict of interest standards.  “I think most vendors  have a desire to live up to their contract because they want to continue getting contracts,” said the former Republican legislator.   “But if you know you’re not being monitored, you might get a little sloppy.  If you know you’re being monitored, you tend to stay on your toes a little bit better.”
Carol Birch, a volunteer legislative counsel for Public Citizen Texas who pushed for toughened ethics standards during the 2015 Legislature, said the myriad of contracting statutes in force in early 2015 were pocked with loopholes and made it extremely difficult to determine what standards governed the ethical behavior of contractors. 
“I’ve been a lawyer over 30 years and am well-versed in administrative law and I still can’t tell what they’re talking about in a lot of those provisions,” she said. “The standards of conduct are not uniform across those provisions. People keep saying you’ve got the fox guarding the henhouse, and I say you can’t even find the henhouse.  Nobody’s guarding it, because you can’t find it.” 
The former administrative law judge also asserted that the flawed oversight cited in the contracting scandal was nothing new.  “I don’t know that they’re getting more lax,” she said.  “I think they’ve always been that way.”  </t>
  </si>
  <si>
    <t xml:space="preserve">Members of state ethics entities are not required to file annual financial disclosures, so they are not publicly available. The state's only true ethics agency, the Public Integrity Commission, which oversees ethics rules for Delaware state employees and monitors filing of public officers' financial disclosure forms, is staffed by a lawyer and administrative assistant, who do not file asset disclosures. Neither do the seven integrity commissioners, who are appointed by Delaware's governor. 
The disclosure forms for judges and lawmakers who control legislative and judicial branch ethics entities are available within a reasonable time and at no cost under written requests filed with the Public Integrity Commission. </t>
  </si>
  <si>
    <t xml:space="preserve">Twice a year, in spring and fall, the Department of Revenue's Tax Division releases a report updating the governor, Legislature and the public on changes in economic assumptions that would affect approved budget policies -- most notably oil prices and production, but also returns from unrestricted non-petroleum revenue such as excise taxes on alcohol and tobacco, fisheries taxes and corporate income taxes. The reports fall partway through the fiscal year and are available online at no cost. </t>
  </si>
  <si>
    <t>Members of Colorado’s Independent Ethics Commission do not have to file asset disclosures by law, and they don’t do it in practice.</t>
  </si>
  <si>
    <t>Although Statements of Financial Interests (SFIs) can be filed online, they can't be accessed online. Unlike the statute regarding lobbyist disclosures, the SFI statute doesn't require that they be posted online.  The Office of State Ethics will send out copies of SFIs within 24 hours -- and often faster -- when a call or emailed request is made. There is no charge, unless a large number of SFIs are sought, in which case, there may be a $2 charge if they are sent to the requester on a CD.</t>
  </si>
  <si>
    <t>A 100 score is earned if there are no documented cases of members of the executive branch and/or family members accepting gifts or hospitality above what is legally allowed.
A 50 score is earned if there occasionally are documented cases of officials and/or family members accepting gifts and hospitality above what is legally allowed.
A 0 score is earned if members of the executive routinely accept gifts and hospitality above what is legally allowed.</t>
  </si>
  <si>
    <t>Pat Robertson - executive director of Mississippi Public Employees' Retirement System: e-mailed answers to questions April 13, 2015
Former PERS Board of Trustees chairman Butch McMillan - telephone interview - June 4, 2015
Mississippi Ethics Commission Executive Director Tom Hood: e-mail question-and-answer exchange - Feb. 18, 2015</t>
  </si>
  <si>
    <t>The governor does not publish a mid-year financial review to discuss changes in economic assumptions.
Keeping tabs on budget assumptions vs. reality is a process that is conducted internally. The Executive Budget Office keeps up with financial information on a month-to-month basis and can provide that information if it is requested.
Some of the raw information is available on the Open Alabama website. Visitors to that site can find Comparative Summary of Revenues reports by fund and by revenue sources. Those reports include year-to-date and month-to-date collections compared to previous year-to-date and month-to-date collections. But the reports do not compare revenues collected to projected revenues collected.
The Open Alabama site also makes available monthly financial reports by agency that show the percentage of the budget spent so far, encumbrances and budget balances. But again, this does not compare actual revenues to projected revenues. Nor does the site include commentary on the effect of differences between budgeted revenue and expenditures and actual revenue and expenditures.</t>
  </si>
  <si>
    <t>John Conklin, New York Board of Elections, Director of Public Information, March 5, 2015, New York, phone; 
 NYPIRG finds over 100,000 campaign violations, Jimmy Vielkind, Albany Times Union, May 7, 2013, http://blog.timesunion.com/capitol/archives/186633/nypirg-founds-over-100000-campaign-violations/ ; 
 Susan Lerner, Common Cause New York, Executive Director, Feb. 25, 2015, New York, phone; 
 Blair Horner, New York Public Interest Research Group, Legislative Director, Feb. 24, 2015, New York, phone</t>
  </si>
  <si>
    <t>A 100 score is earned if the state executive publishes a mid-year review of the budget, and this review is available online for no cost, can be obtained electronically within a week for free, or in paper for no more than the cost of photocopies.
A 50 score is earned if it takes two weeks to obtain the complete review, requesters are required to visit an office, or a fee must be paid. 
A 0 score is earned if it takes more than a month to obtain the review, the cost is prohibitive, or it cannot be obtained at all.</t>
  </si>
  <si>
    <t>Gary Goldsmith, Minnesota Campaign Finance and Public Disclosure Board, Executive Director, 15 April 2015, St. Paul, Minnesota, email interview.
Mansco Perry III, Executive Director and Chief Investment Officer, Minnesota State Board of Investment, 13 April 2015, St. Paul, Minnesota, in-person interview.
MaryJo Webster, Computer-assisted reporting editor, Star Tribune, 13 April 2015, Minneapolis, Minnesota, phone interview</t>
  </si>
  <si>
    <t>In practice, members of the public can access disclosure records of all state legislators within a reasonable time period, and at no cost. Legislators serve as the branch's ethics committee. The Arizona Secretary of State now provides all financial disclosure statements by lawmakers online at no cost. Financial disclosures by members of the Commission on Judicial Conduct and the Arizona Judicial Ethics Advisory Committee are also maintained by the Secretary of State.
Members of the public may also use a formal records request to produce financial disclosure statements.</t>
  </si>
  <si>
    <t>Dan Schwartz, The (Farmington) Daily Times, reporter, 15 June 2015, via phone. 
Diane Denish, former lieutenant governor of New Mexico, interview, 16 March 2015, via phone.
Kent Cravens, former Republican state senator, interview, 16 March 2015, at the capitol in Santa Fe, in person.</t>
  </si>
  <si>
    <t>The asset disclosure records of the director and members of the commission are available online at no cost at the Secretary of State's website.</t>
  </si>
  <si>
    <t>Although there is no law that says contractors must live by the same code of conduct as government employees, there are varying sets of rules that serve a similar purpose. Fiduciary bonds, cyber-liability and insurance requirements come into play in certain contracts, and so do codes of conduct.</t>
  </si>
  <si>
    <t>James Hohman, writer/researcher, Mackinac Center for Public Policy, phone interview, May 9, 2015
Michael Hodge, former assistant attorney general, attorney specializing in state government and election law, phone interview, May 8, 2015  
Jeremy Steele, Michigan State University journalism professor, former member of national board of directors for the Society of Professional Journalists, co-founder of the Michigan Coalition for Open Government, phone interview, May 7, 2015</t>
  </si>
  <si>
    <t>Public Official Financial Disclosure forms filed by members of the ethics entities with the Alaska Public Offices Commission are not available online but can be obtained via written public records request to the commission, typically within three days or less, according to APOC executive director Paul Dauphinais.</t>
  </si>
  <si>
    <t>There is no law requiring state service contractors to adhere to the same code of conduct (or equivalent) applicable to government employees.
 Policies governing the conduct of government employees are generally contained in the state’s Employee Handbook. No documented evidence could be found of state service contractors being required to adhere to those policies or violating any policies to which government employees are beholden.
 A source interviewed on this topic said vendor conduct is often addressed in contract language. Limited evidence of that could be found while viewing copies of contracts online.</t>
  </si>
  <si>
    <t>Michael Golden, director of external relations, Maryland Retirement Agency, email response, 4/1/15; 
Morris Segall, senior economist, Sage Policy Group, telephone interview, 4/6/15, 
Google search of news stories in the time period studied turned up no stories about issues wieth decision-makers at the state retirement agency/pension agency failing to adhere to the law governing revolving door issues. 4/6/2015</t>
  </si>
  <si>
    <t>In practice, members of the executive branch adhere to the law governing gifts and hospitality.</t>
  </si>
  <si>
    <t>A 100 score is earned if records are available online at no cost, or can be obtained within a week electronically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</si>
  <si>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Under the Division of Purchasing's Code of Ethics, vendors can be punished only for not adhering to the code of conduct governing their interactions with state purchasing employees. There have been no documented cases of sanctions in recent years.</t>
  </si>
  <si>
    <t>Interview with Kevin Blanchette, former Massachusetts State Representative and currently the executive director of the Worcester Regional Retirement Board, conducted by phone on February, 23, 2015.
Chris Supple, General Counsel and Deputy Executive Director for PRIM, interviewed by phone, July 9, 2015
Massachusetts Ethics Commission
https://malegislature.gov/laws/generallaws/partiv/titlei/chapter268a/section23
website viewed March 1, 2015</t>
  </si>
  <si>
    <t xml:space="preserve">Members of the Ethics Commission, along with other public officials, are required to file Statement of Economic Interest forms each year by April 1. 
They are available online for free or can be viewed at the state Ethics Commission offices, also for free. The documents are available within hours of being filed. </t>
  </si>
  <si>
    <t>Robert T. Scott, executive officer, Public Research Council of Louisiana, in-person interview, Feb. 21, 2015
Kevin Pearson, Republican state representative from Slidell who chairs the House Retirement Committee, in-person interview, March 3, 2015
Joel Robideaux, Republican state representative from Lafayette, in-person interview, Feb. 19, 2015
Louisiana Board of Ethics charges against Richard J. Hampton, Docket 2012-179. Dec. 20, 2012
http://ethics.la.gov/EthicsCharges/DocView.aspx?id=93698&amp;searchid=a0eae3c3-4659-4420-a9d2-2b5214f60182&amp;dbid=0</t>
  </si>
  <si>
    <t>In practice, the state executive publishes a mid-year review for the first six months of the budget year to discuss any changes in economic assumptions that would affect approved budget policies.</t>
  </si>
  <si>
    <t>Lori Klassen, Wyoming Secretary of State’s Office, Elections Specialist, March 31, 2015, Jackson, Wyo., Phone.                                                                                                                          
Dan Neal, Equality State Policy Center, Retired Director, March 31, 2015, Jackson, Wyo., Phone.
Ethics Disclosure Overview, Wyoming Secretary of State’s Office, Website, no date, http://soswy.state.wy.us/Elections/Ethics.aspx</t>
  </si>
  <si>
    <t>No such law exists.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
Sandy Matheson, Maine Public Employees Retirement System, Executive Director, 18 February 2015,Portland, Maine, in person interview.</t>
  </si>
  <si>
    <t xml:space="preserve">Can Citizens access asset disclosures and ethics entities reports? </t>
  </si>
  <si>
    <t xml:space="preserve">Two investment officials leaving Kentucky Retirement Systems, John Cheves, Lexington Herald-Leader, 16 October 2013, http://www.kentucky.com/2013/10/16/2879739/two-investment-officials-leaving.html, accessed 22 February 2015. 
William Thielen, Kentucky Retirement Systems, executive director, 23 March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"Administrative Actions" page, Kentucky Executive Branch Ethics Commission, no date, http://ethics.ky.gov/Pages/AdministrativeActions.aspx, accessed 22 February 2015. </t>
  </si>
  <si>
    <t>Steve Harshman, Wyoming Legislature, State House of Representatives, Co-Chairman of the Joint Appropriations Committee, May 12, 2015, phone.                                                                
Ruth Ann Petroff, Wyoming Legislature, State House of Representatives, April 28, 2015, phone. 
April 2015 Revenue Update, Consensus Revenue Estimating Group, Department of Administration and Information Economic Analysis Division webpage, April 29, 2015
http://eadiv.state.wy.us/creg/Revenue_Update_April2015.pdf
"Best- and worst-run states: Survey of all 50" USA Today, Nov. 23, 2013 http://www.usatoday.com/story/money/business/2013/11/22/best-worst-run-states/3671359/</t>
  </si>
  <si>
    <t>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
Legislative Audit Bureau, Audit of GAB, December 2014 
lab_audit_report_14_14_full_pdf_13314.pdf</t>
  </si>
  <si>
    <t>Ed Fitzpatrick, Providence Journal political columnist, Interview, Feb. 6, 2015, phone.
Scott MacKay, Rhode Island Public Radio political reporter, Interview, Feb. 21, in person.
Ted Nesi, reporter, WPRI television, Interview, Feb. 25, 2015, phone.
Jason Gramitt, deputy, Rhode Island Ethics Commission, Interview, Feb. 13, 2015, phone.</t>
  </si>
  <si>
    <t>In law, state-level judges are required to file an asset disclosure form.</t>
  </si>
  <si>
    <t>Monthly report, Department of State, February 2015,
http://www.doa.state.wi.us/Documents/DEBF/Financial%20Reporting/Receipts%20and%20Disbursements/January%202015.pdf
Todd Berry, president, Wisconsin Taxpayers Alliance, 401 North Lawn St., Madison. Email: pres1@wistax.org' Face-to-face interview and followup emails, Feb. 17, 2015 and Feb. 18, 2015
Wisconsin Department of Administration AFR http://www.doa.state.wi.us/Divisions/Budget-and-Finance/Financial-Reporting/Annual-Fiscal-Reports, accessed June 2015
Prepare annual financial statement, 
Sec. 16.40(3), Wisconsin Statutes. https://docs.legis.wisconsin.gov/statutes/statutes/16/III/40/3</t>
  </si>
  <si>
    <t>Phil Kabler, statehouse correspondent for the Charleston Gazette, in a telephone interview from the state Capitol on Jan. 20, 2015.
Jack Rogers, retired state department head, in a telephone interview from his home in Charleston WV on Jan. 21, 2015.
Sam Hickman, executive director of the state chapter of the National Association of Social Workers, in a telephone interview from his office in Charleston WV on Jan. 22, 2015.</t>
  </si>
  <si>
    <t>Kristen Basso, KPERS public information officer, telephone interview Feb. 16.                       
Terry Forsyth, director for political action for Kansas National Education Associiation, telephone interview Feb. 25, 2015.                                                                                                  
Kansas Ethics Commission annual report: http://ethics.ks.gov/GECSummaries/Annual%20Report%202014.pdf                                                                                                                                                                                                                
Newspaper search, Jan. 1, 2013 - present.</t>
  </si>
  <si>
    <t>Eric Epstein, coordinator, Rock the Capital, Harrisburg, 8 May 2015, interview by phone.
Newspaper: Pa. lawmakers received $117K in gifts, Brad Bumsted, Debra Erdley, Pittsburgh Tribune-Review, 13 March 2013,
http://lancasteronline.com/news/newspaper-pa-lawmakers-received-k-in-gifts/article_93ea0cea-9972-5ac7-a125-d530e47f2c01.html
Gifts Corrupt: Pennsylvania needs a law, not Executive Orders, Editorial Board, Pitsburgh Post-Gazette, 8 February 2015, 
http://www.post-gazette.com/opinion/editorials/2015/02/08/Gifts-corrupt-Pennsylvania-needs-a-law-not-executive-orders/stories/201502280007
As budget showdown looms, corruption probe quietly ends, Peter Jackson, Associated Press, 20 June 2015, http://www.delcotimes.com/general-news/20150620/as-budget-showdown-looms-corruption-probe-quietly-ends</t>
  </si>
  <si>
    <t>Lori Anderson, media affairs officer for Public Disclosure Commission via email 2/9/2015;
Brad Shannon, editorial writer, The Olympian, phone interview 3/20/2015
"State legislators' financial disclosures fall short," Seattle Times 2/22/2014 
http://www.seattletimes.com/seattle-news/state-legislatorsrsquo-financial-disclosures-fall-short/</t>
  </si>
  <si>
    <t>Under Iowa Code 68B.2A(2), if a government employee is involved in a permitted form of outside employment, he or she must "publicly disclose the existence of the conflict and refrain from taking any official action or performing any official duty that would detrimentally affect or create a benefit for the outside employment or activity." Official actions or duties include, but are not limited to, granting a license or permit and conducting inspections.
Various agencies have policies in place that explain the agency’s recusal process. For example, employees with the Department of Administrative Services Central Procurement Enterprise are required to follow the general ethics law and then there is a policy in place to define the recusal mechanism. Additionally 68B.3, a section of the ethics law, defines the process public officials, state employees, members of the general assembly or legislative employees must follow for disclosure of income if they receive an award or contract with the state following a public notice and competitive bidding.</t>
  </si>
  <si>
    <t>Jim Radda, Ninth District Circuit Court Judge, State of Wyoming, May 8, 2015, phone.  
Rules Governing Access to Court Records, Rules 12-14,Wyoming Judiciary Branch Website, accessed June 8, 2015
http://www.courts.state.wy.us/WSC/CourtRule?RuleNumber=17#2512                      
Supreme Court Opinions, Wyoming Judicial Branch website, May 11, 2015
http://www.courts.state.wy.us/Home/Opinions</t>
  </si>
  <si>
    <t>Wayne Walter, member of IPERS Investment Board and the Winneshiek County treasurer, Feb. 13, 2015, telephone interview
Judy Akre, director of communications, Iowa Public Employees' Retirement System, Feb. 13, 2015, email
"Meet the Investment Board Members," IPERS, Accessed April 2015, https://www.ipers.org/ipers_central/board/members.html</t>
  </si>
  <si>
    <t>Jules Bailey, Former State Representative, Multnomah County Commissioner, Jan. 27, 2015, interviewed by phone.
Phil Keisling, Former Secretary of State of Oregon, Jan. 30, 2015, interviewed by phone.
Frank Morse, Former State Senator, R-Albany, Jan. 30. 2015, interviewed by phone.
Dan Meek, public interest attorney, advocate for campaign finance reform, Jan. 28, 2015, interviewed via email and phone.</t>
  </si>
  <si>
    <t>Wisconsin Circuit Court Access, http://wcca.wicourts.gov/AB0304.xsl;jsessionid=0B229EC6A534F876122027942200FF48.render6
James Alexander, retired executive director, Wisconsin Judicial Commission, phone interview Jan. 28, 2015; email interviews Feb. 3, Feb. 8 and Feb. 10, 2015, james.alexander46@gmail.com
Brennan Center for Justice, NYU; "Wisconsin Judicial Elections
Updated 02/23/04"
Wisconsin Judicial Commission Annual Report 2013, http://www.wicourts.gov/courts/committees/judicialcommission/annualreport.pdf</t>
  </si>
  <si>
    <t>Kathy George, Harrison-Benis in Seattle. Former reporter and board member of Washington Coalition for Open Government, phone interview 2/18/15; 
Peter Callahan, former columnist for The News Tribune and writer for MinnPost.com via email 3/16/2015; 
Washington Courts Supreme Court and Court of Appeals Opinion, accessed April 21, 2015
https://www.courts.wa.gov/opinions/?fa=opinions.recent; Washington Courts search page: http://dw.courts.wa.gov/index.cfm?fa=home.home; 
Access to Court Records, accessed April 21, 2015
http://www.courts.wa.gov/newsinfo/index.cfm?fa=newsinfo.displayContent&amp;theFile=content/accessToCourtRecords</t>
  </si>
  <si>
    <t>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
"OSSAA's free tickets for lawmakers may have violated ethics rules," 3/9/14 Oklahoman newspaper article by Nolan Clay. 
http://newsok.com/ossaas-free-tickets-for-lawmakers-may-have-violated-ethics-rules/article/3941279</t>
  </si>
  <si>
    <t>Steve Canterbury, administrator of the West Virginia Supreme Court, in a telephone interview from his office in the state Capitol Jan. 6, 2015.
Supreme Court Web site for a comprehensive list of opinions, accessed Mar. 1, 2015
http://www.courtswv.gov/supreme-court/opinions.html
Stephanie Simpkins, administrative assistant in the Kanawha County Circuit Court, in a telephone interview from her office in Charleston WV Jan. 9, 2015.
Retired attorney Kemp Morton in a telephone interview from his home in Huntington WV Jan. 15, 2015.</t>
  </si>
  <si>
    <t>State employees, including civil servants, are covered under the State Ethics Code that forbids them from participating in any decision or vote or contract if they or a member of their immediate family has a financial interest in the matter. The recusal requirement also applies if the employee knows that a business organization in which he is an officer, director or partner has a financial interest in a decision or vote in which he intends to participate. 
The exception to the rule is when a state officer or employee doesn't knowingly have a financial interest in a contract made by an agency and if the employee doesn't participate in or have any official responsibility for any activities of the contracting agency, but only if the contract is made after public notice and the employee makes a full disclosure of all related financial interests in the contract. 
Under the law, the employees who identifies a potential conflict of interest must notify their appointing authorities and seek and advisory opinion from the State Ethics Commission by filing a written description detailing the nature and circumstances of the matter and making full disclosure of any related financial interest in the matter. The commission, with the approval of the employee's supervisor, then shall assign the matter to another employee or make a written determination that the financial interest is not so substantial that it is likely to influence the matter.</t>
  </si>
  <si>
    <t>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Virginia Courts Case Information website, accessed 5 May 2015. http://ewsocis1.courts.state.va.us/CJISWeb/Logoff.do
Virginia General District Court Online Case Information System, accessed 5 May 2015. https://eapps.courts.state.va.us/gdcourts/captchaVerification.do?landing=landing
"Henrico ends role as last county to stay offline with court records," Bill McKelway, Richmond Times-Dispatch, 3 November 2014. http://www.richmond.com/news/local/henrico/henrico-ends-role-as-last-county-to-stay-offline-with/article_c1e531a0-da1e-534f-97fe-aed5710b8bf7.html
Henrico County Court Clerk's Office application for remote access to case imaging system, accessed 5 May 2015. http://henrico.us/assets/OCRA_APP_USER_AGREEMT.pdf</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</si>
  <si>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</si>
  <si>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State Treasurer’s list of financial reports on line, accessed April 23, 2015. http://www2.wvsto.com/AboutTheOffice/FinancialReports
 State Budget Office list of reports and charts on line, accessed April 23, 2015. 
 http://www.budget.wv.gov/reportsandcharts/Pages/default.aspx
 Mike McKown, director of the state Budget Office, in a telephone interview from his office in the state Capitol in Charleston WV on Jan. 2, 2015.
 Ashton Marra, statehouse correspondent for West Virginia Public Broadcasting, in a telephone interview from her office in Charleston WV on Feb. 9, 2015.</t>
  </si>
  <si>
    <t>Allen Gilbert, exec. dir. ACLU VT, personal interview Jan. 6, 2015.
Sarah London, Counsel to the Governor, personal interview Jan. 21, 2015.
John Bloomer, Secretary to Senate, personal interview Jan. 20, 2015.</t>
  </si>
  <si>
    <t>Mac Schneider, Democratic state senator from Grand Forks, N.D., and minority leader, interviewed by phone from Bismarck, N.D., Feb. 11,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Chad Nodland, editor of North Decoder, a liberal political blog, interviewed by phone from Bismarck, N.D., Feb. 16, 2015.
Rob Port, editor of Say Anything Blog, a conservative political blog, interviewed by phone from Minot, N.D., Feb. 18, 2015.
Ryan Bakken, "ND lawmakers see Turkish rage over three-day stretch during trip," June 13, 2013, Grand Forks (N.D.) Herald.
Tyler Ohmann, "Senator O’Connell takes good will trip to Turkey, Azerbaijan," June 25, 2013, North Dakota Newspaper Association, http://www.ndna.com/ndna-sponsored-web-site/stories/7474, accessed April 22, 2015.
Rob Port, "Summer Trips For North Dakota Politicians: Legitimate Official Business, Or Expenses-Paid Vacations?," SayAnythingBlog.com, June 20, 2013, https://sayanythingblog.com/entry/summer-trips-for-north-dakota-politicians-legitimate-official-business-or-expenses-paid-vacations, accessed April 22, 2015.
"About Us," Turkic American Federation of the Midwest, http://www.turkicamericanfederation.org/?page_id=106, accessed April 22, 2015.
Note: Two Republican officials were asked to comment multiple times but did not return emails and phone calls. They are House Majority Leader Al Carlson from Fargo, N.D., and House Assistant Majority Leader Don Vigesaa from Cooperstown, N.D.</t>
  </si>
  <si>
    <t>Ric Brown, Finance Secretary, 19 February 2015, Richmond, Virginia, interview by phone.
Master Revenue Reports List, Finance Department, accessed 21 February 2015. https://finance.virginia.gov/key-documents/master-reports-list/
Commonwealth Data Point, accessed 21 February 2015. http://datapoint.apa.virginia.gov/exp/exp_statewide.cfm</t>
  </si>
  <si>
    <t>Natalia Ashley, executive director, Texas Ethics Commission, interview, Feb. 5 
Fred Lewis, Austin attorney, telephone interview, Jan. 16, 2015
Randall Buck Wood, Austin attorney, telephone interview, Jan 16, 2015</t>
  </si>
  <si>
    <t>Ralph Thomas, Office of Financial Management, email interview 2/6/15
 Economic &amp; Revenue Update 1/15/2015 Washington Economic and Revenue Forecast Council
 http://www.erfc.wa.gov/publications/documents/jan15.pdf
 Washington State Open Checkbook, State Fiscal Information, 2/13/2015
 http://fiscal.wa.gov/Checkbook.aspx</t>
  </si>
  <si>
    <t xml:space="preserve">Jeff Hunt; attorney with Parr, Brown, Gee, Loveless; in-person interview on February 19, 2015, Salt Lake City.
Brent Johnson, lead attorney, Utah State Courts, in-person interview, March 13, 2015. Salt Lake City. 
Ben Whisenant, attorney and law professor, in-person interview on February 27, 2015, Salt Lake City. </t>
  </si>
  <si>
    <t>Stephen Klein, Chief Fiscal Officer, personal Interview Jan. 29, 2015.
 Finance and Mgt. Commissioner James Reardon, personal interview Feb. 4, 2015.
 Jack Hoffman, senior policy analyst Public Assets Institute personal interview Jan. 29, 2015.
 Recent monthly revenue release (included as an example), accessed April 17, 2015.
 http://finance.vermont.gov/sites/finance/files/February%202015%20Press%20Release.pdf</t>
  </si>
  <si>
    <t xml:space="preserve">The state procurement office finds that most contractor codes of conduct are aligned with the state's expectations - those companies don't want ethical violations, and its in their interest to avoid any appearance of conflicts of interest, especially in procuring contracts. That said, there is no standard by which codes of conduct are inserted into state contracts, or law by which contractors are required to adhere to state ethics rules. 
Contractors who perform work for the state note that private clients often ask for these considerations in contracts. They say state contract language, however, is more often concerned with whether they hire according to equal opportunity guidelines, and take steps to lighten their load on the planet through sustainability practices, both on the job and as a general practice. </t>
  </si>
  <si>
    <t>Chief Superior Judge Brian Grearson personal interview Feb. 17, 2015.
Dan Barrett, staff atty. VT ACLU telephone interview Feb. 19, 2015.
Steven Adler, Chair Judicial Conduct Board telephone interview Feb. 13, 2015.</t>
  </si>
  <si>
    <t>Eva DeLuna Castro, budget analyst, Center for Public Policy Priorities.  Telephone interview, Jan. 21,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Texas Comptroller, Texas Transparency, Monthly Revenue Watch, Updated January, 2015, Accessed Jan. 29, 2015
http://www.texastransparency.org/State_Finance/Revenue/Revenue_Watch/</t>
  </si>
  <si>
    <t>Phone interview, Lynn Teague, S.C. League of Women Voters, April 30, 2015, e-mail
Phone interview, State Senator Brad Hutto, June 5, 2015
Background briefing, Governor’s legal staff, June 29, 2015
Phone interview, State Senator Vincent Sheheen, April 20, 2015</t>
  </si>
  <si>
    <t>In person interview Feb. 18, 2015, with Perry Newson, executive director of NC Ethics Commission. 
Phone interview Feb. 28, 2015, with Bob Hall, executive director of Democracy North Carolina. 
Ethics Commission formal advisory opinion: Sexual Favors or Sexual Acts as a Gift or “Thing of Value.” http://www.ethicscommission.nc.gov/library/pdfs/AOs/PDFs/AO-L-15-001.pdf</t>
  </si>
  <si>
    <t>Osler McCarthy, staff attorney/information , Texas Supreme Court, email, Jan. 16, 2015
Texas Supreme Court Chief Justice Nathan Hecht, interview, state capitol, Jan. 19, 2015 
Alex Winslow, executive director of Texas Watch,  Jan. 16, 2015</t>
  </si>
  <si>
    <t xml:space="preserve">John Dougall, Utah State Auditor, in-person interview on February 26, 2015, Salt Lake City.
Richard Ellis, Utah State Treasurer, in-person intereview April 8, 2015, Salt Lake City. 
Steve Allred, Deputy Director, Office of Legislative Fiscal Analyst, email response to questions, April 9, 2015, </t>
  </si>
  <si>
    <t>Dusty Johnson, former chief of staff to Gov. Dennis Daugaard, 13 March 2015, email.
Shantel Krebs, secretary of state, 20 March 2015, email.
Jody Severson, political consultant, Severson and Associates, 10 March 2015, email.</t>
  </si>
  <si>
    <t>John Hult, reporter, Argus Leader, 12 March 2015, email.
Supreme Court Opinions, Supreme Court website, http://www.ujs.sd.gov/Supreme_Court/opinions.aspx, accessed on 12 March 2015.
Odyssey Public Access Computer Instructions, Unified Judicial System website, http://www.ujs.sd.gov/uploads/odyssey/Odyssey_Public_Access_Computer_Instructions.pdf, accessed on 2 March 2015.</t>
  </si>
  <si>
    <t>Phone interview with Mike Dedmon, assistant director of the Division of Budget, on Feb. 19, 2015. 
 Interview with Jim White, former executive director of the Fiscal Review Committee, on Jan. 6, 2015 at Rock Bottom Restaurant &amp; Brewery
 State of Tennessee Comprehensive Annual Financial Report for Fiscal Year Ending June 30, 2014
 http://www.tn.gov/finance/act/cafr_fy2014/cafr_fy14.pdf
 State Revenues, accessed May 5, 2015
 http://www.tn.gov/finance/bud/Revenues.shtml
 State of Tennessee Indebtedness Report June 30, 2014, accessed May 5, 2015
 http://www.comptroller.tn.gov/repository/sl/NewsAndUpdates/63014StateIndebtednessReport.pdf
 Comptroller’s quarterly Reports on Fiscal Affairs of the State, accessed May 5, 2015
 http://www.comptroller.tn.gov/com/FiscalAffairs.asp</t>
  </si>
  <si>
    <t>State lawmakers must give back Lou Gehrig bobblehead dolls as they are deemed a gift violation, by Glenn Blain, New York Daily News, March 27, 2015, http://www.nydailynews.com/news/politics/exclusive-lou-gehrig-bobblehead-dolls-deemed-gift-violation-article-1.2164070 ; 
Blair Horner, New York Public Interest Research Group, Legislative Director, Feb. 24, 2015, New York, phone; 
Richard Brodsky, Former Member of the New York Assembly, March 17, 2015, New York, phone</t>
  </si>
  <si>
    <t>In practice, citizens can access the asset disclosure records of members of the ethics entity/ies within a reasonable time period and at no cost.</t>
  </si>
  <si>
    <t>Jason Dilges, commissioner, Bureau of Finance and Management, 31 March 2015, email.
 Financial metrics/Dashboards, Bureau of Finance and Management, http://bfm.sd.gov/dashboards/Default.aspx, 31 March 2015.
 General Fund Receipts, through February 2015, Bureau of Finance and Management, http://bfm.sd.gov/dashboards/GECo_2_gfrev_201503.pdf, 31 March 2015.
 Expenditures, through February 2015, Bureau of Finance and Management, http://bfm.sd.gov/dashboards/GECo_1_expenditures.pdf, 31 March 2015.</t>
  </si>
  <si>
    <t>Phone interview, Lee Coggliola, Disciplinary Counsel for the South Carolina Supreme Court, March 31, 2015
Phone Interview, Sarah Leverette, League of Women Voters, April 6, 2015
Phone interview, Rosalyn Frierson, director of S.C. Court Administration, April 16, 201</t>
  </si>
  <si>
    <t>Daniel Ivey Soto, state senator and executive director, New Mexico Association of County Clerks, 8 April 2015, via phone.
Diane Wood, veteran lobbyist, 10 April 2015, via phone.
Carter Bundy, American Federation of State, County and Municipal Employees, political and legislative director, 10 April 2015, via phone. 
Legislator pays $50 a month for office, Thomas Cole, Albuquerque Journal, 14 December 2013
http://www.abqjournal.com/320179/news/legislator-pays-50-a-month-for-office.html</t>
  </si>
  <si>
    <t>New Jersey Election Law Enforcement Commission  Deputy Director Joe Donohue, 1/28/15 interview at his office. 
Star-Ledger reporter Matt Friedman, 2/4/15 phone interview    
Christie's campaign treasurer goes to bat for underfunded agency, By The Auditor | The Star-Ledger on March 23, 2014: http://www.nj.com/politics/index.ssf/2014/03/christies_campaign_treasurer_goes_to_bat_for_underfunded_agency_the_auditor.html
See section 5 of the Campaign Contributions and Expenditures Reporting Act: http://www.nj.gov/state/dos_statutes-elections-31-63.shtml#ele_19_44a_1</t>
  </si>
  <si>
    <t>Phone interview, Les Boles, Budget Development Director, S.C. Revenue and Fiscal Affairs Office, April 2, 2015
Phone interview, Brenda Hart, Interim Director of the S.C. Budget Office, Msrch 31, 2015
Phone interview, John Ruoff, Principal of  The Ruoff Group, which provides research and policy analysis, March 25 and August 4, 2015
S.C. Comptroller General’s Monthly Detailed Spending website
https://ssl.sc.gov/SpendingTransparency/MonthlyExpenditureMain.aspx
hn Ruoff, lobbyist, The Ruoff Group, March 25, 2015
Comprehensive Annual Financial Report
http://www.cg.sc.gov/publicationsandreports/Pages/CAFR.aspx</t>
  </si>
  <si>
    <t xml:space="preserve">Robert P. Caruso, executive director of the State Ethics Commission, 30 January 2015, Harrisburg, Pennsylvania,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
Pennsylvania State Ethics Commission 2013 Annual Report, http://www.ethics.state.pa.us/portal/server.pt/document/1434946/2013_annual_report_pdf_(3), accessed August 2015. </t>
  </si>
  <si>
    <t>Interview with Ed Fitzpatrick, Providence Journal political columnist, Feb. 6, 2015, phone.
Interview with Craig Berke, Rhode Island courts communications director, Feb. 12, 2015 phone
Interview with Stephen Erickson, retired Rhode Island District Court judge, Feb. 6, 2015, phone.
Supreme Court Decisions and Orders on the Judiciary Website, accessed April 20, 2015:
https://www.courts.ri.gov/Courts/SupremeCourt/Pages/Opinions%20and%20Orders.aspx
Superior Court Decisions and Orders on the Judiciary Website, accessed April 20, 2015:
https://www.courts.ri.gov/Courts/SuperiorCourt/Pages/Decisions%20and%20Orders.aspx</t>
  </si>
  <si>
    <t>Tulsa County District Court Judge Dana Kuehn, in-person interview 2/3/15, 2 p.m. 
OSCN court docket search: http://www.oscn.net/dockets/
ODCR court docket search: http://www1.odcr.com/
"Oklahoma Supreme Court terminates contract for construction of super website," Oklahoman article by Nolan Clay and Randy Ellis, 6/12/14
http://newsok.com/oklahoma-supreme-court-terminates-contract-for-construction-of-super-website/article/4898806</t>
  </si>
  <si>
    <t>Tom Mullaney, state budget officer, interview, Feb. 12, 2015, phone.
Ted Nesi, reporter, WPRI television, Interview, Feb. 25, 2015, phone.
Ian Donnis, political reporter, Rhode Island Public Radio, Interview, Feb. 5, 2015, phone.
The state Budget Office web site, accessed Feb. 12, 2015, can be found here:
http://www.budget.ri.gov/</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</si>
  <si>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Ron Bersin is the Executive Director of the Oregon Government Ethics Commission. He was interviewed by phone March 9.</t>
  </si>
  <si>
    <t>Corinna Wilson, executive director of the Pennsylvania Freedom of Information Coalition and principal of Wilson500, 27 January 2015, interview by phone.
Court Opinions and Postings, Unified Judicial System of Pennsylvania website, accessed March 2015, http://www.pacourts.us/courts/supreme-court/court-opinions/</t>
  </si>
  <si>
    <t>As a practical matter, regulations on contractors' conduct are more clearly communicated in contract and policy rather than in Ohio law. When submitting a bid, bidders agree to standard terms and conditions, including non-collusion, adherence to Ohio ethics and conflict-of-interest laws.
Some violations of these regulations have occurred. For example, several road salt contracts colluded to get higher prices on the material used to clear roads in Ohio’s rough winters. Though this occurred in 2012, its ramifications have persisted during the study period.</t>
  </si>
  <si>
    <t>Mike Wood, research director, Pennsylvania Budget and Policy Center, Harrisburg, Pa., 24 April 2015, interview by email. 
Financial Reports - Status of Appropriations, published by the Pennsylvania Office of the Budget, accessed April 2015, http://www.budget.state.pa.us/portal/server.pt/community/financial_reports/4574
Monthly revenue reports, Pennsylvania Department of Revenue, accessed April 2015, http://www.revenue.pa.gov/GeneralTaxInformation/News%20and%20Statistics/Pages/Reports%20and%20Statistics/MRR/Monthly%20Revenue%20Reports.aspx#.VT6PshPF9-p</t>
  </si>
  <si>
    <t>Bret Crow, director, Office of Public Information, Ohio Supreme Court, 1-6-15 email 
Geoffrey Stern, chair of Kegler-Brown’s Professional Responsibility practice area, former Disciplinary Counsel of the Supreme Court of Ohio and chair of the Ohio State Bar Association Committee on Legal Ethics and Professional Conduct, Columbus, 2-11-15 email
The court's Opinions and Announcements page: http://www.supremecourt.ohio.gov/rod/docs/
The court's online docket: http://www.supremecourt.ohio.gov/Clerk/ecms/</t>
  </si>
  <si>
    <t>Lee Slater, executive director of Oklahoma Ethics Commission, telephone interview 1/30/15 1:30 p.m. 
Wayne Greene, editorial pages editor for Tulsa World and former senior political writer, in-person interview 1/28/15, 2 p.m.
Michael McNutt, press secretary for Gov. Mary Fallin, emailed interview questions 2/2/15</t>
  </si>
  <si>
    <t>Sally Holewa, state court administrator, email, Feb. 27, 2015.
Roland Riemers, frequent litigator who has represented himself before the state supreme court at least 22 times, interviewed by phone from Grand Forks, N.D., March 4, 2015.
Emily Welker, court reporter for The Forum of Fargo-Moorhead, interviewed at Forum offices in Fargo, N.D., March 6, 2015.
"Opinions," North Dakota Supreme Court, http://www.ndcourts.gov/Search/Opinions.asp, accessed April 22, 2015. This provides a search of Supreme Court opinions with links to lists of all opinions.
"Search Docket," North Dakota Supreme Court, http://www.ndcourts.gov/Search/Docket.asp, accessed April 22, 2015. This provides a search of documents related to each case that's gone before the Supreme Court, including MP3 recordings of oral arguments.
"North Dakota Courts Records Inquiry," North Dakota Supreme Court, http://publicsearch.ndcourts.gov/default.aspx, accessed April 22, 2015. This provides a search of state district court records. The website will provide a list of records on file but these records must be requested via the clerk of court who may print or email copies. Attorneys and law enforcement agencies have access to the records online.</t>
  </si>
  <si>
    <t>Interview: Sen. Phil Boots, R-Crawfordsville, member of the Pension Management Oversight Commission, March 13, 2015, by phone. 
Interview: Rep. Woody Burton, R-Whiteland, chairman of the Pension Management Oversight Commission, March 13, 2015, by phone. 
Interview: Sen. Karen Tallian, D-Portage, member of the Pension Management Oversight Commission, March 13, 2015, by phone. 
Interview: Kip White, of Covington, member of the Pension Management Oversight Commission, March 13, 2015, by phone.</t>
  </si>
  <si>
    <t>"Revenue forecasts by the Oregon Office of Economic Analysis, http://www.oregon.gov/das/oea/pages/revenue.aspx, accessed on March 16, 2015.
John Mullen is the legislative advocate for the Oregon Law Center. He was interviewed by phone Feb. 11, 2015
Steve Buckstein is the co-founder and senior policy analyst at Cascade Policy Institute. He was interviewed by phone March 16, 2015
The quarterly revenue forecasts cited in this indicator contain reports on revenues collected. See the most recent revenue forecast at http://www.oregon.gov/DAS/OEA/docs/economic/forecast0515.pdf. Page 28 shows general fund revenues collected. Accessed July 2015
Reference: http://www.oregon.gov/treasury/Reports/Pages/Annual-Reports.aspx Additionally, there is an annual Multiple State Agency Expenditure report that looks more closely at expenditures by agency. Reference: http://www.oregon.gov/transparency/pages/expenditures.aspx#Multiple_Agency_Expenditure_Reports_from_SFMA_&amp;_Other_Systems, accessed July 2015</t>
  </si>
  <si>
    <t>Most businesses that receive state contracts follow rules against collusion, attempting to influence state procurement officers and conflicts of interest, according to sources.
Templates for procurement documents also explain the consequences of attempting to influence state procurement officers and require would-be vendors to certify that, among other things, their bids were not arrived at through collusion and that none of their employees have a conflict of interest with the state, for example if the vendor’s employee is also a state employee.
Of the two most recent debarments of vendors,  neither was for collusion, attempting to influence state procurement officers or conflicts of interest, according to an official overseeing most procurements. Billion Auto was sanctioned for late delivery and not being responsive to state communications. Chemung Supply was sanctioned for late deliveries and products that didn't meet state requirements.</t>
  </si>
  <si>
    <t>While laws for conflicts of interests are outlined in 720 ILCS 5/33-3, Chapter 38, there is no law that states a mechanism for how the state employee should recuse themselves from the conflict. The law requires civil servants to disclose conflicts of interest, but does not explicitly mandate recusal. Further conflict of interest provisions are outlined in the Illinois Governmental Ethics Act (5 ILCS 420/3A-35). 
Official Misconduct 720 ILCS 5/33-3, Chapter 38
Sec. 33-3. Official misconduct. 
(a) A public officer or employee or special government agent commits misconduct when, in his official capacity or capacity as a special government agent, he or she commits any of the following acts: 
 (3) With intent to obtain a personal advantage for himself or another, he performs an act in excess of his lawful authority; or
 (4) Solicits or knowingly accepts for the performance of any act a fee or reward which he knows is not authorized by law.
 (5 ILCS 420/3A-35) 
    Sec. 3A-35. Conflicts of interests. 
    (a) In addition to the provisions of subsection (a) of Section 50-13 of the Illinois Procurement Code, it is unlawful for an appointed member of a board, commission, authority, or task force authorized or created by State law or by executive order of the Governor, the spouse of the appointee, or an immediate family member of the appointee living in the appointee's residence to have or acquire a contract or have or acquire a direct pecuniary interest in a contract with the State that relates to the board, commission, authority, or task force of which he or she is an appointee during and for one year after the conclusion of the person's term of office. 
    (b) If (i) a person subject to subsection (a) is entitled to receive more than 7 1/2% of the total distributable income of a partnership, association, corporation, or other business entity or (ii) a person subject to subsection (a) together with his or her spouse and immediate family members living in that person's residence are entitled to receive more than 15%, in the aggregate, of the total distributable income of a partnership, association, corporation, or other business entity then it is unlawful for that partnership, association, corporation, or other business entity to have or acquire a contract or a direct pecuniary interest in a contract prohibited by subsection (a) during and for one year after the conclusion of the person's term of office.</t>
  </si>
  <si>
    <t>Phone interview Feb. 27, 2015, with Chris Heagarty, director of NC Judicial Standards Commission. 
Phone interview Feb. 27, 2015 with Michael Crowell, professor of public law and government at the UNC School of Government. 
Phone interview March 25, 2015, with James Drennan , professor of public law and government at UNC School of Government. 
Supreme Court and Court of Appeals opinions. http://appellate.nccourts.org/opinions/</t>
  </si>
  <si>
    <t xml:space="preserve">Many contracts require a vendor to follow the same code of conduct that applies to government employees, depending on the nature of the contract. Suppliers are not held to the standard of builders and others who work on state sites or buildings. Vendors are required to comply with the law and can be required to discipline or dismiss employees who, for example, violate rules against discrimination or sexual harassment. Vendors almost always follow the rules.  In one case during the reporting period the state required a vendor to dismiss an employee from a state maintenance project after the person was discovered going into areas not approved by the contract.  </t>
  </si>
  <si>
    <t>William Atwood, executive director, Illinois State Board of Investments, interview by phone, April 3, 2015.
Illinois State Board of Investments, ethics training presentation, accessed May 11, 2015, ahttps://www.illinois.gov/isbi/Pages/Trainings.aspx 
Illinois Municipal Retirement Fund, accessed May 11, 2015, https://www.imrf.org/
State Universities Retirement System, accessed May 11, 2015, http://www.surs.com/
Illinois Ethics Commission, Revolving Door Legend, accessed May 11, 2015 https://www.illinois.gov/eec/Documents/Revolving%20Door%20Legend.pdf
Illinois Government Ethics Act &amp; State Officials &amp; Employees Ethics Act, amended in 2014 https://www.cyberdriveillinois.com/publications/pdf_publications/ipub26.pdf</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</si>
  <si>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Kelly Cross, PERSI public information officer, via email, April 9, 2015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t>
  </si>
  <si>
    <t>New York does not require contractors to adhere to the same code of conduct applicable to government employees.</t>
  </si>
  <si>
    <t>John Estus, spokesman for the Office of Management and Enterprise Services, in-person interview, 2/27/15, 9:15 a.m. 
State Bond Advisor annual reports 
http://www.ok.gov/bondadvisor/Annual_Report/index.html
Data.ok.gov: https://data.ok.gov/
Wayne Greene, editorial pages editor and former senior political writer, Tulsa World. In person interview, 2/20/15 3 p.m.</t>
  </si>
  <si>
    <t xml:space="preserve">Larry Wolfe, Holland &amp; Hart LLP, Attorney, Lobbyist and Retired staff member of Wyoming Attorney General’s Office, March 26, 2015, phone. 
Ruth Ann Petroff, Wyoming Legislature, State House of Representatives, March 26, 2015, phone.  
Joint Rules of the House and Senate, Wyoming State Legislature, Legislature’s website, accessed June 9, 2015 
http://legisweb.state.wy.us/lsoweb/App_Themes/LSO/JointRules.pdf                                 Mel Orchard, attorney member, Commission on Judicial Ethics and Conduct, June 29, 2015, phone.                                </t>
  </si>
  <si>
    <t>New York Official Reports, New York State Law Reporting Bureau, accessed March 20, 2015, http://www.courts.state.ny.us/reporter/ 
Court Decisions, New York Court of Appeals, accessed March 20, 2015, https://www.nycourts.gov/ctapps/decisions.htm ;
eCourts, New York State Unified Court System, accessed May 5, 2015, https://iapps.courts.state.ny.us/webcivil/ecourtsMain ; 
Richard Rifkin, New York State Bar Association, Special Counsel, Feb. 4, 2015, New York, phone.</t>
  </si>
  <si>
    <t>Most vendors in the state behave ethically, although they are not bound by law to the same codes as employees. Still, regular accusations of corruption among local vendors confirm that corruption and pay-to-play schemes are still a feature of doing business in New Mexico. 
 In 2013, former state purchasing agent Mike Vinyard explained to the Valencia County News Bulletin: “Businesses get frustrated and stop even trying to compete if there’s the perception that one company always gets the job." 
 From the vendors' perspective, Vinyard added, “The whole point is to find who offers the better cost or service, but businesses view bidding as a waste of time if there’s the idea that everyone already knows who is going to get the bid."</t>
  </si>
  <si>
    <t>Catherine Turcer, policy analyst, Common Cause-Ohio, Columbus, 1-30-15 email 
 Keary McCarthy, president/CEO of Innovation Ohio, former minority chief of staff in Ohio House, Columbus, 2-6-15 email
 OBM, Monthly Financial reports, 2007 - 2015, http://obm.ohio.gov/Budget/monthlyfinancial/default.aspx 
 OBM, 2015 Monthly Financial Reports, April 13, 2015. http://obm.ohio.gov/Budget/monthlyfinancial/doc/2015-04_mfr.pdf</t>
  </si>
  <si>
    <t>Both state law and Idaho administrative rules require civil servants to recuse themselves from policy decisions where their personal interests may be affected. Idaho’s Ethics in Government Act, Idaho Code Title 59 and Section 59-7, forbids public employees from being “interested in any contract made by them in their official capacity.” It states that they “must not be purchasers at any sale nor vendors at any purchase made by them in their official capacity.” And it requires disclosure of conflicts of interest and following legal advice for how to proceed after the disclosure.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
Idaho administrative rules also address conflict of interest, requiring all appointing authorities to “establish such policies and standards necessary to prevent conflicts of interest,” in order to maintain “a high standard of honesty, ethics, impartiality, and conduct by state employees.” However, the state code itself does not contain a defined recusal mechanism.</t>
  </si>
  <si>
    <t>NJ Courts Decisions: http://www.judiciary.state.nj.us/opinions/index.htm 
Rutgers Law School NJ Courts Search Page: http://njlaw.rutgers.edu/collections/courts/ 
10 Open Data Standards here: http://sunlightfoundation.com/policy/documents/ten-open-data-principles/</t>
  </si>
  <si>
    <t>Vijoy Chattergy, State of Hawaii, Employees’ Retirement System, chief investment officer, 13 February 2015, Honolulu, Hawaii, email
Les Kondo, Hawaii State Ethics Commission, executive director, Honolulu, Hawaii, 2 February 2015, telephone 
Ige Appointments Sail Through Senate Committees, Nathan Eagle, Civil Beat, staff writer, 11 February 2015, http://www.civilbeat.com/2015/02/ige-appointments-sail-through-senate-committees/
Investment Policy, Guidelines and Procedures, Employees' Retirement System of the State of Hawaii, 5 November 2014, http://ers.ehawaii.gov/wp-content/uploads/2012/10/ERS-Investment-Policy-Guidelines-Procedures-Manual-November-5-2014.pdf</t>
  </si>
  <si>
    <t>Generally state contractors do adhere to a strict code of conduct. But the case of Birdsall engineering is a glaring exception. According to the state Attorney General's office, Birdsall executives funneled thousands of dollars to elected officials through their employees, who were reimbursed for their donations. Reporter John Reitmyer also cites the case where a New Jersey Board of Public Utilities official agreed to pay a $500 civil penalty to resolve ethics violations involving an outside engineering firm, a settlement that brings new attention to an agency that has been the source of other conflict concerns.</t>
  </si>
  <si>
    <t>Ruth M. Schifani, New Mexico Judicial Standards Commission, member, 4 May 2015, via phone.
Jeff Proctor, investigative reporter KRQE-TV, 4 May 2015, via phone.
Leo M. Romero, New Mexico School of Law, emeritus professor of law, 4 May 2015, via phone.</t>
  </si>
  <si>
    <t xml:space="preserve">Hawaii Statute 84 requires employees to recuse themselves on actions that could give rise to a conflict of interest: "No employee shall take any official action directly affecting ... A business or other undertaking in which the employee has a substantial financial interest; or ... A private undertaking in which the employee is engaged as legal counsel, advisor, consultant, representative, or other agency capacity." There is no rother mechanism that specifies the recusal process more clearly or with specifics however. </t>
  </si>
  <si>
    <t>Pam Sharp, director of the Office of Management and Budget, interviewed by phone from Bismarck, N.D., March 4, 2015.
“North Dakota Transparency,” North Dakota State Government, http://data.share.nd.gov/pr/Pages/budget.aspx, accessed March 22, 2015. Other spending reports may be accessed from the main page, http://data.share.nd.gov/pr/Pages/home.aspx, but they were not working when accessed March 22, 2015.
“More operating fund data,” Office of State Treasurer, http://www.nd.gov/treasurer/more-operating-fund-data, accessed March 22, 2015.
“Rev-E-News,” Office of Management and Budget, http://www.nd.gov/fiscal/budget/publications/revENews, accessed March 22, 2015.
“General Fund status statement,” Office of Management and Budget, Sept. 24, 2014, http://www.legis.nd.gov/files/committees/63-2013nma/appendices/15_5171_03000appendixb.pdf, accessed March 22, 2015.
“Minutes of the Budget Section,” Legislative Management, March 12, 2014, http://www.legis.nd.gov/assembly/63-2013/interim/15-5082-03000-meeting-minutes.pdf, accessed March 22, 2015.
“Budget Status - 2015-17,” North Dakota Legislature, http://www.legis.nd.gov/fiscal/64-2015/budget-status, accessed March 5, 2015.
Mike Nowatzki, capitol reporter with Forum News Service, email, March 7, 2015.
Ray Holmberg, Republican state senator from Grand Forks, N.D., chairman of Senate Appropriations Committee and member Budget Section, interviewed by phone enroute from Grand Forks to Bismarck, N.D., March 15, 2015.</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</si>
  <si>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Archive of monthly reports. http://www.osc.nc.gov/financial/m_repts.html.</t>
  </si>
  <si>
    <t>Legislative Audit Bureau, Audit of GAB, December 2014 
lab_audit_report_14_14_full_pdf_13314.pdf
Jan 30, 2015, and Feb. 4, 2015, email interviews with Reid Magney, public information officer, Wisconsin Government Accountability Board. Also July 15, 2015
http://gab.wi.gov/campaign-finance, Accessed May 30, 2015, and several other times.</t>
  </si>
  <si>
    <t>Public employees must recuse themselves when a conflict of interest arises. They are not to take any official action if they have a financial interest in the outcome. 
Public employees must also follow a 2011 executive order which requires recusal from any action that could result in personal financial gain for themselves or a family member.
A family member in the executive order is defined as spouse, parent, grand parent, brother, sister, uncle, aunt, nephew, niece, first cousin, father in-law, mother in-law, brother in-law, sister in-law, son in-law, daughter in-law, stepparent, stepchild stepson, stepdaughter, half brother and half sister.</t>
  </si>
  <si>
    <t>Carol Alfano, New Hampshire Judicial Branch, public information officer, Feb 3. 2015, email
Annmarie Timmins, Concord Monitor, courts and state house reporter 1994-2014 (approximately), Feb. 6, 2015, Lowell, Mass., phone
Emily Shaw, Sunlight Foundation, national policy manager, April 20-22, 2015, Email
Supreme Court - Opinions, New Hampshire Judicial Branch, accessed Jan. 22-Feb. 9, 2015
http://www.courts.state.nh.us/supreme/opinions/</t>
  </si>
  <si>
    <t>Deborah Moreau, lawyer, Public Integrity Commission, telephone interview, January 12, 2015;
Public Integrity Commission advisory opinions, accessed March 26, 2015: http://1.usa.gov/1zzxJlh; 
Review of Delaware news coverage, searches at delawareonline.com, delaware.newszap.com, wdde.org, wdel.com. 
Delaware Code of Conduct law, 29 Del. C 5807 (d):  http://1.usa.gov/1BuDRfb,</t>
  </si>
  <si>
    <t>No such law exists. 
That said, conflicts of interest are forbidden by the Florida Code of Ethics for Public Officials.
112.313 Standards of conduct for public officers, employees of agencies, and local government attorneys.—
 (6) MISUSE OF PUBLIC POSITION.—No public officer, employee of an agency, or local government attorney shall corruptly use or attempt to use his or her official position or any property or resource which may be within his or her trust, or perform his or her official duties, to secure a special privilege, benefit, or exemption for himself, herself, or others. This section shall not be construed to conflict with s. 104.31.
(7) CONFLICTING EMPLOYMENT OR CONTRACTUAL RELATIONSHIP.—
(a) No public officer or employee of an agency shall have or hold any employment or contractual relationship with any business entity or any agency which is subject to the regulation of, or is doing business with, an agency of which he or she is an officer or employee, excluding those organizations and their officers who, when acting in their official capacity, enter into or negotiate a collective bargaining contract with the state or any municipality, county, or other political subdivision of the state; nor shall an officer or employee of an agency have or hold any employment or contractual relationship that will create a continuing or frequently recurring conflict between his or her private interests and the performance of his or her public duties or that would impede the full and faithful discharge of his or her public duties.</t>
  </si>
  <si>
    <t xml:space="preserve">Delaware law governing the ethical conduct of state employees says "no state employee, state officer or honorary state official may participate on behalf of the State in the review or disposition of any matter pending before the State in which the state employee, state officer or honorary state official has a personal or private interest, provided, that upon request from any person with official responsibility with respect to the matter, any such person who has such a personal or private interest may nevertheless respond to questions concerning any such matter. A personal or private interest in a matter is an interest which tends to impair a person's independence of judgment in the performance of the person's duties with respect to that matter." An employee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Close relative is defined in the law as a "person's parents, spouse, children (natural or adopted) and siblings of the whole and half-blood." § 5805 </t>
  </si>
  <si>
    <t>Open Budget archives, State of New York, accessed May 5, 2015, http://openbudget.ny.gov/budgetArchives.html;
 Morris Peters, Division of the Budget, Public Information Officer, March 18, 2015, New York, email; 
 Elizabeth Lynam, Citizens Budget Commission, Vice President, March 16, 2015, New York, phone</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</si>
  <si>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Irreconcilable: New Mexico state officials have been unable to balance our checkbook for several years, Joey Peters, the Santa Fe Reporter, 11 February 2015
 http://www.sfreporter.com/santafe/article-9920-irreconcilable.html
 LFC Revenue Tracking Report, accessed May 28, 2015.
 http://www.nmlegis.gov/lcs/lfc/lfcrevreports.aspx</t>
  </si>
  <si>
    <t>Lori Anderson, media affairs for Public Disclosure Commission via email 2/9/2015; 
Austin Jenkins, capitol reporter for nwNewsNetwork, email interview 3/3/2015; 
"State legislators' financial disclosures fall short" by Jim Brunner of The Seattle Times, 2/22/15
http://www.seattletimes.com/seattle-news/state-legislatorsrsquo-financial-disclosures-fall-short/</t>
  </si>
  <si>
    <t xml:space="preserve">The state Code of Ethics says that in a situation where a state employee "would be required to take an action that would affect a financial interest of such official or employee, such official’s or employee’s spouse, parent, brother, sister, child or the spouse of a child or a business with which such official or employee is associated [the employee] ... has a potential conflict of interest", the employee must "excuse himself or herself from the matter" if he/she is a member of a state regulatory agency. If he/she is not a member of a state regulatory agency, he/she submits a written statement to his/her immediate supervisor, who will then assign the matter to someone else. </t>
  </si>
  <si>
    <t>Phone interview, Peter Thor, state Investment Advisory Council member, coordinator for policy &amp; planning, AFSCME, Council 4, New Britain, April 21, 2015.
Ethics Office, Legal Opinions, Rulings and Enforcement Actions [viewed April 21,  2015] http://www.ct.gov/ethics/cwp/view.asp?a=3488&amp;Q=414904&amp;ethicsNav=|44061| 
Google: ct investment advisory council state treasurer private sector job
https://www.google.com/webhp?sourceid=chrome-instant&amp;ion=1&amp;espv=2&amp;ie=UTF-8#q=ct+investment+advisory+council+state+treasurer+private+sector+job&amp;start=10</t>
  </si>
  <si>
    <t>Paul Nick, executive director, Ohio Ethics Commission, Columbus, 1-2-15, 2-17-15 emails 
Catherine Turcer, policy analyst, Common Cause-Ohio, Columbus, 1-28-15 email 
Ethics Commission finds possible conflicts of interest with JobsOhio employees, Darrel Rowland, The Columbus Dispatch, Sept. 26, 2013: http://www.dispatch.com/content/stories/local/2013/09/25/JobsOhio-conflict-of-interest.html 
State Officials and Employees Financial Disclosure Requirement (list from Ohio Ethics Commission, last revised March 2014, shows whose statements are public, confidential): http://www.ethics.ohio.gov/disclosure/membersrequiredtofile.pdf</t>
  </si>
  <si>
    <t>Eric Sondermann, project director for the Colorado Pension Project, a group that seeks a more sustainable and accountable pension system, during a Feb. 24, 2015 phone interview.
Ben Valore-Caplan, appointed by the governor as a trustee of Colorado's Public Employee's Retirement Association (PERA), and also founder and CEO of the investment advisory firm Syntrinsic, during a March 3, 2015 phone interview.
David Milstead, former Rocky Mountain News reporter who covered the state's pension system, during a March 1, 2015 phone interview.
Adam Franklin, general counsel for the Public Employee’s Retirement Association, during a March 4, 2015 phone interview.</t>
  </si>
  <si>
    <t>In person interview, Feb. 18, 2015 with Perry Newson, executive director of NC Ethics Commission.
Phone interview March 11, 2015, with Chris Fitzsimon, director of NC Policy Watch.
Phone interview March 12, 2015, with Bob Phillips, executive director of Common Cause North Carolina.</t>
  </si>
  <si>
    <t>Dan Tuohy, New Hampshire Union Leader, senior political reporter, Feb. 4, 2015, Lowell, Mass., phone 
Charles Arlinghaus, The Josiah Bartlett Center for Public Policy, president, January 22, 2015, Lowell, Mass., phone
Richard Lambert, New Hampshire Legislative Ethics Committee, executive administrator, January 13, 2015, Lowell, Mass., phone
Martin Gross, New Hampshire Legislative Ethics Committee, chairman, January 14, 2015, Lowell, Mass., phone
2014 Honorariums and Expense Reimbursement Reports - RSA 15-B, accessed July 27, 2015
http://sos.nh.gov/2014Honor15-B.aspx?id=8589938795</t>
  </si>
  <si>
    <t>1.Richard Keevey, Princeton and Rutgers Professor, former New Jersey budget director, phone interview 2/12/15. 
 2. Joe Perone, Treasury spokesman, 2/26/15 phone interview. 
 3. New Jersey Spotlight statehouse reporter John Reitmyer, 3/2/15 phone interview.</t>
  </si>
  <si>
    <t>Interview 1/19/15 with Sandi Chereb, Las Vegas Review-Journal political reporter, Carson City. 
Phone interview 1/20/15 with Michael Stewart, chief principal research analyst, Legislative Counsel Bureau.
Email 1/21/15 from Nevada political writer Jon Ralston 
Statement of Financial Disclosure law, NRS 281.571, amended 2011, accessed May 20, 2015
https://www.leg.state.nv.us/NRS/NRS-281.html#NRS281Sec571</t>
  </si>
  <si>
    <t>Blair Horner, New York Public Interest Research Group, Legislative Director, Feb. 24, 2015, New York, phone; 
John Milgrim, Joint Commission on Public Ethics, Director of External Affairs, May 6, 2015, New York, phone;
2013 Annual Report, Joint Commission on Public Ethics, April 3, 2014, http://www.jcope.ny.gov/pubs/POL/2013%20JCOPE%20Annual%20Report.pdf ; 
Enforcement Actions, Joint Commission on Public Ethics, accessed March 21, 2015, http://www.jcope.ny.gov/enforcement/index.html</t>
  </si>
  <si>
    <t>Joseph Bouchard, New Hampshire Department of Administrative Services, budget officer, Feb. 6, 2015, Lowell, Mass., phone
 Jeffry Pattison, Legislative Budget Assistant, January 30, 2015, Lowell, Mass., phone
 Revenue Reports, website of state Division of Accounting Services, accessed Jan. 22-Feb. 9, 2015
 http://admin.state.nh.us/accounting/revenue_reports.asp
 TranparentNH website, State of New Hampshire, accessed April 15, 2015
 http://business.nh.gov/ExpenditureTransparency/</t>
  </si>
  <si>
    <t>Gordon Allen, Coalition for Open Democracy, co-chairman, January 19, 2015, Lowell, Mass., phone
Richard Head, New Hampshire Department of Justice, assistant attorney general, January 12, 2015, Lowell, Mass., phone
“Maggie ’14” summary of receipts and expenditures, October 29, 2014
http://sos.nh.gov/Committee102914.aspx
Walt Havenstein, summary of receipts and expenditures, October 29, 2014
http://sos.nh.gov/Committee102914.aspx 
AG: Havenstein violated campaign finance rules, Casey McDermott, Concord Monitor, Oct. 18, 2014
http://www.concordmonitor.com/news/campaignmonitor/13976811-95/ag-havenstein-violated-campaign-finance-rules</t>
  </si>
  <si>
    <t>Jay Wierenga, Fair Political Practices Commission, Communications Director, April 6, 2015, Sacramento, email
Fair Political Practices Commission, Summary of Enforcement Decisions, April 18, 2015
http://www.fppc.ca.gov/Act/2014/2014_AppxIV.pdf
Fair Political Practices Commission, Enforcement Decisions, April 18, 2015
http://www.fppc.ca.gov/press_release.php?limit=2014
Fair Political Practices Commission, Enforcement Decisions, 2013, April 18, 2015
http://www.fppc.ca.gov/press_release.php?limit=2013
Calpensions, "Sad end for CalPERS private equity 'golden years,'" Jan. 20, 2015
http://calpensions.com/2015/01/20/sad-end-for-calpers-private-equity-golden-years/</t>
  </si>
  <si>
    <t>Julie Ann Grimm, Santa Fe Reporter, editor, 3 April 2015, via phone.
Rob Nikolewski,Watchdog.org, former state capitol reporter, 10 April 2015, via phone.
Viki Harrison, Common Cause New Mexico executive director, 30 March 2015, via phone.</t>
  </si>
  <si>
    <t>James Wells, Interim Director, Nevada Department of Administration, Las Vegas, NV, April 15, 2015, by email.
Richard Combs, Director, Legislative Counsel Bureau, Nevada Legislature, Las Vegas, NV, April 3, 2015 and April 15, 2015 by phone and April 8, 2015, by email.
Statewide Expenditure Summary by Function, Nevada Department of Administration, Budget Division, accessed May 21, 2015
http://openbudget.nv.gov/OpenGov/ViewActualSummary.aep</t>
  </si>
  <si>
    <t>Richard Head, New Hampshire Department of Justice, assistant attorney general, January 12, 2015, Lowell, Mass., phone
Ann Rice, New Hampshire Department of Justice, deputy attorney general, January 22, 2015 Lowell, Mass., phone
2014 Financial Interests, website of the NH Secretary of State, accessed Jan. 15-22, 2015
http://sos.nh.gov/FinInterest.aspx</t>
  </si>
  <si>
    <t>Interview 1/19/15 with Barry Smith, executive director, Nevada Press Association, Carson City.
Interview 1/19/15 with Sandi Chereb, Las Vegas Review-Journal political reporter, in Carson City.
Phone interview 1/14/15 with Kevin Benson, deputy attorney general representing secretary of state's office.
"Chasing the Sunlight", Wade Beavers, report in summer 2014, Nevada Law Journal report (Vol. 14:953) http://scholars.law.unlv.edu/cgi/viewcontent.cgi?article=1565&amp;context=nlj</t>
  </si>
  <si>
    <t>Gerry Oligmueller, state budget administrator, phone interview, April 5, 2015
 Mike Calvert, director, Legislative Fiscal Office, phone interview, April 9, 2015
 Department of Administrative Services' Budget Division monthly reports, accessed April 28, 2015; 
 http://das.nebraska.gov/accounting/financial_reports/monthly_reports.html</t>
  </si>
  <si>
    <t>State Ethics Commissin Deputy Director Mark Holmes, 2/26/15 via email. 
Former state Sen. Willliam Schluter, 2/12/15 phone interview. 
Josh Margolin, ABC News reporter and former statehouse reporter for The Star-Ledger, 2/8/15 interview.         
CHRISTIE LOYALIST TO RUN ETHICS PANEL THAT WOULD GET BRIDGEGATE COMPLAINTS by MARK J. MAGYAR, NJSpotlight, JANUARY 29, 2014, accessed 2/28/15: http://www.njspotlight.com/stories/14/01/29/christie-loyalist-to-run-ethics-commission-that-would-field-bridgegate-complaints/?p=all</t>
  </si>
  <si>
    <t>Mary Baker, Commissioner of Political Practices, program supervisor, 6 February 2015, Helena, Montana, email
Jonathan Motl, Commissioner of Political Practices, Commissioner, 5 February 2015, Helena, Montana, telephone
Charles S. Johnson, Lee Newspapers State Bureau, Bureau Chief, 5 February 2015, Helena, Montana, telephone</t>
  </si>
  <si>
    <t>David Cannella, Arizona State Retirement System Communication Manager, email interview 3/18/2015
Jim Small, Arizona News Service Editor, telephone interview, 5/17/2015
Byron Schlomach, Goldwater Institute Center for Economic Prosperity Director, telephone interview 3/2/15</t>
  </si>
  <si>
    <t>Frank Daley, executive director, Nebraska Accountability and Disclosure Commission, phone interview, March 9, 2015
Gavin Geis, executive director, Common Cause Nebraska, in-person interview, The Mill coffeeshop, March 11, 2015
Vince Powers, chairman, Nebraska Democratic Party, phone interview, March 16, 2015</t>
  </si>
  <si>
    <t>Frank Daley, executive director of the Nebraska Accountability and Disclosure Commission, phone interview, March 9, 2015
 Bill Avery, former state senator and retired University of Nebraska-Lincoln political science professor, in-person interview, Scooter's Coffeeshop, March 19, 2015
 Gavin Geis, executive director, Common Cause Nebraska, in-person interview, The Mill coffeeshop, March 11, 2015</t>
  </si>
  <si>
    <t xml:space="preserve">George Hopkins, executive director of the Arkansas Teacher Retirement system, Februray 17, 2015, telephone interview. 
Wesley Brown, business editor Talk Business, March 10, 2015, telephone interview.
Graham Sloan, Director Arkansas Ethics Commission, January 21, 2015, email interview.
Max Brantley, Senior Editor Arkansas Times, January 20, 2015, telephone interview. </t>
  </si>
  <si>
    <t>Pamela Weaver, Director of Communications, Secretary of State, Jackson, Mississipi, April 24, 2015 email interview.
Cecil Brown, Mississippi Representative, Jackson, Mississippi, April 23, 2015, interview.
Rickey Cole, Chair, Mississippi Democratic Party, Jackson, Mississippi, May 1, 2015, email interview.</t>
  </si>
  <si>
    <t>Gary Goldsmith, Minnesota Campaign Finance and Public Disclosure Board, Executive Director, 19 February 2015, St. Paul, Minnesota, in-person interview. 
Jeremy Schroeder, Common Cause Minnesota, Executive Director, 10 February 2015, St. Paul, Minnesota, in-person interview
Short on cash, campaign board struggles to keep up, Catharine Richert, Minnesota Public Radio, 28 March 2012, http://www.mprnews.org/story/2012/03/27/campaign-finance-board</t>
  </si>
  <si>
    <t>Mary Baker, Commissioner of Political Practices, program supervisor, 6 February 2015, Helena, Montana, email
Charles S. Johnson, Lee Newspapers State Bureau, Bureau Chief, 5 February 2015, Helena, Montana, telephone
Susan Byorth Fox, legislative branch, executive director, 11 February 2015, Helena, Montana, email
Mitch Tropila, State Representative, Great Falls (D), 20 March 2015, telephone, Helena, Montana.</t>
  </si>
  <si>
    <t>Tom Hood, Executive Director, Mississippi Ethics Commission, Jackson, Mississippi, April 30, 2015, interview.</t>
  </si>
  <si>
    <t>Mary Baker, Commissioner of Political Practices, Program supervisor, 29 January 2015, Helena, Montana, telephone
Denise Roth Barber, National Institute for Money in State Politics, Research Director, 30 January 2015, Helena, Montana, telephone
Political practices commissioner accused of using questionable tactics to get results, Mike Dennison, Billings Gazette, 16 January 2014,  http://billingsgazette.com/news/state-and-regional/Montana/political-practices-commissioner-accused-of-using-questionable-tactics-to-get/article_dca72292-cece-5b8a-b938-ff00a8e62141.html</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</si>
  <si>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</si>
  <si>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Gary Goldsmith, Minnesota Campaign Finance and Public Disclosure Board, Executive Director, 19 February 2015, St. Paul, Minnesota, in-person interview. 
Jeremy Schroeder, Common Cause Minnesota, Executive Director, 10 February 2015, St. Paul, Minnesota, in-person interview
Data problems persist in Minnesota campaign finance records, Rachel E. Stassen-Berger/Glenn Howatt, Star Tribune, 7 January 2014, http://www.startribune.com/politics/statelocal/239115071.html</t>
  </si>
  <si>
    <t>Robynn Kuhlmann, University of Central Missouri, 10 April 2015, Warrensburg, MO, interview conducted by phone.
James Klahr, Executive Director, Missouri Ethics Commission, 24 March 2015, Jefferson City, Missouri, interview by phone.
Jason Hancock, Kansas City Star, Kansas City, Missouri, 21 April 2015, interview by phone.
Collin Reischman, The Missouri Times, Jefferson City, Missouri, 24 April 2015, interview by phone.
Lobbyist Expenses on Public Officials, Missouri Ethics Commission, accessed 13 April 2015, http://mec.mo.gov/EthicsWeb/Lobbying/LB14_PubOff.aspx
"Lobbyist gift limits are just part of needed reform in Missouri," The Kansas City Star, 11 April 2015, http://www.kansascity.com/opinion/editorials/article18216926.html
Johnny Kampis, "MO: Lawmakers proposing gift caps enjoy plenty of handouts," Watchdog.org, 28 November 2012, http://watchdog.org/62630/mo-legislators-proposing-lobbyist-gift-caps-have-enjoyed-plenty-of-handouts/</t>
  </si>
  <si>
    <t>Dale Eisman, acting communications director of Common Cause, Washington, D.C., 5 March 2015, interview by phone.
“Legislature adjourns after passing ethics package,” Markus Schmidt and Jim Nolan, Richmond Times-Dispatch, 27 February 2015. http://www.richmond.com/news/virginia/government-politics/article_47396bbf-0fda-5814-b5e9-4c98cdf33cca.html
“Virginia General Assembly passes new ‘gift’ laws in response to McDonnell scandal,” Max Smith, WTOP, 28 February 2015. http://wtop.com/virginia/2015/02/virginia-general-assembly-passes-tough-new-gift-laws-in-response-to-mcdonnell-scandal/</t>
  </si>
  <si>
    <t>Jeremy Steele, Michigan State University journalism professor, former member of national board of directors for the Society of Professional Journalists, co-founder of the Michigan Coalition for Open Government, phone interview, May 7, 2015
Chris Thomas, director of Bureau of Elections, phone interview, June 8, 2015                
John Pirich, former state assistant attorney general, attorney for Honigman Miller firm specializing in election law and campaign finance, phone interview, June 5, 2015
Rich Robinson, director of Michigan Campaign Finance Network, phone interview, March 11
Fred Woodhams, campaign finance analyst, Bureau of Elections, email conversation, June 10, 2015
Bob LaBrant, lobbyist and legal counsel, Michigan Chamber of Commerce, Sterling Corporation political consulting firm, phone interview, March 16                        
Secretary of State, Campaign Finance Submission Failures
http://mi.gov/sos/0,4670,7-127-1633_8723_41471---,00.html
Campaign Finance Disclosure Submissions                                                http://www.michigan.gov/sos/0,4670,7-127-1633_8723_41471---,00.html</t>
  </si>
  <si>
    <t>Allen Gilbert, Ex. Dir. Vermont ACLU, personal interview jan.6, 2015.
Chief Superior Judge Brian Grearson personal interview Feb. 17, 2015.
Secretary of State Jim Condos, personal interview Jan. 6, 2015.
State Auditor Doug Hoffer, personal interview, Jan. 21, 2015</t>
  </si>
  <si>
    <t>Gary Goldsmith, Minnesota Campaign Finance and Public Disclosure Board, Executive Director, 4 March 2015, St. Paul, Minnesota, in-person interview.
It’s party time: Minnesota lawmakers change key ethics rules, Steven Dornfeld, MinnPost, 23 July 2013, http://www.minnpost.com/effective-democracy/2013/07/it-s-party-time-minnesota-lawmakers-change-key-ethics-rules
Minnesota Statutes, Chapter 10A, Section 10A.071, 2014, https://www.revisor.mn.gov/statutes/?id=10a.071
---
Peer Reviewer Sources:
Sen. John Marty, elections and ethics expert, phone interview, June 8, 2015</t>
  </si>
  <si>
    <t>Civil servants in Colorado are covered under the state constitution as government employees who must “avoid conduct that is in violation of their public trust or that creates a justifiable impression among members of the public that such trust is being violated.”</t>
  </si>
  <si>
    <t>Mississippi Ethics Commission Executive Director Tom Hood: e-mail question-and-answer exchange - Feb. 18, 2015
Walter Brown - attorney, former state representative and former state Ethics Commission chairman: telephone interview April 17, 2015 
The Clarion-Ledger - Jan. 25 column: www.clarionledger.com</t>
  </si>
  <si>
    <t>Seana Willing, executive director. State Commission on Judicial Conduct, telephone interview, June 22, 2015.  
Fred Lewis, Austin attorney, telephone interview, Jan. 16, 2015
Randall Buck Wood, Austin, telephone interview, Jan. 16, 2015
Natalia Ashley, executive director of the Texas Ethics Commission, telephone interview, Feb. 19, 2015</t>
  </si>
  <si>
    <t>Mark Brewer, attorney, former Michigan Democratic Party chairman, phone interview, March 12                                                                                                                         
Steve Bieda, state senator, attorney, phone interviews, March and April 2015                                                                                                                                      
Bob LaBrant, lobbyist and legal counsel, Michigan Chamber of Commerce, Sterling Corporation political consulting firm, phone interview, March 16                          
Michigan Campaign Finance Network report on lobbyist spending http://www.mcfn.org/press.php?prId=222</t>
  </si>
  <si>
    <t>Rep. Kraig Powell, Utah House of Representatives, R-Heber City, phone interview March 27, 2015, to  Lindon, Utah. 
Brent Johnson, lead attorney, Utah State Courts, in-person interview, March 13, 2015. Salt Lake City. 
Joanne Slotnik, Director, Utah Judicial Performance Evaluation Commission, in-person interview on March 3, 2015, Salt Lake City.</t>
  </si>
  <si>
    <t>All websites accessed on March 26, April 11, 18, 2015
Interview, Maurice T. Cunningham, PhD, JD, Associate Professor of Political Science, Department of Political Science, University of Massachusetts at Boston, Boston, MA, by email,  March 26, 2015
Massachusetts Office of Campaign and Political Finance, Agency Actions, 2013 through March 31, 2015
http://www.ocpf.us/Legal/AgencyActions
OCPF Disposition Agreement with Alan Silvia, August 28, 2013
http://files.ocpf.us/pdf/actions/silvia_da.pdf
MassOpenBooks, state payroll records for OCPF audit unit for 2013
http://massopenbooks.org/payrolls/</t>
  </si>
  <si>
    <t>Interview, Pam Wilmot, Executive Director, Common Cause, Massachusetts, Boston, MA, Jan. 30, 2015, by email and telephone 
Interview, Deidre Cummings, Legislative Director, MassPIRG, Boston, MA, Feb. 2, 2015, by email and telephone
Interview, Craig Sandler, Managing Director, State House News, Boston, MA, Feb. 8, 2015
All websites accessed on Feb. 1, April 11, April 18, 2015
“GOP files ethics complaint against Braintree senator Brian Joyce,” Robert Aicardi, Reporter, The Enterprise, Brockton, MA, February 12, 2015 
http://www.enterprisenews.com/article/20150212/News/150219097
“State senator’s lavish gift raises concerns on ethics,” Andrea Estes, Reporter, The Boston Globe, Boston, MA, January 29, 2015
http://www.bostonglobe.com/metro/2015/01/29/shady-deal-senator-joyce-gives-designer-sunglasses-his-colleagues-raising-ethical-questions/sPeMUphAjDTI0ALmkOSjFN/story.html</t>
  </si>
  <si>
    <t>Interview Jennifer Bevan-Dangel, exec director, Common Cause, by telephone 2/24/15;
Interview Bryan P. Sears, reporter, The Daily Record, by telephone 3/15/15; 
Baltimore County delegate candidate fined for campaign finance violation, Baltimore Sun, 10/8/14 http://www.baltimoresun.com/news/maryland/politics/blog/bs-md-co-jalisi-fine-20141008-story.html
March 16, 2015: Indictment of Former Treasurer of Cecil County Republican Central Committiee, Cecil Daily,  http://www.cecildaily.com/news/local_news/article_3277fef8-b0e7-5b4d-8de5-118538d6f760.html
Campaign finance report, State Board of Elections, reporting schedule Maryland 2016 http://www.elections.state.md.us/campaign_finance/reporting_schedule.html, accessed 3/15/2015</t>
  </si>
  <si>
    <t>Phone interview 1/23/15 with Michael Sommermeyer, PIO, Nevada Supreme Court
Phone interview 1/22/15 with Janette Bloom, retired chief clerk, Nevada Supreme Court
Phone interview 1/19/15 with Barry Smith, executive director, Nevada Press Association, Carson City.
Nevada Courts Website, accessed May 20, 2015 
http://nvcourts.gov/</t>
  </si>
  <si>
    <t>Jonathan Wayne, Executive Director, Maine Ethics Commission, 20 January 2015, Augusta, Maine, in person interview.
 BJ McCollister, Maine Citizens for Clean Elections, Program Director, 16 January 2015, Brunswick, Maine, in person nterview.
 Steve Mistler, Statehouse Reporter, Portland Press Herald, 18 February 2015, email interview.
 Mario Moretto, Politics Reporter, Bangor Daily News, 20 February 2015, email interview.
 Christopher Cousins, Politics Reporter, Bangor Daily News, 20 February 2015, email interview.
 Agenda Item #5, Maine Ethics Commission Meeting Minutes, 31 July 2014.
 http://www.maine.gov/ethics/pdf/07312014agenda5.pdf
 Agenda Item #2, Maine Ethics Commission Meeting Minutes, 30 April 2014.
 http://www.maine.gov/ethics/pdf/agenda2_008.pdf</t>
  </si>
  <si>
    <t>Charles S. Johnson, Lee Newspapers State Bureau, Bureau Chief, 5 February 2015, Helena, Montana, telephone
State of Montana, Clerk of the Supreme Court, 2015, http://courts.mt.gov/clerk/default.mcpx
Rex Renk, Deputy Clerk of Montana Supreme Court, 9 February 2015, Helena, Montana, telephone</t>
  </si>
  <si>
    <t>Vince Powers, Lincoln trial attorney, phone interview March 16, 2015
Gavin Geis, executive director, Common Cause Nebraska, in-person interview, The Mill, March 11, 2015
Ten Principles for Opening Up Government Information, Sunlight Foundation, accessed April 28, 2015
http://sunlightfoundation.com/policy/documents/ten-open-data-principles/</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</si>
  <si>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Free meals and rooms to lawmakers not always disclosed under ethics law, Naomi Schalit, Maine Center for Public Interest Reporting, 18 February 2015, http://pinetreewatchdog.org/free-meals-and-rooms-to-lawmakers-not-always-disclosed-under-ethics-laws/</t>
  </si>
  <si>
    <t>Dusty Johnson, former chief of staff to Gov. Dennis Daugaard, 20 March 2015, email.
Shantel Krebs, secretary of state, 20 March 2015, email.
Cory Heidelberger, operator of Dakota Free Press blog, 25 March 2015, email.</t>
  </si>
  <si>
    <t>Interview with Michael Dresser, reporter, Baltimore Sun, by telephone 3/21/15; 
Interview with Bryan Sears, reporter, Daily Record, telephone, 3/29/15,
Interview with Michael Lord, ex dir Maryland Ethics Commission, 3/12/15, by telephone.
Interview with Dea Daly, Ethics Advisor, Maryland Department of Legislative Services by telephone 3/27/15
Extensive Google search using terms 'gifts'  "Maryland' 'legislature' 'scandal' 'wrongdoing' on 6/11/15 turned up no stories or citations.</t>
  </si>
  <si>
    <t>Robert P. Caruso, executive director of the State Ethics Commission, 30 January 2015, Harrisburg, Pennsylvania, interview by phone.
John J. Contino, former executive director of the State Ethics Commission, 29 May 2015, Harrisburg, Pa.,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t>
  </si>
  <si>
    <t>No such rules or regulations exist in New Hampshire. There were no reported cases of state contractors engaging in misconduct during the study period.</t>
  </si>
  <si>
    <t>Darlene Ballard, Mississippi Commission on Judicial Performance, Executive Director, April 16 2015, Jackson, Mississippi, email interview.
Beverly Kraft, Public Information Officer, Administrative Office of Courts, Jackson, Mississippi, April 16, email interview.
Mississippi Supreme Court and Administrative Office of Courts website, courts.ms.gov/appellate_courts/sc/scdecisions.html.
State of Mississippi Judiciary website, http://www.mssc.state.ms.us/index.html.</t>
  </si>
  <si>
    <t>Roy Fletcher, political campaign manager for GOP candidates, in-person interview, Feb. 3, 2015.
Kathleen Allen, director of the Louisiana Ethics Administration, in-person interview, Feb. 4, 2015.
Robert Scott, president of Public Affairs Research Council of Louisiana, a 65-year-old public policy analysis and advocacy group whose board of directors include business executives, academics and professionals, in-person interview, Feb. 23, 2015.</t>
  </si>
  <si>
    <t>Ross Cheit, chairman, Rhode Isalnd Ethics Commission, Interview, Feb. 13, 2015, phone.
Jason Gramitt, deputy, Rhode Island Ethics Commission, Interview, Feb. 13, 2015, phone.
John Marion, executive director, Common Cause Rhode Island, Interview, Dec. 18, 2014, Providence, RI, in-person.</t>
  </si>
  <si>
    <t>Nevada does not require state contractors to sign any code of conduct, says Kimberlee Tarter, deputy administrator of the state's purchasing division. Her department does provide all contractors with a copy of a 2011 Executive Order from Gov. Brian Sandoval outlining Nevada's prohibition on giving gifts to state employees that might influence the way they conduct business. 
Past ethical violations are not always enough to get a company disqualified from receiving state contracts. In November 2013, Nevada's Department of Health and Human Services signed a $130 million contract with McKesson Health Solutions to create a care management system for Medicaid recipients. The decision came a week after Wisconsin's attorney general announced that the company's parent corporation, McKesson Corp., had agreed to pay $14 million to settle a lawsuit alleging that it had defrauded the state's Medicaid program by inflating the cost of prescription drugs.</t>
  </si>
  <si>
    <t>Robert Scott, Public Affairs Research Council of Louisiana, in-person interview, Feb. 19, 2015.
Barry Erwin, Council for a Better Louisiana, in-person interview, Feb. 19, 2015.
Jim Harris, a lobbyist and official with Blueprint Louisiana, in-person interview, Feb. 12, 2015
Sen. Dorsey-Colomb kept $18,600 that should've been repaid to campaign, nola.com. May 1, 2014.
Senate President John Alario Louisiana Purchased, nola.com. March 16, 2014.
http://www.nola.com/opinions/index.ssf/2014/03/louisiana_should_rein_in_the_w.html 
Bill would require 'detailed explanation' of campaign expenses in Louisiana, nola.com. March 31, 2014.
http://www.nola.com/politics/index.ssf/2014/03/bill_would_require_detailed_ex.html 
Jindal board contributions, accessed April 10, 2015.
http://videos.nola.com/times-picayune/2013/11/looking_at_bobby_jindals_campa.html</t>
  </si>
  <si>
    <t>Beau Berentson, Director of Communications and Public Affairs, Court Information Office, State Court Administration, Minnesota Judicial Branch, 12 March 2015 &amp;13 May 2015, email interview.
Supreme Court Opinions, Minnesota Judicial Branch, 12 March 2015, http://www.mncourts.gov/?page=230
Minnesota State Court Opinions, Minnesota State Law Library, 12 March 2015, http://mn.gov/lawlib/archive/index.html
(Example case) A12-2266, State of Minnesota, Respondent, vs. David Ford McMurray, Appellant, Court of Appeals, 11 March 2015, http://www.mncourts.gov/opinions/sc/current/OPA122266-031115.pdf
Minnesota Statute, Chapter 357, Section 357.021, Subd. 2, 2014, https://www.revisor.leg.state.mn.us/statutes/?id=357.021</t>
  </si>
  <si>
    <t>Emily Dennis, Kentucky Registry of Election Finance, general counsel, 31 December 2014, Frankfort, Kentucky, phone interview.
Case referral letter to the Attorney General's Office of Case No. 2014-137 In re: Campaign Fund of Hal Thomas Kemp for State Representative, Kentucky Registry of Election Finance, 10 October 2014, obtained through open records request 16 January 2015. 
Judgment and Sentence on Plea of Guilty in Commonwealth of Kentucky v. Rhonda K. Monroe, Franklin Circuit Court, 18 November 2013, obtained through open records request 16 January 2015. 
Farmer sentenced to 1 year on improper campaign spending, Kristina Belcher, Frankfort State Journal, 17 January 2014, http://state-journal.com/latest%20headlines/2014/01/17/farmer-sentenced-to1-year-on-improper-campaign-spending, accessed 19 January 2015. 
Emily Dennis, Kentucky Registry of Election Finance, general counsel, 21 December 2015, Frankfort, Kentucky, email interview.</t>
  </si>
  <si>
    <t>John Schaaf, Kentucky Legislative Branch Ethics Commission, assistant director and general counsel, 31 December 2014, Frankfort, Kentucky, phone interview.
Mitchel Denham, Kentucky Attorney General's office, assistant deputy attorney general of the criminal division and special prosecutors, 14 January 2015, Frankfort, phone interview.
Tom Loftus, Louisville Courier-Journal, Frankfort bureau chief, 21 January 2015, Frankfort, Kentucky, phone interview.
John Cheves, Lexington Herald-Leader, accountability reporter, 23 January 2015, Lexington, Kentucky, phone interview. 
Damon Thayer, Kentucky state Senate, Republican Senate floor leader, 23 January 2015, Frankfort, Kentucky, in-person interview.
Rick Rand, Kentucky state House, state representative and former senator, 23 January 2015, Frankfort, Kentucky, in-person interview.
Annual Report 2012-2013, Kentucky Legislative Ethics Commission, no date http://klec.ky.gov/Reports/Pages/Annual-Reports.aspx accessed 23 January 2015.</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</si>
  <si>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Ron Bersin, Executive Director, Oregon Government Ethics Commission. He was interviewed by phone March 9, 2015</t>
  </si>
  <si>
    <t>Carol Williams, executive director of the Governmental Ethics Commission, telephone interview Feb. 18, 2015                                                                                                       
Tim Carpenter, Topeka Capital-Journal statehouse bureau chief, telephone interview Feb. 20, 2015
Governmental Ethics Commission annual report FY 2014: http://ethics.ks.gov/GECSummaries/Annual%20Report%202014.pdf</t>
  </si>
  <si>
    <t>There are no recent documented examples of contractors failing to adhere to state law and the code of conduct that applies to government employees.
 By signing contracts with the state, contractors are agreeing to abide by the law and code of ethics, and subsequent failure to do so could lead to their not being considered for future bids.</t>
  </si>
  <si>
    <t>Sunlight Foundation; http://sunlightfoundation.com/policy/documents/ten-open-data-principles/ 
Todd Schmitz, Macomb County Deputy Clerk, email conversation, June 23, 2015
John Nevin, communications director, State Court Administrative Office, phone interview, April 7, 2015, email conversations, April 9-10, 2015 
Michigan Courts database http://courts.mi.gov/opinions_orders/case_search/pages/default.aspx Diagram of Michigan 
Court System http://courts.mi.gov/Administration/SCAO/Pages/Improve-Service.aspx</t>
  </si>
  <si>
    <t>Interview, Daniel B. Winslow, attorney, SVP &amp; General Counsel, Rimini Street, Inc. Former judge and chief legal counsel for Gov. Mitt Romney, Boston, MA, by telephone and email, March 10, 11, 2015
Interview, David Yas, Vice President/Financial Advisor, Morgan Stanley Wealth Management, former editor, Massachusetts Lawyer’s Weekly, Boston, MA, by telephone and email, March 11, 18, 2015 
Massachusetts Appellate Court opinion search database
http://www.mass.gov/courts/case-legal-res/case-information/appellate-opinions/
Massachusetts Superior Court Civil and Criminal Case Information (limited to basic docket details)
http://ma-trialcourts.org/tcic/fc/?app_ctx=media
Searchable Database of Supreme Court and Appeals Court Decisions https://www.lexisnexis.com/clients/macourts/
Trial Court Instructions for Attorney only access:
http://www.mass.gov/courts/docs/masscourts/using-attorney-portal.pdf
Massachusetts “eservices” database with docket information for some District, Housing, Land and Probate &amp; Family Court cases
Masscourts site with missing information for the Boston Municipal Court
http://www.masscourts.org/eservices/search.page.9?x=aTVCngN9YcohtB-lqAYOnA</t>
  </si>
  <si>
    <t xml:space="preserve">Carol Williams, executive director of the Governmental Ethics Commission, telephone interview Feb. 24, 2015                                                                                                           Former state Rep. Nile Dillmore, telephone interview Feb. 24, 2015                                     Governmental Ethics Commission annual report: http://www.accesskansas.org/ethics/                                                                           Newspaper search, Jan. 1, 2013 - present                                                                           dolores Furtado, past president Kansas League of Women Voters, telephone interview May 14, 2015 </t>
  </si>
  <si>
    <t>Megan Tooker, executive director and legal counsel, Iowa Ethics and Campaign Disclosure Board, Jan. 7, 2015, telephone Interview 
Mary Rueter, member of the Iowa Ethics and Campaign Disclosure Board, Jan. 12, 2015, telephone Interview 
Candidate schools planned ahead of 2015 elections, Joyce Russell, Iowa Public Radio, Dec. 15, 2014
http://iowapublicradio.org/post/candidate-schools-planned-ahead-2015-elections
Audit status, Iowa Ethics and Campaign Disclosure Board, accessed April 7, 2015
http://www.iowa.gov/ethics/viewreports/audit_status/index.htm</t>
  </si>
  <si>
    <t>Carmine Boal, chief clerk, Iowa House of Representatives, Jan. 30, 2015, telephone interview
Scott Raecker, executive director of Character Counts In Iowa and a former Iowa legislator, Jan. 27, 2015, telephone interview
State Sen. Wally Horn, D-Cedar Rapids, Feb. 4, 2015, telephone interview
Ex-State Senator admits he took $73,000 "under the table" to work on 2012 presidential campaign, O. Kay Henderson, Radio Iowa, Aug. 27, 2014  http://www.radioiowa.com/2014/08/27/ex-state-senator-admits-ron-paul-camp-paid-him-73000-under-the-table/ 
Kent Sorenson to face second ethics complaint; lawyer calls it "gibberish,"  Jennifer Jacobs, Des Moines Register, Aug. 28, 2013  http://blogs.desmoinesregister.com/dmr/index.php/2013/08/28/kent-sorenson-to-face-second-ethics-complaint-his-lawyer-calls-it-gibberish</t>
  </si>
  <si>
    <t>No Montana contractors have been the subject of ethics violations since January 2013. 
The General Services Division Maintains a list of debarred contractors. There are currently only four on the list. They were removed for performance problems and paying substandard wages. In general, contract violations are the most common reason for suspension or debarment. 
There is no evidence to suggest that contractors operate at a lower standard than state employees. When contractors are found to have less serious contract violations sometime the compliance problems are resolved without debarring the contractor.</t>
  </si>
  <si>
    <t>Illinois General Assembly website, accessed 13 March 2015 http://www.ilga.gov/
Office of the Legislative Inspector General, website, accessed April 17, 2015, http://www.ilga.gov/commission/lig/default.asp
Office of the Legislative Ethics Commission, website, accessed April 17, 2015 http://www.ilga.gov/commission/lec/default.asp
Tom Kacich, political reporter and columnist, The News-Gazette, in-person interview, Champaign, Ill., May 15, 2015</t>
  </si>
  <si>
    <t xml:space="preserve">Interview, Steve Lash, Daily Record, reporter, telephone interview, 3/30/15, 
Professor Amy Dillard, University of Baltimore Law School, telephone interview, 3/30/15
Maryland Appellate Courts, unreported opinions: http://www.courts.state.md.us/appellate/unreportedopinions/index.html, accessed May 28, 2015 
Maryland Appellate Courts, reported opinions: http://www.courts.state.md.us/opinions/opinions.html, accessed May 28, 2015
 </t>
  </si>
  <si>
    <t>Interview: John Krull, journalism department chairman, Franklin College, Franklin, and executive editor of The StatehouseFile, a Statehouse student reporting program, Jan. 20, 2015, by phone. 
Indianapolis Star article, March 26, 2014, "Tully: IMS plays Statehouse game and lawmakers go racing," by Matthew Tully. 
http://www.indystar.com/story/opinion/columnists/matthew-tully/2014/03/28/tully-ims-plays-statehouse-game-lawmakers-go-racing/7016629/.
Indianapolis Star editorial, Jan. 16, 2015, "Proposed ethics reform doesn't go far enough," writer not named;
http://www.indystar.com/story/opinion/2015/01/16/editorial-proposed-ethics-reform-go-far-enough/21880831/.</t>
  </si>
  <si>
    <t>Les Kondo, Hawaii State Ethics Commission, executive director, Honolulu, Hawaii, 16 January 2015, telephone 
Janet Mason, League of Women Voters- Hawaii, legislative chair, Honolulu, Hawaii, 16 January 2015, telephone
Hawaii Monitor: Is It Time for a Review of Political Gift-Giving? Ian Lind, Honolulu Civil Beat, 12 June 2013, http://www.civilbeat.com/2013/06/19259-hawaii-monitor-is-it-time-for-a-review-of-political-gift-giving/
Is State Ethics Commission looking to backpedal on “goodwill lobbying”? Ian Lind, blogger, 18 February 2015, http://www.ilind.net/2015/02/18/is-state-ethics-commission-looking-to-backpedal-on-goodwill-lobbying/</t>
  </si>
  <si>
    <t>Lobbyist disclosure report showing expenditures for hosting senator and wife at Idaho Governor’s Cup, Idaho Secretary of State’s website, accessed Jan. 20, 2015, http://www.sos.idaho.gov/elect/lobbyist/2013/Annual/Smyser_CA.pdf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t>
  </si>
  <si>
    <t>All sources accessed on Feb 8, 9, 2015:
Interview, Craig Sandler,  Managing Partner, State House News Service, Boston, MA, by email and telephone, Feb. 2, 3, 2015
Massachusetts Ethics Commission, Press Releases, 2013 and 2014
Former Commonwealth ITD Director of Hosting Services Delwin Dickinson Pays $30,000 Civil Penalty for Conflict of Interest Law Violations, Dec. 4, 2013
http://www.mass.gov/ethics/press-releases-meetings-and-publications/press-releases/2013-press-releases/delwin-dickinson-disposition-agreement.html
Ethics Commission Dismisses Adjudicatory Hearing After Former Executive Office of Labor and Workforce Development Director of Communications Kevin Franck Pays Civil Penalty, Oct. 21, 2014
http://www.mass.gov/ethics/press-releases-meetings-and-publications/press-releases/2014-press-releases/kevin-franck-press-release.html
Former MassHealth Chief Operating Officer Philip Poley Pays $25,000 Civil Penalty for Conflict of Interest Law Violations
http://www.mass.gov/ethics/press-releases-meetings-and-publications/press-releases/2013-press-releases/philip-poley-press-release.html
Ethics Commission Cites Former State Division of Labor Director Michael Byrnes for Financial Disclosure Law Violation, May 29, 2013
http://www.mass.gov/ethics/press-releases-meetings-and-publications/press-releases/2013-press-releases/commission-cites-frmr-div-of-labor-dir-michael-byrnes-.html
2015:Massachusetts State Ethics Commission, Schedule of Penalties for late filers
http://www.mass.gov/ethics/commission-services/statement-of-financial-interests/penalties.html
---
Interview with Karen Nober, executive director of the State Ethics Commission and Deirdre Roney, general counsel 7/10/2015
Interview, Peter Sturges, former Executive Director of the Ethics Commission and current attorney practicing in the area, 7/9/2015</t>
  </si>
  <si>
    <t>No public official in California is allowed to make or participate in a decision in which the official has a financial interest.</t>
  </si>
  <si>
    <t>State agency employees are barred from participating directly or indirectly in “any proceeding or application, in any request for ruling or other determination, in any claim or controversy, or in any other particular matter pertaining to any contract or subcontract, and any solicitation or proposal therefor” if 1) the employee or any member of the employee’s family has a financial interest 2) a business or organization has a financial interest and the employee or employee’s immediate family has a financial interest in that business or 3) any other person, business, or organization has an interest and the employee or employee’s immediate family is negotiating or has an arrangement regarding future employment with that person, business, or organization. Upon the discovery of a possible conflict of interest, the employee must promptly file a written statement of disqualification witht the director of Finance and Administration and withdraw from further participation. The employee, applicant, or contractor may request an advisory opinion from the director on whether a course of action is ethical; following the opinion is considered compliance with the law's ethical standards. An employee can make a written request to the director for a waiver of employee disqualification due to conflict of interest, which can be granted if the conflict is insubstantial or remote, or if the waiver would be in the best interests of the state.   
Executive Order 98-04, which has the force of law, also states that 1) any applicant for state employment, grant, or contract must disclose familial relation to anyone in state government and 2) any entity applying for contracts or grants must disclose whether a state employee (or spouse or immediate family member) has a position of control or a 10 percent ownership stake. In the first case, the disclosure does not necessarily preclude hiring or contracting with the related applicant, unless otherwise prohibited by law, but it must be disclosed. In the second case -- in which a state employee or family member has a position of control of 10 percent ownership stake--a contract would be prohibited, with some exceptions (such as competitive sealed bidding).
The law also expressly prohibits public servants from using " his or her official position to secure special privileges or exemptions for himself or herself or his or her spouse, child, parents, or other persons standing in the first degree of relationship, or for those with whom he or she has a substantial financial relationship."</t>
  </si>
  <si>
    <t>Marc Green, chief investment officer, the Retirement Systems of Alabama, telephone interview, May 28, 2015.
Mike Cason, al.com, state government reporter, April 12, 2015, telephone interview.
“Postretirement Employment,” the Retirement Systems of Alabama, undated. http://www.rsa-al.gov/uploads/files/Postretirement_Employment_-_Agency_-_S12_State_2015.pdf, accessed May 31, 2015.</t>
  </si>
  <si>
    <t>Steve Bousquet, Tallahassee bureau chief for the Tampa Bay Times, interivewed by phone April 3, 2015
Carol Weissert, Director of the Leroy Collins Institute at Florida State University, interviewed by phone on March 26, 2015
Susan Macmanus, Univeristy of South Florida Political Scientist and Political Analyst, interivewed by phone March 26, 2015
Commission on Ethics, Findings of Violations , recommended fines &amp; penalties of public officials for violations of the code of ethics through March 2015, PDF document, March 2015, Received by email. 
Michael Van Sickler, "Even after the gift ban and reform, freebies flow to Florida lawmakers," Miami Herald, April 18, 2015.
http://www.miamiherald.com/news/politics-government/state-politics/article18884025.html#storylink=cpy</t>
  </si>
  <si>
    <t>Phone interview with Tom Crawford, Editor of the Capitol Report, February 20, 2015;
Phone interview with Charles Bullock, Political Scientist, University of Georgia, January 26, 2015;
“Lawmakers in Georgia enjoying last free football tickets before new law cuts them off,” Associated Press, September 14, 2013, http://www.foxnews.com/politics/2013/09/14/lawmakers-in-georgia-enjoying-last-free-football-tickets-before-new-law-cuts/;
“Ethics exemption for colleges means free football for lawmakers,” Chris Joyner and James Salzer, AJC, December 27, 2014, http://www.myajc.com/news/news/state-regional-govt-politics/ethics-exemption-for-colleges-means-free-football-/njXJr/#e92399a9.3620543.735656</t>
  </si>
  <si>
    <t>In law, state civil servants must recuse themselves from actions in which they may have a conflict of interest.
Arizona law describes conflict of interest rules: "Any public officer or employee of a public agency who has, or whose relative has, a substantial interest in any contract, sale, purchase or service to such public agency shall make known that interest in the official records of such public agency and shall refrain from voting upon or otherwise participating in any manner as an officer or employee in such contract, sale or purchase."</t>
  </si>
  <si>
    <t>Robert Scott, Public Affairs Research Council of Louisiana, in-person interview, Feb. 19, 2015.
Barry Erwin, president of the Council for a Better Louisiana, in-person interview, Feb. 19, 2015.
Kathleen Allen, director of the Ethics Administration, in-person interview, Feb. 4, 2015.
Louisiana Ethics Board's focus on small offenses lets larger violations go unnoticed, observers say, nola.com. Nov. 12, 2013.
http://www.nola.com/politics/index.ssf/2013/11/louisiana_ethics_boards_focus.html</t>
  </si>
  <si>
    <t>Deborah Moreau, Lawyer, Delaware Public Integrity Commission, telephone interview, January 12, 2015; 
E. Norman Veasey, former Delaware Chief Justice, Special Prosecutor, phone interview, January 12, 2015.
"Report of Independent Counsel on investigation of violations of Delaware Campaign Finance and Related state laws", December 28, 2013, accessed 4-19-2015, http://bit.ly/1CkJ2hh;</t>
  </si>
  <si>
    <t>Interview with Eileen Canzian, Politics Editor, Baltimore Sun by telephone, 3/17/15;
Interview with Michael Dresser, Baltimore Sun veteran political reporter by telephone 3/21/15. 
Interview with Bryan Sears, Daily Record, by telephone 3/15/15
Interview with Michael Lord, executive director, Maryland Ethics Commission, 3/15/15 by telephone</t>
  </si>
  <si>
    <t>The Ethics Act prohibits substantial and material conflicts of interest. Further, public employees, and their immediate family, may not improperly benefit, financially or personally, from their actions as public employees. Each department has a designated ethics supervisor, to whom potential conflicts of interest must be reported.
Additionally, outside employment that may pose a potential conflict is prohibited, and employees of state agencies are not allowed to supervise or impact the employment of family members in any way.</t>
  </si>
  <si>
    <t>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Tom Loftus, Louisville Courier-Journal, Frankfort bureau chief, 21 January 2015, Frankfort, Kentucky, phone interview.</t>
  </si>
  <si>
    <t xml:space="preserve">No cooling-off period exists for decision-makers at state-run pension funds, so former pension decision-makers have the right to go to work in the private sector. 
Some stay within the public sector and others stay at the state until retirement. For example, Thom Williams, past executive director of the state retirement system, retired from his post after serving five years.  </t>
  </si>
  <si>
    <t>Phone interview, Kevin Rennie, Courant columnist and author of political blog, Daily Ructions, Feb. 4, 2015. 
"Legislators’ trips abroad apparently above board," by Tess Townsend, The Day, Oct 21, 2014, http://www.theday.com/article/20141021/NWS01/310219967
Office of State Ethics website, Enforcement Actions (showing no violation of gift or hospitality laws), accessed June 21, 2015. http://www.ct.gov/ethics/cwp/view.asp?a=2307&amp;q=423698</t>
  </si>
  <si>
    <t xml:space="preserve">Alabama does not have a separate law requiring state employees to recuse themselves from actions that create a conflict of interest, so there is no specific mechanism set out for an employee to do so.
However, state employees are included in the Ethics Law ban on using a state office for personal gain to oneself or one’s family. Under the law, a conflict of interest exists if public officials or employees own or have control of more than a 5 percent interest in a business or are a partner or director of a business that could benefit from an official action. </t>
  </si>
  <si>
    <t>The law doesn't restrict decision-makers at the state-run pension funds from entering the private sector in any field - other than the pension fund business itself - after leaving office. However, the pension fund cannot deal with them directly for a cooling-off period of one year. There are no reported cases of this stipulation being circumvented. NO allegations have surfaced during the period of study.</t>
  </si>
  <si>
    <t>Carol Williams, GEC executive director, telephone interviews Feb. 18, 2015 and June 15, 2015.                  
Governmental Ethics Commission annual report: http://www.accesskansas.org/ethics/              Newspaper search, 2013-present.                                                                                                  
"Ethics Commission Denies Complaint Against Pauls," Andy Marso, Topeka Capital-Journal, Oct. 24, 2012:http://m.cjonline.com/news/2012-10-24/ethics-commission-denies-complaint-against-pauls#gsc.tab=0</t>
  </si>
  <si>
    <t>Elena Nunez, director of Colorado Common Cause, during a Feb. 23, 2015 phone interview. 
Amy Devan, executive director of Colorado’s Independent Ethics Commission, in a March 2, 2015 e-mail. 
“Not Even a Cup of Coffee: Gift Bans on Lobbyists Can Directly Affect Legislators!,” Colorado Office of Legislative Legal Services, Feb. 19, 2015: https://legisource.net/2015/02/19/not-even-a-cup-of-coffee-gift-bans-on-lobbyists-can-directly-affect-legislators/</t>
  </si>
  <si>
    <t>There is no evidence that investment board members or staff members have taken jobs in the private sector that would constitute a conflict of interest. Both board members who return to the private sector and staff members who have joined the private sector have respected the one-year revolving door law.</t>
  </si>
  <si>
    <t>A YES score is earned if the law requires state civil servants to recuse themselves from any action that could confer a financial benefit to them or their immediate family.
A MODERATE score is earned if there is a law, but it does not define the recusal mechanism.
A NO score is earned if no such law exists.</t>
  </si>
  <si>
    <t>Megan Tooker, executive director and legal counsel, Iowa Ethics and Campaign Disclosure Board, Jan. 7 and Feb. 5, 2015, telephone interview
Adam Mason, State Policy Director, Iowa Citizens for Community Improvement, April 15 2015, telephone interview.
Audit Status — Personal Financial Disclosure, Iowa Ethics and Campaign Disclosure Board, accessed April 7, 2015
http://www.iowa.gov/ethics/viewreports/audit_status/personal_financial.htm
"In the matter of Bruce Rastetter, Member of the Board of Regents," Case No. 2012 IECDB 10, Iowa Ethics and Campaign Disclosure Board, August 2012 https://webapp.iecdb.iowa.gov/publicview/misc/orders/2012/rastetter2012_10.pdf</t>
  </si>
  <si>
    <t>James R. Cassie, retired lobbyist, Mar. 24, 2015, Sacramento, email
Jay Wierenga, Fair Political Practices Commission, Communications Director, Jan. 22, 2015, Sacramento, email
Fair Political Practices Commission, Stipulation, Decision and Order, Feb. 14, 2014
http://www.fppc.ca.gov/agendas/2014/02-14/Sloat%20-%20Stip%20and%20Exh.pdf</t>
  </si>
  <si>
    <t>David Couch, Little Rock attorney  and co-chair of Regnat Populus, a citizens group advocating for ethics reform and government accountability, January 20, 2015, telephone interview.  
Graham Sloan, Director Arkansas Ethics Commission, January 21, 2015, email interview.
Jay Barth, Professor of Politics at Hendrix College, February 7, 2015, telephone interview. 
Max Brantley, Senior Editor Arkansas Times, January 20, 2015, telephone interview. 
Matt Campbell, lawyer and blogger, Blue Hog Report, January 20, 2015, telephone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Bradley Phillips, lobbyist, Phillips Management and Consulting Service, founder and owner of Lobby Up, February 17, 2015, telephone interview.   
“The Big Swill: it includes unpublicized dining with lobbyists,” Max Brantley, Arkansas Times, January 29, 2015. http://www.arktimes.com/ArkansasBlog/archives/2015/01/29/the-big-swill-it-includes-unpublicized-dining-with-lobbyists
“The Big Swill,” Max Brantley, Arkansas Times. Series, December 11 -  March 31, 2015. http://www.arktimes.com/ArkansasBlog/archives/ethics/
"Connectivity: Business and governance by citizen legislature," Max Brantley, Arkansas Times, March 27, 2013
http://www.arktimes.com/ArkansasBlog/archives/2013/03/27/connectivity-business-and-governance-by-citizen-legislature</t>
  </si>
  <si>
    <t>Jon Hanian, press secretary to the governor, interviewed in his office at the Idaho Capitol, Monday, Dec. 29, 2014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t>
  </si>
  <si>
    <t>Robert Cummins, fmr. Chairman of the Illinois Judicial Inquiry Board, 9 March 2015, 10 March 2015, phone interview, email interview.
Illinois Secretary of State website, accessed 13 March 2015, http://www.ilsos.gov/economicinterest/
Dan Stralka, executive director, Illinois Civil Service Commission, interview by phone, March 13, 2015</t>
  </si>
  <si>
    <t>Washington currently has no cooling-off period for officials who want to lobby former colleagues. They are, however, barred for one year from taking a job with a company over which they may have had discretionary power to make decisions the previous two years. 
There have been no known cases of violations during the period of study. However, the state investment board receives little public scrutiny, and no one is keeping close track of former agency employees or directors lobbying their colleagues.</t>
  </si>
  <si>
    <t>Interview: Indiana Inspector General Cynthia Carrasco, Jan. 15, 2015, by phone. 
Julia Vaughn, policy director of Common Cause of Indiana, May 11, 2015, by email. 
Financial Disclosure statements of elected officials, http://www.in.gov/ig/2331.htm, accessed May 21, 2015.
Indiana Code 4-2-6-8, financial disclosure in Ethics and Conflicts of Interest law, http://statecodesfiles.justia.com/indiana/2014/title-4/article-2/chapter-6/chapter-6.pdf</t>
  </si>
  <si>
    <t xml:space="preserve">There are no documented cases of officials taking jobs in the private sector that include direct lobbying of or seeking to influence their former colleagues at the Virginia Retirement System without the mandated yearlong cooling-off period.
VRS does not maintain records of where employees go in subsequent employment, said Jeanne Chenault, director of public relations for VRS. However, the VRS has a code of ethics that goes beyond the state law. Members of the Board of Trustees are not employed by VRS and do not get jobs for family members or friends at VRS within five years of being on the board.
Former Director Robert Schultze left VRS in February 2015 to become the CEO at ICMA-Retirement Corporation, a large nonprofit independent financial services corporation that provides retirement plans for public sector employees. ICMA is the third-party administrator of the 457 deferred compensation plan at VRS. That contract began Jan. 1, 2014 and will last through 2018. ICMA-RC manages and administers more than $58.6 billion in assets and VRS' portion represents about 4 percent, Alex Hannah, vice president for marketing communications and education, said.
Schultze became a candidate for the ICMA-RC position in November 2014 and recused himself from business between VRS and ICMA-RC. "Bob is not currently engaged in business matters pertaining to the contract or service arrangement between ICMA-RC and VRS, nor will he be for a period of at least one year after his hiring," Hannah said. </t>
  </si>
  <si>
    <t>Amy Sassano, Office of Budget Programming and Planning, Deputy Budget Director, 21 April 2014, Helena, Montana, email
Amy Carlson, Legislative Fiscal Division, Legislative Fiscal Analyst, 29 April 2015, Helena, Montana, email
Charles S. Johnson, Lee Newspapers State Bureau, Bureau Chief, 11 February 2015, Helena, Montana, email
Pre-session Budget Analysis, no date, http://leg.mt.gov/css/fiscal/reports/pre-session-budget-analysis.asp</t>
  </si>
  <si>
    <t>Timothy Hogan, Executive Director of the Arizona Center for Law in the Public Interest, in-person interview, 2/26/2015 
Jim Small, Arizona News Service Editor, telephone interview, 5/17/2015
Arizona politicians figure in Fiesta Bowl scandal, The Associated Press, March 30, 2011, Accessed May 6, 2015, http://www.eastvalleytribune.com/arizona/politics/article_4dc11e86-5b28-11e0-a7a2-001cc4c03286.html
D-backs give tickets to legislators, The Associated Press, March 27, 2012, Accessed May 6, 2015, http://espn.go.com/mlb/story/_/id/7744156/arizona-diamondbacks-give-free-tickets-state-legislators</t>
  </si>
  <si>
    <t>John Carroll, former acting director of the Alabama Ethics Commission, May 1, 2015, telephone interview. 
Mike Cason, al.com, state government reporter, April 12, 2015, telephone interview.
“Wren's plea latest chapter in Alabama's corruption history: Convictions ended careers of 2 governors, many other officials,” Jeremy Gray, reporter, al.com, April 1, 2014. http://blog.al.com/wire//print.html?entry=/2014/04/wrens_plea_latest_chapter_in_a.html, accessed March 29, 2015.
Ethics Commission Advisory Opinion 2011-12, issued to Sally Brewer Howell, executive director of the Alabama Association of School Boards, Dec. 7, 2011, http://ethics.alabama.gov/opinion2.aspx?usterms=gifts&amp;ustype=2, accessed March 29, 2015.
“Guidelines for Public Officials and Employees,” James Sumner, Ethics Commission, July 2012. http://ethics.alabama.gov/docs/GuidelinesPublicOfficialsEmployees7-2012.pdf, accessed March 29, 2015.</t>
  </si>
  <si>
    <t>Amy Blouin, executive director, Missouri Budget Project, St. Louis, Missouri, 27 April 2015, interview by phone.
Judy Eggen, Assistant director for budget at the Office of Administration, Jefferson City, Missouri, 27 April 2015, interview by email.
Financial Summary-General Revenue, Office of Administration Division of Accounting, accessed 27 April 2015, http://oa.mo.gov/accounting/reports/monthly-financial-reports/financial-summary-general-revenue</t>
  </si>
  <si>
    <t>March 23, 2015, phone interview with Rep. Les Gara, D-Anchorage;
March 23, 2015, phone interview with Sen. Kevin Meyer, R-Anchroage;
Alaska Public Offices Commission Complaints Database (http://aws.state.ak.us/ApocReports/Paper/CommissionComplaints.aspx), accessed March 2, 2015</t>
  </si>
  <si>
    <t>State Budget Office, Monthly Reports; http://www.michigan.gov/budget/0,4538,7-157-13406_13431---,00.html                              
Kurt Weiss, communications director, Department of Management, Budget and Technology, email conversations, April 20-12, 2015                                                             
State Budget Office, Spending Plans;  http://www.michigan.gov/budget/0,4538,7-157-13406_66711---,00.html</t>
  </si>
  <si>
    <t xml:space="preserve">There is no such law in the state restricting private sector employment after leaving office, thus there is no cooling-off period.  </t>
  </si>
  <si>
    <t>• John Pollard, Legislative and Communications Director, Minnesota Management and Budget, 24 March 2015, St. Paul, Minnesota in-person interview
 • Revenue &amp; Economic Update, Minnesota Management &amp; Budget, 20 March 2015, http://www.mn.gov/mmb/forecast/update/
 • Budget &amp; Economic Forecast, Minnesota Management &amp; Budget, 18 March 2015, http://mn.gov/mmb/forecast/forecast/
 • January Revenue Review, Minnesota Management &amp; Budget, 10 February 2015, http://www.mn.gov/mmb/images/Revenue_Review_Feb2015.pdf
 • State Revenues Exceed November Forecast, Minnesota Management &amp; Budget, January 2015, http://www.mn.gov/mmb/images/Revenue%2526Economic_Update_Jan2015.pdf</t>
  </si>
  <si>
    <t>There is no law to which these decision-makers can adhere. But neither is there any reason to believe that any of those decision-makers have taken that route. 
 There have only been two state treasurers who have left the office in the past 10 years. One became governor, and is now retired. The other remains in the public sector. None of the recent committee chairs has gone into the public pension investment business, either.</t>
  </si>
  <si>
    <t>Department of Finance and Administration: www.transparency.mississippi.gov/default.aspx
Chuck McIntosh - Director of Communications - Department of Finance and Administration: March 11, 2015, e-mail exchanges
Department of Revenue: www.dor.ms.gov/info/stats/transfer.html</t>
  </si>
  <si>
    <t>Michael Dresser, Baltimore Sun reporter, telephone interview 3/21/15;
Bryan Sears, Daily Record reporter, telephone interview 3/29/15,
Eileen Canzian Baltimore Sun politics editor, telephone interview, 3/17/15,
March 2015 Board of Revenue Estimates reports here: accessed 6/3/15 http://finances.marylandtaxes.com/static_files/revenue/BRE_reports/FY_2015/2015_BRE_March_Revision.pdf
General access to reports here: http://finances.marylandtaxes.com/Where_the_Money_Comes_From/Board_of_Revenue_Estimates/
Maryland treasurer annual reports here: http://www.treasurer.state.md.us/reports.aspx accessed on 6/3/15
Comptroller's expenditures list here: http://www.marylandtaxes.com/finances/expenditures/expenditures.aspx accessed 6/4/15</t>
  </si>
  <si>
    <t>Mary Ann Lynch, Esq., Government and Media Counsel, Administrative Office of the Courts, Maine Judicial Branch, 20 February 2015, email interview.
Chief justice calls on Maine lawmakers to support $15 million bond for e-filing, Judy Harrison, Bangor Daily News, 25 February 2014,
http://bangordailynews.com/2014/02/25/politics/chief-justice-calls-on-maine-lawmakers-to-support-15-million-bond-for-e-filing/
Supreme Judicial Court Decisions and Orders, accessed March 12, 2015,
http://www.courts.maine.gov/opinions_orders/supreme/index.shtml</t>
  </si>
  <si>
    <t xml:space="preserve">Carolyn Ryan, Assistant Director of Policy and Research for the Massachusetts Taxpayers Foundation. The Massachusetts Taxpayers Foundation provides research on state spending, tax policies and the
Massachusetts economy She was interviewed by phone on January 27, 2015.
Commonwealth of Massachusetts Information Statement – Appendix A
http://emma.msrb.org/EA602897-EA471695-EA868191.pdf
Department of Revenue “Blue Book.”
http://www.mass.gov/dor/tax-professionals/news-and-reports/blue-book.html – website accessed </t>
  </si>
  <si>
    <t>David Melton, executive director, Illinois Campaign for Political Reform, March 10, 2015, phone interview
Book excerpt, State Campaign Financial Disclosure, Chapter 7, Anthony J. Jacob, 2012, May 11, 2015, http://www.hinshawlaw.com/media/news/51_AJacob_ElectionLawCh7_100112.pdf
Analsyis of number of active registered committees, Illinois State Board of Elections, May 11, 2015, http://www.elections.il.gov/InfoForReporters.aspx</t>
  </si>
  <si>
    <t>No such law exists.
No code or equivalent applied to state employees is mandated for all state service contractors, regardless of contract or the agency with which they contract. There is no code of conduct that is uniformly applied to all contractors. Some stipulations of the contract may govern their behavior, practice, and performance, but it is not a uniform code for all contractors.</t>
  </si>
  <si>
    <t>Interview: Trent Deckard, co-director of the Indiana Election Commssion, Jan. 5, 2015, by phone. 
Interview: Joseph Losco, political science professor and director of Ball State University's Bowen Center for Public Affairs, Jan. 7, by phone. 
Ed Feigenbaum, campaign finance expert and owner of INGroup, a Noblesville, Ind.-based firm that offers information and resources about federal and state government and politics, April 29, 2015, by email.</t>
  </si>
  <si>
    <t>Melissa Landry, executive director, Louisiana Lawsuit Abuse Watch, in-person interview, Jan. 20, 2015
Robert Scott, Public Affairs Research Council, in-person interview, Feb. 19, 2015
Kevin Kane, Pelican Institute, in-person interview, Jan. 21, 2015 
Louisiana Supreme Court, accessed April 13, 2015.
http://www.lasc.org/ 
Louisiana Court of Appeal, First Circuit, web portal for decisions, accessed April 13, 2015.
http://www.la-fcca.org/index.php/decisions 
East Baton Rouge Parish Clerk of Court, accessed April 13, 2015.
https://ssl.ebrclerkofcourt.org/DevMortConv/login.asp</t>
  </si>
  <si>
    <t>Independent state-service contractors by law are not subject to the same code of conduct  as government employees. However, there may be certain standards they must adhere to in performing services. Those would be part of the actual contract with the state.
There are also state contract workers, who are essentially state government employees without civil-service protection or state health insurance  but who must adhere to the same standards of conduct as other state employees.
The President of the Mississippi Associated Builders &amp; Contractors stated that the codes of conduct are generally higher than for government employees.</t>
  </si>
  <si>
    <t>Lee Slater, executive director, Oklahoma Ethics Commission. Telephone interview 2/22/2015 4:35 p.m. 
M. Scott Carter, political journalist for Oklahoma Watch, telephone interview, 2/21/2015 10 a.m.
Randy Krehbiel, veteran Tulsa World political reporter, in-person interview 2/4/15 11 a.m.</t>
  </si>
  <si>
    <t>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Michael Stevens, Isaacs &amp; Isaacs, attorney and publisher of Kentucky Court Report, 6 February 2015, Louisville, Kentucky, email interview.  
October 2014 Monthly Summaries of Published Opinions from Supreme Court of Ky w/ one tort case re directed verdict and failure to rebut presumption of negligence, Michael Stevens, Kentucky Court Report, 6 February 2015, http://kycourtreport.com/2015/02/sc-october-2014-monthly-summaries-of-published-opinions-from-supreme-court-of-ky-wone-tort-case-re-directed-verdict-and-failure-to-rebut-presumption-of-negligence/, accessed 6 February 2015.</t>
  </si>
  <si>
    <t>Patrick Flood, Maine Senator and former chair, Appropriations Committee, 13 February 2015, interview.
 Christopher Nolan, Director, Office of Fiscal and Program Review, 13 February 2015, interview.
 Revenue Reports, Office of the State Controller, accessed March 13, 2015
 http://www.maine.gov/osc/finanrept/revenue.shtml
 Fiscal News, Monthly newsletter of the Office of Fiscal and Program Review, January 2015,
 http://legislature.maine.gov/uploads/originals/fiscalnews-2015-01.pdf</t>
  </si>
  <si>
    <t>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
Tim Hurst, Chief Deputy Idaho Secretary of State, interviewed Friday, Tuesday, Dec. 23, 2014, in his office at the Idaho Capitol
“Pressure rises in Idaho health exchange clash; highlights gaps in state’s Sunshine laws,” Dan Popkey, Idaho Statesman, March 13, 2013, http://www.openidaho.org/2013/03/pressure-rises-in-idaho-health-exchange-clash-highlights-gaps-in-states-sunshine-laws/
“PACs start swapping money around,” Betsy Z. Russell, Eye on Boise/The Spokesman-Review, Oct. 24, 2014, http://www.spokesman.com/blogs/boise/2014/oct/24/more-last-minute-campaign-otter-collects-pacs-start-swapping-money-around/</t>
  </si>
  <si>
    <t>Tony Baldomero, Hawaii Campaign Spending Commission, associate director, 13 January 2015, Honolulu, Hawaii, telephone
Annual Report, Fiscal Year July 1, 2013 to June 30, 2014, Hawaii Campaign Spending Commission, no date, http://ags.hawaii.gov/campaign/fy-2013-2014-annual-report/
Minutes for February 12, 2014 meeting, Hawaii Campaign Spending Commission, 14 March 2014, http://ags.hawaii.gov/campaign/minutes/minutes-for-february-12-2014/
Carmille Lim, Common Cause Hawaii, executive director, 27 April 2015, Honolulu, Hawaii, telephone.</t>
  </si>
  <si>
    <t>Barry Erwin, president of the Council for a Better Louisiana, in-person interview, Feb. 16, 2015
 Robert Scott, of the Public Affairs Research Council, in-person interview, Feb. 19, 2015
 Jan Moller, executive director of the Louisiana Budget Project, in-person interview, Feb. 5, 2015
 Carl Redman, expert on public records and public meetings laws and practices, in-person interview, March 12, 2015
 Statement of Net Collections and Distributions, Louisiana Department of Revenue, Jan. 20, 2015
 http://revenue.louisiana.gov/Publications/Net%20Collection%20Distribution%20-%20Jan.pdf</t>
  </si>
  <si>
    <t>State service contractors are required to adhere to similar expectations as government employees such as:
• Responsible Contractor Requirement Defined
• Discrimination on Account of Race, Creed, or Color Prohibited in Contract
• Disclosure of Breach in Security; Notification and Investigation Report Required
There are no documented cases of state service contractors failing to adhere to the same code of conduct (or equivalent) applicable to government employees.</t>
  </si>
  <si>
    <t>Kansas Judicial Branch website: http://www.kscourts.org/ Ron Keefover, former public information officer for the Office of Judicial Administration, telephone interview Feb. 24, 2015. Sunlight Foundation website: http://sunlightfoundation.com/policy/documents/ten-open-data-principles/</t>
  </si>
  <si>
    <t>An exemption in the State Ethics Act for contractors means that regulation of behavior and practices are not enforced for contractors. That 1973 law/loophole states that "this act is intended as a code of ethics for public officers and employees and not as a rule of law for public contracts."
The state Budget Department, on its Contract Connect website for vendors, warns of the rules that employees must follow. The site notes that the Ethics Act prohibits employees and officers from accepting gifts, engaging in business transactions or negotiating contracts if there are conflicts of interest that would influence his or her duties. But the department makes no attempt to document behavior or practices by its chosen vendors. 
For example, when the state Ethics Board ruled on June 4 that a relatively low-level state employee had violated the law, the contractor involved in the violation was never considered for punitive action. A prison store supervisor was found to have accepted thousands of dollars of food and coffee from a prison vendor for years. But Keefe Group, the vendor supplying the perks, was never investigated by the Ethics Board or the Corrections Department. 
---
Peer Reviewer Comment:
The case of the state's prison food contractor, Aramark Correctional Services, shows that the state has attempted to hold the Aramark employees to the same standards as the state employees they replaced. There have even been suggestions the state has been harder on Aramark employees than they were on state employees. Well over 100 Aramark workers have been fired and banned from prison property for a variety of transgressions since the contract began in December 2013.</t>
  </si>
  <si>
    <t xml:space="preserve">Quarterly Economic &amp; Revenue Reports webpage, Kentucky Office of State Budget Director, no date, http://www.osbd.ky.gov/publications/qtrreconrec.htm accessed 25 January 2015. 
Jane C. Driskell, Office of State Budget Director, State Budget Director, 23 January 2015, Frankfort, Kentucky, in-person interview. 
First Quarter Fiscal Year 2015 Quarterly Economic &amp; Revenue Report, Governor's Office for Economic Analysis and Office of State Budget Director, 10 November 2014, http://www.osbd.ky.gov/NR/rdonlyres/D3CACB06-A35E-4C24-A183-3B833E8BA928/0/FirstQuarterFiscalYear2015.pdf accessed 25 January 2015. 
Monthly Tax Receipts Report webpage, Kentucky Office of State Budget Director, no date, http://www.osbd.ky.gov/publications/taxreceipts.htm 25 January 2015.
General Fund and Road Fund Receipts for December 2014, Kentucky Office of State Budget Director, 12 January 2015, http://www.osbd.ky.gov/NR/rdonlyres/E39462E7-049A-4912-B172-653413AFC1F6/0/1412TaxReceipt.pdf accessed 25 January 2015. </t>
  </si>
  <si>
    <t>State lawmakers generally adhere to the law for governing gifts, which says anything less that $250 is acceptable. Family members of legislators are not included in the law governing gifts and hospitality. 
“Nobody goes on trips with lobbyists,” Rep. Ruth Ann Petroff said. “That level of lobbying is just not done in Wyoming. It's a small enough state that you would notice if someone is getting special favors.”
WyoFile reporter Gregory Nickerson, who covers the legislature, isn't aware of lawmakers going over the $250 limit. He hasn’t heard of any egregious examples, he said. 
“Oftentimes there’s some sort of token thing, like blankets given to every single legislature.” 
The law does not pertain to lodging, however. A number of legislators get their lodging paid for by various interest groups, Nickerson said. Rep. Mark Jennings, R-Sheridan, had his housing during the 2015 session paid for by the Wyoming Liberty Group, a conservative think tank. 
Food and drink have no money limit, and that is counted as an acceptable gift.
“They wine and dine like crazy down there,” Nickerson said. “Every night, there's some kind of reception. WyoFile even had one at one point.”</t>
  </si>
  <si>
    <t>Maria Bazile, Compliance and Education Manager with the Georgia Government Transparency and Campaign Finance Commission, telephone interview, February 6, 2015;
In person interview with William Perry, Executive Director, Common Cause Georgia, January 23, 2015;
Phone interview with Charles Bullock, Political Scientist, University of Georgia, February 25, 2015;
Department of Audits 2014 reports, accessed March 27, 2015, http://www.audits.ga.gov/rsaAudits/viewMain.aud;jsessionid=39637E1CC8B237E4B51D6F07FDBDC175</t>
  </si>
  <si>
    <t>No such law exists mandating a cooling-off period. However, those familiar with lobbyists in Tennessee say they don't recall anyone who previously worked with the Tennessee Consolidated Retirement System lobbying after working for the pension system.</t>
  </si>
  <si>
    <t>Phone interview with Maria Bazile, Compliance and Education manager with the Georgia Government Transparency and Campaign Finance Commission, telephone interview February 6, 2015;
Phone interview with Tom Crawford, Editor of the Capitol Report, February 20, 2015;
Review of Georgia Department of Audits and Accounts, 2014 reports, accessed March 27, 2015, http://www.audits.ga.gov/rsaAudits/viewMain.aud;jsessionid=39637E1CC8B237E4B51D6F07FDBDC175</t>
  </si>
  <si>
    <t>A law providing for a cooling-off period was adopted by the Legislature in March 2015, and the governor signed it into law, taking effect July 1, 2015. The law introduces a one-year waiting period following the end of a state officer or employee’s employment for them to derive a direct benefit as a result of a contract they awarded or administered on behalf of the state. 
Additionally, the law says, “no such officer or employee may enter into any contract, other than a contract of employment, with any state agency for a period of one year following their leaving office or employment,” unless written approval is given by the governing body of the state agency.
 As the law had not yet taken effect at the time of the data collection for this project, no violations existed.</t>
  </si>
  <si>
    <t xml:space="preserve">Massachusetts contractors are held to the same standard as state and municipal employees when it comes to ethics laws. They also have to abide by the all provisions in contracts they sign with the state. During the two-year study period, there were no known breaches of those contractor standards were detected. 
While contractors in Massachusetts do not sign a code of conduct to participate in the bidding process, they still have to abide by conflict of interest laws, said Gary Lambert, assistant secretary for operational services with the Massachusetts Executive Office of Administration and Finance. 
.
 “They have to abide by the law and adhere to the ethical standards of business. You can't collude, take kickbacks, break the law, hire illegal workers or pay under the table. That's all part of the contract.”
The state's goods and services standard contract form also requires the use of ethical business standards and indicates when a contractor can be debarred or criminally prosecuted as a way to provide notice to contractors about the state's expectation for their behavior.
The state Inspector General's Office also has a “Recommended Code of Conduct for Public Employees” which can be applied to contractors hired as employees by state and municipal governments said Natasha M. Bizanos, senior counsel with the Massachusetts Inspector General's Office
State conflict of interest and ethics laws also apply to service contractors and vendors, Lambert said.
 </t>
  </si>
  <si>
    <t>Meredith Beatrice, spokeswoman for the Division of Elections, interviewed via email April 2, 2015
Mark Herron, Tallahassee attorney considered top expert on Florida election law, interviewed by phone March 18, 2015
Ben Wilcox, Integrity Florida, Research Director (and a lobbyist himself), March 9, 2015, phone interview</t>
  </si>
  <si>
    <t>No such evidence was explicitly covered or reported on during the period of research according to sources consulted and research done for this study. While office holders are required to list on their statements of economic interests whether they have received entertainment or gifts worth more than $50 in a single year. An example of the question and answer are available at #11 in the asset disclosure form of Jon Erpenbach for example. It is not filled however. 
While there are no documented cases, there is a lot of plausibility in the claim (allegation) made by the Center for Media and Democracy in 2013 and it is plausible that while the law is strict there is some lawmakers and gift-giver who do not adhere to the rules. 
In the past, instances of state legislators accepting hospitality and gifts were reported prior to the merger of the State Elections Board and the State Ethics Board into the Government Accountability Board in 2007. For example, the Ethics Board fined the Tavern League of Wisconsin $2,500 for entertaining legislators and legislators’ staffs at a March 29, 2005 reception without charging them the full value of the food and drink that the Tavern League provided. The Board found that the Tavern League, a lobbying principal, charged each state official attending the reception only $5 for food and drink the value of which was really between $27.50 and $30. This action violated Wisconsin’s lobbying law. For this violation, the Tavern League of Wisconsin forfeited $2,500.
More recently, Center for Media and Democracy (CMD),  a boutique investigative research and reporting group , accused the American Legislative Exchange Council (ALEC) in 2013 of influencing legislators by furnishing tickets to athletic events and other niceties as part of a "scholarship" program. The GAB upheld a 2010 decision that the gifts were permissible because the corporate donations were given to ALEC and not earmarked for particular legislators. Wisconsin was one of the top 10 states receiving ALEC travel gifts 2006-2010."</t>
  </si>
  <si>
    <t>There haven’t been flagrant violations of former employees violating the cooling-off period by  lobbying or working for any company regulated by the South Carolina Retirement Investment Commission.
There have been cases that came close. A report by the Office of Inspector General – “Review of `Red Flag’ Indicators of Potential Wrongdoing At the Retirement System Investment Commission,” published in July 2013 -- had some issues with former CIO Robert Borden, who didn’t quire cut his ties to the RSIC after taking a job elsewhere.
“After leaving RSIC, Borden received compensation, albeit a nominal amount compared to his likely annual salary, as a board member of the Special Committee of the Conflicts Committee in October 2012, and was reimbursed for travel expenses,” the report states. ”When the underlying investment was questioned about Borden’s compensation for this 2012 committee meeting, it responded that upon Borden’s resignation from the RSIC in December 2011, the entities on whose boards he sat then regarded him as unaffiliated with the RSIC.”
The Inspector General referred this issue to the State which – perhaps unsurprisingly – found no violation.
However, “it does create an appearance issue,” the report continued. “This is the type of transaction that can fuel skepticism when a state employee involved in negotiating a state investment resigns his state position, then immediately begins a compensated relationship with the entity he previously negotiated with on behalf of the state. “</t>
  </si>
  <si>
    <t>Elaine Manlove, Delaware Elections Commissioner​, telephone interview,January 13, 2015;
Dennis E. Williams, former Democratic state lawmaker, telephone interview, January 13, 2015;
Report of Independent Counsel, December 28, 2013 "Veasey report" http://bit.ly/1xJ8sAM</t>
  </si>
  <si>
    <t>Phone interview, Josh Foley, compliance attorney and spokesman for the State Elections Enforcement Commission, March 10, 2015, from Hartford.
"House &amp; Senate Republicans Urge Legislators to Adopt Clean Election Proposals," press release on online website of Themis Klarides, state House Republican Leader, March 27, 2015, http://cthousegop.com/2015/03/house-senate-republicans-urge-legislators-to-adopt-clean-election-proposals/
Copy of Case File No. 2013-094 of SEEC audit of the Connecticut Working Families Campaign Committee, signed Feb. 11, 2014.  http://seec.ct.gov/e2casebase/data/fd/FD_2013_094.2.pdf</t>
  </si>
  <si>
    <t>Folks regularly go back and forth between campaign staff and the partisan staff of the Legislature.
 In 2013, dozens of Washington legislators were outed as frequent diners who ate out often on lobbyists' dime. Free meals are one exception to ethics laws, which otherwise bar lawmakers from accepting gifts intended to influence them. But the meals must be related to their jobs and be "infrequent." One lawmaker, however, dined out 62 times in a four-month period with lobbyists, violating the spirit, if not the intent, of the ethics law. 
 Worse, the lawmakers simultaneously collect taxpayer-paid per diems. Beginning January 2015, lawmakers are restricted to accepting 12 free meals per year from lobbyists. Sen. Pam Roach said during a 2015 hearing that free meals were not as bad as lawmakers accepting from lobbyists "free cigars, free booze in establishments right across the street."</t>
  </si>
  <si>
    <t>Luis Torro, director of Colorado Ethics Watch, during a Jan. 19, 2015 phone interview. 
Colorado journalist Sandra Fish, during a Jan. 17, 2015 phone interview. 
Richard Coolidge, director of communications for the Colorado Secretary of State, during e-mail correspondence in 2015. 
Bob Loevy, professor emeritus of political science at Colorado College and co-author of the 2012 book “Colorado Politics &amp; Policy: Governing a Purple State,” during a Feb. 5, 2015 personal interview at his home in Colorado Springs.</t>
  </si>
  <si>
    <t>Division of Budget website: http://budget.ks.gov/cre.htm                                                         
Duane Goossen, former state budget chief, telphone interview Feb. 12, 2015. 
"Monthly revenue estimates have split record," Jonathon Shorman, Jan. 6, 2015: http://cjonline.com/news/2015-01-06/monthly-revenue-estimates-have-split-record-last-2-years</t>
  </si>
  <si>
    <t>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Jay Barth, Professor of Politics at Hendrix College, February 7,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t>
  </si>
  <si>
    <t>There have been no documented cases in recent years of state pension fund decision makers violating the revolving-door laws.</t>
  </si>
  <si>
    <t>Jay Wierenga, Fair Political Practices Commission, Communications Director, Jan. 22, 2015, Sacramento, email
Phillip Ung, California Forward, Director of Public Affairs, Sacramento, Jan. 26, 2013, interview
Fair Political Practices Commission, Audit Program web page, accessed on Apr. 17, 2015
http://www.fppc.ca.gov/index.php?id=324</t>
  </si>
  <si>
    <t>Interview: John Trimble, Indianapolis attorney and prsident of the Indianapolis Bar Association, Feb. 9, 2015, by phone. 
Interview: Kathryn Dolan, Supreme Court public information officer, Feb. 16, 2015, by email.
Indiana court Odyssey system data base, www.in.gov/judiciary/2729.htm; http://mycase.in.gov; accessed Feb. 15, 2015. 
Indiana Court Rules, Administrative Rules, Rule 9, Access to Court Records. http://www.in.gov/judiciary/rules/admin/index.html#_Toc414970902.</t>
  </si>
  <si>
    <t>Paul Nick, executive director, Ohio Ethics Commission, Columbus, 1-2-15 email 
Tony Bledsoe, legislative inspector general, Columbus, 12-31-14 email
Geoffrey Stern, chair of Kegler-Brown’s Professional Responsibility practice area, former Disciplinary Counsel of the Supreme Court of Ohio and chair of the Ohio State Bar Association Committee on Legal Ethics and Professional Conduct, Columbus, 2-11-15 email</t>
  </si>
  <si>
    <t>Steve Davis, communications director, Iowa Judicial Branch, Dec. 19, 2014, and Jan. 16 2015, email
Opinions of the Supreme Court, Iowa Judicial Branch, accessed April 7, 2015
http://www.iowacourts.gov/About_the_Courts/Supreme_Court/Supreme_Court_Opinions/  
Opinions of the Iowa Court of Appeals, Iowa Judicial Branch, accessed April 7, 2015
http://www.iowacourts.gov/About_the_Courts/Court_of_Appeals/Court_of_Appeals_Opinions/ 
"eFiling" (an overview of the Electronic Document Management System), Iowa Judicial Branch, accessed April 7, 2015
http://www.iowacourts.gov/eFiling/Overview/</t>
  </si>
  <si>
    <t>There is no law in either house regarding gifts and hospitality, so in theory nobody accepts anything "above what is legally allowed." 
 While it's likely that someone has bought a legislator an expensive dinner at some point, even with very expensive restaurants hard to find in Montpelier, that clearly doesn't happen often. Political opponents have not, in living memory, claimed that lawmakers were provided gifts or hospitality of note.
 Allen Gilbert of the Vermont ACLU said he was more concerned about lawmakers who "go on junkets or do (speeches) ... and have their expenses paid" than with legislators accepting meals and trinkets in Montpelier.</t>
  </si>
  <si>
    <t>Tom Collins, Arizona Citizens Clean Elections Commission Executive Director, telephone interview, 1/26/2015
CCEC 2013 annual report, page. 10, Accessed May 6, 2015
http://www.azcleanelections.gov/docs/default-source/publications/2013-annual-report.pdf?sfvrsn=2
Ex-council candidate fined, AZCentral.com, Nov. 5, 2005, Jahna Berry, The Arizona Republic, Accessed May 6, 2015, http://archive.azcentral.com/arizonarepublic/mesa/articles/1105t-hernandez04Z11.html</t>
  </si>
  <si>
    <t xml:space="preserve">The state's two largest retirement systems, Pennsylvania State Employees' Retirement System and the Pennyslvania School Employees' Retirement System, are professionally staffed and run and ethics guidelines are generally well known and followed. There is no reported evidence or substantive rumors of the rules not being followed. 
It's worth noting that Pennsylvania also administers the Pennsylvania Municipal Retirement System and has more than 3,200 municipal and county pension plans. Each plan's board of trustees has a significant amount of discretion in how they operate and in overseeing the accountability of the board members. It is difficult to generalize any practices across them all. </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</si>
  <si>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Supreme Court and Court of Appeals Opinions page, Idaho Judiciary website, accessed Feb. 14, 2015, http://www.isc.idaho.gov/appeals-court/opinions</t>
  </si>
  <si>
    <t>There is no law mandating a cooling-off period. There are no documented cases of officials taking jobs in the private sector that entail directly lobbying or seeking to influence their former government colleagues without an adequate cooling-off period of two years.</t>
  </si>
  <si>
    <t>Feb. 13, 2015 interview with Joan Mize, Alaska Public Offices Commission lobbying specialist;
2014 Biennial Report of the Alaska Public Offices Commission (http://doa.alaska.gov/apoc/pdf/2014_biennial_report.pdf), accessed Feb. 5, 2015
2013 Alaska Public Offices Commission Component, Page 7, (http://doa.alaska.gov/apoc/pdf/apoc-performance-measures-2013.pdf), accessed April 24, 2015</t>
  </si>
  <si>
    <t>There is little restriction on private-sector employment for Oklahoma state pension decision-makers, and it's common for employees to leave for related private-sector jobs. 
If someone is involved through state employment with securing a contract, he or she can't leave the Oklahoma agency to go work on that contract project for a period of one year. 
But that is the only restriction on entering the private sector after leaving a state pension fund job; general or perceived conflicts of interest that could arise involving former pension decision-makers were not addressed. 
"There's nothing preventing someone from leaving (a pension fund job) and going to J.P. Morgan or other firms under Oklahoma's law," explained Tom Spencer, executive director of the Oklahoma Teachers Retirement system.</t>
  </si>
  <si>
    <t>Ed Packard, Alabama Secretary of State’s Office, director of elections, Feb. 6, 2015, telephone interview.
Kim Chandler, the Associated Press, government reporter in Montgomery, Ala., Feb. 4, 2015, telephone interview.
“Office of the Secretary,” Alabama Secretary of State, undated, http://sos.alabama.gov/OfficeOfSoS/Default.aspx, accessed Feb. 25, 2015.</t>
  </si>
  <si>
    <t>Those interviewed said their general impressions is that while laws have improved there is still some abuse of gifts and hospitality, however there are no documented cases of abuse by lawmakers during the study period.</t>
  </si>
  <si>
    <t>Lawmakers seemingly stay within the boundaries of what some public watchdog groups criticize as permissive regulations on gifts and hospitality. There are no documented cases of lawmaker abuse during the study period.
“I think most every member wants to stay within the confines of the rules.  I think the lobbyists do as well and do what they can to can to make sure that they are within those boundaries,” said Rep. Matt Krause, a Fort Worth Republican. “I’m sure there are always people who bend the rules or go around the rules of it but I haven’t personally heard of it or witnessed it.”  
Lobbyists can spend up to $500 a year for gifts and entertainment for individual lawmakers, legislative employees and immediate family, and the total for an individual gift or entertainment can climb higher if lobbyists split the costs and the per-lobbyist share doesn’t exceed $500.  Additionally, there is no limit on how much lobbyists can spend on food and beverages for lawmakers, families and staff although  expenditures over $114 requires lobbyists to identify the legislative recipient.</t>
  </si>
  <si>
    <t xml:space="preserve">In person interview Feb. 18, 2015, with Perry Newson, Ethics Commission executive director. 
Phone interview March 11, 2015, with Chris Fitzsimon, director of NC Policy Watch.
 Phone interview March 12, 2015, with Francis De Luca, president of Civitas Institute, </t>
  </si>
  <si>
    <t>There is no law restricting the jobs decision-makers at state-run pension funds can take in the private sector after leaving office and thus - in practice - there is no cooling-off period.  
Decision-makers are the 11 members of the State Investment Board, which oversees the North Dakota Public Employees Retirement System and Teachers Fund for Retirement. They include state officials, such as the lieutenant governor, state employees and teachers.</t>
  </si>
  <si>
    <t>Heath Haussamen, New Mexico in Depth, reporter, 15 March 2015, via phone.
Viki Harrison, Common Cause New Mexico, executive director, 30 March 2015, via phone.
Peter St. Cyr, independent reporter, 30 March 2015, via phone.</t>
  </si>
  <si>
    <t>Campaign finances of candidates, political parties and PACs are not audited in Wyoming. Candidates, political parties and PACs have to submit them, but there is no mechanism or practice for them to be reviewed. 
“All [the state] cares about is that you actually did it,” said Keith Gingery, an attorney and former state house representative.</t>
  </si>
  <si>
    <t>No documented cases have emerged in recent years of pension officials violating Ohio's or the pension fund's own "revolving door" laws. 
A Center for Responsive Politics study pointed out (legal) revolving-door instances at the federal level for some Ohio pension funds.</t>
  </si>
  <si>
    <t>John Milgrim, Joint Commission on Public Ethics, Director of External Affairs, March 19, 2015, New York, email; 
Janice Howard, New York State Ethics Commission for the Unified Court System, Executive Director, March 20, 2015, New York, phone;
Dirty Deals? An Encyclopedia of Lobbying, Political Influence, and Corruption, edited by Amy Handlin, Page 311, September 2014, http://bit.ly/1GvFhYp (via Google Books);
Executive Law Section 94, subsection 9(n), revised 10/2012, http://www.albany.edu/hr/assets/Public-Officers-Law.pdf</t>
  </si>
  <si>
    <t>There is no law here but the policy seems to be followed as respondents say they can't recall a violation in the last two years.  A search turns up no such cases. 
An inquiry to the Treasury Department produced no response to the question of what decision-makers have left between Jan. 1, 2013 and March 31, 2015.  Other respondents say they don't know of any departures. 
One respondent gave the name of a woman who left at some point but he was not sure when she left and whether it came in the reporting period. A Google search of the woman's name indicates she moved to Texas. No other info about her was available.</t>
  </si>
  <si>
    <t>William Schluter, Former state Senator, 2/12/15 phone interview. 
Mark, T. Holmes,State Ethics Commission Deputy Director, via 1/26/15 email. 
Executive Order No. 24 (2002): http://nj.gov/infobank/circular/eom24.htm 4. Harvey Weissbard, former NJ Superior Court trial and appeallate judge, 2/20/15 phone interview.</t>
  </si>
  <si>
    <t xml:space="preserve">Maine does not have a specific code of conduct for contractors, but some state contracts include provisions related to equal employment opportunity, bribes, coercion, and access to records, among others.
There was no evidence of contractors engaged in misconduct during the period. </t>
  </si>
  <si>
    <t>Though the Government Accountability Board (GAB) is designated to audit campaign finance reports, the Legislative Audit Bureau in December 2014 found that the GAB does not have access to information that would allow it to verify the accuracy and completeness of campaign finance reports. 
For example, GAB’s staff are unable to know whether a campaign finance entity reported all contributions it received, as well as whether contributions were used only for political purposes. Until recently, they typically relied on individuals to notify them about suspected noncompliance. Since 2013 the GAB has electronically reviewed the reports, looking for late and/or incorrect filings, essentially doing a compliance review.</t>
  </si>
  <si>
    <t>The Secretary of State’s office undertakes compliance reviews of campaign financial reports, but there’s no thorough, independent audit. “We review every report that is filed with our office, and we select at random campaign finance reports for more detailed review,” said a spokesman for the Secretary of State’s office. “We review in detail all reports for which a complaint has been filed.” He estimated that 20 percent of the detailed reviews are initiated by his office and 80 percent are in response to complaints.
 “I don’t see being audited as much of a threat,” said Julie Archer, who lobbies for the Citizens Action Group. “I know Secretary of State has that authority, but I just don’t see any evidence of it. It may be happening but you don’t hear anything about it.”
 “There’s no independent audit that I’m aware of,” said Phil Kabler, statehouse correspondent for the Charleston Gazette. “Sure, there have been times when obvious errors or omissions have been noticed in the Secretary of State’s office, but it would have to be something pretty obvious, like being listed twice in an election cycle as giving a thousand dollars. Often, things like that are simple clerical errors.”</t>
  </si>
  <si>
    <t>Traditionally, it was thought that contractors had to adhere to the same code of conduct that applies to government employees. But a Dec. 30, 2014, decision by the Louisiana First Circuit Court of Appeal overturned a Board of Ethics charge against Scott Fontenot. The court found that as a private contractor Fontenot was not bound by the same laws and regulations as a government employee. The case likely will be appealed.
 Robert Scott, head of Public Affairs Research Council, says the case could have wide impact on the issue.</t>
  </si>
  <si>
    <t>Jimmy Centers, communications director, Office of the Governor of Iowa, Jan. 15, 2015, telephone Interview
Monthly general fund receipts, Iowa Department of Management, accessed April 7, 2015
http://www.dom.state.ia.us/state/monthly_GF_Receipts/index.html
State of Iowa Checkbook, accessed April 7, 2015 
https://data.iowa.gov/Government/State-of-Iowa-Checkbook/cyqb-8ina 
State of Iowa Expenditures, accessed April 7, 2015
https://data.iowa.gov/Government/State-of-Iowa-Expenditures/mn9y-cwp6
Outstanding Obligation Report, State Treasurer of Iowa, accessed April 7, 2015
http://www.treasurer.state.ia.us/for_governments/outstanding_obligation_report/</t>
  </si>
  <si>
    <t>Deborah Moreau, Counsel, Public Integrity Commission, telephone interview, January 12, 2015; 
"Report of Independent Counsel," December 28, 2013, http://bit.ly/1CkJ2hh;
Delaware FY 2014 budget, accessed March 24, 2015, http://1.usa.gov/1MH23nn</t>
  </si>
  <si>
    <t>There are no documented cases of former decision-makers with the New York Common Retirement Fund taking private-sector employment in violation of state law during the period of study.</t>
  </si>
  <si>
    <t>Kerrie Stillman, director of operations and communications at the Commission on Ethics, interviewed by phone April 2 
Corruption Risk Report: Financial Disclosure, July 30, 2012, http://www.integrityflorida.org/wp-content/uploads/2013/03/Integrity_Florida-Corruption-Risk-Report-Financial-Disclosure-07.30.12.pdf
Carol Weissert, Director of the Leroy Collins Institute at Florida State University, interviewed by phone on March 26, 2015
Ben Wilcox, lobbyist and researcher with Integrity Florida, interviewed via email on May 27, 2015</t>
  </si>
  <si>
    <t>Richard Head, New Hampshire Department of Justice, assistant attorney general, January 12, 2015, Lowell, Mass., phone
Martin Gross, New Hampshire Legislative Ethics Committee, chairman, January 14, 2015, Lowell, Mass., phone
Ann Rice, New Hampshire Department of Justice, deputy attorney general, January 22, 2015, Lowell, Mass., phone</t>
  </si>
  <si>
    <t xml:space="preserve">In Kentucky, there are no examples during the reporting period of contractors being disciplined or having their contract terminated by the state for failing to adhere to a code of conduct. 
Such expectations are laid out in bid specifications and standards related to each contract. Take for instance, services of halfway houses for the Kentucky Department of Corrections. Section 50.160 of that "Standards and Requirements Document" prohibits conflicts of interest by saying the "contractor represents and warrants" that it adheres to the same standards as public officials in avoiding conflicts of interest. 
The most prominent example of the state terminating a contract during the reporting period involved a policy decision. A mental health agency in the Louisville area filed for bankruptcy in order to leave the Kentucky Retirement System, a move that angered legislators, who voted in July to end the contract. The Finance and Administration Cabinet agreed to terminate the service contract starting Oct. 31. </t>
  </si>
  <si>
    <t xml:space="preserve">Phone interview with Daniel Klau, past president of the Connecticut Foundation for Open Government, Hartford, Feb. 11, 2015.
"Audit Report: 2013 Statements of Financial Interests," (accessed most recently April 22, 2015), http://www.ct.gov/ethics/cwp/view.asp?a=3488&amp;Q=414974
"Office of State Ethics: 'Audit Report for Public Official Financial Disclosure Statements'," Jan. 29, 2013, in "Plenty of Politics" Blog, New Haven Register. http://ctstatepolitics.blogspot.com/2013_01_01_archive.html
 </t>
  </si>
  <si>
    <t>Part-time, volunteer service as a board member at ERB or PERA has so far not proved to be a launching pad for advancement in politics, lobbying or the financial industry. In general, New Mexico doesn't offer tremendous opportunity in the financial sector. There are no documented cases of officials of the pension funds taking private-sector jobs in violation of the mandated one-year cooling-off period.</t>
  </si>
  <si>
    <t>Richard Coolidge, communications director of the Colorado Secretary of State’s office, in a Feb. 12, 2015 e-mail. 
Todd Shepherd, investigative reporter for the Denver-based libertarian-leaning Independence Institute think tank, during a March 2, 2015 phone interview. 
Luis Toro, director of Colorado Ethics Watch, and organization that has requested and reviewed the Personal Financial Disclosure Statements of members of the executive branch, in a Feb. 13, 2015 e-mail.
Secretary of State spokesman Tim Griesmer, July 23, 2015 e-mail.
“Ritter issues new order after staff skirts disclosures,” The Denver Post, Jan. 6, 2009: http://www.denverpost.com/ci_13494295
“Colorado official has a conflict on yoga regulation,” The Denver Post editorial board, Feb. 10, 2015: http://www.denverpost.com/editorials/ci_27500129/colorado-official-has-conflict-yoga-regulation
Colorado Revised Statutes, Public Official Disclosure Law, 24-6-202. Disclosure - contents - filing - false or incomplete filing - penalty: http://www.sos.state.co.us/pubs/info_center/laws/Title24Article6Part2.html</t>
  </si>
  <si>
    <t>There is no independent auditing of campaign finance by any public agency in Vermont. Possible violations are investigated only if there is a complaint, which almost always comes from an opposing candidate or party. There are few of these, and none were reported during the period of study or, in fact, the past few years.</t>
  </si>
  <si>
    <t>There have been no documented cases in recent years of former NHRS staff or members of its board or investment committee violating restrictions concerning lobbying or private-sector employment. 
 A former member and chairman of the NHRS Board of Trustees from 2008-2013 was registered as a lobbyist during and after her tenure, although there is no evidence that she represented clients who had any dealings with the retirement system.</t>
  </si>
  <si>
    <t>John Milburn, director of legislative and public affairs, Department of Administration, email March 13, 2015 
"Switch to KanCare Complicates Fraud Detection," Andy Marso, KHI News Service, Aug. 29, 2014: http://www.khi.org/news/article/managed-care-switch-complicates-medicaid-fraud-det/                                                                                                                                                  
https://da.ks.gov/purch/Contracts/Default.aspx/0000000000000000000035605</t>
  </si>
  <si>
    <t>Campaign finances are not audited. The board reviews for completeness and obvious math errors. But they do not audit the reports.</t>
  </si>
  <si>
    <t>Interview: John Ketzenberger, executive director of the Indiana Fiscal Policy Institute, Feb. 10, 2015, by phone.
 Indiana State Budget Agency, monthly revenue reports, http://www.in.gov/sba/2631.htm; accessed Feb. 12, 2015. 
 Indiana State Budget Agency, fiscal year close-out statements: http://www.in.gov/sba/2627.htm; accessed Feb. 19, 2015.</t>
  </si>
  <si>
    <t>Pension fund decision-makers do adhere to laws governing private-sector employment. 
No cases could be found of someone who didn't during the study period.</t>
  </si>
  <si>
    <t>One of the Public Employees Retirement System's primary investment consultants, Peavine Capital Management, was founded and is run by a former Chief Investment Officer of the system, Ken Lambert. The board voted to contract with Lambert as an independent consultant on March 21, 2012, one day before he officially left employment with PERS.
In an interview, Lambert said that while the quick transition might have technically violated the letter of the law regarding cooling-off periods, it saved money for the state and provided continuity of leadership. Lambert said he was one of only a few people deeply familiar with the system's investments, and didn't initially expect to continue working for the state. But PERS board members approached him with the plan, then ran it by leadership in the legislature and governor's office to get their buy-in, he said.
Research did not turn up any documented cases of Public Employees' Retirement System board members or staff failing to observe the cooling-off periods mandated by state law during the study period of -- January 2013 to March 2015. Full-time PERS staff are covered by the cooling-off period, but board members are not covered by the law.
Nevada Ethics Commission executive director Yvonne Nevarez-Goodson said her commission has not investigated any cases of pension decision-makers violating the state ethics code provisions regarding cooling-off periods.</t>
  </si>
  <si>
    <t>Jay Wierenga, Fair Political Practices Commission, Communications Director, Feb.2, 2015, Sacramento
Karen Gettman, former member Fair Political Practices Commission, Feb. 3, 2105, San Leandro, Calif., email
Fair Political Practices Commission, Form 700, Filing Officer Information Fact Sheet, 2015
http://www.fppc.ca.gov/forms/700-14-15/2015%20State%20Agencies.pdf</t>
  </si>
  <si>
    <t>Yvonne Nevarez-Goodson, Executive Director, Nevada Commission on Ethics, Las Vegas, NV, April 14, 2015, by phone.
Paul Deyhle, Executive Director, Nevada Commission on Judicial Discipline, Las Vegas, NV, June 4, 2015, by phone.
Catherine Lu, Public Information Officer, Nevada Secretary of State, Las Vegas, NV, April 27, 2015, by email.</t>
  </si>
  <si>
    <t>Graham Sloan, Director Arkansas Ethics Commission, January 21, 2015, email interview.
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</si>
  <si>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</si>
  <si>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
Idaho Division of Financial Management Economic Publications page, including Economic Forecast and General Fund Revenue Report, accessed Jan. 22, 2015, http://dfm.idaho.gov/publications/eab/econ_index.html
Joint Finance-Appropriations Committee Budget Publications page, including link to monthly General Fund Budget Monitor, accessed Jan. 22, 2015, http://legislature.idaho.gov/budget/publications.htm
Idaho State Controller’s “Transparent Idaho” website, accessed Jan. 22, 2015, http://transparent.idaho.gov/</t>
  </si>
  <si>
    <t>Kris Kingsmore, Arizona Secretary of State Elections Services Assistant Director, telephone interview, 2/12/2015
Financial Disclosure Statement Instructions, Accessed May 6, 2015
http://azmemory.azlibrary.gov/utils/getfile/collection/statepubs/id/24375/filename/24667.pdf
Battle of the Taxes: Congressional Candidates Ruben Gallego, Mary Rose Wilcox on the Attack, Monica Alonzo, Aug. 12 2014, Accessed May 6, 2015  http://blogs.phoenixnewtimes.com/valleyfever/2014/08/congressional_candidate_ruben_gallego_calls_out_opponent_over_unpaid_taxes_yet_hes_skirted_payroll_t.php
Arizona Secretary Of State On Payroll Of FreedomWorks Bankroller, Talking Points Memo, Eric Lach, May 7, 2013, Accessed May 6, 2015
http://talkingpointsmemo.com/muckraker/arizona-secretary-of-state-on-payroll-of-freedomworks-bankroller</t>
  </si>
  <si>
    <t>Feb. 13, 2015 phone interview with Joan Mize of the Alaska Public Offices Commission;
Alaska Public Offices Commission 2014 Performance Measure Component (http://doa.alaska.gov/apoc/pdf/apoc-performance-measures-2014.pdf), accessed Feb. 15, 2015; 
Alaska Public Offices Commission 2013 Performance Measure Component (http://doa.alaska.gov/apoc/pdf/apoc-performance-measures-2013.pdf), accessed Feb. 22, 2015;</t>
  </si>
  <si>
    <t>No such law exists, but there are also no recent documented cases of former NIC members attempting to influence the board or the Legislature in matters governed by the commission.
 Board members serve five-year terms, which are staggered to control turnover, and are paid $75 per diem for meetings.</t>
  </si>
  <si>
    <t>Political parties and PACs aren’t normally audited. The Registry of Election Finance web page listing audits going back to 2008 does not show any party or PAC being audited. The Registry of Election Finance’s annual report for 2014 shows only candidates being audited.
 However, in December 2014, the Registry of Election Finance ordered an audit of Strong and Free Tennessee, a controversial PAC that used secret donors to influence elections in the State Republican Executive Committee. 
 State law says that each gubernatorial candidate in an election year that receives more than 10 percent of the vote in the general election will be audited. State lawmakers are audited on a random basis. Legislative districts are randomly drawn until about 2 percent of the candidates for the General Assembly are selected.
 One candidate for the Supreme Court, the Court of Appeals and the Court of Criminal Appeals are also selected for a random audit during an election year. 
 An audit will also be trigger whenever a candidate has more than $5,000 in campaign contributions that are not itemized.</t>
  </si>
  <si>
    <t>Website of the Office of Economic and Demographic Research (EDR), a research arm of the Legislature principally concerned with forecasting economic and social trends that affect policy making, revenues, and appropriation, accessed April 30, 2015, http://edr.state.fl.us/Content/
Karen Woodall, executive director of the Florida Center for Fiscal and Economic Policy, interviewed by phone April 16, 2015
Kurt Wenner, Vice President of Research at Tax Watch, interviewed by phone April 29, 2015</t>
  </si>
  <si>
    <t>The board of investments is a quasi-judicial board and thus its members are subject to state ethics laws prohibiting employees or board members from taking private sector jobs that allow them to influence their former colleagues.
There have been no documented violations of the state's 12 month cooling-off period by board of investments members or staff.</t>
  </si>
  <si>
    <t>- Department of Revenue Press Releases - http://dor.georgia.gov/press-releases
 - Interview with James Salzer, Capitol Reporter AJC on 02-13-2015
 - Interview with Senator Jack Hill, Appropriations Chairman on 02-12-1015
 - Interview with Alan Essig, Executive Director, Georgia Budget and Policy Institute on 0217-2015</t>
  </si>
  <si>
    <t>Tom Yamachika, Tax Foundation of Hawaii, president, 20 January 2015, Honolulu, Hawaii, telephone
Memo from Department of Budget and Finance, Honolulu, Hawaii, 6 February 2015, email
Current Economic Conditions, Tax Dashboard, Hawaii Department of Business, Economic Development &amp; Tourism, 7 January 2015, 
http://dbedt.hawaii.gov/economic/current_economic_conditions/tax-dashboard/
State Tax Collections and Distribution, Hawaii Department of Taxation, 30 December 2014, 
http://files.hawaii.gov/tax/stats/monthly/201410collec.pdf</t>
  </si>
  <si>
    <t>Robert Scoglietti, Spokesman, Delaware Office of Management and Budget, email interview, February 4, 2015;
Delaware Department of Finance monthly financial reports, accessed February 21, 2015, http://1.usa.gov/1NMULK3;
December 2014 monthly financial report, Delaware Department of Finance, accessed February 21, 2015, http://1.usa.gov/1LrT45F; 
Delaware Economic and Financial Advisory Council forecasts, accessed April 5, 2015: http://1.usa.gov/1LrRErz</t>
  </si>
  <si>
    <t>There are no documented cases of lawmakers or their immediate families accepting gifts beyond what is allowed during the period of study. Immediate family is defined as a spouse and minor children living in the household. But some veteran political observers say it’s not easy to tell what lawmakers are receiving. 
 After the passage of the Ethics Reform Act in 2006, legislators and lobbyists both scrutinize more carefully gifts offered or made to determine if they are permissible, said Dianne Neal, a Nashville attorney and former member of the state Ethics Commission. For example, she said, there is an exception in the law that permits gifts to a legislator or a member of their immediate family if there exists a long-standing relationship. 
 Andrea Zelinski, a political reporter for the Nashville Scene, said that she cannot tell whether lawmakers are getting gifts that are prohibited, although she says she has not seen anything along those lines.
 “I have to say I don’t know what they may be getting, just like I don’t know what cabinet members may be getting,” said Rick Locker, who covers government for the Memphis Commercial Appeal. "I think the hospitality rules are generally not very strong and no one is monitoring them.”</t>
  </si>
  <si>
    <t>Burt Lum, Hawaii Open Data, executive director, 14 January 2015, Honolulu, Hawaii, email
Hawaii Appellate Court and Supreme Court Opinions and Orders, Hawaii State Judiciary website, accessed 17 January 2015, http://www.courts.state.hi.us/opinions_and_orders/index.html
Ho`ohiki Case Searching, Hawaii Judiciary website, accessed 17 January 2015, http://www.courts.state.hi.us/legal_references/records/hoohiki_disclaimer.html</t>
  </si>
  <si>
    <t>Office of the State Comptroller, monthly letters to the governor, http://www.osc.ct.gov/reports/ (most recently accessed June 15, 2015)
Office of Policy and Management, monthly reports, http://www.ct.gov/opm/cwp/view.asp?a=2965&amp;Q=382950&amp;opmNav_GID=1793  (most recently accessed June 15, 2015)
Phone interview, John Clark, director of Budget and Financial Analysis, Office of the State Comptroller, from Hartford, April 7, 2015.</t>
  </si>
  <si>
    <t>State service contractors are required to file comprehensive conflict disclosure forms and there are prohibitions on political donations, according to Aaron Carter, executive director of the Procurement Policy Board for Illinois. 
Service contractors are also required to follow all state laws.
“Yes,” Carter said. “And the disclosure requirements for businesses doing business with the state are robust.”
Carter said that the performance and conduct of a contractor is more closely monitored during the life of a contract itself.</t>
  </si>
  <si>
    <t>No cooling-off periods exist for any of the state employee retirement systems and as such state pension employs are not prohibited from taking any form of private sector employment after leaving a pension.</t>
  </si>
  <si>
    <t>Campaign finances are not independently audited in South Dakota.
 Reports are turned in, stamped as received by the Secretary of State’s Office, and posted on a website. The secretary of state does not audit the reports. The only auditing or review of campaign finances is done by the mainstream media and independent bloggers.</t>
  </si>
  <si>
    <t>Interview with Bill Rankin, Court Reporter, AJC, February 20, 2015.
Interview with Robin McDonald, Reporter, The Daily Report, February 27, 2015
Georgia Supreme Court Opinions website http://www.gasupreme.us/sc-op/forthcoming.php
Georgia Court of Appeals Opinions website http://www.gaappeals.us/docket/</t>
  </si>
  <si>
    <t>Erick Scheminske, deputy director of the Colorado Governor's Office of State Planning and Budgeting, during a Feb. 19, 2015 phone interview.
 Former Denver Post journalist Tim Hoover whose reporting focused on the state budget, and who now works as communications director for the Colorado Fiscal Institute, during a Feb. 17, 2015, phone interview.
 Colorado Transparency Online Project: https://www.colorado.gov/apps/oit/transparency/index.html</t>
  </si>
  <si>
    <t xml:space="preserve">Candidates are audited, but political parties and PACS are not regularly audited because they have no filing obligations. The prospect of an audit has had a sobering effect on candidates, some of whom get legal advice before filing their disclosure forms. There’s even a law firm in Columbia that has made a specialty of this type of legal work. </t>
  </si>
  <si>
    <t>Former Mississippi Public Employees Retirement System board members and staff  have not taken jobs in the private sector that entail directly lobbying or seeking to influence their former PERS colleagues. 
They follow the law prohibiting them from working for pay in the private sector on any matter they were directly or personally involved with while working in government. 
The law does not specifically prohibit them from being employed by an entity that does business with the government agency they previously worked in.</t>
  </si>
  <si>
    <t>Pursuant to §17-25-27, the Rhode Island Board of Elections can conduct audits as “it may deem necessary.” But they are not required and are seldom done.
Robert Kando, the board’s executive director, says that the board doesn’t want to seem political by singling out candidates to audit, and lacks the resources to audit everyone.
John Marion, executive director of Common Cause Rhode Island, considers the lack of regular audits “a deficiency” that could invite abuses. “The mere threat of an audit,” he says, “can encourage compliance.” Marion cites the Feb. 10, 2015 arrest of Rhode Island House deputy majority whip Joseph Almeida, a state representative from Providence, on criminal charges that he misappropriated more than $6,000 in campaign funds for personal use.</t>
  </si>
  <si>
    <t>Minnesota does not require a cooling-off period before officials take jobs in the private sector that entail directly lobbying or seeking to influence their former government colleagues.</t>
  </si>
  <si>
    <t>State service contractors in Idaho comply with the “Standards of Responsibility” laid out in the Idaho Administrative Code, from standards for “integrity” to legal qualifications. There hasn’t been a single vendor disqualified from receiving a state contract in recent years for failing to meet the standards of responsibility.
  However, the standards of responsibility for state contractors are not as rigorous as standards laid out in state law for state employees, including laws banning nepotism; laws regulating political activity; and other similar provisions. Those provisions are not applicable to private companies contracting with the state; they are free to hire relatives, to participate in political activity on company time or with company resources, etc., aside from their responsibilities under their contracts with the state.</t>
  </si>
  <si>
    <t xml:space="preserve">The Pennsylvania Department of State follows the law requiring an independent audit (Section 1635 of the Election Code, Article 14).
The state contracts for services with a CPA firm every two years; those audited are selected during a lottery 40 days after each election and include 3 percent of all offices for which candidates file nomination papers with the secretary of state. The state's practices, however only sample the records, and it is often a matter of chance as to whether or not those who violate the rules are caught. </t>
  </si>
  <si>
    <t>Michigan has no "revolving door" law or any statutes that require a "cooling-off period" for pension fund officials. 
As a result, the public cannot determine if decisions made by pension board members, Investment Advisory Committee members or Treasury Department officials are influenced by job offers or future employment that could present conflicts of interest.</t>
  </si>
  <si>
    <t>More Florida court records available online but with caveats, Orlando Sentinel, March 15, 2015, http://www.orlandosentinel.com/news/politics/os-sunshine-week-court-records-20150316-story.html
Manatee County court records, accessed May 26, 2015, https://www.manateeclerk.org/PublicRecords/CourtRecordsSearch/tabid/57/st/0/Default.aspx
David Bogenschutz, Florida lawyer who often represents judges in JQC cases, interviewed by phone April 3, 2015</t>
  </si>
  <si>
    <t>During the study period, there were no documented cases of officials taking jobs in the private sector that entail direct lobbying or attempts to influence their former government colleagues during the state's one year “cooling off” period mandated under the state's ethic laws. 
Under that law, state employees leaving public office cannot appear before or have any dealings with a government agency or its vendors for one year after the employee leaves the public sector.   
While decision-makers at state-run pension funds generally adhere to the law governing private sector employment after leaving office, some still need the occasional reminder.  
Former Attorney General Martha Coakley attempted to nudge one such board into following those rules when in 2014 she sent a letter to the Massachusetts Bay Transportation Authority pension fund urging that board to increase  transparency and embrace new rules for financial disclosures, conflicts of interest and public access to records. The board claimed its status as a private trust allowed it to avoid meeting publicly, opening its record to the public and creating protocols for dealing with ethics issues, including adhering to the state's mandatory one year cooling off period.  
Coakley's letter was sent the day before the Legislature was set to question pension board members about a failed $25 million investment in a hedge fund that was sold to the pension fund by the fund's former executive director, who left to work for the fund's investment firm in 2006. 
Had the pension board followed ethics rules that applied to other state agencies, it would not have been allowed to do business with the former executive director for a year.  
Despite that 2014 incident,  Kevin Blanchette, former state representative and currently head of the Worcester Regional Retirement Board, said government employees generally adhere to that one-year “cooling off” period.
Chris Supple of PRIM agrees, stating "Yes. I'm not aware of any instance in which anyone leaving PRIM for private sector employment did not comply with the law (section 5 of the state ethics statute) regarding former state employees."</t>
  </si>
  <si>
    <t>John Griffing, former staff director, Senate Budget Committee, Dec. 29, 2014, Sacramento, interview
 H.D. Palmer, Deputy Director, Department of Finance, Jan. 12, 2015, Sacramento, email
 Scott Graves, director of research, California Budget Project, Sacramento, Jan. 20, 2015, email
 Department of Finance, Bulletins, accessed on Apr. 20, 2015
 http://www.dof.ca.gov/finance_bulletins/</t>
  </si>
  <si>
    <t>Audits of campaign finance filings are complaint-driven only and are better characterized as investigations. They can target candidates, political parties and PACs, and happen frequently, often with several such complaint-triggered investigations during an election cycle.
The Secretary of State used to send out an annual auditing test to each committee, asking for documentation for one single transaction done by the committee in the past year. Nearly all such tests could be satisfied by sending in a bank account monthly statement or a vendor receipt. These inquiries are no longer conducted regularly but the Secretary of State has a policy of investigating all complaints and initiates investigations independently if there is reason to believe a problem exists.
One example would be the investigations conducted in fall 2014 into the campaign filings of both gubernatorial candidates, after each accused the other of malfeasance.</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</si>
  <si>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Department of Finance and Administration website, “General Revenue Report for January,” accessed February 24, 2015, http://www.dfa.arkansas.gov/offices/directorsOffice/Documents/generalRevenue201501.pdf
State transparency website, accessed February 16, 2015, transparency.arkansas.gov.</t>
  </si>
  <si>
    <t>Archive of the Connecticut Supreme Court Opinions, viewed March 3, 2015: http://www.jud.ct.gov/external/supapp/archiveAROsup.htm
Archive of the Connecticut Appellate Court Opinions, viewed March 3, 2015:  http://www.jud.ct.gov/external/supapp/archiveAROap.htm
Superior Court of Connecticut cases, accessed on March 3, 2015.
http://caselaw.findlaw.com/court/ct-superior-court/200409
Email exchange with Rhonda Stearley-Hebert, Program Manager of Communications for the Judicial Branch, in Hartford, March 5, 2015.
Sunlight Foundation, 10 Principles for Opening Up Government Information, http://sunlightfoundation.com/policy/documents/ten-open-data-principles/</t>
  </si>
  <si>
    <t>Karen McLaughlin, Children's Action Alliance Director of Budget and Research and former Department of Economic Security Financial Services Administrator, telephone interview 2/19/2015
Jim Small, Arizona News Service Editor, telephone interview, 5/17/2015
Governor's Office of Strategic Planning &amp; Budgeting, Monthly Cash Balance Report, Accessed May 7, 2015
http://www.ospb.state.az.us/
Governor's Office of Strategic Planning &amp; Budgeting, Monthly Appropriation Tracking, Accessed May 7, 2015
http://www.ospb.state.az.us/</t>
  </si>
  <si>
    <t>Case Announcements Colorado Supreme Court, Monday, March 2, 2015: http://www.courts.state.co.us/Courts/Supreme_Court/Case_Announcements/Files/2015/9B1379MARCH.2.15.pdf
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during a Jan. 30,2015, phone interview.
Court of Appeals Case Announcements, accessed June 5, 2015: https://www.courts.state.co.us/Courts/Court_Of_Appeals/Case_Announcements/Index.cfm</t>
  </si>
  <si>
    <t xml:space="preserve">There are no reported instances of failure of former state employees to adhere to laws governing their involvement, post-state employment, with issues they touched when they worked for the state government. 
"Not - that there haven't been bumps in the road. Overall, the oversight of the pension system and policy are pretty straightforward and on the up and up," said Morris Segall, a senior economist with the Sage Policy Group. 
While there had been questions in the past about the system's investment challenges in stumbling markets in 2001-2002 as well as in 2008-2009, these questions related to judgment about investment decisions, and not any employment situation of officials after leaving office that would relate to ethics questions.  </t>
  </si>
  <si>
    <t>March 11 phone interview with Gunnar Knapp, director of the Institute of Social and Economic Research; 
March 11 phone interview with Gregg Erickson, founder of the Alaska Budget Report and Erickson &amp; Associates, former Director of Research at the Alaska Legislature
2013 Annual Report of the Tax Division (http://www.tax.alaska.gov/programs/documentviewer/viewer.aspx?1095r), accessed March 15, 2015;</t>
  </si>
  <si>
    <t>No such law exists.
 Maine law does not restrict decision-makers at state-run pension funds from entering the private sector after leaving office, thus there is no cooling-off period.</t>
  </si>
  <si>
    <t>Fifteen state contractors gave 21 state employees, primarily engineers in two state departments and the university system, free golf games, resulting in fines and penalties. The contractors are just a small percentage of state contractors, but the scope of the issue resulted in numerous news articles. In addition, ethics guidelines sparked by the problems resulted in the state university system issuing new rules on how it would distribute free tickets to sports events.
 Most state contractors adhere to codes of ethics, however. Industry associations champion ethics among its members and many hold training sessions as well as post detailed ethics guidelines on their websites.</t>
  </si>
  <si>
    <t>California Supreme Court and Appellate Court decisions webpage, on April 21, 2015
http://www.courts.ca.gov/opinions.htm
Sacramento Superior Court, Public Case Access System page, accessed on April 21, 2015
https://services.saccourt.ca.gov/PublicCaseAccess/
San Francisco Superior Court, Online Services page, accessed on accessed on April 21, 2015
http://www.sfsuperiorcourt.org/online-services</t>
  </si>
  <si>
    <t>State of Alabama Central Accounting System (CAS) reports, various dates and authors, http://open.alabama.gov/frmsReport/MyReportList.aspx?AppID=GFS&amp;AgencyID=!!!, accessed March 27, 2015.
Spending, various authors and dates, http://open.alabama.gov/spending.aspx, accessed March 27, 2015.
Tom Spencer, Public Affairs Research Council of Alabama, senior research associate, March 23 interview in Birmingham.
Kelly Butler, state Budget Officer, March 18, 2015, telephone interview.</t>
  </si>
  <si>
    <t>Though not a law, the Georgia Procurement manual requires suppliers, vendors and contractors to uphold the same standards of ethics and professionalism as state employees. 
 The office also requires suppliers to submit a “non-collusion” agreement saying they adhere to the provisions on conflict of interest set out in Georgia law. 
 There have been no documented cases of contractors not adhering to the code of conduct.</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</si>
  <si>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Judiciary website, “Supreme Court opinions” and “Appeals Court opinions,” accessed February 19, https://courts.arkansas.gov/courts/supreme-court/opinions and https://courts.arkansas.gov/courts/court-of-appeals/opinions.
Arkansas Judiciary CourtConnect website, accessed February 19, https://courts.arkansas.gov/administration/acap/courtconnect.</t>
  </si>
  <si>
    <t>Laws regarding gifts and hospitality are clearly interpreted loosely by legislators, who routinely receive items from lobbyists and interest groups during each year’s legislative session. Those items include pens, notepads, flash drives and other such trinkets, as well as munchies served by interest groups in the Capitol Rotunda. Additionally, there is a “social calendar” that circulates every legislative session. Nearly every day of the session, there is an interest-group-sponsored lunch or dinner attended by numerous legislators. All of these things are viewed by legislators as normal, everyday parts of their work, and little attention is paid to it outside the Capitol.
 There is no reference to family in the state laws pertaining to "money, emolument, fee, or perquisite."
 Additionally, there is no reference to gifts or hospitality in the Legislature’s Joint Rules or the Code of Conduct section of those rules.</t>
  </si>
  <si>
    <t>Decision-makers at state-run pension funds appear to be following the recent law that limits private-sector employment. Board members are not allowed to work with the retirement system for a period of two years after leaving their board. No former public employee shall, for a period of two years following the termination of his public employment, assist another person, for compensation, and cannot be employed by a company with a contract with the retirement system.
 Robert Scott, of the Public Affairs Research Council, says such incidents could occur, but they have not been reported. The Board of Ethics lists no charges on post-employment violations involving staff or board members for the statewide retirement systems. However, Richard J. Hampton was charged on Dec. 20, 2012, for going to work for the New Orleans Firefighters Pension and Relief Fund after serving on the pension fund’s Board of Trustees. The case is still under review.</t>
  </si>
  <si>
    <t xml:space="preserve">The state's Consensus Revenue Estimating Group (CREG) publishes quarterly reports on revenues collected and expenditures made in January, April, July and October. 
The state does not incur any debt, though, so that is not reported, Rep. Steve Harshman, co-chair of the Joint Appropriations Committee said. The reports are available online in PDF format shortly after the report is published. </t>
  </si>
  <si>
    <t>Feb. 5, 2015 email interview with Mara Rabinowitz, Alaska Court System Counsel; 
March 24, 2015, phone interview with Larry Cohn, former executive director of the Alaska Judicial Council; 
Alaska Supreme Court Recent Opinions Database, (http://www.courtrecords.alaska.gov/webdocs/opinions/sp.htm), accessed April 23, 2015</t>
  </si>
  <si>
    <t>No specific code of conduct exists for state service contractors, but a handful of statutes prohibit certain behaviors. During the period of study, there have been several cases of misconduct among state service contractors, as evidenced by the Convicted Vendor List.  
"I would not think [misbehavior] is widespread, but people have gone to jail,"  said Joe Goldstein, procurement attorney. 
Goldstein mentioned a story in which a contractor went to prison. Six vendors currently appear on the Suspended Vendor List.</t>
  </si>
  <si>
    <t>Heather Murphy, Arizona Supreme Court Justice Spokeswoman, telephone interview, 2/23/2015
Arizona Supreme Court Opinions, Accessed May 6, 2015
http://www.azcourts.gov/opinions/Home.aspx
Arizona Court of Appeals Division 1 decisions, Accessed May 6, 2015
http://www.azcourts.gov/coa1/SearchDecisions.aspx
Arizona Court of Appeals Division 2 decisions, Accessed May 6, 2015
http://www.appeals2.az.gov/ODSPlus/recentdecisions.cfm</t>
  </si>
  <si>
    <t>The state Department of Administration (DOA) publishes an annual report on revenues collected, expenditures made, and debt incurred, this office is not independent however. 
The State Controller's Office publishes the State of Wisconsin Annual Fiscal Report each year pursuant to Sec. 16.40(3), Wisconsin Statutes.  The Annual Fiscal Report (AFR) is a report of actual financial data for the fiscal year against the budget as reflected in Chapter 20 of the Wisconsin Statutes.
In addition, DOA publishes  a Monthly Statement of Receipts &amp; Disbursements By Fund at http://www.doa.state.wi.us/Divisions/Budget-and-Finance/Financial-Reporting. Those reports do not include debts.</t>
  </si>
  <si>
    <t>Just One Look, Alabama’s On-Demand Public Access to Trial Court Records, no author, 2015. https://pa.alacourt.com/default.aspx?loc=alacourt.gov,  accessed June 7, 2015.
Phil Rawls, former government reporter, the Associated Press, June 2, 2015, telephone interview.
Alabama Judicial System, Welcome, 2015. http://judicial.alabama.gov/, accessed June 7, 2015.</t>
  </si>
  <si>
    <t>There are no concrete cases in which legislators accepted gifts or hospitality in violation of the law.
Any random search through “Statements of Economic Interest” at the State Ethics Commission website shows little consistency between reporting. Some legislators report plenty of gifts, some report none. Lonnie Hosey -- a House Representative from Barnwell since 2008 -- virtually every year reports the exact same $4.00 from four invitations to government functions.  Rep. Gilda Cobb-Hunter notes dinner receipts down to the penny. ("S.C. Realtor's Dinner, $55.24.")
“I report it all," said State Sen. Brad Hutto. “Somebody gives me a pencil, a pen, or whatever, I put it all down. But you don’t have to.”</t>
  </si>
  <si>
    <t>The Kentucky Retirement Systems had no instances since January 2013 of employees violating the post-employment law for Kentucky public servants. A review of all administrative actions taken by the Executive Branch Ethics Commission since January 2013 shows no instances where former Kentucky Retirement Systems employees failed to adhere to post-employment law. 
The system did lose two top investment officials in fall 2013. The then-chief investment officer, Timothy "T.J." Carlson moved to be chief investment officer of the Texas Municipal Retirement System. And Bo Cracraft, who served as director of equity assets, moved to run a Christian charity based out of Frankfort, as Kentucky Retirement Systems' director told the Lexington Herald-Leader.
In addition, the only other high-ranking employee to leave the Kentucky Retirement System during the period of study was the deputy chief investment officer, Chris Shelling, who left in fall 2014 for a position at the Texas Municipal Retirement System.    
While it was outside the reporting period, the most prominent departure the Kentucky Retirement System happened in 2010 when the former chief investment officer resigned under scrutiny and accepted a job with a global investment firm, Rogerscasey, that works with institutional as well as individual investors. The former chief investment officer, Adam Tosh, came under scrutiny for ties to a placement agency while at the Kentucky Retirement System but not for his post-retirement system employment.</t>
  </si>
  <si>
    <t>Asset disclosures from the governor and the state's other four elected officials are not audited at all, let alone by an independent body.</t>
  </si>
  <si>
    <t>The governor's budget office publishes monthly reports on revenue collected and expenditures made that are available for free on line. The state Treasurer's Office provides an annual debt report.
  “We publish the Monthly Revenue Reports and the Revenue Estimates, which also contain state expenditure figures,” said Budget Director Mike McKown. “And the Treasurer’s Office publishes a debt report.” All are available on line for free.
 The budget for FY2016, which starts July 1, 2015, was available online May 23, 2015.
  Ashton Marra, statehouse correspondent for West Virginia Public Broadcasting, said the Budget Office not only provides monthly reports, but also schedules a conference call with reporters to go over the state’s financial situation.
However, reports on debt position/capacity are only available annually.</t>
  </si>
  <si>
    <t xml:space="preserve">Though suspicions linger when political reporter Scott MacKay walks into the Capital Grille and sees legislators dining with lobbyists, he and other political reporters and government watchdogs say that there have been no documented abuses by lawmakers of the law governing gifts and hospitality. 
MacKay says that he can't document abuses, but believes the law is difficult to enforce given Rhode Island's coziness and the prevalence of socializing that goes on between legislators and lobbyists at dinners, bars, golf outings and sporting events.
Single gift limits for officials in Rhode Island are $25 and the aggregate value limit for any calendar year is $75. Spouses and dependent children are not allowed to accept any gift in exchange for any official action. </t>
  </si>
  <si>
    <t>GAB staff reviews each filed statement of economic interests to assess whether it appears to be complete. However, GAB does not have access to information that would allow it to routinely determine whether the statements are accurate and complete. In the event of a complaint, the Board has the power to order an investigation or audit to determine compliance.</t>
  </si>
  <si>
    <t>There is no provision for regular audits and they are not done. 
 But West Virginia Code 6B-2-2a establishes a Review Board within the Ethics Commission to conduct hearings to determine whether there have been violations of the State Ethics Law. West Virginia Code 6B-2-4(v) authorizes the Review Board, a hearing examiner or the Ethics Commission itself to refer asset disclosure forms to the appropriate county attorney for possible charges. 
 "My experience in reviewing these forms is that some are very detailed, with page after page of stock holdings, for example, but the next form by someone with equivalent assets may leave a blank in the form for assets over $1,000,” said Phil Kabler, statehouse correspondent for the Charleston Gazette. “So it’s obvious there’s no auditing of these forms at all.”
 Neither Jack Rogers, retired state department head, nor Sam Hickman, a lobbyist, had either heard of an audit of a financial disclosure statement.</t>
  </si>
  <si>
    <t xml:space="preserve">Only the Wyoming Supreme Court publishes its opinions online. They are permanent, free of charge and complete.
 District and circuit court decisions and opinions are only available by request or in person at the courthouse for a copy fee. </t>
  </si>
  <si>
    <t xml:space="preserve">Circuit Court opinions can only be accessed by visiting the courthouse, but complete Supreme Court decisions are available on line the same day that the decision is announced, so anyone with a computer can read them from home or office for free. Decisions are available in pdf format and one can access opinions starting the September 1991 term by visiting the Information &amp; Search Page. Decisions contain information on the filing date, filing clerk, the petitioner and the respondent, as well as an explanation of the decision. </t>
  </si>
  <si>
    <t>The Economic and Revenue Forecast Council produces monthly economic and revenue updates. Expenditure data is constantly updated via the Washington State Fiscal Information website. Two of the Council's members are appointed by the governor and four members are lawmakers. The Council's supervisor, Washington State’s Chief Economist &amp; Executive Director, is given authority to hire staff to produce forecasts.
 Also, the state has an “Open Checkbook” searchable database that enables citizens to access up-to-date information about all payments made by state government. 
 The State Treasurer publishes official statements and other data related to debt management. All information is available free online.</t>
  </si>
  <si>
    <t>The Consolidated Court Automation Programs (CCAP) is a case management system created by the Wisconsin Director of State Courts that includes a database of case information from Wisconsin circuit courts. It includes all non-confidential court cases from 1987 onward. but records are in pdf format. 
 The Circuit Court Automation Program was one of the state's earliest and, as measured by its users, most successful efforts to provide automation in county trial courts.</t>
  </si>
  <si>
    <t>During 10 of the months, revenue data is reported and shared by Finance Secretary Ric Brown with the governor and the House Appropriations and Senate Finance committees. Brown goes to committee meetings monthly to present information on revenues and answer questions. The revenue information is available on the Finance Department website for free.
Legislators on the money committees also have access to the Comptroller's Commonwealth Accounting and Reporting System, which tracks expenditures monthly. It is not open to the public. The Auditor of Public Accounts runs Commonwealth Data Point, a website that shows many fiscal and demographic statistics. The auditor includes spending and revenue by annual and, for the current fiscal year, quarterly intervals. Debt information is also available on an annual basis. The public can drill into particular departments and programs.</t>
  </si>
  <si>
    <t>There is a free searchable website for court cases, presenting records in pdf format. However, the site is incomplete and documents from cases are often unavailable. 
The state has a paid electronic system of searching for court records used by attorneys, businesses and the media. The public can go to the local courthouse and use this system for free. But they must often wait in line and limit their time on the computer. The records themselves have to be requested.</t>
  </si>
  <si>
    <t>During the period under study, there were no documented cases of KPERS taking jobs in the private sector that involve seeking to influence their former government colleagues. 
"From my knowledge, the flow is usually the other way. They are working in some related field" before taking a job with KPERS or accepting an appointment to its board, said Terry Forsyth, a lobbyist for the teachers association.</t>
  </si>
  <si>
    <t>The Public Disclosure Commission, citing shortage of money and personnel, does not regularly check F-1 financial forms for accuracy. Any omissions or inaccuracies are typically pointed out by political opponents or journalists.</t>
  </si>
  <si>
    <t xml:space="preserve">There are monthly revenue projections, the most recent of which is included, as an example, in the sources. Spending reports are not made with the same regularity. But the executive agencies quite frequently report their expenditures to the Joint Fiscal Office. Formal expenditure and debt reports are annual, but agencies and the Department of Finance and management frequently update legislative committees on spending and debt.
All this information is placed online almost immediately, where it is available free of charge.
 </t>
  </si>
  <si>
    <t>As long as there is not an obvious quid pro quo, there are no restrictions on giving gifts to Pennsylvania lawmakers. Thus, lawmakers routinely accept gifts of value, according to their Statements of Financial Interest. They are required to disclose on the SFI gifts they accepted that are valued at more than $250 (including cash, which is also permitted). 
Hospitality and lodging gifts have a greater threshold for disclosure at $650. When legislators are questioned by reporters about the motivation behind the gifts, they generally explain them as a perk of a friendship or emphasize that there was no attempt to influence a specific issue. 
Official investigations into potential violations or failures to disclose are rare; none were found within the time period of our study.</t>
  </si>
  <si>
    <t xml:space="preserve">Wayne Walter, who has served on the IPERS Investment Board for two years, said that there have been no violations of which he is aware of the laws governing private-sector employment (a two-year cooling-off period). Judy Akre, IPERS' director of communications, also said there have been no violations of the laws.
A review of major Iowa newspapers, including the Des Moines Register, the Cedar Rapids Gazette, the Sioux City Journal and the Waterloo-Cedar Falls Courier, did not reveal any concerns about post-employment or post-term violations by members of the Investment Board or IPERS staff. </t>
  </si>
  <si>
    <t xml:space="preserve">Court decisions are available in PDF format and can be accessed by the public online at no charge. Users cannot browse the records and must search by the name of the case or date. </t>
  </si>
  <si>
    <t>Mary Baker, Commissioner of Political Practices, Program supervisor, 29 January 2015, Helena, Montana, telephone
Jonathan Motl, Commissioner of Political Practices, Commissioner, 5 February 2015, Helena, Montana, telephone
Charles S. Johnson, Lee Newspapers State Bureau, Bureau Chief, 24 February 2015, Helena, Montana, email</t>
  </si>
  <si>
    <t xml:space="preserve">Decision-makers at state-run pension funds are prohibited from taking employment with a firm in which has done business with the Illinois State Board of Investments, The Illinois Municipal Retirement Fund and the State Universities Retirement System for no less than one year. 
There are no documented cases of violations for the study period. </t>
  </si>
  <si>
    <t>Rules governing gifts and hospitality are generally heeded and there are no documented cases of state legislators and/or their family members accepting gifts or hospitality above what is allowed. 
However, there is a sense among advocates for campaign finance reform that campaign donations may provide a loophole through which gifts are provided, because said donations can be legally used for travel, hotel and restaurant costs, and other expenses. However, these instances are generally discovered, and then reported on, and the public perception of such is negative.</t>
  </si>
  <si>
    <t>Documented cases of decision-makers violating the one-year cooling-off period for entering the private sector have not been revealed during the period of study.
Legislators and lay members of the Pension Management Oversight Commission, including Sen. Phil Boots, R-Crawfordsville, Rep. Woody Burton, R-Whiteland, Sen. Karen Tallian, D-Portage, and lay expert member Kip White, of Covington, said this issue has not come to their attention.</t>
  </si>
  <si>
    <t>James Klahr, Executive Director, Missouri Ethics Commission, 24 March 2015, Jefferson City, Missouri, interview by phone.
Alan Pratzel, Chief Disciplinary Counsel, Office of Chief Disciplinary Counsel, Jefferson City, Missouri, 15 April 2015, interview by email.
Financial asset disclosure forms for Missouri Ethics Commission members, Missouri Ethics Commission, received from the commission on 19 March 2015.
Missouri Ethics Commission, Official Complaint Form, accessed 30 March 2015, http://www.mec.mo.gov/WebDocs/PDF/Fillable/Complaint/Complaint.pdf</t>
  </si>
  <si>
    <t>The Governors Office of Management and Budget produces quarterly reports about revenues collected, expenditures made and debt incurred. In cooperation with the office of Legislative Fiscal Analyst, there are also periodic reports about revenue projections and economic assumptions. These reports can be reviewed online at no cost.</t>
  </si>
  <si>
    <t>Citizens can easily access appellate court opinions quickly online, and they are free. The appellate court opinions are in a PDF file, so it's necessary to have the software to read the files. 
But that’s not the case with trial court rulings, especially those coming out of rural counties. 
The opinions of trial court judges, the sentences they impose on criminal offenders and final decrees in divorce and other cases are not all going to be online, said Shelby County Criminal Court Judge Chris Craft, who is chair of the board that disciplines judges in Tennessee. 
 “Some of them are in the clerk’s office and not online, and so the citizen would have to go down there.” He also said that they would have to pay a fee for copying trial court decisions, as opposed to being able to access the appellate court opinions online for free.
 Some counties are better about having records posted online, he said, but some court systems in rural areas don’t even have computerized records.</t>
  </si>
  <si>
    <t>Supreme Court opinions are available online as PDFs, but only as a list that’s not searchable. None of the decisions of the state’s circuit courts are available online. People wishing to obtain circuit court decisions must go to a local courthouse and ask for them specifically or use a public computer terminal at the courthouse to conduct a search.</t>
  </si>
  <si>
    <t>While Ohio legislators' acceptance of improper gifts and hospitality is not "routine," several have admitted misdeeds in recent years. In the fall of 2014 the state successfully prosecuted a state senator who pocketed the profit from selling Ohio State football tickets she had purchased with campaign funds. A four-term state representative was fined in December 2014 for accepting but not disclosing gifts from lobbyists, the last of four legislators and two lobbyists convicted from investigations by the FBI’s Columbus-based Public Corruption Task Force and legislative inspector general.</t>
  </si>
  <si>
    <t>Texans can access monthly revenue data for free from the state but the information comes from the Texas State Comptroller and not the governor.  
The data is available on the Comptroller site, Texas Transparency, and viewers can download a spreadsheet that shows monthly tax revenue by categories of taxes, the cumulative totals, and comparisons with the previous year.
State agencies have monthly reports on spending, and information on expenditures and debt is available on the Transparency Texas website.  The Legislative Budget Board, the budget arm for the Legislature, also has information on spending and revenues.</t>
  </si>
  <si>
    <t>There have been no documented case of state lawmakers violating laws by accepting gifts or hospitality during the study period. 
State law only forbids gifts given in exchange for official action or inaction so even junkets that lawmakers from both parties have taken are not strictly illegal.
One example during the study period was a visit to Turkey and Azerbaijan by seven North Dakota lawmakers in June 2013. They were joined by 223 other state lawmakers from around the country. The trip was sponsored by the Turkish American Federation of the Midwest, a group that says it exists to improve ties between the two cultures. It was not illegal and did not amount to a scandal in North Dakota.
A state representative said it’s not at all uncommon for lobbyists to provide meals for favored lawmakers and paying the lawmakers to attend functions. Small gifts, such as posters or squishy balls, are also not uncommon, a state senator said.</t>
  </si>
  <si>
    <t>The state publishes a monthly report of revenues collected, but not expenditures. The state Funding Board also meets annually to examine revenue collections, but the body does not review expenditures. 
 The comptroller’s office reports on debt, but those reports aren’t issued monthly or quarterly. In addition, the comptroller’s office, which is not part of the executive branch, issues an annual State of Tennessee Indebtedness Report. 
 The comptroller’s office also issues a quarterly report on fiscal affairs of the state, but it’s more of a summary of how the state is doing.
 The state does include revenues collected, expenditures made and debt incurred in its comprehensive annual financial report issued by the comptroller.
 The monthly revenue collections, comptroller’s reports on debt, quarterly reports on fiscal affairs, and the annual financial report are all online and available quickly, and they are free.</t>
  </si>
  <si>
    <t>Any improper acceptance of gifts is isolated, as publicity in the past about such transgressions has been very damaging to politicians.  A search turns up no cases of alleged violation. 
However, this indicator asks about gifts to legislators but does not ask about legislative staff. There has been one recent case of an aide to the then-speaker of the house sleeping with a lobbyist.  Lobbyists are not allowed to give gifts to legislators or staff nor are they allowed to accept them. 
The state Ethics Commission ruled in February 2015 that consensual sex does not constitute a gift or reportable expenditure by a lobbyist as there is no way to put a value on it. The commission said it was not addressing prostitution, which would be another matter, because a price would be put on the service. The ruling has drawn considerable comment as it omits the central issue of conflict of interest, which is one reason gift bans are enacted in the first place. Perhaps a bigger problem is that the state gift ban applies to legislators but not to legislators' families. No other incidents known of legislators or staff accepting improper gifts.</t>
  </si>
  <si>
    <t>There is no legal requirement that the assets disclosed to comply with the Executive Code of Conduct be audited, and they are not.</t>
  </si>
  <si>
    <t>The executive branch’s Bureau of Finance and Management publishes monthly in-year reports on revenues and expenditures, but no such monthly or quarterly reports on debts incurred could be found.
 The revenue and expenditure reports are made available online for free viewing on the bureau’s website, where they appear in a list for clickable viewing as PDFs.</t>
  </si>
  <si>
    <t>Court decisions and opinions are complete and posted in a very timely manner in pdf format. Users cannot browse the records and must search by last name or case number.</t>
  </si>
  <si>
    <t>Monthly revenue reports are available from multiple sources. The primary administration source is the state Department of Revenue. A monthly "status of appropriations" is also published by the Pennsylvania Office of the Budget. It contains a summary of the state's spending by agency and line-item appropriation. These are free to access and posted as they are released. Information on debt and expenditure are less readily available.</t>
  </si>
  <si>
    <t xml:space="preserve">As required by law, the state publishes quarterly in-year reports that summarize revenue collection, spending and debt. The reports are available on the state Budget Office website. In addition, reports on monthly revenue assessments and monthly cash collections are also available. </t>
  </si>
  <si>
    <t xml:space="preserve">There is no independent audit of asset disclosures. No sources inside or outside of government are aware of any law, rule or practice that requires audits of asset disclosure forms or conflict of interest forms -- the closest Utah comes to a conflict of interest disclosure form. </t>
  </si>
  <si>
    <t>All or most of this information is available, but it doesn’t come from the Governor, and only revenue information comes out monthly and quarterly. The S.C. Revenue and Fiscal Affairs Office, established by the legislature, holds a monthly public meeting, and regularly posts state financial information on its website. At the end of the year, the S.C. Comptroller General issues a press release that gives a picture of revenue and spending, and later issues the Comprehensive Annual Financial Report; the information by then is six months old. These websites are regularly updated, and the information is easily accessible.</t>
  </si>
  <si>
    <t xml:space="preserve">State service contractors are not required to adhere to the same code of conduct that state employees must follow, and there is no evidence that state code of conduct is followed. Delaware law establishing a code of conduct for state employees does not apply to state contractors. 
In an email, Robert Scoglietti, Director of Policy and External Affairs for the Delaware Office of Management and Budget, said Contract management provides for oversight of awarded vendors. Audits, contract reviews and public scrutiny provide effective oversight. When concerns are identified they are addressed according to the nature of the issue."
There are no documented cases of contract employees being investigated by the Public Integrity Commission for conduct violations similar to the types of violations that an employee might face. </t>
  </si>
  <si>
    <t>There are no documented cases since 2013 of New York legislators accepting gifts or hospitality above what is legally allowed. In fact, a March 27 article by the New York Daily News indicates lawmakers are paying close attention to gift regulations. Legislators were forced by the Legislative Ethics Committee to return $40 Lou Gehrig bobblehead dolls that had been given to them by the ALS Association to raise awareness for the disease. The violation, the committee said, was that an association letter accompanying the dolls thanked the Legislature for passing an ALS-related resolution and noted that the group was seeking a state grant.
 Family members are not prohibited from taking gifts or hospitality.
 Of course, Albany watchdogs note that legislators have no need to accept gifts illegally because New York's permissive campaign finance laws allow donors to curry influence legally. And reporting requirements are fairly relaxed: Legislators are required only to report gifts valued at more than $1,000.</t>
  </si>
  <si>
    <t>Audits are performed by the Ohio secretary of state's office by staff members who have served under both Democratic and Republican secretaries, and thus are generally regarded as impartial. As a practical matter, however, the office is typically far behind in reviewing the filings, especially if there is back-and-forth communication with the political entity. There is no random auditing, but they all get audited eventually.
 A newspaper reporter pointed out that a state legislator had never filed a campaign finance statement after the 2014 election; the secretary of state's office then requested it, almost two months after the deadline. And Ohio law limits the review to the campaign finance statements themselves; proposals to allow the secretary of state to review actual bank records to verify the provided information have gotten nowhere. The secretary of state focuses more on the actual numbers and factors such as missing receipts rather that looking for overt wrongdoing.</t>
  </si>
  <si>
    <t>More than eight years worth of monthly financial reports are online with the state Office of Budget and Management. They all contain revenues, expenditures, and debt data</t>
  </si>
  <si>
    <t xml:space="preserve">The Office of Management and Enterprise Services publishes monthly revenue reports. 
Quarterly expenditure reports are available online for free on data.ok.gov, and updated quarterly data is also on the state's Openbooks site.  
The state bond advisor publishes annual reports in Oklahoma, and deficit spending is prohibited, so that would be the only publication looking at the state's debt. </t>
  </si>
  <si>
    <t>The state board of elections audits campaign finance reports, which are supposed to be examined within four months of an election. However, the board is about four years behind in its audits with some audits from 2010 not yet completed, though some more recent audits have been completed in major races. The board acknowledges the backlog and says it is working to reduce it. Officials attribute the problem to the large number of filings, especially paper filings, lack of staff, and antiquated software for handling e-filings. The board handles 8,000 to 10,000 filings in a general election years and about half that in off years. The staff reviews an average of 2,200 reports a year.</t>
  </si>
  <si>
    <t xml:space="preserve">State law gives the secretary of state’s office the power to audit or investigate political financing if it finds any irregularities. According to an elections official in the secretary of state’s office, there has been no investigation in the last two years. Political finance laws do not prescribe upper limits for contributions in many instances, and even if they do (such as prohibiting corporate donations to individual candidates), there are legal ways to make such donations through other mechanisms such as PACs. 
Activists who follow political financing say they’ve never heard of the secretary of state auditing or investigating political financing other than checking to make sure the math is right. An environmental activist wondered if the secretary of state even has enough staff to do any auditing. </t>
  </si>
  <si>
    <t>The executive branch publishes in-year budget updates in a variety of ways.
Every quarter, the Office of Management and Budget provides the Budget Section, a legislative committee active during the interim session, with an update on the status of the state’s main operating fund, the General Fund. This update includes revenues, expenditures and obligations. The documents are available online for free as soon as they are sent to the Budget Section. OMB also publishes monthly revenue collections, comparing it to the same period in the previous biennium.
Every month, the state government publishes on its North Dakota Transparency website a report on current expenditures with line-item details such as conference expenses in the governor’s office in the last month and the biennium to date.
Almost daily, the Office of State Treasurer provides an online report of revenues and expenditures, checkbook-style.</t>
  </si>
  <si>
    <t>Responding to a May 2013 report by the New York Public Interest Research Group (NYPIRG) that found a stunning 103,000 campaign finance violations over the course of two years, New York added a compliance unit to its Board of Elections in 2014. The unit is required by state law to examine all campaign finance reports for deficiencies, but experts say there is not yet evidence the unit has made a difference. The unit has started combing through some of the backlog of past disclosures.
 The NYPIRG study found that campaign reports routinely included contributions over the legal limits and inaccurate information. For instance, it found that 278 corporations violated the $5,000 limit in 2012. (While published during the study period, the violations covered are from before 2013). More recent campaign reports also have included errors, experts said, although the Board of Elections had yet to complete its 2014 enforcement as of March 2015.</t>
  </si>
  <si>
    <t>The office of the attorney general has the authority to independently review campaign finance records, but it rarely does so unless a complaint is lodged. A review of campaign records from the 2014 gubernatorial campaign reveals several instances of individuals exceeding the cap on contributions. This was not flagged by the attorney general’s office.
 The only recent documented case of the attorney general’s office launching reviews of campaign filings occurred in the fall of 2014 in response to complaints by the state Democratic and Republican parties over contributions to the rival gubernatorial candidates. The office ordered Gov. Maggie Hassan to return $24,000 in contributions from a union political action committee the day after she officially filed for reelection, placing the donation beyond the $1,000 limit.</t>
  </si>
  <si>
    <t>By statute and in practice, New Jersey Election Law Enforcement Commission  is an independent agency, an assessment widely held in New Jersey. Star-Ledger reporter Matt Friedman says the agency fulfills its mission credibly, but it is chronically underfunded, and thus must be selective about its investigations, which tend to take a long time to conclude.
ELEC reviews all reports before posting on line. If anything seems out of line or they receive a tip, they do a more thorough investigation/audit.</t>
  </si>
  <si>
    <t>The secretary of state's offices says it randomly audits 10 percent of campaign finance reports after the end of each election cycle. However, those audits appear to be not much more than a cursory review. There is not a formal structure, process or staff devoted to auditing, and the impression among candidates is that the forms are not closely examined.</t>
  </si>
  <si>
    <t>There are few documented cases of state lawmakers accepting gifts or hospitality above what is legally allowed, but the lack of oversight into the issue means that a legislator could hypothetically not report these things. 
 In 2013, when it was revealed that a state representative was paying only $50 per month to rent an office inside the headquarters of a union, critics said it was clearly subsidized and therefore a violation of the Gift Act. But the union countered that the rent for the space in southern New Mexico was so low that even at $50 state Rep. Phillip Archuleta was paying 40 percent more per square foot than they were.
 Every once in a while rumors swirl about a lawmaker who has accepted — or demanded — meals, office supplies or other items from lobbyists. But without an effective ethics investigation process for the legislature, it's hard to prove or disprove these allegations.</t>
  </si>
  <si>
    <t xml:space="preserve">The agency that would be responsible for conducting audits of financial disclosure statements required of the governor and numerous other public officials is the Texas Ethics Commission.  
As of early 2015, the commission lacked resources to conduct audits but later that year Legislature approved a funding increase to beef up enforcement and conduct audits.  
The bipartisan commission has the authority to audit problematic reports with a vote of six of its eight members, but commissioners are legally prohibited from revealing an audit and there have been no indications that a sitting governor has ever been audited. There is no evidence of audits during the period of study.     </t>
  </si>
  <si>
    <t>Finance reports are given what's called a "desk review" by commission staff, with more complete audits conducted only when questions or possible discrepancies arise.
 Full audits of campaign finances can be sparked by citizen complaints or by staff of the commission, but are not done as a matter of course.</t>
  </si>
  <si>
    <t>Finances of candidates' campaigns, political parties and PACs are not independently audited.</t>
  </si>
  <si>
    <t>Gary Goldsmith, Minnesota Campaign Finance and Public Disclosure Board, Executive Director, 9 March 2015, St. Paul, Minnesota, email interview. 
 Gary Goldsmith, Minnesota Campaign Finance and Public Disclosure Board, Executive Director, 19 May 2015, St. Paul, Minnesota, email interview. 
 David Schultz, Political Science Professor, Hamline University, 15 April 2015, St. Paul, Minnesota phone interview 
 Jeremy Schroeder, Common Cause Minnesota, Executive Director, 10 February 2015, St. Paul, Minnesota, in-person interview</t>
  </si>
  <si>
    <t>It’s not the normal practice in Tennessee to audit the statements of disclosure of interests. 
 There is no requirement for the disclosures, which are required to be filed by the governor and other top officials in the state, to be audited, said Draw Rawlins, executive director of the Bureau of Ethics and Campaign reform. However, he said the Tennessee Ethics Commission can and does sanction officials who file them late or if they are found to be incomplete through a compliance check.
 The Tennessee Ethics Commission has the authority to audit the disclosure statements if board members believe something is improper, said Tom Humphrey, a veteran statehouse reporter who writes for the Knoxville News Sentinel. "They can go in and issue a subpoena and do an audit. But they’ve never done that sort of thing. They just don’t."</t>
  </si>
  <si>
    <t>Court decisions are available for free online, complete and timely. Anyone can access them without the need to register or identify oneself. 
Orders and opinions of the Supreme Court date back to 1999 and are available in html format. Decisions of the Superior Court date back to 2000 and are in pdf format. 
There is no searchable database for the body of opinions.</t>
  </si>
  <si>
    <t>The acceptance of gifts and hospitality is not an uncommon practice among New Hampshire legislators, according to reports filed with the secretary of state; in the case of foreign trips, they can have a value of several of thousand dollars. The trips are typically funded by groups seeking to promote foreign trade and government relations, but the out-of-state destinations are not always clearly relevant. For example, in 2014, then-House Speaker Terie Norelli, took a trip to Croatia that cost $3,500 and another to Jackson Hole, Wyo., that cost about $1,500; both trips were sponsored by the State Legislative Leaders Foundation. Other lawmaker junkets in the past two years have included trips to Greece, Taiwan and Israel.</t>
  </si>
  <si>
    <t>While Colorado does not have a state law requirement for state service contractors to adhere to the same code of conduct as government employees, interviewees were not aware of any instances in which the performance or behavior of such contractors have caused a problem. 
 As required by fiscal rules, special provisions included in every contract with state contractors in Colorado state that contractors “shall strictly comply with all applicable federal and state laws, rules, and regulations in effect or hereafter established, including, without limitation, laws applicable to discrimination and unfair employment practices.”
---
Peer Reviewer Comment: Agree.
No complaints have been filed with the Independent Ethics Commission regarding independent contractors, although that may be due to the deterrent effect of the Commission's requirement that complaining parties act as prosecuting attorneys at their own expense.</t>
  </si>
  <si>
    <t xml:space="preserve">Idaho has no requirements for cooling-off periods between serving on the PERSI board or top management and any type of private sector employment. The last PERSI board member to leave retired in 2014, after seven years of service, and is currently retired, not pursuing any conflicting work. 
 Among top PERSI employees, the agency’s Public Information Officer left in 2013, also to retire. A fiscal officer left in 2013 to take a job with another state agency. The quality assurance specialist left for private sector work, which consists of selling boats and poses no conflict with or lobbying opportunity related to previous work for PERSI. The previous executive director left in 2008, after decades of service, to retire.
 </t>
  </si>
  <si>
    <t xml:space="preserve">The asset disclosures of the legislative and executive branches such as they are, are not audited. The matter has been broached in House and Senate debates over ethics reform, and the governor has always been a strong supporter of full asset disclosure.  Her own administration’s Code of Conduct places strong emphasis in asset disclosure of her cabinet. </t>
  </si>
  <si>
    <t xml:space="preserve">Rich Robinson, director, Michigan Campaign Finance Network, phone interview, March 11,
2015                                                                                                                                      
Lawrence Glazer, member, State Ethics Board, email conversation, March 17, 2015
John Gnodtke, general counsel, Michigan Civil Service Commission, phone interview, April 10, 2015, email conversations, April 10 and 12  </t>
  </si>
  <si>
    <t>Executive branch asset disclosures, called financial interest statements in South Dakota, are not independently audited.
 The statements are submitted to the secretary of state, who files them and makes them publicly available but does not audit them.</t>
  </si>
  <si>
    <t>Financial disclosure forms are filed with the Rhode Island Ethics Commission. The commission does not independently audit these forms.
However, if there is a complaint filed, either by an outside party or by a commission investigator, the commission will conduct an audit as part of its investigation, if necessary.
In practice, there were neither basic compliance reviews nor audits carried out during the study period.</t>
  </si>
  <si>
    <t>There has been no limit on gifts to legislators. However, lawmakers must report gifts with an aggregate value in excess of $200 in one year from an individual donor. In practice, there are some instances of legislators and/or family members accepting gifts and hospitality within the legal limits. This information is available on financial disclosure forms filed by legislators and expenditure reports filed by lobbyists that are available to the public.
The 2015 Nevada Legislature voted to prohibit legislators from accepting any gifts from lobbyists. However, the definition of a gift doesn't include an "educational or informational meeting, event or trip." Legislators and lobbyists will have to report such activity. The new law takes effect in 2016. 
The new law wouldn't prevent situations such as a 2006 trip by then-Caliente, Nev., Mayor Kevin Phillips and his wife to France to learn about nuclear fuel reprocessing. Caliente is near a proposed Yucca Mountain nuclear waste storage project. However, such trips would have to be disclosed in public reports.</t>
  </si>
  <si>
    <t>There have been no clear, publicly reported cases of state service contractors violating the code of ethics in recent years. The Department of Finance and Administration has received no complaints of violations of the code of ethics by state service contractors between 2013 and 2015.</t>
  </si>
  <si>
    <t>During the period of study, there were no documented cases of pension fund decision-makers joining private lobbying firms to influence former colleagues without the required one year ban.</t>
  </si>
  <si>
    <t>There are no recent documented cases of state legislators violating the law governing gifts and hospitality. However, the system depends on both givers and receivers of gifts filing notice and if neither does, it would be difficult to track.
 The law also permits state legislators to drink and dine on lobbyists' tab largely unregulated because the definition of gift does not include a meal or drinks provided for immediate consumption.</t>
  </si>
  <si>
    <t xml:space="preserve">There were no documented cases of pension fund decision-makers accepting private-sector employment within 12 months of leaving office during the study period. 
The former executive director of the Employees Retirement System, Wesley Machida, was tapped by Gov. David Ige as his budget director and head of the Department of Budget and Finance.
  </t>
  </si>
  <si>
    <t>California has regulations that govern the specific conduct of procurement officials for both regular purchases and information technology contracts. In both cases, bidders must state that they have not offered any gratuities aimed to state employees in an attempt to win the contact. There are no reported violations during the study period.</t>
  </si>
  <si>
    <t xml:space="preserve">Statements of Financial Interest are not independently audited. Compliance reviews are conducted by the State Ethics Commission, but they are often only a sampling due to budget constraints. Not many compliance reviews are currently being conducted because budgeted resources are being prioritized for investigations. </t>
  </si>
  <si>
    <t xml:space="preserve">In practice, state service contractors adhere to the same code of conduct applicable to government employees.
However, some critics believe that there are sometimes cases when the code of conduct is not followed, but that the incidents are not publicized.  </t>
  </si>
  <si>
    <t>Not all decision-makers are covered by the law. 
All preliminary discussions that decision-makers have regarding future employment (or hints of employment) within the private sector have to be reported within three business days to the Inspector General, who will then review the matter and promptly make appropriate recommendations to the Executive Director &amp; CIO to protect the best interests of the SBA. 
"There’s often a concern that it will look bad," said Edward Siedle, "but does it stop them from doing it? I don’t think so." However, he had no concrete cases to back up this suspicion. 
Within the period of study, there were no documented cases of state-run pension fund decision-makers taking jobs in the private sector seeking to directly influence former colleagues within the two-year cooling off period that were reported or relayed by sources.</t>
  </si>
  <si>
    <t xml:space="preserve">There were no documented cases of state legislators violating laws governing gifts and hospitality during the study period. 
Ethics complaints would be filed with the Commissioner of Political Practices, unless the complaint involved a legislative action. Those would be taken up by the Legislative Ethics Committee. Neither have fielded complaints about gifts and hospitality during the study period. However, it's not clear if this is due to lack of awareness of ethics laws and underreporting, or due to a lack of violations to report. 
Sources do think Montana's citizen legislature is generally ethical. </t>
  </si>
  <si>
    <t>Mississippi does not have a law regulating gifts and hospitality for public officials. The House of Representatives did pass a bill in February 2015 to require public officials to annually report gifts worth $500 or more to the state Ethics Commission. However, the Senate stripped that out of the bill.
Legislators regularly accept gifts, meals and other gratuities. Lobbyists and groups trying to influence legislators are required to report to the secretary of state what they give to legislators.</t>
  </si>
  <si>
    <t>Ohio law permits but does not require independent audits of asset disclosures by the vast majority of public officials whose financial disclosure statements are public record. Thus most are not subject to further scrutiny unless some irregularity is suspected or discovered. However, there is a smaller group - college boards of trustees and a variety of other appointed officials - whose filings are confidential by law. In those cases, the Ohio Ethics Commission is required to audit their asset disclosures to determine potential conflicts of interest. Any that are discovered are forwarded to the relevant board or commission.</t>
  </si>
  <si>
    <t>Legislators themselves routinely accept gifts, including thousands of dollars of gifts from lobbyists annually. Even the sponsors of lobbyist gift cap legislation, which is considered and not passed almost every year, receive more than a thousand dollars in lobbyist gifts in a given year.</t>
  </si>
  <si>
    <t xml:space="preserve">There are no documented cases in the study period of employees of the pension office, or pension board members, taking jobs in the private sector and attempting to influence their former colleagues, without observing an adequate cooling-off period (two years).  </t>
  </si>
  <si>
    <t>Since there is no statute, there is no way to accurately test for this question. 
Jason Soza confirmed there is not code of conduct that is applicable in practice and against which private contractors are held.</t>
  </si>
  <si>
    <t>During the study period, there were no reported violations of the law governing private sector employment after leaving state-run pension funds by the Fair Political Practices Commission, which oversees enforcement of this statute.
A former board member of CalPERS was indicted for having become a placement agent and being paid about $50 million from 2005-09 for helping clients win business with CalPERS. He committed suicide in January, 2015, shortly before his trial was to begin. An associate pleaded guilty. It was this case that prompted the placement agent registration law.</t>
  </si>
  <si>
    <t xml:space="preserve">An independent body, the state Ethics Commission, gathers the asset disclosures for the executive branch and all others in state government required to file them, but it does not do what could fairly be considered an audit of the forms.  Rather, the ethics commission staff only checks the filings to see if they are filled out and timely filed. It will investigate whether information is omitted or incorrect if someone files a complaint, but does not have the staff to conduct such probes on its own initiative. </t>
  </si>
  <si>
    <t>Decision-makers at Colorado’s Public Employee’s Retirement Association (PERA) board adhering to revolving door provisions hasn’t been a problem, according to interviews. 
However, there is no legal cooling-off period that applies to PERA staff members besides the state treasurer, who is a board member in an ex officio capacity.</t>
  </si>
  <si>
    <t>Asset disclosures have not been audited during the study period, according to several sources. An official with the secretary of state’s office said his agency is responsible only for filing disclosures submitted to it. 
Enforcement, he said, is up to members of the public, who may take their complaints through the court system.</t>
  </si>
  <si>
    <t>The Joint Commission on Public Ethics is responsible for randomly reviewing a portion of the 30,000 or so financial disclosure forms it receives annually. 
 The commission's annual reports (as of March 2015, its most recent annual report involved the 2013 calendar year) do not provide information on how many disclosure forms are audited or what those audits involve. A commission spokesman, John Milgrim, declined to say how many forms are reviewed per year, but said the process occurred annually. 
 Considering the commission has about 40 employees, only a portion of whom are involved in such audits, it is unlikely the reviews identify problems. The commission's enforcement actions almost always involve late or incomplete filings, not problems with the data itself. 
 Although no failure to identify problems with executive branch disclosures has surfaced during the study period, the commission has been criticized in recent months for failing to uncover legislators' corruption before federal investigators, including outside income that should have been reported on financial disclosure forms. Former Assembly Speaker Sheldon Silver was charged in January 2015 with accepting bribes and kickbacks as income that was not reported as required.</t>
  </si>
  <si>
    <t>Michael Lord, executive director, Maryland ethics commission, second interview 3/30/15;
Eileen Canzian,  Baltimore Sun politics editor, telephone interview, 3/17/15 ,
Jennifer Bevan-Dangel, Common Cause, telephone interview, 2/24/15</t>
  </si>
  <si>
    <t>The Secretary of State repeatedly refused to answer questions about whether or not asset disclosure forms are audited. The forms are filled out perfunctorily and there is little evidence — no reports of violations or sanctions — to indicate they are audited.</t>
  </si>
  <si>
    <t>The one-year cooling off period for lobbying was enacted in 2013 and pension leaders are still in their jobs. There have been no documented cases in recent years of former employees of the pension funds leaving their positions to take private employment disallowed by the law.</t>
  </si>
  <si>
    <t>Jonathan Wayne, Executive Director, Maine Ethics Commission, 20 January 2015, Augusta, Maine, in person interview.
BJ McAllister, Maine Citizens for Clean Elections, Program Director, 16 January 2015, Brunswick, Maine, in person interview.
Ethics Commission Members Dislosure Statements, accessed March 13, 2015,
http://www.maine.gov/ethics/disclosure/commission.htm</t>
  </si>
  <si>
    <t xml:space="preserve">The Commissioner of Political Practices' staff review every campaign filing as they are submitted. They look for numbers that do not add up, missing information and violations of contributions limits. 
However, these are facial inspections and not true audits. The Commissioner would like to implement auditing, but does not have the budget to allocate staff time for it.
If an entity is late or they fail to file the office sends a notification that the campaign has 10 days to take corrective action before the Commissioner's office treats it as non-compliance. Then the Commissioner or county attorney may take civil or criminal action.
The Commissioner's office also investigates alleged campaign violations when they are reported. Complaints do not launch audits of all similar campaign finance forms. In most cases the Commissioner can only investigate when someone outside the office files a complaint. </t>
  </si>
  <si>
    <t>Barry Erwin, head of the Council for a Better Louisiana, in-person interview, Feb. 16, 2015
Robert Scott, president, Public Affairs Research Council, in-person interview, Feb. 19, 2015
Jim Harris, Blueprint Louisiana, in-person interview, Feb. 12, 2015
Jan Moller, executive director of the Louisiana Budget Project, in-person interview, Feb. 5, 2015
Louisiana Ethics Administration Disclosure Portal, accessed April 13, 2015 
http://ethics.la.gov/EthicsCharges/CustomSearch.aspx?SearchName=SearchbySubjectMatters
Melissa Landry, executive director, Louisiana Lawsuit Abuse Watch, in-person interview, May 22, 2015.
Valarie Willard, communications director of the Louisiana Supreme Court, telephone interview on May 22, 2015</t>
  </si>
  <si>
    <t xml:space="preserve">Opinions are posted online on the website of the Unified Judicial System of Pennsylvania and can be searched without registering.
The site is easily accessible and the documents are the full-text of the opinions, but the files are in pdf format. Several search mechanisms allow for targeted research, while users can also browse all records. </t>
  </si>
  <si>
    <t xml:space="preserve">Ohio Supreme Court decisions are generally put online when they are handed down. All raw information is released to the public, except to the extent necessary to comply with federal law regarding the release of personally identifiable information. The data are released in pdf format by the government and are available to the public in a timely fashion. Any person can access the data at any time without having to identify him/herself or provide any justification for doing so. </t>
  </si>
  <si>
    <t>Carol Williams, GEC executive director, telephone interview Feb. 18, 2015.   
Newspaper search, 2013-present.    
Kansas Ethics Commission annual report fiscal 2014, pages 7-10: http://ethics.ks.gov/GECSummaries/Annual%20Report%202014.pdf</t>
  </si>
  <si>
    <t xml:space="preserve">Court decisions, records and opinions in Oklahoma's current two-tiered online system are in pdf format. The websites can be difficult to navigate as they require users to search by case name.
The state had been working toward a true open data model for access to court records, but a project to create this system for court records was shelved in 2014. </t>
  </si>
  <si>
    <t xml:space="preserve">Emily Dennis, Kentucky Registry of Election Finance, general counsel, 31 December 2014, Frankfort, Kentucky, phone interview.
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John Schaaf, Kentucky Legislative Branch Ethics Commission, assistant director and general counsel, 31 December 2014, Frankfort, Kentucky, phone interview. </t>
  </si>
  <si>
    <t>Decisions from the appellate court and the supreme court are available and easily accessible. Records can be browsed quickly by year, but all documents are pdf files. They are free, complete, the original documents and open to anyone.
Availability of trial court cases varies county by county. Some courts will put cases of great public interest on line, but most cases are not considered of sufficient interest to justify such treatment. However, anyone can get the papers on request.</t>
  </si>
  <si>
    <t>In Mississippi, campaign finance reports are processed by the Secretary of State's office and  the office tries to identify irregularities, such as if a person's address is not written properly. However, there is no evidence that the campaign contributions and expenditures for individuals or PACs are actually audited. 
The political parties are required to perform a yearly internal audit according to party guidelines.</t>
  </si>
  <si>
    <t>Interview: Inspector General Cynthia Carrasco, Jan. 5, 2015, by phone. 
Interview: Julia Vaughn, policy director of Common Cause Indiana, May 11, 2015, by email. 
Indiana Code 4-2-6-4, State Ethics Commission rules</t>
  </si>
  <si>
    <t>Executive-branch asset disclosures are not independently audited. There is no law requiring it, and thus the auditing doesn't take place.</t>
  </si>
  <si>
    <t>Megan Tooker, executive director and legal counsel, Iowa Ethics and Campaign Finance Board, Feb. 5, 2015, telephone interview
Steve Davis, communications director, Iowa Judicial Branch, Feb. 26 and Jan. 16, 2015, email 
Christine Mayberry, Iowa Supreme Court Clerk of Court Office, Jan. 21, 2015, telephone conversation</t>
  </si>
  <si>
    <t>The Minnesota Campaign Finance and Public Disclosure Board is responsible for auditing the campaign finances of candidates, political parties and PACs and is obliged to do so as long as they have sufficient available resources to undertake an audit. 
Past funding cuts have made audits and investigations more difficult for The Campaign Finance and Public Disclosure Board. A 2014 increase in funding allowed the Board to hire another staff member according to Goldsmith.
Most audits by the Board are prompted by a tip or allegation of misconduct when financial irregularities are discovered or suspected. There are no random auditing mechanisms in place. 
In 2014, The Minnesota Campaign Finance and Public Disclosure Board reported a significant problem in their donation tracking and data records, which initially totaled $26 million in mismatched or missing contributions. Goldsmith said the records were eventually reconciled and the system is being changed to track donations between campaign groups more closely.</t>
  </si>
  <si>
    <t>Asset disclosures of executive-branch officials are given what's called a "desk review." Audits are performed only if a review surfaces a potential impropriety.</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</si>
  <si>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Secretary of State, Illinois, economic interest search, accessed April 15, 2015 http://www.cyberdriveillinois.com/</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</si>
  <si>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t>
  </si>
  <si>
    <t>Disclosure forms are inspected within 20 days of filing for missing information or major mathematical errors. The inspections do catch those errors, but there is no formal audit of campaign finance compliance due to lack of resources. The Commissioner of Political Practices relies on public reporting to initiate investigations of most major violations.
The absence of formal auditing is something the Commissioner of Political Practices would like to remedy.</t>
  </si>
  <si>
    <t>The Court of Appeals website notes that "decisions are available here the day of their release to the general public." Other tiers of New York courts also make decisions available online immediately. The court does not limit access to its decisions, which can be accessed without the need to register or identify oneself.
Decisions are easily accessible in PDF and/or WPD formats. In addition, the site has a search feature that includes a broad range of variables.</t>
  </si>
  <si>
    <t>Les Kondo, Hawaii State Ethics Commission, executive director, Honolulu, Hawaii, 2 February 2015, telephone 
Ian Lind, longtime investigative and government reporter, 22 April 2015, Honolulu, Hawaii, email and telephone
Carmille Lim, Common Cause Hawaii, executive director, 27 April 2015, Honolulu, Hawaii, telephone.
Disclosures, Hawaii State Ethics Commission, accessed 16 January 2015
http://ethics.hawaii.gov/alldisc/Disclosures, Hawaii State Ethics Commission, accessed 16 January 2015,http://ethics.hawaii.gov/alldisc/
Hawaii State Ethics Commission, Disclosure of Financial Interest, Long Form, Ethics Commissioner Edward Broglio, 28 April 2014, http://files.hawaii.gov/ethics/disc/2014/Kfx10Dis-6468.pdf</t>
  </si>
  <si>
    <t>Supreme Court and Court of Appeals decisions and opinions are available online as PDFs. A separate website (https://caselookup.nmcourts.gov/caselookup/app) allows users to search data (but not details of all decisions/opinions) from New Mexico District Court, Magistrate Court and Municipal Court; the information is not made easily available for download. 
The NM Courts website does not require registration or membership.</t>
  </si>
  <si>
    <t>In law, state civil servants must recuse themselves from actions in which they may have a conflict of interest.</t>
  </si>
  <si>
    <t>New York's governor publishes quarterly budget reports that include updates on revenues, expenditures and debt. The reports are available in PDF format in the archives of the Open Budget website every three months. The third-quarter and year-end reports are tied in with the executive budget proposal and final budget, respectively.</t>
  </si>
  <si>
    <t>West Virginia Code 6B-2-5(g) Ethical Standards for Elected and Appointed Officials and Public Employees. Complete through 2014. 
 http://www.legis.state.wv.us/WVCODE/ChapterEntire.cfm?chap=06b&amp;art=2&amp;section=5#02</t>
  </si>
  <si>
    <t>State Auditor's Report, accessed on March 3, 2015 - http://www.audits.ga.gov/rsaAudits/viewMain.aud
Interview with William Perry, Executive Director, Common Cause Georgia, January 23, 2015. 
Interview with Tom Crawford, Editor of the Capitol Report, February 20,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</si>
  <si>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A monthly report is available for free, online, on the state controller's office web site. The report lists revenue collected, expenditures made and debt-levels. It is available within two weeks after the end of the preceding month. Format is pdf.</t>
  </si>
  <si>
    <t>s. 35.93, Wis. Stats. Administrative Code, http://docs.legis.wisconsin.gov/code/admin_code; upfated as of January 2015
Wis. Stats. 19.45 Code of Ethics, Standards of conduct; state public officials, http://docs.legis.wisconsin.gov/statutes/statutes/19/III/45</t>
  </si>
  <si>
    <t xml:space="preserve">Only a small proportion of court decisions are available online, mostly those released by the state Supreme Court. The documents that are posted online are invariably in the proprietary PDF format. </t>
  </si>
  <si>
    <t>Email from Carol Carson, executive director of the Office of State Ethics, Feb. 6 and August 3, 2015; interview by phone with Carson, in Hartford, Feb. 9, 2015.
Audit reports, 2008 through 2013, by the OSE, http://www.ct.gov/ethics/cwp/view.asp?a=3488&amp;Q=414974
"When Is an Ethics Commission "Independent"?" by Robert Wechsler in CityEthics.org, Sept. 18, 2014. http://www.cityethics.org/content/when-ethics-commission-independent
Dennis O'Connor, Executive Director, Judicial Review Council. Email interview, July 27, 2015.</t>
  </si>
  <si>
    <t>While Montana Supreme Court decisions are made available to the public online in pdf format, District Court decisions can only be obtained by email or ground mail.
The Supreme Court's docket, orders, and opinions are available online. Orders and opinions appear online soon after they are made. This includes appellate decisions because the Supreme Court also serves as Montana's appeals court.</t>
  </si>
  <si>
    <t>State and Local Government Conflict of Interests Act, 1994. Article 5, Section 3104. http://law.lis.virginia.gov/vacode/title2.2/chapter31/section2.2-3104/</t>
  </si>
  <si>
    <t xml:space="preserve">Nebraska court decisions are available online in pdf format, A search is required, but the database allows for several options, such as date, attorney, and case number. </t>
  </si>
  <si>
    <t>Deborah Moreau, lawyer, Public Integrity Commission, email interview, February 6, 2015; 
Jon Offredo, government reporter, The News Journal, delawareonline.com, phone interview, April 2, 2015
2014 Public Officer Disclosures Database, received March 24, 2015;</t>
  </si>
  <si>
    <t>Kerrie Stillman, director of operations and communications at the Commission on Ethics, interviewed by phone April 2, 2015
Carol Weissert, Director of the Leroy Collins Institute at Florida State University, interviewed by phone on March 26, 2015
Mark Herron, attorney and ethics expert, interviewed by phone April 3, 2015</t>
  </si>
  <si>
    <t>Chapter 42.52 RCW ETHICS IN PUBLIC SERVICE, 2011; http://apps.leg.wa.gov/rcw/default.aspx?cite=42.52&amp;full=true#42.52.080</t>
  </si>
  <si>
    <t>The executive publishes a Comprehensive Annual Financial Report, but does not publish monthly or quarterly reports that include expenditures and debt. The Legislative Finance Committee issues Revenue Tracking Reports on its website, but not every month. The tracking reports include information about accrued taxes, royalties, rents and investment earnings.
 However, New Mexico was the last state in the nation to release its CAFR in 2014, and the contract auditor looking over the department that prepared it found not enough information even to form an opinion. 
 As the state auditor told the Santa Fe Reporter: “You’ve got your checkbook and the amount you have in the bank. For the state of New Mexico, those don’t match.” A watchdog group said the state had serious accountability problems in its budget reporting.</t>
  </si>
  <si>
    <t>Circuit court documents are not available online. Supreme Court and appellate court orders and opinions are available online but they are not guaranteed to be complete, and are not available in bulk or accessible by API. The dockets and descriptions of final orders for all cases are available through a query form on Case.Net.
The available court orders and opinions are up-to-date pdf files that are archived permanently.</t>
  </si>
  <si>
    <t>Statements of Economic Interest are not independently audited. According to Tom Hood, "The Statement of Economic Interest contains required fields which must be completed. The online filing system also warns filers when non-required fields are left blank and provides two opportunities to recheck those fields before the filing is complete."</t>
  </si>
  <si>
    <t>No such law exists.
 Justin St. james, Staff Attorney, Vermont State Employees Association, personal interview Feb. 17, 2015.
 Former Sen. Vincent Illuzzi, personal interview, Feb.17, 2015. 
 Executive Order 09-11 Vermont Executive Code of Ethics (2011). 
 http://governor.vermont.gov/executive_orders/09-11-executive-code-of-ethics</t>
  </si>
  <si>
    <t>In practice, decision-makers at state-run pension funds adhere to the law governing private-sector employment. 
The law requires only that decision-makers at state-run pension funds follow the general government employee "cooling-off" period, which requires not returning to attempt to influence former colleagues on matters that the individual had any involvement with while working at the agency. The period lasts one year.
David Cannella, Arizona State Retirement System Communication Manager, said the laws are followed. There are no documented cases of violations.
According to Byron Schlomach, Goldwater Institute Center for Economic Prosperity director, there "are no real restrictions," which makes it easy to abide by the rules.</t>
  </si>
  <si>
    <t xml:space="preserve">Each county in Mississippi is different in how accessible its court records are. While most counties do not have an online database for their court documents, all appellate decisions are accessible online at no cost on the State of Mississippi Judiciary website. This website adheres to completeness and cost open data standards, but many of the county websites adhere to none. 
Among the state's 82 counties, 26 trial courts in 15 counties participate in Mississippi Electronic Courts. The database, though incomplete, is easily accessible and users can browse records by year. Files are in pdf format only. </t>
  </si>
  <si>
    <t>No such law exists.
Corroborated by:
Jean Mills-Barber,HR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t>
  </si>
  <si>
    <t>Each campaign finance report is reviewed "on its face" for mathematical errors, omissions of required information, or a general lack of completeness and coherence. But election officials do not audit the reports in detail. Political observers say that enforcement is lax because the Secretary Of State, Michigan's chief elections official, lacks sufficient staff to scrutinize each campaign finance report.
The SOS routinely issues fines for failure to meet reporting deadlines but the list of scofflaws in this category has stretched over years with no enforcement action. For example, in February, the SOS’ Bureau of Elections sent a notice to a Detroit-based political action committee known as Friends of Spartacus, informing them that their request to dissolve the PAC was denied because the group had unpaid, cumulative fines of $1,525. Those late-filing fees were owed to the state because the PAC had not filed several of its campaign finance reports dating back to the second quarter of 2013.
In May, state Rep. George Cushingberry of Detroit was put on notice by the Bureau of Elections that he still had not filed his off-year campaign reports for the second and third quarters of 2013.
According to John Pirich, a former assistant attorney general, the Attorney General's Office plays an enforcement role but only in rare instances when criminal charges will be sought against a person who is viewed as an “egregious” violator of the law or a “malcontent.” Pirich said this occurs about two times a year.</t>
  </si>
  <si>
    <t>There are no documented cases during the study period of decision-makers at state-run pension funds accepting private sector employment after leaving office that is beyond the law.
"I was the ethics supervisor from 2004 to 2014," said Jerry Burnett, deputy commissioner of the Department of Revenue. "During that time, we never even had a complaint of anything like that."
A review of news archives confirms there have been no such civil or criminal charges.</t>
  </si>
  <si>
    <t>The state Treasury usually publishes monthly revenue reports (with occasional exceptions), but does not report on expenditures appropriated. They report on debt annually, but not monthly. Many states do monitor expenditures and debt, Keevey says, but New Jersey never has. But every time the state issues debt, it reports on its debts, according to Treasury spokesman Joe Perone. That usually occurs three to four times a year. New Jersey spotlight reporter John Reitmyer agrees. Expenditure and debt reporting is lacking.</t>
  </si>
  <si>
    <t>Court decisions and opinions are accessible to the public in pdf file format. 
Opinions and orders from the Minnesota Supreme Court and the Minnesota Court of Appeals are available free-of-charge on the Minnesota Judicial Branch’s website as soon as they are made public.</t>
  </si>
  <si>
    <t xml:space="preserve">No violations of Alabama’s revolving door law were documented among decision-makers at the Retirement Systems of Alabama during the study period. Alabama law would ban RSA employees from leaving their state jobs and then within two years lobbying or negotiating contracts with their former colleagues. 
Marc Green, chief investment officer for the RSA, said that the RSA does not farm out investments to groups, which in practice limits attempts to lobby investment analysts or other decision-makers.  </t>
  </si>
  <si>
    <t>The Minnesota Campaign Finance and Public Disclosure Board audits executive branch asset disclosures (known as statements of economic interest in Minnesota) when financial irregularities are discovered or suspected. There are no random auditing mechanisms in place. 
 Audits are also dependent on the Board’s available resources (staff) and how many audits they can handle as an entity. 
 Past funding cuts have made audits and investigations more difficult for The Campaign Finance and Public Disclosure Board though a 2014 increase in funding allowed the Board to hire another staff member according to Goldsmith, the Board's Executive Director. Still, Jeremy Schroeder, Executive Director of Common Cause Minnesota said that a general lack of funding for the Board prohibits the entity from investigating or auditing an acceptable amount of financial documents.</t>
  </si>
  <si>
    <t>All court rulings are outlined in writing, without exception, and are available for free online. To search the database, one must search by party name of docket number, and files are in pdf format. Archived information is available and there are no fees or processing costs attached to public access to the information
 Each of the 57 circuit courts hosts its own online system and some do not provide a free online search for court rulings. Also, because the various software systems are vendor-specific, open data standards vary from circuit to circuit.</t>
  </si>
  <si>
    <t xml:space="preserve">Businesses that contract with the state are not required to adhere to the same code of conduct as state employees. The issue has not come up in a substantive way, so there haven’t been any expectations that companies would meet the same standards.
However, there are some restrictions. The state's Ethics Law, for instance, states not only that public employees and officials should not receive anything of value in return for an official action, but also that no one may offer anything of value to prompt an official action. </t>
  </si>
  <si>
    <t>Only appellate court and Supreme Court decisions are available for free online in Massachusetts; that does not include appellate case filings. There is some limited docket information for civil and criminal cases. Massachusetts has three different systems for accessing that information – an appellate court database of decisions, a Superior Court database of some civil and criminal cases that requires a user to know a party name in a civil case or a docket number for a criminal case in order to access the basic docket information. There is a third database that was unveiled last year known as “Mass Courts eservices” which provides some information about other lower-level courts in Massachusetts including Probate and Family Court, Land Court, some District Courts and Housing Courts. 
 To access docket information for the Superior Court database, an individual must have an approved logon and password from the Trial Court administrative office. Data are available only in pdf format. 
 The records include only “the case details, displayed on the PCs, include party, event, docket, and disposition information. However, case documents are not viewable. Actual case documents are available for public inspection at the respective courthouses,” the state court site, www.ma-trialcourts.org notes.</t>
  </si>
  <si>
    <t>There are no documented cases of members of the legislative branch and/or family members accepting gifts or hospitality above what is legally allowed during the study period. 
 It should be noted that in 2013, the state gift ban legislation was loosened, allowing lawmakers to accept food or a beverage given at a reception, meal, or meeting if every member of the Legislature is invited to the event. 
 Prior to 2013, any public official, an employee of the legislature, or a local official of a metropolitan governmental unit were restricted from accepting gifts including food and drink. 
 DFL Rep. Ryan Winkler has said that fellow lawmakers have already attempted to circumvent this ban by scheduling conferences and meetings in locations that are too far away for every legislator to attend. But as long as all lawmakers are invited, free food and beverage is allowed.
---
Peer Reviewer Comment: Agree.
The recent reform opened the door once again for interest groups to throw receptions and dinners for the Legislature. Sen. John Marty, sponsor of the original gift-ban law, says that since the 2013 change "there definitely has been an increase in these events and the number of legislators going to them."</t>
  </si>
  <si>
    <t>A 100 score is earned if there are no documented cases of officials taking jobs in the private sector that entail directly lobbying or seeking to influence their former government colleagues, without an adequate cooling-off period.
A 50 score is earned if there are occasional instances of officials taking jobs without observing an adequate cooling-off period.
A 0 score is earned if no cooling-off periods exist or they are routinely ignored.</t>
  </si>
  <si>
    <t>A 100 score is earned if state service contractors adhere to the same code of conduct (or equivalent) applicable to government employees, and which regulates behavior, practice, and performance.
A 50 score is earned if state service contractors adhere to the code of conduct (or equivalent), but documented evidence shows there are some exceptions.
A 0 score is earned if state service contractors generally fail to adhere to the code of conduct (or equivalent) or the code does not exist.</t>
  </si>
  <si>
    <t>The state executive does not publish any comprehensive monthly or quarterly financial reports.
However, an interactive checkbook showing actual revenue and expenses for the current budget year to date is available on the state's budget transparency website,  OpenNV.gov.
The online information on revenues and expenditures is pretty thorough, down to the vendor level. However, it does not include any information about debt. It also does not give the big picture the way a monthly report would.</t>
  </si>
  <si>
    <t>Most legislators adhere to the limits imposed on lobbyists spreading gifts and hospitality --$58 per month, or $350 in the calendar year, from each individual lobbyist -- but they are not required to report those perks. Michigan law assigns the requirement of reporting gifts to the lobbyists, not the legislator/recipients. What’s more, state enforcement of disclosure rules are lax. As a result, the limits are easily circumvented and the gift reports typically offer few details.
State Sen. Steve Bieda, the Legislature's leading advocate for greater transparency, and other critics say that out-of-state trips by lawmakers, largely paid for by special interest groups, including vacations to the Caribbean or other tropical destinations, are not unusual. But the details of those trips rarely show up in lobbying disclosure reports. 
The Michigan Campaign Finance Network, a watchdog group, reported in February that lobbyists reported spending $725,000 on hospitality, travel and accommodations for state officials in 2014 but very little of that largesse was connected to a named beneficiary. 
“Citizens should have a right to know the whole story of what lobbyists are spending to influence officeholders and administration officials,” the report concluded. “Not only should citizens know who is being lobbied and what hospitality they are receiving, they should know what bills, budgets and regulations the lobbyists are advocating.”</t>
  </si>
  <si>
    <t xml:space="preserve">These reports do not exist. The legislative fiscal division only publishes a biannual financial analysis that is available each June after the biannual legislative session. </t>
  </si>
  <si>
    <t>The Nebraska Department of Administrative Services produces monthly reports on revenues collected, expenses incurred and debt, which it lists under “encumbrances.” The reports are posted online (http://das.nebraska.gov/accounting/financial_reports/monthly_reports.html).</t>
  </si>
  <si>
    <t>The decisions of the Supreme Court are available online in pdf format; those of the Superior Court are generally not.
All Supreme Court opinions from previous years (since online record-keeping began) are archived and available at the court website. Any user, at any time, may access Supreme Court decisions online - with no identification or reasoning required.
The decisions of lower courts are not available online. There have been calls from the judicial branch to lawmakers to introduce an e-filing system for the lower courts to ensure citizens' easy access to lower court records.</t>
  </si>
  <si>
    <t>There are no documented cases of legislators found to have violated the gifts or hospitality ban of state law during the reporting period between Jan. 1, 2013 and March 31, 2014.   
Pam Wilmot, Executive Director of Common Cause Massachusetts, said the problem occurs more frequently on the municipal level – but is rarely seen with members of the Legislature. “They are rare,” Wilmot said.  We have strict rules about gifts compared to a lot of other states, and I’ve been to a lot of other states.”
The state Republican Party this year requested the Ethics Commission to investigate state Sen. Brian Joyce, a Democrat, for allegedly violating the conflict-of-interest law by giving gold-plate, custom-engraved sunglasses to his Legislative colleagues as a Christmas gift. Joyce bought the designer sunglasses, which retail for up to $244.00 for $74.50, according to news reports.   
Joyce did not pay for any of the sunglasses, which he originally agreed to purchase from Randolph Engineering, until a Boston Globe reporter inquired about the gift in late January. Joyce also bought seven pairs for himself, his wife and five children. The Ethics Commission does not confirm or deny the existence of any investigation.</t>
  </si>
  <si>
    <t>The Office of Administration publishes a monthly summary of general revenue fund receipts and expenditures compared to the receipts and expenditures of the previous year and, for revenue figures, the estimated revenue for the year. Debt is not included.
The reports are published on the Office of Administration website, openly available, for free.</t>
  </si>
  <si>
    <t>The Louisiana Board of Ethics has the authority to audit campaign finance disclosures. However, the board does not have the staff to do much more than ensure that reports are filed in a timely and proper manner. They are unable, for instance, to check the validity of the entries.
 Observers and participants say the reports usually are filled out properly because opponents look at the reports very closely as part of their opposition research. If a mistake is found, it usually is brought out publicly in order to embarrass the candidate during the election.</t>
  </si>
  <si>
    <t>The Louisiana Supreme Court and the circuits for the state appellate courts have their opinions posted online in pdf format, including those that are not published, where they are easily accessible and can be downloaded free of charge. Users can search cases by date or title, or browse the files.
 But the district-level courts and below have access blocked by paywalls or don’t exist at all.</t>
  </si>
  <si>
    <t>Asset disclosures are not required of executive branch officials -- or any state officials -- in Michigan. The lack of thorough asset disclosures that are regimented and audited means that conflicts of interest among the governor's staff and Cabinet-level officials remain in the dark.</t>
  </si>
  <si>
    <t>The available Iowa Supreme Court and Court of Appeals decisions are found online in pdf format. 
District Court documents are available, but citizens must use a kiosk in the county where the document was filed. There is a cost to print documents (50 cents per page), but documents may be loaded onto a flash drive for free. This electronic document management system is available in 74 of Iowa's 99 counties, with plans to completely implement the system by June 30, 2015.</t>
  </si>
  <si>
    <t>Wis. Stat. § 19.45 (8) and (9). Standards of Conduct: state public officials, http://docs.legis.wisconsin.gov/statutes/statutes/19/III/45
2003 Wis Ethics Board Decision on POST EMPLOYMENT, 12 G44, http://gab.wi.gov/sites/default/files/opinions/32/03_12_pdf_19033.pdf</t>
  </si>
  <si>
    <t>The Kansas Judicial Branch website are uploaded in pdf format immediately after being transmitted by the Reporter's Office.</t>
  </si>
  <si>
    <t>Texas Government Code, Section 572, Effective Sept. 1, 1993 
http://www.statutes.legis.state.tx.us/Docs/GV/htm/GV.572.htm</t>
  </si>
  <si>
    <t xml:space="preserve">Decisions by the Kentucky Supreme Court and Court of Appeals are available online in pdf format. However, Kentucky's lower courts do not publish rulings by district and circuit court judges online. 
In addition, the Kentucky Court of Appeals does not update their opinions and outcomes of the cases in instances in which the Kentucky Supreme Court reverses the Court of Appeals on a specific point or the outcome of the case. 
It should be noted that while the state law library often takes several months to post summaries of Supreme Court rulings and decisions online, the Supreme Court releases its minutes containing the announcement of the rulings and decisions when the court meets almost instantaneously. </t>
  </si>
  <si>
    <t>In practice, decision-makers at state-run pension funds adhere to the law governing private sector employment after leaving office.</t>
  </si>
  <si>
    <t xml:space="preserve">In fiscal 2014, the staff of the Governmental Ethics Commission conducted what it described as 1,322 "comprehensive desk reviews" of campaign finance reports, along with 42 audits of candidates, political party committees and PACs. Audits are triggered: 1.) when the commission receives a formal complaint; 2.) when desk reviews reveal problems that need clarifications; 3.) on a random basis. A veteran statehouse reporter said the GEC "does a pretty good job of looking at reports and finding errors...they certainly notify legislators every time they find an error and allow them to amend it." </t>
  </si>
  <si>
    <t>RCW 42.52.080, 1999 Employment after public service http://apps.leg.wa.gov/rcw/default.aspx?cite=42.52.080</t>
  </si>
  <si>
    <t xml:space="preserve">Indiana court case records and administrative records are electronically available online and free, under a uniform statewide case management system, called Odyssey. The system isn't fully implemented, but is expected to be by the end of 2015. 
Users cannot browse the site and must search for specific cases, and records and in pdf format. </t>
  </si>
  <si>
    <t>House Bill 1064, “An Act to prohibit unlawful self-dealing by state officers and employees,” 2015 South Dakota Legislature, signed March 12 by the governor, http://legis.sd.gov/Legislative_Session/Bills/Bill.aspx?File=HB1064ENR.htm&amp;Session=2015.</t>
  </si>
  <si>
    <t>Maine law does not explicitly require that executive branch financial disclosure forms be regularly, or randomly, audited by an impartial third party and in practice, this does not happen.</t>
  </si>
  <si>
    <t>Comprehensive Governmental Ethics Reform Act, 2006, Tenn. Code Ann. § 3-6-304 (I)
 http://search.mleesmith.com/tca/03-06-0304.html</t>
  </si>
  <si>
    <t>Jay Wierenga, Fair Political Practices Commission, Communications Director, Jan. 22, 2015, Sacramento, email
James R. Cassie, retired lobbyist,  Jan. 15, 2014, Sacramento, email
Victoria B. Henley, Director-Chief Counsel, Commission on Judicial Performance, Apr. 2, 2015, email
Fair Political Practices Commission, Summary of Enforcement Decisions, accessed on April 22, 2015. 
http://www.fppc.ca.gov/Act/2014/2014_AppxIV.pdf
Fair Political Practices Commission, Enforcement Decisions, 2014
http://www.fppc.ca.gov/press_release.php?limit=2014</t>
  </si>
  <si>
    <t>Public Official and Employee Ethics Law, Title 65, Section 1103(g), 1998 http://www.legis.state.pa.us/cfdocs/legis/LI/consCheck.cfm?txtType=HTM&amp;ttl=65&amp;div=0&amp;chpt=11</t>
  </si>
  <si>
    <t>Amy DeVan, executive director of the Colorado Independent Ethics Commission, during a Jan. 27, 2015, phone interview.
Elena Nunez, director of Colorado Common Cause, during a Feb. 23, 2015 phone interview. 
Luis Toro, director of Colorado Ethics Watch, a Denver-based nonprofit that “has been actively monitoring the activities of the Colorado Independent Ethics Commission (“IEC”) since the IEC first met in 2008,” in an April 28, 2015 e-mail.</t>
  </si>
  <si>
    <t>State and Local Government Conflict of Interests Act, 1994. Article 5, Section 3104. http://law.lis.virginia.gov/vacode/title2.2/chapter31/section2.2-3104/
Virginia Retirement System law, 1994. Section 124.21. http://law.lis.virginia.gov/vacode/title51.1/chapter1/section51.1-124.21/</t>
  </si>
  <si>
    <t>Supreme Court and Appellate Court decisions and ruling are publically available online. Circuit Court opinions and rulings are closely controlled by the respective Circuit Court, and often a citizen would need to visit the courthouse to review records. 
Sometimes, Circuit Court records may not be made available, either.
For the court records that are available online, they are either available in electronic PDF or through an online database that requires no special software or subscription to view.</t>
  </si>
  <si>
    <t>Decisions and opinions of Supreme Court and Appellate Court are available online on the Supreme Court website, but they are locked in pdf format.
 Supreme Court and Appellate Court Opinions and Orders are available free online to the public by 2 p.m. on the same day they are filed, barring any unforeseen circumstances.
 District Court and Circuit Court dockets are available online. The lower court's access point is known as Ho`ohiki. It provides access to information from criminal and civil case files in the Circuit and Family Courts and certain civil cases of the District Courts
 The information displayed is from official records, but does not comprise all information from court records available to the public. Court pleadings and rulings, for instance, may be found in case files that may be viewed and copied at a courthouse, but are not currently available through the website. Nor are docket materials posted in a timely fashion.</t>
  </si>
  <si>
    <t>The Board of Ethics does not have the personnel to independently audit executive branch asset disclosures. The staff checks to make sure the disclosures are filed in a timely manner and that they are completely filled out.</t>
  </si>
  <si>
    <t>Oregon Revised Statutes Chapter 244 - Government Ethics, Sections 244.045 (1987), 244.047 (2007).
https://www.oregonlegislature.gov/bills_laws/lawsstatutes/2013ors244.html</t>
  </si>
  <si>
    <t xml:space="preserve">Idaho’s state-level court decisions and opinions are freely available online and organized by release date. The database can be easily accessed but all files are only in pdf format. </t>
  </si>
  <si>
    <t xml:space="preserve">The staff of the Kentucky Executive Branch Ethics Commission reviews the financial and asset disclosure forms filed annually by the more than 1,200 executive branch managers and elected officials, such as the governor, and candidates for statewide elected office. That review consists of checking to make sure all lines are filled out. 
Auditors from the state Auditor of Public Accounts also request a random sample of 40 out of the more than 1,200 financial and asset disclosure forms filed each year. The results of the random sample auditing of the forms is included in the Comprehensive Annual Financial Report due each year by Dec. 31. 
The last time the Executive Branch Ethics Commission had the budget to pay the auditor's office to review a more extensive audit of 200 disclosure forms was the 2007-08 fiscal year. </t>
  </si>
  <si>
    <t>Graham Sloan, Director Arkansas Ethics Commission, January 21, 2015, email interview.
Max Brantley, Senior Editor Arkansas Times, January 20, 2015, telephone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t>
  </si>
  <si>
    <t>Timothy Hogan, Executive Director of the Arizona Center for Law in the Public Interest, in-person interview, 2/26/2015 
Jim Small, Arizona News Service Editor, telephone interview, 5/17/2015
Kris Kingsmore, Arizona Secretary of State Elections Services Assistant Director, telephone interview, 2/12/2015
Arizona Financial Disclosure Statements Handbook, Accessed May 7, 2015, http://apps.azsos.gov/election/financial_disclosure/Financial_Disclosure_Statements_Handbook.pdf
A few lawmakers fall short on financial disclosure, Sterling Fluharty, Glendale Star, February 19, 2015 http://www.glendalestar.com/news/article_bac29c34-b624-11e4-abc3-33d92650d9ef.html</t>
  </si>
  <si>
    <t>No such law exists.
Treasurer Beth Pearce, personal interview Jan. 21, 2015.
Mark Hage, Director of Benefit Programs, VT NEA, telephone interview Jan. 26, 2015.
Jeff Briggs, Alternate member, Pension Investment Committee, telephone interview Feb. 7, 2015.
Assistant Atty. Gen. Jaye Johnson, telephone interview Feb. 2, 2015.</t>
  </si>
  <si>
    <t xml:space="preserve">Supreme Court decisions dating back to 2011 and Appeals Court decisions are available dating back to 2003. Many underlying records are only available at the courts. Many superior court records are not available online. Supreme Court and Appeals Court records which are available online are, free of charge, and posted in a timely manner. 
Superior Court Records availability online vary by circuit. For Large metropolitan areas like the Fulton County circuit they are available online.
The records can be searched by year, but can only be exported as pdf files. </t>
  </si>
  <si>
    <t>All the reports filed are reviewed for completion, but not all reports are subject to more rigorous auditing that goes beyond simple compliance.
The Illinois State Board of Elections is granted the authority to request audits of  the campaign finances of political committees- either randomly or for cause. The political committee is then required to comply with the audit via a third party.
The audits check for compliance among contribution limits, quarterly report filings and reports of campaign contributions of $1,000. If for cause, the State Board of Elections are not required to disclose the name of the committee it requested an audit from unless violations are found. 
The State Board of Elections will randomly select a number of committees to audit each year; but can select no more than 3 percent of those registered. In 2015 and in 2014, the State Board of Elections chose to audit 2 percent of the committees chosen. 
During the fourth quarter 2014, there were 3,690 active committees. 
This means that the State Board of Elections will be requiring audits from roughly 74 political committees.</t>
  </si>
  <si>
    <t>Alaska Public Offices Commission, "2014 Biennial Report" Page 19, (http://doa.alaska.gov/apoc/pdf/2014_biennial_report.pdf), accessed March 26, 2015</t>
  </si>
  <si>
    <t>No such laws exists. 
Corroborated by:
Dee Larsen, contract attorney for the Utah Retirement Systems, Howard, Larsen, Hansen &amp; Eves, Email, April 2, 2015. 
Richard Ellis, Utah State Treasurer, in-person interview April 8, 2015, Salt Lake City.
Utah's retirement audit. Deseret News editorial, March 5, 2013, http://www.deseretnews.com/article/765623878/Utahs-retirement-audit.html?pg=al . Accessed May 9, 2015.
Review of  Utah Retirement Systems Administration,  Enacted by Chapter 185, 2014 General Session, Utah Code 49-11, http://le.utah.gov/xcode/Title49/Chapter11/49-11-S1101.html?v=C49-11-S1101_2014040320140520. Accessed May 9, 2015.</t>
  </si>
  <si>
    <t>While the Idaho Secretary of State's office audits reports through a "discrepancy report" process, some in Idaho believe there are gaps in the law, including the time lag between some PAC or lobbyist spending and their reporting deadlines; those expenditures must be reported very quickly – within 48 hours – when they’re during the weeks just prior to an election, but not as frequently at other times. The Secretary of State can’t audit information it hasn’t yet received.
 For example, lobbying efforts against health insurance exchange legislation in 2013 included robo-calls, direct mail and radio ads targeting all 35 of Idaho's legislative districts, but some of the groups said their lobbyists aren't paid, so they were exempt from lobbyist disclosure requirements, and wouldn't have to report the activity until much later when PAC reports were due, long after the debate was over. Also, several PACs repeatedly swapped money around between them during the 2014 campaign, making it harder to track the original source of the funds. This could effectively evade the discrepancy report audit process if it disguises problems in the information.</t>
  </si>
  <si>
    <t>Texas Government Code, Section 572, Effective as amended, June 18, 2005.   last accessed, June 22, 2015. 
http://www.statutes.legis.state.tx.us/Docs/GV/htm/GV.572.htm</t>
  </si>
  <si>
    <t>New decisions by the Supreme Court and Appellate Court are online in pdf format on the Judicial Branch website within two days of their being issued. They are posted Monday through Friday after 11:30 a.m. These Advance Release Opinions predate their official publication in the (paid subscription) Connecticut Law Journal by about a week. 
They are timely and accessible to anyone with access to the Internet through the Connecticut Judicial Branch website. Superior Court rulings may be (or may not be) available on the websites of private vendors. Because, in part, of the large caseload of Superior Court judges, many rulings are delivered orally. Even if the decisions are written, there is no ease of physical and electronic access, since there's no guarantee that they will be published. Subscriptions and/or registration may be needed for access to one of the private vendors, such as FindLaw.com or WestLaw.com, that may publish a lower court ruling.</t>
  </si>
  <si>
    <t>No such law exists.
Email from Shelli King, spokeswoman for the Tennessee Department of Treasury, on March 27, 2015. 
Phone interview with Rebecca Bradley, ethics specialist with the Tennessee Ethics Commission, on May 22, 2013.</t>
  </si>
  <si>
    <t>Special legislative committees, which sometimes serve as ethics entities in Wyoming, do not have to file formal asset disclosure forms and their expenses are not audited. 
In the case of a 2014 investigation against the Superintendent of Public Instruction Cindy Hill, the Legislature kept track of and voted on expenses incurred during the investigation, but they were not audited, Rep. Ruth Ann Petroff, R- Jackson, said. 
Members of the Wyoming Commission on Judicial Ethics and Conduct do not file asset disclosure forms, and so they are not audited.</t>
  </si>
  <si>
    <t>For the most part, legislators adhere to the law governing gifts and hospitality. Infractions tend to be mistakes and are handled with a fine. It’s really up to the lobbyists to ensure that the law isn't violated. Everyone is sure somebody has tripped up in a way beyond a mere clerical error, but nobody can think of an instance, and the Board of Ethics reports no charges during past two years. 
 What is happening these days is that trade associations have bought homes and hosted catered events, said Barry Erwin of the group Council for a Better Louisiana, so they can improve the quality of the food and number of drinks while keeping costs below the $58 limit per legislator.
 But, legislators and elected officials often use their campaign accounts to pay for meals and hospitality.
 Analyzing more than 280,000 records of campaign expenditures between 2009 and 2012, nola.com and WVUE Fox 8 News found that Louisiana politicians as a group spent millions of dollars on expensive meals; tickets to Saints, LSU and then-Hornets games; rounds of golf; and other perks.
 Alexandria Rep. Herbert Dixon, for example, spent about $35,000 in food and drinks in the four years studied. But finding out who shared those meals or their purpose is all but impossible. He had 250 instances in which he labeled the expense as only "meal," including $528 at Sullivan's in Baton Rouge and $363 at Ruth's Chris. He did not respond to a request for comment.</t>
  </si>
  <si>
    <t>The Campaign Spending Commission has the authority to conduct random audits, but, citing insufficient staff, it does not use a regular auditing schedule. Instead, it primarily conducts audits after noticing irregularities in required reports, according to the commission.
 The last random audits were conducted in 2005, according to a report from Executive Director Kristin Izumi-Nitao as reported in the minutes of the commission's February 2014 meeting.</t>
  </si>
  <si>
    <t>The website for the appellate courts and the Supreme allows the public to follow any case and read the decision, if one is issued. The database is easily to use and access. 
The website for the appellate courts and the Supreme allows the public to follow any case and read the decision, if one is issued. The information is free, timely, original and permanent and non-discriminatory. Neither registration nor licensing is required.
 The decisions are available in PDF or Microsoft Word, but cannot be downloaded in bulk. Users must download each case individually. 
 For trial courts, however, there is wide variation among the 58 counties. Some provide free and complete access, while other charge a fee for accessing the information. Some counties, including Los Angeles, have chosen to impose fees, however.</t>
  </si>
  <si>
    <t>There have not been any independent audits of campaign disclosure reports during the study period. Such audits would only happen if a complaint was filed. Georgia's Government Transparency and Campaign Finance Commission has a goal of instituting random audits, but has not done so during the research period. 
 A 2014 performance audit of the commission found that it lacks policies and procedures to review disclosure records as required. The commission has a goal or randomly auditing 5 percent of disclosure reports. The 2016 fiscal year budget does include eight new positions for the agency to help with oversight.</t>
  </si>
  <si>
    <t xml:space="preserve">Opinions and decisions of both Supreme and Appeals courts are published online in a timely, free, and complete format. As regards to the Supreme Court, available opinions and decisions go back until 1998. The files can be easily accessed, but are only available in pdf format. </t>
  </si>
  <si>
    <t xml:space="preserve">During the reporting period, no instances have been documented of Kentucky legislators or immediate family members accepting gifts or being entertained by lobbyists or special interests in violation of Kentucky's ethics laws. 
The Kentucky Legislative Ethics Commission has not held a public hearing about or released the results of an investigation of a legislator for violating the gifts and hospitality rules. (The commission cannot, by law, confirm or deny the existence of any active investigations.) In addition, no legislator has been prosecuted or investigated by Kentucky's attorney general office for improperly using state resources. And no news articles have been written during the reporting period raising questions about a lawmaker's use of public resources. </t>
  </si>
  <si>
    <t>Washington does not mandate regular audits of F-1 financial disclosure forms, nor are they audited in practice. The Public Disclosure Commission has the authority - one it does not exercise often - to double-check the filings for accuracy. Basically, the Public Disclosure Commission has no staff for auditing or verifying.</t>
  </si>
  <si>
    <t xml:space="preserve">Florida's Division of Elections supposedly conducts audits from time to time, but only on a very basic level – for example, to ensure that contributions are all below the legal limit. Division of Elections spokeswoman Meredith Beatrice said the audits are performed regularly but could not give a date for the last audit or any documentation showing it occurred. Experts said that the Division of Elections doesn't have the resources to conduct regular or thorough audits, and furthermore, that it cannot be considered impartial (its director is chosen by the Secretary of State, who is appointed by the governor). 
The Florida Elections Commission does not have the power to conduct independent audits. </t>
  </si>
  <si>
    <t>Financial disclosure statements of the Ethics Commission are not audited in West Virginia.</t>
  </si>
  <si>
    <t xml:space="preserve">Campaign finance filings of Delaware political candidates are not independently audited and are rarely reviewed for completeness or accuracy, says Elaine Manlove, Delaware's elections commissioner, who reports up through the executive branch. 
Manlove's office has just one full-time worker in its campaign finance section responsible for monitoring campaign finance disclosure reports of statewide, county and local candidates for political office in Delaware. </t>
  </si>
  <si>
    <t>The statements of economic interest of state officials and employees are not audited. A member of the press or public could check some information on the disclosure statements through public property or corporation records, said Dale Eisman, acting director of communications for Common Cause, but other items such as stock holdings would be impossible to check.
Under the 2014 ethics law, the Conflict of Interest and Ethics Advisory Council will compare the disclosure forms from lobbyists with the statements of economic interest from state officials and employees. Under a 2015 bill on the governor’s desk, legislators will not begin filing statements with the council until after 1 January 2016.
The Secretary of the Commonwealth rarely sends back any ethics disclosure forms, unless a whole page is blank. The new council would have the first compliance review in Virginia by comparing forms from lobbyists with those of employees and officials.</t>
  </si>
  <si>
    <t>For the Supreme Court and Court of Appeals, decisions and opinions are available online and are complete, primary source data.
All files published by the courts are available in pdf version.</t>
  </si>
  <si>
    <t>Appellate opinions issued by the Supreme Court and Court of Appeals are available online at no charge, but in pdf format. Complete opinions of the court are released in their entirety as they are issued.  Appellate opinions are available online and through a free appellate slip opinion notification service:  the ak-slip-opinions listserv.  Each week, subscribers receive a message providing a list of opinions and Memorandum Opinion and Judgments issued by the Supreme Court and court of appeals that week. The message includes the case type and a link to the document posted on the court’s website. 
However, appellate and Supreme Court opinions are placed offline at the end of each calendar year, but are still available in print or via request.
Additionally, the Law Library maintains a free Case Law database which provides access to opinions of the Alaska Supreme Court and the Alaska Court of Appeals. Included on the site are all opinions dated from 1960 and published in West’s Pacific Reporter and West’s Alaska Reporter.</t>
  </si>
  <si>
    <t>During the period under review, there were no documented cases of legislators or family members accepting gifts or hospitality beyond what is legally allowed. Still, some observers wonder whether the legal limits are being strictly observed. In practice, lobbyists don't have to declare which individual(s) they have entertained at an event if the invitation goes to an entire chamber of the Legislature. A former state representative said he was uncomfortable accepting hospitality such as free golf outings and so paid for his own.  The past president of the Kansas League of Women Voters, herself a former legislator, said she knew of no violations by legislators in accepting hospitality or gifts.
There is no state gift registry where legislators report gifts received.</t>
  </si>
  <si>
    <t>Since there is no requirement that either members of the Judicial Conduct Board or the House Ethics Panel disclose their assets, there is nothing to audit.</t>
  </si>
  <si>
    <t xml:space="preserve">The State Elections Enforcement Commission (SEEC), created in 1974 to "ensure the integrity of the state's electoral process," has a separate Disclosure and Audit Unit that reviews election-related financial reports and recommends changes to committee treasurers. However, SEEC's auditing has limits.
When the state's touted Citizens' Election Program (CEP) went into effect in 2005, the commission was given the staff to perform diligent audits on the campaign reports of all candidates for the General Assembly and the six constitutional offices.  Several years later, the legislature amended SEEC's mission and cut its staff. 
Today, SEEC gives a cursory look at candidate campaign reports as they are filed (at least quarterly), and posts them online. No party committees are audited. If a possible violation in a candidate report is spotted, if an outside complaint is made, or if commission members learn of violations in another way, it can initiate an investigation. Generally, however, audits don't occur until elections are over. At that point, SEEC conducts a lottery, randomly choosing about 50 percent of legislative districts, and performing audits of every candidate (those who participated in the CEP or not) from those, as well as for the six statewide offices. Those audits are published periodically in the year after the elections.
Auditing of candidate, party and PAC finances is built into the state's public campaign finance system -- the Citizens' Election Program (CEP) -- which requires huge amounts of paperwork and verification documentation. In the 2014 elections, more than 80 percent of state legislative candidates participated in the program, and all six of the candidates for statewide office. 
 </t>
  </si>
  <si>
    <t>Under Iowa law, neither legislators nor their immediate family members are permitted to directly or indirectly receive gifts, with a few exceptions. Carmine Boal, chief clerk of the Iowa House, said there was little oversight for legislators or family members were adhering to the regulations on gifts and hospitality, however, she said many legislators will seek her opinion on whether or not accepting a gift or hospitality is permitted under the Iowa Code. She said she hasn't seen any issues with individuals inappropriately accepting gifts or hospitality during her two sessions as clerk. Legislators can report others for alleged violations, and the Ethics Committee would conduct a review, she said.
Scott Raecker, who spent 14 years in the legislature and served as vice chair of the Ethics Committee, said the committee looked at the gifts and hospitality law a couple of times, but decided not to change it. He said, in his opinion, the law was fairly restrictive and legislators were good about following it. State Sen. Wally Horn, D-Cedar Rapids, who currently chairs the Senate Ethics Committee, said he wasn't aware of any violations of the gift law and that the current law appears to be sufficient.
Most issues that go before the Ethics Committee are dismissed. Only one recent case — involving an issue of accepting compensation from a presidential campaign as a legislator, not a violation of the gift or hospitality law — resulted in a state senator resigning. Kent Sorenson resigned in October 2013 after a report delivered to the Senate Ethics Committee showed probable cause that Sorenson broke the ethics rules by accepting payments from a political action committee. The report raised questions about Senate ethics rules, which allowed for some apparent loopholes, depending upon interpretation, in which a legislator could work for a candidate but not accept employment. 
In 2014, following his resignation, Sorenson pleaded guilty to obstruction of justice and causing a presidential campaign to falsely report its expenditures to the Federal Election Commission after accepting $73,000 in under-the-table money to work on a 2012 presidential campaign.</t>
  </si>
  <si>
    <t>No such asset disclosures are maintained, thus there Is nothing to audit.  Some of those who serve on ethic oversight groups may be subject to disclosures under the state's public records law because of their primary employment affiliations with state or local government. However, those disclosure requirements are not directly related to their roles on these ethics oversight bodies. 
There are no independent audits of any of the disclosure forms required by Utah statute for any branch of government.</t>
  </si>
  <si>
    <t>Any audits of financial disclosure statements would be conducted confidentially by the ethics commission, or possibly the state’s auditor’s office, and there would be no way to publicly determine whether someone has been audited unless an investigation results in a public action.  
There are no indications that the financial disclosure reports by the commission members and executive director have been independently audited.
As a judicial branch agency, the State Commission on Judicial Conduct is not subject to the financial disclosure requirements that largely apply to the Legislature and executive branch state agencies.  
Therefore, commission members and the commission’s staff would not be required to submit a disclosure statement.  
Two judges who serve on the on the commission – an appeals court judge and district court judge – are required to submit disclosure forms to the commission under the ethics statutes but there are no indications that the forms have been audited.</t>
  </si>
  <si>
    <t>The public can access court documents for free at a courthouse or online for a fee. The public must register to log into the Just One Look court document system from outside of a courthouse and pay for each search and to view images of the documents. Searching for one name or case number costs $9.99, and accessing the images of pages in the file costs $5 for the first 20 pages and $.50 for each page thereafter.
However, the documentation available is complete, it is primary documentation, and it is kept available online over time. It can be downloaded in pdf format.</t>
  </si>
  <si>
    <t>Campaign finance in Colorado is not independently audited, but is instead left up to private enforcement through complaints and court action. While the Secretary of State’s office does maintain a website called TRACER where political financing in Colorado is disclosed, it doesn’t audit what ends up on the website. In Colorado it is up to private citizens to review political campaign finance activity and file complaints if they believe something is amiss. This is why organizations like the Denver-based nonprofit Colorado Ethics Watch, which watchdogs campaign finance issues through litigation, exist, says the group's director Luis Toro. Such a system can give rise to suggestions that complaints are “political” when a politician or candidate is accused of violating campaign finance law in Colorado. 
Bob Loevy, a political science professor emeritus at Colorado College, said any Republican can basically expect an ethics complaint from the left-leaning Ethics Watch. The system can also open the door for political shenanigans. A political consultant could set up a business based on filing alleged complaints about a candidate, getting the media to report on them, and reaping the political benefits of bad press for a candidate, according to interviews.</t>
  </si>
  <si>
    <t>Candidates for statewide offices and the Legislature and the judiciary and general purpose political committees, including party organizations and political action committees, are independently audited if they received threshold contributions. The audits are performed randomly every two years, but at least 25 percent of candidates must be audited. The audits are performed by the staff of the state Franchise Tax Board, the tax collection agency, and are a frequent source of enforcement cases.
As of April 2015, four statewide candidates had been selected for audit by the FPPC and the drawing for general purpose committees had not been scheduled yet.</t>
  </si>
  <si>
    <t>It’s not the normal practice in Tennessee to audit the statements of disclosure of interests for the state Ethics Commission or the board that disciplines judges. There is no requirement for the disclosures of members of the Tennessee Ethics Commission or the Board of the Judiciary to be audited, and the disclosures generally are not.
 The Tennessee Ethics Commission has the authority to audit the disclosure if something appears to be improper, said Tom Humphrey, a veteran statehouse reporter who writes for the Knoxville News Sentinel. "They can go in and issue a subpoena and do an audit. But they’ve never done that sort of thing. They just don’t."</t>
  </si>
  <si>
    <t>A 100 score is earned if decisions and records are made available online and can be easily accessed, downloaded in bulk, and in machine-readable format.
A 50 score is earned if such information cannot be easily accessed and/or downloaded in bulk, but it can be downloaded in machine-readable format.
A 0 score is earned if such information is not available online or it is but cannot be downloaded.</t>
  </si>
  <si>
    <t>There have been no recent cases of legislators accepting gifts or hospitality above what is allowed, and all legislators were required to attend four hours of mandatory ethics training in January of 2014, at which the rules were stressed.
  However, lobbying activities that are disclosed on lobbyists’ disclosure forms are exempted from the $50 gift limit, as long as they do not violate the ban on providing a pecuniary benefit “in return for action” on legislation in which the lobbyist or his or her client is interested. 
  That opens the door for larger expenditures by lobbyists on relationship-building with legislators, including hosting them at an annual charity golf tournament called the “Governor’s Cup,” as long as it’s not in return for action on legislation. On those disclosure forms, any amount over $105 spent on a single legislator must be disclosed. The disclosure isn’t made until the annual report is filed on the following Jan. 31. A look at lobbyists’ annual reports for calendar year 2013 shows, for example, one lobbyist who spent $1,250 to host one senator at the Governor’s Cup in September of 2013, and another $1,000 for the senator’s wife. This is not a violation.</t>
  </si>
  <si>
    <t xml:space="preserve">The Legislative Ethics Commission oversees allegations of misconduct by state legislators. 
There have been no documented cases as reported by the Legislative Ethics Commission during the period of study. </t>
  </si>
  <si>
    <t>Asset disclosure forms for those officials who are required to file them are submitted to the secretary of state, whose office does not audit the forms. No independent auditing of the forms is conducted.</t>
  </si>
  <si>
    <t>No entity systematically reviews campaign finances. The Arkansas Ethics Commission checks to make sure required filings have been made but “due to its limited resources, the Ethics Commission does not routinely audit the contents of these types of reports,” said Commission Director Graham Sloan. Contents of reports are typically reviewed only in connection with the investigation of a complaint brought to the Commission, Sloan said. (These forms are filed with the Secretary of State’s office, not with the entity charged with monitoring them for violations, the Ethics Commission.) 
In practice, to the extent that campaign finances are audited, it’s only happening by citizens, watchdog groups, or the media.</t>
  </si>
  <si>
    <t>There are no routine audits that are independently conducted. 
However, the commission will obtain an audit as part of an investigation, if necessary. To do so routinely would be a mammoth undertaking beyond the commission's resources, say commission chairman Ross Cheit and commission lawyer and education coordinator Jason Gramitt.</t>
  </si>
  <si>
    <t>The campaign finance of only candidates who choose to participate in Arizona's public campaign finance system are independently audited. Those candidates who use the public campaign finance system are entered into a lottery that determines a random sample of all the candidates using the system to be audited.</t>
  </si>
  <si>
    <t>Prior to January 1, 2014, there were no limits on gifts and hospitality for lawmakers, so adherence was easy. Now the gift and hospitality limit is $75 dollars a day. There have been no reported cases of lawmakers accepting gifts above that limit from registered lobbyists, but universities are exempt from registering as lobbyists and therefore do not have to disclose gifts and hospitalities. 
 According to an analysis by the Atlanta Journal Constitutions, the University of Georgia handed out $6,110 dollars in free football tickets to lawmakers and exceeded the $75 gift level about 20 times during 2014. 
 “The law permits that,” said UGA Political Science Professor Dr. Charles Bullock. “You can't get tickets to the Falcons, but UGA can say here are tickets to the president's box,” he said referring to the suite at the UGA football stadium.</t>
  </si>
  <si>
    <t>Hawaii law allows de minimis "aloha" gifts of food, trinkets, lei and items generally worth less than $25. While there have been high-profile cases of public officials receiving excess gifts in the past, there has been no indication such is the case in the current study period.</t>
  </si>
  <si>
    <t>Statements of Financial Interest are not independently audited. Compliance reviews are conducted by the State Ethics Commission, but they are often only a sampling due to budget constraints. Not many compliance reviews are currently being conducted because budgeted resources are being prioritized for investigations. Under this structure, the members of the Ethics Commission would be responsible for reviewing their own compliance.</t>
  </si>
  <si>
    <t>A 100 score is earned if the campaign finances of candidates, political parties and PACs are regularly audited by an impartial third party.
A 50 score is earned if the campaign finances of candidates, political parties and PACs are not always independently audited, or they are, but audits may fail to identify problems in the information. A 50 score is also earned where finances of one of the three types (candidates, parties and PACs) are not independently audited.
A 0 score is earned if campaign finances are not independently audited, or they generally fail to identify problems in the information.</t>
  </si>
  <si>
    <t xml:space="preserve">In the study period, there were no documented cases of lawmakers accepting gifts above allowable limits, or of failing to properly report gifts. 
There is some history of lawmakers failing to properly report gifts in Delaware, as noted in E. Norman Veasey's special prosecutor report of December 2013. Veasey, a former Delaware Chief Justice and special campaign finance prosecutor, has recommended that lawmakers ban all gifts of any value to lawmakers. </t>
  </si>
  <si>
    <t>In practice, court decisions and opinions are accessible to the public in open data format.</t>
  </si>
  <si>
    <t>Campaign finances of candidates, political parties and PACs are not regularly audited in Alabama. Such audits are not required by the law, and no office is tasked with conducting them. 
The Secretary of State’s Office collects financial disclosures and on occasion has unofficially looked into allegations that the disclosures are inaccurate, but it cannot order an audit. If discrepancies appear to be present, cases can be referred to the Attorney General’s Office for possible investigation.</t>
  </si>
  <si>
    <t>According to the 2014 Biennial Report of the Alaska Public Offices Commission, in 2013, 100 percent of candidate campaign finance forms were audited, and 67 percent of group campaign finance forms were audited. This rate was achieved after dramatically increasing the amount of groups which file electronically rather than by paper.</t>
  </si>
  <si>
    <t>There were no documented cases of a legislator or a legislator's family members' violating state ethics laws on gifts and hospitality during the reporting period (January 2013 through June 2015).
But these laws have "gray areas," as referenced in a 2014 news story about several state legislators who'd taken overseas trips that were paid for by either a nonprofit, or, in the case of one, by the country's government. An official with the national Center for Ethics in Government said there's a spectrum across the country -- at one end are states with laws that prohibit legislators from accepting any gift (calling them "no cup of coffee states") to states at the other end that have few limits on what officials may accept.
Connecticut's Code of Ethics says public officials may be reimbursed by non-Connecticut government entities for certain travel expenses, but after the trip, an official has 30 days to file a report with the Office of State Ethics (OSE) that details which expenses were covered. If the official fails to file a report, and the failure is "not intentional or due to gross negligence," the official doesn't have to repay the expense. But if the failure to file a report is deemed intentional or the result of gross negligence, the official will have to return the payment or reimbursement. [Sec. 1-84(k)]</t>
  </si>
  <si>
    <t xml:space="preserve">Oklahoma does not audit asset disclosure forms to identify problems or irregularities. 
The agency only reviews to verify the forms are filed, none of the financial information on the form is investigated or audited by the Ethics Commission. </t>
  </si>
  <si>
    <t>James Alexander, retired executive director, Wisconsin Judicial Commission, phone interview Jan. 28, 2015; email interviews Feb. 3, Feb. 8 and Feb. 10, 2015.
Wisconsin Courts Case Seaches,
http://www.wicourts.gov/casesearch.htm Accessed several times, including Feb. 14, 2015
Wisconsin Court System Circuit Court Access, accessed February 2015 http://wcca.wicourts.gov/AB0304.xsl;jsessionid=8CE39F34EBC4AFA3E400D4D52F645788.render6
Brennan Center for Justice, NYU; "Wisconsin Judicial Elections
Updated 02/23/04"</t>
  </si>
  <si>
    <t>Asset disclosures have not been audited during the study period, according to several sources and not all members of the judicial conduct commission have to file asset disclosures. 
An official with the secretary of state’s office said his agency is responsible only for filing disclosures submitted to it. Enforcement, he said, is up to members of the public, who may take their complaints through the court system.</t>
  </si>
  <si>
    <t>No such law exists that requires independent audits of ethics officials' asset disclosures, and thus in practice they are not performed.</t>
  </si>
  <si>
    <t>Jim Radda, Ninth District Circuit Court Judge, State of Wyoming, May 8, 2015, phone.  
Rules Governing Access to Court Records, Rules 12-14,Wyoming Judiciary Branch Website, accessed June 8, 2015
http://www.courts.state.wy.us/WSC/CourtRule?RuleNumber=17#2512                       
Supreme Court Opinions, Wyoming Judicial Branch website, May 11, 2015
http://www.courts.state.wy.us/Home/Opinions</t>
  </si>
  <si>
    <t>No impartial third party routinely audits financial filings by ethics commission members, Judicial Standards Commission members or Legislative Ethics Committee members. In fact, the ethics commission staff only checks Statement of Economic Interest filings to see if they are timely filed and correctly filled out. The staff will do a more thorough examination if presented with evidence of a problem, such as information  left out or misreported. 
They check their own forms. If anything comes up regarding their filing they have to recuse themselves from the consideration.</t>
  </si>
  <si>
    <t xml:space="preserve">Interviewees couldn’t think of any documented cases of state lawmakers not adhering to the 2006 voter-initiated constitutional amendment that implemented a gift ban in Colorado.   Lawmakers in Colorado go through training each year, and often ask questions or seek advisory opinions from the Independent Ethics Commission about issues involving the state’s gift ban.   “It does appear legislators are aware of their responsibilities and seek answers in advance, which is ideally how the process should work,” said Amy Devan, director of the Independent Ethics Commission. “If a complaint is filed with the IEC raising gift ban issues, the Commission reviews to determine if further investigation is needed. Overall, Colorado does seem to be a relatively clean state with regard to these issues.”  That said, some worry that when it comes to conference travel, trips and event tickets, or perhaps allowing a lobbyist to buy a drink here and there, some lawmakers might be more rigorous than others about following the rules.   In February 2015, Colorado’s office of Legislative Services issued a reminder to lawmakers about how the gift ban affects them. The reminder stated that “most” lawmakers and legislative staff know they are the subject of two gift bans, and indicated lawmakers might need more guidance about a third: not being able to accept any gifts from lobbyists. </t>
  </si>
  <si>
    <t>Kathy George, Harrison-Benis in Seattle. Former reporter and board member of Washington Coalition for Open Government, phone interview 2/18/15;
Peter Callahan, writer for MinnPost.com and former columnist for The Tribune in Tacoma, Wash., email interview 3/16/2015
Washington Courts Supreme Court and Court of Appeals Opinion, accessed April 21, 2015.
https://www.courts.wa.gov/opinions/?fa=opinions.recent</t>
  </si>
  <si>
    <t>The financial disclosures of members of the Joint Commission on Public Ethics (JCOPE) are audited -- by the commission. New York Executive Law Section 94 calls for JCOPE to randomly "review" a portion of the state's 30,000 or so financial disclosure forms. The commission does not, however, have a separate process for auditing its own forms, so employees are responsible for auditing their bosses' forms. 
 JCOPE spokesman John Milgrim defended the practice, saying the agency is "run by a professional staff." He declined, however, to say how many forms are "reviewed" every year. "We do not put a number on that," he said.
 Forms from members of the Commission on Judicial Conduct are collected by the Ethics Commission of the Unified Court System, but are not audited.</t>
  </si>
  <si>
    <t>Steve Canterbury, administrator of the West Virginia Supreme Court, in a telephone interview from his office in the state Capitol Jan. 6, 2015.
Supreme Court Web site for comprehensive list of opinions, accessed Mar. 1, 2015.
http://www.courtswv.gov/supreme-court/opinions.html
Stephanie Simpkins, administrative assistant in the Kanawha County Circuit Court, in a telephone interview from her office in Charleston WV Jan. 9, 2015.
Retired attorney Kemp Morton in a telephone interview from his home in Huntington WV Jan. 15, 2015.</t>
  </si>
  <si>
    <t>The Department of Finance and Administration and the Department of Revenue publish monthly reports on revenues collected and expenditures made. The reports are available on their websites.
Monthly or Quarterly in-year reports are not found on the DFA Transparency site. The Department of Revenue has monthly tax collections reported on its website. FY2015 information is not available until after June 30, 2015, the end of FY2015.
The state treasurer's website has reports concerning the state's debts (http://www.treasurerlynnfitch.com/Programs/Pages/Bonds.aspx), but it is difficult to assess whether they're issued monthly or quarterly. Assistant state Treasurer Ricky Manning said the reports are updated "quite often." The latest debt report posted is as of June 30, 2015.</t>
  </si>
  <si>
    <t>Megan Rhyne, executive director of the Virginia Coalition for Open Government, interview by phone and email, 30 December 2014 and 22 April 2015.
Fairfax County Circuit Court information, accessed 5 May 2015. http://www.fairfaxcounty.gov/courts/circuit/criminal_info.htm
Chesterfield County Circuit Court information, accessed 5 May 2015. http://www.chesterfield.gov/content2.aspx?id=8487</t>
  </si>
  <si>
    <t>New Mexico does not have a central ethics enforcement agency. In addition, the secretary of state's office does not randomly audit asset disclosures as there's no requirement in state law. 
 Judges serving terms on the Judicial Standards Commission submit “extrajudicial compensation” forms that are filed with their court clerks; those are not audited.</t>
  </si>
  <si>
    <t>Violations are rare. In February, 2014, the Fair Political Practices Commission disclosed two legislators had received gifts from a lobbying firm. The gifts included two instances of tickets to professional sporting events and a lunch whose cost exceeded the limit that lobbyists are allowed to spend. The lawmakers were not punished but the lobbying firm paid a fine of $133,500 for violating 30 counts of the state's Political Reform Act.</t>
  </si>
  <si>
    <t>2013 Wisconsin Act 153 (March 27, 2014)
http://docs.legis.wisconsin.gov/2013/related/acts/153
Enforcement authority Wis. Statutes 5.05 (1)(c) [2006]
http://docs.legis.wisconsin.gov/statutes/statutes/5/I/05/2m/a
Wis. Stat. chapter 11 (1973), Limit on Contributions, Stats. 11.26(1)
http://docs.legis.wisconsin.gov/statutes/statutes/11/26
March GAB Board meeting (Status Report on LAB Recommendations March 4, 2015) P. 18
http://www.gab.wi.gov/sites/default/files/event/74/march_4_5_2015_open_session_materials_with_agenda__34489.pdf
WISCONSIN RIGHT TO LIFE, INC. v. BARLAND 751 F.3d 804 (2014) http://www.gab.wi.gov/sites/default/files/story/dkt_132_declaratory_judgment_and_permanent_inju_32316.pdf
2007 Wisconsin Act 1</t>
  </si>
  <si>
    <t>Jeff Hunt; attorney with Parr, Brown, Gee, Loveless; in-person interview on February 19, 2015, Salt Lake City.
Joanne Slotnik, Director, Utah Judicial Performance Evaluation Commisison, in-person interview on March 3, 2015, Salt Lake City. 
Ben Whisenant, attorney and law professor, in-person interview on February 27, 2015, Salt Lake City. 
See access to appeallate court opinions:  www.utcourts.gov/opinions/
See online court records system at: http://www.utcourts.gov/xchange/</t>
  </si>
  <si>
    <t>Chief Superior Judge Brian Grearson personal interview Feb. 17, 2015.
Dan Barrett, staff attorney VT ACLU, telephone interview Feb. 19, 2015.
Essex County State’s Attorney Vincent Illuzzi, telephone interview Feb. 20, 2015.
Opinion, State v Fucci Jr., Feb. 13, 2015, accessed Feb. 17, 2015. http://info.libraries.vermont.gov/supct/current/op2013-151.html</t>
  </si>
  <si>
    <t>In practice, the campaign finances of candidates, political parties and PACs are independently audited.</t>
  </si>
  <si>
    <t>The State Budget Office publishes detailed monthly financial reports, online for free, that reflect revenues, expenditures and fiscal trends. These are produced in an html format. The accounting system used to produce these in-year reports tracks expenditures throughout the year against the appropriation for each line item and against the quarterly allotment. In addition, a report is issued by June 1 of each year indicating whether or not an agency is spending at a rate that would exceed their appropriation. If so, a corrective plan accompanies the June 1 report.  Revenues are monitored on a regular basis but are formally adjusted as part of the January and May revenue estimating consensus conferences.  Any of the conference principals (State Treasurer, House Fiscal Agency, Senate Fiscal Agency) can call a conference at any other time in the year if they believe it is necessary.</t>
  </si>
  <si>
    <t>The financial disclosure statements of members of the ethics committee are not audited. The office of the Attorney General has to the authority to examine the statements and “compel such disclosures to be made to comply with the law,” but it rarely does so.</t>
  </si>
  <si>
    <t>Texas Supreme Court Chief Justice Nathan Hecht, interview, state capitol, Jan. 19, 2015 
Osler McCarthy, staff attorney/information , Texas Supreme Court, email, Jan. 16, 2015 
Alex Winslow, executive director of Texas Watch,  Jan. 16, 2015</t>
  </si>
  <si>
    <t>17 VSA 2903. Campaign Finance penalties (2014).
 http://legislature.vermont.gov/statutes/section/17/061/02903
Michael Duane, Assistant Attorney General, email Jan. 21, 2015.
Secretary of State Jim Condos, personal interview, Jan 6, 2015.
Allen Gilbert, exec. dir. ACLU VT, personal interview, Jan. 6, 2015.</t>
  </si>
  <si>
    <t>Virginia Code § 24.2-946.3. Reporting of certain violations; penalties (1975); http://leg1.state.va.us/cgi-bin/legp504.exe?000+cod+24.2-946.3
Campaign Finance Disclosure Act of 2006, 2006, Article 8. http://law.lis.virginia.gov/vacodefull/title24.2/chapter9.3/article8/
Election law, 1950. Section 104. http://law.lis.virginia.gov/vacode/title24.2/chapter1/section24.2-104/</t>
  </si>
  <si>
    <t>Violations - Campaign Disclosure Law, RCW 42.17A.755, 2013
http://apps.leg.wa.gov/rcw/default.aspx?cite=42.17A.755</t>
  </si>
  <si>
    <t>Allan Ramsaur, executive director of the Tennessee Bar Association, in an interview on Dec. 17, 2015 at Tazza.
Phone interview with Shelby County Criminal Court Judge Chris Craft on May 15, 2015. 
Tennessee Courts Twitter page, accessed May 5, 2015
https://twitter.com/TNCourts
Tennessee Courts web page with opinions, accessed May 5, 2015
http://www.tsc.state.tn.us/</t>
  </si>
  <si>
    <t>West Virginia Code 3-8-7 Failure to File Statement; Delinquent or Incomplete Filing; Criminal and Civil Penalties. Complete through 2014.
http://www.legis.state.wv.us/WVCODE/ChapterEntire.cfm?chap=03&amp;art=8&amp;section=7#08</t>
  </si>
  <si>
    <t>Utah Campaign and Financial Reporting Requirements, General Code, Utah Code 20A-11. http://le.utah.gov/xcode/Title20A/Chapter11/20A-11.html?v=C20A-11_1800010118000101. Accessed May 9, 2015.
Definition of campaign finance reports required. Failure to file these forms results in sanctions (fines). Summary of financial reports of political action committees and corporations, Enacted by Chapter 1, 1995 General Session, Utah Code 20A-11-1004, http://le.utah.gov/xcode/Title20A/Chapter11/20A-11-S1004.html?v=C20A-11-S1004_1800010118000101. Accessed May 10, 2015. 
See the following for sanctions: Fines for failing to file a financial statement, Amended by Chapter 252, 2013 General Session, Utah Code 20A-11-1005. http://le.utah.gov/xcode/Title20A/Chapter11/20A-11-S1005.html?v=C20A-11-S1005_1800010118000101. Accessed May 10, 2015.</t>
  </si>
  <si>
    <t>For the most part, the accepting of gifts and hospitality is not barred. There have been documented cases of legislators violating laws governing gifts and hospitality, but not within the period of study. 
In 2011, 23 elected officials were found to have been accepted illegal gifts from the Fiesta Bowl. In 1991, an undercover agent gave bribes to lawmakers in exchange for votes. Seven lawmakers were indicted.</t>
  </si>
  <si>
    <t>The Office of Administration and Finance and the state Department of Revenue publish monthly reports on collected revenue in a document known as a “Blue Book.” That report provides details on state taxes and other revenues collected by the Department of Revenue on a monthly basis and is available to the public online for free and within a week of its enactment.. 
Revenue, debt and expenditure information can be found in several places on line, including at the Commonwealth of Massachusetts Investor Program website and  the Commonwealth of Massachusetts Information Statement, Appendix A. Information statements on debt and expenditures are updated quarterly.</t>
  </si>
  <si>
    <t>Texas Government Code, Chapter 571.  Texas Ethics Commission.  Section 571.061.  Powers and Duties.  Effective as amended Sept. 1, 2007.  Last accessed May 5, 2015.
http://www.statutes.legis.state.tx.us/Docs/GV/htm/GV.571.htm
Texas Ethics Commission, A brief overview of the Texas Ethics Commission and its duties.  Accessed April 6, 2015
http://www.ethics.state.tx.us/pamphlet/B09ethic.htm</t>
  </si>
  <si>
    <t>S.C. Code 8-13-755 (1991)
http://www.scstatehouse.gov/code/t08c013.php
 S.C.  Code 9-16-360 (2005)
http://www.scstatehouse.gov/code/t09c016.php</t>
  </si>
  <si>
    <t>There is no documented case of a legislator violating the law governing gifts and hospitality during the study period, according to a review of an Alaska Public Offices Commission complaints database, which includes accusations and the outcome of cases. However, there is a potential loophole in the law. While any gift from a lobbyist worth $15 or more, say for example a nice dinner, must be disclosed to APOC, gifts from individuals are not held to the same standards: "The way around the rule is have the business pay for the lunch, not the lobbyist," said Rep. Les Gara, D-Anchorage. (There's no way to track how often this occurs or to document a case.)</t>
  </si>
  <si>
    <t>House Bill 1064, South Dakota Legislature, signed by governor 4 March 2015, http://legis.sd.gov/Legislative_Session/Bills/Bill.aspx?File=HB1064ENR.htm&amp;Session=2015, accessed 12 May 2015.</t>
  </si>
  <si>
    <t>There were no documented violations of Alabama’s limits on gifts during the study period by members of the legislative branch or their families. Under Alabama law, limits on gifts that may be accepted extend to the official or employee, their spouses and dependent children. 
The Alabama Legislature in 2010 passed new, more specific regulations that made it illegal for public officials and employees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 
The Ethics Commission on request can issue either formal or informal opinions on whether something, such as accepting particular kinds of gifts, is legal. Carroll said the commission and the commission’s general counsel have handled several requests for such opinions concerning gifts, which he thinks has cut down on confusion and violation of the law. 
Alabama has had its share of ethics prosecutions over the past few years, but most of those have involved allegations an office was used for personal gain, and none have involved incidents that fall into the gift category.</t>
  </si>
  <si>
    <t>In practice, state service contractors adhere to the same code of conduct (or equivalent) applicable to government employees.</t>
  </si>
  <si>
    <t>§ 36-14-5, the Rhode Island Code of Ethics, passed in 1987, can be found here:
http://webserver.rilin.state.ri.us/Statutes/title36/36-14/36-14-5.HTM
 § 36-14-4 of the Rhode Island ethics code, passed in 1987, can be found here:
http://webserver.rilin.state.ri.us/Statutes/TITLE36/36-14/36-14-4.HTM</t>
  </si>
  <si>
    <t>74 O.S. chapter 19, section 590 Conflict of Interest - Prohibition of Employment of State Officer by Business Organization Awarded Contract(1999)
http://www.oscn.net/applications/oscn/DeliverDocument.asp?CiteID=106370</t>
  </si>
  <si>
    <t>Public Official and Employee Ethics Law, Title 65 (Public Officers), Section 1103(i), 1998
http://www.legis.state.pa.us/cfdocs/legis/LI/consCheck.cfm?txtType=HTM&amp;ttl=65&amp;div=0&amp;chpt=11</t>
  </si>
  <si>
    <t>Registry of Election Finance Act, Tenn. Code Ann. § 2-10-207
Acts 1989, ch. 585, § 7; 1990, ch. 1049, § 3; 1992, ch. 988, § 3; 1995, ch. 531, §§ 5-7; 2006 (1st Ex. Sess.), ch. 1, § 12; 2009, ch. 556, § 11. http://search.mleesmith.com/tca/02-10-0207.html</t>
  </si>
  <si>
    <t>A 100 score is earned if there are no documented cases of state legislators and/or family members accepting gifts or hospitality above what is legally allowed.
A 50 score is earned if there occasionally are documented cases of state legislators and/or family members accepting gifts and hospitality above what is legally allowed.
A 0 score is earned if state legislators routinely accept gifts and hospitality above what is legally allowed.</t>
  </si>
  <si>
    <t>Wyoming Statutes, Title 9, Chapter 2, Article 10, Sections 1027-1033, 1983 http://legisweb.state.wy.us/statutes/statutes.aspx?file=titles/Title9/T9CH2.htm</t>
  </si>
  <si>
    <t>Ohio Revised Code 102.03 A and B, Representation by present or former public official or employee prohibited, 2001 (last amended March 20, 2014): http://codes.ohio.gov/orc/102.03 
 Ohio Revised Code 2921.42 A,3 Having an unlawful interest in a public contract, 1994 (last amended ): http://codes.ohio.gov/orc/2921.42</t>
  </si>
  <si>
    <t>South Dakota Codified Laws, Title 12, Section 27, “Campaign Finance Requirements,” http://legis.sd.gov/Statutes/Codified_Laws/DisplayStatute.aspx?Statute=12-27&amp;Type=Statute
South Dakota Codified Laws, Title 12, Chapter 27, Section 29.1, adopted 2008, last amended 2009, http://legis.sd.gov/Statutes/Codified_Laws/DisplayStatute.aspx?Type=Statute&amp;Statute=12-27-29.1
South Dakota Codified Laws, Title 12, Chapter 27, Section 29.2, adopted 2008, http://legis.sd.gov/Statutes/Codified_Laws/DisplayStatute.aspx?Type=Statute&amp;Statute=12-27-29.2
South Dakota Codified Laws, Title 12, Chapter 27, Section 34, adopted 2007, http://legis.sd.gov/Statutes/Codified_Laws/DisplayStatute.aspx?Type=Statute&amp;Statute=12-27-34
South Dakota Codified Laws, Title 12, Chapter 27, Section 35, adopted 2007, last amended 2008, http://legis.sd.gov/Statutes/Codified_Laws/DisplayStatute.aspx?Type=Statute&amp;Statute=12-27-35</t>
  </si>
  <si>
    <t>West Virginia Code 5A-3-30, Statement of Purpose; Obtaining Money and Property under False Pretenses or by Fraud from the State; Penalties; Definition. Complete through 2014. http://www.legis.state.wv.us/WVCODE/ChapterEntire.cfm?chap=05a&amp;art=3&amp;section=30#03
West Virginia Code 5A-3-31, Corrupt Actions, Combinations, Collusions or conspiracies Prohibited; Penalties. Comkplete through 2014. http://www.legis.state.wv.us/WVCODE/ChapterEntire.cfm?chap=05a&amp;art=3&amp;section=31#03
Diane Holley-Brown, communications director for the state Department of Administration, in an email from her office in the state Capitol on April 8, 2015.</t>
  </si>
  <si>
    <t>Idaho doesn’t require executive branch asset disclosures. Therefore there are no disclosures to audit.</t>
  </si>
  <si>
    <t>Pennsylvania Election Code, 1937, (unconsolidated statute), Article XVI (Primary and Election Expenses), Sections 1701-1714 (penalties),
http://www.legis.state.pa.us/cfdocs/legis/CH/PUBLIC/ucons_pivot_pge.cfm?session=1937&amp;session_ind=0&amp;act_nbr=0320.&amp;pl_nbr=1333</t>
  </si>
  <si>
    <t>While the financial disclosure forms filed with the Secretary of State's Office are standardized, there is no oversight or audit of the forms to see if they are complete.</t>
  </si>
  <si>
    <t xml:space="preserve">s. 16.765, Wis. Stat., apply to all general purchasing of goods and services by agencies and campuses, http://docs.legis.wisconsin.gov/statutes/statutes/16/IV/70
s. 16.765 Non discriminatory contracts, https://docs.legis.wisconsin.gov/1995/statutes/statutes/16/IV/765
 </t>
  </si>
  <si>
    <t>§17-25-13 of the 1974 Rhode Island Campaign Contributions and Expenditures Reporting Act can be found here:
http://webserver.rilin.state.ri.us/Statutes/TITLE17/17-25/17-25-13.HTM</t>
  </si>
  <si>
    <t>Asset disclosure forms submitted by executive branch members are not independently audited.</t>
  </si>
  <si>
    <t>Additional powers and duties of committee. SC Code Section 8-13-530 (1991). 
http://www.scstatehouse.gov/code/t08c013.php</t>
  </si>
  <si>
    <t>Ohio Revised Code3501.05 N, Election duties of secretary of state, 2001, (last amended June 1, 2014): http://codes.ohio.gov/orc/3501.05 
Ohio Revised Code 3517.11 A, Requirement of filing statement, 2002, (last amended Feb. 25, 2014): http://codes.ohio.gov/orc/3517.11 
Ohio Revised Code 3517.13, Failure to file statements, 2006: http://codes.ohio.gov/orc/3517.13 
Ohio Revised Code 3517.153 A-B, Filing complaint, 1995 (last amended Sept. 29, 2013): http://codes.ohio.gov/orc/3517.153 
Ohio Revised Code 3517.154 A-B, Review of complaint, 1999 (last amended 9-29-13): http://codes.ohio.gov/orc/3517.154 
Ohio Revised Code 3517.155 A-C, Hearing on complaint, 1999, (last amended 9-29-13): http://codes.ohio.gov/orc/3517.155 
Ohio Revised Code A and C, Probable cause hearing, 1999: http://codes.ohio.gov/orc/3517.156</t>
  </si>
  <si>
    <t>Ethics in public contracting, RCW 39.26.020, 2012
http://apps.leg.wa.gov/rcw/default.aspx?cite=39.26.020</t>
  </si>
  <si>
    <t>Executive branch asset disclosures are reviewed upon receipt at the state Ethics Commission, according to Executive Director Les Kondo.
 The Ethics Commission staff questions the submitter when disclosures are unclear or if there is an obvious error, for instance, a state worker not showing his or her state salary as income. The submitter has a chance to correct the disclosure. The Ethics Commission does not maintain a record of how often this occurs, but would have to research email and telephone logs to tally such a report.</t>
  </si>
  <si>
    <t>Oregon Revised Statutes Chapter 260 - Campaign Finance Regulation; Election Offenses (1979; 1987; 2007), Sections 260.232; 260.715; 260.368; and 260.995.
https://www.oregonlegislature.gov/bills_laws/lawsstatutes/2013ors260.html</t>
  </si>
  <si>
    <t>North Dakota Century Code, § 16.1-08.1-05, 1981 to 2013, http://www.legis.nd.gov/cencode/t16-1c08-1.pdf.
NDCC, § 16.1-08.1-03.3, 1995 to 2007, http://www.legis.nd.gov/cencode/t16-1c08-1.pdf.
NDCC, § 16.1-08.1-07, 1981 to 2013, http://www.legis.nd.gov/cencode/t16-1c08-1.pdf.</t>
  </si>
  <si>
    <t xml:space="preserve">No such law exists.
Phone interview March 16, 2015, with Shari Howard, policy and rules coordinator for Office of state Human Resources. 
Phone interview Feb. 25, 2015 with Tom Harris, chief of staff and general counsel for the State Employees Association of North Carolina. </t>
  </si>
  <si>
    <t>Virginia Public Procurement Act, 1982. Section 4311. http://law.lis.virginia.gov/vacode/title2.2/chapter43/section2.2-4311/
Virginia Public Procurement Act, 1982. Section 4311.1. http://law.lis.virginia.gov/vacode/title2.2/chapter43/section2.2-4311.1/
Virginia Public Procurement Act, 1982. Section 4371. http://law.lis.virginia.gov/vacode/title2.2/chapter43/section2.2-4371/
Virginia Public Procurement Act, 1982. Section 4372. http://law.lis.virginia.gov/vacode/title2.2/chapter43/section2.2-4372/
Virginia Public Procurement Act, 2010. Section 4376.1 http://law.lis.virginia.gov/vacode/title2.2/chapter43/section2.2-4376.1/
Virginia Public Procurement Act, 1982. Section 4377. http://law.lis.virginia.gov/vacode/title2.2/chapter43/section2.2-4377/ 
Virginia Public Procurement Act, 1982. Article 6. http://law.lis.virginia.gov/vacodefull/title2.2/chapter43/article6/</t>
  </si>
  <si>
    <t>74 O.S. chapter 19, section 590 Conflict of Interest - Prohibition of Employment of State Officer by Business Organization Awarded Contract(1999)
http://www.oscn.net/applications/oscn/DeliverDocument.asp?CiteID=106370
Tom Spencer, executive director of the Oklahoma Teachers Retirement System, telephone interview, 2/20/15 11 a.m.</t>
  </si>
  <si>
    <t>New Jersey Uniform Ethics Code (2011), NJSA 52:13D-17 &amp; NJSA 52:13D-21: http://www.state.nj.us/ethics/docs/ethics/uniformcode.pdf</t>
  </si>
  <si>
    <t>Ruth Ann Petroff, Wyoming Legislature, State House of Representatives, March 26, 2015, phone.                                     
Gregory Nickerson, Government and Policy Reporter, WyoFile, March 31, 2015, phone. 
Ethics Disclosure Overview, Wyoming Secretary of State’s Office, website, accessed June 8, 2015 http://soswy.state.wy.us/Elections/Ethics.aspx</t>
  </si>
  <si>
    <t>Oregon Revised Statutes Chapter 244 - Government Ethics, Sections 244.045 (3)(1987).
https://www.oregonlegislature.gov/bills_laws/lawsstatutes/2013ors244.html</t>
  </si>
  <si>
    <t>NMSA &gt; CHAPTER 10 Public Officers and Employees &gt; ARTICLE 16 Governmental Conduct &gt; 10-16-8. Contracts involving former public officers or employees; representation of clients after government service. (2011) http://public.nmcompcomm.us/nmnxtadmin/NMPublicLink.aspx?jd=10-16-8</t>
  </si>
  <si>
    <t>New York Election Law Sections 3-102 (amended 2011) and 14-126 (amended 2011), http://www.elections.ny.gov/NYSBOE/download/law/2014NYElectionLaw.pdf</t>
  </si>
  <si>
    <t>New York Public Officers Law Section 73, subsection 8, revised 10/2012, http://www.albany.edu/hr/assets/Public-Officers-Law.pdf</t>
  </si>
  <si>
    <t>Criminal Penalties: duty to report and prosecute. (1973-2010) NC GA 163-278.27. http://www.ncleg.net/EnactedLegislation/Statutes/HTML/BySection/Chapter_163/GS_163-278.27.html</t>
  </si>
  <si>
    <t>In practice, state legislators adhere to the law governing gifts and hospitality.</t>
  </si>
  <si>
    <t>Ohio Revised Code 102.03 A and B, Representation by present or former public official or employee prohibited, 2001 (last amended March 20, 2014): http://codes.ohio.gov/orc/102.03 
Ohio Revised Code 742.111, Prohibited business transactions, 1999: http://codes.ohio.gov/orc/742.111 
Ohio Revised Code 3307.151, Prohibited business transactions, 2000: http://codes.ohio.gov/orc/3307.151 
Ohio Revised Code 145.112, Prohibited business transactions, 1976: http://codes.ohio.gov/orc/145.112 
Ohio Revised Code 145.111, No board member or employee shall have an interest in board funds, 2000: http://codes.ohio.gov/orc/145.111</t>
  </si>
  <si>
    <t>No such law exists.
New Hampshire Statutes, Chapter 21-G:26, 2009
http://www.gencourt.state.nh.us/rsa/html/I/21-G/21-G-26.htm 
Confirmed with Sara Willingham, New Hampshire Division of Personnel, Director of Personnel, Feb. 12, 2015, Lowell, Mass., phone</t>
  </si>
  <si>
    <t>Mike Wittenwyler, administrative and regulatory attorney at Godfrey &amp; Kahn, S.C., and the lead attorney in the firm's Political Law Group; email interview June 30, 2015, expert on disclosures
Reid Magney, public information officer Wisconsin Government Accountability Board; email interviews Jan. 26, 27, 2015
Letter from State Attorney General J.B. Van Hollen to Kevin Kennedy, executive of the Government Accountability Board, July 10, 2014. http://www.doj.state.wi.us/sites/default/files/OAG-03-14.pdf
Laurie McCallum, Chair of the state Labor and Industry Review Commission and  former chair of the state Personnel Commission for 13 years, former First Lady of Wisconsin, face-to-face interview Jan. 26, 2015, and email interviews Jan. 27, 2015
Search of Government Accountability Board web site, gab.wi.gov. 5/22/2015</t>
  </si>
  <si>
    <t>John Hult, reporter, Argus Leader, 12 March 2015, email.
Record search (instructions for conducting criminal and civil record searches, including information about the $20 fee), Unified Judicial System website, http://www.ujs.sd.gov/Self_Help_Center/recordsearch.aspx, accessed 12 March 2015.
Odyssey Public Access Computer Instructions (information on using public-access terminals to get court documents, including costs and the need for a case number), Unified Judicial System website, http://www.ujs.sd.gov/uploads/odyssey/Odyssey_Public_Access_Computer_Instructions.pdf, accessed 12 March 2015.</t>
  </si>
  <si>
    <t>Revenue reports are made quarterly not by the governor's office but by the Comptroller's office, which includes the Board of Revenue Estimates, including revenue estimates, debt level and expenditures. The Treasurer's office also issues reports, and together they make reports on the state's fiscal condition. It is not thought to be a very politicized process. There are details online about where the money is going, especially to contractors with the state.
The Maryland treasurer (separate office from comptroller and elected by the General Assembly) issues an annual report that spells out the state's fiscal condition. The office also has numerous other reports about revenues and expenditures.
The comptroller's office publishes expenditures which are updated daily. However, these are not easy to locate although they are online.</t>
  </si>
  <si>
    <t>Revenue reports are published monthly by the State Controller's Office website, and are available immediately upon publication and free of charge. 
In addition, the Office of Fiscal and Program Review publishes a monthly newsletter, called the Fiscal News, that includes summary updates on revenues and expenditures.</t>
  </si>
  <si>
    <t>Supreme Court Published Opinions
http://www.judicial.state.sc.us/opinions/indexscpub.cfm
Court of Appeals Published Opinions
http://www.judicial.state.sc.us/opinions/indexCOAPub.cfm
Phone interview, Lee Coggliola, Disciplinary Counsel for the South Carolina Supreme Court, March 31, 2015
Phone Interview, Sarah Leverette, League of Women Voters, April 6, 2015
Phone interview, Rosalyn Frierson, director of S.C. Court Administration, April 16, 2015</t>
  </si>
  <si>
    <t>As part-time appointees earning less than $6,000 per year, members of Nevada's Commission on Ethics and Commission on Judicial Discipline are not required to file financial disclosure forms. Therefore, there are no disclosure records to be audited.
The Nevada Secretary of State's office, which collects financial disclosure statements from all elected officials and appointees whose salaries exceed the $6,000 threshold, does not audit the statements.</t>
  </si>
  <si>
    <t>Rebecca Stepto, state ethics commissioner, in an email interview from her office in Charleston WV Jan. 2, 2015
Jack Rogers, retired state official, in a telephone interview from his home in Charleston WV Jan. 21, 2015.
Kemp Morton, retired Ethics Commission board member. in a telephone interview from his home in Huntington WV Jan. 15, 2015.</t>
  </si>
  <si>
    <t>Supplemental Ethics Policy for State Treasurer, Senior Executive Staff and Investment Division. https://www.nctreasurer.com/inside-the-department/Policies/SupplementalEthicsPolicyforStateTreasurerSeniorExe.pdf. 
Other Ethics Standards (2006-2010) http://www.ncleg.net/EnactedLegislation/Statutes/HTML/BySection/Chapter_138A/GS_138A-41.html</t>
  </si>
  <si>
    <t>The state Department of Revenue, an executive branch agency, publishes monthly reports on revenues collected, expenditures made and debt incurred. The reports are usually available electronically and for free within a week of publication.</t>
  </si>
  <si>
    <t>Interview with Ed Fitzpatrick, Providence Journal political columnist, Feb. 6, 2015, phone.
Interview with Stephen Erickson, retired Rhode Island District Court judge, Feb. 6, 2015, phone.
Interview with Craig Berke, Rhode Island courts communications director, Feb. 12, 2015 phone
Supreme Court Decisions and Orders on the Judiciary Website, accessed April 20, 2015:
https://www.courts.ri.gov/Courts/SupremeCourt/Pages/Opinions%20and%20Orders.aspx
Superior Court Decisions and Orders on the Judiciary Website, accessed April 20, 2015:
https://www.courts.ri.gov/Courts/SuperiorCourt/Pages/Decisions%20and%20Orders.aspx</t>
  </si>
  <si>
    <t>Asset-disclosure records of members of the Accountability and Disclosure Commission and Judicial Qualifications Commission are not regularly audited. Audits would happen only if allegations of financial irregularities or improprieties were raised.
There is no record of this occurring in recent history.</t>
  </si>
  <si>
    <t>No such law exists. 
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t>
  </si>
  <si>
    <t xml:space="preserve">The Kentucky Office of State Budget Director and Governor's Office for Economic Analysis produce quarterly economic and revenue reports that are published online at the Office of State Budget Director's webpage, www.osbd.ky.gov. 
Each report is between 25 and 50 pages and includes a summary of revenue for the quarter, including general fund tax receipts and road fund tax receipts, and comparisons with the previous fiscal year. The reports also include assessments of the national and state economies. Each serves as an "unofficial interim outlook for the next three quarters," as the document's cover letter says. However, while the information is published in a timely manner,  the reports do not contain information about expenditures or state debt incurred. 
The reports are available for free to be downloaded. The reports are in PDF (Portable Document Format). And they are posted on the site the day the reports are released publicly. The site also contains quarterly reports dating back to the first quarter of fiscal year 2004. Monthly revenue reports also are available on the Office of State Budget Director's web site that shows the state's income from individual income tax, corporate income tax, sales and use tax and property tax, as well as the gas tax that goes into the road fund. No expenditure data is available in the monthly reports. The monthly reports available are PDFs.
Neither the quarterly nor the monthly reports include information about the debt Kentucky's government has incurred. </t>
  </si>
  <si>
    <t xml:space="preserve">All Montana asset disclosure forms are inspected by the Commissioner of Political Practices within 20 days of filing for missing information or major math errors. But there is no formal audit.
This is something the Commissioner of Political Practices would like to remedy. </t>
  </si>
  <si>
    <t>NMSA &gt; CHAPTER 10 Public Officers and Employees &gt; ARTICLE 16 Governmental Conduct &gt; 10-16-8. Contracts involving former public officers or employees; representation of clients after government service. (2011)
http://public.nmcompcomm.us/nmnxtadmin/NMPublicLink.aspx?jd=10-16-8</t>
  </si>
  <si>
    <t>Corinna Wilson, executive director of the Pennsylvania Freedom of Information Coalition and principal of Wilson500, 27 January 2015, interview by phone.
Electronic Case Record Public Access Policy of the Unified Judicial System of Pennsylvania, Administrative Office of Pennsylvania Courts, published January 1, 2007 and amended January 1, 2013, accessed March 2015,
http://www.pacourts.us/assets/files/page-381/file-833.pdf?cb=1425483057047
Review of www.pacourts.us website, including accessing opinions and court decisions, accessed March 2015, 
http://www.pacourts.us/</t>
  </si>
  <si>
    <t>Public Officers Law 73, subsection 8, revised 10/2012, http://www.albany.edu/hr/assets/Public-Officers-Law.pdf</t>
  </si>
  <si>
    <t>The Iowa Department of Management files monthly general fund reports, which include comparisons to general fund receipts from the previous year to the year-to-date. Notes are also made on receipts and projected receipts for the remainder of the fiscal year for personal income tax, sales/use tax and corporate income tax. The reports are available on the Iowa Department of Management's website for free in a pdf format.
Expenditures can be tracked via the government website data.iowa.gov, which publishes the State of Iowa Checkbook, a dataset that contains payment transactions recorded in the state's central accounting system. Another dataset, the State of Iowa expenditures, shows summarized data for all expenditures from 2003 through the current fiscal year based on the state's central accounting system. The central accounting system is maintained by the Iowa Department of Administrative Services.
The state treasurer published the "Outstanding Obligation Report." All political subdivisions of the state are required to report outstanding obligations, including bonds, notes, certificates of participation, leases and anticipatory warrants. The data can be filtered by political subdivisions.
Regarding debt obligation reports, at the end of each fiscal year, requests for information are sent out from the treasurer’s office. The publication date depends on the time it takes for the data to be processed, but the reports are often released around October.</t>
  </si>
  <si>
    <t>NJSA 52:13D-17 Post-employment restrictions (L.1971,c.182,s.6; amended 1971, c.359, s.3; 1987, c.432, s.4; 2005, c.382, s.3. ): http://njlaw.rutgers.edu/cgi-bin/njstats/showsect.cgi?section=52%3A13D-17+&amp;actn=getsect 
Corroborated by:
Joe Perone, Treasury spokesman, 2/27/15 phone interview.</t>
  </si>
  <si>
    <t>The Kansas Department of Revenue publishes monthly reports on revenues collected. They are available at no charge on the Kansas Division of Budget website and widely covered by the media. Expenditures and debt are not covered.</t>
  </si>
  <si>
    <t>Oregon eCourt Rollout Map by the Oregon Judicial Department, http://courts.oregon.gov/oregonecourt/pages/oregonecourtmap.aspx, accessed on Feb. 12, 2015.
Gordon Mallon, attorney, Feb. 5, 2015,  interviewed by phone. 
Oregon Supreme Court Opinions, Court of Appeals Opinions, and Tax Court Opinions by the Oregon Judicial Department, http://www.publications.ojd.state.or.us/pages/index.aspx, accessed on Feb. 12, 2014.</t>
  </si>
  <si>
    <t>Nevada Revised Statutes 281A.410, Ethics in Government, Code of Ethical Standards, Limitations on representing or counseling private persons before public agencies; disclosure required by certain public officers, 1977
http://www.leg.state.nv.us/NRS/NRS-281A.html#NRS281ASec410</t>
  </si>
  <si>
    <t>The Missouri Ethics Commission and the Commission on Retirement, Removal and Discipline of Judges members' financial asset disclosures are not audited on a regular basis. The members' disclosures are reviewed if an official complaint alleges that someone has inaccurately completed a disclosure. In that case, a special investigator from outside the commission would investigate the allegation. The special investigator's report would be considered by the commission, but the member whose disclosure was being investigated would be recused from the proceedings.
Members of the Office of Chief Disciplinary Counsel do not file asset disclosure forms.</t>
  </si>
  <si>
    <t>No such law exists.
New Hampshire Administrative Rules, Ret 401.04 “Standards of Conduct”,(b)(2), (c)(7), 2009
http://www.gencourt.state.nh.us/rules/state_agencies/ret100-500.html
Confirmed with Tim Crutchfield, New Hampshire Retirement System, legal counsel, Feb. 11, 2015, Manchester, NH, phone</t>
  </si>
  <si>
    <t>The Minnesota Campaign Finance and Public Disclosure Board audits executive branch asset disclosures (known as a statement of economic interest in Minnesota) when financial irregularities are discovered or suspected. There are no random auditing mechanisms in place. 
 There is a clear conflict of interest regarding statements of economic interest given that Board officials are required to their personal disclosures AND are also responsible for auditing them. 
 If an audit was required for one of the Board’s members, a management analyst under the supervision of Goldsmith would complete it, but with no deference to the member’s position, he said. If Goldsmith or the Assistant Executive Director was audited, it would be completed by a management analyst, but under the supervision of the manager who is not being audited, he said. Goldsmith said the Legislative Auditor or the Office of the Attorney could be asked to handle such an audit if it entailed more than a routine review of a member’s asset disclosure form. 
 It should be noted that all audits are dependent on the Board’s available resources (staff). 
 Past funding cuts have made audits and investigations more difficult for The Campaign Finance and Public Disclosure Board though a 2014 increase in funding allowed the Board to hire another staff member according to Goldsmith. Still, Schroeder said that a general lack of funding for the Board prohibits the entity from investigating or auditing an acceptable amount of financial documents.
 Members of the Minnesota Board on Judicial Standards do not file asset disclosure forms with the Minnesota Campaign Finance and Disclosure Board as Judicial members are not considered public officials.</t>
  </si>
  <si>
    <t>The asset-disclosure reports filed Ethics Commission members are not independently audited by a third party.  None of the approximately 5,500 reports annually filed by all public officials are audited. There is no auditing requirement in law for this.</t>
  </si>
  <si>
    <t>Tulsa County District Court Judge Dana Kuehn, in-person interview 2/3/15, 2 p.m. 
OSCN court docket search: http://www.oscn.net/dockets/
ODCR court docket search: http://www1.odcr.com/
"Oklahoma Supreme Court terminates contract for construction of super website," Oklahoman article by Nolan Clay and Randy Ellis, 6/12/14
http://newsok.com/oklahoma-supreme-court-terminates-contract-for-construction-of-super-website/article/4898806</t>
  </si>
  <si>
    <t>“Montana Board of Investments Governance Manual, Approved 2007, http://investmentmt.com/Portals/96/shared/TheBoard/docs/Policies/CodeOfEthics.pdf”
David Ewer, Montana Board of Investments, Executive Director, 26 February 2015, Helena, Montana, email 
Montana Code Annotated, title 2, chapter 2, part 1, section 5, 1977, http://leg.mt.gov/bills/mca/2/2/2-2-105.htm
Montana Code Annotated, title 5, chapter 7, part 3, section 10, 2006, http://leg.mt.gov/bills/mca/5/7/5-7-310.htm</t>
  </si>
  <si>
    <t>State law Section 25-4-105 - CONFLICT OF INTEREST; IMPROPER USE OF OFFICE - (1983): 
http://www.lexisnexis.com/hottopics/mscode/
Mississippi Ethics Commission Executive Director Tom Hood: e-mail question-and-answer exchange - Feb. 18, 2015</t>
  </si>
  <si>
    <t>Dale Eisman, acting communications director of Common Cause, Washington, D.C., 5 March 2015, interview by phone.
Secretary of the Commonwealth's office, Richmond, Va., 13 March and 21 May 2015, interview by email.
“Legislature adjourns after passing ethics package,” Markus Schmidt and Jim Nolan, Richmond Times-Dispatch, 27 February 2015, http://www.richmond.com/news/virginia/government-politics/article_47396bbf-0fda-5814-b5e9-4c98cdf33cca.html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t>
  </si>
  <si>
    <t>In practice, the Ethics Board does not engage in asset disclosure. As a result, the public is left in the dark regarding potential conflicts among Ethics Board members relating to their personal finances.</t>
  </si>
  <si>
    <t>Lori Anderson, media affairs officer for Public Disclosure Commission via email 2/9/2015;
"State legislators' financial disclosures fall short" Seattle Times 2/22/2014 
http://www.seattletimes.com/seattle-news/2022973225_lawmakerdisclosurexml.html?mbaseid=2022973225
"The Millionaire Coalition Caucus: A Look at the Wealth and Privilege of the Washington State Senate Majority" FUSE Washington, 6/26/2014 
http://fusewashington.org/the_millionaire_coalition_caucus/</t>
  </si>
  <si>
    <t xml:space="preserve">Statements of Financial Interests are not independently audited in Massachusetts by an outside  third party, said Karen Nober, executive director of the State Ethics Commission.  The Ethics Commission has regulatory and oversight authority over the collection of the SFI’s, which also legally requires it to inspect the forms “to ascertain whether any reporting person has failed to file such a statement or has filed a deficient statement,” Nober said.  The Ethics Staff inspects roughly 4,200 forms annually from state and county employees, with 500 of that group filing paper disclosure forms.   The manually filed forms are inspected individually to ensure they are complete and the filer has signed the document, Nober said in an email.   That step is not necessary with electronic forms; they cannot be submitted unless completed, she said.  
Nober said in the past, one staff member did review every single form over the course of the year by comparing the previous year’s form with the current years.  Little to no information was discovered that led to an enforcement matter, even though the entire process took nine months.   Generally, only inadvertent errors like misspellings or minor omissions were discovered and they were corrected after the filer was contacted.    
Such a review, given the commission’s limited resources, is not efficient or effective, Nober said.   Commission staff will do a substantive review of a filer’s SFI if they receive a complaint, a filer calls to report he or she made an error or information surfaces during another investigation, Nober said.  Forms also are reviewed over the course of the year with more scrutiny to fulfill the 300-400 requests for SFI’s from the media and the public, generally for high-level office holders.  Ethics staff reviews the forms to redact home addresses and family member names as part of fulfilling those requests, Nober said in the email.   
The state regulations governing the SFI requirement does warn filers that the onus to carefully review their own submissions rests with the filer, and not the Commission.   For instance, filers should not provide financial account numbers with their submission, in the event that SFI is requested by a member of the public for review.   "The responsibility for redacting this information rests solely with the Party making the filing. The Commission will not review each pleading for compliance,” the regulations state.   </t>
  </si>
  <si>
    <t>John Bloomer, Secretary of Senate, personal interview Jan. 20, 2015.
Former Sen. Vincent Illuzzi, personal interview Jan. 29, 2015.
Former House Majority Leader Floyd Nease personal interview Feb. 4, 2015.
University of Vermont politiical science professor Garrison Nelson telephone interview Feb. 5, 2015.
Rules and Orders of the House of Representatives, Jan. 28, 2015
http://legislature.vermont.gov/assets/Rules/houserules.pdf.
Permanent Rules of the Vermont Senate (2013), accessed April 17, 2015
http://legislature.vermont.gov/assets/All-Senate-Documents/Senate-Rules.pdf.</t>
  </si>
  <si>
    <t>Massachusetts Conflict of Interest Law pertaining to former public employees
http://www.mass.gov/ethics/laws-and-regulations/conflict-of-interest-information/info-sections-5-12-18/</t>
  </si>
  <si>
    <t>Kentucky Revised Statutes Chapter 11A, Section 40, 2006, http://www.lrc.ky.gov/Statutes/statute.aspx?id=594
Kentucky Revised Statutes Chapter 61, Section 655, 2012, http://www.lrc.ky.gov/Statutes/statute.aspx?id=40001, accessed 22 February 2015. 
John Steffen, Kentucky Executive Branch Ethics Commission, executive director, 19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t>
  </si>
  <si>
    <t>Fred Lewis, Austin attorney, telephone interview, Jan. 16, 2015
Randall Buck Wood, Austin attorney, telephone interview, Jan. 16, 2015
Tom “Smitty” Smith, director, Public Citizen Texas, telephone interview, Jan. 16, 2015</t>
  </si>
  <si>
    <t>Louisiana Revised Statutes 42:1121. Assistance to certain persons after termination of public service, passed 1979, effective April 1, 1980, amended 1987, 1993, 1997, 1999, 2005, 2006, 2007, 2008 and 2012.
http://www.legis.la.gov/Legis/Law.aspx?d=99230</t>
  </si>
  <si>
    <t>Rep. Kraig Powell, Utah House of Representatives, R-Heber City, phone interview March 27, 2015, to Lindon, Utah.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</si>
  <si>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Maryland Annotated Code, Oct. 2014 General Provisions Article, Title 5, Public Ethics Law, Maryland Annotated Code, General Provisions Article, Subtitle 6, Sec. 504(d)1, http://ethics.maryland.gov/download/general/Ethics%20Law.pdf</t>
  </si>
  <si>
    <t>As with other asset disclosure filed by other government officials, there is no audit for the reports filed by the members of the Board of Ethics and its administrator who are required to file. The disclosures are checked for timeliness and completeness, and investigations are only launched when alerted. 
 Of the 103 cases filed by the Ethics Board for 2013 and 2014, though some were for incidents that occurred before, none involved members of the Ethics Board or its administrator. Observers agree that the Ethics Administration handles so many disclosures without enough staff to do much more than ensure the asset disclosures are timely filed.
 Like the financial disclosures of other state-level judges, the disclosures of the Louisiana Supreme Court justices, who decide ethics issues for the judiciary, are not independently audited beyond checking that they are filed timely and completely.</t>
  </si>
  <si>
    <t>Stan Adelstein, recently retired state senator, 18 March 2015, Rapid City, SD, in-person interview.
Dusty Johnson, former chief of staff to Gov. Dennis Daugaard, 20 March 2015, email.
Shantel Krebs, secretary of state, 20 March 2015, email.</t>
  </si>
  <si>
    <t>The Maine Ethics Commission does not submit asset disclosure statements.</t>
  </si>
  <si>
    <t>Phone interview with Drew Rawlins, executive director of the Bureau of Ethics and Campaign Finance, on Dec. 18, 2014.
Interview with Tom Humphrey, reporter for the Knoxville News Sentinel, on Dec. 23, 2014 at the Bell Buckle Café. 
Interview with Rick Locker, reporter for the Memphis Commercial Appeal, on Jan. 9, 2015 at Tazza restaurant.</t>
  </si>
  <si>
    <t>There is no outside third party auditor. The ethics commissions and entities review the filings themselves, and they are not reviewed by an outside entity. The judiciary's filing also are on file with the ethics commission, and are  reviewed by the judiciary's administration. The legislative ethics filing are on file with the ethics commission, and are reviewed there and in the General Assembly's ethics office.</t>
  </si>
  <si>
    <t>Iowa Public Employees’ Retirement System (IPERS) Ethics Policy, May 2011  http://www.ipers.org/publications/misc/pdf/financial/investments/policies/ipersethicspolicy.pdf
Iowa Code Chapter 68B.5A  "Government Ethics and Lobbying — Ban on certain lobbying activities," Code of Iowa updated as of January 2015,
https://www.legis.iowa.gov/docs/code/2015/68B.pdf
Iowa Code Chapter 68B.7  "Government Ethics and Lobbying — Prohibited use of influence," Code of Iowa updated as of January 2015,
https://www.legis.iowa.gov/docs/code/2015/68B.pdf
Judy Akre, director of communications, Iowa Public Employees' Retirement System, Feb. 17, 2015, email</t>
  </si>
  <si>
    <t>K.S.A. 74-4905, Kansas Public Employees Retirement System, 1993:http://www.ksrevisor.org/statutes/chapters/ch74/074_049_0005.html</t>
  </si>
  <si>
    <t>Phone interview, Lynn Teague, S.C. League of Women Voters, April 30, 2015, e-mail
Phone interview, State Senator Brad Hutto, June 5, 2015
Phone interview, State Senator Vincent Sheheen, April 20, 2015
Phone interview, State Senator Larry Martin, August 7, 2015
---
Peer Reviewer sources:
"State House for Sale: SC's ‘very murky’ system," by Adam Beam, The State, June 22, 2013 - http://www.thestate.com/news/politics-government/article14435276.html</t>
  </si>
  <si>
    <t xml:space="preserve">The various asset disclosure forms for the separate branches of government are generally reviewed for completeness but not audited. 
Members of the Executive Branch Ethics Commission and Legislative Branch Ethics Commission are not state employees and are not required by law to file asset disclosure forms. Judicial Conduct Commission members also are not explicitly required to file asset disclosure forms, but members of the commission who are sitting judges must file asset disclosure forms with the Kentucky Registry of Election Finance, which are not regularly audited.
For instance, the Kentucky Registry of Election Finance, which collects and reviews the financial disclosure forms each March for judges and judicial candidates, makes sure the judges comply with the law by filing and filling out each section. But there is no independent audit to check the accuracy. 
Similarly, the Legislative Ethics Commission staff makes sure legislators and legislative candidates turn in their financial and asset disclosure forms but do not verify the information. 
The Executive Branch Ethics Commission staff also checks for completeness of the more than 1,200 financial and asset disclosure forms they collect each year. In addition, staff from the Auditor of Public Accounts will review a random sample of 40 of them as part of the state's annual auditing process. Such reviews, however, rarely turn up any problems. </t>
  </si>
  <si>
    <t>Illinois Compiled Statutes, 5 ILCS 430, Sec 5-45, 2009 http://www.ilga.gov/legislation/ilcs/ilcs4.asp?DocName=000504300HArt.+5&amp;ActID=2529&amp;ChapterID=2&amp;SeqStart=500000&amp;SeqEnd=1700000</t>
  </si>
  <si>
    <t>Indiana Code 4-2-6-11, State Ethics Code, cooling-off period for state employees; https://iga.in.gov/legislative/laws/2014/ic/titles/004/.</t>
  </si>
  <si>
    <t>Robert P. Caruso, executive director of the State Ethics Commission, 30 January 2015, Harrisburg, Pennsylvania,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
Pennsylvania State Ethics Commission 2013 Annual Report, http://www.ethics.state.pa.us/portal/server.pt/document/1434946/2013_annual_report_pdf_(3), accessed August 2015.</t>
  </si>
  <si>
    <t>Tony Bledsoe, Legislative Inspector General, Columbus, 12-31-14 email
State Rep. Sandra Williams found guilty of profiting from Ohio State football tickets, Jim Siegel, The Columbus Dispatch, Nov. 1, 2014: http://www.dispatch.com/content/stories/local/2014/10/31/state-rep-found-guilty.html 
State Rep. Dale Mallory sentenced in failure to disclose gifts case, Jim Siegel, The Columbus Dispatch, Dec. 12, 2014: http://www.dispatch.com/content/stories/local/2014/12/11/mallory-sentence.html</t>
  </si>
  <si>
    <t xml:space="preserve">Randy Krehbiel, veteran Tulsa World political reporter, in-person interview 2/4/15 11 a.m. 
Rep. Emily Virgin, Oklahoma House of Representatives, email interview 2/4/15
Lee Slater, executive director of Oklahoma Ethics Commission, telephone interview 1/30/15 1:30 p.m. </t>
  </si>
  <si>
    <t xml:space="preserve">The asset disclosures of members and staff of the Kansas Ethics Commission are not independently audited on a yearly or random basis. According to GEC executive director Carol Williams, her staff tries to make sure that the forms are filled out and filed on time, but does not assess their contents. 
During the period under study, there is no known instance of an audit being conducted when financial irregularities were discovered or suspected. </t>
  </si>
  <si>
    <t>Hawaii Revised Statutes, Title 7, Chapter 84, Section 18, Restrictions on post employment, 1972, http://www.capitol.hawaii.gov/hrscurrent/Vol02_Ch0046-0115/HRS0084/HRS_0084-0018.htm
Hawaii Revised Statutes, Title 7, Chapter 84, Section 3, Definitions, 1972, 
http://www.capitol.hawaii.gov/hrscurrent/Vol02_Ch0046-0115/HRS0084/HRS_0084-0003.htm
Hawaii Revised Statutes, Title 7, Chapter 84, Section 19, Violation, 2014,
http://www.capitol.hawaii.gov/hrscurrent/Vol02_Ch0046-0115/HRS0084/HRS_0084-0019.htm</t>
  </si>
  <si>
    <t>Ron Bersin, Executive Director, Oregon Government Ethics Commission. He was interviewed by phone March 9, 2015. 
Nick Budnick, reporter, The Oregonian, Jan. 30, 2015, via email. 
Nigel Jaquiss, reporter, Willamette Week, Jan. 30, 2015, via email.</t>
  </si>
  <si>
    <t>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Jim Silrum, deputy secretary of state, interviewed by phone from Bismarck, N.D., Feb. 25, 2015.</t>
  </si>
  <si>
    <t xml:space="preserve">Disclosures filed with the Iowa Ethics and Campaign Disclosure Board are checked for compliance, but not fully audited. For members of the ethics and disclosure board, the review would be done by staff members within the agency. Disclosures filed with the judicial branch or with the secretary of the senate and chief clerk of the house of representatives are not checked for compliance, other than making sure that they are filed.
While the legislators do file campaign reports with the Iowa Ethics and Campaign Disclosure Board, they file their annual financial disclosure reports with either the secretary of the senate or the chief clerk.
The Iowa Court Rule 22.27(2) specifically excludes "a member of a board, commission, or committee" from the definition of an "official" who is subject to financial disclosure requirements under Rule 22.26(1). However, the district judge, as an official in the judiciary, must file an asset disclosure. Those records are not audited and are not published online, but are available through the court clerk's office.
 </t>
  </si>
  <si>
    <t>Georgia Government Transparency and Campaign Finance Act (2012) – O.C.O.G. § 21-5-75. 
http://www.ethics.ga.gov/wp-content/uploads/2011/08/2014-B%20GA%20Govt%20Transparency%20and%20Campaign%20Finance%20Act%20effective%20Januay%2031%202014%20INCORPORATING%20HB310%20and%20SB297%20FINAL.pdf</t>
  </si>
  <si>
    <t>Blair Horner, New York Public Interest Research Group, Legislative Director, Feb. 24, 2015, New York, phone; 
2013 Annual Report, Joint Commission on Public Ethics, April 3, 2014, http://www.jcope.ny.gov/pubs/POL/2013%20JCOPE%20Annual%20Report.pdf ; 
Enforcement Actions, Joint Commission on Public Ethics, accessed March 21, 2015, http://www.jcope.ny.gov/enforcement/index.html ;
Editorial: Time to rethink JCOPE, Albany Times Union, Feb. 7, 2015, http://www.timesunion.com/tuplus-opinion/article/Editorial-Time-to-rethink-JCOPE-6068459.php
Sheldon Silver, New York Assembly Speaker, Faces Arrest on Corruption Charges, Jan. 22, 2015, http://www.nytimes.com/2015/01/22/nyregion/sheldon-silver-new-york-assembly-speaker-faces-arrest-on-corruption-charges.html</t>
  </si>
  <si>
    <t>112.313 Standards of conduct for public officers, employees of agencies, and local government attorneys, 2014, http://www.leg.state.fl.us/statutes/index.cfm?App_mode=Display_Statute&amp;Search_String=112.313&amp;URL=0100-0199/0112/Sections/0112.313.html
Corroborated by: 
John Kuczwanski, Communications Manager for the State Board of Administration, interviewed by email April 8, 2015</t>
  </si>
  <si>
    <t>In person interview, Feb. 18, 2015 with Perry Newson, executive director of NC Ethics Commission. 
Phone interview March 10, 2015, with Denise Adams,  research division legislative analyst for the General Assembly. 
Phone interview March11, 2015, with Chris Fitzsimon director of NC Policy Watch.
News &amp; Obserever article Jan. 12, 2015 by Craig Jarvis. "Progress NC Action Files Ethics Complaint Against McCrory."
http://www.ncleg.net/DocumentSites/HouseDocuments/2013-2014%20Session/Journals/2014%20House%20Journal.pdf</t>
  </si>
  <si>
    <t>Nevada Revised Statutes 281A.410, Ethics in Government, Code of Ethical Standards, Limitations on representing or counseling private persons before public agencies; disclosure required by certain public officers, 1977, 
http://www.leg.state.nv.us/NRS/NRS-281A.html#NRS281ASec410</t>
  </si>
  <si>
    <t>NMSA &gt; CHAPTER 1 Elections &gt; ARTICLE 19 Campaign Practices &gt; 1-19-36. Penalties; criminal enforcement. (1995) 
http://public.nmcompcomm.us/nmnxtadmin/NMPublicLink.aspx?jd=1-19-36</t>
  </si>
  <si>
    <t>Since asset disclosure statements by the State Ethics Commission members are not required, they cannot be audited. Inspector General Cynthia Carrasco, who is required to submit one, said her office does verify asset disclosure statements that are submitted by state employees, officials and others required to do so under Indiana's law. They total about 3,000 and she said it would be impossible for her office, given its 11 employees, to conduct audits of all of these statements. 
 Members of the Indiana Commission for Judicial Qualifications do not have to file asset disclosure statements. 
 As lawmakers in the Indiana General Assembly, members of the House and Senate ethics committees must file annual asset disclosure statements with the principal administrative officer in their respective body (Indiana Code 2-2.2, State ethics law), but those statements are not audited by any independent body. 
 Julia Vaughn, policy director of Common Cause Indiana, confirmed the asset disclosure statements of legislators are not independently audited, although she believes that would be a good idea. "No, there is not an independent audit of pretty much anything in state government," she said.</t>
  </si>
  <si>
    <t>Nevada Campaign Practices Act, 1981, NRS Chapter 294A, Section .420, amended 2013.
http://www.leg.state.nv.us/NRS/NRS-294A.html#NRS294ASec420
Phone interview 1/14/15 with Kevin Benson, deputy attorney general representing secretary of state's office.</t>
  </si>
  <si>
    <t>Diane Wood, veteran lobbyist, 10 April 2015, via phone.
State Sen. Sander Rue, 17 April 2015, via phone. 
Did Griego Commit Perjury? Questions rasied about his financial disclosures, Peter St. Cyr, the Santa Fe Reporter, 17 April 2015, http://www.sfreporter.com/santafe/article-10248-did-griego-commit-perjury.html#sthash.Mm9FMGb0.dpuf</t>
  </si>
  <si>
    <t>Missouri Revised Statutes, 1945, Chapter 36, http://www.moga.mo.gov/mostatutes/ChaptersIndex/chaptIndex036.htmlMissouri Revised Statutes, 1978, Chapter 105 section 452, amended 1990, 1991, 2008, http://www.moga.mo.gov/mostatutes/stathtml/10500004521.html
Missouri Revised Statutes, 1978, Chapter 105 section 462, amended 1998, http://www.moga.mo.gov/mostatutes/stathtml/10500004621.html</t>
  </si>
  <si>
    <t>New Hampshire Statutes, Chapter 664, Section 21, 1979-2014
http://www.gencourt.state.nh.us/rsa/html/LXIII/664/664-21.htm
Confirmed with David Scanlan, Office of the New Hampshire Secretary of State, senior deputy secretary of state, January 9, 2015, Lowell, Mass., phone</t>
  </si>
  <si>
    <t>Marjorie Thomas, Montana State Human Resources, Attorney, 26 February 2015, Helena, Montana, Telephone
Montana Code Annotated, title 2, chapter 2, part 1, section 5, 1995, http://leg.mt.gov/bills/mca/2/2/2-2-105.htm.</t>
  </si>
  <si>
    <t>Campaign Contributions and Expenditures Reporting Act (1973):  http://njlaw.rutgers.edu/cgi-bin/njstats/showsect.cgi?title=19&amp;chapter=44A&amp;section=21&amp;actn=getsect  
New Jersey Statutes, Title 19 (Elections), Violations; fines; hearings; assessment of penalty, http://njlaw.rutgers.edu/cgi-bin/njstats/showsect.cgi?title=19&amp;chapter=44A&amp;section=41&amp;actn=getsect</t>
  </si>
  <si>
    <t>Commission; duties. Nebraska State Law 49, Section 14,123, current as of June 10, 2015; 
http://nebraskalegislature.gov/laws/statutes.php?statute=49-14,123
Alleged violation; preliminary investigation by commission; powers; notice. Nebraska State Law 49, Section 14,124, current as of June 10, 2015; 
http://nebraskalegislature.gov/laws/statutes.php?statute=49-14,124
Preliminary investigation; terminated, when; violation; effect; powers of commission; subsequent proceedings; records. Nebraska State Law 49, Section 14,125, current as of June 10, 2015; 
http://nebraskalegislature.gov/laws/statutes.php?statute=49-14,125
Commission; violation; orders; civil penalty; costs of hearing. Nebraska State Law 49, Section 14,126, current as of June 10, 2015; 
http://nebraskalegislature.gov/laws/statutes.php?statute=49-14,126</t>
  </si>
  <si>
    <t>Title 25, Chapter 4, Section 105(2) of the Mississippi Code; CONFLICT OF INTEREST; IMPROPER USE OF OFFICE; Certain actions, activities and business relationships prohibited or authorized; contracts in violation of section voidable; penalties 
http://law.justia.com/codes/mississippi/2013/title-25/chapter-4/article-3/section-25-4-105/
Tom Hood, Executive Director, Mississippi Ethics Commission, Jackson, Mississippi, April 30, 2015, interview.</t>
  </si>
  <si>
    <t>Asset disclosure forms are collected by the Secretary of State’s Office for all the ethics entities. 
They are not independently audited, according to Chad Fornoff, Executive Director of the Illinois Executive Ethics Commission.
“I don’t think anyone audits them,” he said. 
These forms can be accessed via the Secretary of State's website
The Office of the Executive Inspector General disclosures can be found under “Gov Office Executive Inspector General.” 
Disclosure forms are due May 1.</t>
  </si>
  <si>
    <t>No such law exists.
Buildings and General Services Commissioner Michael Obuchowski personal interview Feb. 18, 2015.
Deborah Damore, Purchasing and Contracting Director, Dept. of Buildings and General Services, email Feb. 23, 2015.
Cyrus Patten, Ex. Dir. Campaign for Vermont, email Feb. 23, 2015.
Transportation Secretary Sue Minter, email March 19, 2015.
Cathleen Lamberton, Ex. VP Assoc. Gen. Contractors VT telephone interview March 12, 2015.</t>
  </si>
  <si>
    <t>Asset and financial disclosures are not audited by impartial third party. There is no requirement in state law. The Hawaii State Ethics Commission is empowered to conduct investigations, but there is no regular audit requirement. Disclosures are reviewed by Ethics Commission staff. Submitters who file incomplete reports are contacted via telephone or email to submit amended forms. Sample disclosures show the completeness of the forms.</t>
  </si>
  <si>
    <t>There have not been any independent audits of executive branch disclosure reports during the study period. 
 A 2014 performance audit of the commission tasked with oversight of the lobbying disclosures found that the commission lacks policies and procedures to review disclosure records as required. 
 The agency says it is working on a goal of randomly auditing 5 percent.</t>
  </si>
  <si>
    <t>Minnesota Statute Chapter 15, Section 15.06, Subd. 9, 2014, https://www.revisor.mn.gov/statutes/?id=15.06</t>
  </si>
  <si>
    <t>Idaho does not require asset disclosures for members of ethics enforcement agencies, or for any other elected appointed state officials.</t>
  </si>
  <si>
    <t>Assemblyman John Wisniewsi (D-Sayerville), via 2/8/15 phone interview. 
Matt Friedman, Star-Ledger Statehouse reporter, via 2/8/15 phone interview. 
Former state Sen. William Schluter via 2/2/15 phone interview.</t>
  </si>
  <si>
    <t>Missouri Revised Statutes, 1991, Chapter 105 section 963, amended 1997, 1999, 2006, 2010, http://www.moga.mo.gov/mostatutes/stathtml/10500009631.html
Missouri Revised Statutes, 1985, Chapter 130 section 72, amended 2008, http://www.moga.mo.gov/mostatutes/stathtml/13000000721.html
Missouri Revised Statutes, 1978, Chapter 130 section 81, amended 1985, http://www.moga.mo.gov/mostatutes/stathtml/13000000811.html
---
Peer Reviewer Source:
Judge declares Missouri ethics law unconstitutional, St. Louis Post Dispatch. March 31, 2011. http://www.stltoday.com/news/local/govt-and-politics/judge-declares-missouri-ethics-law-unconstitutional/article_57e7c460-5bc2-11e0-b654-00127992bc8b.html</t>
  </si>
  <si>
    <t>There has not been any independent audit of asset disclosures from members of the ethics commission or Judicial Qualifications Commission by an independent third party. 
 The Department of Audits conducted a performance audit in 2014, but it did not include asset disclosures of commission members.</t>
  </si>
  <si>
    <t>Montana Code Annotated, Title 13, chapter 37, part 1, section 13, 1975, http://leg.mt.gov/bills/mca/13/37/13-37-113.htm</t>
  </si>
  <si>
    <t>The Massachusetts Financial Disclosure Law 1978 - webstie accessed January 28, 2015
http://www.mass.gov/ethics/commission-services/statement-of-financial-interests/gl-c-268b-the-financial-disclosure-law.html 
Massachusetts Conflict of Interest Law 1962 – Private Work and the One Year Ban – website accessed  January 28, 2015 
http://www.mass.gov/ethics/laws-and-regulations/conflict-of-interest-information/info-sections-5-12-18/section-5-12-and-18.html</t>
  </si>
  <si>
    <t>Like all asset disclosures in the state of Florida, those of ethics commissioners are not independently audited. Same goes for the asset disclosures of members of the JQC. Not a single audit is conducted on an asset disclosure form in Florida, no matter who it came from. There are only compliance reviews, but since the disclosures are filed with the Ethics Commission, only the disclosures of members of the JQC are independently reviewed.
Kerrie Stillman with the Commission confirmed that financial disclosure forms of any kind in Florida are never independently audited. Because 38,000 forms are filed each year, the task would be enormous, she said. To audit the forms, an entire staff of auditors would need to be brought on board, she said. 
Mark Herron added that citizens or the press must look at these forms and file a complaint if they don't make sense.  Otherwise, nothing happens. If a complaint is filed the ethics commission does audit forms though.</t>
  </si>
  <si>
    <t>Maryland Annotated Code, Oct. 2014, General Provisions Article, Title 5, Sec. 505-1 : http://ethics.maryland.gov/download/general/Ethics%20Law.pdf</t>
  </si>
  <si>
    <t>Unlawful conduct-Exceptions-Classification of offenses, Utah Code 63G-6a-2404, Enacted by Chapter 196, 2014 General Session, http://le.utah.gov/xcode/Title63G/Chapter6A/63G-6a-S2404.html?v=C63G-6a-S2404_2014040320140329. 
Debarment or suspension from consideration for award of contracts -- Process -- Causes for debarment -- Appeal,  Utah Code 63G-6a-904, Amended by Chapter 196, 2014 General Session. http://le.utah.gov/xcode/Title63G/Chapter6A/63G-6a-S904.html?v=C63G-6a-S904_2014040320140329.</t>
  </si>
  <si>
    <t>Texas Penal Code, Offenses Against Public Administration, Chapter 36.  (Bribery and Corrupt Influence)
http://www.statutes.legis.state.tx.us/Docs/PE/htm/PE.36.htm
Texas Government Code.  Title 5. Open Government.  Standards of Conduct and Conflict of Interest.  Chapter 572.
http://www.statutes.legis.state.tx.us/Docs/GV/htm/GV.572.htm
State of Texas State of Texas Contract Management Guide, accessed June 15, 2015 http://www.window.state.tx.us/procurement/pub/contractguide/CMG_Version1.9.pdf</t>
  </si>
  <si>
    <t>Deborah Moreau, lawyer for the state's Public Integrity Commission, the ethics office charged with collecting financial disclosure forms, said the disclosures are never independently audited. There is no random auditing of sample disclosure forms.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In a December 2013 report, special prosecutor E. Norman Veasey said the office's investigative powers are severely hamstrung by inadequate resources.</t>
  </si>
  <si>
    <t>Maine Revised Statutes Title 3, Chapter 15, Section 318-A, 
http://www.mainelegislature.org/legis/statutes/3/title3sec318-A.html
Maine Revised Statutes Title 5, Chapter 1, Section 18, 
http://www.mainelegislature.org/legis/statutes/5/title5sec18.html
Maine Revised Statutes Title 5, Chapter 71, Section(s) 931, 1983. 
http://legislature.maine.gov/legis/statutes/5/title5sec931.html</t>
  </si>
  <si>
    <t>Members of the state's only ethics agency, the Public Integrity Commission, are not required to file annual financial disclosure forms and thus there is no auditing of the disclosures. Judges who control the judicial branch's ethics agency are required to file asset disclosures, as are leadership members of the General Assembly, who control the ethics committees that reviews the conduct of lawmakers. But those disclosures are not audited as a matter of law or practice. 
Top judges who are members of the Court on the Judiciary, the judicial ethics entity, are among the public officials required to submit a disclosure form. Appointees to a preliminary investigative panel of the court, however, are not required to file forms.</t>
  </si>
  <si>
    <t>Louisiana Revised Statutes 42:1121. Assistance to certain persons after termination of public service, passed 1979, effective April 1, 1980, amended 1987, 1988, 1993, 1997, 1999, 2005, 2006, 2007 and 2012.
http://www.legis.la.gov/Legis/Law.aspx?d=99230</t>
  </si>
  <si>
    <t>Title 23, Chapter 15, Section 811 of the Mississippi Code; DISCLOSURE OF CAMPAIGN FINANCES; Penalties
http://law.justia.com/codes/mississippi/2013/title-23/chapter-15/article-23/section-23-15-811
Title 23, Chapter 15, Section 813, 813(b)(i) of the Mississippi Code; DISCLOSURE OF CAMPAIGN FINANCES; Civil penalty for failure to file campaign finance disclosure report; notice to candidate of failure to file; assessment of penalty by Secretary of State; hearing; appeal
http://law.justia.com/codes/mississippi/2013/title-23/chapter-15/article-23/section-23-15-813</t>
  </si>
  <si>
    <t>Kentucky Revised Statutes Chapter 11A, Section 40, 2006, http://www.lrc.ky.gov/Statutes/statute.aspx?id=594, accessed 21 February 2015. 
John Steffen, Kentucky Executive Branch Ethics Commission, executive director, 19 February 2015, Frankfort, Kentucky, phone interview.  
David Smith, Kentucky Association of State Employees, president and former Kentucky state employee for 10 years, 18 February 2015, Minot, North Dakota, phone interview.  
Crystal Pryor Staley, Kentucky Personnel Cabinet, chief legislative affairs and public information officer, 12 February 2015, Frankfort, Kentucky, email interview.</t>
  </si>
  <si>
    <t xml:space="preserve">Statements of Financial Interests (SFI) filed by members of the executive branch are pooled with those filed by about 2,600 other state officials and employees. The Office of State Ethics (OSE) randomly examines about 10 percent of the total every year, referring to these as audits, but there is no effort to verify the accuracy of whatever financial information is provided. The focus lies rather on compliance with state statutes. Annual summaries of OSE audits are issued and put online. 
This issue raises a larger problem whenever a question is asked about an "independent" action by state oversight agencies. Those serving on state watchdogs' supervisory boards are political appointees. Even though state law requires that appointments be made by members of both parties, any assessment by an oversight agency of someone who has appointed them must raise questions about the independence of that assessment.   </t>
  </si>
  <si>
    <t>No such law exists.
Employee Handbook, Bureau of Human Resources, https://bhr.sd.gov/forms/policies/Handbook.pdf, 7 April 2015.
Steven Berg, director, Office of Procurement Management, 7 April 2015, email.</t>
  </si>
  <si>
    <t>Indiana Code 4-2-6-11, one-year restriction on certain employment/representation; https://iga.in.gov/legislative/laws/2014/ic/titles/004/.</t>
  </si>
  <si>
    <t>Statements of Financial Interest filed by members of the Office of State Ethics are not independently audited; those filed by members of the Judicial Review Council are checked for compliance by the OSE.
"The audit protocol does not require judgment calls. The questions in the protocol ask if various fields were completed correctly or not.  If not, correction letters are sent.  Failure to correct or comply” results in a hearing.  When members of the Office of State Ethics have been randomly chosen for an audit in the past, the protocol “has been applied consistently.”
Before 2011, when the governor cut the resources and budgets of all the state's oversight agencies, the OSE had an accountant perform a second, deeper, level of auditing of each SFI by verifying, with publicly available documents, some of a filer's financial information. The agency can no longer do this.</t>
  </si>
  <si>
    <t>No such law exists.
Confirmed by David Roberson, spokesman for the Department of General Services, in a phone interview on Feb. 19, 2015. Also confirmed by Nashville attorney Darwin A. Hindman III on March 30, 2015.</t>
  </si>
  <si>
    <t>Iowa Code Chapter 68B.5A  "Government Ethics and Lobbying — Ban on certain lobbying activities," Code of Iowa updated as of January 2015,
https://www.legis.iowa.gov/docs/code/2015/68B.pdf
Iowa Code Chapter 68B.7  "Government Ethics and Lobbying — Prohibited use of influence," Code of Iowa updated as of January 2015,
https://www.legis.iowa.gov/docs/code/2015/68B.pdf</t>
  </si>
  <si>
    <t>Executive branch asset disclosure forms in Colorado are called Personal Financial Disclosure Statements, and they are not independently audited. They are filed with the Secretary of States office, which can fine people for not filing on time, but does not audit the accuracy of the reports. 
"Our office does not audit PFDs for substantive compliance," said Secretary of State spokesman. The Secretary of State's office can fine people failing to file or filing late. 
Governors in Colorado have also issued their own orders regarding conflict of interest statements. But in 2009, when then-Democratic Gov. Bill Ritter was in office, The Denver Post reported how “all but one of his Cabinet appointees [had] failed to file financial disclosures as required by a 1999 executive order,” following inquiries from Todd Shepherd at The Independence Institute, a libertarian Colorado think tank. Current Democratic Gov. John Hickenlooper continues to use executive branch Conflict of Interest Statements, which go further in their disclosures than the previous administration, and Shepherd said Hickenlooper’s administration was in full compliance when Shepherd last pulled the records in 2012. In 2014, the chief regulator of Colorado’s Division of Private Occupational Schools, who was also a part-time instructor for a chain of yoga studios, was “advocating for more regulation of yoga teacher-training studios that are essentially the chain's competitors,” according to The Denver Post whose editorial board declared it a conflict. The executive branch department said it wasn't a conflict, though, because the official had filled out a conflict of interest form disclosing her yoga ties and delegated day-to-day oversight of the issue to a deputy. Yet The Denver Post pointed out that the official had defended her agency's stance on yoga regulation to journalists without disclosing her ties to Big Yoga.</t>
  </si>
  <si>
    <t xml:space="preserve">Like other state and local government officials, members of the Fair Political Practices Commission and Commission on Judicial Performance file annual Statement of Economic Interests. In the case of FPPC, its regulations only require that 20 percent of the forms be reviewed by the Attorney General for completeness and crosschecked for reporting of gifts. 
For the Commission on Judicial Performance: CJP non-judge members' Form 700's are filed with the Clerk of the Supreme Court.  Judge members' forms are filed with their individual court's filing officers.  CJP staff forms are filed with the Administrative Director of the Courts at the Judicial Council. </t>
  </si>
  <si>
    <t>No such law exists. 
Regulation 3, regarding  code of conduct, can be found here, accessed March 4, 2015:
http://www.purchasing.ri.gov/rulesandregulations/rulesandregulations.aspx</t>
  </si>
  <si>
    <t>Members of the Colorado Independent Ethics Commission and the Commission on Judicial Discipline do not have to file asset disclosures, and they don’t.</t>
  </si>
  <si>
    <t>Ann Rice, New Hampshire Department of Justice, deputy attorney general, January 22, 2015 Lowell, Mass., phone.
Martin Gross, New Hampshire Legislative Ethics Committee, chairman, January 14, 2015, Lowell, Mass., phone
Richard Lambert, New Hampshire Legislative Ethics Committee, executive administrator, January 13, 2015, Lowell, Mass., phone</t>
  </si>
  <si>
    <t>Illinois Compiled Statutes, 5 ILCS 430/5-45, August 18, 2009, http://ilga.gov/legislation/ilcs/ilcs4.asp?DocName=000504300HArt.+5&amp;ActID=2529&amp;ChapterID=2&amp;SeqStart=500000&amp;SeqEnd=1700000
Office of Inspector General, accessed on May 12, 2015, http://www.illinois.gov/oeig/RevolvingDoor/Pages/revolvingdoorinstructions.aspx</t>
  </si>
  <si>
    <t>There is no requiring an audit of executive branch asset disclosures and no audits are conducted in practice by a third party.
Like other state and local government officials, members of the executive branch file an annual Statement of Economic Interests. Fair Political Practice regulations require that 20 percent of the forms be reviewed for completeness and crosschecked for reporting of gifts. This occurs in practice.</t>
  </si>
  <si>
    <t xml:space="preserve">The Ethics Commission checks to make sure its board members and director have timely filed a statement of financial interest, but there is no routine auditing of these forms or random auditing of samples. </t>
  </si>
  <si>
    <t>Commonwealth Procurement Code, Title 62, Section 2301, 2302(b), 2002, http://www.legis.state.pa.us/WU01/LI/LI/CT/HTM/62/62.HTM
Procurement Handbook, Department of General Services, updated February 2015, accessed March 2015, http://www.dgs.pa.gov/Documents/Procurement%20Forms/Handbook/Pt1/Pt%20I%20Ch%2014%20Contractor%20Responsibility.pdf
Management Directive, Pennsylvania Governor's Office, Number 215.8, published January 14, 2015, http://www.portal.state.pa.us/portal/server.pt?open=512&amp;objID=711&amp;PageID=228891&amp;mode=2&amp;contentid=http://pubcontent.state.pa.us/publishedcontent/publish/cop_general_government_operations/oa/oa_portal/omd/p_and_p/management_directives/management_administrative_support/items/215_8_contractor_integrity_provisions_for_commonwealth_contracts.html</t>
  </si>
  <si>
    <t>No, none of the Statements of Economic Interest filed by public officials, including Ethics Commission and Judicial Commission members and staff, are independently audited on a regular basis. 
Audits are conducted only if an investigation is opened based on allegations a disclosure is inaccurate. In that case, the Ethics Commission asks the Alabama Examiner of Public Accounts to conduct audits as needed. 
No complaint has been filed against a member of the Ethics Commission in recent years.</t>
  </si>
  <si>
    <t>29 Del. code 5805(d), Approved July 23, 1990: http://1.usa.gov/1BuDRfb</t>
  </si>
  <si>
    <t>The Statements of Financial Interest filed by public servants in the executive branch, which includes the governor and state cabinet-level officials, are not routinely audited. 
There is no random auditing, all they do is check to make sure they've been filed.</t>
  </si>
  <si>
    <t>Following a transition to electronic filing, in 2013, 99 percent of judicial employees who filed public official disclosure forms were audited, 100 percent of legislative employees, and 99 percent of executive employees, according to a biennial report of the Alaska Public Offices Commission.
The Alaska Public Offices Commission audits the disclosures of members of ethics entities.</t>
  </si>
  <si>
    <t xml:space="preserve">Because the ethics committee is composed of legislators, the same audit process applies. The Arizona Secretary of State maintains custody of financial disclosure statements, which include disclosure of assets. But there is no legal requirement for any agency to audit the disclosure statements.
The same applies for the Commission on Judicial Conduct and the Arizona Judicial Ethics Advisory Committee.
 </t>
  </si>
  <si>
    <t>A 100 score is earned if ethics entity asset disclosures are audited yearly by an impartial third party. 
A 50 score is earned if asset disclosures are not always independently audited, or they are but audits may fail to identify problems in the information.
A 0 score is earned if ethics entity asset disclosures are not independently audited, or they generally fail to identify problems in the information.</t>
  </si>
  <si>
    <t>C.G.S., Title 1, Chap. 10, Sec. 1-79 and Sec. 1-84b, of the 2014 supplement to the general statutes, subsections (c), (f) subsection (2), 1983, http://www.ct.gov/ethics/cwp/view.asp?a=2313&amp;q=432632#184b</t>
  </si>
  <si>
    <t xml:space="preserve">There is no auditing component to the asset disclosures made by the executive branch. 
Elected officials file financial disclosure statements with the Secretary of State within a month of taking office. The Secretary of State has recently begun publishing them online, but they do not review the contents of the statements, and they do not initiate investigations into their verity. </t>
  </si>
  <si>
    <t>Geoffrey Stern, chair of Kegler-Brown’s Professional Responsibility practice area, former Disciplinary Counsel of the Supreme Court of Ohio and chair of the Ohio State Bar Association Committee on Legal Ethics and Professional Conduct, Columbus, 2-11-15 email 
Bret Crow, director, Office of Public Information, Ohio Supreme Court, 1-6-15 email 
Andrew Douglas, former Ohio Supreme Court justice, Columbus, 2-12-15 letter
The court's Opinions and Announcements page: http://www.supremecourt.ohio.gov/rod/docs/ 
The court's online docket: http://www.supremecourt.ohio.gov/Clerk/ecms/</t>
  </si>
  <si>
    <t>Sally Holewa, state court administrator, email, Feb. 27, 2015.
Roland Riemers, frequent litigator who has represented himself before the state supreme court at least 22 times, interviewed by phone from Grand Forks, N.D., March 4, 2015.
Emily Welker, court reporter for The Forum of Fargo-Moorhead, interviewed at Forum offices in Fargo, N.D., March 6, 2015.
"Opinions," North Dakota Supreme Court, http://www.ndcourts.gov/Search/Opinions.asp, accessed April 22, 2015. This provides a search of Supreme Court opinions with links to lists of all opinions.
"Search Docket," North Dakota Supreme Court, http://www.ndcourts.gov/Search/Docket.asp, accessed April 22, 2015. This provides a search of documents related to each case that's gone before the Supreme Court, including MP3 recordings of oral arguments.
"North Dakota Courts Records Inquiry," North Dakota Supreme Court, http://publicsearch.ndcourts.gov/default.aspx, accessed April 22, 2015. This provides a search of state district court records. The website will provide a list of records on file but these records must be requested via the clerk of court who may print or email copies. Attorneys and law enforcement agencies have access to the records online.</t>
  </si>
  <si>
    <t>Employees in the executive branch who are classified as public officials are required in statute to file asset disclosure forms with the Alaska Public Offices Commission (APOC). Of the executive branch employees required to file in 2013, 65 percent were audited by APOC, up from 51 percent the year prior. In 2012, 111 civil penalties were assessed in relation to financial disclosure forms, and 14 cases were referred to the attorney general's office; in 2013, 108 civil penalties were assessed in relation to financial disclosure forms, and six cases were referred to the attorney general.</t>
  </si>
  <si>
    <t>The state executive branch produces monthly revenue reports, outlining all sources of state income and how they compare to a comparable period the previous year, with commentary on the entire revenue situation in the state. The monthly reports do not include expenditure or bonded indebtedness information. 
 These reports are available online, posted monthly when they are released publicly, and are accessible to all for free. The reports are available in print typically the day they are requested or within a few days, according to state government media relations representatives. 
 The fiscal year close-out statements include reports of expenditures, revenues, surpluses, reversions back to state government and the "rainy day" funds. They are available online, for free, and accessible to all, at the end of the fiscal year at the end of June. Those reports do not include detailed statements of indebtedness of the state. The data goes back to 1997-98.
 John Ketzenberger, executive director of the Indiana Fiscal Policy Institute, said the monthly revenue reports are very detailed and easily accessible online, but monthly expenditures data is not as accessible in report form. At the end of the year, revenue, spending, reversions and other data are reported on annual statements, he said.</t>
  </si>
  <si>
    <t>Colorado constitution, Article XXIX Section 4, Restrictions on representation after leaving office: http://tornado.state.co.us/gov_dir/leg_dir/olls/constitution.htm#ARTICLE_XXIX Confirmed with Adam Franklin, general counsel for the Colorado Public Employee’s Retiree Association, during a March 4, 2015 phone interview.</t>
  </si>
  <si>
    <t>Ohio Ethics Law and the Private Sector, The Ohio Ethics Commission: http://ethics.ohio.gov/education/factsheets/private_sector_brochure.pdf 
State of Ohio Procurement Handbook for Supplies and Services, revised June 2014, pages 89-95: http://procure.ohio.gov/pdf/PUR_ProcManual.pdf</t>
  </si>
  <si>
    <t>Government Code §87408-10 (2012)
http://leginfo.legislature.ca.gov/faces/codes_displaySection.xhtml?lawCode=GOV&amp;sectionNum=87408.</t>
  </si>
  <si>
    <t>No routine or random audits are conducted on Statements of Economic Interest filed by executive branch officials, or any other public officials or employees. 
Audits are conducted only if the Alabama Ethics Commission opens an investigation based on allegations a disclosure is inaccurate. In that case, the Ethics Commission asks the Alabama Examiner of Public Accounts to conduct audits as needed.</t>
  </si>
  <si>
    <t xml:space="preserve">No such law exists.
As confirmed by Steve Hagar, Director of Central Purchasing for the Office of Management and Enterprise Services, telephone interview 3/6/15 2:30 p.m. </t>
  </si>
  <si>
    <t xml:space="preserve">North Dakota Administrative Code, § 4-12-04-01, 2004,  http://www.legis.nd.gov/information/acdata/pdf/4-12-04.pdf.
ND Admin. Code, § 4-12-04-02, 2004, http://www.legis.nd.gov/information/acdata/pdf/4-12-04.pdf.
ND Admin. Code, § 4-12-04-06, 2004, http://www.legis.nd.gov/information/acdata/pdf/4-12-04.pdf.
ND Admin. Code, § 4-12-04-04, 2004, http://www.legis.nd.gov/information/acdata/pdf/4-12-04.pdf.
ND Admin. Code, § 4-12-04-05, 2004, http://www.legis.nd.gov/information/acdata/pdf/4-12-04.pdf.
ND Admin. Code, § 4-12-05-04, 2004, http://www.legis.nd.gov/information/acdata/pdf/4-12-05.pdf. </t>
  </si>
  <si>
    <t>A 100 score is earned if executive branch asset disclosures are audited yearly by an impartial third party. 
A 50 score is earned if asset disclosures are not always independently audited, or they are, but audits may fail to identify problems in the information.
A 0 score is earned if executive branch asset disclosures are not independently audited, or they generally fail to identify problems in the information.</t>
  </si>
  <si>
    <t>Ark. Code 21-8-102, “Restrictions on employment of former state officials and former state employees,” 25-16-103, “Registration of certain agency officials as lobbyists,” 2013
http://www.arkleg.state.ar.us/assembly/2013/2013R/Acts/Act486.pdf
Ark. Code 19-11-709, “Restrictions on employment of present and former employees,” 1979
http://law.justia.com/codes/arkansas/2012/title-19/chapter-11/subchapter-7/section-19-11-709/</t>
  </si>
  <si>
    <t>Phone interview Feb. 27, 2015, with Chris Heagarty, director of NC Judicial Standards Commission. 
Phone interview Feb. 27, 2015 with Michael Crowell, professor of public law and government at the UNC School of Government. 
Phone interview March 25, 2015, with James Drennan , professor of  public law and government at UNC School of Government.
Supreme Court and Court of Appeals opinions. http://appellate.nccourts.org/opinions/</t>
  </si>
  <si>
    <t>Public Officials and Employees, Title 36, Title 25, Section 13, 1973, 2014. 
http://alisondb.legislature.state.al.us/alison/codeofalabama/1975/coatoc.htm, accessed May 17, 2015.</t>
  </si>
  <si>
    <t>Plain Language Guide to Ethical Business Conduct: http://www.state.nj.us/treasury/purchase/ethics_guide.shtml</t>
  </si>
  <si>
    <t>A.S. 39.52.180, "Restrictions On Employment After Leaving State Service" (http://www.touchngo.com/lglcntr/akstats/statutes/title39/chapter52/section180.htm), accessed Feb. 12, 2015;</t>
  </si>
  <si>
    <t>Are the regulations governing conflicts of interest by the executive branch (defined here as governors and/or cabinet-level officials) effective?</t>
  </si>
  <si>
    <t>No such law exists.
E-mail, Feb. 19, 2015 from Chris Mears, public information officer for the NC Dept. of Administration.
Phone interview March 25, 2015, with James P. Laurie III, Raleigh construction lawyer. 
Phone interview March 27, 2015, with Sam Byassee, deputy director of the division of purchase and contract.</t>
  </si>
  <si>
    <t>Court Decisions, New York Court of Appeals, accessed March 20, 2015, https://www.nycourts.gov/ctapps/decisions.htm ; 
Most Recent Decisions, New York Appellate Division, Second Department, accessed March 20, 2015, http://www.nycourts.gov/reporter/slipidx/aidxtable_2.shtml ; 
eCourts, New York State Unified Court System, accessed May 5, 2015, https://iapps.courts.state.ny.us/webcivil/ecourtsMain ; 
Gary Spencer, Court of Appeals, Public Information Officer, March 20, 2015, New York, phone</t>
  </si>
  <si>
    <t>Materiel division; powers and duties. State Law 81, Section 1118.05; effective 1981; http://nebraskalegislature.gov/laws/statutes.php?statute=81-1118.05
Vendor Procurement Manual, Nebraska Department of Administrative Services, February 2013; http://das.nebraska.gov/materiel/purchase_bureau/docs/manuals/vendorcommoditiesmanual.pdf</t>
  </si>
  <si>
    <t>Laura Mitchell, New Hampshire Judicial Branch, public information officer, Jan. 30, 2015, email 
Carol Alfano, New Hampshire Judicial Branch, public information officer, Feb 3. 2015, email
Annmarie Timmins, Concord Monitor, courts and state house reporter 1994-2014 (approximately), Feb. 6, 2015, Lowell, Mass., phone
Supreme Court - Opinions, New Hampshire Judicial Branch, accessed Jan. 22-Feb. 9, 2015
http://www.courts.state.nh.us/supreme/opinions/</t>
  </si>
  <si>
    <t>Rutgers Law School professor, Kathy Flicker, a former state and county proseuctor, 2/18/15 in-person interview. 
ABC news reporter Josh Margolin, former NJ statehouse reporter, 2/8/15 phone interview 
Harvey Weissbard, former NJ Superior Court trial and appeallate judge, 2/20/15 phone interview. 
NJ Courts website, accessed 5/31/15: http://www.judiciary.state.nj.us/index.html 
Rutgers Law School NJ Courts Search Page, accessed 5/31/15: http://njlaw.rutgers.edu/collections/courts/</t>
  </si>
  <si>
    <t>No such law exists.
Department of Administrative Services Procedural Rules Adm 600,“Plant and Property Management Rules,” 2013 http://www.gencourt.state.nh.us/rules/state_agencies/adm600.html
New Hampshire Statutes, Title I, Sections 21-I:11, 2014
http://www.gencourt.state.nh.us/rsa/html/I/21-I/21-I-mrg.htm 
Confirmed with Michael Connor, New Hampshire Department of Administrative Services, deputy commissioner, Feb. 2, 2015, Lowell, Mass., phone
Confirmed with Dave Solomon, New Hampshire Union Leader, business reporter, former editor Nashua Telegraph, Feb. 6, 2015, Lowell, Mass., phone</t>
  </si>
  <si>
    <t>Minnesota Statutes, Chapter 16C, Section 16C.285, 2014, https://www.revisor.mn.gov/statutes/?id=16C.285
Minnesota Statute, Chapter 16C, Section 16C.94, 2014, https://www.revisor.mn.gov/statutes/?id=16c.04</t>
  </si>
  <si>
    <t>No such law exists regarding decision-makers at state-run pension funds entering the private sector after leaving office.</t>
  </si>
  <si>
    <t>Vince Powers, Lincoln trial attorney, phone interview March 16, 2015
Nebraska.gov JUSTICE System website, accessed April 28, 2015
https://www.nebraska.gov/justicecc/ccname.cgi
Nebraska Supreme Court website, accessed April 28, 2015 
https://supremecourt.nebraska.gov/</t>
  </si>
  <si>
    <t>No such law exists.
Department of Finance and Administration Director of Communications Chuck McIntosh: e-mailed answers to questions April 29, 2015
State law Section 25-9-120 - Personnel Administrative System (1994):  www.lexisnexis.com/hottopics/mscode
Mississippi Department of Finance and Administration: www.dfa.state.ms.us/.../Exhibit%202%20Management's%20Philosophy.doc</t>
  </si>
  <si>
    <t>No such law exists.
Missouri Revised Statutes, 1939, Chapter 34 section 40, amended 1945, 1983, 1990, 1995, 1999, 2003, http://www.moga.mo.gov/mostatutes/stathtml/03400000401.html</t>
  </si>
  <si>
    <t>Phone interview 1/23/15 with Michael Sommermeyer, PIO, Nevada Supreme Court
Phone interview 1/22/15 with Janette Bloom, retired chief clerk, Nevada Supreme Court
Phone interview 1/19/15 with Barry Smith, executive director, Nevada Press Association, Carson City.
Review of Supreme Court website, accessed May 20, 2015
http://supreme.nvcourts.gov/</t>
  </si>
  <si>
    <t>Montana Code Annotated, title 2, chapter 2, part 2, section 1, 1977, http://leg.mt.gov/bills/mca/2/2/2-2-102.htm
Brad Sanders, State Procurement Bureau, Bureau Chief, 27 February 2015, Helena, Montana, email</t>
  </si>
  <si>
    <t>All sources accessed on January 23 and 24, 2015
The Massachusetts Conflict of Interest Law, M.G.L. 268A,, 1963  
https://malegislature.gov/Laws/GeneralLaws/PartIV/TitleI/Chapter268A
Executive Order 346 dealing with state conflict of interest issues, issued Dec. 2, 1992:
http://www.mass.gov/courts/docs/lawlib/eo300-399/eo346.txt
Contractor certifies compliance with both the conflict of interest law G.L. c. 268A specifically s. 5 (f) and this order;</t>
  </si>
  <si>
    <t xml:space="preserve">There is a one-year cooling-off period, according to law. This stipulation pertains to the State Investment Board.
The Ethics Board advised in 2003 that §19.45 (8), Wisconsin Statutes, prohibits a former state public official appearing as a paid representative of a private entity before the agency to which the responsibilities of the official’s former agency were transferred (1) until twelve months after the official has left office on matters that involve applications, contracts, claims, or other quasi-judicial matters or proceedings under the official’s responsibility while the official was with the official’s former agency or (2) ever on applications, contracts, claims, or other quasi-judicial matters or proceedings in which the official participated personally and substantially as a public official.
Apart from these restrictions, §19.45 (8) (a), Wisconsin Statutes, does not limit a former official’s appearing as a paid representative of a private entity before the agency to which the responsibilities of the official’s former agency were transferred. </t>
  </si>
  <si>
    <t>Rex Renk, Deputy Clerk of Montana Supreme Court, 9 February 2015, Helena, Montana, telephone
Charles S. Johnson, Lee Newspapers State Bureau, Bureau Chief, 5 February 2015, Helena, Montana, telephone
Montana Supreme Court Cases, 2015 http://searchcourts.mt.gov/
Clerk of the District Court, Lewis and Clark County, Montana, 2015, http://www.lccountymt.gov/legal/clerk-of-district-court/copies-and-search-requests.html</t>
  </si>
  <si>
    <t xml:space="preserve">Maryland Annotated Code, General Provisions Article, Title 5, Subtitle 5, Conflicts of Interest, generally, and 5-506 and 5-508 http://ethics.maryland.gov/download/general/Ethics%20Law.pdf and Code of Maryland Regulations, Oct. 2014, anti discrimination provision Division of State Documents, Title 21-07 http://www.dsd.state.md.us/comar/getfile.aspx?file=21.07.01.08.htm
Interview with Mary Jo Childs, procurement advisor, Maryland Board of Public Works, 3/24/15 by telephone; </t>
  </si>
  <si>
    <t>112.313 Standards of conduct for public officers, employees of agencies, and local government attorneys, 2014, http://www.leg.state.fl.us/Statutes/index.cfm?App_mode=Display_Statute&amp;Search_String=&amp;URL=0100-0199/0112/Sections/0112.313.html</t>
  </si>
  <si>
    <t>In practice, executive branch asset disclosures are independently audited.</t>
  </si>
  <si>
    <t>Georgia Government Transparency and Campaign Finance Act – O.C.O.G. § 21-5-75. 
http://www.ethics.ga.gov/wp-content/uploads/2011/08/2014-B%20GA%20Govt%20Transparency%20and%20Campaign%20Finance%20Act%20effective%20Januay%2031%202014%20INCORPORATING%20HB310%20and%20SB297%20FINAL.pdf</t>
  </si>
  <si>
    <t>Mark Morris, retired courts reporter for the Kansas City Star, Liberty, Missouri, 24 April 2015, interview by phone.
Catherine Zacharias, legal counsel for the Office of State Courts Administrator, Jefferson City, Missouri, 24 April 2015, interview by phone.
Opinions for All Appellates, Your Missouri Courts, accessed 27 April 2015, https://www.courts.mo.gov/page.jsp?id=12086&amp;dist=Opinions&amp;date=04/21/2015&amp;year=2015#04/21/2015
Opinions for Supreme Court, Your Missouri Courts, accessed 27 April 2015, https://www.courts.mo.gov/page.jsp?id=12086&amp;dist=Opinions%20Supreme&amp;date=03/14/2015&amp;year=2015#03/14/2015
Case.Net, Your Missouri Courts, accessed 27 April 2015, https://www.courts.mo.gov/casenet/base/welcome.do
The Minutes, Supreme Court of Missouri, accessed 27 April 2015, http://www.courts.mo.gov/SUP/index.nsf/TheMinutes?OpenView</t>
  </si>
  <si>
    <t xml:space="preserve">Kentucky Administrative Regulations Title 200, Chapter 5:315, Section 1, 2004, http://www.lrc.ky.gov/kar/200/005/315.htm, accessed 5 February 2015. 
Kentucky Administrative Regulations Title 200, Chapter 5:315, Section 2, 2004, http://www.lrc.ky.gov/kar/200/005/315.htm, accessed 5 February 2015. 
Kentucky Revised Statutes 45A, Section 553, 2010 http://www.lrc.ky.gov/Statutes/statute.aspx?id=22448, accessed 7 February 2015. 
John Y. Brown III, JYB3 Group, owner and managing partner of government affairs consulting firm specializing in procurement and a former Kentucky secretary of state, 5 February 2015, Louisville, Kentucky, phone interview. 
Geri E. Grigsby, Kentucky Finance and Administration Cabinet, general counsel, 23 January 2015, Frankfort, Kentucky, in-person interview.  
How to do Business with the Commonwealth: Version 6, Kentucky Finance and Administration Cabinet, 1 August 2010, http://finance.ky.gov/services/eprocurement/Pages/doingbusiness.aspx, 5 February 2015. </t>
  </si>
  <si>
    <t>Wis. Stat. §19.45(2), Standards of Conduct, State Public Officials, http://docs.legis.wisconsin.gov/statutes/statutes/19/III/45/13/_1(1973)
2003 Wis Eth Bd 12 G44 Post Employment
http://www.gab.wi.gov/node/447</t>
  </si>
  <si>
    <t>Darlene Ballard, Mississippi Commission on Judicial Performance, Executive Director, April 16 2015, Jackson, Mississippi, email interview.
Beverly Kraft, Public Information Officer, Administrative Office of Courts, Jackson, Mississippi, April 16, email interview.
Coleen Guardanapo, Harrison County Chancery Court, secretary, April 21, 2015, phone interview.
Mississippi Supreme Court and Administrative Office of Courts website, courts.ms.gov/appellate_courts/sc/scdecisions.html.
MS Rules of Court, https://courts.ms.gov/rules/msrules.html</t>
  </si>
  <si>
    <t>No such law exists.
Maine Revised Statutes Title 5, Chapter 155, Section(s) 1825-L, 2001.
http://www.mainelegislature.org/legis/statutes/5/title5sec1825-L.html</t>
  </si>
  <si>
    <t>29 Del. code 5805(d), Approved July 23, 1990, http://1.usa.gov/1BuDRfb</t>
  </si>
  <si>
    <t>For one year after the termination of public employment or service, no state officer or employee shall, before the agency of which he was an officer or employee, represent a client or act in a representative capacity on behalf of any person or group, for compensation, on matters related to legislation, executive orders, or regulations promulgated by the agency of which he was an officer or employee.
This law applies to statewide elected officials, cabinet secretaries and officers appointed by the governor, civil servants who report to the agency and civil servants who are immediately below those who report to the agency head and at a payband of 6 or higher and to the officers and employees of the legislative branch designated by the joint rules committee.
The law setting up the Virginia Retirement System specifically says that members of the board of trustees and employees are subject to the State and Local Government Conflict of Interests Act.</t>
  </si>
  <si>
    <t>Beau Berentson, Director of Communications and Public Affairs, Court Information Office, State Court Administration, Minnesota Judicial Branch, St. Paul, Minnesota, 11 March 2015 &amp; 13 May 2015, email interview
Supreme Court Opinions, Minnesota Judicial Branch, 12 March 2015, http://www.mncourts.gov/?page=230
Minnesota State Court Opinions, Minnesota State Law Library, 12 March 2015, http://mn.gov/lawlib/archive/index.html
The Court System at a Glance, Minnesota State Law Library, 12 March 2015, http://mn.gov/lawlib/opinio.html 
Minnesota Statute, Chapter 357, Section 357.021, Subd. 2, 2014, https://www.revisor.leg.state.mn.us/statutes/?id=357.021</t>
  </si>
  <si>
    <t xml:space="preserve">Kansas State Contract (Master Contract), available at https://da.ks.gov/purch/Contracts/Default.aspx/0000000000000000000035605
Department of Administration order, No. DA 146-a, that sets out provisions that must be included in every state services contract However, the only personnel-related provision in that order is that employers not violate federal or state anti-discrimation laws. (There's no mention of cooling off periods, criminal violations, etc.), accessed August 2015
John Milburn, director of legislative and public affairs, Department of Administration, email March 13, 2015 </t>
  </si>
  <si>
    <t>John Nevin, communications director, State Court Administrative Office, phone interview, April 7, 2015, email conversations, April 9-10, 2015                              
Michigan Courts database http://courts.mi.gov/opinions_orders/case_search/pages/default.aspx                  
Michigan Courts, Cases, Opinions and Orders http://courts.mi.gov/opinions_orders/pages/default.aspx</t>
  </si>
  <si>
    <t>West Virginia Code 6B-3-2(e) Registration of Lobbyists. Complete through 2014.
http://www.legis.state.wv.us/WVCODE/ChapterEntire.cfm?chap=06b&amp;art=3&amp;section=2#03
West Virginia Code 6B-2-5(g) Ethical Standards for Elected and Appointed Officials and Public Employees. Complete through 2014. 
http://www.legis.state.wv.us/WVCODE/ChapterEntire.cfm?chap=06b&amp;art=2&amp;section=5#02</t>
  </si>
  <si>
    <t>Illinois Compiled Statutes, Illinois Procurement Code, 30 ILCS 500 Sec. 50, February 2, 1998, http://www.ilga.gov/legislation/ilcs/ilcs5.asp?ActID=532&amp;ChapterID=7</t>
  </si>
  <si>
    <t>Indiana Code 4-2-6, 4-2-7; https://iga.in.gov/legislative/laws/2014/ic/titles/004/</t>
  </si>
  <si>
    <t>Email 1/21/15 from Nevada political writer Jon Ralston 
Interview 1/21/15 with Sandi Chereb, Las Vegas Review-Journal political reporter, Carson City.
Phone interview 1/20/15 with Michael Stewart, chief principal research analyst, Legislative Counsel Bureau.</t>
  </si>
  <si>
    <t>Iowa Administrative Code, 11—117.18(8A)  "Administrative Services — Vendor performance," Iowa Administrative Code updated as of January 2015,
https://www.legis.iowa.gov/docs/ACO/agency/01-07-2015.11.pdf</t>
  </si>
  <si>
    <t>No such law exists. But there also may not be much need for one. Except for the chair and the vice chair (who is the elected State Treasurer), the other members of the Investment Committee are rank-and-file state or municipal employees, not likely to become financial consultants later in life.</t>
  </si>
  <si>
    <t>All websites viewed on Jan. 18, March 11, 22, 2015
Interview, David Yas, Vice President/Financial Advisor,  Morgan Stanley Wealth Management, former editor, Massachusetts Lawyer’s Weekly, Boston, MA, by telephone and email, March 11, 18, 2015 
Trial Court description of electronic case information:  
http://www.mass.gov/courts/case-legal-res/case-information/search-public-case-info-gen.html
Massachusetts Appellate Court opinion search database
http://www.mass.gov/courts/case-legal-res/case-information/appellate-opinions/
Massachusetts Cases
http://masscases.com/
Massachusetts Lawyer’s Weekly
http://masslawyersweekly.com/
Massachusetts Social Law LIbrary
http://www.mass.gov/courts/case-legal-res/law-lib/</t>
  </si>
  <si>
    <t>Michigan Campaign Finance Act 1976, Michigan Code Section 169.215
http://www.legislature.mi.gov/(S(ot1pao4zeazxko3xbnzksj4y))/mileg.aspx?page=getObject&amp;objectName=mcl-169-215</t>
  </si>
  <si>
    <t>Mary Ann Lynch, Esq., Government and Media Counsel, Administrative Office of the Courts, Maine Judicial Branch, 20 February 2015, email interview.
Chief justice calls on Maine lawmakers to support $15 million bond for e-filing, Judy Harrison, Bangor Daily News, 25 February 2014,
 http://bangordailynews.com/2014/02/25/politics/chief-justice-calls-on-maine-lawmakers-to-support-15-million-bond-for-e-filing/
Supreme Judicial Court Decisions and Orders, accessed March 13, 2015,
http://www.courts.maine.gov/opinions_orders/supreme/index.shtml</t>
  </si>
  <si>
    <t>Idaho Code Section 57-5726, Department of Administration, Prohibitions, enacted 1975, last amended 2001, http://legislature.idaho.gov/idstat/Title67/T67CH57SECT67-5726.htm 
IDAPA 38.0501.081.02, Standards of Reponsibility, page 13, 2002
http://purchasing.idaho.gov/pdf/terms/IDAPA38.05.01.pdf</t>
  </si>
  <si>
    <t>Minnesota Statutes, Chapter 10A, Section 10A.02, Subdivision 11, 2014, https://www.revisor.mn.gov/statutes/?id=10A.02
Minnesota Statutes, Chapter 211B, Section 211B.15, 2014, https://www.revisor.mn.gov/statutes/?id=211B.15
Minnesota Statutes, Chapter 211B, Section 211B.04, 2014, https://www.revisor.mn.gov/statutes/?id=211B.04
Minnesota Statutes, Chapter 211B, Section 211B.12, 2014, https://www.revisor.mn.gov/statutes/?id=211B.12</t>
  </si>
  <si>
    <t xml:space="preserve">Interview, Steve Lash, Daily Record, reporter, telephone interview, 3/30/15
Professor Amy Dillard, University of Baltimore Law School, telephone interview, 3/30/15
Gary Kolb, executive secretary, Maryland Commission on Judicial Disabilities, email 4/29/15
Maryland Appellate Courts, unreported opinions: http://www.courts.state.md.us/appellate/unreportedopinions/index.html, accessed May 28, 2015 
Maryland Appellate Courts, reported opinions: http://www.courts.state.md.us/opinions/opinions.html, accessed May 28, 2015
 </t>
  </si>
  <si>
    <t>Melissa Landry, executive director, Louisiana Lawsuit Abuse Watch, in-person interview, Jan. 20, 2015
Robert Scott, Public Affairs Research Council, in-person interview, Feb. 19, 2015
Kevin Kane, Pelican Institute, in-person interview, Jan. 21, 2015 
Louisiana Supreme Court, accessed April 13, 2015.
http://www.lasc.org/ 
Louisiana Court of Appeal, First Circuit, web portal for decisions, accessed April 13, 2015.
http://www.la-fcca.org/index.php/decisions 
East Baton Rouge Parish Clerk of Court, accessed April 13, 2015. https://ssl.ebrclerkofcourt.org/DevMortConv/login.asp</t>
  </si>
  <si>
    <t>Decision-makers at public retirement funds are permitted to take jobs in the private sector but are governed by the same restrictions as other high-ranking state officials when it comes to dealing with their former agencies.   
One requirement places a two-year prohibition on lobbying activities. Former board members and executive heads of regulatory agencies, for a period of two years, are prohibited from communicating with the agency in behalf of a person who has an interest pending before the agency in an attempt to influence action on the matter.  
The second prevents former officers and upper-level employees of an agency from ever representing a person before an agency on a specific matter – such as a contract or project – that he or she was directly involved in while working at the agency. The prohibition applies to board members, executive heads and employees whose annual salary level is at or above $36,976 for the 2015 fiscal year</t>
  </si>
  <si>
    <t>No such law exists. 
Georgia Procurement Manual section 1.3.7. http://doas.ga.gov/StateLocal/SPD/Docs_SPD_Official_Announcements/GeorgiaProcurementManual.pdf</t>
  </si>
  <si>
    <t>There is no such law in the state. 
Even if there were such a law, the retirement agency has broad exemptions from most state laws.</t>
  </si>
  <si>
    <t>C.G.S., Title 1, Sec. 1-86e, Subsections (a), paragraphs (1) through (3), 1991; and Sec. 1-81b, 2004.  http://www.cga.ct.gov/current/pub/chap_010.htm#sec_1-86eTitle
C.G.S., Title 1, Sec. 1-101qq, 2005.  http://www.cga.ct.gov/current/pub/chap_010.htm#sec_1-101qq
C.G.S., Title 31, Chap. 557, Sec. 31-55 and 31-55a.  http://www.cga.ct.gov/current/pub/chap_557.htm#sec_31-55</t>
  </si>
  <si>
    <t>Chapter 42.52 RCW Ethics in Public Service, 1999; 
http://apps.leg.wa.gov/rcw/default.aspx?cite=42.52&amp;full=true#42.52.080</t>
  </si>
  <si>
    <t>No such law exists.
Review of 29 Del. C. Chapter 58: http://1.usa.gov/1CkLTa4, First Approved July 19, 1974</t>
  </si>
  <si>
    <t>Maryland Annotated Code, Oct. 2014, Election Law Article,Title 13 spells out a variety of penalties. Other penalties in various titles: 
http://www.elections.state.md.us/laws_and_regs/documents/2014%20Maryland%20Election%20Law.pdf 
Jennifer Bevan-Dangel exe dire Common Cause 2/24-15 
Telephone interview Brian P. Sears reporter Daily Record Baltimore Md. telephone interview 3/15/15 
Jared DeMarinis, director Candidacy and Campaign Finance Division Maryland Board of Elections telephone interview 3.181.5 telephone interview 
Office of Maryland State Prosecutor website, accessed 4/15/15 case list lower left corner http://osp.maryland.gov/
Judge rules Julius Henson violated probation by running for office: Baltimore Sun, 2/27/14 http://bit.ly/1R7VJoH</t>
  </si>
  <si>
    <t>No such law exists. 
119.0701 Contracts; public records, 2014, http://www.leg.state.fl.us/Statutes/index.cfm?App_mode=Display_Statute&amp;Search_String=&amp;URL=0100-0199/0119/Sections/0119.0701.html</t>
  </si>
  <si>
    <t>Special Provisions, accessed May 18, 2015: https://www.colorado.gov/pacific/sites/default/files/Special%20Provisions_1-1-09.pdf
Colorado Fiscal Rules 3-1, State Contracts: https://www.colorado.gov/pacific/sites/default/files/FR_3-1_&amp;_SPs(010109).pdf</t>
  </si>
  <si>
    <t>Maine Revised Statutes Title 21-A, Chapter 13, Section(s) 1004, 1004-A, 1020-A, 1062-A, 1985.
http://legislature.maine.gov/statutes/21-A/title21-Ach13sec0.html</t>
  </si>
  <si>
    <t>Virginia Code § 2.2-3104. Prohibited conduct for certain officers and employees of state government(1994); https://leg1.state.va.us/cgi-bin/legp504.exe?000+cod+2.2-3104</t>
  </si>
  <si>
    <t xml:space="preserve">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Leigh Anne Hiatt, Administrative Office of the Courts, public information officer, 11 February 2015, Frankfort, Kentucky, email interview. 
October 2014 Monthly Summaries of Published Opinions from Supreme Court of Ky w/ one tort case re directed verdict and failure to rebut presumption of negligence, Michael Stevens, Kentucky Court Report, 6 February 2015, http://kycourtreport.com/2015/02/sc-october-2014-monthly-summaries-of-published-opinions-from-supreme-court-of-ky-wone-tort-case-re-directed-verdict-and-failure-to-rebut-presumption-of-negligence/, accessed 6 February 2015. 
Supreme Court of Kentucky Minutes, Kentucky Supreme Court, 18 December 2004, http://apps.courts.ky.gov/Supreme/Minutes/MNT122014.pdf, accessed 6 February 2015. </t>
  </si>
  <si>
    <t>Kentucky Revised Statutes Chapter 121 Section 990, 2005, http://www.lrc.ky.gov/Statutes/statute.aspx?id=27878, accessed 16 January 2015. 
Kentucky Revised Statutes Chapter 121 Section 140, 1998, http://www.lrc.ky.gov/Statutes/statute.aspx?id=27864, accessed 16 January 2015. 
Kentucky Revised Statutes Chapter 121 Section 120, 212, http://www.lrc.ky.gov/Statutes/statute.aspx?id=40190, accessed 16 January 2015. 
Emily Dennis, Kentucky Registry of Election Finance, general counsel, 31 December 2014, Frankfort, Kentucky, phone interview.</t>
  </si>
  <si>
    <t>Public Contract Code §10280 (1981)
http://leginfo.legislature.ca.gov/faces/codes_displaySection.xhtml?lawCode=PCC&amp;sectionNum=10280.
Public Contract Code §10281 (1981)
http://leginfo.legislature.ca.gov/faces/codes_displaySection.xhtml?lawCode=PCC&amp;sectionNum=10423.
Public Contract Code §10282 (1981)
http://leginfo.legislature.ca.gov/faces/codes_displaySection.xhtml?lawCode=PCC&amp;sectionNum=10282.
Public Contract Code §10410 (Amended 1984)
http://leginfo.legislature.ca.gov/faces/codes_displaySection.xhtml?lawCode=PCC&amp;sectionNum=10410.
Public Contract Code §10411 (Amended 2005)
http://leginfo.legislature.ca.gov/faces/codes_displaySection.xhtml?lawCode=PCC&amp;sectionNum=10411.
Public Contract Code §10420 (1983)
http://leginfo.legislature.ca.gov/faces/codes_displaySection.xhtml?lawCode=PCC&amp;sectionNum=10420.</t>
  </si>
  <si>
    <t>Executive Order 09-11 Vermont Executive Code of Ethics (2011). 
http://governor.vermont.gov/executive_orders/09-11-executive-code-of-ethics
Allen Gilbert, exec. dir. ACLU VT, personal interview Jan. 6, 2015.
Sarah London, Counsel to the Governor, personal interview Jan. 21, 2015.</t>
  </si>
  <si>
    <t>Louisiana Revised Statutes 18:1511.4.1. Enforcement; failure to file; failure to timely file, passed in 1981, Page 49.
http://ethics.la.gov/Pub/Laws/Title18.pdf
Louisiana Ethics Board charges for campaign finance violations, accessed July 28, 2015
http://ethics.la.gov/EthicsCharges/CustomSearch.aspx?SearchName=SearchbySubjectMatters</t>
  </si>
  <si>
    <t>"The statute is pretty specific," Shelli King, a spokeswoman for the Department of Treasury, said in an email. "We do not believe it applies to employees of the Legislative branch, including (Tennessee Consolidated Retirement System)." King is referring to a state law that says, "No member of the general assembly, elected official in the executive branch, member of the governor's cabinet, or cabinet level staff within the governor's office shall be a lobbyist during the twelve-month period immediately following departure from such office or employment." Tenn. Code Ann. 3-6-304(l)
 And while the statute applies to the legislators, King is referring to the rest of the legislative branch, which includes the Department of Treasury. 
 Rebecca Bradley, ethics specialist for the Tennessee Ethics Commission, agreed with King. She said the revolving-door statute does not apply to people who work in the Department of Treasury.</t>
  </si>
  <si>
    <t>No such law exists. 
Corroborated by: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Rep. Kraig Powell, Utah House of Representatives, R-Heber City, phone interview March 27, 2015, to Lindon, Utah. 
Qualified prohibitions on lobbyists, Enacted by Chapter 360, 2009 General Session, Utah Code 67-24-103. http://le.utah.gov/xcode/Title67/Chapter24/67-24-S103.html?v=C67-24-S103_1800010118000101. Accessed May 13, 2015.</t>
  </si>
  <si>
    <t>No such law exists.
Ross Ramsey, executive editor and co-founder of the Texas Tribune, telephone interview, Jan. 23, 2015.
Perry leaves capitol for the last time as governor, Fort Worth Star-Telegram, Jan. 19, 2015
http://www.star-telegram.com/news/politics-government/state-politics/article7627169.html  
Craig McDonald, director, Texans for Public Justice, telehone interview, Jan. 16, 2015 
Two ex-Perry aides among latest to swing through lobbying revolving door, Houston Chronicle, Dec. 10, 2014 
http://blog.chron.com/texaspolitics/2014/12/two-ex-perry-aides-among-latest-to-swing-through-lobbying-revolving-door/</t>
  </si>
  <si>
    <t>K.S.A. Chapter 25 Article 41, Campaign Finance Act, 1981, http://www.kansas.gov/ethics/Campaign_Finance/Statutes.html                                              
K.S.A. 4119a-g, Kansas Governmental Ethics Commission, 1975.  (In 1998  the current commission replaced earlier body with simliar duties) http://www.kansas.gov/ethics/Commission/Procedural_Statutes/index.html</t>
  </si>
  <si>
    <t xml:space="preserve">Ron Keefover, former public information officer for the Office of Judicial Administration, telephone interview Feb. 24, 2015.                                                                                        
Bernie Lumbreras, 18th Judicial District Court Clerk, telephone interview May 13, 2015
Lisa Taylor, public information officer, Kansas Judiciary, telephone interview Feb. 26, 2015                                                                                                                                             
Kansas Judicial Branch website: http://www.kscourts.org/kansas-courts/supreme-court/ </t>
  </si>
  <si>
    <t>Illinois Compiled Statutes, Election Code, 10 ILCS 5/Art. 9, Disclosure and Regulation of Campaign Contributions and Expenditures, Jan. 1, 2011
http://www.ilga.gov/legislation/ilcs/ilcs4.asp?ActID=170&amp;ChapterID=3&amp;SeqStart=40900000&amp;SeqEnd=46700000</t>
  </si>
  <si>
    <t>TITLE 24. GOVERNMENT - STATE  ADMINISTRATION ARTICLE 18. STANDARDS OF CONDUCT, PART 1. CODE OF ETHICS, C.R.S. 24-18-105 (2014): http://www.lexisnexis.com/hottopics/colorado/?app=00075&amp;view=full&amp;interface=1&amp;docinfo=off&amp;searchtype=get&amp;search=C.R.S.+24-18-105</t>
  </si>
  <si>
    <t>C.G.S., Title 1, Chap. 10, Sec. 1-84b, 1983. http://www.cga.ct.gov/current/pub/chap_010.htm#sec_1-84</t>
  </si>
  <si>
    <t>Indiana Code, 3-9-4-16c and 3-9-4-17c, fines for defective/delinquent reports; https://iga.in.gov/legislative/laws/2014/ic/titles/003/
Indiana Code, 3-9-4-16f, fines for contributions during budget sessions; https://iga.in.gov/legislative/laws/2014/ic/titles/003/
Indiana Code, 3-9-4-16e and 3-9-4-17e, fines for corporations/labor organizations; https://iga.in.gov/legislative/laws/2014/ic/titles/003/
Indiana Code, 3-14-1-14, fines and criminal penalty for failure to file; https://iga.in.gov/legislative/laws/2014/ic/titles/003/
Indiana Code, 3-14-1-13, fines and criminal penalty for knowingly filing false report; https://iga.in.gov/legislative/laws/2014/ic/titles/003/.</t>
  </si>
  <si>
    <t>Iowa Code Chapter 68B.32A(9) "Government Ethics and Lobbying — Duties of the board,"Code of Iowa updated as of January 2015, https://www.legis.iowa.gov/docs/code/2015/68B.pdf;
Iowa Code Chapter 68B.32D Government Ethics and Lobbying — Penalties — Recommended actions," Code of Iowa updated as of January 2015, https://www.legis.iowa.gov/docs/code/2015/68B.pdf</t>
  </si>
  <si>
    <t>Ark. Code 21-8-102, “Restrictions on employment of former state officials and former state employees,” 25-16-103, “Registration of certain agency officials as lobbyists,” 2013
http://www.arkleg.state.ar.us/assembly/2013/2013R/Acts/Act486.pdf
Ark. Code 19-11-709, 19-11-701, “Restrictions on employment of present and former employees,” 1979
http://law.justia.com/codes/arkansas/2012/title-19/chapter-11/subchapter-7/section-19-11-709/</t>
  </si>
  <si>
    <t>Idaho Code, Section 67-6625, Violations, Civil Fine, Misdemeanor Penalty, Prosecution, 1974, last amended in 2005
http://legislature.idaho.gov/idstat/Title67/T67CH66SECT67-6625.htm
Idaho Code, Section 67-6623, Duties of the Secretary of State, 1974, amended 1977 and 2010
http://legislature.idaho.gov/idstat/Title67/T67CH66SECT67-6623.htm</t>
  </si>
  <si>
    <t>South Dakota Codified Laws, Title 2, Chapter 12, “Lobbyists,” Section 8.2, adopted 1977, last amended 2011, http://legis.sd.gov/Statutes/Codified_Laws/DisplayStatute.aspx?Statute=2-12-8.2&amp;Type=Statute&amp;SearchString=lobbying*&amp;SearchFilter=&amp;SearchOrderBy=Rank%20DESC
House Bill 1064, “An Act to prohibit unlawful self-dealing by state officers and employees,” 2015 South Dakota Legislature, signed March 12 by the governor (becomes law on July 1, 2015), http://legis.sd.gov/Legislative_Session/Bills/Bill.aspx?File=HB1064ENR.htm&amp;Session=2015
South Dakota Codified Laws, Title 3, Chapter 6D, “State Civil Service,” Section 4, adopted 2012, http://legis.sd.gov/Statutes/Codified_Laws/DisplayStatute.aspx?Type=Statute&amp;Statute=3-6D-4</t>
  </si>
  <si>
    <t>Government Code, §87406, (1999)
http://leginfo.legislature.ca.gov/faces/codes_displaySection.xhtml?lawCode=GOV&amp;sectionNum=87406.
Government Code, §87407, (2003)
http://leginfo.legislature.ca.gov/faces/codes_displaySection.xhtml?lawCode=GOV&amp;sectionNum=87407.</t>
  </si>
  <si>
    <t>Idaho’s Division of Financial Management publishes extensive economic forecast and revenue estimation documents, including monthly and quarterly updates. All are posted online, and freely accessible to anyone; the reports are in PDF format. The Idaho Economic Forecast is published quarterly and provides historical data and forecast values for Idaho's economy. It looks ahead three years in its forecasts.
 DFM also publishes a monthly Idaho General Fund Revenue Report. This details how revenue is coming in, from each category of Idaho’s tax revenue, on both a monthly and fiscal year-to-date basis, and comparisons to the previous year. Also, the legislative budget office publishes a monthly Idaho General Fund Budget Monitor, which includes both updated monthly revenues and the comparison between those and budgeted expenditures, and the impact on the budget of fluctuations up or down in revenue. It also is posted online, freely accessible to anyone, and in PDF format.
 In addition, the Idaho State Controller’s “Transparent Idaho” website publishes constantly updated revenue, expenditure and budget information for all state agencies. It is published in html and is downloadable in Excel spreadsheet format. The site also includes state workforce and employee salary data, fiscal facts, trends and more.</t>
  </si>
  <si>
    <t>S.C. Code 8-13-755 (1991)
http://www.scstatehouse.gov/code/t08c013.php</t>
  </si>
  <si>
    <t>Hawaii Revised Statutes, Title 2, chapter 11, Section 314, Duties of the commission, 2014, http://www.capitol.hawaii.gov/hrscurrent/Vol01_Ch0001-0042F/HRS0011/HRS_0011-0314.htm
Hawaii Revised Statutes, Title 2, chapter 11, Section 340 Failure to file report; filing a substantially defective or deficient report, 2014,
http://www.capitol.hawaii.gov/hrscurrent/Vol01_Ch0001-0042F/HRS0011/HRS_0011-0340.htm
Hawaii Revised Statutes, Title 2, chapter 11, Section 409, Final determination of violation; order, 2014, http://www.capitol.hawaii.gov/hrscurrent/Vol01_Ch0001-0042F/HRS0011/HRS_0011-0409.htm</t>
  </si>
  <si>
    <t>The governor published monthly revenue collection reports, but no monthly or quarterly reports on state expenditures. 
 The Revenue collection reports are available through the Department of Revenue's Website, free of charge.</t>
  </si>
  <si>
    <t>C.G.S., Title 9, Chap. 141, Sec. 9-7b, 1975. http://search.cga.state.ct.us/surs/sur/htm/chap_141.htm#sec_9-7b</t>
  </si>
  <si>
    <t>There are no monthly or quarterly reports on revenues collected, expenditures made and debt incurred. Sales tax revenue, however, is itemized by two state agencies -- the Hawaii Department of Business, Economic Development &amp; Tourism, and the state Department of Taxation. The latter agency does show how the revenues are distributed into accounts, but there is no periodic record of expenditures or debt.</t>
  </si>
  <si>
    <t>15 Del. C. 8043 (c), (d): Approved October 11, 1990: http://1.usa.gov/1CoxmYT
15 Del. C. 8043 (i) 8044 (a) Approved August 15, 2012: http://1.usa.gov/1CoxmYT</t>
  </si>
  <si>
    <t>106.19, Violations by candidates, persons connected with campaigns, and political committees, 2014, http://www.leg.state.fl.us/Statutes/index.cfm?App_mode=Display_Statute&amp;URL=0100-0199/0106/0106.html
106.265 Civil penalties, 2014, http://www.leg.state.fl.us/statutes/index.cfm?mode=View%20Statutes&amp;SubMenu=1&amp;App_mode=Display_Statute&amp;Search_String=106.265&amp;URL=0100-0199/0106/Sections/0106.265.html</t>
  </si>
  <si>
    <t>Georgia Government Transparency and Campaign Finance Act (2014), Powers and duties of the commission - O.C.G.A. § 21-5-6(b)(14)(C)(i),,§ 21-5-9 and § 21-4-30 (b)
 http://www.ethics.ga.gov/wp-content/uploads/2011/08/2014-B%20GA%20Govt%20Transparency%20and%20Campaign%20Finance%20Act%20effective%20Januay%2031%202014%20INCORPORATING%20HB310%20and%20SB297%20FINAL.pdf</t>
  </si>
  <si>
    <t>Public Official and Employee Ethics Law, Title 65 (Public Officers), Sections 1106(j) (State Ethics Commission - Regulations), Section 1103(i) (Former Executive-Level Employee), 2006
http://www.legis.state.pa.us/cfdocs/legis/LI/consCheck.cfm?txtType=HTM&amp;ttl=65&amp;div=0&amp;chpt=11</t>
  </si>
  <si>
    <t>The research arm of the legislature is principally concerned with forecasting economic and social trends that affect policy making, revenues, and appropriations but there is no office in the executive branch that does so. 
The Office of Economic &amp; Demographic Research releases every month how much revenue came in and how it compares to the most current estimates. Three or four times a year, the Revenue Estimating Conference will also update their forecasts. "The state is pretty much constantly monitoring revenues," said Kurt Wenner. 
A revenue Estimating Impact Conference assesses the impact of pending and passed legislation. These conferences started taking place just two years ago, in 2013 to project revenue, expenditures and obligations years into the future, 
According to Amy Baker with EDR, the state issues also several reports that deal with debt. After the conclusion of each estimating a fiscal analysis is published. That document includes statements on any new debt authorized by the legislature. It also has a discussion of the long-range financial outlook, which is updated three times a year. There are also monthly reports on general revenue, and the CFOs office has a website that shows expenditure reporting in graphs and data reports. 
"There's a financial outlook document published by the Office of Economic &amp; Demographic Research, and think it’s monthly," said Karen Woodall, executive director of the Florida Center for Fiscal and Economic Policy. 
Those documents are easily accessed for free on the office's website.</t>
  </si>
  <si>
    <t>In practice, ethics entity/ies asset disclosures are independently audited.</t>
  </si>
  <si>
    <t>FAIR CAMPAIGN PRACTICES ACT, C.R.S. 1-45-103.7 (2014): http://www.lexisnexis.com/hottopics/colorado/?app=00075&amp;view=full&amp;interface=1&amp;docinfo=off&amp;searchtype=get&amp;search=C.R.S.+1-45-103.7</t>
  </si>
  <si>
    <t xml:space="preserve">Steve Davis, communications director, Iowa Judicial Branch, Dec. 19, 2014, and Jan. 16 2015, email
Opinions of the Supreme Court, Iowa Judicial Branch, accessed April 7, 2015
http://www.iowacourts.gov/About_the_Courts/Supreme_Court/Supreme_Court_Opinions/; 
Opinions of the Iowa Court of Appeals, Iowa Judicial Branch, accessed April 7, 2015
http://www.iowacourts.gov/About_the_Courts/Court_of_Appeals/Court_of_Appeals_Opinions/ </t>
  </si>
  <si>
    <t>Ruth Ann Petroff, Wyoming Legislature, State House of Representatives, March 26, 2015, phone.  
Ethics Guide for Legislators, Wyoming Legislative Services Office, Online, accessed June 9, 2015
http://legisweb.state.wy.us/LSOWeb/App_Themes/LSO/Ethics%20Brochure.pdf          
Mel Orchard, attorney member, Commission on Judicial Ethics and Conduct, June 29, 2015, phone.</t>
  </si>
  <si>
    <t>Arizona Revised Statutes, Title 38 Chapter 3 Article 8 504 Prohibited Acts
http://www.azleg.gov/FormatDocument.asp?inDoc=/ars/38/00504.htm&amp;Title=38&amp;DocType=ARS
Laws current as of March 30, 2015.</t>
  </si>
  <si>
    <t>Political Reform Act of 1974, Government Code §83111 (1974)
http://leginfo.legislature.ca.gov/faces/codes_displaySection.xhtml?lawCode=GOV&amp;sectionNum=83111.
Political Reform Act of 1974, Government Code, §83116 (Amended 2000)
http://leginfo.legislature.ca.gov/faces/codes_displaySection.xhtml?lawCode=GOV&amp;sectionNum=83116.</t>
  </si>
  <si>
    <t>Indiana Court Rules, Administrative Rules, Rule 9, Access to Court Records: http://www.in.gov/judiciary/rules/admin/index.html#_Toc410034254 
Indiana Access to Public Records Act, 5-14-3-1: http://www.in.gov/legislative/ic/2010/title5/ar14/ch3.html
Interview: John Trimble, Indianapolis attorney and president of the Indianapolis Bar Association, Feb. 9, 2015, by phone.</t>
  </si>
  <si>
    <t>A.S. 39.52.170, "Outside employment restricted" (http://www.law.alaska.gov/doclibrary/ethics/EthicsAct.html), accessed March 2, 2015; 
A.S. 39.52.180, "Restrictions on employment after leaving service" (http://www.law.alaska.gov/doclibrary/ethics/EthicsAct.html), accessed March 2, 2015</t>
  </si>
  <si>
    <t>Fiduciaries and employees are required to follow both (a) the State Ethics law and (b) Title 9 of the S.C. Code.
Under the State Ethics Law, (S.C. Code Section 8-13-755) commissioners are forbidden for a year from lobbying or working for any company regulated by the South Carolina Retirement Investment Commission.
Under Title 9, a fiduciary cannot  
a) “make investments through or purchases from, or otherwise do any business with a former fiduciary member or employee or with a business that is owned or controlled by a former fiduciary member or employee, for a period of three years after the fiduciary member or employee leaves the fiduciary.” (S.C. Code Section 9-16-360(B)(11));  and
b.)  “may not represent any person, in any fashion, before any public agency, with respect to any matters in which the fiduciary or employee of a fiduciary personally participated “while serving as or employed by the fiduciary” for one year after leaving the Commission. (S.C. Code Section 9-16-360(B)(5)).</t>
  </si>
  <si>
    <t>Robert Cummins, fmr. Chairman of the Illinois Judicial Inquiry Board, 9 March 2015, 10 March 2015, phone interview, email interview.
Illinois Supreme Court opinions, accessed 9 March 2015, http://www.state.il.us/court/Opinions/recent_supreme.asp
Illinois Appellate Court opinions, accessed 9 March 2015, http://www.state.il.us/court/Opinions/recent_appellate.asp</t>
  </si>
  <si>
    <t>The Delaware Department of Finance publishes monthly reports on state finances, including expenditures by agency and major category, updated real revenue collections, information on beginning year cash balances and the net operating balance or deficit as of any given month. The reports are submitted to the governor and lawmakers in the General Assembly. The Delaware Economic and Financial Advisory Council also produces six reports annually updating revenue estimates, expenditure estimates by major category, and Transportation Trust Fund financials. All of the reports are available online at no cost.</t>
  </si>
  <si>
    <t>Tokaji, Daniel P., America's Top Model: The Wisconsin Government Accountability Board (January 16, 2013). To be published in U.C. Irvine Law Review, Symposium: Foxes, Henhouses, and Commissions: Assessing the Nonpartisan Model in Election Administration, Redistricting, and Campaign Finance (2013, Forthcoming); Ohio State Public Law Working Paper No. 184. Available at SSRN: http://ssrn.com/abstract=2201587 or http://dx.doi.org/10.2139/ssrn.2201587 
Jan 30, 2015, and Feb. 4, 2015, email interviews with Reid Magney, public information officer, Wisconsin Government Accountability Board.
Distribution of gifts: http://www.gab.wi.gov/sites/default/files/guideline/24/1235_dispositionofgifts_pdf_15138.pdf
Google Search May 30, 2015 produced no evidence of GAB violations.
Legislative Audit Bureau, Audit of GAB, December 2014 
lab_audit_report_14_14_full_pdf_13314.pdf</t>
  </si>
  <si>
    <t>Retired attorney Kemp Morton, the former chairman of the WV Ethics Commission, in a telephone interview from his home in Huntington WV Jan. 15, 2015.
Rebeca Stepto, executive director, WV Ethics Commission, email interview Jan. 20, 2015, from her office in Charleston WV
Phil Kabler, statehouse correspondent for the Charleston Gazette, in a telephone interview from the state Capitol on Jan. 19, 2015.</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</si>
  <si>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Supreme Court and Court of Appeals Opinions page, Idaho Judiciary website, accessed Feb. 14, 2015, http://www.isc.idaho.gov/appeals-court/opinions</t>
  </si>
  <si>
    <t>Public Officials and Employees, Title 36, Title 25, Section 13, 1973, 2014. 
http://alisondb.legislature.state.al.us/alison/codeofalabama/1975/coatoc.htm, accessed April 16, 2015.</t>
  </si>
  <si>
    <t>The same revolving door rules apply that cover all state employees. A Treasury employee, or Investment Commission member, cannot represent himself/herself or another person before the department/the commission for one year after leaving.</t>
  </si>
  <si>
    <t>Tammy Mori, Hawaii Judiciary, special assistant for judiciary communications, 20 January 2015, telephone
Hawaii Appellate Court Opinions and Orders, Hawaii State Judiciary website, accessed 17 January 2015, http://www.courts.state.hi.us/opinions_and_orders/index.html
Ho`ohiki Case Searching, Hawaii Judiciary website, accessed 17 January 2015, http://www.courts.state.hi.us/legal_references/records/hoohiki_disclaimer.html
Hawaii Judiciary court costs and fees, accessed 14 May 2015, http://www.courts.state.hi.us/docs/courts_docs/Circuit_Court_Filing_Fees.pdf
Hawaii Supreme Court Rebukes Deedy Trial Judge Over Closed Proceedings
The opinion states that the public has a fundamental right of access to the courts and highlights the state's long history supporting that, Nick Grube, Honolulu Civil Beat, 17 July 2014, http://www.civilbeat.com/2014/07/hawaii-supreme-court-rebukes-deedy-trial-judge-over-closed-proceedings/</t>
  </si>
  <si>
    <t>Brad Shannon, editorial writer and former statehouse reporter for The Olympian, phone interview 3/20/2015; 
Washington State Executive Ethics Board, enforcement results, accessed 4/14/2015; 
http://www.ethics.wa.gov/ENFORCEMENT/Results_of_Enforcement.htm
Legislative Ethics Board complaint opinions, accessed 4/14/2015; 
http://leg.wa.gov/LEB/Opinions/ComplaintOpinions/pages/default.aspx</t>
  </si>
  <si>
    <t>As "executive-level employees," members of the two state-administered pension systems by the Pennsylvania Ethics Act are required to take a two-year cooling off period from being employed by, receiving compensation from, or assisting or acting in a representative capacity for businesses or corporations they did business with while on the board.</t>
  </si>
  <si>
    <t>Arizona Revised Statute Title 41 Chapter 23 Article 3-2504. Supplementary general principles of law applicable, http://www.azleg.gov/FormatDocument.asp?inDoc=/ars/41/02504.htm&amp;Title=41&amp;DocType=ARS
Laws current as of March 30, 2015.</t>
  </si>
  <si>
    <t>Ark. Code 19-11-7, “Ethics,” 1979
http://law.justia.com/codes/arkansas/2012/title-19/chapter-11/subchapter-7/</t>
  </si>
  <si>
    <t>Ron Jordan, executive director of Virginia Governmental Employees Association, Richmond, Va., 10 March 2015, interview by phone.
Dave Ress, reporter at the Daily Press, Newport News, Va., 11 March 2015, interview by phone.
"Cuccinelli donates $18,000 value of Star chief's gifts," Laura Vozzella, The Washington Post, 10 September 2013. http://www.washingtonpost.com/local/virginia-politics/cuccinelli-donates-18000-value-of-star-chiefs-gifts/2013/09/10/90db92fa-1a2f-11e3-82ef-a059e54c49d0_story.html
Michael Kelly, director of communications, Attorney General's office, 13 March 2015, interview by email.</t>
  </si>
  <si>
    <t xml:space="preserve">No such law exists restricting civil servants from entering the private sector after leaving government, thus there is no cooling-off period. </t>
  </si>
  <si>
    <t>Allen Gilbert, Ex. Dir. Vermont ACLU, personal interview, Jan.6, 2015.
Secretary of State Jim Condos, personal interview, Jan. 6, 2015.
State Auditor Doug Hoffer, personal interview, Jan. 21, 2015.
Gasoline Scheme: Sorrell's Suit Could Bring Loot to Donors by Paul Heintz, 7Days, April 15, 2015.
http://www.sevendaysvt.com/vermont/gasoline-scheme-sorrells-suit-could-bring-loot-to-donors/Content?oid=2553621</t>
  </si>
  <si>
    <t>In-person interview with Bill Rankin, Court Reporter for the Atlanta Journal - Constitution;
Phone interview with Robin McDonald, Reporter, The Daily Report, February 27, 2015;
Georgia Supreme court website: Feburary 28, 2015 
http://www.gasupreme.us/purchase_online.php</t>
  </si>
  <si>
    <t>Oklahoma's law only specifically requires a one-year "cooling off" period for "any state officer or employee who exercises discretionary or decision-making authority in awarding a privatization contract." 
State officers are prohibited for a period of one year from the date that the privatization contract is awarded from becoming an officer or employee of a business organization which is a party to any privatization contract with the state agency in which the state officer or employee exercised "such discretionary or decision-making authority." 
If a violation is found, the business organization is prohibited from contracting with that agency for one year from the date of the violation. 
The restriction only applies to specific private-sector contracts the employee helped execute, not general conflicts of interest. However, the privatization contract stipulation does not affect pension board members.</t>
  </si>
  <si>
    <t>Charles S. Johnson, Lee Newspapers State Bureau, Bureau Chief, 5 February 2015, Helena, Montana, telephone
Mary Baker, Commissioner of Political Practices, program supervisor, 6 February 2015, Helena, Montana, email
Jonathan Motl, Commissioner of Political Practices, 5 February 2015, Helena, Montana, Telephone</t>
  </si>
  <si>
    <t>Ohio pension officials fall under the state's general “revolving door” law: A current or former public official or employee is prohibited from representing anyone before any public agency, including his former employer, on any matter in which he personally participated in his official capacity (a federal court overturned the lobbying ban on former legislators). This prohibition is in effect during public service and generally remains in effect for one year following departure from public service. 
The revolving door restriction applies to all former public officials and employees. But the individual pension systems (each in a separate law) go beyond the state's standard 12-month prohibition to a three-year restriction. The pension funds also address this issue in board policy.</t>
  </si>
  <si>
    <t xml:space="preserve">More Florida court records available online but with caveats, Orlando Sentinel, March 15, 2015, http://www.orlandosentinel.com/news/politics/os-sunshine-week-court-records-20150316-story.html
Manatee County court records, accessed May 26, 2015, https://www.manateeclerk.org/PublicRecords/CourtRecordsSearch/tabid/57/st/0/Default.aspx
Online appellate court docket: http://199.242.69.70/pls/ds/ds_docket_search, accessed July 6, 2015
Howard Finkelstein, Public Defender of Broward County, interviewed by phone March 27, 2015
David Bogenschutz, Florida lawyer who often represents judges in JQC cases, interviewed by phone April 3, 2015
Trial Court Access
https://cvweb.clerk.leon.fl.us/public/login.asp. Here's another: http://www.ca.cjis20.org/home/main/inquiry.asp (there are links to several different clerks sites here). All accessed July 6, 2015. </t>
  </si>
  <si>
    <t>No such law exists. 
Corroborated by:
Feb. 18, 2015 email interview with Jason Soza, State of Alaska chief procurement officer</t>
  </si>
  <si>
    <t>Sean O'Sullivan, former News Journal courts reporter, current community affirs director, Delaware Courts, email interview, February 6, 2015; 
Jeff Mordock, News Journal reporter, former Delaware courts reporter, email interview, January 30, 2015; 
Delaware courts website, opinions section, accessed March 24, 2015, http://1.usa.gov/1E7w9Xn; 
Jackson v. Dizdar order (Supreme Court), March 11, 2015, http://1.usa.gov/1E7wGIO; 
State of Delaware v. Middletown Development (Superior), March 10, 2015, http://1.usa.gov/1E7wLfz</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</si>
  <si>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State Ethics Commission enforcement matters
http://www.mass.gov/ethics/opinions-and-rulings/enforcement-matters/   website accessed March 19, 2015
“More Legal Troubles for Lobbyist Convicted in DiMasi Case,” by Martin Finucane and Andrea Estes, The Boston Globe, Feb. 23, 2015 
http://www.bostonglobe.com/metro/2015/02/23/lobbyist-richard-mcdonough-indicted-for-allegedly-defrauding-state-pension-system/eSgDWOmE9LzwsvSIPOSNYL/story.html - website accessed March 20, 2015</t>
  </si>
  <si>
    <t>Public Officers and Employees, Alabama Code Title 36, Chapter 25, Section 16, 1995. http://alisondb.legislature.state.al.us/alison/codeofalabama/1975/coatoc.htm, May 27, 2015.</t>
  </si>
  <si>
    <t>Rep. Kraig Powell, Utah House of Representatives, R-Heber City, phone interview March 27, 2015 to, Lindon, Utah.
Brent Johnson, lead attorney, Utah State Courts, in-person interview, March 13, 2015. Salt Lake City.  
Joanne Slotnik, Director, Utah Judicial Performance Evaluation Commission, in-person interview on March 3, 2015, Salt Lake City.</t>
  </si>
  <si>
    <t>Judicial Branch website, Advance Release Opinions, http://www.jud.ct.gov/external/supapp/aro.htm#supreme (accessed frequently during the reporting period, most recently on July 5, 2015.)
Email exchange with Rhonda Stearley-Hebert, Program Manager of Communications for the Judicial Branch, in Hartford, June 22, 2015.
www.findlaw.com; westlaw.com; ctlawtribune.com (accessed most recently June 22, 2015)</t>
  </si>
  <si>
    <t>State law requires that contractors are bound by the same affirmative action behavior as exists in state government, but there are exemptions. Those exemptions include  a contractor who receives a state contract for less than $50,000, a contractor with less than twenty-five (25) employees regardless of the amount of the contract, , a contractor who is a foreign company with a work force of less than twenty-five (25) employees in the United States., or a contractor who is a federal government agency or a Wisconsin municipality.</t>
  </si>
  <si>
    <t>No such law exists. 
There is no law restricting the jobs decision-makers at state-run pension funds can take in the private sector after leaving office. Decision-makers are the 11 members of the State Investment Board, which oversee the North Dakota Public Employees Retirement System and Teachers Fund for Retirement. They include state officials, such as the lieutenant governor, state employees and teachers.</t>
  </si>
  <si>
    <t>There is no law that applies to all state service contractors.
The Professional Architectural, Engineering and Land Surveying Services Procurement Act, however, outlines conduct for some state service contractors. "No person, including any agency official or employee, shall: (i) In any way be involved in any gratuities, kickbacks, or contingent fees in connection with the selection procedure set forth in this act; (ii) If providing professional services, pay any fee, commission, gift or other consideration contingent upon the award of a contract for professional services pursuant to this act," the statute says.</t>
  </si>
  <si>
    <t>Mark Roby, member Judicial Qualifications Commission, 14 May 2015, email.
Barb Christianson, chairwoman, South Dakota Civil Service Commission, 14 May 2015, phone interview.
Eric Ollila, executive director, South Dakota State Employees Organization (a private organization that represents the interests of state employees), 15 May 2015, email.</t>
  </si>
  <si>
    <t>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during a Jan. 30,2015, phone interview.
Supreme Court Case Announcements, Colorado Supreme Court website accessed April 23, 2015: https://www.courts.state.co.us/Courts/Supreme_Court/Case_Announcements/Index.cfm Court of Appeals Case Announcements, accessed June 5, 2015: https://www.courts.state.co.us/Courts/Court_Of_Appeals/Case_Announcements/Index.cfm</t>
  </si>
  <si>
    <t>No such law exists. Only limited provisions govern the conduct of state service contractors.
  It is unlawful for a contractor to obtain a state contract under false pretenses or using misrepresentation. It’s also unlawful to deliver inferior commodities with intent to defraud. And it’s illegal to conspire with others to defraud the state.
  "In regard to whether vendors are held to the same standards in terms of conduct as state employees, the short answer is yes," said Diane Holley-Brown, director of communications for the state Department of Administration. "Violations to procurements laws and rules apply to both vendors and state employees."</t>
  </si>
  <si>
    <t>Natalia Ashley, executive director of the Texas Ethics Commission, telephone interview, Feb. 19, 2015 
Craig McDonald, director, Texans for Public Justice, Jan. 5, 2015
Paul W. Hobby, chairman, Texas Ethics Commission,  telephone interview, Feb. 5, 2015</t>
  </si>
  <si>
    <t>Article 6 of the Virginia Public Procurement Act says what state employees and contractors are not allowed to do during the procurement process, including kickbacks, offering or accepting gifts or going from public to private employment with a vendor within a year. The vendors are not subject to the State and Local Government Conflicts of Interest law, which precludes gain for public employees or family members in state contracts.
Contractors must maintain a drug-free workplace, comply with federal immigration law, and not discriminate in employment. They are also proscribed from giving gifts, loans, advances, deposits of money or services or kickbacks. Rules like these or their counterpoints apply to government workers. And a contractor cannot give gifts during the procurement process for a contract more than $5 million in value to the governor, his political action committee, or cabinet secretaries. The penalty for an ethics violation is a Class 1 misdemeanor.</t>
  </si>
  <si>
    <t>California Supreme Court and Courts of Appeal Opinions, accessed on April 21, 2015
http://www.courts.ca.gov/opinions.htm
Sacramento Superior Court, Public Case Access System page, accessed on April 21, 2015
https://services.saccourt.ca.gov/PublicCaseAccess/
San Francisco Superior Court, Online Services page, accessed on accessed on April 21, 2015
http://www.sfsuperiorcourt.org/online-services</t>
  </si>
  <si>
    <t>April 10, 2015 phone interview, former S.C. Ethics Commission General Counsel Cathy Hazelwood.
March 27, 2015 phone interview with Lynn Teague, S.C. National League of Women Voters
March 25, 2015 phone interview, John Crangle, executive director of Common Cause South Carolina</t>
  </si>
  <si>
    <t>RCW 42.52.150 ethics code applies to both state officials and employees and contractors doing business with the state.</t>
  </si>
  <si>
    <t>Public employees in Massachusetts have a variety of options for reporting corruption in state government ranging from the state Attorney General to the Civil Service Commission to the Inspector General and Comptroller. Agencies have acted aggressively when corruption has been reported yet in some cases, they have only started investigations following reports in the media, as in the case involving former House Speaker Salvatore F. DiMasi. In 2011, DiMasi was sentenced to eight years in federal prison and ordered to pay a $65,000 fine for allegedly taking payoffs in exchange for awarding a state contract. 
The repercussions from that 2011 federal corruption case still continue. In February 2015, a lobbyist who was convicted in that probe and is now serving seven years in prison was indicted for allegedly claiming to be a full-time state employee in order to collect a state pension.
Currently, the  House Speaker, Democrat Robert Deleo, remains an unindicted co-conspirator in a federal corruption case in 2014 that revolved around patronage in the Massachusetts Department of Probation.  Deleo has denied any wrongdoing and has not been charged.   The case, which uncovered a secret system in which lawmakers got constituents jobs in the Probation Department has, in the view of many political observers, corrected the situation.  
Galen Gilbert, an attorney and expert on Civil Service Law, said while it's hard to say how each department handles corruption issues, it is basically up to department managers whether their agencies independently initiate internal investigations and impose appropriate penalties. "It really depends on the quality of the management in a department,” he said. “A good manager will do it (initiate investigations). Managers who are not good will ignore it.”
There are, however, incentives in both state and federal law for those managers who take the initiative and report corruption issues to the appropriate authority, Gilbert said. He said employees who do report fraud and can get the Attorney General to prosecute the case, could receive a portion of any monetary judgment awarded to a state agency.</t>
  </si>
  <si>
    <t xml:space="preserve">John J. Contino, former executive director of the State Ethics Commission, 29 May 2015, Harrisburg, Pennsylvania, interview by phone.
Louis W. Fryman, former chairman of the State Ethics Commission, 1 June 2015, Philadelphia, Pa., interview by phone.
Robin Hittie, chief counsel, Pennsylvania State Ethics Commission, Harrisburg, Pa, 7 August 2015, interview by phone.  </t>
  </si>
  <si>
    <t>The Utah Code applies to state service contractors: the code outlines unlawful conduct including bribery, criminal convictions, violation of procurement rules, failure to perform according to the contract, lack of business integrity or honesty, and violation of antitrust statutes.</t>
  </si>
  <si>
    <t>No such law exists. But each contract specifies the obligations of the contractor and the performance criteria the state expects from the contractor.</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</si>
  <si>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Judiciary website, “Supreme Court opinions” and “Appeals Court opinions,” accessed February 19, https://courts.arkansas.gov/courts/supreme-court/opinions and https://courts.arkansas.gov/courts/court-of-appeals/opinions.</t>
  </si>
  <si>
    <t>Ross Cheit, chairman, Rhode Island Ethics Commission, Interview, Feb. 13, 2015, phone.
Jason Gramitt, deputy, Rhode Island Ethics Commission, Interview, Feb. 13, 2015, phone.
John Marion, executive director, Common Cause Rhode Island, Interview, Dec. 18, 2014, Providence, RI, in-person.
Scott MacKay, Rhode Island Public Radio political reporter, Interview, Feb. 21, 2015, in person.</t>
  </si>
  <si>
    <t>There are no laws that specifically require state contractors and vendors to abide by the same standards of conduct as state employees, but the Texas Comptroller’s Statewide Contract Management Guide says that “all state agency employees, contractors and potential contractors” should adhere to ethical standards of conduct to ”remain independent and free from the perception of impropriety.”
“Any erosion of public trust or any shadow of impropriety is detrimental to the integrity of the purchasing process,” the manual declares. Standards outlined in the guide include legal prohibitions on offering or accepting gifts, services and favors that would improperly influence state employees in their official duties.  
All potential contractors, in their responses to solicitations, are required to identify any “actual or potential conflicts of interest” in their service to the state.  Potential contractors are also required to disclose current and former employees who have worked for the state and to declare that they have not offered a benefit or favor to a state official or employee in connection with the proposed contract.   
Chris Bryan, spokesman for the Comptroller’s office, says state agencies are legally required to carry out the policies since state law gives the Comptroller authority to implement the procurement rules in the Contract Management Guide.     
Section 2262.051 of the Texas Government Code requires the Comptroller to “develop or periodically update a contract management guide for use by state agencies.”
Section 2155.078 of the Texas Government Code requires that “ethical issues affecting purchasing decisions” be part of a training and certification program for state agency personnel.  The comptroller is also authorized to offer “appropriate training to vendors on a cost recovery basis.”</t>
  </si>
  <si>
    <t>Ron Bersin is the Executive Director of the Oregon Government Ethics Commission. He was interviewed by phone March 9, 2015
Brian Boquist is a Republican senator in Oregon. He was interviewed by phone March 25, 2015.
"A Background Brief on Government Ethics Law" by Legislative Committee Services of the Oregon Legislature, September 2012.
https://www.oregonlegislature.gov/citizen_engagement/Reports/GovernmentEthicsLaw.pdf
Google news search conducted on March 9, 2015.</t>
  </si>
  <si>
    <t>Feb. 3, 2015, email from Mara Rabinowitz, counsel for the Alaska Court System; 
Alaska CourtView Justice Solutions (http://www.courtrecords.alaska.gov/eservices/home.page.2), accessed Feb. 5, 2015.
Anchorage Trial Courts, "Instruction for Requesting Records" &lt;http://www.courtrecords.alaska.gov/webdocs/forms/tf-311anc.pdf&gt; Accessed July 1, 2015.
Alaska Court System, "Requesting Copies" &lt;http://www.courts.alaska.gov/trialcourts/trialcts.htm#recs&gt; Accessed July 1, 2015.</t>
  </si>
  <si>
    <t>This law does not exist in South Carolina.</t>
  </si>
  <si>
    <t>Mississippi Ethics Commission Executive Director Tom Hood: e-mail question-and-answer exchange - Feb. 18, 2015</t>
  </si>
  <si>
    <t>No such law exists.
 Policies governing the conduct of government employees are generally contained in the state’s Employee Handbook. No documented evidence could be found of state service contractors being required to adhere to those policies or violating any policies to which government employees are beholden.
 A source interviewed on this topic said vendor conduct is often addressed in contract language. Limited evidence of that could be found while viewing copies of contracts online.</t>
  </si>
  <si>
    <t>Heather Murphy, Arizona Supreme Court Justice Spokeswoman, telephone interview, 2/23/2015 
Arizona Supreme Court Opinions, Accessed May 6, 2015
http://www.azcourts.gov/opinions/Home.aspx
Arizona Court of Appeals Division 1 decisions, Accessed May 6, 2015
http://www.azcourts.gov/coa1/SearchDecisions.aspx
Arizona Court of Appeals Division 2 decisions, Accessed May 6, 2015
http://www.appeals2.az.gov/ODSPlus/recentdecisions.cfm</t>
  </si>
  <si>
    <t>No such law exists regarding a code of conduct for state service contractors.</t>
  </si>
  <si>
    <t>John Marra, general counsel with the Massachusetts Division of Human Services, interviewed by phone on Feb. 18, 2015
Massachusetts Civil Service Commission website:
http://www.mass.gov/anf/hearings-and-appeals/oversight-agencies/csc/ - website accessed March 22, 2015
“Boston Police Wisely Jettison Outmoded Civil Service Exams,” Boston Globe editorial, Sept. 15, 2014
http://www.bostonglobe.com/opinion/editorials/2014/09/15/civil-service-gets-boot-police-exams/tlQ919K4pzzUijmm7HK5OK/story.html – website accessed March 22, 2015 
“Police May Shift Hiring System,” by Brenda Buote, The Boston Globe, March 21, 2013 page Region 1.
https://www.bostonglobe.com/metro/regionals/north/2013/03/20/andover-considers-removing-police-from-civil-service/f9nwMbk1AtPkDQU01UHtbJ/story.html</t>
  </si>
  <si>
    <t>No such law exists. 
There is no state law requiring state contractors to adhere to the same code as government employees.
Section 3 of the Division of Purchasing's regulations imposes a Code of Ethics on dealings between purchasing employees and vendors.</t>
  </si>
  <si>
    <t>Gary Goldsmith, Minnesota Campaign Finance and Public Disclosure Board, Executive Director, 19 February 2015, St. Paul, Minnesota, in-person interview. 
Jeremy Schroeder, Common Cause Minnesota, Executive Director, 10 February 2015, St. Paul, Minnesota, in-person interview
Board members, Minnesota Campaign Finance and Public Disclosure Board, accessed 10 May 2015, http://www.cfboard.state.mn.us/BoardMembers.htm
Short on cash, campaign board struggles to keep up, Catharine Richert, Minnesota Public Radio, 28 March 2012, http://www.mprnews.org/story/2012/03/27/campaign-finance-board</t>
  </si>
  <si>
    <t>There is a one-year cooling-off period for the decision-makers, who are public employees and board members. The wording is: "For a period of one year after leaving government service or employment, a former public officer or employee shall not represent for pay a person before the state agency or local government agency at which the former public officer or employee served or worked."</t>
  </si>
  <si>
    <t>Alabama Judicial System, Welcome, 2015. http://judicial.alabama.gov/, accessed June 7, 2015.
Just One Look, Alabama’s On-Demand Public Access to Trial Court Records, no author, 2015. https://pa.alacourt.com/default.aspx?loc=alacourt.gov, accessed June 7, 2015.
Phil Rawls, former government reporter, the Associated Press, June 2, 2015, telephone interview.
Rich Hobson, director, Alabama Administrative Office of Courts, May 21, 2015, telephone interview.</t>
  </si>
  <si>
    <t>All state employees are subject to restrictions after leaving New York government. Public Officers Law 73 prohibits former employees or public officers for two years from representing any third party in business with the agency that previously employed the person. 
The law also prohibits any involvement by a former employee in state matters previously handled by the person. These prohibitions apply to decision-makers with New York's Common Retirement Fund.</t>
  </si>
  <si>
    <t>Per the state ethics code, there is a lifetime ban on employment with anyone with which the state employee had dealings. Also, there is a one-year ban on representing anyone with the state or becoming a lobbyist.   
NJSA 52:13D-17 Post-employment restrictions: "No State officer or employee or special State officer or employee, subsequent to the termination of his office or employment in any State agency, shall represent, appear for, negotiate on behalf of, or provide information not generally available to members of the public or services to, or agree to represent, appear for, negotiate on behalf of, or provide information not generally available to members of the public or services to, whether by himself or through any partnership, firm or corporation in which he has an interest or through any partner, officer or employee thereof, any person or party other than the State in connection with any cause, proceeding, application or other matter with respect to which such State officer or employee or special State officer or employee shall have made any investigation, rendered any ruling, given any opinion, or been otherwise substantially and directly involved at any time during the course of his office or employment."</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</si>
  <si>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</si>
  <si>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 xml:space="preserve">The Consolidated Court Automation Programs (CCAP) is a case management system created by the Wisconsin Director of State Courts that includes a database of case information from Wisconsin circuit courts, the Appeals Court, and the Supreme Court. 
Records not open to public inspection are not displayed on the CCAP website. Such court documents include confidential court records such as adoptions, juvenile delinquency, child protection, termination of parental rights, guardianship, and civil commitments. 
Case searches are available for both the Supreme Court, the Appeals Court, and the circuit courts at http://www.wicourts.gov/casesearch.htm
 </t>
  </si>
  <si>
    <t>There is no such law in Oregon.</t>
  </si>
  <si>
    <t>The Wyoming Supreme Court publishes its opinions online and allows citizens to access them at no cost. When those decisions are posted they are automatically available to the public, said Wyoming Ninth District Circuit Court Judge Jim Radda. 
District and circuit court decisions are not available online, however. Unless there are confidentiality issues, like if a juvenile is involved in a case, those documents are generally available within a reasonable time period at courthouses for a copy fee.</t>
  </si>
  <si>
    <t>Massachusetts public employees can and do report corruption to a variety of state agencies who have acted on those reports.
The state Civil Service Commission, the Inspector General's Office, the Comptroller's Office and the State Attorney General take public corruption complaints seriously and act quickly to investigate after receiving a report.
However, the Civil Service Commission has been criticized publicly for either acting too slowly on employment-related decisions or reversing judgments made by employers. Those critics have frequently been police chiefs who have disciplined or terminated an employee but were later reversed by the Civil Service Commission.  
John Marra, general counsel with the Massachusetts Division of Human Services which administers and oversees the state's civil service system,  said state officials take corruption complaints seriously and work diligently to insure that complaints are acted upon within a reasonable time.  
That may be too late for many municipalities, however. Communities such as Boston, Andover and  Wellesley are pulling away from what many consider an outmoded model of hiring and promotion.  Police in Boston have already scrapped the Civil Service exam in favor of a promotional exam that better reflects an individuals skills. And communities like Andover is talking about scrapping Civil Service altogether. At least two communities in Massachusetts, Wellesley and Weston, have already opted out of  the Civil Service altogether.</t>
  </si>
  <si>
    <t xml:space="preserve">The Ethics Board advised in 2003 that §19.45 (8), Wisconsin Statutes, prohibits a former state public official appearing as a paid representative of a private entity before the agency to which the responsibilities of the official’s former agency were transferred (1) until twelve months after the official has left office on matters that involve applications, contracts, claims, or other quasi-judicial matters or proceedings under the official’s responsibility while the official was with the official’s former agency or (2) ever on applications, contracts, claims, or other quasi-judicial matters or proceedings in which the official participated personally and substantially as a public official. Apart from these restrictions, §19.45 (8) (a), Wisconsin Statutes, does not limit a former official’s appearing as a paid representative of a private entity before the agency to which the responsibilities of the official’s former agency were transferred.  </t>
  </si>
  <si>
    <t>While there is no statute on decision-makers entering the private sector, by administrative rule, for the 12 months immediately after they leave their position, staff of the NHRS, and members of its Board of Trustees and its investment committee are prohibited from representing “any individual or outside service provider, in any fashion, before any public agency” on any matter related to their service with the NHRS.
 In addition, former staff and board members are prohibited for 12 months from working for any person that had in the preceding 12 months been “an outside service provider, staff employee, member of the investment committee, or trustee of the system,” unless disclosed to the board or the investment committee.</t>
  </si>
  <si>
    <t>The public can look up online opinions, published and unpublished, for free from the state Supreme Court and the Court of Appeals for the past 18 months at http://www.courts.wa.gov/opinions. 
 For district court cases, there is a free searchable website for court cases. However, the site is incomplete and documents from cases are often unavailable. The state has a paid electronic system of searching for court records used by attorneys, businesses and the media. 
 The public can go to the local courthouse and use this system for free. But they must often wait in line and limit their time on the computer. The records themselves have to be requested.</t>
  </si>
  <si>
    <t>Accessing court documents is a mixed bag in West Virginia. Supreme Court decisions are available on line on the Court's website for free the same day the decision is announced.
 While Circuit Court transcripts are available, they take months to produce – and the first person requesting a transcript is required to pay the transcription fee. 
 Kemp Morton, retired attorney, said most Circuit Court decisions are a matter of public record, but people have to go to the courthouse to review them. 
 Stephanie Simpkins of the Kanawha County Circuit Court noted that some cases like domestic violence and those involving juveniles are always sealed. “Criminal cases are always available,” she added. “You can come to our office and look it up. If you want to copy it, it’s one dollar a page. But you can’t look it up on your home computer.” Decisions on civil cases are also available at the office.</t>
  </si>
  <si>
    <t>Decisions and opinions for the Supreme Court and Court of Appeals are available on the day they are signed on the courts website. Updated court information for some circuit and district courts is also available on the Case Information page of the Virginia courts system. Some circuit courts issue decisions, but district courts are less likely to. Very few circuit courts put decisions online.
But for paper copies of decisions, some courts will charge for copies. That may be up to 50 cents per page.</t>
  </si>
  <si>
    <t>The Office of Policy and Management (OPM) and the Office of the State Comptroller (OSC) publish monthly reports which cover revenues, expenditures and forecasts of possible shortfalls in departments or agencies. These reports, or operating statements, don’t include explicit references to state debt, which is covered in the Comprehensive Annual Finance Report (CAFR). 
The CAFR shows the state’s debt and legal debt margins for the previous 10 fiscal years. (See, http://www.osc.ct.gov/2014cafr/cafr2014.pdf, p. 153). The State Treasurer’s Office issues monthly statements that report on the state’s bonded debt (http://www.ott.ct.gov/CashDebtMnthyRpt/CashDebtMonthlyReport07012015.pdf).
All of these reports are online on a timely basis (posted the 1st of every month), they’re free, in pdf format, and accessible on the website of any of the state’s three major fiscal offices (OPM, OSC and the Treasurer’s). 
In addition, the Comptroller's website advises that reports are available in large print format, in Braille, and in audio cassettes, if requested.//</t>
  </si>
  <si>
    <t>West Virginia Code 6B-2-5(g) prohibits public employees from appearing before their former agencies in a representative capacity for a one year period.</t>
  </si>
  <si>
    <t>According to the Montana Board of Investments Governance Manual "state law regarding the standards of conduct for public officers and employees defines both Montana Board
of Investments (Board) members and staff as public employees and includes them within the state’s Code of Ethics (Ethics Code).”
Therefore, board of Investment staff and members must wait 12 months following the voluntary termination of office or employment, before obtaining "employment in which the officer or employee will take direct advantage, unavailable to others, of matters with which the officer or employee was directly involved during a term of office or during employment." (Montana Code Annotated title 2, chapter 2, part 1, section 5).
There is also a two year cooling off period for public officers and appointed state officials before they may lobby.</t>
  </si>
  <si>
    <t xml:space="preserve">Most court decisions and opinions of state courts are available online almost immediately, and at no cost. Just as an example, a Supreme Court opinion filed Feb. 13 was fully available online four days later (or perhaps even earlier). That’s common. </t>
  </si>
  <si>
    <t>No law restricts private-sector employment or establishes a cooling-off period.</t>
  </si>
  <si>
    <t>The executive branch in Colorado doesn’t publish monthly or quarterly reports on revenues collected, expenditures made, and debt incurred, but does publish in real time on the state’s Transparency Online Project (TOP) website details of the transactions of revenue and expenditures at state agencies. The TOP website, however, comes with this disclaimer: “Please note that the data contained on this website is raw, unaudited, and unconsolidated data and therefore will not tie out to any audited or printed financial statements.”</t>
  </si>
  <si>
    <t xml:space="preserve">State law prohibits former PERS officials from working for pay in the private sector on any matter they were directly or personally involved with while working in government. It does not specifically prohibit them from being employed by an entity that does business with the government agency he/she previously worked in. </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</si>
  <si>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“3 Guilty in Probation Corruption Case,” by Milton J. Valencia, July 24, 2014
 http://www.bostonglobe.com/metro/2014/07/24/jurors-deliberating-for-seventh-day-corruption-trial-probation-chief-john-brien/GVxm7KQARiid2cxFyKxuXP/story.html – website accessed March 20, 2014
Measuring illegal and Legal Corruption in American States, by Oguzhan Dincer and Michael Johnston, from Harvard University's Edmund J. Safra Center for Ethics, December 1, 2014
http://ethics.harvard.edu/blog/measuring-illegal-and-legal-corruption-american-states-some-results-safra</t>
  </si>
  <si>
    <t>No such law exists.
There are no state laws or internal policies for state employee retirement systems that prohibit employees from taking any specific form of private sector employment after they leave their positions with the pensions.</t>
  </si>
  <si>
    <t>Supreme Court Chief Justice Nathan Hecht says court decisions and administrative orders for appeals court are quickly and easily available online and the court system is working to develop online availability to district courts by 2016.   
District courts in some counties already offer online access but in many instances citizens must still obtain documents at the district clerk's office.
At the Supreme Court, the top appeals court for civil cases, “all decisions are posted on the Web site as they’re issued,” says Osler McCarthy, the court’s staff attorney for public information.
Hecht’s predecessor, former chief justice Wallace Jefferson, ordered cameras installed in the Supreme Court Chambers in 2007, enabling lawyers and the public alike to watch live oral arguments before the court.  They can also tap into a video archive system to watch past hearings from March 2007 to the present.  
In 2012, the court ordered attorneys to electronically file all their documents from state district and appellate courts “so now, with very few exceptions,  the public in general and lawyers can see what is being filed in our public courthouses, “ said Jefferson.
Alex Winslow, director of Texas Watch, which monitors the Texas judicial system,  says the records are free and available online and “pretty easy to navigate.”
“All that’s pretty transparent,” he says.  But the “one piece that’s really missing,” he said, is a requirement of public disclosure whenever Supreme Court justices vote to take up a case.  The votes are currently not open to the public, says Winslow, “and there is no way to track whether justices are choosing certain appeals on certain cases or certain defendants.”</t>
  </si>
  <si>
    <t>Arizona Revised Statute, Title 16 - Elections and Electors
http://www.azleg.gov/ArizonaRevisedStatutes.asp?Title=16 Chapter 6
Arizona Revised Statute, 35-196. Illegal withholding or expenditure of state monies; civil liability, http://www.azleg.gov/FormatDocument.asp?inDoc=/ars/35/00196.htm&amp;Title=35&amp;DocType=ARS
Campaign Finance Search - Candidates, accessed May 12, 2015
http://apps.azsos.gov/apps/election/cfs/search/CandidateSummarySearch.aspx
Laws current as of March 30, 2015.</t>
  </si>
  <si>
    <t>Ark. Code 7-6-217, “Creation of Arkansas Ethics Commission,” 1990, http://law.justia.com/codes/arkansas/2012/title-7/chapter-6/subchapter-2/section-7-6-217/
Ark. Code 7-6-218 (b)(4), “Citizen Complaints,” 1990, http://law.justia.com/codes/arkansas/2012/title-7/chapter-6/subchapter-2/section-7-6-218/</t>
  </si>
  <si>
    <t>Public employees in Massachusetts have a number of options that allow them to report corruption, ranging from the state Attorney General to the Civil Service Commission to the Inspector General and Comptroller.   All are funded separately by the state Legislature and have sufficient staff, resources and power to investigate public sector corruption efficiently.
While those options exist, Attorney Galen Gilbert said few agencies actually conduct their own independent internal public corruption probes. He cited police departments with internal investigation units that rarely discipline misbehaving officers as an example, saying they give the appearance of legitimacy yet sometimes don't really operate impartially. 
“Most agencies don't like to investigate themselves,” Gilbert said. “It's embarrassing. So, they're not good at it.” That was certainly true of the Massachusetts Probation Department when in May, 2014 three former probation officials went to trial in federal court for allegedly bribing legislators to secure jobs for friends and used the department's hiring process for their own political gain. All three were found guilty.
Yet, despite a legislative legacy that has in the past leaned toward pubic sector corruption, Massachusetts remans one of the most uncorrupt states in the nation, according to a Harvard study.</t>
  </si>
  <si>
    <t>Elections, Title 17, Chapter 5, Section 19, 2006, 2013.
http://alisondb.legislature.state.al.us/alison/codeofalabama/constitution/1901/constitution1901_toc.htm, accessed Feb. 25, 2015.
Act 2015-495, amending the Fair Campaign Practices act effective Sept. 1, 2015, http://arc-sos.state.al.us/PAC/SOSACPDF.001/A0011133.PDF, accessed June 25, 2015.</t>
  </si>
  <si>
    <t>A.S. 15.13.390, Civil penalty; late filing of required reports (http://www.legis.state.ak.us/basis/statutes.asp#15.13.390), accessed Feb.16, 2015; 
AS 15.13.110(a)(2) and 15.13.110(b), Filing of Reports, (http://www.legis.state.ak.us/basis/statutes.asp#15.13.110), accessed Feb. 16, 2015</t>
  </si>
  <si>
    <t xml:space="preserve"> The Government Accountability Board has joint enforcement authority with elected district attorneys to investigate violations of the state election laws and to prosecute civil violations; district attorneys in each county have exclusive authority to prosecute criminal violations. Id. § 5.05(2m). 
The GAB in March 2015 instituted a schedule of sanctions that can be imposed short of going to court. Details are included in the March GAB Board meeting (Status Report on LAB Recommendations March 4, 2015) P. 18
http://www.gab.wi.gov/sites/default/files/event/74/march_4_5_2015_open_session_materials_with_agenda__34489.pdf</t>
  </si>
  <si>
    <t>An officer of a political action committee failing to file a statement of receipts or who falsifies a statement is guilty of a misdemeanor punishable by imprisonment not to exceed one year, statute says. Candidates who do not file reports within 30 days of their due dates, one week before the election, cannot run for office and are subject to civil penalty and costs not to exceed $1,000. 
The Wyoming Secretary of State’s Office, which oversees political financing, does not have the authority to sanction offenders. The law says the secretary of state reports the violations to the attorney general or district attorney.</t>
  </si>
  <si>
    <t>The state Board of Elections "shall establish and implement a system for receiving, cataloging, and reviewing reports filed pursuant to the provisions of this chapter and for verifying that reports are complete and submitted on time."
The board reports any violations to the proper attorney for the Commonwealth. Late and incomplete filings are subject to civil penalties beginning at $500, which it may collect without or with the help of the Commonwealth's attorney.
The state Attorney General also has "full authority to do whatever is necessary or appropriate to enforce the election laws or prosecute violations thereof. The Attorney General shall exercise the authority granted by this section to conduct an investigation, prosecute a violation, assure the enforcement of the elections laws, and report the results of the investigation to the State Board."</t>
  </si>
  <si>
    <t>The Public Disclosure Commission has the power to levy fines for violations.
 The law, amended in 2013, specifically allows the PDC to waive a fine for first-time offenses but has mandatory fines for repeat offenders. And it can void the results of an election if it finds that fraud affected the outcome.</t>
  </si>
  <si>
    <t>State code gives the Secretary of State authority to assess a fine against anyone filing a grossly late, incomplete or inaccurate financial statement. Political finance violations are referred to the prosecuting attorney. Conviction would be a misdemeanor with a fine of no less than $500, jail time of not more than one year, or both, at the discretion of the court.
 The Secretary of State also has the power to "investigate the administration of election laws, frauds and irregularities in any registration or election; report violations of election laws to the appropriate prosecuting officials; and prepare an annual report" (§3-1A-6 (c)).</t>
  </si>
  <si>
    <t>Citizens can easily access appellate court opinions, but that’s not the case with trial court rulings, especially those coming out of rural counties. 
 The state Administrative Office of the Courts posts appellate court opinions on the Web throughout each weekday. The Tennessee Bar Association pushes out the opinions to its members at the end of the day, and the AOC posts links to opinions on its Twitter feed.
 The opinions of trial court judges, the sentences they impose on criminal offenders and final decrees in divorce and other cases are not all going to be online, said Shelby County Criminal Court Judge Chris Craft, who is chair of the board that disciplines judges in Tennessee. 
 “Some of them are in the clerk’s office and not online, and so the citizen would have to go down there.” He also said that they would have to pay a fee for copying trial court decisions, as opposed to being able to access the appellate court opinions online for free.
 Some counties are better about having records posted online, he said, but some court systems in rural areas don’t even have computerized records.</t>
  </si>
  <si>
    <t>The Secretary of State's office administers the campaign finance system, but any violations would be turned over to the Attorney General's office, which can investigate and prosecute, if need be. 
 Violations of the campaign finance law are punishable by a fine of up to $1,000 and up to six months in prison, as well as a possible $10,000 civil penalty.</t>
  </si>
  <si>
    <t>According to statute, the Utah Lt. Governor's Elections Office is charged with monitoring lobbyist and candidate campaign finance contributions and has rulemaking authority to govern financial disclosures. The Office does have the ability to fine offenders and disqualify them from the election. After the 2013 Attorney General John Swallow corruption investigation, the State Legislature also gave the Lt. Governor's Office special powers to hire outside counsel to investigate campaign finance cases.
---
Peer Reviewer Comment: Agree
In addition, it is a class B misdemeanor for certain entities to fail to file a required financial statement.  See e.g. UCA 20A-11-603 pertaining to political action committees, UCA 20A-11-703 pertaining to corporations, UCA 20A-11-803 pertaining to political issues committees, UCA 20A-11-603 pertaining to political action committees and UCA 20A-11-403 pertaining to officeholders, UCA 20A-11-305 pertaining to legislative candidates and UCA 20A-11-206 pertaining to state office candidates.</t>
  </si>
  <si>
    <t>Most South Dakota court records are not available online, and there are numerous other roadblocks to access.
 A reporter who’s covered South Dakota courts for a number of years summarized the situation like this: “Court decisions and opinions are accessible at courthouses or through fax and email if a case number is known. Getting a case number requires specific information and costs $20. There’s a per-page fee for printouts, and a higher per-page fee for emailed and faxed opinions. Some courthouses now have public access terminals at courthouses, which allow statewide case access. Those are useless without case numbers, however, and pages can’t be saved and emailed from public terminals. Copies cost.”</t>
  </si>
  <si>
    <t>The Ethics Commission is authorized to undertake civil enforcement actions on its own motion or in response to a sworn complaint, hold enforcement hearings, issue orders, and impose civil penalties.  (Fines in 2014 ranged from $50 to $10,000.) It does not have criminal powers but can refer a complaint to a district attorney for criminal prosecution.   
A final decision can be appealed to a district court for a trial de novo.  Commission reviews and investigations are confidential unless they result in a final order.</t>
  </si>
  <si>
    <t>Tenn. Code Ann. § 2-10-207 Registry of election finance -- Powers. 
  The registry of election finance has the following powers:
  (1) Hold hearings, conduct audits, subpoena witnesses, administer oaths, and compel production of books, correspondence, papers and other records;
  (2) Issue written advisory opinions concerning compliance with this chapter, which may be relied upon without threat of sanction with respect to the issue addressed by the opinion, if the candidate or committee conforms the candidate's or committee's conduct to the requirements of the advisory opinion. Such advisory opinions shall be posted on the web site of the registry of election finance;
  (3) In determining whether an actual violation has occurred, conduct a contested case hearing;
  (4) Issue an appropriate order following a determination;
  (5) Assess a late filing fee of twenty-five dollars ($25.00) per day up to a maximum total penalty of seven hundred fifty dollars ($750);
  (6) Assess a civil penalty for any violation of the disclosure laws as provided by this part. Civil penalties may be assessed for any violation of the Campaign Financial Disclosure Act, compiled in part 1 of this chapter, and the Campaign Contribution Limits Act, compiled in part 3 of this chapter; provided, that the registry shall only have the power to assess a civil penalty after notice and opportunity for hearing; and
  (7) Where the results of its investigation indicate a criminal act may have occurred, the registry shall refer the matter to the appropriate district attorney general for criminal prosecution.</t>
  </si>
  <si>
    <t xml:space="preserve">Pennsylvania's Unified Judicial System is one of the most accessible agencies with regard to accessing public records. For more than a decade, a committee has worked with the Court Administrator of Pennsylvania to document and refine its public record policies, and the system has incorporated feedback from the public into its policies, most recently updating them in January 2013. </t>
  </si>
  <si>
    <t>Throughout South Dakota Codified Laws, Title 12, Chapter 27, “Campaign Finance Requirements,” simple violations of numerous sections (too numerous to list here) are each classified as misdemeanor crimes.
 The secretary of state’s office is given the power in Sections 29.1 and 29.2 to impose an additional administrative penalty on late filers of $50 per day, not to exceed a total of $3,000, and to conduct a hearing if the fine is appealed.
 Intentionally false or misleading statements on campaign-finance reports are classified as felonies in Section 34.
 Section 35 gives the attorney general the power to investigate and prosecute campaign-finance violations in state-level politics. In lieu of a criminal action, the attorney general may elect to file a civil action for which the court may impose a maximum penalty of $10,000 per violation.</t>
  </si>
  <si>
    <t>The Supreme Court and Superior Court post their decisions and opinions on the Judiciary web site when they are issued. They can be accessed for free. Paper copies are available at the court when the decision is issued for the cost of photocopies.</t>
  </si>
  <si>
    <t>Supreme Court and appellate court decisions and opinions are immediately available on line as soon as they are issued. For anyone without computer access, the general printing cost for copies is 25 cents per page.</t>
  </si>
  <si>
    <t>Access to court records varies by court, but most court decisions and opinions are accessible for free within a reasonable period of time and at no cost.
Oregon's circuit courts, run by the state, tracks item numbers of court action through the Oregon Judicial Information Network. There are no opinions on OJIN, but public terminals allow for searching records at court houses, and those records can be gotten from a records room except in cases where a case is still open and the entire file may not yet be in storage. Very rarely, judges have restricted filing on OJIN in cases where gag orders are in play. 
Many Oregon circuit courts have converted to a new system called eCourt, where all court filings will be available electronically. The process is expected to be complete for all counties in the state by the end of 2016. Both court information systems can be accessed remotely by subscription.
Opinions issued by the Oregon Supreme Court, Oregon Court of Appeals, and Oregon Tax Court are available online.</t>
  </si>
  <si>
    <t>The Rhode Island Board of Elections can fine violators $100 per violation. If the violation is knowing and willful and the person is convicted of a misdemeanor, the board can fine them up to $1,000 per violation. The fines cannot be paid with campaign funds.</t>
  </si>
  <si>
    <t>No such law exists. 
All sources accessed on Jan. 19, 2015: 
Massachusetts Whistleblower Hotlines
http://www.mass.gov/osc/guidance-for-agencies/whistleblower-hotlines.html
Federal Whistleblower Hotlines 
Office of the Inspector General http://www.oig.doc.gov/Pages/Hotline.aspx
Interview with Carolyn Ryan, assistant director of policy and research for the Pioneer Institute, a Boston-based think tank, Boston, MA, Jan. 27, 2015, by telephone</t>
  </si>
  <si>
    <t>The secretary of state’s office is empowered to audit campaign financing statements if a “substantial irregularity is evident or reasonably alleged,” according to North Dakota Century Code Section 16.1-08.1-05. The candidate or party under investigation may pick a certified public accountant to do auditing as long as the secretary of state agrees to the choice. If the auditor discovers a violation, the secretary of state is empowered to sanction and fine the candidate or party double the amount of the violation or the cost of the audit, whichever is greater. 
The secretary of state will pay for the audit if no violation was uncovered. The secretary of state may initiate the audit or any “interested party” may request an audit if that party pays a bond sufficient to pay the cost of the audit in case no violations are found.
Willful violation of campaign financing laws are misdemeanors, according to Century Code Sections 16.1-8.1-3.3(7) and 16.1-08.1-07, and they are presumably enforced the same as other crimes by county-level prosecutors or the state attorney general.</t>
  </si>
  <si>
    <t>Section 3517.13 of the Ohio Revised Code defines the violations (Prohibited activities) of the political finance. 
 The Ohio Elections Commission has the authority to sanction offenders of state campaign finance law violations with fines. For prosecutions, however, cases must be referred to a county prosecutor or the attorney general.</t>
  </si>
  <si>
    <t>The Oklahoma Ethics Commission has the ability to sanction offenders. 
The Oklahoma Constitution allows the Ethics Commission to forward findings for prosecution by the District Attorney of the County where the violation occurred, or for the commission to settle investigations and accept payment of fines without a court order.</t>
  </si>
  <si>
    <t xml:space="preserve">Oregon Revised Statutes Chapter 260 - Campaign Finance Regulation; Election Offenses gives the Secretary of State the power to initiate investigations and to administer civil penalties to violators of campaign finance regulation and election offenses. </t>
  </si>
  <si>
    <t>State supreme court decisions and opinions are available online for free the day they are announced to the parties involved.
State district court decisions and other documents are not available online. A list of documents are online but the general public may only view these documents from terminals at each court house. The clerk of court will provide physical copies on request for 10 cents per page, though a minimum of $1 must be spent. The clerk of court will also send copies of documents by email for free, according to a court administrator.
State district court documents are typically made available the same day they are filed but not always. A newspaper reporter who accesses court filings regularly said it may take a few days to get an electronic copy if when clerks have not had a chance to scan a file or if clerks have to redact information, such as the names of minors.</t>
  </si>
  <si>
    <t>No such law exists. 
There are no provisions in Massachusetts law that require civil servants to report cases of alleged corruption although the state's Whistleblower Statute does provide phone numbers directing employees to the agencies where they can report abuse.</t>
  </si>
  <si>
    <t>Ohio Supreme Court decisions are generally put online when they are handed down. They are available to anyone who accesses the court's web site. Beyond the Supreme Court, lower court decisions are also available online.</t>
  </si>
  <si>
    <t>Violation of the Campaign Reporting Act is misdemeanor that carries a maximum fine of $1,000 or a year in prison. The secretary of state's office, which oversees political finance, can issue fines for late filing and other minor infractions, but the secretary refers serious offenders to the attorney general or local district attorney.</t>
  </si>
  <si>
    <t>New York's Election Law clearly defines both political-finance violations and the penalties for those violations, ranging from fines for filing late reports to felony charges for more serious violations. The Board of Elections has the power to enforce sanctions, including the ability to subpoena and grant immunity.</t>
  </si>
  <si>
    <t>Decisions from the appellate court and the supreme court are available online. The Court of Appeals has a regular schedule of issuing opinions every other Tuesday. Supreme Court puts opinions online as soon as they are issued. 
Availability of lower court cases varies county by county, often depending on the amount of public interest in a case. The courts handle millions of cases every year and don't post most of them because they are perceived to be of no interest to anyone except the parties involved.  However, anyone can get the papers on request.  No fee is required and no one has to go to an office for the supreme court and appellate court decisions.</t>
  </si>
  <si>
    <t>Excessive donations are forfeited. The board of elections can levy penalties for late filing and excessive expenditures. More serious violations  can also be referred to the appropriate attorney general, generally the AG for the county where the violation occurred.</t>
  </si>
  <si>
    <t>With the exception of the state Supreme Court, most court decisions are not available online and must be obtained either by visiting a courthouse or requesting them by mail, which can entail substantial copy fees. 
 The state Supreme Court posts all decisions online, typically in a timely fashion. State Superior courts occasionally post orders and decisions online; more often they do not, and the decision is left to the discretion of judges based on “whether the order may be of general interest.” Lower circuit courts do not post orders online. 
 Copies of decisions can be requested through court clerks at a cost of 50 cents per page. The charge incorporates postage costs. 
 Longtime court observers say the accessibility of court records can vary considerably from court to court, with some clerks willingly pulling files upon request over the phone and others insisting a requestor appear in person to get a file. In active cases, court documents may not be available because they are in the custody of a judge. 
 In high-profile cases — typically involving murders, kidnappings and the like — the judicial branch’s public information office has shown itself to be diligent in providing electronic copies of legal orders and other documents to the media in a timely fashion.</t>
  </si>
  <si>
    <t>There is online access to Supreme Court and Appellate Court decisions and opinions through the New Mexico Compilation Commission's website (http://www.nmcompcomm.us/nmcases/NMCases.aspx).
 District Court information is available on a separate website (https://caselookup.nmcourts.gov/caselookup/app). Information older than 1997 must be accessed in person or through a records request.</t>
  </si>
  <si>
    <t>New York's Appellate Division (its second-tier court system) and the Court of Appeals (the state's high court) each make decisions and opinions available online the day they are issued. There is no cost to access those opinions. Lower-court decisions also are immediately available online for free via the state's eCourts website.</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</si>
  <si>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John Marra, general counsel with the Massachusetts Division of Human Services, interviewed by phone on Feb. 18, 2015
Ex-Ambulance Employee Alleges Years of Medicare Fraud, by John Kennedy, law360.com, March 16, 2015
http://www.law360.com/articles/633181/ex-ambulance-co-employee-alleges-years-of-medicare-fraud  – website accessed June 30, 2015</t>
  </si>
  <si>
    <t>Chapter 664 allows the state attorney general to issue cease and desist orders to candidates or committees found to be in violation of the law. It further establishes clear fines for failure to file required registration and financial reports — $25 for each weekday the form is late — and for exceeding spending caps, based on a percentage of the overspent amount. In addition, the law states that the defined penalties are not to be “construed to limit the enforcement powers of the attorney general” in otherwise responding to alleged violations.</t>
  </si>
  <si>
    <t>The JUSTICE System provides online access to most of the Nebraska State Trial Court's case information. Users can find case detail, including outcomes; party listings; court cost information; and payments by and to the court. Listings are updated nightly. 
 The service is available for a fee, either to subscribers to Nebraska.gov, or for one-time use.
 Nebraska Supreme Court decisions are available free at a separate website.
 Court decisions also may be obtained in hard copy for the price of copying.</t>
  </si>
  <si>
    <t>Supreme Court decisions and opinions are available online. The Supreme Court's website is very user-friendly. Besides the access to opinions and decisions, there is access to live streaming video of oral arguments. 
Not all decisions and opinions of Nevada's lower District Court judges are available online. For example, while larger counties have such records available online, smaller counties in rural areas of Nevada do not provide such access. Lower-court records can be obtained in paper form at a nominal cost to cover photocopying expenses.</t>
  </si>
  <si>
    <t>The Nebraska Accountability and Disclosure Commission has the power to sanction offenders who violate any provision of the Nebraska Accountability and Disclosure Act (http://www.nadc.nebraska.gov/pdf/political-accountability-disclosure-act.pdf). That law sets out rules concerning establishment and dissolution of political campaign committees; campaign donation and expenditure reports; and more. 
 The commission, upon finding that there has been a violation of the Nebraska Political Accountability and Disclosure Act, may issue an order requiring the violator to do one or more of the following: (1) Cease and desist from the violation; (2) File any report, statement, or other information as required; (3) Pay a civil penalty of not more than $2,000 for each violation of the act, rule, or regulation; or (4) Pay the costs of the hearing in a contested case if the violator did not appear at the hearing personally or by counsel.</t>
  </si>
  <si>
    <t>All Montana Supreme Court cases are available online and at no cost to the public. The Supreme Court also handles appeals in Montana.
District court decisions are not available online. They may be obtained by email or ground mail in less than a week. There is photocopying and scanning fee for documents: $1.00 per page up to 10 pages and 50 cents per page thereafter. Emailed documents cost 25 cents per page.</t>
  </si>
  <si>
    <t>The Nevada secretary of state monitors financing of candidates, political parties and PACs, but lacks independent power to sanction offenders.
 Instead, if civil penalties are sought, a deputy attorney general will take the case to court on behalf of the secretary of state.
 If criminal penalties are sought, for example in the case of perjury involving a required report, the state attorney general's office would bring the case to court.</t>
  </si>
  <si>
    <t>The Commissioner of Political Practices may hire attorneys to prosecute criminal or civil violations of campaign finance laws, subject to the commissioner's supervision  (Montana Code Annotated, Title 13, chapter 37, part 1, section 13).
Those prosecutors may begin arrest proceedings for individuals charged with, or "reasonably suspected" of, criminally violating campaign finance laws. The prosecutors may also advise a grand jury, draw and file indictments and criminal complaints, recover debts, fines, penalties or forfeitures from individuals convicted of campaign finance violations, or otherwise prosecute those who violate the state's campaign finance laws.</t>
  </si>
  <si>
    <t>Access to opinions and orders of the Missouri Supreme Court and appellate courts and minutes of Supreme Court proceedings are easy to retrieve online, for free. Access to circuit court decisions and opinions is more difficult. Courts will generally provide copies of documents digitally for no charge but it can take more than a week depending on the request. Lawyers have access to more public documents through the online case management system, Case.Net, than the general public does.</t>
  </si>
  <si>
    <t>While whistleblower laws at both the state and federal levels offer  strong protections for employees who report fraud and corruption, there still have been documented complaints about whistleblower reprisals. 
In March 2015, a  former aide to the Saugus Town Manager sued the town alleging that Selectmen violated the town charter and the state's  whistleblower statute for wrongfully terminating him after he supported his former boss, who had been fired earlier after he complained about ethics violations. 
That same month, a fired ambulance employee filed a whistleblower complaint alleging that she was fired for questioning her bosses about fraudulent Medicare claims that spanned at least eight years.
There have been no final determinations in either case.
Massachusetts employees have broad protections in both state and federal law for reporting fraud, waste, abuse or other problems in state government, said John Marra, general counsel for the state Division of Human Services.   There are also additional legal protections for health care workers.“There are statutes in place” to protect whistleblowers, said Marra, adding that the state takes allegations of fraud and corruption seriously.
According to Civil Service Attorney Galen Gilbert, the law is only strong if whistleblowers report corruption and fraud to a law enforcement agency, not just the agency where the fraudulent activity occurred. And the report should be filed before – not after – an individual is fired, he said.</t>
  </si>
  <si>
    <t>Chapter 130 section 81 of the Missouri Revised Statutes states that anyone who purposely violates the political finance statutes of the chapter is guilty of a class A misdemeanor, that anyone who fails to file statements or reports required in the chapter is guilty of an infraction, and that any offense under the chapter's provisions may be prosecuted within three years of the offense.
Section 72 of the chapter states that anyone found in violation of provisions involving contributions or expenditures or the reporting of either can be additionally held liable for civil penalties equal to the amount of the contributions or expenditures.
The Missouri Ethics Commission's executive director has the ability under chapter 105 section 963 of the statutes to impose fines on late filers. At the end of an investigation, if the commission concludes that a criminal act may have occurred, the report is referred to the Missouri office of prosecution services for further investigation. If the violation is not a violation of criminal law, the commission refers its findings and recommendations to the relevant disciplinary authority. If the disciplinary authority does not follow the commission's recommendations, or if the commission declines to refer the case to another authority, the commission may impose one or more sanctions specified in law, from a cease and desist notification to fees of one thousand dollars or “double the amount involved in the violation.” The commission may also initiate civil judicial proceedings for civil penalties and restitution.
---
Peer Reviewer Comment: Agree.
It should be noted that the MEC does not have the authority to launch an investigation. It can only investigate complaints that are filed with the agency. There is also no law prohibiting the obstruction of an ethics investigation.</t>
  </si>
  <si>
    <t>The Minnesota Campaign Finance and Public Disclosure Board has the power to bring legal actions against offenders or negotiate settlements in its own name when the following statutes are violated: 
 1. Campaign literature must include disclaimer
 2. Legal expenditures
 3. Corporate political contributions
 The Board notes that any actions must be commenced no later than four years after the improper use of money is shown on a report filed with the board or after the board has actual knowledge of improper use. No action may be commenced for improper uses disclosed on reports for calendar years prior to 2011 according to the 2014 Minnesota Statute.</t>
  </si>
  <si>
    <t>Section 23-15-811 of the Mississippi Code states that any candidate who deliberately violates the code pursuant to campaign financing will be punished with a fine not exceeding $3,000 or imprisonment not longer than six months. 
Section 23-15-813 gives the Secretary of State's office the authority to involve the Attorney General's office when necessary in order to impose sanctions on offenders. 
Additionally, the State Board of Election Commissioners is tasked with appointing one of more hearing officers—former chancellors, circuit court judges, judges of the Court of Appeals or justices of the Supreme Court—who will coordinate a hearing for the case. The law also indicates the right of a candidate to appeal (23-15-813 (b)(i)).</t>
  </si>
  <si>
    <t>All court rulings are outlined in writing, without exception, and are available for free online. The courts' database provides several search mechanisms. Supreme Court and Court of Appeals rulings are posted online the day after the decision is reached. Supreme Court rulings are distributed to the media and posted on social media site the day of the decision.
In Michigan, circuit courts act semi-autonomously in each county or -- in rural, northern parts of the state -- as a group of counties within a single circuit. As a result, the written rulings of circuit judges are made available separately for the public by each of the 57 circuits. Each circuit court hosts its own online system and some do not provide a free online search for court rulings. Also, because the various software systems are vendor-specific, open data standards vary from circuit to circuit.</t>
  </si>
  <si>
    <t>State law provides for fees and penalties for violations of the Michigan Campaign Finance Act. In addition, the Secretary of State, Michigan's top elections official, can refer matters that may involve criminal violations to the state Attorney General's Office. The fines range from $25 per day for reports filed late to $1,000 per instance for basic violations of the law to an amount that's equal to three times the value of an illegal campaign contribution. A $10,000 contribution improperly received directly from corporate or labor union money, for example, carries a penalty on the recipient of up to $30,000.</t>
  </si>
  <si>
    <t>With the exception of Supreme Court decisions, which are made available online for free, there is no uniform system or easy access to acquiring many state court records in Massachusetts.   In most cases, a personal visit to the clerk’s office is required; only appellate court decisions are online and free.     
Journalists have experienced delays of up to several days or a week in obtaining case decisions that are only available by visiting the courthouse because the file is in the judge’s chambers or another courthouse location.    Courthouse staff regularly charge for copies of any case documents.   Though there is no official policy, court clerks have denied journalists the option of bringing a portable scanner to the courthouse to obtain documents without copying fees.   
“It’s a mixed bag,” said attorney David L. Yas, an investment advisor and former editor of Massachusetts Lawyer’s weekly, a widely-read legal publication.   Yas said most Trial Court decisions are not available online, while some are sent to Lawyer’s Weekly, where the public can only access them for a subscription fee to the publication. “Some never make it out of the clerk’s office,” he said.  
The state also charges the public for access to court decisions through a subscription membership to the Social Law Library, which offers electronic access to some Superior Court, Housing court and some District Court appellate decisions.</t>
  </si>
  <si>
    <t>Criminal authority resides with the Maryland State Prosecutor; civil authority now resides with state Board of Elections (since 2013) as stipulated in §13-235 (f). The state Board of Elections has the power to sanction offenders through fines and civil penalties. Section 13-306 defines political finance violations and corresponding sanctions in detail. 
The Maryland State Prosecutor can prosecute alleged offenders; the sanctioning power in that general case rests with the court system in the case of criminal cases.</t>
  </si>
  <si>
    <t xml:space="preserve">Louisiana law details, though not clearly, the fines and procedures for civil and criminal procedures and venues of specific infractions.
Under Section 1505.6, the criminal penalties prescribed for failing to file or fraudulently filing are to be sentenced to not more than six months in parish jail and/or fined $500.
The Supervisory Committee on Campaign Finance Disclosure recommends sanctions that are approved, for the most past, by the Louisiana Ethics Board.
 </t>
  </si>
  <si>
    <t>Maine's Election law contemplates penalties for political finance violations — and the Maine Commission on Governmental Ethics and Election Practices ("Maine Ethics Commission") has the power to sanction offenders.
 Political finance violations are clearly defined. They include 1) making expenditures or accepting contributions in violation of law, 2) Making false statements, 3) Making contributions in the name of another person, 4) Failing to register political action committees. 21-A § 1004
 The law explicitly grants the Maine Ethics Commission the power to “assess…penalties…in addition to the other monetary sanctions,” described in the law. 21-A § 1004-A, 21-A § 1020-A, 21-A § 1062-A</t>
  </si>
  <si>
    <t xml:space="preserve">Kentucky law specifically grants the Kentucky Registry of Election Finance the authority to monitor, audit and enforce campaign finance laws. Kentucky Revised Statutes Chapter 121, Section 120, Subsection 5, states that "all policy and enforcement decisions concerning the regulation of campaign finance shall be the ultimate responsibility of the registry" and prevents "appointed or elected state officeholder" from interfering with the enforcement of those laws. 
The statutes clearly lay out the restrictions, limitations and legal campaign finance procedures and filing over 21 sections of KRS Chapter 121. KRS 121.140 describes the investigation and enforcement process in which "if the registry concludes that there is probable cause to believe that the law has been violated, the registry shall notify the alleged violator of its conclusions and the evidence supporting them, and shall offer the alleged violator a conciliation agreement to resolve the issue." Such conciliation agreements can include requiring the violator to file the proper documents and "to pay a penalty" of up to $5,000 for noncompliance. 
KRS 121.140 Subsection (5) also states that if the registry "concludes that there is probable cause to believe that the campaign finance law has been violated knowingly, it shall refer the violation to the Attorney General or the appropriate Commonwealth's or county attorney for prosecution." But that provision also says the Attorney General can "request the registry's attorney ... to prosecute the matter and my request from the registry all evidence collected in its investigation."
KRS 121.990 outlines other criminal penalties, which include fines of up to $10,000 for corporations that knowingly violate the law by donating to campaigns and a Class D felony for individuals associated with such corporations. Corporations that give money to others to funnel to campaigns risk losing their authority to do business in Kentucky. Individuals who knowingly violate the law by falsifying reports, failing to report their campaign finances or for donors who were "giving money under a fictitious name" also face a Class D felony for each charge. In addition, a candidate who "knowingly violates any provision of KRS 121.150 to 121.220 or whose campaign treasurer knowingly violates any provision ... upon a final judicial determination of guilt, the office shall be declared vacant and the officeholder shall forfeit all benefits." The law also says "the Attorney General, Commonwealth's attorney, the registry, or any qualified voter may sue for injunctive relief to compel compliance with the provisions" of the campaign finance law. </t>
  </si>
  <si>
    <t xml:space="preserve">Summaries of trial cases are online, but actual briefs, and other documents, in other words, the entire court file for trial courts, general are only available by visiting the particular court and paying for copies. 
The upper courts (court of special appeals, and the highest court, the court of appeals) put their rulings online, and other associated documents for those courts generally are online. 
Most of the rulings of the intermediate appellate court (Court of Special Appeals in Maryland) are not reported, and thus are not online: Maryland Rule 8-605.1 requires the Court to report only those opinions that are of "substantial interest." So depending on what is being sought, a trip to a courthouse is often necessary. </t>
  </si>
  <si>
    <t>All of Maine's Supreme Judicial Court decisions are available online at the court system's website. The decisions are posted every Tuesday and Thursday morning during the study period so that the press and the public knows when to look for new decisions. 
 It is worth noting that Maine is a paper court system, and most decisions of the Superior and District courts are available only at the courthouse, making access slow and cumbersome. Decisions are, however, made available immediately following filings, and photocopies are offered for a nominal copying charge to the public. Litigants receive copies without charge.</t>
  </si>
  <si>
    <t>All sources accessed on Jan. 19, 2015:
Massachusetts General Laws covering retaliation against whistleblowers, 1994 http://malegislature.gov/Laws/GeneralLaws/PartI/TitleXXI/Chapter149/Section185
Massachusetts False Claim Act, Ch. 149, Section 148A, 2000
http://malegislature.gov/Laws/GeneralLaws/PartI/TitleXXI/Chapter149/Section148A
http://malegislature.gov/Laws/GeneralLaws/PartI/TitleXXI/Chapter149/Section185 – website accessed March 20, 2015
Massachusetts Financial Disclosure law, M.G.L. Ch. 268B, section 8 - "Retribution for engaging in Commission Proceedings."
268B: Section 8. Retribution for engaging in commission proceedings
https://malegislature.gov/Laws/GeneralLaws/PartIV/TitleI/Chapter268B
Federal Department of Labor Whistleblower Protections
http://www.whistleblowers.gov/
Law providing additional protection for Massachusetts health care workers, Ch. 111, Section 72G, YEAR
http://malegislature.gov/Laws/GeneralLaws/PartI/TitleXVI/Chapter111/Section72G</t>
  </si>
  <si>
    <t>The Illinois State Board of Elections is given the authority to impose fines as specifically outlined in the law. 10 ILCS 5/Art. 9-8.10 states, "(b) The Board shall have the authority to investigate, upon receipt of a verified complaint, violations of the provisions of this Section. The Board may levy a fine on any person who knowingly makes expenditures in violation of this Section and on any person who knowingly makes a malicious and false accusation of a violation of this Section."
The law also specifies fines. For example, the board can fine a maximum of $500 for the misuse of campaign funds. For failing to file disclosure reports of campaign contributions, the board can fine between 10 percent and 150 percent of the total contribution that was not reported in a timely manner.</t>
  </si>
  <si>
    <t>The Louisiana Supreme Court and the circuits for the state appellate courts have their opinions posted online, including those that are not published, where they are easily accessible and can be downloaded free of charge.
 District-level courts, however, are a mixed bag. In the larger parishes – East Baton Rouge and Orleans – access is available to opinions and major motions via the Internet, but only for customers willing to pay for the privilege. 
 The rest of the parishes require a user to travel to the courthouse, pull the file, and photocopies run from 25 cents to a $1 a page. Because this is such a money-making venture for otherwise cash-strapped jurisdictions, clerks forbid the use of scanners.</t>
  </si>
  <si>
    <t>Under both federal law and the Massachusetts Whistleblower Statute, civil servants have broad protections for reporting fraud, waste, abuse or other problems in state government. Health care workers have additional protection.The state's financial disclosure law also protects public employees who report corruption to the Ethics Commission from reprisal by their employer.
Section 185 of the Labor and Industries Law states, 
"(b) An employer shall not take any retaliatory action against an employee because the employee does any of the following:
(1) Discloses, or threatens to disclose to a supervisor or to a public body an activity, policy or practice of the employer, or of another employer with whom the employee’s employer has a business relationship, that the employee reasonably believes is in violation of a law, or a rule or regulation promulgated pursuant to law, or which the employee reasonably believes poses a risk to public health, safety or the environment;
(...)
(3) Objects to, or refuses to participate in any activity, policy or practice which the employee reasonably believes is in violation of a law, or a rule or regulation promulgated pursuant to law, or which the employee reasonably believes poses a risk to public health, safety or the environment."
In addition, public employees have protection for reporting waste, fraud, and abuse to the Massachusetts Inspector General, as follows: 
    “Any employee who has authority to take, direct others to take, recommend, or approve any personnel action, shall not, with respect to such authority, take or threaten to take any action against any employees as a reprisal for making a complaint or disclosing information to the inspector general, unless the complaint was made or the information disclosed with the knowledge that it was false or with willful disregard for its truth or falsity.”  M.G.L. c. 12A, § 14(c).
Federal Whistleblower Protections
The American Recovery and Reinvestment Act of 2009 PDF, in Section 1553, provides additional whistleblower protection for recipients of Recovery Act (“stimulus”) funds who report fraud, waste, and abuse to federal or state authorities.  The law protects employees of state and local governments receiving Recovery funds, as well as subcontractors and grantees. 
Whistleblowers are protected from: 
    Termination;
    Demotion; and
    Discrimination as a reprisal for making a disclosure
Also, under the state's financial disclosure law, public employees who report corruption to the Ethics Commission are protected from reprisal by their employer.</t>
  </si>
  <si>
    <t>The Hawaii Campaign Spending Commission has the power to sanction political finance offenders through fines and other administrative remedies. Political finance violations are clearly spelled out in Hawaii Revised Statutes Chapter 11, Section 340, along with corresponding sanctions.</t>
  </si>
  <si>
    <t>Citizens can access decisions and opinions of the Supreme Court and Court of Appeals at no cost on the Kansas Judicial Branch website. They are usually filed within hours of being handed down.
In the 18th Judicial District court, decisions and opinions are available to the public free of charge during normal business hours. The information is not posted online. The court clerk's office will respond to email and mail requests for the information. The court clerk said there is no charge for newer records which have been scanned electronically and can be emailed. For older records, there is a staff time charge of $12 per hour, which starts accumulating on any request that takes longer than 15 minutes to fulfill.</t>
  </si>
  <si>
    <t>Idaho law clearly prescribes sanctions for those who violate the state’s campaign finance laws. Idaho Code Section 67-6625 states that “any person who violates the provisions” of nine sections of the campaign finance law, including all reporting requirements, all contribution limits and all restrictions on use of campaign funds, “shall be liable for a civil fine not to exceed two hundred fifty dollars ($250) if an individual, and not more than two thousand five hundred dollars ($2,500) if a person other than an individual.” Willful violations of those same sections of the law can bring misdemeanor penalties and up to six months in jail in addition to those fines.
In addition, violations of the sections requiring lobbyist registration and banning political committees from obtaining contributions by coercion or force, including on-the-job retaliation, bring automatic misdemeanor penalties. The Secretary of State is charged with the power to enforce the provisions under Section 67-6623.</t>
  </si>
  <si>
    <t xml:space="preserve">"All of the Iowa Supreme Court oral arguments are live streamed and archived on the Judicial Branch website and all of the supreme court and court of appeals opinions are posted online. Citizens can sign up for email notification of when the court of appeals post opinions and the supreme court posts opinion or orders," Steve Davis, communications officer for the Iowa Judicial Branch, said in an email. 
The Supreme Court and Court of Appeals opinions available online are in pdf format and free of charge (archived opinions are available dating back through 1998). Hard copies are available at a charge of 50 cents per page, according to the Judicial Branch website. 
Additionally, Davis noted that the Electronic Document Management System (EDMS), or electronic filing, will be completed in every county by June 30, 2015. With the system functioning in all 99 counties, the public can access all public court records electronically at a computer kiosk. However, documents are available only at kiosk(s) in the county where the action was filed. Documents can either be downloaded to a flash drive at no charge or printed at a charge of 50 cents per page. </t>
  </si>
  <si>
    <t>Georgia's Government Transparency and Campaign Finance Commission has the power to investigate, issue subpoenas, and prosecute in court. It can also impose civil penalties of up to $1,000 dollars for the first offense and up to $10,000 for a second offense. 
 Article 2 of the Georgia Transparency and Campaign Finance Acts defines requirements around campaign contribution. Article 3 outlines requirements around financial disclosure statements and Article 4 focuses on public officials conduct and lobbyist disclosure. 
 Article 1, § 21-5-9 on Penalties stipulates that "Except as otherwise provided in this chapter, any person who knowingly fails to comply with or who knowingly violates this chapter shall be guilty of a misdemeanor."</t>
  </si>
  <si>
    <t>Political finance violations are defined in 106.19 of the Florida Statutes. 
106.19 Violations by candidates, persons connected with campaigns, and political committees.—
(1) Any candidate; campaign manager, campaign treasurer, or deputy treasurer of any candidate; committee chair, vice chair, campaign treasurer, deputy treasurer, or other officer of any political committee; agent or person acting on behalf of any candidate or political committee; or other person who knowingly and willfully:
(a) Accepts a contribution in excess of the limits prescribed by s. 106.08;
(b) Fails to report any contribution required to be reported by this chapter;
(c) Falsely reports or deliberately fails to include any information required by this chapter; or
(d) Makes or authorizes any expenditure in violation of s. 106.11(4) or any other expenditure prohibited by this chapter;
is guilty of a misdemeanor of the first degree, punishable as provided in s. 775.082 or s. 775.083.
106.265 grants the Florida Elections Commission (and in some cases an administrative law judge) the authority to impose civil penalties. 
Civil penalties.—
(1) The [Florida Elections Commission] or, in cases referred to the Division of Administrative Hearings pursuant to s. 106.25(5), the administrative law judge is authorized upon the finding of a violation of this chapter or chapter 104 to impose civil penalties in the form of fines not to exceed $1,000 per count, or, if applicable, to impose a civil penalty as provided in s. 104.271 or s. 106.19.</t>
  </si>
  <si>
    <t>Political candidates who file false reports are guilty of a Class A misdemeanor under Delaware election law. Any political candidate who promises action in return for a contribution is guilty of a Class G felony. 
The elections commissioner's office, the state elections oversight entity, does not have the power to impose those sanctions. The commissioner may impose other sanctions. Delaware election law says "A reporting party who violates" public disclosure requirements related to campaign advertisements "shall be assessed a fine by the Commissioner of $500 or 25% of the cost of the campaign advertisement subject thereto, whichever is greater." § 8043 Also, "any reporting party who fails to file or deliver to the Commissioner any report required under this chapter shall be assessed a fine by the Commissioner of $50 for each day that such report is tardy in delivery to the Commissioner." § 8043</t>
  </si>
  <si>
    <t>The Indiana judicial system is in the midst of implementing a uniform statewide case management system, called Odyssey, which offers free access to court information, including court decisions and opinions from all levels of courts statewide. The system includes a searchable database, so citizens can search and read appellate and trial cases for felonies, misdemeanors, civil and traffic cases. The Supreme Court and Indiana Court of Appeals are scheduled to implement the system in 2015 and many of the state's trial courts have already done so. 
 Access to court records, with some exceptions to protect individual privacy rights, minimize risk of injury and avoid unduly burdening the ongoing business of the judiciary, are outlined in the Indiana Court Administrative Rule 9. The rules allow for some exceptions for court records that must be excluded in entirety, including those declared confidential by statute and by specific court order, and individual cases declared confidential by court order or due to federal law.
But Rule 9 stresses that access to court records is governed by the Indiana Access to Public Records Act and that reasons must be cited for those records that are exempt. 
 John Trimble, an Indianapolis attorney and president of the Indianapolis Bar Association, said complete trial records are available online for cases before the Supreme and Court of Appeal. But he said citizens who want access to trial court proceedings have to physically go to the courtrooms to read the files. 
 Indiana does not have a widespread, reliable online docket system, Trimble said. Citizens can see the dates and short descriptions of court orders filed, but they have to go to the trial courts to request actual copies of the written court orders and more detailed reports of proceedings, he said. 
 Opinions are generally posted online the day that they are handed down, explained Elizabeth Osborn, spokesperson for the Supreme Court. Citizens can access these opinions without cost at www.in.gov/judiciary/2730.htm.</t>
  </si>
  <si>
    <t>Statutes define specific violations of state election laws and, frequently, the size of civil penalties the State Elections Enforcement Commission (SEEC) is permitted to impose. 
Among many others, these include sanctions of up to $2,000 per offense for violation of state absentee balloting laws, for example; the same penalty can be levied if SEEC finds that an unqualified voter cast a vote in an election; or $2,000 if a town clerk or another election official failed to carry out his or her duties (Sec. 9-7b (2)). 
Sec. 9-7b (3) further lists the SEEC's power to:
"(A) To issue an order requiring any person the commission finds to have received any contribution or payment which is prohibited by any of the provisions of chapter 155 or 157, after an opportunity to be heard at a hearing conducted in accordance with the provisions of sections 4-176e to 4-184, inclusive, to return such contribution or payment to the donor or payor, or to remit such contribution or payment to the state for deposit in the General Fund or the Citizens’ Election Fund, whichever is deemed necessary to effectuate the purposes of chapter 155 or 157, as the case may be;
(...)
(C) To issue an order revoking any person’s eligibility to be appointed or serve as an election, primary or referendum official or unofficial checker or in any capacity at the polls on the day of an election, primary or referendum, when the commission finds such person has intentionally violated any provision of the general statutes relating to the conduct of an election, primary or referendum, after an opportunity to be heard at a hearing conducted in accordance with sections 4-176e to 4-184, inclusive;
(...)
(E) To issue an order following the commission’s determination of the right of an individual to be or remain an elector when such determination is made (i) pursuant to an appeal taken to the commission from a decision of the registrars of voters or board of admission of electors under section 9-31l, or (ii) following the commission’s investigation pursuant to subdivision (1) of this subsection;
(F) To issue a cease and desist order for violation of any general statute or regulation under the commission’s jurisdiction and to take reasonable actions necessary to compel compliance with such statute or regulation;"</t>
  </si>
  <si>
    <t>Political finance violations are clearly defined in the law in Title 7, Chapter 6, Subchapter 2 on "Campaign Financing." § 7-6-(217-218). 
The Arkansas Ethics Commission has the power to sanction offenders who violate campaign finance law. The commission can issue a public letter of caution, warning, or reprimand or it can impose fines of not less than $50 and not more than $2,000 for each “negligent or intentional” violation.</t>
  </si>
  <si>
    <t xml:space="preserve">There are mechanisms in place for citizens to access court decisions and opinions. 
For instance, citizens can see Supreme Court decisions online on the Court's website.
 In a recent example, the Supreme Court filed an opinion Dec. 4, 2014. Officials posted the opinion online roughly three months later on March 3, 2015. There is no cost to view the opinion and case summary.
The average time of release between opinion and file date varies. Opinions where cases are confidential are released the same day - only noting the case is completed and case number. 
In other cases, opinions may be posted a month to six months or more later. 
Appellate Court decisions are also posted online. These are often made public quicker than Supreme Court opinions. In a recent example, an Appellate Court opinion was filed on March 10, 2015 and posted online the same day.
Circuit Court records, including final decisions and opinions, are more closely controlled by the respective Circuit Court. These are updated within a day of decisions. </t>
  </si>
  <si>
    <t>The Colorado Secretary of State’s office can impose penalties for missing filing deadlines. If a private party brings a complaint to the Secretary of State, which then goes to an administrative law judge and the judge finds for the complainant, the judge can impose a fine. Colorado’s Fair Campaign Practices laws state that violators can be subject to civil penalties.</t>
  </si>
  <si>
    <t>The Arizona Secretary of State and the Arizona Citizens Clean Election Commission both have the ability to investigate campaign finance violations, which can lead to sanctions. The election commission can impose sanctions directly, while the Secretary of State would forward findings to the Attorney General's Office, where the matter would be further investigated and, if necessary, adjudicated in court.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</si>
  <si>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 xml:space="preserve">Court decisions of state-level courts are readily available online, freely to anyone, and are promptly posted on the Idaho Judiciary website within 24 hours of the issuance of the decision. In addition, the Idaho Judiciary maintains a Twitter account and an email service for which interested people, including reporters, can sign up to receive immediate notice when a new decision is posted.
  County-level district court decisions are publicly available as soon as they’re filed, but currently people must go to the county courthouse to get copies, and pay a fee, unless the judge posts the decision online, which some do in high-profile cases. However, Idaho’s new court management system, which is currently being phased in and will be live statewide in 2016, will make all county-level court decisions and documents available online. There likely will be a small per-page fee to access them, similar to the federal courts’ PACER system, but the details have not yet been worked out on that.
 </t>
  </si>
  <si>
    <t>Appellate Court Opinions and Orders are available free online to the public. The Supreme Court and Intermediate Court of Appeals post opinions on the merits (published opinions, memorandum opinions, and summary disposition orders) on the Judiciary website by 2 p.m. on the same day they are filed, barring any unforeseen circumstances.
 District Court and Circuit Court dockets (not decisions) are available online. The information displayed is from official records, but does not comprise all information from court records available to the public. Court decisions and pleadings, for instance, may be found in case files that may be viewed and copied at a courthouse, but are not currently available through the website.
 Each courthouse provides public access terminals where decisions and opinions and other court records can be viewed for free onsite.
 The courts charge $1 for the first page, and 50 cents for each additional page for copies.
 The Hawaii Supreme Court rebuked a Honolulu trial court judge for sealing public records and closing her courtroom in a highly publicized trial.</t>
  </si>
  <si>
    <t>The Alaska Public Offices Commission has statutory power to assess fines up to $50 per each day a required filing is late. If forms are late within a week of an election then fines may increase to $500 per day. A fine of $500 per day can also be assessed when this requirement is not met: Each contribution that exceeds $250 and that is made within nine days of the election shall be reported to the commission within 24 hours of receipt by the candidate or group.</t>
  </si>
  <si>
    <t>Alabama law does clearly state punishments for those who violate financial election laws, and it details who should prosecute criminal cases and collect fines in civil cases. However, it does not require any government office to monitor election activity to spot violations. A bill passed in June 2015 rewrites this section of the law. Beginning with the 2018 elections, the Secretary of State’s Office and the probate judges are specifically given the authority to levy administrative penalties against candidates who do not file reports on time and forward cases of repeat offenders to the Attorney General’s Office. The Ethics Commission is given the authority to levy administrative penalties if someone files an inaccurate report and to investigate allegations that the Fair Campaign Practices Act has been violated. 
The law states that anyone who intentionally violates a reporting requirement is guilty of a Class A misdemeanor, which is punishable by up to a year in jail or a fine of up to $6,000.
Anyone who intentionally violates the law on use of campaign funds is guilty of a Class B felony, which is punishable by two to 20 years in prison or a fine of up to $30,000. 
The attorney general or district attorneys may prosecute violations. The venue for prosecutions is in the county where the violation occurred, or in the county where the person accused of violating the law either lives or is incorporated. Cases involving alleged violators who live or incorporated outside of the state are to be prosecuted in Montgomery County, where the capital is located. 
Failure to file a report isn’t necessarily a crime. Those who unintentionally fail to file a timely and accurate report may be fined. For the first offense, the fine is $300 or 10 percent of the amount not properly reported. A second offense in an election cycle carries a fine of $600 or 15 percent of the amount not properly reported. A third or subsequent offense in an election cycle carries a fine of $1,200 or 20 percent of the amount not properly reported. But a fourth failure to file an accurate report on time, during the same election cycle, is considered evidence of intent to violate the law. 
Fines assessed under the law are to be paid either to the Secretary of State, for statewide elections, or to county probate judges, for county elections. The money then goes either to the state or county general funds. 
If an amended report is filed correcting an error in a report that was filed on time, without prompting by state or county officials, there is no penalty, provided the report is corrected before the election.</t>
  </si>
  <si>
    <t>John Marra, general counsel with the Massachusetts Division of Human Services, interviewed by phone on Feb. 18, 2015
Instructions on filing financial disclosure statements
http://www.mass.gov/ethics/commission-services/statement-of-financial-interests/ 
Financial Disclosure form
http://www.mass.gov/ethics/about-the-commission/organization/the-legal-division/financial-disclosure-law-information/2014-sfi-form.pdf 
Section 5 of the Massachusetts Financial Disclosure Law defines who must file financial disclosure reports.
http://www.mass.gov/ethics/laws-and-regulations/financial-disclsoure-law.html
Section 3d of the Massachusetts Financial Disclosure Law defines how financial disclosure reports are made available to the public.
http://www.mass.gov/ethics/laws-and-regulations/financial-disclsoure-law.html</t>
  </si>
  <si>
    <t xml:space="preserve">Only upper level managers and ranking public officials such as the governor and his cabinet are required to fill out asset disclosure forms. The forms, which cover eight pages of financial data, are not available online in open data format. To access that information, an individual must go to the state office where the forms are stored and request access. 
 State law also requires an individual requesting that information to provide identification and state their affiliation. However, if a statement of financial interest is filed digitally, it can be provided digitally and at no cost to the individual who requested it.  The state Ethics Commission is required to notify any filer when a statement of financial interest is requested and the name and affiliation of the person who made that request. 
“The only asset disclosure is a provision in the Ethics  Law,”  said John Marra, an attorney with the state's Human Resources Division. 
The law only applies to senior officials in management positions and as such, is not a something that most Civil Service employees would be required to fill out. </t>
  </si>
  <si>
    <t>A YES score is earned if the law clearly defines political finance violations, corresponding sanctions, and the oversight entity has the power to sanction offenders. 
A MODERATE score is earned if the law clearly defines political finance violations and corresponding sanctions, but the oversight entity does not have the power to sanction offenders. 
 A NO score is earned if no such law exists.</t>
  </si>
  <si>
    <t>Opinions and decisions by some Superior courts are available online, others are available only at the court house. 
 Any underlying documents are only available by going to the court.
 The Georgia Supreme and the Appeals court make orders and opinions available online, but again underlying document must be obtained at the court at a cost of .50 cents per page, which some journalist consider much too high. 
 The records are available in a timely manner.</t>
  </si>
  <si>
    <t>Delaware's state-level courts provide court opinions and other decisions almost immediately, and the opinions are available online at no cost. Opinions are posted at courts.delaware.gov, and sorted by state courts. 
A search of the "opinions" section of the Delaware courts website turns up opinions that spell out reasons behind judicial decisions dating, in at least one case, to 1989. Decisions appear to be posted the same day they are decided. In Jackson v. Dizdar, a Supreme Court decision was handed down on March 11, 2015, and the order was posted the same day. Delaware courts appear to consistently post opinions in a timely manner, and at no cost, providing citizens fair access to decisions of their courts. The same applies for lower courts. For example, in State of Delaware v. Middletown Development, a Superior Court judge rendered a decision on March 10, 2015, and the decision was posted online the same day.</t>
  </si>
  <si>
    <t xml:space="preserve">Appellate and Supreme Court opinions are available online on the Judicial Branch website within two days after they are issued, and after their citations are checked, they are edited and proofread, and any change is presented to the authoring judge. After this process, the opinions are sent to the Commission on Official Legal Publication (COLP) for their advance release two days later. The online Advance Release Opinions are released Monday through Friday, after 11:30 a.m., and are published in the paid-subscription Connecticut Law Journal roughly a week later. The day after their initial online release, the opinions are available in the online archives, which date back to 2000. 
When Superior Court judges issue opinions, their law clerks send them to the Office of the Reporter of Judicial Decisions, which releases them to a private vendor. These vendors, such as FindLaw.com, West Law, CT Law Tribune, etc., can choose to publish them and may also offer archived opinions, but a fee must be paid.  </t>
  </si>
  <si>
    <t>2013 Wisconsin Act 153 (March 27, 2014), Section 21m. 11.38 (1) (a) 3.
http://docs.legis.wisconsin.gov/2013/related/acts/153/20
Wis. Stat. chapter 11 (1973), Limit on Contributions, Stats. 11.26(1)
http://docs.legis.wisconsin.gov/statutes/statutes/11/26
WISCONSIN RIGHT TO LIFE, INC., and WISCONSIN RIGHT TO LIFE STATE
POLITICAL ACTION COMMITTEE vs Barland (GAB),751 F.3d 804 (2014)
http://www.gab.wi.gov/sites/default/files/story/dkt_132_declaratory_judgment_and_permanent_inju_32316.pdf</t>
  </si>
  <si>
    <t>Wyoming Statutes, Title 22, Chapter 25, Section 109, April 11, 2015
http://legisweb.state.wy.us/statutes/statutes.aspx?file=titles/Title22/T22CH25.htm</t>
  </si>
  <si>
    <t>In law, there are sanctions for political finance violations, and the oversight entity/ies has the power to sanction offenders.</t>
  </si>
  <si>
    <t>Virginia Code § 24.2-946.3. Reporting of certain violations; penalties (1975); http://leg1.state.va.us/cgi-bin/legp504.exe?000+cod+24.2-946.3
Campaign Finance Disclosure Act of 2006, 1970. Section 945.2. http://law.lis.virginia.gov/vacode/title24.2/chapter9.3/section24.2-945.2/
Campaign Finance Disclosure Act of 2006, 2006, Article 8. http://law.lis.virginia.gov/vacodefull/title24.2/chapter9.3/article8/</t>
  </si>
  <si>
    <t>Civil remedies and sanctions, RCW 42.17A.750, 2013
 http://apps.leg.wa.gov/rcw/default.aspx?cite=42.17A.750</t>
  </si>
  <si>
    <t>West Virginia Code 3-1A-6 Powers and Duties of Secretary of State; Exercise of Powers by Appointees. Complete through 2014.
 http://www.legis.state.wv.us/WVCODE/ChapterEntire.cfm?chap=03&amp;art=1%20A&amp;section=6#01 A
 West Virginia Code 3-8-10 Use of Certain Contributions. Complete through 2014.
 http://www.legis.state.wv.us/WVCODE/ChapterEntire.cfm?chap=03&amp;art=8&amp;section=10#08
 West Virginia Code 3-8-7 Failure to File Statement; Delinquent or Incomplete Filing; Criminal and Civil Penalties. Complete through 2014.
 http://www.legis.state.wv.us/WVCODE/ChapterEntire.cfm?chap=03&amp;art=8&amp;section=7#08</t>
  </si>
  <si>
    <t>Utah Campaign and Financial Reporting Requirements, Financial disclosure form, Amended by Chapter 18, 2014 General Session, Utah Code 20A-11-1603, http://le.utah.gov/xcode/Title20A/Chapter11/20A-11-S1603.html?v=C20A-11-S1603_2014040320140313. Accessed May 9, 2015. Utah Campaign and Financial Reporting Requirements, Retention and public inspection of financial statements, Amended by Chapter 389, 2010 General Session, Utah Code 20A-11-1002, http://le.utah.gov/xcode/Title20A/Chapter11/20A-11-S1002.html?v=C20A-11-S1002_180001011800010. Accessed May 9, 2015. Utah Campaign and Financial Reporting Requirements, Fines for failing to file a financial statement, Amended by Chapter 252, 2013 General Session, Utah Code 20A-11-100. http://le.utah.gov/xcode/Title20A/Chapter11/20A-11-S1005.html?v=C20A-11-S1005_1800010118000101. Accessed May 9, 2015.</t>
  </si>
  <si>
    <t>17 VSA 2901.elections Campaign finance, Chapter 61. (2014)
 http://legislature.vermont.gov/statutes/section/17/061/02901
 Michael Duane, Assistant Attorney General, email Jan. 21, 2015.
 Secretary of State Jim Condos, personal interview, Jan 6, 2015.
 Allen Gilbert, exec. dir. ACLU VT, personal interview, Jan. 6, 2015.</t>
  </si>
  <si>
    <t>Decisions and opinions by the Colorado Supreme Court and the Colorado Court of Appeals are posted online and available for free within a week. State trial court proceedings, however, are not immediately available to the public, according to interviews. They’re available to lawyers or to pro se litigants, but it would be a little more difficult, though not impossible, for the public to get all proceedings immediately from the trial court. In Colorado it’s hard to have cases put under seal beyond juvenile or mental health cases.
---
Peer Reviewer Comment: Agree.
A fee must be paid to access trial court decisions through the state's ICCES on-line system. Court of Appeals and Supreme Court decisions are made publicly available for free as soon as they are released.</t>
  </si>
  <si>
    <t>Registry of Election Finance Act, 2006, Tenn. Code Ann. § 2-10-205
 http://search.mleesmith.com/tca/02-10-0205.html
 Registry of Election Finance Act, 2006, Tenn. Code Ann. § 2-10-206
 http://search.mleesmith.com/tca/02-10-0206.html</t>
  </si>
  <si>
    <t>John Marra, general counsel with the Massachusetts Division of Human Services, interviewed by phone on Feb. 18, 2015
Massachusetts Financial Disclosure form
http://www.mass.gov/ethics/about-the-commission/organization/the-legal-division/financial-disclosure-law-information/2014-sfi-form.pdf – website accessed March 26, 2015
State Ethics Commission, Statement of Financial Interest
http://www.mass.gov/ethics/commission-services/statement-of-financial-interests/ - accessed website March 22, 2015</t>
  </si>
  <si>
    <t>The decisions of the California Supreme Court and appellate courts are readily available online and at no cost. 
 Decisions and other documents related to cases from Superior Courts are available on line, although some counties, like Sacramento, charge a fee while others, like San Francisco, do not. Sacramento charges for each name search, up to 75 names for $25, or for either 30 or 365 days of consecutive access, with a top price of $2,500.</t>
  </si>
  <si>
    <t>Texas Government Code, Chapter 571.  Texas Ethics Commission.  Section 571.061.  Powers and Duties.  Effective as amended Sept. 1, 2007.  Last accessed May 5, 2015.
http://www.statutes.legis.state.tx.us/Docs/GV/htm/GV.571.htm
Jim Clancy, attorney, member of the Texas Ethics Commission, telephone interview, Jan. 8, 2015
Randall Buck Wood, attorney, telephone interview, Jan. 15, 2015
Eluding big ethics fines, San Antonio Express-News, Sept. 1, 2013.
Texas Ethics Commission, Biennial Legislative Report, 2013-2014, December, 2014.  Statutory Change Recommendations.  Page 9.  Accessed April 6, 2015
http://www.ethics.state.tx.us/tec/Biennial_Report_2013_14nla.pdf</t>
  </si>
  <si>
    <t>Creation of ethics committees; committee membership; terms; filling vacancies. SC Code Section 8-13-510 (1991). http://www.scstatehouse.gov/code/t08c013.php
Additional powers and duties of committee. SC Code Section 8-13-530 (1991). 
http://www.scstatehouse.gov/code/t08c013.php
State Ethics Commission reconstituted; members; terms of office; officers; quorum requirements; meetings; per diem, mileage, and subsistence for members. SC Code Section 8-13-310. http://www.scstatehouse.gov/code/t08c013.php</t>
  </si>
  <si>
    <t>South Dakota Codified Laws, Title 12, Chapter 27, Section 29.1, adopted 2008, last amended 2009, http://legis.sd.gov/Statutes/Codified_Laws/DisplayStatute.aspx?Type=Statute&amp;Statute=12-27-29.1
 South Dakota Codified Laws, Title 12, Chapter 27, Section 29.2, adopted 2008, http://legis.sd.gov/Statutes/Codified_Laws/DisplayStatute.aspx?Type=Statute&amp;Statute=12-27-29.2
 South Dakota Codified Laws, Title 12, Chapter 27, Section 35, adopted 2007, last amended 2008, http://legis.sd.gov/Statutes/Codified_Laws/DisplayStatute.aspx?Type=Statute&amp;Statute=12-27-35
 South Dakota Codified Laws, Title 12, Chapter 27, Section 36, adopted 2007, http://legis.sd.gov/Statutes/Codified_Laws/DisplayStatute.aspx?Type=Statute&amp;Statute=12-27-36</t>
  </si>
  <si>
    <t>Supreme Court and Court of Appeals decisions are available online for free on the Arkansas Judiciary website in an easily searchable format. Circuit Court information is available via the Court Connect system for around 50 counties (23 only offering partial information). For other counties, people would typically have to contact the clerk for information and might have to retrieve it in person.  
“I’ve been able to do investigations without ever leaving my office whereas previously I would have had to go speak to a clerk, which normally alerts the judge,” said David Sachar, executive director of the Judicial Discipline Commission.</t>
  </si>
  <si>
    <t>All appellate court opinions are accessible online at no cost. Trial court case dockets are free online via CourtView, and the public can enter a courthouse and view any case non-confidential case file.  And if they wish to, they can make a photocopy of anything for 25 cents per page. 
---
Peer Reviewer comment: Agree.
The 25-cent charge for photocopies is greater than the actual cost of a photocopy. A $15/hr research fee is also charged. In all district courts save Anchorage, that request must be made by mail or through an in-person visit to the courthouse. Only Anchorage allows requests for trial court records via e-mail.</t>
  </si>
  <si>
    <t>Pennsylvania Election Code, 1937, (unconsolidated statute), Article XVI (Primary and Election Expenses), Sections 1632 (Late Filing Fee; Certificate of Filing), 1635 (Independent Audit), 1639 (Duties and Power of the Supervisor) and 1642 (Enforcement),
http://www.legis.state.pa.us/cfdocs/legis/CH/PUBLIC/ucons_pivot_pge.cfm?session=1937&amp;session_ind=0&amp;act_nbr=0320.&amp;pl_nbr=1333</t>
  </si>
  <si>
    <t>§17-25-5 of the 1974 Rhode Island Campaign Contributions and Expenditures Reporting Act, can be found here:
http://webserver.rilin.state.ri.us/Statutes/TITLE17/17-25/17-25-5.HTM</t>
  </si>
  <si>
    <t>In practice, members of the public can access court decisions and opinions within a reasonable time and at no cost. 
The majority of court decisions are accessible online. Some family law or child law cases still have procedural steps enumerated in the docket. The Court of Appeals and Supreme Court decisions and opinions are always published online. 
At worst, a person could get a document sent with an invoice, which would equal the cost of photocopies of the records.</t>
  </si>
  <si>
    <t>Duties of State Board. ( 1973-2010) NC GS 163-278.22 . http://www.ncleg.net/EnactedLegislation/Statutes/HTML/ByArticle/Chapter_163/Article_22A.html</t>
  </si>
  <si>
    <t>Court records in Alabama are not as readily available to the public as other government records. They are available fairly quickly through the 'Just One Look' system, but it does cost money. Searching for one name or case number costs $9.99, and accessing the images of pages in the file costs $5 for the first 20 pages and $.50 for each page thereafter. 
The public may go to courthouses and look up any case on the in-house computers for free. But that requires a trip to the courthouse. 
Access to judges’ orders is quick. 
Judges send the records electronically and they are online within seconds. But lawyers still are allowed to file documents on paper, and then someone in the clerk’s office has to scan those documents into the computer system. 
There is a cost at courthouses for printing documents, but usually it is less than the charge through the Just One Look system.</t>
  </si>
  <si>
    <t>North Dakota Century Code, § 16.1-08.1-05, 1981 to 2013, http://www.legis.nd.gov/cencode/t16-1c08-1.pdf.
NDCC, § 16.1-08.1-07, 1981 to 2013, http://www.legis.nd.gov/cencode/t16-1c08-1.pdf.</t>
  </si>
  <si>
    <t>Ohio Revised Code 3517.10 C6 et seq, Statements of campaign contributions and expenditures, 2006 (last amended Sept. 29, 2013): http://codes.ohio.gov/orc/3517.10 
 Ohio Revised Code 3517.153 A, Filing complaint, 1995 (last amended Sept. 29, 2013): http://codes.ohio.gov/orc/3517.153</t>
  </si>
  <si>
    <t>Oklahoma Constitution, Article XXIX, sections 3-5
http://www.oklegal.onenet.net/okcon/XXIX-3.html</t>
  </si>
  <si>
    <t>Oregon Revised Statutes Chapter 260 - Campaign Finance Regulation; Election Offenses (1979; 1987; 2007; 1971), Sections 260.218, 260.232; 260.715; 260.368; 260.005; and 260.995.
https://www.oregonlegislature.gov/bills_laws/lawsstatutes/2013ors260.html</t>
  </si>
  <si>
    <t>Asset disclosure records of senior civil servants are generally complete and reflect itemized, detailed information on sources of income, financial holdings and other pertinent asset information. All records are available in standardized, comparable, 8-page forms that reflect all business ownership, trusts, mortgage obligations, loans and other assets and liabilities. 
Statements of financial interests are required under Massachusetts laws Chapter 268B. The law requires public officials, political candidates and certain public employees to disclose their private business associations and other financial interests. Immediate family members are also required to make the same disclosures under the law. 
The asset disclosure form is an eight page document requiring detailed information about an official's position, employment history, whether he has any business or equity interests in a business, if he has transferred any business or equity ownership to a family member and any gifts he or family members have received in the past year.  It also requires the filer to disclose any honorariums or reimbursements received by either himself or family members, whether he or family members have taken a leave of absence from a job and whether he or family members have any state or local government securities or other investments. A list of business, charitable, realty or family trusts along with the assets in those trusts, mortgage obligations, purchases or transfers of all Massachusetts property, business, investment and rental properties and any real property purchases and sales must also be reported by both the state employee and their immediate family members. In addition, the asset report asks for creditor information and debt forgiveness records and must be signed “under the pains and penalty of perjury.”
John Marra, general counsel with the Massachusetts Division of Human Services which administers and oversees the state's civil service system, said those records are designed to be a complete reflection of an public official's financial status but their accuracy depends on the person who is filling out the information.</t>
  </si>
  <si>
    <t>New Hampshire Statutes, Chapter 664, Sections 19, 20, 1979
http://www.gencourt.state.nh.us/rsa/html/LXIII/664/664-19.htm
http://www.gencourt.state.nh.us/rsa/html/LXIII/664/664-20.htm
Confirmed with David Scanlan, Office of the New Hampshire Secretary of State, senior deputy secretary of state, January 9, 2015, Lowell, Mass., phone</t>
  </si>
  <si>
    <t>A 100 score is earned if records are available online at no cost, can be obtained within a week electronically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</si>
  <si>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Campaign Contributions and Expenditures Reporting Act (1973):  http://njlaw.rutgers.edu/cgi-bin/njstats/showsect.cgi?title=19&amp;chapter=44A&amp;section=5&amp;actn=getsect</t>
  </si>
  <si>
    <t>NMSA &gt; CHAPTER 1 Elections &gt; ARTICLE 19 Campaign Practices &gt; 1-19-34.4. Education and voluntary compliance; investigations; binding arbitration; referrals for enforcement. (1997) 
 http://public.nmcompcomm.us/nmnxtadmin/NMPublicLink.aspx?jd=1-19-34.4</t>
  </si>
  <si>
    <t>New York Election Law Section 3-102, amended 2011, http://www.elections.ny.gov/NYSBOE/download/law/2014NYElectionLaw.pdf</t>
  </si>
  <si>
    <t>Title 23, Chapter 15, Section 813, 813(b)(i) of the Mississippi Code; DISCLOSURE OF CAMPAIGN FINANCES; Civil penalty for failure to file campaign finance disclosure report; notice to candidate of failure to file; assessment of penalty by Secretary of State; hearing; appeal
http://law.justia.com/codes/mississippi/2013/title-23/chapter-15/article-23/section-23-15-813
2014 Campaign Finance Guide, Mississippi Secretary of State, https://www.sos.ms.gov/Elections-Voting/Documents/2014%20Campaign%20Finance%20Guide.pdf</t>
  </si>
  <si>
    <t>Missouri Revised Statutes, 1978, Chapter 130 section 16, amended 1979, 1985, 1990, 1991, 1997, 2003, 2006, 2008, http://www.moga.mo.gov/mostatutes/stathtml/13000000161.html</t>
  </si>
  <si>
    <t>Denise Roth Barber, National Institute for Money in State Politics, Research Director, 30 January 2015, Helena, Montana, telephone
Montana Code Annotated,Title 13, Chapter 37, Part 1, Section 2, 1975, http://leg.mt.gov/bills/mca/13/37/13-37-102.htm
Montana Code Annotated,Title 13, Chapter 37, Part 11, Section 1, 1975 http://leg.mt.gov/bills/mca/13/37/13-37-111.htm</t>
  </si>
  <si>
    <t>Nebraska State Law 49-1401-14,141; effective 1976, revised most recently in 2013
http://www.nadc.nebraska.gov/pdf/political-accountability-disclosure-act.pdf</t>
  </si>
  <si>
    <t>Nevada Campaign Practices Act, 1981, NRS Chapter 294A, Section .420, amended 2013.
http://www.leg.state.nv.us/NRS/NRS-294A.html#NRS294ASec420
Nevada Campaign Practices Act, 1981, NRS Chapter 294A, Section .410(5), amended 2013.
https://www.leg.state.nv.us/NRS/NRS-294A.html#NRS294ASec410
Legislative Counsel Bureau Policy and Program Report, Research Division, April 2014 
http://www.leg.state.nv.us/Division/Research/Publications/PandPReport/15-L.pdf
Phone interview 1/14/15 with Kevin Benson, deputy attorney general representing secretary of state's office.</t>
  </si>
  <si>
    <t>Wyoming Statutes, Title 16, Chapter 4, Article 2, Public Records, Sections 201 and 202, 1969, 2012
http://legisweb.state.wy.us/statutes/statutes.aspx?file=titles/Title16/T16CH4AR2.htm  
Wyoming Statutes, Title 14, Chapter 6, Article 2, Sections 437, 2000 http://legisweb.state.wy.us/statutes/statutes.aspx?file=titles/Title14/T14CH6.htm</t>
  </si>
  <si>
    <t>Maine Revised Statutes Title 1, Chapter 25, Section(s) 1001, 1008, 2001.
 http://legislature.maine.gov/statutes/1/title1ch25sec0.html
 Maine Revised Statutes Title 21-A, Chapter 13, Section(s) 1003, 2013.
 http://legislature.maine.gov/statutes/21-A/title21-Asec1003.html</t>
  </si>
  <si>
    <t xml:space="preserve">Maryland Annotated Code, Oct. 2014, Election Law Article,Title 16 Section 2-101 establishes the five member state board of elections. http://www.elections.state.md.us/laws_and_regs/documents/2014%20Maryland%20Election%20Law.pdf, 
Section 2-102(5) sets out the functions of oversight of campaign finance for candidates, political parties, and PACs.
13-306 sanctioning powers. </t>
  </si>
  <si>
    <t>In practice, the citizens can access court decisions and opinions within a reasonable time period and at no cost.</t>
  </si>
  <si>
    <t>All websites accessed on March 12, 26 and April 6 2015:
Massachusetts Campaign Finance law, M.G.L. Ch. .55. 1973.
https://malegislature.gov/Laws/GeneralLaws/PartI/TitleVIII/Chapter55
https://malegislature.gov/Laws/GeneralLaws/PartI/TitleVIII/Chapter55/Section3</t>
  </si>
  <si>
    <t>Michigan Campaign Finance Act 1976, Michigan Code Section 169.215
http://www.legislature.mi.gov/(S(krg53ejckkqd1e4ubusv5pzm))/mileg.aspx?page=GetObject&amp;objectname=mcl-Act-388-of-1976</t>
  </si>
  <si>
    <t>Minnesota Statutes, Chapter 10A, Section 10A.02, 2014, https://www.revisor.mn.gov/statutes/?id=10A.02
Short on cash, campaign board struggles to keep up, Catharine Richert, Minnesota Public Radio, 28 March 2012, http://www.mprnews.org/story/2012/03/27/campaign-finance-board
Gary Goldsmith, Minnesota Campaign Finance and Public Disclosure Board, Executive Director, 11 February 2015, St. Paul, Minnesota, email.</t>
  </si>
  <si>
    <t>K.S.A. 4119a-g, Kansas Governmental Ethics Commission, 1975.  (In 1998  the curent commission replaced earlier body with simliar duties) http://www.kansas.gov/ethics/Commission/Procedural_Statutes/index.html</t>
  </si>
  <si>
    <t>Vermont Supreme Court canon, Rules for Public Access to Court Records, updated as of June 1, 2015. https://www.vermontjudiciary.org/MasterDocument/Rules%20for%20Public%20Access%20to%20Court%20Records%20%28Link%29.pdf
Chief Superior Judge Brian Grearson personal interview Feb. 17, 2015.
Dan Barrett, staff attorney VT ACLU, telephone interview Feb. 19, 2015</t>
  </si>
  <si>
    <t>No such law exists.
The Virginia Freedom of Information Act http://leg1.state.va.us/cgi-bin/legp504.exe?000+cod+2.2-3700</t>
  </si>
  <si>
    <t>No such law exists.
City of Federal Way v. Koenig, accessed April 21, 2015
http://courts.mrsc.org/mc/courts/slip/822883MAJ.htm</t>
  </si>
  <si>
    <t>Kentucky Revised Statutes Chapter 121, Section 120, 2012, http://www.lrc.ky.gov/Statutes/statute.aspx?id=40190, accessed 19 January 2015.
Kentucky Administrative Regulations Title 32, Chapter 2, Section 20, 2012, http://www.lrc.ky.gov/kar/032/002/020.htm, accessed 19 January 2015.
Emily Dennis, Kentucky Registry of Election Finance, general counsel, 31 December 2014, Frankfort, Kentucky, phone interview.
Richard Beliles, Common Cause of Kentucky, chairman of the watchdog group and an attorney, 16 January 2015, Louisville, phone interview.</t>
  </si>
  <si>
    <t>West Virginia Code 51-4-2 Inspection of Records and Papers; Copies. Complete through 2014.
http://www.legis.state.wv.us/WVCODE/Code.cfm?chap=51&amp;art=4#04</t>
  </si>
  <si>
    <t>Sections 19.31-19.39, Wisconsin Statutes , Open Records Law, http://docs.legis.wisconsin.gov/statutes/statutes/19/II/31</t>
  </si>
  <si>
    <t>Louisiana Revised Statutes 18:1511.1 Election Campaign Finance Act, passed 1981, Page 47. 
 http://ethics.la.gov/Pub/Laws/Title18.pdf</t>
  </si>
  <si>
    <t>Courts, 2001, Tenn. Code Ann. § 16-1-117(a)
http://search.mleesmith.com/tca/16-01-0117.html
Administrative Office of the Courts, 2001, Tenn. Code Ann. § 16-3-803(i) (j)
http://search.mleesmith.com/tca/16-03-0803.html</t>
  </si>
  <si>
    <t>Illinois Compiled Statutes, Election Code, 10 ILCS 5/Art. 9, Disclosure and Regulation of Campaign Contributions and Expenditures, Jan. 1, 2011
http://www.ilga.gov/legislation/ilcs/ilcs4.asp?ActID=170&amp;ChapterID=3&amp;SeqStart=40900000&amp;SeqEnd=46700000</t>
  </si>
  <si>
    <t>Texas Government Code, Title 2.  Judicial Branch.  Subchapter A. Supreme Court.  Sec. 22.003.  Procedure of the Court.  Effective as amended, Sept. 1, 1985. Accessed May 8, 2015
http://www.statutes.legis.state.tx.us/Docs/GV/htm/GV.22.htm
Texas Supreme Court, Administrative Orders from 1990-2014, accessed Jan. 21, 2015 
http://www.txcourts.gov/supreme/administrative-orders.aspx</t>
  </si>
  <si>
    <t>Indiana Code 3-6-4, elections: https://iga.in.gov/legislative/laws/2014/ic/titles/003/
Indiana Code 3-6-4.1 establishes the Indiana Election Commission; 
Indiana Code 3-6-4.1-14 sets out its powers and duties; 
Indiana Code 3-6-4.1-21 sets out the actions when a violation is determined. 
Indiana Code, 3-6-4.2-12, duties of Indiana Election Division.</t>
  </si>
  <si>
    <t>Utah Judicial Council Rules of Judicial Administration, Rule 4-202.05. Request to access an administrative record; research; request to classify an administrative record; request to create an index. http://www.utcourts.gov/resources/rules/ucja/ch04/4-202_05.htm. Accessed May 12, 2105.</t>
  </si>
  <si>
    <t>Iowa Code Chapter 68B.32 "Government Ethics and Lobbying —Independent ethics and campaign disclosure board — established," Code of Iowa updated as of January 2015, https://www.legis.iowa.gov/docs/code/2015/68B.pdf; 
 Iowa Code Chapter 68B.32A "Government Ethics and Lobbying — Duties of the board," Code of Iowa updated as of January 2015, https://www.legis.iowa.gov/docs/code/2015/68B.pdf</t>
  </si>
  <si>
    <t>Hawaii Revised Statutes, Title 2, chapter 11, Section 311, Campaign spending commission established, composition, 2014, http://www.capitol.hawaii.gov/hrscurrent/Vol01_Ch0001-0042F/HRS0011/HRS_0011-0311.htm
Hawaii Revised Statutes, Title 2, chapter 11, Section 314, Duties of the commission, 2014, http://www.capitol.hawaii.gov/hrscurrent/Vol01_Ch0001-0042F/HRS0011/HRS_0011-0314.htm</t>
  </si>
  <si>
    <t>No such law exists.
South Dakota Codified Laws, Title 1, Chapter 27, “Public Records and Files,” Section 1.3, adopted 2009, http://legis.sd.gov/Statutes/Codified_Laws/DisplayStatute.aspx?Type=Statute&amp;Statute=1-27-1.3.
South Dakota Codified Laws, Title 1, Chapter 27, “Public Records and Files,” Section 1.12, adopted 2009, http://legis.sd.gov/Statutes/Codified_Laws/DisplayStatute.aspx?Type=Statute&amp;Statute=1-27-1.12.</t>
  </si>
  <si>
    <t>Idaho Code, Title 67, Chapter 66, Election campaigns contributions and expenditures, Lobbyists, 1974, amended 2006
 http://legislature.idaho.gov/idstat/Title67/T67CH66.htm
Idaho Code, Section 67-6607, Reports of Contributions and Expenditures, 1974, last amended in 2010
http://legislature.idaho.gov/idstat/Title67/T67CH66SECT67-6607.htm
Idaho Code, Section 67-6623, Duties of the Secretary of State, 1974, amended 1977 and 2010
 http://legislature.idaho.gov/idstat/Title67/T67CH66SECT67-6623.htm</t>
  </si>
  <si>
    <t>John Marra, general counsel with the Massachusetts Division of Human Services, interviewed by phone on Feb. 18, 2015.
The Massachusetts Ethics Commission website, including rules, forms, fees and recent decisions:
http://www.mass.gov/anf/hearings-and-appeals/oversight-agencies/csc/ - accessed website on March 22, 2015
State Ethics Commission, Statement of Financial Interest
http://www.mass.gov/ethics/commission-services/statement-of-financial-interests/ - accessed website March 22, 2015</t>
  </si>
  <si>
    <t xml:space="preserve">97.012 Secretary of State as chief election officer (15), 2014, http://www.leg.state.fl.us/statutes/index.cfm?App_mode=Display_Statute&amp;Search_String=97.012&amp;URL=0000-0099/0097/Sections/0097.012.html
106.22 Duties of the Division of Elections, 2014, http://www.leg.state.fl.us/Statutes/index.cfm?App_mode=Display_Statute&amp;Search_String=&amp;URL=0100-0199/0106/Sections/0106.22.html
106.25 Reports of alleged violations to Florida Elections Commission; disposition of findings, 2014, http://www.leg.state.fl.us/statutes/index.cfm?mode=View%20Statutes&amp;SubMenu=1&amp;App_mode=Display_Statute&amp;Search_String=106.25&amp;URL=0100-0199/0106/Sections/0106.25.html </t>
  </si>
  <si>
    <t>Electronic Case Record Public Access Policy of the Unified Judicial System of Pennsylvania, Administrative Office of Pennsylvania Courts, published January 1, 2007 and amended January 1, 2013, accessed March 2015, 
http://www.pacourts.us/assets/files/page-381/file-833.pdf?cb=1425483057047
Rule of Judicial Administration 509, (Access to Financial Records), http://www.pacourts.us/assets/files/setting-987/file-268.pdf?cb=59ff82&amp;cb=1377721662023</t>
  </si>
  <si>
    <t>Rhode Island Access to Public Records Act §42-46, originally passed in 1979.  http://webserver.rilin.state.ri.us/Statutes/TITLE42/42-46/INDEX.HTM</t>
  </si>
  <si>
    <t>Georgia Government Transparency and Campaign Finance Act (2014), Powers and duties of the commission - O.C.G.A. § 21-5-6(b)(8)-(10); § 21-5-6(a)(5);
 http://www.ethics.ga.gov/wp-content/uploads/2011/08/2014-B%20GA%20Govt%20Transparency%20and%20Campaign%20Finance%20Act%20effective%20Januay%2031%202014%20INCORPORATING%20HB310%20and%20SB297%20FINAL.pdf</t>
  </si>
  <si>
    <t>SC Code Section 30-4-20, subsection a. (1976, subsequently updated in 1987, 1998, 2000, and 2003.)
http://www.scstatehouse.gov/code/t30c004.php
Phone interview, Lee Coggliola, Disciplinary Counsel for the South Carolina Supreme Court, March 31, 2015
Phone Interview, Sarah Leverette, League of Women Voters, April 6, 2015
Phone interview, Rosalyn Frierson, director of S.C. Court Administration, April 16, 2015</t>
  </si>
  <si>
    <t>North Dakota Supreme Court Administrative Rules and Orders, § 41-3(a), 2003 to 2014, http://www.ndcourts.gov/court/rules/Administrative/AR41.htm.
The court's ability to make these rules is enshrined in the constitution (Art. VI Sec. 3) and they are binding for all judges and attorneys and have the force of law. 
N.D. Sup. Ct. Admin. R., § 41-5, 2003 to 2014, http://www.ndcourts.gov/court/rules/Administrative/AR41.htm.
North Dakota Constitution, Article XI, § 6, 1978, http://www.legis.nd.gov/constit/a11.pdf.
North Dakota Century Code, § 27-01-01.1, http://www.legis.nd.gov/cencode/t27c01.pdf.
NDCC, § 44-04-18, 1957 to 2011, http://www.legis.nd.gov/cencode/t44c04.pdf.
NDCC, § 44-04-17.1(16), http://www.legis.nd.gov/cencode/t44c04.pdf.</t>
  </si>
  <si>
    <t>C.G.S., Title 9, Chap. 141, Secs. 9-7a and 9-7b, 1975. http://search.cga.state.ct.us/surs/sur/htm/chap_141.htm#sec_9-7b
Connecticut State Elections Enforcement Commission website, "About Us" section.
http://www.ct.gov/SEEC/cwp/view.asp?a=3552&amp;q=419284</t>
  </si>
  <si>
    <t>Rules of Superintendence for the Courts of Ohio, Rules 44-47: http://www.supremecourt.ohio.gov/LegalResources/Rules/superintendence/Superintendence.pdf</t>
  </si>
  <si>
    <t>15 Del. C. 8030(a),  http://1.usa.gov/1vYhgDC, Approved July 30, 1974; 
15 Del. C. 302 (14), http://1.usa.gov/1vYhL0j, Approved June 26, 2014, Effective July 1, 2015</t>
  </si>
  <si>
    <t>Open Records Act, 51 O.S. 24A.3. 1985
http://www.oscn.net/applications/oscn/deliverdocument.asp?lookup=Next&amp;listorder=3400&amp;dbCode=STOKST51&amp;year=%20less</t>
  </si>
  <si>
    <t>Oregon Revised Statutes 192 - Records; Public Reports and Meetings (1973), Sections 192.410 (4)(a) through 192.420.
https://www.oregonlegislature.gov/bills_laws/lawsstatutes/2013ors192.html</t>
  </si>
  <si>
    <t>Statements of Financial Interest are not allowed to be posted online because of the legal requirement for individuals requesting the forms to present identification (either in person or by sending a copy) and state any affiliations they may have.  The State Ethics Commission is also required to notify any filer when their SFIs have been requested and by whom.  
 Both electronic and paper SFIs cost $1.00 per copy and may take longer to obtain (though generally still within a reasonable time frame) than paper forms, which are available for viewing for free at the office in which they have been filed.
John Marra, general counsel with the state's Human Resources Division, which oversees and supervises the state Civil Service Commission said citizens do have access to financial disclosure forms within a reasonable timespan at minimal cost.</t>
  </si>
  <si>
    <t>Public records defined (1935). NC GS 132-1. http://www.ncleg.net/gascripts/statutes/statutelookup.pl?statute=132-1
Public policy (1979), NC GS 143-318.9. http://www.ncleg.net/gascripts/statutes/statutelookup.pl?statute=143-318.9.</t>
  </si>
  <si>
    <t>Political Reform Act of 1974, Government Code §83100 et seq
http://leginfo.legislature.ca.gov/faces/codes_displayText.xhtml?lawCode=GOV&amp;division=&amp;title=9.&amp;part=&amp;chapter=3.&amp;article=</t>
  </si>
  <si>
    <t>Colorado Constitution Article XXVII Section 9 Duties of the Secretary of State - Enforcement: http://www.sos.state.co.us/pubs/info_center/laws/ArticleXXVIII.html
 Luis Toro, director of Colorado Ethics Watch, during a Jan. 19, 2015, phone interview.</t>
  </si>
  <si>
    <t>NMSA &gt; CHAPTER 14 Records, Rules, Legal Notices, Oaths &gt; ARTICLE 2 Inspection of Public Records &gt; 14-2-1. Right to inspect public records; exceptions. (2011) 
 http://public.nmcompcomm.us/nmnxtadmin/NMPublicLink.aspx?jd=14-2-1
NMRA &gt; Rules of Civil Procedure for the District Courts &gt; ARTICLE 9 District Courts &gt; 1-079. Public inspection and sealing of court records.
 http://public.nmcompcomm.us/nmnxtadmin/NMPublicLink.aspx?jd=1-079
[Adopted by Supreme Court Order No. 10-8300-004, for all court records filed on or after July 1, 2010; as amended by Supreme Court Order No. 10-8300-023 temporarily suspending Paragraph D for 90 days effective August 11, 2010; by Supreme Court Order No. 10-8300-037, extending the temporary suspension of Paragraph D for an additional 90 days, effective November 10, 2010; by Supreme Court Order No. 11-8300-006, effective for all court records filed, lodged, publicly displayed in the courthouse, or posted on publicly accessible court web sites on or after February 7, 2011; as amended by Supreme Court Order No. 13-8300-017, effective for all cases pending or filed on or after December 31, 2013.]</t>
  </si>
  <si>
    <t>Ark. Code 7-6-217, “Creation of Arkansas Ethics Commission,” 1990
http://law.justia.com/codes/arkansas/2012/title-7/chapter-6/subchapter-2/section-7-6-217/</t>
  </si>
  <si>
    <t>No such law exists. 
Freedom of Information Law, Public Officers Law Article 6, Sections 84-90, 1974/1977, http://www.dos.ny.gov/coog/foil2.html ; 
Administrative Records, New York Unified Court System, accessed March 6, 2015, http://www.nycourts.gov/foil/AdministrativeRecords.shtml</t>
  </si>
  <si>
    <t>Arizona Revised Statute, Title 16 - Elections and Electors, Accessed May 6, 2015
http://www.azleg.gov/ArizonaRevisedStatutes.asp?Title=16
Arizona Citizens Clean Elections Commission, About Us, Accessed May 6, 2015
http://www.azcleanelections.gov/about-us
Arizona Secretary of State, Elections, Accessed May 6, 2015
http://azsos.gov/election/
Citizens Clean Elections Commission Strategic Plan, Accessed May 6, 2015
http://www.azcleanelections.gov/docs/default-source/publications/ccec-strategic-plan-2014.pdf?sfvrsn=0
Arizona Secretary of State, Elections Procedures Manual, Accessed May 6, 2015
http://www.azsos.gov/sites/azsos.gov/files/election_procedure_manual_2014.pdf
BallotPedia, Arizona Secretary of State, Accessed May 6, 2015
http://ballotpedia.org/Arizona_Secretary_of_State
Arizona Clean Elections, Proposition 200 (1998), Accessed May 6, 2015
http://ballotpedia.org/Arizona_Clean_Elections,_Proposition_200_(1998)
Laws current as of March 30, 2015.</t>
  </si>
  <si>
    <t>No such law exists.
Review of Supreme Court website, accessed May 20, 2015
http://supreme.nvcourts.gov/
Phone interview 1/23/15 with Michael Sommermeyer, PIO, Nevada Supreme Court
Phone interview 1/22/15 with Janette Bloom, retired chief clerk, Nevada Supreme Court</t>
  </si>
  <si>
    <t>A.S. 15.13.020, Alaska Public Offices Commission, (http://www.legis.state.ak.us/basis/statutes.asp#15.13.010), accessed Feb. 16, 2015
"Summary of Regulations of Alaska Public Offices Commission" (http://doa.alaska.gov/apoc//CurrentTopics/20111222_adopted_regulations/newRegulationsSummary%20eff%20111222.pdf), accessed April 23, 2015</t>
  </si>
  <si>
    <t>No such law exists.
Confirmed with Laura Mitchell, New Hampshire Judicial Branch, public information officer, Jan. 30, 2015, email 
Petition of Union Leader Corp., Supreme Court of New Hampshire, 2002, accessed April 15, 2015 http://www.leagle.com/decision/2002750147NH603_1651.xml/PETITION%20OF%20UNION%20LEADER%20CORP</t>
  </si>
  <si>
    <t>Court Rule 1:38. Public Access to Court Records and Administrative Records New Rule 1:38-13 (adopted June 23, 2010 to be effective July 1, 2010): http://www.judiciary.state.nj.us/rules/r1-38.htm</t>
  </si>
  <si>
    <t xml:space="preserve">The law mandates that the Elections Division of the Wyoming Secretary of State's Office is in charge of collecting campaign reporting forms and procedures. The office does not have investigation and audit powers, however. 
There are civil and criminal penalties for candidates or PACs that fail to file the proper report on campaign financing, but the Secretary of State does not enforce them. The "secretary of state and the county clerks shall report the names of all candidates in violation of the Election Code of the state of Wyoming to the attorney general or to the district attorney, respectively, for appropriate action," the statute says. 
 </t>
  </si>
  <si>
    <t>Montana Supreme Court, Access to Court Records, Litigants: Rules and Privacy Access, 2012, http://courts.mt.gov/crt_records/ct_records_litigants.mcpx
The Constitution of the State of Montana, Article II, Section 9, 1972, http://leg.mt.gov/bills/mca/CONSTITUTION/II/9.htm
The Constitution of the State of Montana, Article II, Section 10, 1972, http://leg.mt.gov/bills/mca/CONSTITUTION/II/10.htm
Montana Code Annotated, Title II, Chapter 6, Part 1, Section 2, 2013, http://leg.mt.gov/bills/mca/2/6/2-6-102.htm</t>
  </si>
  <si>
    <t>Nebraska State Law 84, Section 712; effective 1866, last amended 2013; 
http://nebraskalegislature.gov/laws/statutes.php?statute=84-712
Nebraska State Law 84, Section 712.01; effective 1961, last amended 2000; 
http://nebraskalegislature.gov/laws/statutes.php?statute=84-712.01</t>
  </si>
  <si>
    <t>Act 2015-495, amending the Fair Campaign Practices act effective Sept. 1, 2015, http://arc-sos.state.al.us/PAC/SOSACPDF.001/A0011133.PDF, accessed June 25, 2015. 
Elections, Title 17, Chapter 5, Section 8, 2013, http://alisondb.legislature.state.al.us/alison/codeofalabama/1975/coatoc.htm, accessed. Feb. 19, 2015.</t>
  </si>
  <si>
    <t>Like its federal counterpart, Chapter 11 establishes an elaborate regulatory regime for campaign finance in state elections, imposing organizational, registration, recordkeeping, reporting, attribution, and disclaimer duties on political speakers; the law also sets limits on contributions and expenditures for election-related activities and communications. 
The Government Accountability Board (GAB) has joint enforcement authority with elected district attorneys to investigate violations of the state election laws and to prosecute civil violations; district attorneys in each county have exclusive authority to prosecute criminal violations. Id. § 5.05(2m). 
The statutory scheme broadly applies to candidates, their campaign committees, political parties, independent groups, and individuals alike. The Government Accountability Board (GAB) was created by 2007 Wisconsin Act 1 and began operation in January 2008, as a replacement to the State Elections Board to oversee and investigate alleged violations of Wisconsin’s election, campaign finance, lobbying, and code of ethics laws.</t>
  </si>
  <si>
    <t>No such law exists.
Mississippi Supreme Court, Public Records Policy; Statement of Policy Regarding Openness and Availability of Public Records; http://courts.ms.gov/publicrecords_policy.pdf</t>
  </si>
  <si>
    <t>Missouri Revised Statutes, 1973, Chapter 610 section 10 and 11, amended 1977, 1978, 1982, 1987, 1993, 1998, 2004, http://www.moga.mo.gov/mostatutes/stathtml/61000000101.html
Court Operating Rule 2, 1998, revised 2014, http://www.courts.mo.gov/courts/ClerkHandbooksP2RulesOnly.nsf/e2aa3309ef5c449186256be20060c329/dc2e80286afa4ad286256ca60051dee2?OpenDocument</t>
  </si>
  <si>
    <t>West Virginia law designates the Secretary of State’s Office to monitor political donations and expenditures by candidates for state and federal office. 
 The Secretary of State may "review and audit any sworn [financial] statement required to be filed pursuant to this article. The State Election Commission shall propose legislative rules for promulgation, in accordance with chapter twenty-nine-a of this code, to establish procedures for the assessment of civil penalties as provided in this section." (§3-8-7 (4)). 
 He also has the power to "investigate the administration of election laws, frauds and irregularities in any registration or election; report violations of election laws to the appropriate prosecuting officials; and prepare an annual report" (§3-1A-6 (c)).</t>
  </si>
  <si>
    <t>Administrative Order # 1968-2: http://courts.mi.gov/Courts/MichiganSupremeCourt/rules/Documents/Administrative%20Orders.pdf</t>
  </si>
  <si>
    <t>Record Access, Rules of Public Access to Records of the Judicial Branch, Minnesota Court Rules, Rule 5, 2014, https://www.revisor.leg.state.mn.us/court_rules/rule.php?name=ra-5 
Public Access, Minnesota Judicial Branch, 8 March 2015, http://www.mncourts.gov/Documents/0/Public/Rules/ADMIN_REC_TABLE_updated_140113.pdf</t>
  </si>
  <si>
    <t>Maryland Annotated Code,Oct. 2014  Title 16, Maryland Rules of Procedure, specifically Rule 16-1002 (a) and Rule 16-1005 
https://govt.westlaw.com/mdc/Browse/Home/Maryland/MarylandCodeCourtRules?guid=N68A8D5209CCF11DB9BCF9DAC28345A2A&amp;originationContext=documenttoc&amp;transitionType=Default&amp;contextData=(sc.Default)
Court order here Denying or Permitting Inspection of Case Record: : http://mdcourts.gov/access/ro-accesstoctrecords.pdf and https://govt.westlaw.com/mdc/Document/N217E4340B79311DBB4ACEAAAE7EB7386
viewType=FullText&amp;originationContext=documenttoc&amp;transitionType=CategoryPageItem&amp;contextData=(sc.Default) and</t>
  </si>
  <si>
    <t>The Public Disclosure Commission monitors and enforces campaign finance laws.
 It has investigative powers, and it can refer criminal cases for prosecution to the state Attorney General. It also can void the results of an election if it finds that fraud affected the outcome.</t>
  </si>
  <si>
    <t>All sites accessed on Jan. 13, 2015:
Massachusetts Public Records Law:
https://malegislature.gov/Laws/GeneralLaws/PartI/TitleX/Chapter66
https://malegislature.gov/Laws/GeneralLaws/PartI/TitleI/Chapter4/Section7
Massachusetts Guide to the Public Records Law:
http://www.sec.state.ma.us/pre/prepdf/guide.pdf
ANN K. LAMBERT vs. EXECUTIVE DIRECTOR OF THE JUDICIAL NOMINATING COUNCIL.
425 Mass. 406
March 3, 1997 - July 11, 1997
http://masscases.com/cases/sjc/425/425mass406.html
Massachusetts Uniform Rules for Court Officials: http://www.mass.gov/courts/case-legal-res/rules-of-court/trial-court/tc-rule-9-subcourt/subcourt2.html
Definition of public bodies under state Open Meetings Law:
https://malegislature.gov/Laws/GeneralLaws/PartI/TitleIII/Chapter30A/Section18</t>
  </si>
  <si>
    <t>Louisiana Revised Statutes 13:83 Judicial appropriation bill, passed 1999, effective July 9, 1999
http://www.legis.la.gov/Legis/law.aspx?d=78095 
Louisiana Supreme Court Rules Section 1.2. Office Expenses, effective June 1, 2000
http://www.lasc.org/rules/supreme/PartGSection1.2.asp 
Louisiana Supreme Court Chief Justice Bernette J. Johnson, testimony before House Judiciary Committee, May 14, 2015
Louisiana Revised Statutes 13:83 Judicial appropriation bill, passed 1999, effective July 9, 1999
http://www.legis.la.gov/Legis/law.aspx?d=78095
Louisiana Supreme Court Rules Section 1.2. Office Expenses, effective June 1, 2000
http://www.lasc.org/rules/supreme/PartGSection1.2.asp
Louisiana Revised Statutes 13:5972.  Judicial administrative districts; creation and boundaries; power to incur debt.
C.  Each district shall be subject to the public contracts law, public records law, Open Meetings Law, Code of Governmental Ethics, and the bond validation procedures law.
Passed 2006. Amended 2010. Redesignated from R.S. 33:9602 in 2011.
http://www.legis.la.gov/Legis/law.aspx?d=763571
Louisiana Revised Statutes 13:85 Judicial performance program auditing. Effective July 9, 1999.
http://www.legis.la.gov/Legis/Law.aspx?p=y&amp;d=78113</t>
  </si>
  <si>
    <t>Memorandum of Decision, Shawn Asselin v. Superior Court, Maine Supreme Judicial Court, Yor-14-167, 2015,
http://www.courts.maine.gov/opinions_orders/supreme/memdec.shtml</t>
  </si>
  <si>
    <t>Under the law, the Secretary of State's office administers the campaign finance disclosure system. But any allegations that the campaign finance laws have been violated are investigated by the Attorney General's office, which may prosecute after investigating.</t>
  </si>
  <si>
    <t xml:space="preserve">Kentucky Revised Statutes Chapter 27A, Section 450, 1986, http://www.lrc.ky.gov/Statutes/statute.aspx?id=20965, accessed 6 February 2015. 
Kentucky Revised Statutes Chapter 27A, Section 460, 1986, http://www.lrc.ky.gov/Statutes/statute.aspx?id=20967, accessed 6 February 2015. 
Kentucky Revised Statutes Chapter 61, Section 870, 2012, http://www.lrc.ky.gov/Statutes/statute.aspx?id=40138, accessed 6 February 2015. 
Judges discuss letter critical of handling of DUI cases, Andrew Wolfson, Louisville Courier-Journal, 31 January 2013, http://archive.indystar.com/article/B2/20130130/NEWS10/301300124/Judges-discuss-letter-critical-handling-DUI-cases, accessed 6 February 2015. 
Effort to open Kentucky judicial records falls flat, Andrew Wolfson, Louisville Courier-Journal, 24 October 2010, http://www.courier-journal.com/article/20101024/NEWS01/310250007/Effort+to+open+Kentucky+judicial+records+falls+flat,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Leigh Anne Hiatt, Administrative Office of the Courts, public information officer, 11 February 2015, Frankfort, Kentucky, email interview. </t>
  </si>
  <si>
    <t>The Registry of Election Finance has the jurisdiction to administer and enforce the provisions of the following:
  (1) The Campaign Financial Disclosure Act, compiled in part 1 of this chapter; and
  (2) The Campaign Contribution Limits Act, compiled in part 3 of this chapter. 
 Tenn. Code Ann. § 2-10-205
 Registry of election finance -- Duties. Tenn. Code Ann. § 2-10-206
  (a) The duties of the registry include the following:
  (1) Develop prescribed forms for statements that are required to be filed under the laws pursuant to § 2-10-205, with the objective of making the disclosure statements as simple and understandable as possible for both the person filing the disclosure statement and the average citizen of the state of Tennessee;
  (2) Develop a filing, coding and cross-indexing system;
  (3) Make each report filed available for public inspection and copying during regular office hours at the expense of any person requesting copies of the same;
  (4) Review all filed statements to ensure compliance with the respective disclosure laws. Statements filed with the registry for more than two (2) years shall be deemed to be sufficient, absent a showing of fraud or the existence of an ongoing investigation related to the statement;
  (5) Prepare and publish a manual for all candidates and committees, describing the requirements of the law, including uniform methods of bookkeeping and reporting and requirements as to reporting dates and the length of time that candidates and committees are required to keep any records pursuant to the provisions of this part;
  (6) Provide an annual report to the governor and the general assembly concerning the administration and enforcement of the disclosure law by January 15 of each year that includes recommendations by the registry or a statement that the registry makes no recommendations;
  (7) Investigate any alleged violation upon sworn complaint or upon its own motion. If the registry investigates the records of any selected candidate, it may also investigate the records of all other candidates running for the same office in the same district or other appropriate geographic area;
  (8) Preserve all reports or statements for five (5) years from the date of filing, absent any pending investigation by the registry of election finance or any other law enforcement agency, or absent any administrative or court proceeding;
  (9) Notify all candidates for state public office in a state election of the requirements for filing any required disclosure statement fourteen (14) days before any fixed deadline provided for such filing; and
  (10) Conduct audits.
 (b) The registry shall notify each member of the general assembly by sending notice to the member's home address and the member's legislative office address in Nashville</t>
  </si>
  <si>
    <t>Iowa Code Chapter 22.8(3)  "Examination of Public Records (Open Records) — Injunction to restrain examination," Code of Iowa updated as of January 2015,
https://www.legis.iowa.gov/docs/code/2015/22.pdf
Iowa Court Rules, Chapter 20.1(3) "Court Records — Administrative Records," Iowa Court Rules updated as of December, 31 2014,
https://www.legis.iowa.gov/docs/ACO/CourtRulesChapter/12-31-2014.20.pdf
Steve Davis, communications director, Iowa Judicial Branch, Feb. 13 and July 29, 2015, emails
Iowa Code Chapter 22 “Examination of Public Records (Open Records)” https://www.legis.iowa.gov/docs/code/2015/22.pdf</t>
  </si>
  <si>
    <t>K.S.A. 45-221, Kansas Open Records Act, 1984: http://www.kslegislature.org/li_2014/b2013_14/statute/045_000_0000_chapter/045_002_0000_article/045_002_0021_section/045_002_0021_k/                                         
Supreme Court Administrative Order No. 156(2000); http://www.kscourts.org/kansas-courts/supreme-court/administrative-orders/Admin-order-156.pdf</t>
  </si>
  <si>
    <t>Indiana Court Rules, Administrative Rules, Rule 9, Access to Court Records: http://www.in.gov/judiciary/rules/admin/index.html#_Toc410034254 
Indiana Access to Public Records Act, 5-14-3-1
Interview: John Trimble, Indianapolis attorney and president of the Indianapolis Bar Association, Feb. 9, 2015, by phone. 
Interview: Kathryn Dolan, Supreme Court public information officer, Feb. 16, 2015, by email.</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</si>
  <si>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Interview, John Marra, counsel general for the Massachusetts Division of Human Resources, Boston, Jan. 20, 2015, by telephone</t>
  </si>
  <si>
    <t>The secretary of state’s office is designated in South Dakota Codified Laws, Title 12, Chapter 27, “Campaign Finance Requirements,” as having the responsibility to receive campaign-finance reports and monitor their timeliness. Sections 29.1 and 29.2 give the office the power to impose fines on late filers and conduct hearings if the fines are appealed.
 Section 35 gives the attorney general the power to investigate violations of campaign finance laws and bring criminal charges or civil actions. Audit power is given to the attorney general in Section 36, which says, in part, “The attorney general may, for the purpose of enforcing the provisions of this chapter, inspect or examine any political committee or political party records required to be maintained by this chapter.”</t>
  </si>
  <si>
    <t>Idaho Code Section 9-338, Public Records, Right to Examine, 1990, last amended 2011
http://legislature.idaho.gov/idstat/Title9/T9CH3SECT9-338.htm
Idaho Court Administrative Rule 32, Records of the Judicial Department, 2007, last amended 2014; http://www.isc.idaho.gov/icar32</t>
  </si>
  <si>
    <t xml:space="preserve">Two agencies work together to monitor and enforce the campaign finance law in Pennsylvania. The Pennsylvania Department of State's Bureau of Commissions, Elections and Legislation is the administrative agency. It receives the filings from candidates and can assess late filing fees and conduct audits.
Investigations of violations and enforcement of the law is shared by the Attorney General and the district attorney in whose county the violation occurred.  </t>
  </si>
  <si>
    <t>Illinois Freedom of Information Act, 5 ILCS 140, Jan. 1, 2010
http://www.ilga.gov/legislation/ilcs/ilcs3.asp?ActID=85&amp;ChapterID=2
Illinois Compiled Statutes, Clerk of the Courts Act, 705 ILCS 105/, 1985, http://www.ilga.gov/legislation/ilcs/ilcs3.asp?ActID=1847&amp;ChapterID=50</t>
  </si>
  <si>
    <t>The Rhode Island Board of Elections is charged with monitoring campaign finances.
The duties and powers of the Board of Elections, as outlined in § 17-25-5 of the Campaign law, include:
   (4)(i) Prepare and make available for public inspection, through the office of the board of elections, summaries of all reports grouped according to candidates and political parties; (...)
   (7)(i) Conduct confidential investigations and/or closed hearings in accordance with this title relative to alleged violations of this chapter either on its own initiative or upon receipt of a verified written complaint, (...)
   (8) Conduct compliance reviews and audits of campaign accounts as necessary, and in a manner consistent with the provisions of this chapter."</t>
  </si>
  <si>
    <t>Florida Rule of Judicial Administration 2.420, accessed online April 20, 2015, http://www.flcourts.org/core/fileparse.php/255/urlt/RULE-2-420-Jan2014.pdf
A citizen can't use The Florida Rules of Judicial Administration (canon) as a private cause of action, but can file a complaint with the JQC, which is designed to then decide whether action must be taken. Alex Williams, a lawyer Judicial Qualifications Commission, interviewed by phone June 26, 2015.</t>
  </si>
  <si>
    <t>Three entities are tasked with monitoring the financing of candidates, political parties and PACs in Ohio. They are: the Ohio secretary of state for statewide and legislative candidates; county boards of elections for local candidates; and the Ohio Elections Commission, to which complaints can be referred by either of the other two entities. The commission's jurisdiction includes all campaigns for candidates and issues on the ballot.</t>
  </si>
  <si>
    <t>No such law exists.
Confirmed by Uniform Rules of the Superior Court Rule 21: Limitation of Access to Court Files. http://www.georgiacourts.org/courts/superior/rules/rule_21.html</t>
  </si>
  <si>
    <t>Hawaii Revised Statutes, Title 8, Chapter 92F, Sections 1-43, 2014, http://www.capitol.hawaii.gov/hrscurrent/Vol02_Ch0046-0115/HRS0092F/HRS_0092F-0003.htm
Hawaii Revised Statutes, Title 8, Chapter 92F, Section 12, Disclosure required, 2014, http://www.capitol.hawaii.gov/hrscurrent/Vol02_Ch0046-0115/HRS0092F/HRS_0092F-0012.htm</t>
  </si>
  <si>
    <t xml:space="preserve">The Oregon Secretary of State's Office is the filing officer for all election filings, save for irrigation districts, under ORS 260. The law  gives the Secretary of State the power to initiate investigations and to administer civil penalties to violators of campaign finance regulation re parties, candidates and PACs and election offenses.
Section 260.218 furthermore grants subpoena authority to the Secretary of State. </t>
  </si>
  <si>
    <t>During the two year study period, no violations of the law governing private sector employment for state civil servants occurred. There was no violation of the one year “cooling off” period in which a former employee must refrain from dealing with state officials , businesses or parties that he or she had business with as a state employee.
Galen Gilbert, an attorney with expertise in Civil Service litigation said that during that one year period, former state employees cannot appear before state boards or represent outside businesses or individuals before any state agency.  That rule also extends to the former employee's partner. Violation of that one year provision can result in a fine of not more than $10,000 or  imprisonment or both.</t>
  </si>
  <si>
    <t>No such law exists.
Delaware Constitution of 1897 Article IV (37), http://1.usa.gov/1E7usJw;
10 Del.C. http://1.usa.gov/1E7vpBv</t>
  </si>
  <si>
    <t>The secretary of state’s office is empowered to audit campaign financing statements if a “substantial irregularity is evident or reasonably alleged,” according to North Dakota Century Code Section 16.1-08.1-05. The candidate or party under investigation may pick a certified public accountant to do auditing as long as the secretary of state agrees to the choice. If the auditor discovers a violation, the candidate or party must pay double the amount of the violation or the cost of the audit, whichever is greater. The secretary of state will pay for the audit if no violation was uncovered. The secretary of state may initiate the audit or any “interested party” may request an audit if that party pays a bond sufficient to pay the cost of the audit in case no violations are found.
Willful violation of campaign financing laws are misdemeanors, according to Century Code Section 16.1-08.1-07, and they are enforced the same as other crimes by county-level prosecutors or the state attorney general.</t>
  </si>
  <si>
    <t>The New York Board of Elections is tasked with monitoring political financing in the state, as is stated in the Election Law §3-102 that it shall have the power and duty to "9. study and examine the administration of elections within the state including campaign financing, campaign financing reporting, and campaign practices" It may furthermore "4. conduct any investigation necessary to carry out the provisions of this chapter." The board's enforcement counsel, a position created in 2014, is responsible for much of that monitoring.</t>
  </si>
  <si>
    <t>No such law exists. 
Gleason vs. Judicial Watch, Colorado Court of Appeals, April 26, 2012: http://caselaw.findlaw.com/co-court-of-appeals/1599496.html
Confirmed with Steve Zansberg, a Denver-based media attorney who represents Colorado newspapers and broadcasters, and is president of the Colorado Freedom of Information Coalition, during a Jan. 26, 2015, phone interview. 
“Bipartisan bill would make the state public defender’s office subject to CORA,” Jeffrey Roberts, Jan. 26, 2015: http://coloradofoic.org/bipartisan-bill-make-state-public-defenders-office-subject-cora/
Gleason vs. Judicial Watch, Colorado Court of Appeals, April 26, 2012: http://caselaw.findlaw.com/co-court-of-appeals/1599496.html</t>
  </si>
  <si>
    <t>The Board of Elections is authorized to make investigations of finance statements and to report apparent  violations by candidates, political committees, referendum committees, legal expense funds, individuals or persons to the proper district attorney. The board has subpoena power.</t>
  </si>
  <si>
    <t>C.G.S., Title 1, Chap. 14, Sec. 1-200 (1) and (5), 1977. http://www.ct.gov/foi/cwp/view.asp?a=4163&amp;Q=507660</t>
  </si>
  <si>
    <t>Government Code §68106.2 (Amended 2009)
http://leginfo.legislature.ca.gov/faces/codes_displaySection.xhtml?lawCode=GOV&amp;sectionNum=68106.2.
California Rules of Court, Rule 10.500 (2010)
http://www.courts.ca.gov/cms/rules/index.cfm?title=ten&amp;linkid=rule10_500</t>
  </si>
  <si>
    <t xml:space="preserve">The monitoring is done by the secretary of state's office, according to NMSA 1-19-34.4:
 "The secretary of state shall at all times seek to ensure voluntary compliance with the provisions of the Campaign Reporting Act. If the secretary of state determines that a provision of that act for which a penalty may be imposed has been violated, the secretary of state shall by written notice set forth the violation and the fine imposed and inform the reporting individual that he has ten working days from the date of the letter to correct the matter and to provide a written explanation, under penalty of perjury, stating any reason why the violation occurred."
 The secretary of state may initiate investigations to determine whether any provision of the Campaign Reporting Act has been violated. Additionally, any person who believes that a provision of that act has been violated may file a written complaint with the secretary of state any time prior to ninety days after an election, except that no complaints from the public may be filed within eight days prior to an election. The secretary of state shall adopt procedures for issuing advisory opinions and processing complaints and notifications of violations.   </t>
  </si>
  <si>
    <t>The Nevada secretary of state monitors financing of candidates, political parties and PACs. In the event that civil penalties are sought, a deputy attorney general will bring a case into court on behalf of the secretary of state.
 If criminal penalties are sought, for example in the case of perjury involving a required report, the state attorney general's office would bring the case to court.
 In investigating an alleged violation, the secretary of state is authorized by law to subpoena witnesses and "any books, papers, correspondence, memoranda, agreements or other documents or records" deemed relevant or material to the investigation.</t>
  </si>
  <si>
    <t>The state attorney general’s office is responsible for examining campaign financial reports and “to compel such returns be made to comply with the law.” The office, in investigating potential violations, has subpoena power to compel testimony and evidence.</t>
  </si>
  <si>
    <t>Arizona Revised Statutes, Title 39 - Public Records, Printing and Notices
http://www.azleg.state.az.us/ArizonaRevisedStatutes.asp?Title=39
Laws current as of March 30, 2015.</t>
  </si>
  <si>
    <t>The New Jersey Election Law Enforcement Commission, an independent campaign finance disciplinary agency that enforces all campaign finance laws in the State of New Jersey, was created in 1973 on an act of the New Jersey Legislature -- Campaign Contributions and Expenditures Reporting Act. 
The  mission of Election Law Enforcement Commission (ELEC) is to administering The New Jersey Campaign Contributions and Expenditures Reporting Act, The Gubernatorial, Legislative Disclosure Statement Act, Legislative and Governmental Process Activities Disclosure Act, and various portions of the Uniform Recall Election Law.</t>
  </si>
  <si>
    <t>Supreme Court Administrative Order 19, “Access to Court Records,” 2008. 
https://courts.arkansas.gov/rules-and-administrative-orders/administrative-orders
Ark. Code 25-19, Arkansas Freedom of Information Act, 1967
https://static.ark.org/eeuploads/ag/Arkansas-Freedom-of-Information-Act.pdf</t>
  </si>
  <si>
    <t>State Government, Alabama Title 41, Chapter 13, Section 1, 1945.
http://alisondb.legislature.state.al.us/alison/codeofalabama/1975/coatoc.htm, accessed May 7, 2015.</t>
  </si>
  <si>
    <t>Montana's governor appoints a Commissioner of Political Practices according to Montana Code Annotated title 13, chapter 37, part 1, section 2. That appointee investigates violations and enforces campaign finance laws along with county attorneys. However, that appointee must be confirmed by the state legislature and may change with a new administration.
The commissioner may investigate campaign finance statements filed according to Montana law, investigate failures to file, falsifications of statements, or any violation of campaign finance law or adopted rules (title 13, chapter 37, part 1, section 11). 
The commissioner may also inspect records, accounts or books related to campaign finance law in Montana.</t>
  </si>
  <si>
    <t>The Nebraska Accountability and Disclosure Commission is an independent agency of the State of Nebraska. The commission administers and enforces the state’s campaign finance laws, its laws lobbying and its conflict of interest laws.
 The commission is given authority by state law to monitor the financing of campaigns and to conduct investigations and audits as warranted.</t>
  </si>
  <si>
    <t>Alaska Statute 22.20.310, Court System Report, (http://codes.lp.findlaw.com/akstatutes/22/22.20./05./22.20.310.), accessed July 25, 2015; 
A.S. 40.25, Alaska Public Records Act (http://www.touchngo.com/lglcntr/akstats/statutes/title40/chapter25/section110.htm), accessed July 25, 2015;
Fiscal Year 2014 Alaska Court System Operating Budget Provided to Conference Committee, http://www.legfin.akleg.gov/CCBooks/LY2013/CTS-Book.pdf); 
Website of the Alaska Court system, (courts.alaska.gov), accessed March 23, 2015</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</si>
  <si>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“Panel Chief Steps Aside on Everett Casino,” by Andrea Estes and Mark Arsenault, The Boston Globe,  Dec. 5, 2013 page A1
“Marshfield Fire Chief, his Brother, Placed on Leave,” by Jeannette Barnes, The Boston Globe, March 15, 2015 
http://www.bostonglobe.com/metro/regionals/south/2015/03/14/marshfield-fire-chief-and-his-brother-put-paid-leave-for-undisclosed-reasons/LHENWG0HhgiCD9FulyM43J/story.html - website accessed March 21, 2015
“Ethics Commission Finds Violations by Oak Bluffs Fire Chief” by Olivia Hull, The Vineyard Gazette,  March 17, 2015
http://vineyardgazette.com/news/2015/03/17/ethics-commission-finds-violation-oak-bluffs-fire-chief?k=vg550d9eee9c840&amp;r=1 - website accessed March 21, 2015</t>
  </si>
  <si>
    <t>The Missouri Ethics Commission is the entity that monitors candidate, political party, and political action committee financing in the state. With the exception of certain local elections, all candidates for statewide office, general assembly, or municipal office of a city with more than 100,000 residents must file a statement of organization, contribution disclosure reports, and expenditure reports if they receive aggregate contributions or make aggregate expenditures of more than $500, or if they receive a single contribution of more than $350.  The MEC receives campaign contribution and expenditure reports digitally, checks them for errors, conducts reviews when discrepancies are discovered, and conducts audits if the review does not satisfy the commission's requirements.</t>
  </si>
  <si>
    <t>The Campaign Finance and Public Disclosure Board is composed of six members who are appointed by the governor with the consent of three-fifths of the Minnesota Senate and the Minnesota House of Representatives. 
 Two members must be former members of the legislature from different political parties; two members must be persons who have not been public officials, held any political party office other than precinct delegate, or been elected to public office for which party designation is required by statute in the three years preceding the date of their appointment; and the two other members must support different political parties. No more than three of the members of the board may support the same political party. No member of the board may currently serve as a lobbyist.
 The Campaign Finance and Public Disclosure Board is responsible for reporting the names, salaries and duties of all candidates, treasurers, principal campaign committees, political committees, political funds or party units under its jurisdiction. They must also report how money from those parties was disbursed and any apparent abuses, as well as provide auditing services and investigations into potential violations. 
 It should be noted that The Campaign Finance and Public Disclosure Board are only obliged to undertake the responsibilities above if they have sufficient “available resources.” Past funding cuts have made audits and investigations more difficult for The Campaign Finance and Public Disclosure Board. A 2014 increase in funding allowed the Board to hire another staff member according to Goldsmith.</t>
  </si>
  <si>
    <t>According to West Virginia Code §51-4-2, "The records and papers of every court shall be open to the inspection of any person, and the clerk shall, when required, furnish copies thereof, except in cases where it is otherwise specially provided."</t>
  </si>
  <si>
    <t>The open records law clearly includes courts in its definition of who is covered: As used in ss. 19.32 to 19.39:
(1) "Authority" means any of the following having custody of a record: a state or local office, elective official, agency, board, commission, committee, council, department or public body corporate and politic created by the constitution or by any law, ordinance, rule or order; a governmental or quasi-governmental corporation except for the Bradley center sports and entertainment corporation; a special purpose district; any court of law; the assembly or senate; a nonprofit corporation which receives more than 50% of its funds from a county or a municipality, as defined in s. 59.001 (3), and which provides services related to public health or safety to the county or municipality; a university police department under s. 175.42; or a formally constituted subunit of any of the foregoing. 
No law exists that mandates proactive disclosure. 
Court administrative records are not accessible on line, according to retired Wisconsin Judicial Commission director James Alexander, but case records and decisions are easily available on CCAP. 19.32 </t>
  </si>
  <si>
    <t>The Massachusetts Campaign Finance Law gives the state Office of Campaign and Political Finance the exclusive authority to oversee and regulate the activities, including fundraising, of candidates for political office and entities raising money and advocating for political causes in Massachusetts. 
Chapter 55, Section 3 of the Campaign Finance Law states that "The director [of campaign and political finance] shall have the power and authority to investigate the legality, validity, completeness and accuracy of all reports and actions required to be filed and taken by candidates, treasurers, political committees, and any other person pursuant to this chapter and any other laws of the commonwealth pertaining to campaign contributions and expenditures. He may require, by summons, the attendance and testimony under oath of witnesses and the production before him of books and papers relating to any matter being investigated by him."</t>
  </si>
  <si>
    <t xml:space="preserve">No such law exists.
Though no law specifically requires court administrative records to be made available to the public, under the Virginia Freedom of Information Act, any member of the public has a right to obtain information from any constitutional officer or state agency. Thus, if a record is not made available, a citizen is always entitled to file a FOIA request with local court clerks to obtain the necessary documents. </t>
  </si>
  <si>
    <t>The state Supreme Court has held for many years that the courts are exempt from the Open Records Act. In 2009, in City of Federal Way v. Koenig, the court held specifically that administrative records of the court are exempt from the Open Records Act.</t>
  </si>
  <si>
    <t xml:space="preserve">The staff of the Secretary of State, Michigan's top elections official, oversees the state's campaign finance system. The Secretary of State has investigative powers, under the Michigan Campaign Finance Act. But the law does not provide for audits of all finance reports submitted. </t>
  </si>
  <si>
    <t>While most civil servants adhere to the letter of the law when it comes to a conflict of interest, there have been some exceptions.  
In the last two years, a fire chief in Marshfield retired, his brother, a Fire Department captain was placed on leave,  another fire chief in Oak Bluffs was sanctioned and the head of the state gambling commission withdrew from discussions of a crucial land deal – all because they violated the state's conflict of interest law. In all three cases, the employee had a family or business relationship which violated conflict of interest regulations.
The state conflict of interest law applies to ALL public employees, including those hired through the civil service system and those hired as regular employees outside of civil service. The state Financial Disclosure Law applies to ALL public employees in "policy making positions" as well as members of boards and commissioners who are compensated or who expend public funds.</t>
  </si>
  <si>
    <t xml:space="preserve">Administrative records are available to the public on the Texas Supreme Court website, including for the publication and adoption of statewide rules, approving local rules; appointments to judicial boards, commissions, and task forces; attorney resignations, transferring appellate cases; judicial appointments to State Bar disciplinary actions; and other administrative records.  </t>
  </si>
  <si>
    <t>The Vermont Rules of Public Access to Court Records state that administrative records are covered by the public access rules.</t>
  </si>
  <si>
    <t>State law says it is the “duty of the administrative office of the courts to collect, develop, and maintain uniform statistical information relative to court caseloads in Tennessee.” Tenn. Code Ann. § 16-1-117(a)
 The code makes clear that the statistical information regarding civil and criminal cases that is collected by the Administrative Office of the Courts is public record because the only exception in T.C.A 16-1-117 is persons committed to a mental institution. “The information reported pursuant to subdivision (a)(6)(A) shall be maintained as confidential and not subject to public inspection, except for such use as may be necessary in the conduct of any proceedings pursuant to §§ 39-17-1316, 39-17-1353 and 39-17-1354;” Tenn. Code Ann. § 16-1-117 (a)(6)(C)
 Additionally, another statute says “it is the duty of the administrative office of the courts to collect, develop and maintain uniform statistical information relative to court caseloads in Tennessee. For the purposes of monitoring the operation of the court system, reducing unnecessary delay and assessing the responsiveness of the court system to the needs of litigants, victims of crime and the citizens of the state, the administrative director of the courts shall have the responsibility for annually collecting, compiling, analyzing and publishing caseload statistics pertaining to the court system. 
 "It is the responsibility of the administrative director of the courts to develop, define, update and disseminate standard, uniform measures, definitions and criteria for collecting statistics pertaining to the court system. These standards and reporting requirements shall be used for uniform statistical data collection in all courts throughout the state, as established by statute or by the rules of the supreme court.” Tenn. Code Ann. § 16-3-803(i)
 “The administrative director of the courts shall prepare and distribute an annual report reflecting the operation of the courts of the state and highlighting those changes, innovations, or recommendations made or introduced to enhance the effectiveness of the courts.” Tenn. Code Ann. § 16-3-803(j)</t>
  </si>
  <si>
    <t>The Maine Commission on Governmental Ethics and Election Practices is “an independent commission …to guard against corruption or undue influencing of the election process…” 1 § 1001 
 The Commission’s purview includes administering and investigating “any violations of the requirements for campaign reports and campaign financing.” 1 § 1008 This mandate extends to administering and investigation violations of the provisions of the Maine Clean Election Act and the Maine Election Clean Fund. 1 § 1008
 The commission is given broad powers to “undertake audits and investigations,” as well as “subpoena witness and records." 21-A § 1003 (1)
 The Maine Attorney General is also to "aid in any investigation, provide advice, examine any witnesses before the commission or otherwise assist the commission in the performance of its duties."21-A §1003 (4)</t>
  </si>
  <si>
    <t>The Kentucky Registry of Election Finance was established and charged with monitoring and enforcing  laws and regulations regarding campaign finance contribution limits and expenditures of candidates, political parties and parties. 
Among the registry's duties set forth by Kentucky Revised Statutes Chapter 121 Section 120 are to "conduct random audits of receipts and expenditures of candidates running for" local and district offices, to "conduct audits of receipts and expenditures of all candidates or slates of candidates running for statewide office" and to  "initiate investigations and make investigations with respect to reports upon complaint by any person and initiate proceedings on its own motion."
That same statute's subsection 4(n) requires the registry to "forward to the Attorney General or the appropriate Commonwealth's or county attorney any violations" of campaign finance law for criminal prosecution. 
The administrative regulations, Title 32, Chapter 2, Section 20, allow for investigations of political parties' committees and permanent committees (PACs) to be "initiated by a written complaint or on the basis of information ascertained by the registry in the normal course of conducting its enforcement duties."</t>
  </si>
  <si>
    <t>Louisiana law establishes the Supervisory Committee on Campaign Finance Disclosure, created by the Board of Ethics. The committee administers and enforces the law and can investigate and render opinions.</t>
  </si>
  <si>
    <t>No such law exists. 
 There is no law that specifically identifies court administrative records as open to the public.
 Section 1.3 of South Dakota Codified Laws in Title 1, Chapter 27, “Public Records and Files,” could make at least some such documents open with its dictate that the provisions of open-records laws “shall be liberally construed whenever any state, county, or political subdivision fiscal records, audit, warrant, voucher, invoice, purchase order, requisition, payroll, check, receipt, or other record of receipt, cash, or expenditure involving public funds is involved.” 
 However, Section 1.12 of that same chapter includes a blanket exemption stating that “provisions of this chapter do not apply to records and documents of the Unified Judicial System,” which is the administrative arm of the state’s court system.</t>
  </si>
  <si>
    <t>The Indiana Election Commission has the legal authority to monitor and enforce the state's campaign finance law and the power to administer election law. The commission consists of four people appointed by the governor, with no more than two individuals from the same party. They have the power to adopt rules, oversee local election and registration officers and subpoena witnesses to appear before them regarding any matter they oversee. 
 If commission members determine there is substantial reason to believe an election law violation has occurred, it must investigate. After giving a suspected violator due notice and a chance for a hearing, the commission can take action, including referring the matter to the attorney general if a civil action is recommended or to the appropriate prosecuting attorney if a criminal violation is alleged. 
 In addition, the Indiana Election Division of the Secretary of State, led by co-directors, one Democrat and one Republican appointed by the governor, oversees the filings of campaign finance reports, implementing the Help America Vote Act, maintaining precinct maps and acting as the reporting body on voter registration procedures and absentee ballots.</t>
  </si>
  <si>
    <t xml:space="preserve">A specific law does not appear to exist, but administrative records are subject to the Public Records Law. </t>
  </si>
  <si>
    <t>The Kansas Governmental Ethics Commission was established to monitor the financing of candidates, political parties and PACs. It has investigatory, audit and enforcement powers.</t>
  </si>
  <si>
    <t>The Illinois State Board of elections monitors the election administration throughout the state. It monitors campaign expenditures and supervises the administration of the Illinois Campaign Financing Act.  The board has the power to investigate any irregularities when it comes to financing.(10 ILCS 5/Art. 9 heading)
 (10 ILCS 5/9-10) (from Ch. 46, par. 9-10) 
    Sec. 9-10. Disclosure of contributions and expenditures. 
    (a) The treasurer of every political committee shall file with the Board reports of campaign contributions and expenditures as required by this Section on forms to be prescribed or approved by the Board. 
10 ILCS 5/Art. 9-8.10 states, "(b) The Board shall have the authority to investigate, upon receipt of a verified complaint, violations of the provisions of this Section. The Board may levy a fine on any person who knowingly makes expenditures in violation of this Section and on any person who knowingly makes a malicious and false accusation of a violation of this Section."
In terms of audit, 10 ILCS 5/9-13 states that, "(a) The Board shall have the authority to order a political committee to conduct an audit of the financial records required to be maintained by the committee to ensure compliance with Sections 9-8.5 and 9-10."</t>
  </si>
  <si>
    <t xml:space="preserve">No such law exists. 
While Oregon Public Records Law, Sections 192.410 (4)(a) and 192.420, give a person the right to inspect court records, there is the requirement to request those. No law establishes the obligation of courts to make such records available. </t>
  </si>
  <si>
    <t xml:space="preserve">Court administrative records are public record under the state's Right to Know Law and by the policies adopted by the Unified Judicial System of Pennsylvania. </t>
  </si>
  <si>
    <t xml:space="preserve">The Rhode Island Access to Public Records Act requires in §38-2-3 that records maintained by any public body be public, but no specific law requires administrative records to be made available to the public. </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</si>
  <si>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John Marra, general counsel with the Massachusetts Division of Human Services, interviewed by phone on Feb. 18, 2015.
State Ethics Commission enforcement matters
http://www.mass.gov/ethics/opinions-and-rulings/enforcement-matters/ -website accessed March 21, 2015
Civil Service information for test takers
http://www.mass.gov/anf/employment-equal-access-disability/civil-serv-info/ website accessed March 21, 2015
John O'Brien, Convicted Probation Dept. Chief, Sentenced to 18 Months in Prison,” by Eric Levenson, Nov. 13, 2014
 http://www.boston.com/news/local/massachusetts/2014/11/13/john-brien-convicted-probation-dept-chief-sentenced-months-prison/eJgSEuyrQFS03N7Gt9865J/story.html – website accessed March 21, 2015</t>
  </si>
  <si>
    <t>The public access rules for Ohio courts start with the premise that court records are presumed to be public, unless they fall within a specific exemption.</t>
  </si>
  <si>
    <t xml:space="preserve">Under Oklahoma's Open Records Act, judges and justices receive a special exemption from the "public body" term the act governs.  
But the Open Records Act specifically declares public any records of receipts and expenditures or public funds, including court administrative records that are financial in nature. So although administrative records such as personnel actions or official state emails may not be open under the law, the court's budget and spending records are.  </t>
  </si>
  <si>
    <t>There is no law requiring the courts to publish such data proactively. 
However, court records in North Dakota are generally governed by North Dakota Supreme Court Administrative Rules and Orders Rule 41, which includes “information maintained by court personnel pertaining to the administration of the court or clerk of court office.”
The records are assumed to be open to the public except for those specifically restricted, according to Administrative Rules and Orders Section 41-3(a). Restrictions under Administrative Rules and Orders Section 41-5 lists the restrictions, none of which involve administrative records; most involve various sensitive court proceedings, such as certain domestic violence protection order files.
The North Dakota Constitution’s Article XI presumes that records of public entities and entities funded by the public are open “unless otherwise provided by law.” In this case, Rule 41 is the “law.”
In addition, the court’s budget is also governed by general open-record laws in North Dakota Century Code 44-04-18 because the budget is handled by the Office of Management and Budget, which is subject to the open-record laws. Century Code Section 27-01-01.1 requires the state court administrator to submit the budget of the state supreme court and state district courts to the OMB director. Budget information is not among the categories of records exempted from Section 44-0418. Court records, however, enjoy a blanket exemption under Section 44-04-17.1(16), which says that by open records the law does not include “records in the possession of a court of this state.”</t>
  </si>
  <si>
    <t xml:space="preserve">Idaho law, in Title 67, Chapter 66, formally assigns the Secretary of State the duty to monitor and enforce laws and regulations around the financing of candidates, political parties and PACs, and also those regarding lobbyist registration and disclosure. The opening section of the chapter declares that the purpose of this law is “(a) To promote public confidence in government; and (b) To promote openness in government and avoiding secrecy by those giving financial support to state election campaigns and those promoting or opposing legislation or attempting to influence executive or administrative actions for compensation at the state level.”
  Section 67-6607 requires reports of campaign contributions and expenditures to the Secretary of State. Section 67-6623, states “The secretary of state is charged with enforcement of the provisions of this act,” and goes on to detail specific enforcement duties, including preserving the records, making them available to the public, investigation of non-compliance with the law’s requirements, reporting violations to law enforcement authorities, and more. 
 </t>
  </si>
  <si>
    <t>The administrative records are subject to the state public records law, which says that public records include "all documents, papers, letters, maps, books, photographs, films, sound recordings, magnetic or other tapes, electronic data-processing records, artifacts, or other documentary material, regardless of physical form or characteristics, made or received pursuant to law or ordinance in connection with the transaction of public business by any agency of North Carolina government or its subdivisions.  This law covers the courts, and there is no separate law. Agency of North Carolina government or its subdivisions shall mean and include every public office, public officer or official (State or local, elected or appointed), institution, board, commission, bureau, council, department, authority or other unit of government of the State or of any county, unit, special district or other political subdivision of government. " The public records and information compiled by the agencies of North Carolina government or its subdivisions are the property of the people. Therefore, it is the policy of this State that the people may obtain copies of their public records and public information free or at minimal cost unless otherwise specifically provided by law.</t>
  </si>
  <si>
    <t>The State Campaign finance Commission is tasked with monitoring and enforcing campaign finance laws in Georgia. By law, the commission has the power to investigate and audit. 
 Political Action Committees only become part of the Commissions monitoring authority once they reach $25,000 dollars, the threshold for filing a report.</t>
  </si>
  <si>
    <t>The Hawaii Campaign Spending Commission monitors the financing of candidates, political parties and PACs. The commission is empowered to conduct random audits and field investigations and file for injunctive relief.</t>
  </si>
  <si>
    <t>Section 97.012(15), Florida Statutes, provides that the Secretary of State has the responsibility to conduct preliminary investigations into any irregularities or fraud involving voter registration, voting, candidate petition, or issue petition activities and report the findings to the statewide prosecutor or the applicable state attorney. 
97.012 Secretary of State as chief election officer
(15) Conduct preliminary investigations into any irregularities or fraud involving voter registration, voting, candidate petition, or issue petition activities and report his or her findings to the statewide prosecutor or the state attorney for the judicial circuit in which the alleged violation occurred for prosecution, if warranted. The Department of State may prescribe by rule requirements for filing an elections-fraud complaint and for investigating any such complaint.
The Division of Elections (which is part of the State Department) is  tasked by statute 106.22 to conduct occasional audits.   
106.22 Duties of the Division of Elections
6) Make, from time to time, audits and field investigations with respect to reports and statements filed under the provisions of this chapter and with respect to alleged failures to file any report or statement required under the provisions of this chapter.
 (10) Conduct random audits with respect to reports and statements filed under this chapter and with respect to alleged failure to file any reports and statements required under this chapter. 
Jurisdiction to investigate and determine violations of Florida’s campaign finance laws resides with the Florida Elections Commission under s. 106.25, Florida Statutes. However, the FEC is barred from conducting independent investigations or audits. Only when somebody complains can the Commission open an investigation, and there are all kinds of rules about what it can and can't investigate. 
106.25 Reports of alleged violations to Florida Elections Commission; disposition of findings.—
(1) Jurisdiction to investigate and determine violations of this chapter and chapter 104 is vested in the Florida Elections Commission; however, nothing in this section limits the jurisdiction of any other officers or agencies of government empowered by law to investigate, act upon, or dispose of alleged violations of this code.
(2) The commission shall investigate all violations of this chapter and chapter 104, but only after having received either a sworn complaint or information reported to it under this subsection by the Division of Elections. Such sworn complaint must be based upon personal information or information other than hearsay. Any person, other than the division, having information of any violation of this chapter or chapter 104 shall file a sworn complaint with the commission. The commission shall investigate only those alleged violations specifically contained within the sworn complaint.</t>
  </si>
  <si>
    <t>There is no specific law that requires court administrative records to be made available publicly. Such records only fall under the general provisions of the Freedom of Information Law (FOIL).</t>
  </si>
  <si>
    <t>Reports have been rampant for years that political patronage plays a big role  in obtaining jobs or promotions in  Massachusetts. The state Probation Department came under scrutiny for doing just that, leading to resignations of top officials, criminal prosecutions and guilty verdicts. 
In 2014, the head of the state's Probation Department, John O'Brien, was sentenced to 18 months in prison for using his position to hand out jobs to politically connected employees in exchange for favors. His top aide and a third department employee were also convicted on related charges.
But because the judiciary, including the Probation Department, are not subject to the state public records law, it is difficult to discern the level politics plays in employment decisions in both the courts and that agency. 
Galen Gilbert, an attorney and expert in Civil Service law, said the extent of political patronage in any department largely depends on the agency's managers and whether they take a strong stand against patronage, nepotism and cronyism. “It all depends on the quality of department managers and whether they follow the rules,” said Gilbert. 
John Marra, general counsel with state's Human Resources Division, said while Civil Service was designed to hire the best person for the job, based on exams, only a handful of agencies, like public safety departments, actually follow Civil Service directives. That leaves a majority of jobs to be filled outside of Civil Service. Those jobs are filled from a pool of applicants who applied online via the Human Resources Divisions employment website. Marra said applicants must be qulified for the position and have the skills needed in order to get the job. As in private sector hiring, applicants are interviewed and chosen based on their ability to do the job. Other  than tests offered for public safety jobs, the state has not offered a civil service exam in about 30 years, however, Gilbert said.
Marra said a lack of money to pay for the exams is the reason why most jobs in state and municipal governments are no longer under Civil Service regulations.
If a civil servant believes that an appointment was not based on basic merit principles, an individual  generally can file an appeal with the Commission.  There are also provisions in most collective bargaining contracts that allow individuals to file grievances if they don’t believe the most qualified person was promoted.</t>
  </si>
  <si>
    <t>Delaware's Elections Commissioner monitors campaign finance filings. Delaware elections law says each candidate (except a candidate who is excused from filing a report under § 8004 of this title) and every treasurer (except of a candidate excused from filing a report under § 8004 of this title) shall be responsible for filing with the Commissioner reports of contributions and expenditures on forms prescribed by the Commissioner for every reporting period during which a political committee is in existence." § 8030(a)
A 2014 amendment, which takes effect July 1, 2015, broadened the commissioner's powers, gave the commissioner power to "establish procedures to allow citizens to report possible violations" and to "investigate information coming to the attention of the Commissioner."§ 302 (14)</t>
  </si>
  <si>
    <t>Under the Public Records Act, all public records are accessible unless specifically mentioned in a listed exception; there is none for court administrative records. 
 Further, District Court rules specify: "Court records are subject to public access unless sealed by order of the court or otherwise protected from disclosure under the provisions of this rule." And with limited exceptions, "no portion of a court record shall be sealed except by court order."</t>
  </si>
  <si>
    <t>No such law exists. 
 No law exists granting access to court administrative records, and the entire judicial branch is exempt from the state’s primary public information law, Chapter 91-A. 
 The state constitution confers a broad right of access to judicial records, but court decisions have excluded several categories of information, including records unrelated to a court's “adjudicatory function.” This was the precedent set in a 2002 state Supreme Court ruling in response to a lawsuit brought by a newspaper seeking the agendas and minutes of meetings of Superior Court judges.</t>
  </si>
  <si>
    <t xml:space="preserve">The State Elections Enforcement Commission (SEEC) was created in 1974 to "ensure the integrity of the state's electoral process," and has a separate Disclosure and Audit Unit, "responsible for reviewing all financial reports received and providing feedback and recommendations for corrective action to the treasurers." 
Its statutory powers include the ability to investigate on its own initiative any possible violation of election law, and to inspect and audit the records of a campaign treasurer. </t>
  </si>
  <si>
    <t>Citizens can access court administrative records, pursuant to Court Rule 1:38-1: "Court records and administrative records as defined by R. 1:38-2 and R. 1:38-4 respectively and within the custody and control of the judiciary are open for public inspection and copying except as otherwise provided in this rule. A list of exemptions can be found in R. 138-5</t>
  </si>
  <si>
    <t>Access to court records in Montana is governed by the state's Right to Know (Article 9) and Right of Privacy (Article 10) provisions in the state constitution.
Based on Montana's access to information laws, citizens can access court administrative records (Montana Code Annotated, title, 2, chapter 6, part 1, section 2). 
The court also has rules balancing public information access with privacy. Sensitive information includes: financial account numbers, full dates of birth and social security numbers, and the names of minor children unless state law requires the full names be part of the public record.</t>
  </si>
  <si>
    <t>The Arkansas Ethics Commission monitors political financing and has investigation and subpoena powers. The Commission can investigate pursuant to citizen complaints or initiate its own investigation and can render findings and disciplinary action based on its investigation. § 7-6-217</t>
  </si>
  <si>
    <t>Court administrative records are not specifically mentioned in open-records statutes. However, the law broadly defines what constitutes open records, including language that it applies to records from “ any agency, branch, department, board, bureau, commission, council, subunit, or committee.”</t>
  </si>
  <si>
    <t>The Public Records law does not apply to the judiciary and court administrative records. While there is no state law clearly stating that citizens can access court administrative records, there is extensive material on administrative matters on the Supreme Court's website.
In addition to a wide range of subjects, there are names, phone numbers and email addresses for court staff members in various court departments and divisions.</t>
  </si>
  <si>
    <t>The Secretary of State’s Office is legally empowered to monitor the financing of candidates, political parties and PACs in Colorado.</t>
  </si>
  <si>
    <t>Included in the state Sunshine Law definitions of public governmental bodies subject to it is “judicial entities when operating in an administrative capacity.” Therefore the administrative records of judicial entities are open to the public by policy.
Court Operating Rule 2, part of the rules that govern all courts in the state of Missouri, presumes records to be open to the public for inspection or copying, made available during business hours by a custodian of records. The rule includes exceptions for records made confidential by statute.</t>
  </si>
  <si>
    <t>In Arizona there are two entities that monitor state elections. The long-standing Secretary of State primarily administers and monitors elections and enforces election laws. It is an elected, partisan position. In 1998, Arizona voters passed the Arizona Citizens Clean Elections Act, which established a public campaign financing system and a commission that oversees certain aspects of candidates who choose to participate in the public financing system, as well as some of the aspects of candidates who do not. The Citizens Clean Elections Commission's five positions are appointed and terms are limited. Both entities can conduct investigations.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</si>
  <si>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No such law exists.
Because Mississippi's judicial branch claims exemption from the Public Records Act, the Mississippi Supreme Court has laid out the court's own system for making records publicly available. Statistics collected by the Administrative Office of Courts, according to its rules, are incorporated in the Supreme Court Annual Report, which can be accessed online. "Customized requests," according to the policy, will only be completed at the office's convenience and may cost a fee. 
However, the policy states that "a record shall be provided in the format requested if the Administrative Office of Courts maintains the record in that format.  This policy does not require the AOC to create a record, other than to print information already stored in its computer."
"A records custodian may deny a record request that would substantially and unreasonably impede the routine operation of the court or judicial agency" (Supreme Court Public Record Policy).
The policy does indicate the option to appeal: "A person who is denied access to a record may appeal within 14 days of the date of notice of denial by filing a written request for review with the Supreme Court Administrator,  Post Office Box 117, Jackson, MS 39205-0117."</t>
  </si>
  <si>
    <t>Monitoring and enforcing Alaska's campaign finance laws is among the roles of the Alaska Public Offices Commission. There are auditing and investigative divisions, and APOC is also able to impose fines on violators. (A comprehensive list of the way APOC has monitored the financing of candidates, political parties and groups -- and other roles and duties of the commission -- since a 2011 law change is available in the sources section below.)</t>
  </si>
  <si>
    <t>No such law has been on the books in Alabama, but that will change as of Sept. 1, 2015. 
A law passed by the Legislature and signed by the governor in June 2015 will give the Alabama Ethics Commission the authority to investigate alleged violations of the Fair Campaign Practices Act, including requesting an audit by the Examiners of Public Accounts. If the commission determines there is reason to believe the act has been violated, it may forward the information to the attorney general or a district attorney for prosecution. The commission will work with the Secretary of State’s Office on the investigations. It also will be able to issue advisory opinions if a candidate has questions about whether an action would violate the law. 
Currently - prior to September 1, 2015 - Alabama law requires candidates and PACs to file documents disclosing contributions and expenses with the Secretary of State’s Office. It also gives the Attorney General’s Office or county district attorneys the authority to prosecute violations of campaign finance law. But no office or agency has been charged with monitoring candidate or PAC activity to spot violations.</t>
  </si>
  <si>
    <t>Financial records are public under the state constitution. Article IX, Section 23 says: "All financial records, accountings, audit reports and other reports of public moneys shall be public records and open to inspection."
Also, although no state law guarantees public access, Supreme Court Administrative Order 1997-10 says other than specific exceptions, employee records, administrative records or financial records are available to the public upon written request.</t>
  </si>
  <si>
    <t>A YES score is earned if there is an entity mandated to monitor and enforce laws around the financing of candidates, political parties, and PACs, and the entity has investigation and audit powers.  
A MODERATE score is earned if there is an entity mandated to monitor and enforce laws around the financing of candidates, political parties, and PACs, but the entity does not have investigation and audit powers.  
A NO score is earned if no such law exists.</t>
  </si>
  <si>
    <t>According to the Rules of Public Access to Records of the Judicial Branch Rule 5, all administrative records are accessible to the public except for the list of restricted documents/information found in subdivisions 1 – 14.</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</si>
  <si>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Interview John Marra, counsel general for the Massachusetts Division of Human Resources, Boston, Jan. 20, 2015, by telephone
“No Good Deed Goes Unpunished,” by Jack Sullivan, Commonwealth Magazine, Jan. 22, 2015
http://commonwealthmagazine.org/back-story/no-good-deed-goes-unpunished/  - website accessed March 20, 2015
Massachusetts Conflict of Interest Law  enacted 1962
http://www.mass.gov/ethics/laws-and-regulations/conflict-of-interest-law.html – website accessed March 20, 2015</t>
  </si>
  <si>
    <t>No such law exists. 
The Massachusetts judiciary is exempt from the state public records law; the judiciary is specifically excluded by name in the legal definitions of records custodians in Massachusetts.   
In the 1997 Supreme Judicial Court decision, Anne K. Lambert vs. Executive Director of the Judicial Nominating Commission, the state’s highest court reaffirmed that the judiciary’s internal records are not publicly accessible under the law.   
“We also have determined that court records and “all else property part of the court files were outside the range” of inspection based on the text of G.L.c. 4 sec. 7 Twenty Sixth,” the opinion states.   The judicial branch is also not covered by the state’s Open Meeting Law; the definitions of public bodies under the law excludes any committees or bodies established by the judiciary.</t>
  </si>
  <si>
    <t>Is monitoring and enforcement of political finance effective?</t>
  </si>
  <si>
    <t>Grant Degginger, attorney and chair of Washington State Public Disclosure Commission, phone interview 3/12/2015;
Lori Anderson, media affairs, Washington State Public Disclosure Commission via email 2/9/2015; 
"Rob McKenna launches new web site and mystery nonprofit" 5/31/2013 
 http://blogs.seattletimes.com/politicsnorthwest/2013/05/31/rob-mckenna-launches-new-web-site-and-mystery-nonprofit/
"Politicians tap into excess cash from campaigns" Associated Press 8/27/2012 
 http://www.columbian.com/news/2012/aug/27/states-politicians-tap-into-excess-cash-from-campa/</t>
  </si>
  <si>
    <t>Julie Archer, project manager for Citizens Action Group, in a telephone interview Jan. 8, 2015, from her office in Charleston WV.
Jake Glance, spokesman for Secretary of State’s Office, in an email interview from the state Capitol on Jan. 22, 2015.
Phil Kabler, statehouse correspondent for the Charleston Gazette, in a telephone interview from the state Capitol on Jan. 20, 2015.</t>
  </si>
  <si>
    <t>Bill Lueders, President, Wisconsin Freedom of Information Council, Jan. 16, 2015, Madison WI, email interviews Jan. 28, Jan 23-26, 2015   
Legislative Audit Bureau, Audit of GAB, December 2014 
lab_audit_report_14_14_full_pdf_13314.pdf
Reid Magney, public information officer Wisconsin Government Accountability Board, email interviews May 20- 23, 2015</t>
  </si>
  <si>
    <t>Keith Gingery, former state House Representative and Deputy Attorney for Teton County, April 23, 2015, phone. 
Pete Jorgensen, former state house representative, April 22, 2015, phone.   
Campaign funds bill dies in House, Associated Press, Gillette News-Record, Jan. 26, 2011
http://www.gillettenewsrecord.com/news/article_c7ac4dea-d66d-5620-aa52-acfc8cf82cfa.html</t>
  </si>
  <si>
    <t>In law, there is an entity/ies to monitor the financing of candidates, political parties and PACs.</t>
  </si>
  <si>
    <t>Technically, it is written into Kentucky law that documents regarding the operations of the Administrative Office of the Courts, which handles the finances, staffing and organization of the courts system are subject to public review. Kentucky Revised Statutes Chapter 61, Section 870, defines "public agency" as including (1)(e) "every state or local court or judicial agency." In addition, subsection (2) says documents related to "functions, activities, programs or operations funded by" such a public agency constitute a record to which the public shall have access.
However, the Kentucky Supreme Court has maintained in subsequent rulings since the 1976 passage of the Open Records Law that one branch of government (the legislature) doesn't have the authority to determine the operations of another. That essentially leaves the open records policy up to the leadership of the judicial branch: the Kentucky Chief Justice, who is elected by the Kentucky Supreme Court and serves as the head of the Administrative Office of the Courts. Citizens can request judicial administrative information through an open records request but is not guaranteed to receive that information. Thus, it essentially is up to the discretion of Kentucky’s chief justice about how much information to release.
The statutes also require the Administrative Office of the Courts to compile certain reports, which are subject to public review. For instance, KRS 27A.460 requires the agency to publish an annual report on state and county felony arrests, conviction percentages and percentages of other trial-related statistics, such as fines or imprisonment, acquittals, dismissals and plea agreements to name a few. 
In addition, records submitted by circuit clerks to the Administrative Office of the Courts "shall be a public record and shall be open to public inspection," according to KRS 27A.450.</t>
  </si>
  <si>
    <t>All state employees, whether civil service or union workers, must adhere to the state's conflict of interest law which restricts the acceptance of goods and hospitality in connection with their official duties. Employees who violate the law by taking gifts and hospitality valued at $50 or more are subject to an investigation by the state Ethics Commission and face discipline and penalties, said John Marra, attorney with the state's Human Resource Division. 
Galen Gilbert, a Civil Service attorney, said giving any gift to a public employee really depends on the relationship the employee and gift giver have. Friends and family members can still exchange gifts regularly with a state or municipal worker as long as they don't expect some favor as a result of the gift-giving, he said. If a public employee does accept a gift that may appear to be a conflict of interest, he must turn that gift over to the state or municipality where he works, Gilbert noted.
That's exactly what Nikki Bollerman, a third-grade teacher at a Dorchester middle school found out after she won $150,000 in an essay contest and then donated the money to her school, which educates some of Boston's poorest students. Her generosity was followed by a stint on “The Ellen DeGeneres Show,” where the host, who is well known for showering guests with gifts, presented her with a $25,000 check and $500 gift cards to every teacher at the school. All the kids got backpacks filled with school supplies. All the gifts – except for the backpacks – apparently violated the state's ethic laws. Even the $150,000 Bollerman won in the essay contest and gave to the school had the potential for an ethic law violation. Fortunately, a 1982 ethics ruling which found that a gift recipient was not in a position to influence certain interactions bolstered Bollerman's position. She was allowed  to donate the $150,000 and accept the $25,000 check from DeGeneres while also clearing the way for her fellow teachers to accept the $500 gift cards.</t>
  </si>
  <si>
    <t>Chris Piper, executive director at Ethics and Virginia Conflict of Interests Advisory Council and former employee at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"State senator's report shows hotel payment overlap," Patrick Wilson, The Virginian-Pilot, 31 March 2015. http://hamptonroads.com/2015/03/state-senators-report-shows-hotel-payment-overlap
“Nothing tidy about Virginia’s clean government push,” Jeff Schapiro, Richmond Times-Dispatch, 21 February 2015. http://www.richmond.com/news/virginia/government-politics/jeff-schapiro/article_bdbb7f4e-a340-5873-933f-c962b7cda270.html
“Campaign funds sometimes land in legislators’ pockets,” Dave Ress, 18 November 2014. http://www.dailypress.com/news/politics/dp-nws-virginiaway-part-3-campaign-sidebard-20141118-story.html
"Virginia's ethics laws create a vacuum," The Washington Post, 23 August 2013. http://www.washingtonpost.com/opinions/virginias-ethics-laws-create-a-vacuum/2013/08/23/9cd8d766-0b48-11e3-9941-6711ed662e71_story.html
"Statement of Attorney General Mark Herring," Office of Attorney General, 23 March 2015. http://www.oag.state.va.us/index.php/media-center/news-releases/509-april-17-2015-statement-of-attorney-general-herring?highlight=WyJjYW1wYWlnbiIsImZ1bmRzIiwiY2FtcGFpZ24gZnVuZHMiXQ==</t>
  </si>
  <si>
    <t>Jenn Gonnely, Executive Director, Utah Chapter of League of Women Voters, in-person interview on February 10, 2015, Salt Lake City.
 Mary Ann Martindale, Executive Director, Alliance for a Better Utah, in-person interview on February 10, 2015, Salt Lake City. 
 Former Attorney General John Swallow hid donations from payday loan industry, investigators say, Dennis Romboy, 20 December, 2013, Deseret News, http://www.deseretnews.com/article/865592763/Former-Attorney-General-John-Swallow-used-business-relationships-for-political-gain-investigators.html?pg=all, Accessed May 13, 2015.
 Experts say criminal charges likely in John Swallow case, Marissa Lang, March 13, 2014, Salt Lake Tribune. http://www.sltrib.com/sltrib/politics/57670998-90/swallow-report-utah-attorney.html.csp. Accessed on May 13, 2015.</t>
  </si>
  <si>
    <t>Michael Duane, Assistant Attorney General, email Jan. 21, 2015.
 Secretary of State Jim Condos, personal interview, Jan. 6, 2015.
 Allen Gilbert, exec. dir. ACLU VT, personal interview, Jan. 6, 2015.</t>
  </si>
  <si>
    <t>Craig McDonald, director, Texans for Public Justice, telephone interview, Jan. 6, 2015
Lon Burnam, former Democratic state representative from Fort Worth,  legislative laison for Public Citizen Texas, telephone interview, Jan. 15, 2015  
Hal Hawkins, editor, Hardhatters.com, telephone interview, Jan. 5 , 2015
Exotic Trips, Luxury Gifts are Perks for Elective Office, Texas Tribune, April 14, 2013
http://www.texastribune.org/2013/04/14/exotic-trips-luxury-gifts-are-perks-elective-offic/</t>
  </si>
  <si>
    <t xml:space="preserve">Administrative records are defined in Iowa Court Rules as "all records other than court records made or received by the judicial branch pursuant to court rule or state law, or in connection with the transaction of official business of any judicial branch entity." These records are not expressly labeled as confidential. 
Although no Iowa law or rule specifically states that court administrative records are public record, under Iowa’s open records law a record is assumed to be public unless explicitly excluded. A public record is defined as “all records, documents, tape, or other information, stored or preserved in any medium, of or belonging to this state or any county, city, township, school corporation, political subdivision, nonprofit corporation other than a fair conducting a fair event..., whose facilities or indebtedness are supported in whole or in part with property tax revenue and which is licensed to conduct pari-mutuel wagering pursuant to chapter 99D, or tax-supported district in this state, or any branch, department, board bureau, commission, council, or committee of any of the foregoing.” There is a list of confidential records in section 22.7, because court administrative records are not included in that list, they are public.
 </t>
  </si>
  <si>
    <t>Court administrative records are accessible to the public, governed by the same rules as court case records under Indiana Court Administrative Rule 9 and the Indiana Access to Public Records Act. The administrative records that are open to the public include any document, information, data and other item created, received or maintained by a court, court agency or clerk of court that pertains to the administration of the judicial branch of government and not associated with any particular court case.
 Among those types of administrative records available are: local court rules, budget and expenditure records, records of receipts of funds, jury pool list records, general court orders and records relating to elections to the Judicial Nominating Commission. 
 The rules starts with the presumption of open public access to court administrative records, says Kathryn Dolan, public information officer for the Indiana Supreme Court. All court administrative records are avail to the public, unless declared confidential by Indiana statute. 
 The Division of State Court Administration is required to collect and compile statistical data and other information on the judicial work of Indiana court, including receiving and spending money to operate the courts. 
 However, John Trimble, Indianapolis attorney and president of the Indianapolis Bar Association, says no standardized system exists controlling exactly what information is available, such as the number of opinions written, concurring or dissenting members' names and fiscal information.</t>
  </si>
  <si>
    <t>Pat Powers, blogger, South Dakota War College, political consultant, Pat Powers Printing and Design, 8 March 2015, email.
 Cory Heidelberger, blogger, Dakota Free Press, 12 March 2015, email.
 Jody Severson, political consultant, Severson and Associates, 10 May 2015, email.
 Campaign Finance Disclosure Statement, retired legislator Stan Adelstein, 22 January 2015, https://sos.sd.gov/CampaignFinance/CFReportHistoryLaunch.aspx?RptType=YearEnd%20(Scanned%20Image)&amp;CommID=2186&amp;RptYR=2015&amp;Start=1/1/2011&amp;End=12/31/2011&amp;RegType=0&amp;img=1</t>
  </si>
  <si>
    <t>Phone interview with Tom Humphrey, reporter for the Knoxville News Sentinel, on Feb. 16, 2015.
 Phone interview with Drew Rawlins, executive director of the Bureau of Ethics and Campaign Finance, on Dec. 18, 2014.
 Registry of Election Finance meeting minutes, accessed June 19, 2015: http://www.state.tn.us/tref/meetings.htm
 Knoxville News Sentinel story “Tom Humphrey: PACs are like people, too” published on the newspaper’s website on Jan. 22, 2012: http://www.knoxnews.com/opinion/columnists/tom-humphrey-pacs-are-like-people-too</t>
  </si>
  <si>
    <t>The Illinois Freedom of Information Act states that “it is the public policy of the State of Illinois that access by all persons to public records promotes the transparency and accountability of public bodies at all levels of government.”
However, in the act’s definition of “public body,” the judicial branch is not included.
Under the act, the public can use the Freedom of Information Act to request records and information for: “all legislative, executive, administrative, or advisory bodies of the State, state universities and colleges, counties, townships, cities, villages, incorporated towns, school districts and all other municipal corporations, boards, bureaus, committees, or commissions of this State, any subsidiary bodies of any of the foregoing including but not limited to committees and subcommittees thereof, and a School Finance Authority created under Article 1E of the School Code.”
Personal information – such as telephone numbers, marital status, tax numbers and addresses – for judicial officers is specially protected under 2012’s the Illinois Judicial Privacy Act.
Moreover, the Clerk of the Courts Act does specifically provide for open records as follows ... 
(705 ILCS 105/16) (from Ch. 25, par. 16) 
    Sec. 16. Records kept by the clerks of the circuit courts are subject to the provisions of "The Local Records Act", approved August 18, 1961, as amended. 
6. Such other books of record and entry as are provided by law, or may be required in the proper performance of their duties. All records, dockets and books required by law to be kept by such clerks shall be deemed public records, and shall at all times be open to inspection without fee or reward, and all persons shall have free access for inspection and examination to such records, docket and books, and also to all papers on file in the different clerks' offices and shall have the right to take memoranda and abstracts thereto. 
(Source: P.A. 85-1156.)</t>
  </si>
  <si>
    <t>Phone interview, Lynn Teague, S.C. League of Women Voters, March 26, 2015
Phone interview, John Crangle, Common Cause, April 9, 2015
Phone interview, Cathy Hazelwood, former State Ethics Commission General Counsel, April 9, 2015
Jeremy Turnage, “Bobby Harrell pleads guilty to six counts of misuse of campaign funds, resigns from House,” WIS-TV, Nov. 25, 2014
http://www.foxcarolina.com/story/26873905/bobby-harrell-pleads-guilty-to-six-counts-of-misuse-of-campaign-funds-resigns-from-house
Associated Press, “South Carolina Lt. Gov. Ken Ard sentenced to 5 years' probation,” Augusta Chronicle, March 10, 2012
http://chronicle.augusta.com/news/metro/2012-03-10/south-carolina-lt-gov-ken-ard-sentenced-5-years-probation
WCIV, Former state senator Robert Ford indicted on ethics charges, Nov. 14, 2014
http://www.abcnews4.com/story/27387039/former-state-senator-robert-ford-indicted-on-ethics-charges
Andrew Shain, State Rep fined for misusing campaign funds, poor record keeping, The State, May 22, 2014
http://www.thestate.com/news/politics-government/article13856246.html
---
Peer Reviewer sources:
He’s baack! Bobby Harrell and the inactive ethics cops by Cindi Scoppe, associate editor, The State, July 21, 2015:  http://www.thestate.com/opinion/opn-columns-blogs/cindi-ross-scoppe/article28021960.html</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</si>
  <si>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"Gordon Fox Pleads Guilty in Rhode Island Corruption Case," by Richard Perez-Pena, New York Times, March 3, 2015:
http://www.nytimes.com/2015/03/04/us/gordon-fox-former-rhode-island-house-speaker-guilty-plea.html?_r=0
"R.I. Rep. Almeida charged with misusing campaign contributions," by Tom Mooney, Katherine Gregg, Karen Ziner, Providence Journal, Feb. 11, 2015:
http://www.providencejournal.com/article/20150211/NEWS/150219842/0/SEARCH
R.I. Rep. Almeida pleads no contest to misusing campaign funds, gets 1 year probation, $1,000 fine, by Katie Mulvaney, Providence Journal, May 12, 2015:
http://www.providencejournal.com/article/20150512/NEWS/150519755
General Assembly Approves Campaign Finance Reform Bills, Associated Press, April 16, 2015:
http://www.seattlepi.com/news/article/General-Assembly-approves-campaign-finance-reform-6205097.php
RI Political Scene: Opening the Books, by Katherine Gregg, Providence Journal, April 12, 2015:
http://www.providencejournal.com/article/20150412/NEWS/150419764/0/breaking_ajax/?Start=3
---
Peer Reviewer Sources:
“Former House Speaker Gordon Fox Sentenced to Three Years in Federal Prison.” FBI Press Release. June 11, 2015: https://www.fbi.gov/boston/press-releases/2015/former-house-speaker-gordon-fox-sentenced-to-three-years-in-federal-prison
“Court documents provide more detail in case against Gordon Fox.” Tim White, Eyewitness News, WPRI. June 9, 2015: http://wpri.com/2015/06/09/court-documents-provide-more-detail-in-case-against-gordon-fox/</t>
  </si>
  <si>
    <t>No law exists specifically requiring the disclosure of court administrative records.
However, administrative functions of the courts fall under the same Chapter 92F Uniform Information Practices Act requirements as other government agencies. The act starts with the presumption all government records are open unless a specific exemption exists. 
Exemptions include documents that if disclosed, would be an unwarranted invasion of personal privacy or would frustrate a "legitimate government function." Draft working papers of legislative committees, government records protected under court order and records pertaining to judicial or quasi-judicial actions that aren't discoverable in lawsuits are also exempt. The public can appeal to the Office of Information Practices, and if the appeal is denied, can take the matter to circuit court. The agency has the burden of proof as to why a document is exempt. Agencies are not required to provide summaries or compilations unless that information is readily retrievable in that format.</t>
  </si>
  <si>
    <t>Administrative records of the court are public records, subject to disclosure under the Idaho Public Records Law, Idaho Code Section 9-338, which states, “Every person has a right to examine and take a copy of any public record of this state and there is a presumption that all public records in Idaho are open at all reasonable times for inspection except as otherwise expressly provided by statute.” In addition, Idaho Court Administrative Rule (ICAR) 32 states in part, “The public has a right to examine and copy the judicial department's declarations of law and public policy and to examine and copy the records of all proceedings open to the public." Court administrative record fall under this rule, as do case records in court files.</t>
  </si>
  <si>
    <t>Interview, Karen Nober, Executive Director, Massachusetts State Ethics Commission, Boston, MA, by email, Feb. 20, 2015
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Information on filling out the statement of financial interests: http://www.mass.gov/ethics/commission-services/statement-of-financial-interests/ - website accessed March 20, 2015
Rules and Regulations Governing the State Civil Service Commission
http://www.mass.gov/ethics/laws-and-regulations/rules-and-regulations-governing-the-commission/
website accessed March 20, 2015
The Financial Disclosure Law (G.L. ch. 268B): enacted 1978
http://www.mass.gov/ethics/laws-and-regulations/financial-disclsoure-law.html – website accessed March 20, 2015
s.5 addresses the annual filing of financial interests. http://www.mass.gov/ethics/laws-and-regulations/financial-disclsoure-law.html - website accessed March 20, 2015</t>
  </si>
  <si>
    <t>Barry Kauffman, executive director of Common Cause Pennsylvania, Harrisburg, Pa., 13 Februrary 2015, interview by phone. 
New Code of Judicial Conduct, 2014, Canon 4.4 (Campaign Committees), accessed February 2015, http://www.pacourts.us/assets/opinions/Supreme/out/419jad-attach.pdf?cb=1
Retired Judges Can Use Leftover Campaign Funds for Certain Purposes, Samuel C. Stretton, The Legal Intelligencer, 23 December 2014, West Chester, Pa, http://www.thelegalintelligencer.com/id=1202712976889/Retired-Judges-Can-Use-Leftover-Campaign-Funds-for-Certain-Purposes?slreturn=20150107110041</t>
  </si>
  <si>
    <t>Disclosures of the administrative records of the state courts are governed by Florida Rule of Judicial Administration 2.420. Unless information in those records is specified as "confidential" they are public and available. 
RULE 2.420. PUBLIC ACCESS TO JUDICIAL BRANCH RECORDS
(1) “Records of the judicial branch” are all records, regardless of physical form, characteristics, or means of transmission, made or received in connection with the transaction of official business by any judicial branch entity and consist of:
(A) “court records,” which are the contents of the court file, including the progress docket and other similar records generated to document activity in a case, transcripts filed with the clerk, documentary exhibits in the custody of the clerk, and electronic records, videotapes, or stenographic tapes of depositions or other proceedings filed with the clerk, and electronic records, videotapes, or stenographic tapes of court proceedings; and
(B) “administrative records,” which are all other records made or received pursuant to court rule, law, or ordinance, or in connection with the transaction of official business by any judicial branch entity.
4) “Confidential,” as applied to information contained within a record of the judicial branch, means that such information is exempt from the public right of access under article I, section 24(a) of the Florida Constitution and may be released only to the persons or organizations designated by law, statute, or court order. As applied to information contained within a court record, the term “exempt” means that such information is confidential. Confidential information includes information that is confidential under this rule or under a court order entered pursuant to this rule. To the extent reasonably practicable, restriction of access to confidential information shall be implemented in a manner that does not restrict access to any portion of the record that is not confidential.</t>
  </si>
  <si>
    <t>Dan Meek, public interest attorney, advocate for campaign finance reform, Jan. 28, 2015, interviewed via email and phone. 
"Several Oregon legislators use campaign money so they can pocket state expense money," by Jeff Mapes (The Oregonian, 7/22/13)
http://www.oregonlive.com/politics/index.ssf/2013/07/several_oregon_legislators_use.html
"Oregon legislators reap big post-election donations -- much of it 'make up' money," by Jeff Mapes (The Oregonian, 2/4/14)
http://www.oregonlive.com/mapes/index.ssf/2013/03/oregon_legislators_reap_big_po.html
Background:
"Perfectly Legal" by Nigel Jaquiss (Willamette Week, 5/11/11)
http://www.wweek.com/portland/article-17463-perfectly_legal.html
"Oregon Progressives Aim to Unseat Controversial Democrat Mike Schaufler" by Lucia Graves (Huffington Post, 5/14/12)
http://www.huffingtonpost.com/2012/05/14/oregon-progressives-aim-to-unseat-mike-schaufler_n_1515170.html</t>
  </si>
  <si>
    <t>Catherine Turcer, policy analyst, Common Cause-Ohio, Columbus, 1-18-15 email 
Legitimate legislative campaign spending sometimes hard to define, Jim Siegel, The Columbus Dispatch, 9-28-14: http://www.dispatch.com/content/stories/local/2014/09/28/campaign-donations-only-sort-of.html 
Example of campaign finance report of state Sen. Tom Patton, showing how he frequently reimbursed himself for unidentified campaign expenses: http://www2.sos.state.oh.us/pls/cfqry/f?p=119:48:3127421984210::NO:RP:P48_REPORT_ID,P48_TYPE,P48_LISTTYPE:169033309,EXPEND,can</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</si>
  <si>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"Ethics Commission reaches settlement with Tulsa lawmaker for rules violations," 8/16/14 Tulsa World article by Barbara Hoberock. http://www.tulsaworld.com/news/government/ethics-commission-reaches-settlement-with-tulsa-lawmaker-for-rules-violations/article_d87faeed-d3a1-5975-b963-f6676b8ffd49.html</t>
  </si>
  <si>
    <t>Although the state Freedom of Information Act doesn't apply to the adjudicating functions of the Judicial Branch, it does cover its administrative functions.
According to the FOIA, the definition of "public agency" includes "any judicial office, official, or body or committee thereof but only with respect to its or their administrative functions." And the definition of "public records," is "any recorded data or information relating to the conduct of the public's business prepared, owned, used, received or retained by a public agency."</t>
  </si>
  <si>
    <t>Lee Ann Oliver, administrative staff officer I in Elections Unit in Office of Secretary of State, email, Feb. 10, 2015.
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Rob Port, editor of Say Anything Blog, a conservative political blog, interviewed by phone from Minot, N.D., Feb. 18,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</si>
  <si>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No such law exists. 
 The State Court Administrators Office has a series of reports and documents that detail the financial operations of each of the districts and the state, as well as the case load and dispositions. However, a 2012 appellate court ruling in Colorado exempted the judicial branch of government from Colorado’s Open Records Act.
 The ruling, in Gleason vs. Judicial Watch, stated that the Colorado Supreme Court had decided in 1999 that the state’s judiciary is essentially exempt from Colorado Open Records Act.</t>
  </si>
  <si>
    <t>Phone interview March 12, 2015, with Bob Phillips, executive director of Common Cause North Carolina.
Phone interview Feb. 27, 2015, with Josh Lawson, public information officer for the state Board of Elections.
Phone interview March 18, 2015, with Amy Strange, deputy director, campaign finance and operations, NC Board of Elections. 
Article by Brant Clifton, Jan. 15, 2015, Two Years Later: Still no Conclusion on probe of Sen. Hartsell. http://dailyhaymaker.com/?p=10253. 
Phone interview March 25, 2015, with Don Carrington, investigative reporter and editor  Carolina Journal.
News&amp; Observer article June 17, 2015, by Lynn Bonner. "NC Sen. Hartsell's Campaign finance case referred to prosecutors."
http://www.newsobserver.com/news/politics-government/article24810223.html
News&amp; Observer article June 17, 2015, by Lynn Bonner. "Hearing Wednesday to weigh possible wrongdoing in NC senator's campaign."
http://www.newsobserver.com/news/politics-government/state-politics/article24666736.html
 Article by Don Carrington, July 31, 2014,  Elections Board Looking at Wray Spending. http://www.carolinajournal.com/exclusives/display_exclusive.html?id=11262.
Phone interview April 23, 2015, with John Wallace,  Raleigh lawyer with expertise in election law.</t>
  </si>
  <si>
    <t>Statements of Financial Interests are not independently audited in Massachusetts by an outside  third party, said Karen Nober, executive director of the State Ethics Commission. 
The Massachusetts Financial Disclosure law does not include language requiring regular auditing of Statements of Financial Interests by any entity.
The Ethics Commission has oversight and regulatory authority over the SFI’s, which also legally requires it to inspect the forms “to ascertain whether any reporting person has failed to file such a statement or has filed a deficient statement,” Nober said.
About 4,200 SFI's filed by state and county employees are inspected annually by the Ethics Staff with only 500 of those filings done using paper disclosure forms. Those forms are inspected individually to ensure they are complete and properly signed, Norber said. That step is unnecessary with electronic forms, which cannot be submitted unless complete, she said. 
In the past, one staff member did review every single form over the course of the year by comparing the previous year’s form with the current years, Nober said, but little to no information was discovered that led to an enforcement matter. Only minor errors like misspellings or minor omissions were discovered and were corrected after the filer was contacted. Given the commission's limited resources, such a review is not efficient or effective, Nober said. She said a substantive review of an employees SFI's are done by commission staff if there is a complaint, if information surfaces during an investigation or if an employee calls to report he or she made an error in the filing.</t>
  </si>
  <si>
    <t>Susan Lerner, Common Cause New York, Executive Director, Feb. 25, 2015, New York, phone; 
Preliminary Report, The Commission to Investigate Public Corruption, Dec. 2, 2013, http://publiccorruption.moreland.ny.gov/sites/default/files/moreland_report_final.pdf ; 
Blair Horner, New York Public Interest Research Group, Legislative Director, Feb. 24, 2015, New York, phone; 
Speaker Candidate Drew Ethics Panel's Notice, Susanne Craig and Thomas Kaplan, New York Times, Jan. 31, 2015, http://www.nytimes.com/2015/01/31/nyregion/new-york-assembly-speaker-race.html ; 
Queens Assemblyman is Charged With Inflating Travel Expenses by $40,000, Thomas Kaplan, New York Times, Oct. 1, 2014, http://www.nytimes.com/2014/10/02/nyregion/assemblyman-from-queens-is-arrested.html?_r=0 ; 
Documents Reveal Details of Lawmakers' Campaign Spending, by Jon Lentz, Matthew Hamilton and Morgan Pehme, City &amp; State, May 11, 2014, http://www.cityandstateny.com/2/politics/inside-moreland-documents.html#.VRV8PPnF98F ; 
Highlights of 2015-16 New York State Budget, Gov. Andrew Cuomo, April 1, 2015, https://www.budget.ny.gov/pubs/press/2015/pressRelease15_enactedBudget.html</t>
  </si>
  <si>
    <t>Dede Feldman, former state senator, 15 January 2015, via phone. 
"Ethics Charge for Maverick Democrat Legislator," Dan Boyd, Albuquerque Journal, 1 October, 2014,
 http://www.abqjournal.com/471378/news/ethics-charge-for-maverick-democrat-legislator.html
PRC Commissioner Pays Himself to Campaign, Thomas J. Cole, The Albuquerque Journal, 23 October, 2014, 
 http://www.abqjournal.com/484607/news/prc-member-paying-himself.html
"Lawmakers Use Campaign Funds for Expenses," Thomas Cole, Albuquerque Journal, Feb. 15, 2012, 
 http://www.abqjournal.com/88006/news/lawmakers-use-campaign-funds-for-expenses.html
Campaign Funds Used for Massages, Deborah Baker, The Albuquerque Journal, 25 September, 2012.
http://www.abqjournal.com/133108/news/campaign-funds-used-for-massages.html</t>
  </si>
  <si>
    <t>The Supreme Court’s Administrative Order 19, which has the authority of law (and applies to the Arkansas Supreme Court, Arkansas Court of Appeals, and all Circuit, District, or City Courts), established that administrative records of the courts were available public records, generally guided by the standards of the Arkansas Freedom of Information Act. The records are open to all citizens, who may request to inspect or obtain copies from the relevant court’s clerk. In addition to court records, this includes administrative records, defined as “any document, information, data, or other item created, collected, received, or maintained by a court, court agency, or clerk of court pertaining to the administration of the judicial branch of government.”  Supreme Court Administrative Order 19.
Standard exemptions exist, in line with state FOI law, federal law, and other orders or rules of court.</t>
  </si>
  <si>
    <t>A 2009 law required state courts to develop regulations to allow public access to administrative records. The regulations were adopted in 2010.</t>
  </si>
  <si>
    <t>New Jersey Election Law Enforcement Commission  Deputy Director Joe Donohue, 1/28/15 interview at his office. 
Star-Ledger reporter Matt Friedman, 2/4/15 phone interview 
Court: Former Newark mayor violated campaign laws, By Andrew Seidman, Inquirer Trenton Bureau, January 18, 2015: http://articles.philly.com/2015-01-18/news/58178611_1_campaign-funds-legal-fees-sharpe-james  
DiVincenzo could face big fines for allegedly using campaign funds for personal trips, sporting events, Matt Friedman By Matt Friedman | The Star-Ledger, October 02, 2013: http://www.nj.com/essex/index.ssf/2013/10/divincenzo_facing_big_fines_for_using_campaign_funds_to_go_on_vacations_watch_sporting_events.html</t>
  </si>
  <si>
    <t xml:space="preserve">Alaska court administrative records are subject to the Alaska Public Records Act, A.S. 40.25. 
Additionally, A.S. 22.20.310 requires the court system to annually make available a report regarding the Alaska Court System. The report includes a profile of the court system, a summary description of the administration of the court system, including detailed descriptions facilities, programs, and personnel, case statistical information, and other information and data relevant to aiding the public and the legislature in understanding the organization, administration, caseload, disposition of cases, and accomplishments of the court system. </t>
  </si>
  <si>
    <t xml:space="preserve">Court administrative records are not exempted from Arizona's public records laws, therefore the public can access them. The records are covered by the state's public records laws. </t>
  </si>
  <si>
    <t>In Alabama, administrative records of the courts are subject to the same public records laws that apply to all state government offices. State law defines public records broadly as any written materials made or received by a public officer as part of the transaction of public business, and it applies to any subdivision of government. The state’s public records law also specifically includes any record made by law “belonging or pertaining to any court of record.”
Public officials who have custody of any public records are expressly required to allow citizens access to that material. That provision applies to all branches of government – legislative, executive and judicial.</t>
  </si>
  <si>
    <t>Jim Splaine, New Hampshire Legislature, state representative and senator, 1969-2010 (not consecutively), January 16, 2015, Lowell, Mass., phone
Dan Tuohy, New Hampshire Union Leader, senior political reporter, Feb. 4, 2015, Lowell, Mass., phone 
Stephen LaBonte, New Hampshire Department of Justice, assistant attorney general, January 23, 2015, Lowell, Mass., phone
Statement of Receipts and Expenditures, Friends of Peter Bragdon, June 18, 2014
 http://sos.nh.gov/Committee061814.aspx?id=8589936681
Summary of Receipts and Expenditures 6-Month Report After 2012 General Election, Friends of Ray Burton Political Committee, Nov. 6, 2013
http://sos.nh.gov/110613-6month.aspx?id=47578</t>
  </si>
  <si>
    <t>Mary Baker, Commissioner of Political Practices, program supervisor, 29 January 2015, Helena, Montana, telephone
Denise Roth Barber, National Institute for Money in State Politics, Research Director, 30 January 2015, Helena, Montana, telephone
Commissioner of Political Practices, Campaign Complaint Decisions, 2013 and 2014, http://politicalpractices.mt.gov/2recentdecisions/campaignfinance.mcpx</t>
  </si>
  <si>
    <t>Frank Daley, executive director of the Nebraska Accountability and Disclosure Commission, phone interview, March 9, 2015
Bill Avery, former state senator and retired University of Nebraska-Lincoln political science professor, in-person interview, March 19, 2015
Reece Ristau, Nebraska News Service, "Bill would increase accountability, penalties for election finance fraud," March 4, 2015; 
http://www.northplattebulletin.com/index.asp?show=news&amp;action=readStory&amp;storyID=29603&amp;pageID=24
Joe Jordan, NebraskaWatchdog.org, "Want free trips, babysitting? Run for office, pay with campaign cash," Feb. 9, 2015; 
http://watchdog.org/193086/campaign-cash-free/</t>
  </si>
  <si>
    <t>Interview 1/19/15 with Sandi Chereb, Las Vegas Review-Journal political reporter, in Carson City.
Interview 1/19/15 with Barry Smith, executive director, Nevada Press Association, Carson City.
Phone interview 2/3/15 with Kevin Benson, deputy attorney general representing secretary of state's office.
"Former state lawmaker pleads guilty to misdemeanor fraud charge," Oct. 18, 2011, AP article. http://www.lasvegassun.com/news/2011/oct/18/former-state-lawmaker-pleads-guilty-misdemeanor-fr/</t>
  </si>
  <si>
    <t>A YES score is earned if in law, court administrative records are available to the public. 
A MODERATE score is earned if a general law requires all government records to be made publicly available, not specifically referring to court administrative records, but not excluding them either.
A NO score is earned if no such law exists.</t>
  </si>
  <si>
    <t>Tim O'Connell, Bryan Cave LLC, St. Louis, Missouri, 3 April 2015, interview by phone.
Brad Ketcher, Ketcher Law Firm LLC, St. Louis, Missouri, 2 April 2015, interview by phone.
Consent Order, Missouri Ethics Commission v. Steven E. Webb and Friends of Steve Webb, 9 January 2015, accessed 12 April 2015, http://mec.mo.gov/Scanned/CasedocsPDF/CMTS716.pdf
Kevin McDermott, “Ex-Rep Webb's conviction opens wide fight for Florissant House seat,” 28 April 2014, http://www.stltoday.com/news/local/govt-and-politics/ex-rep-webb-s-conviction-opens-wide-fight-for-florissant/article_413e360d-8284-5d72-a836-3d096c12bb26.html
Lobbyist search, Missouri Ethics Commission, accessed 12 April 2015, http://mec.mo.gov/EthicsWeb/Lobbying/Lob_SearchLob.aspx
Candidate or Committee Name Search, Missouri Ethics Commission, 12 April 2015, http://mec.mo.gov/EthicsWeb/CampaignFinance/CF11_SearchComm.aspx
Rudi Keller, “Kelly takes new post as lobbyist,” Columbia Tribune, 26 January 2015, accessed 12 April 2015, http://www.columbiatribune.com/news/politics/kelly-takes-new-post-as-lobbyist/article_86e6ca56-10ba-5a23-8b7b-6804691d1938.html
Brian Kelly, “Former Mo. Gov. Matt Blunt is Registered Lobbyist,” CBS St. Louis, 5 May 2014, accessed 12 April 2015, http://stlouis.cbslocal.com/2014/05/05/former-mo-gov-matt-blunt-is-registered-lobbyist/
Collin Reischman, “Torpey to head FERAF,” The Missouri Times, 4 December 2014, accessed 12 April 2015, http://themissouritimes.com/15241/torpey-head-feraf/
Jason Hancock, “Missouri lawmakers' steady shift to lobbying raises concerns with critics,” The Kansas City Star, 1 February 2015, accessed 12 April 2015, http://www.kansascity.com/news/government-politics/article8918582.html
---
Peer Reviewer Source:
Freebies from lobbyists becoming harder to track in Missouri, St Louis Post Dispatch. Nov 25, 2014. http://www.stltoday.com/news/local/govt-and-politics/freebies-from-lobbyists-becoming-harder-to-track-in-missouri/article_6b1ded58-4d3d-50c6-85d7-fdcf2a62c8c9.html</t>
  </si>
  <si>
    <t>Massachusetts Ethics Law 
http://www.mass.gov/ethics/laws-and-regulations/conflict-of-interest-law.html website accessed March 20, 2015
Standards of Conduct in the State Ethics Law enacted 1962
http://www.mass.gov/ethics/laws-and-regulations/conflict-of-interest-information/info-section-23/ – website accessed March 20, 2015
“State Ethics Commission Investigates Possible Conflict of Interest Violation by Agawam Police,” by Patrick Johnson, The Springfield Republican, July 14, 2014
http://www.masslive.com/news/index.ssf/2014/07/state_ethics_commission_investigates_agawam_police_conflict_of_interest.html – website accessed March 20, 2015</t>
  </si>
  <si>
    <t>Rich Robinson, director of Michigan Campaign Finance Network, phone interview, March 11
Michigan Campaign Finance Disclosure Database
http://www.michigan.gov/sos/0,4670,7-127-1633_8723_8751---,00.html
Bob LaBrant, lobbyist and legal counsel, Michigan Chamber of Commerce, Sterling Corporation political consulting firm, phone interview, March 16 
Dave Waymire, public relations, Martin Waymire Advocacy, email conversation, March 12</t>
  </si>
  <si>
    <t>Gary Goldsmith, Minnesota Campaign Finance and Public Disclosure Board, Executive Director, 11 February 2015, St. Paul, Minnesota, email. 
Findings, Conclusions, and Order in the matter of the Timothy Manthey for Senate Committee, Minnesota Campaign Finance and Disclosure Board, 2014, http://www.cfboard.state.mn.us/bdinfo/investigation/10_07_2014_Manthey.pdf
How Minnesota's lawmakers spend leftover campaign cash, Devin Henry, MinnPost, 11 November 2013, http://www.minnpost.com/dc-dispatches/2013/11/how-minnesotas-lawmakers-spend-leftover-campaign-cash</t>
  </si>
  <si>
    <t>Cecil Brown, Mississippi Representative, Jackson, Mississippi, April 23, 2015, interview.
Philip Gunn, Speaker of the House, 2013 Campaign Finance Report.
http://www.sos.ms.gov/CampaignFinanceWebScans/Philip%20Gunn%20%282012%20Annual%20Report%29%20Jan%2031%202013.pdf
Philip Gunn, Speaker of the House, 2014 Campaign Finance Report.
http://www.sos.ms.gov/CampaignFinanceWebScans/Philip%20Gunn%20%20%282013%20Annual%20Report%29%20Jan%2031%202014.pdf</t>
  </si>
  <si>
    <t>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2015, by telephone and email
Suffolk Official Pays Fine Over Campaign Violations, Andrea Estes and Sean Murphy, Reporters, Boston Globe, Boston, MA, February 14, 2014
http://www.bostonglobe.com/metro/2014/02/14/embattled-suffolk-country-register-probate-campatelli-agrees-pay-resolve-campaign-violations/5fDvKPgMFsEw30vdsgvWXM/story.html
Massachusetts Office of Campaign and Political Finance, Disposition Agreement, February 13, 2014, Suffolk County Register of Probate Patty Campatelli
http://files.ocpf.us/pdf/actions/camp_da.pdf
Massachusetts Office of Campaign and Political Finance, Disposition Agreement, 
Former candidate agrees to $8,000 payment for personal use of committee funds and other issues, the http://files.ocpf.us/pdf/releases/manganpr.pdf, May 1, 2014
Massachusetts Office of Campaign and Political Finance, Expenditure Data for former Suffolk County Register of Probate Richard P. Iannella
http://www.ocpf.us/Reports/SearchItems
Richard Iannella resigns Suffolk Probate job, John Ellement, Reporter, the Boston Globe, Boston, MA, January 7, 2011, 
http://www.boston.com/yourtown/news/jamaica_plain/2011/01/richard_iannella_member_of_bos.html
Agency actions, Massachusetts Office of Campaign and Political Finance,  viewed on March 12, March 26, April 6, 2015
http://www.ocpf.us/Legal/Search/?q=#ao-results
Expenditures for Use of Personal Automobiles, Memorandum, Office of Campaign &amp; Political Finance, October 25, 2011. 
http://files.ocpf.us/pdf/legaldocs/M-97-02.pdf
---
Peer Reviewer's sources:
Interview with Attorney Peter Sturges, July 13, 2015.</t>
  </si>
  <si>
    <t>Jennifer Bevan-Dangel exe dire Common Cause 2/24-15 telephone interview 
Brian P. Sears reporter Daily Record Baltimore Md. telephone interview 3/15/15
Jared DeMarinis, director Candidacy and Campaign Finance Division Maryland Board of Elections telephone interview 3.18.15 telephone interview; 
Tiffany Alston seeks return (within timeframe) Washington Post, 2/25/14: http://www.washingtonpost.com/local/md-politics/tiffany-alston-seeks-return-to-md-house-of-delegates-two-years-after-her-removal/2014/02/25/3eb41c2a-9e9d-11e3-b8d8-94577ff66b28_story.html
Shore senator reimburses himself for thousands in campaign funds, DelMarVa Daily Times 8/24/13 http://delmarvane.ws/1KanIic
Additional background: 
Prince George's delegate convicted of theft Baltimore Sun, 6/12/12 not in timeframe but most recent example: http://www.baltimoresun.com/news/breaking/bs-md-alston-guilty-20120612-story.html;</t>
  </si>
  <si>
    <t>Jim Radda, Ninth District Circuit Court Judge, State of Wyoming, May 8, 2015, phone.   
Retain judges Steven Cranfill and Bruce Waters, attorneys say, CJ Baker, Powell Tribune, Oct. 16, 2014
http://www.powelltribune.com/news/item/12978-retain-judges-steven-cranfill-and-bruce-waters-attorneys-say 
State’s attorneys weigh in on Judges’ retention, County 10, Oct. 14, 2014
http://county10.com/2014/10/14/states-attorneys-weigh-judges-retention/
Poll shows which judges are worthy of retention, Sarah Zoellick, Wyoming Tribune-Eagle, Oct. 27, 2014
http://wyomingnews.com/articles/2014/10/27/news/20local_10-27-14.txt#.VU_hbGbQk7A</t>
  </si>
  <si>
    <t>In law, citizens can access court administrative records.</t>
  </si>
  <si>
    <t>Jonathan Wayne, Executive Director, Maine Ethics Commission, 20 January 2015, Augusta, Maine, in person interview.
BJ McCollister, Maine Citizens for Clean Elections, Program Director, 16 January 2015, Brunswick, Maine, in person interview.
State to candidates: Stop spending public money on expensive meals and campaign coolers, Mario Moretto, Bangor Daily News, 13 December 2013, http://bangordailynews.com/2013/12/13/politics/ethics-commission-enacts-tighter-restrictions-on-clean-election-spending/
Sanford senator used PAC money to pay himself and family $17,000, Naomi Schalit, Maine Center for Public Interest Reporting, 15 October 2014, http://pinetreewatchdog.org/sanford-senator-used-pac-money-to-pay-himself-and-family-17000/</t>
  </si>
  <si>
    <t>James Boll, retired Dane County Circuit judge, face-to-face interview, Feb. 8, 2015
An extensive Google search yielded no reports of performance evaluations during the study period. May 2015)
Background: Brennan Center for Justice, NYU; "Wisconsin Judicial Elections
Updated 02/23/04", http://www.brennancenter.org/sites/default/files/legacy/d/WI_FileWeb.pdf, accessed May, 11, 2015
"Judging the Judges: Wisconsin Judicial Commission 2005 Annual Report" by Hannah Dugan, Wisconsin Lawyer, April 2006, http://www.wisbar.org/newspublications/wisconsinlawyer/pages/article.aspx?Volume=79&amp;Issue=4&amp;ArticleID=1086</t>
  </si>
  <si>
    <t>There is no clearly defined recusal method in the state Conflict of Interest Law but public servants are required to recuse themselves in situations where a conflict of interest appears to exist. The law also  requires employees to recuse themselves from making decisions that would make it  appear they have been unduly influenced or compensated in either a financial or personal way. 
According to the Conflict of Interest Law 268A, Section 6A, "Any public official, as defined by section l of chapter two hundred and sixty-eight B, who in the discharge of his official duties would be required knowingly to take an action which would substantially affect such official's financial interests, unless the effect on such an official is no greater than the effect on the general public, shall file a written description of the required action and the potential conflict of interest with the state ethics commission established by said chapter two hundred and sixty-eight B."
That conflict of interest law applies to ALL public employees, including those hired through the civil service system.   The state Financial Disclosure Law also applies to ALL public employees in "policy making positions" as well as members of boards and commissioners who are compensated or who expend public funds.  
In addition to the state conflict of interest law, the state also has a code of conduct which establishes standards for employees and prohibits public employees from “knowingly, or with reason to know, engaging in conduct which would cause a reasonable person to conclude that any person or entity can improperly influence the employee or unduly enjoy his favor in the performance of his official duties, or that he is likely to act or fail to act as a result of kinship, rank, or position of any person.
Section 23(b)(2) and Section 23(b)(3) of the conflict of interest law  provides that a public employee may not knowingly, or with reason to know, use his official position to secure unwarranted privileges or exemptions of substantial value for himself or others. Public employees are also prohibited from using their titles, public time and public resources to promote private interests.</t>
  </si>
  <si>
    <t>Roy Fletcher, political campaign manager for GOP candidates, in-person interview, Feb. 2, 2015. 
Jim Harris, an officer in Blueprint Louisiana, a policy advocacy group of businessmen, in-person interview, Feb. 12, 2015.
Robert Scott, president of Public Affairs Research Council of Louisiana, a 65-year-old public policy analysis and advocacy group whose board of directors include business executives, academics and professionals, in-person interview, Feb. 23, 2015.
Louisiana Board of Ethics, Advisory Opinions, Docket 2013-860, for Harahan Police Chief Mac Dickinson, Rendered Jul 19, 2013.
http://ethics.la.gov/EthicsOpinion/DocView.aspx?id=274094&amp;searchid=751bf79d-e6f3-42b6-9df9-75e7463ca505&amp;dbid=0 
Louisiana Board of Ethics, Advisory Opinions, Docket 2013-185, for City of Plaquemine Selectman Jimmie Randle, rendered Aug. 15, 2014.
http://ethics.la.gov/EthicsOpinion/DocView.aspx?id=299072&amp;searchid=751bf79d-e6f3-42b6-9df9-75e7463ca505&amp;dbid=0 
Louisiana Board of Ethics, Advisory Opinions, Docket 2013-106, for 5th Circuit Judge Robert Murphy, rendered March 15, 2013.
http://ethics.la.gov/EthicsOpinion/DocView.aspx?id=100747&amp;searchid=751bf79d-e6f3-42b6-9df9-75e7463ca505&amp;dbid=0 
“Rick Gallot, Herbert Dixon, Joe Lopinto, 3 other lawmakers kept money that belonged to campaigns, records show, nola.com, May 8, 2014.
http://www.nola.com/politics/index.ssf/2014/05/rick_gallot_herbert_dixon_joe.html 
“John Alario's campaign paper trail leaves $31,000 unexplained, review finds, nola.com, April 30, 2014.
http://www.nola.com/politics/index.ssf/2014/04/john_alarios_paper_trail_on_ca.html 
“FBI probing Louisiana lawmaker after news series raises questions of double-billing, nola.com, Sept. 3, 2014.
 http://www.nola.com/politics/index.ssf/2014/09/feds_probing_state_rep_joe_har.html</t>
  </si>
  <si>
    <t>Judicial Performance Evaluation Program Report to the General Assembly of Virginia, December 2014.
http://www.documentcloud.org/documents/1378763-judicial-performance-evaluation-program-results.html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"Assembly doesn't reappoint 4 Hampton Roads judges," from the Virginian Pilot, Jan. 20, 2015 (http://hamptonroads.com/2015/01/assembly-doesnt-reappoint-4-hampton-roads-judges)
“Bias alleged in Virginia’s judicial evaluations,” Travis Fain, Daily Press, 15 December 2014. http://www.dailypress.com/news/politics/dp-nws-judges-20141215-story.html</t>
  </si>
  <si>
    <t>Hugh Spitzer, visiting professor of law at the University of Washington, email interview 3/18/2015;
King County Bar Association Judicial Ratings and Surveys, accessed 4/21/2015 
http://www.kcba.org/judicial/ratings/ratings.aspx
Voting for Judges website, a source for information on sitting judges as well as candidates, accessed 4/16/2015 
http://votingforjudges.org/</t>
  </si>
  <si>
    <t>Steve Canterbury, administrator of the West Virginia Supreme Court, in a telephone interview from his office in the state Capitol Jan. 6, 2015.
Retired attorney Kemp Morton in a telephone interview from his home in Huntington WV Jan. 15, 2015.
Phil Kabler, statehouse correspondent for the Charleston Gazette, in a telephone interview from the state Capitol on Jan. 19, 2015.</t>
  </si>
  <si>
    <t>Emily Dennis, Kentucky Registry of Election Finance, general counsel, 31 December 2014, Frankfort, Kentucky, phone interview.
Judgment and Sentence on Plea of Guilty in Commonwealth of Kentucky v. Richard D. Farmer, Franklin Circuit Court, 27 January 2014, obtained through open records request 16 January 2015.
Judgment and Sentence on Plea of Guilty in Commonwealth of Kentucky v. Rhonda K. Monroe, Franklin Circuit Court, 18 November 2013, obtained through open records request 16 January 2015. 
Farmer sentenced to 1 year on improper campaign spending, Kristina Belcher, Frankfort State Journal, 17 January 2014, http://state-journal.com/latest%20headlines/2014/01/17/farmer-sentenced-to1-year-on-improper-campaign-spending, accessed 18 January 2015.
Kentucky state Representative Ben Waide indicted on campaign finance charges, WDRB-TV Louisville, 29 July 2014, http://www.wdrb.com/story/26142839/kentucky-state-representative-ben-waide-indicted-on-campaign-finance-charges, accessed 18 January 2015.
Case No. 2012-461 Notice to Campaign Fund of Charity Edmonston, Emily Dennis, general counsel, Kentucky Registry of Election Finance, preliminary report written 21 November 2012, obtained through open records request 16 January 2015.</t>
  </si>
  <si>
    <t>Megan Tooker, executive director and legal counsel, Iowa Ethics and Campaign Disclosure Board, Jan. 7, 2015, telephone Interview 
Arthur Sanders, political science professor, Drake University, Jan. 9, 2015, telephone interview 
Minutes from August 8, 2013, meeting, Iowa Ethics and Campaign Disclosure Board, accessed April 7, 2015
https://webapp.iecdb.iowa.gov/publicview/misc/minutes/2013/8-8-13.pdf
Iowa Democrats Call For Ethics Investigation of Appointed Auditor Mosiman, Stacey Walker, Iowa Democratic Party, May 14, 2013 http://www.iowademocrats.org/2013/05/iowa-democrats-call-for-ethics-investigation-of-appointed-auditor-mosiman/</t>
  </si>
  <si>
    <t>Jeff Hunt; attorney with Parr, Brown, Gee, Loveless; in-person interview on February 19, 2015, Salt Lake City.
Joanne Slotnik, Director, Utah Judicial Performance Evaluation Commission, in-person interview on March 3, 2015, Salt Lake City.
Ben Whisenant, attorney and law professor, in-person interview on February 27, 2015, Salt Lake City.
Sample of a judge's evaluation
http://judges.utah.gov/docs/Retention/2014/Supreme%20and%20Appellate/Appellate%20-%20Davis,%20James.pdf</t>
  </si>
  <si>
    <t>Carol Williams, executive director of the Governmental Ethics Commission, telephone interviews Feb. 18, 2015 and June 15, 2015.                                                                                                       
Governmental Ethics Commission annual report FY 2014: http://ethics.ks.gov/GECSummaries/Annual%20Report%202014.pdf                             
Newspaper search, Jan. 1, 2103-present</t>
  </si>
  <si>
    <t>Chief Superior Judge Brian Grearson personal interview Feb. 17, 2015.
Dan Barrett, staff attorney VT ACLU telephone interview Feb. 19, 2015.
Essex County State’s Attorney Vincent Illuzzi, telephone interview Feb. 20, 2015.
Penny Carpenter, Committee Assistant, Joint Committee on Judicial Retention, telephone interview, April 15, 2015.</t>
  </si>
  <si>
    <t>Phone interview with Shelby County Criminal Court Judge Chris Craft, who is also Board of Judicial Conduct chairman, on Feb. 17, 2015. 
Confirmed by Tennessee Courts website, accessed May 5, 2015
http://www.tsc.state.tn.us/boards-commissions/boards-commissions/judicial-performance-evaluation-commission. 
2014 Judicial Evaluation Report, accessed May 5, 2015 
https://www.tncourts.gov/node/2458533</t>
  </si>
  <si>
    <t>David Melton, executive director, Illinois Campaign for Political Reform, March 10, 2015, phone interview.
Pols, read this before lighting your cigar with that campaign cash, David Morrison, Chicago Business, March 27, 2013, http://www.chicagobusiness.com/article/20130322/OPINION/130329901/pols-read-this-before-lighting-your-cigar-with-that-campaign-cash
Topinka left $1million in campaign fund, Erin Hegarty, Daily Herald, 23 January 2015 http://www.dailyherald.com/article/20150123/news/150129385/</t>
  </si>
  <si>
    <t>Interview: Ed Feigenbaum, attorney and owner of INGroup, Noblesville, Ind., Jan. 6, 2015, by phone.
Interview: Joseph Losco, director of Ball State University's Bowen Center for Public Affairs, Muncie, Ind., Jan. 7, 2015, by phone.
Interview: Trent Deckard, co-director, Indiana Election Commission, Indianapolis, Ind., Jan. 5, 2015, by phone.</t>
  </si>
  <si>
    <t>Former Texas Supreme Court Chief Justice Wallace Jefferson, name partner with Alexander Dubose Jefferson &amp;  Townsend, telephone interview, Jan. 21, 2015.
Alex Winslow, executive director of Texas Watch,  Jan. 16, 2015
Harvey Kronberg, publisher, Quorum Report,  telephone interview, Jan. 17, 2015</t>
  </si>
  <si>
    <t>Phone interview, Gedney Howe, Charleston arrorney, April 21, 2015
Phone interview, Lee Coggliola, Disciplinary Counsel for the South Carolina Supreme Court, March 31, 2015
Phone Interview, Sarah Leverette, League of Women Voters, April 6, 2015
Phone interview, Rosalyn Frierson, director of S.C. Court Administration, April 16, 2015</t>
  </si>
  <si>
    <t>Jeff Davis, presiding judge of Seventh Judicial Circuit of South Dakota and secretary of Judicial Qualifications Commission, 31 March 2015, email.
Larry Long, presiding judge, Second Judicial Circuit of South Dakota, 8 April 2015, email.
Methods of Judicial Selection, Retention Evaluation Programs, National Center for State Courts, http://www.judicialselection.us/judicial_selection/methods/judicial_performance_evaluations.cfm?state, 8 April 2015.</t>
  </si>
  <si>
    <t>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Tim Hurst, Chief Deputy Idaho Secretary of State, interviewed Friday, Tuesday, Dec. 23, 2014, in his office at the Idaho Capitol
“Hixon accused of mishandling campaign funds,” Kelcie Moseley, The Idaho Press-Tribune, Sept. 11, 2014, http://www.idahopress.com/members/hixon-accused-of-mishandling-campaign-funds/article_782e8f2e-396d-11e4-995f-c33865940181.html
"Secretary's Office says no further Rep. Brandon Hixon investigation", Kelcie Moseley, The Idaho Press-Tribune, Oct 5, 2014; http://www.idahopress.com/members/secretary-s-office-says-no-further-rep-brandon-hixon-investigation/article_9555ae1e-4d15-11e4-9c52-2bade7a6535f.html</t>
  </si>
  <si>
    <t>Tony Baldomero, Hawaii Campaign Spending Commission, associate director, 13 January 2015, Honolulu, Hawaii, telephone
Annual Report, Fiscal Year July 1, 2013 to June 30, 2014, Hawaii Campaign Spending Commission, accessed 19 February 2015, http://ags.hawaii.gov/campaign/fy-2013-2014-annual-report/
HI lawmakers spend campaign cash on a mannequin, Pathfinder and other oddities, Malia Zimmerman, Watchdog.org, 26 September 2013, http://watchdog.org/107716/hi-lawmakers-spend-campaign-cash-on-a-mannequin-pathfinder-and-other-oddities/
Minutes of the Hawaii Campaign Spending Commission's 17 December 2014 meeting, 14 January 2015, http://ags.hawaii.gov/campaign/minutes/minutes-for-december-17-2014/
Cachola fined a record $50,000 for City Ethics Violations, Malia Zimmerman, Hawaii Reporter, 27 September 2014, http://www.hawaiireporter.com/cachola-fined-a-record-50000-for-city-ethics-violations/123
Cachola to pay fine for campaign spending violation, Gordon Y.K. Pang, Honolulu Star-Advertiser, 31 July 2014, http://www.staradvertiser.com/news/breaking/20140731_Cachola_to_pay_fine_for_campaign_spending_violation.html?id=269448751
Campaign Spending Commission Complaint re Romy Cachola, Friends of Romy Cachola, Hawaii Campaign Spending Commission, Honolulu, Hawaii, 7 May 2014, as published in watchdog.org, http://watchdog.wpengine.netdna-cdn.com/wp-content/blogs.dir/1/files/2014/05/Doc-14-22-Cachola.pdf
Campaign Spending Commission Rejects Calvin Say Challenge, A review finds that it's legal for the former Hawaii House speaker to use campaign funds to pay for his legal fees, Chad Blair, Honolulu Civil Beat, 13 November 2014, http://www.civilbeat.com/2014/11/campaign-spending-commission-rejects-calvin-say-challenge/
Abercrombie for Governor campaign spending disclosure, State of Hawaii Campaign Spending Commission, Honolulu, Hawaii, 4 December 2014 https://nc.csc.hawaii.gov/CFSPublic/ReportDetail.php?RNO=CC10529</t>
  </si>
  <si>
    <t>Bill Lueders, President, Wisconsin Freedom of Information Council, Jan. 16, 2015, Madison WI, email interview 
Anne E. Schwartz, Director of Communications, Department of Justice, Office of Attorney General Brad Schimel, Madison, phone interview, Jan. 24, 2015
Phone interview and email exchange, Jonathan Anderson, Reporter, Lakeland Times &amp; Northwoods River News, Minocqua, WI, Jan. 22 and 23, 2015
"State agency lags on records compliance," by Bill Lueders, WisconsinWatch.org., March 11, 2013, http://wisconsinwatch.org/2013/03/state-agency-lags-on-records-compliance/</t>
  </si>
  <si>
    <t>Interview with Ed Fitzpatrick, Providence Journal political columnist, Feb. 6, 2015, phone.
Interview with Stephen Erickson, retired Rhode Island District Court judge, Feb. 6, 2015, phone.
Interview with Craig Berke, Rhode Island courts communications director, Feb. 12, 2015 phone
The Judicial Code of Conduct Rule 4.2 on performance evaluations of judges:
https://www.courts.ri.gov/Courts/SupremeCourt/Supreme%20Court%20Rules/Supreme-Rules-Article6.pdf#search=Judicial%2520Canons%2520recusal</t>
  </si>
  <si>
    <t>Angus Thuermer, Natural Resources Reporter, WyoFile, April 23, 2015, phone. 
Jim Angell, Executive Director, Wyoming Press Association, April 10, 2015, phone. 
Troubles with transparency? Experts weigh in on Wyoming's public records law, Chilton Tippin, Laramie Boomerang, May 30, 2014
 http://www.wyomingnews.com/articles/2014/05/31/news/19local_05-31-14.txt#.VT2W0WbQk7A</t>
  </si>
  <si>
    <t>Mary Ellen Klas, Miami Herald/Tampa Bay Times, capital bureau chief, March 16, 2015, phone interview
Mark Herron, Tallahassee attorney considered top expert on Florida election law, interviewed by phone March 18, 2015
Ben Wilcox, Integrity Florida, Research Director (and a lobbyist himself), March 9, 2015 phone interview
Miami Herald, "Even after the gift ban and reform, freebies flow to Florida lawmakers," April 18, 2015.
http://www.miamiherald.com/news/politics-government/state-politics/article18884025.html
---
Peer Reviewer sources:
Tamba Bay Times, "Marco Rubio's lavish rise to the top," March 12, 2010.
http://www.tampabay.com/news/politics/national/marco-rubios-lavish-rise-to-the-top/1079473</t>
  </si>
  <si>
    <t>In person interview with William Perry, Executive Director, Common Cause Georgia, January 23, 2015;
Phone interview with Charles Bullock, Political Scientist, University of Georgia, February 25, 2015;
Interview with Tom Crawford, Editor of the Capitol Report, February 20, 2015.</t>
  </si>
  <si>
    <t>Lynn Marks, executive director, Pennsylvanians for Modern Courts, 17 March 2015, Philadelphia, Pa., interview by phone. 
Choosing Judges: How Pennsylvania Judicial Elections Work, Pennsylvanians for Modern Courts (nonprofit watchdog), accessed March 2015, http://www.pmconline.org/choosingjudges/judicialelections
Pennsylvania Bar Assocaition, Judicial Evaluation Commission Judicial Ratings, accessed March 2015, http://www.pabar.org/public/news%20releases/pr012815.asp</t>
  </si>
  <si>
    <t>Nancy Krier, assistant Washington attorney general for open government, email interview 2/6/15;
Lori Anderson, media office of Public Disclosure Commission via email 2/6/2015
Office of Chief Information Officer open data initiative; 4/11/2015
https://ocio.wa.gov/initiatives/open-data</t>
  </si>
  <si>
    <t>Tulsa County District Court Judge Dana Kuehn, in-person interview 2/3/15, 2 p.m. 
Oklahoma civil rights/defense attorney Scott Graham (now a federal public defender in the Oklahoma Northern and Eastern Districts), phone interview 2/4/15, 11 a.m. 
Oklahoma civil rights attorney Daniel Smolen, phone interview 4/23/15 2 p.m.</t>
  </si>
  <si>
    <t>Elaine Manlove, Delaware Elections Commissioner, telephone interview, January 13, 2015;
Campaign finance database, accessed March 23, 2015, https://cfrs.elections.delaware.gov/
Report of Independent Counsel on investigation of violations of Delaware Campaign Finance and Related state laws, December 28, 2013: "Veasey Report": http://bit.ly/1CkJ2hh​
15 Delcode § 8022 http://1.usa.gov/1KWTHEZ, effective October 11, 1990</t>
  </si>
  <si>
    <t>Gordon Mallon, attorney, Feb. 5, 2015,  interviewed by phone. 
Kateri Walsh, director of media relations and new lawyer mentoring at the Oregon State Bar. Queried via email Feb. 13, 2015.
Susan Isaacs, executive director of the Commission on Judicial Fitness and Disability. Interviewed by phone March 2, 2015.</t>
  </si>
  <si>
    <t>Phil Kabler, statehouse correspondent for the Charleston Gazette, in a telephone interview from the state Capitol on Jan. 19, 2015.
Don Smith, executive director of the WV Press Association, in a telephone interview from his office in Charleston WV on Jan. 19, 2015.
Sean McGinley, partner in the law firm DiTrapano Barrett DiPiero McGinley &amp; Simmons, in a telephone interview from his office in Charleston WV on Feb. 4, 2015.</t>
  </si>
  <si>
    <t>Oregon Revised Statutes Chapter 244 - Government Ethics (1987), Section 244.045.
https://www.oregonlegislature.gov/bills_laws/ors/ors244.html</t>
  </si>
  <si>
    <t>Colorado journalist Sandra Fish, during a Jan. 17, 2015, phone interview. 
Luis Toro, director of Colorado Ethics Watch, during a Jan. 19, 2015 phone interview and subsequent emails.
Ethics Roundup 2013, Colorado Ethics Watch, accessed June 5, 2015: http://crew.3cdn.net/08a33b655a43ff5ff4_qrm6vvwi6.pdf 
Ethics Roundup 2014, Colorado Ethics Watch, accessed June 5, 2015: http://www.coloradoforethics.org/co-pages/ethics-roundup-2014
“Governor candidate facing fine, Maes admits breaking law on campaign finance,” The (Grand Junction) Daily Sentinel, July 5, 2010: http://www.gjsentinel.com/news/articles/governor_candidate_facing_fine/
“Dan Maes tries to put his campaign fine behind him: Good luck with that,” Westword, July 13, 2010: http://blogs.westword.com/latestword/2010/07/dan_maes_tries_to_put_his_camp.php
“Maes agrees to fine for alleged campaign-finance issues,” Denver Post, July 13, 2010: http://www.denverpost.com/ci_15501982</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</si>
  <si>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t>
  </si>
  <si>
    <t>Email exchange with Lennie Grimaldi, journalist, creator of blog "Only in Bridgeport," March 30, 2015.
SEEC website, March 30, 2015, http://www.ct.gov/seec/cwp/view.asp?a=3556&amp;Q=421946&amp;seecNav=|
Phone interview, Josh Foley, compliance attorney and spokesman for SEEC, Hartford, March 30, 2015.
Google search with following terms: connecticut campaign funds candidates personal use (June 5, 2015)</t>
  </si>
  <si>
    <t>Phone interview Feb. 27, 2015, with Chris Heagarty, director of NC Judicial Standards Commission.
Phone interview Feb. 27, 2015 with Michael Crowell, professor of public law and government at the UNC School of Government. 
Phone interview Feb. 25, 2015, with Kim Crouch, governmental affairs director for the NC Bar Association.
Phone interview June 9, 2015, with David Bohm, assistant executive  director, NC Bar Association.</t>
  </si>
  <si>
    <t>Jay Wierenga, Fair Political Practices Commission, Communications Director, Jan. 22, 2015, Sacramento, email
Phillip Ung, California Forward, Director of Public Affairs, Sacramento, Jan. 26, 2015, interview
Fair Political Practices Commission, Sacramento, Stipulation, Nov. 14, 2013
http://www.fppc.ca.gov/agendas/2013/11-13/Florez%20-%20Stip%20and%20Exh.pdf</t>
  </si>
  <si>
    <t>Ethics Commission Rules, 74E O.S. Appendix I, rule 4.5
http://www.oklegislature.gov/osstatuestitle.html
https://drive.google.com/file/d/0B0BgaBXva60WOXJDaEs0UDdFQms/view?usp=sharing
74 O.S. chapter 19, section 590.
http://www.oscn.net/applications/oscn/DeliverDocument.asp?CiteID=106370</t>
  </si>
  <si>
    <t>Allen Gilbert, exec. dir. ACLU VT, personal interview, Jan. 6, 2015.
Secretary of State Jim Condos, interview jan. 6, 2015.
State Auditor Doug Hoffer, interview Jan. 21, 2015.
Vermont Records Study Committee Interim Report Jan. 2014. http://www.leg.state.vt.us/reports/2014ExternalReports/296198.pdf</t>
  </si>
  <si>
    <t>Sally Holewa, state court administrator, email, Feb. 27, 2015.
Judicial Improvement Survey (for attorneys), North Dakota Supreme Court, provided by Sally Holewa, state court administrator, Feb. 27, 2015. Note: This is a sample of the standard survey form.
Judicial Improvement Survey (for court employees), North Dakota Supreme Court, provided by Sally Holewa, state court administrator, Feb. 27, 2015. Note: This is a sample of the standard survey form.
Tony Weiler, executive director of the State Bar Association of North Dakota, interview by phone from Bismarck, N.D., March 6, 2015.</t>
  </si>
  <si>
    <t>Jay Barth, Professor of Politics at Hendrix College, February 7, 2015, telephone interview.
Graham Sloan, Director Arkansas Ethics Commission, January 21, 2015, email interview.
Max Brantley, Senior Editor Arkansas Times, January 20,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Gabe Holmstrom, former Chief of Staff under House Speaker Davy Carter (2013-2014), February 20, 2015, telephone interview. 
Amanda Crumley, executive director of Southern Progress Fund, January 20, 2015, telephone interview.
“Bookout Ethics report reveals spending gap,” Michael Wickline, Arkansas Democrat-Gazette,  September 19, 2013, http://www.arkansasonline.com/news/2013/sep/19/bookout-ethics-report-reveals-spending-ga-20130919/
"$11,000 in ethics fines fall on Darr," Claudia Lauer, Arkansas Democrat-Gazette, December 31, 2013, http://www.arkansasonline.com/news/2013/dec/31/11000-ethics-fines-fall-darr-20131231/</t>
  </si>
  <si>
    <t>Tom Collins, Arizona Citizens Clean Elections Commission Executive Director, telephone interview, 1/26/2015
Jim Small, Arizona News Service Editor, telephone interview, 5/17/2015
Former legislative aide Mills found guilty in wire fraud case, Arizona Capitol Times, July 24, 2013, Accessed May 6, 2015, http://azcapitoltimes.com/news/2013/07/24/former-legislative-aide-mills-found-guilty-in-wire-fraud-case/
Former Campaign Worker and Policy Analyst for the Arizona House of Representatives Found Guilty of Wire Fraud, dated July 24, 2013, Accessed June 10, 2015, http://www.fbi.gov/phoenix/press-releases/2013/former-campaign-worker-and-policy-analyst-for-the-arizona-house-of-representatives-found-guilty-of-wire-fraud
Supervisors Stapley, Wilcox indicted on fraud, perjury, AZCentral.com, December 9, 2009, Accessed May 6, 2015, http://www.azcentral.com/news/election/azelections/articles/2009/12/08/20091208supersummons1208-ON.html
Campaign finance complaint against Sen. Robert Meza, July 19, 2012, Accessed June 16, 2015, http://azcapitoltimes.com/files/2012/07/meza-complaint.pdf</t>
  </si>
  <si>
    <t>Gary Spencer, Court of Appeals, Public Information Officer, March 20, 2015, New York, phone; 
Richard Rifkin, New York State Bar Association, Special Counsel, Feb. 4, 2015, New York, phone; 
Janice Howard, New York State Ethics Commission for the Unified Court System, Executive Director, March 20, 2015, New York, phone</t>
  </si>
  <si>
    <t>Ohio Revised Code 102.03 A and B, Representation by present or former public official or employee prohibited, 2001 (last amended March 20, 2014): http://codes.ohio.gov/orc/102.03</t>
  </si>
  <si>
    <t>Harvey Weissbard, former NJ Superior Court trial and appeallate judge, 2/20/15 phone interview.
Court Rule 1-35A-3, Judicial Performance Committee (Adopted June 2, 1988 to be effective immediately; amended October 23, 2012): http://www.judiciary.state.nj.us/rules/r1-35a.htm Court rule 135A-3: http://www.judiciary.state.nj.us/rules/r1-35a.htm: 
Burrell Ives Humphries, retired Sperior Court Assglnment and Appellate judge, 6/8/15 phone interview. 
NCSC Judicial Performance Evaluation website, accessed 5/31/15: http://www.ncsc.org/Topics/Judicial-Officers/Judicial-Performance-Evaluation/State-Links.aspx</t>
  </si>
  <si>
    <t>According to the Massachusetts Conflict of Interest Law,  former public employees and their business partners may never accept money or other forms of compensation in connection with matters in which they participated as public employees. 
Even if they did not personally participate in those matters as part of their official capacity, former public officials must adhere to a one-year “cooling off” period and may not personally appear before government agencies for a period of 12 months after leaving office. . (G. L. c. 268A, §§ 5, 12 and 18.)</t>
  </si>
  <si>
    <t>The restrictions are the same as all other restrictions concerning (most) state employees. Decision-makers are prevented from ever handling a "matter" that they may have acted on during their tenure with state government. This is in effect until the contract/matter/issue they handled is ended.
The law stipulates under subtitle 6, section 504 (d)1: 
Former official or employee. — (1) Except for a former member of the General Assembly, who shall be subject to the restrictions provided under paragraph (2) of this subsection, a former official or employee may not assist or represent a party, other than the State, in a case, a contract, or any other specific matter for compensation if:
(i) the matter involves State government; and
(ii) the former official or employee participated significantly in the matter as an official or employee.</t>
  </si>
  <si>
    <t>The Department of Finance and Administration (DFA) publishes detailed monthly revenue reports, often including analysis regarding revenues coming in higher or lower than projected and any changes to the forecasts based on changes in economic assumptions. 
The monthly reports are immediately posted on the DFA website for free. These reports do not include expenditures (Arkansas is prohibited by law from deficit spending) but year-to-date expenditures (as well as revenues) are available on the transparency.arkansas.gov website, updated daily. 
Because deficit spending is not allowed, no figures on debt are published.</t>
  </si>
  <si>
    <t>The North Dakota Administrative Code chapter on ethics in procurement provides some general ethical rules that apply to both state employees and vendors. Administrative Code Section 4-12-04-01 requires both parties to act in good faith. Administrative Code Section 4-12-04-02 emphasizes the need to ensure free and fair competition, requiring the state to issue solicitations for bids or proposals in enough time to “permit the highest practicable degree of full and free competition.”
This emphasis on competition is also found in several other sections of the Administrative Code.
Administrative Code Section 4-12-04-06 forbids bidders from colluding.
Administrative Code Section 4-12-04-04, admonishes state employees to avoid conflicts of interest or appearances of conflicts.
Administrative Code Section 4-12-04-05, admonishes vendors to not attempt to influence contract awards by giving money, prejudicial discounts, gifts, entertainment and other things of more than nominal value to state employees. 
In addition, vendors must fulfill their state contract in a responsible and fair way. Administrative Code Section 4-12-05-04 allows the state to sanction vendors that, among other things, deliver items not meeting specifications stated in the contract, deliver items late, lie on the application to be on the list of approved vendors or violate state laws in a way that casts doubt on the vendors' reliability and dependability.</t>
  </si>
  <si>
    <t>The code of conduct for state service contractors is the same as for state employees, spelled out in publications by the Ohio Ethics Commission and Department of Administrative Services.</t>
  </si>
  <si>
    <t>No such law exists. 
 As of March 2015, state contractors are not required to adhere to the same code of conduct applicable to government employees. The state comptroller's office has, however, proposed legislation adding that requirement.</t>
  </si>
  <si>
    <t>No such law exists.
 Maine law does not restrict decision-makers at state-run pension funds from entering the private sector after leaving office.</t>
  </si>
  <si>
    <t>Under Virginia Code Section 2.2-3104, for one year after the termination of public employment or service, no state officer or employee shall, before the agency of which he was an officer or employee, represent a client or act in a representative capacity on behalf of any person or group, for compensation, on matters related to legislation, executive orders, or regulations promulgated by the agency of which he was an officer or employee.
This law applies to statewide elected officials, cabinet secretaries and officers appointed by the governor, civil servants who report to the agency and civil servants who are immediately below those who report to the agency head and at a payband of 6 or higher and to the officers and employees of the legislative branch designated by the joint rules committee.</t>
  </si>
  <si>
    <t>Laura Mitchell, New Hampshire Judicial Branch, public information officer, Jan. 30, 2015, email 
Annmarie Timmins, Concord Monitor, courts and state house reporter 1994-2014 (approximately), Feb. 6, 2015, Lowell, Mass., phone
2014 Judicial Performance Evaluation Report, Supreme Court of the State of New Hampshire, June 30, 2014
http://www.courts.state.nh.us/pereval/2014-JPE-Report.pdf 
House Bill 344-FN, New Hampshire General Court, 2012
http://www.gencourt.state.nh.us/legislation/2012/HB0344.html</t>
  </si>
  <si>
    <t>Interview with Michael Dresser, reporter, Baltimore Sun, by telephone 3/21/15;
Interview with Bryan Sears, reporter, Daily Record, telephone, 3/15/15,
Interview with Michael Lord, ex dir Maryland Ethics Commission, 3/12/15, by telephone.
Interview with Dea Daly, Ethics Advisor, Maryland Department of Legislative Services by telephone 3/27/15</t>
  </si>
  <si>
    <t>Contractors are not required to adhere to the Governmental Code of Conduct or the Gift Act.</t>
  </si>
  <si>
    <t>There are no laws or regulations applying to the great majority of state workers, the rank-and-file "classified" civil servants.
However, the Executive Code of Ethics, established by executive order and which applies only to "exempt" employees (appointees of the governor), states: "For one year after leaving office, a former appointee shall not, for pecuniary gain, be an advocate for any private entity before any public body or before the state legislature or its committees, regarding any particular matter: in which the state is a party or has a direct and substantial interest; and in which the appointee had participated personally and substantively while in state employ."</t>
  </si>
  <si>
    <t>Interview 1/19/15 with Sandi Chereb, Las Vegas Review-Journal political reporter, Carson City.
Phone interview 1/22/15 with Janette Bloom, retired chief clerk, Nevada Supreme Court
Phone interview 1/23/15 with Michael Sommermeyer, PIO, Nevada Supreme Court</t>
  </si>
  <si>
    <t>Interview, Karen Nober, Executive Director, Massachusetts State Ethics Commission, Boston, MA, by email, Feb. 20, 2015
Interview, Peter Sturges, attorney and former Executive Director of the Massachusetts State Ethics Commission, Boston MA, Feb. 6, 9, by email and telephone
Code of Massachusetts Regulations,  pertaining to M.G.L. 268B, State Ethics Commission, 
http://www.mass.gov/ethics/laws-and-regulations/rules-and-regulations-governing-the-commission/</t>
  </si>
  <si>
    <t xml:space="preserve">While there is no law preventing state employees who leave government from working in the private sector, as of early 2015, there were two major revolving-door policies in place for those who enter the private sector. 
One places a two-year prohibition on lobbying activities. Former board members and executive heads of regulatory agencies, for a period of two years, are prohibited from communicating with the agency in behalf of a person who has an interest pending before the agency in an attempt to influence action on the matter.  
The second prevents former officers and upper-level employees of an agency from ever representing a person before an agency on a specific matter – such as a contract or project – that he or she was directly involved in while working at the agency. The prohibition applies to board members, executive heads and employees whose annual salary level is at or above $36,976 for the 2015 fiscal year.   
 </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</si>
  <si>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</si>
  <si>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There is no such law for civil servants.</t>
  </si>
  <si>
    <t>Liz Neeley, executive director, Nebraska State Bar Association, phone interview, March 16, 2015
Nebraska State Bar Association Judicial Performance Evaluation, accessed April 28, 2015  http://www.nebar.com/?page=JPEResults
Sarah Schulz, Grand Island Independent, "Central Nebraska judges recommended for retention," July 30, 2014 
http://www.theindependent.com/news/local/central-nebraska-judges-recommended-for-retention-in-recent-attorney-poll/article_5d3c3a52-1863-11e4-8927-0019bb2963f4.html</t>
  </si>
  <si>
    <t>Lee Slater, executive director, Oklahoma Ethics Commission. Telephone interview 2/22/2015 4:35 p.m. 
M. Scott Carter, political journalist for Oklahoma Watch, telephone interview, 2/21/2015 10 a.m.
Guardian reporting system for tracking gifts or hospitality given to state lawmakers: 
https://guardian.ok.gov/PublicSite/HomePage.aspx</t>
  </si>
  <si>
    <t>Robert Scott, Public Affairs Research Council of Louisiana, in-person interview, Feb. 19, 2015
Barry Erwin, Council for a Better Louisiana, in-person interview, Feb. 19, 2015.
Kathleen Allen, director of the Ethics Administration, in-person interview, Feb. 5, 2015
Louisiana Ethics Board's focus on small offenses lets larger violations go unnoticed, observers say, nola.com. Nov. 12, 2013.
http://www.nola.com/politics/index.ssf/2013/11/louisiana_ethics_boards_focus.html</t>
  </si>
  <si>
    <t>Mark Morris, retired courts reporter for the Kansas City Star, Liberty, Missouri, 24 April 2015, interview by phone.
Farrah Fite, media relations director, Missouri Bar, Jefferson City, Missouri, 27 April 2015, interview by phone.
Dale Doerhoff, state chair of the Judicial Performance Evaluations, Jefferson City, Missouri, 11 May 2015, interview by email.
Evaluation of Laura D Stith, Your Missouri Judges, 2014, accessed 27 April 2015, http://www.yourmissourijudges.org/judges/stith-2014/
Evaluation Criteria, Your Missouri Judges, 2014, accessed 27 April 2015, http://www.yourmissourijudges.org/evaluations/criteria/</t>
  </si>
  <si>
    <t>No such law exists.
Hon. Blair Jones, Judicial Standards Commission, Chairman, 10 February 2015, Columbus, Montana, email
Jim Nelson, Retired Montana Supreme Court Justice, 6 February 2015, Helena, Montana, telephone.</t>
  </si>
  <si>
    <t>Paul Nick, executive director, Ohio Ethics Commission, Columbus, 1-2-15 email 
Gov. John Kasich and Ohio Ethics Commission linked by political contributions, records show, Henry Gomez, Northeast Ohio Media Group, Aug. 23, 2013: http://www.cleveland.com/open/index.ssf/2013/08/gov_john_kasich_and_ohio_ethic.html 
Kasich cleared of FitzGerald’s ethics complaints, Darrel Rowland, The Columbus Dispatch, Aug. 13, 2013: http://www.dispatch.com/content/stories/public/2013/08/15/kasich-ethics-probe.html 
Ohio Ethics Commission financial disclosure statements (not online)
Nexis/Google searches seeking any information on ethics' officials or family members obtaining improper benefits</t>
  </si>
  <si>
    <t xml:space="preserve">John Schaaf, Kentucky Legislative Branch Ethics Commission, assistant director and general counsel, 31 December 2014, Frankfort, Kentucky, phone interview.
Libby Carlin, Kentucky Auditor of Public Accounts Office, assistant state auditor and certified public accountant, 31 December 2014, Frankfort, Kentucky, phone interview.
Millions at stake, Kevin Wheatley, Frankfort State Journal 12 April 2014, http://www.state-journal.com/local%20news/2014/04/12/millions-at-stake (Subscription required) accessed 2 January 2015. </t>
  </si>
  <si>
    <t>Darlene Ballard, Mississippi Commission on Judicial Performance, Executive Director, April 16 2015, Jackson, Mississippi, email interview.
Beverly Kraft, Public Information Officer, Administrative Office of Courts, Jackson, Mississippi, April 16, email interview.
MS Rules of Court, https://courts.ms.gov/rules/msrules.html.</t>
  </si>
  <si>
    <t>Tennessee law says “no member of the general assembly, elected official in the executive branch, member of the governor's cabinet, or cabinet level staff within the governor's office shall be a lobbyist during the twelve-month period immediately following departure from such office or employment. Tenn. Code Ann. § 3-6-304 (l)
 This applies to higher-level officials only.</t>
  </si>
  <si>
    <t>The Legislature adopted in March and the governor signed a new law that will take effect July 1, 2015. The law introduces a one-year waiting period following the end of a state officer or employee’s employment for them to derive a direct benefit as a result of a contract they awarded or administered on behalf of the state. 
 Additionally, the bill says, “no such officer or employee may enter into any contract, other than a contract of employment, with any state agency for a period of one year following their leaving office or employment,” unless written approval is given by the governing body of the state agency.</t>
  </si>
  <si>
    <t>State law prohibits for two years agency heads from employment with a private company that does business or applies to do business with the agency. They are not allowed to be employed, for two years, by any company that had done business with the agency during their tenure. No other employee can assist another person seeking to do business with the agency.</t>
  </si>
  <si>
    <t>Peter Knapp, Co-Director of Clinics, William Mitchell College of Law, 11 March 2015, St. Paul, Minnesota, phone interview
Judicial Selection in the States: Minnesota, National Center for State Courts, 14 April 2015, http://www.judicialselection.us/judicial_selection/index.cfm?state=MN
Public Performance Evaluations, Coalition for Impartial Justice, 5 March 2015, http://impartialcourts.org/restoring-accountability/index.html</t>
  </si>
  <si>
    <t>All sources accessed on Jan. 26, 2015
Interview, Michael E. Mone Sr., lawyer, Boston, MA, January 23, 2015, by telephone and email
Evidence of bias against black judges, Boston Globe, Adrian Walker, Columnist, June 10, 2014 
http://www.bostonglobe.com/metro/2014/06/10/judging-judges-effort-address-racial-bias-judicial-reviews-has-created-racial-firestorm-bench/Iq3x11bGAJuDWJbsIGLkpM/story.html
Courts share too little information about reviews of judges’ performance, Boston Globe, editorial, June 21, 2010
http://www.bostonglobe.com/opinion/editorials/2014/06/20/courts-share-too-little-information-about-reviews-judges-performance/UC4ObM1GHwBYWgBW57t3yM/story.html</t>
  </si>
  <si>
    <t>No such law exists. 
 There is no state regulation or law requiring state service contractors to adhere to the same code of conduct as state employees. An individual contract may contain specifications about the treatment and/or conduct of contracted employees, but typically they do not.</t>
  </si>
  <si>
    <t>Tom Rombach, president of State Bar of Michigan, phone interviews, April 12-13, 2015                                                                                                                                                       State Court Administrative Office, Improving Outcomes  http://courts.mi.gov/Administration/SCAO/Pages/Measuring%20Performance.aspx                                                                                                                                                                State Court Administrative Office, Improving Efficiency http://courts.mi.gov/Administration/SCAO/Pages/Re-engineering-Courts.aspx</t>
  </si>
  <si>
    <t>The Contractor is required to comply with all applicable local, state, and federal statutes and regulations regarding civil rights laws and equal opportunity employment. 
 In addition, a vendor code of ethics bars bidders from paying or offering to pay, either directly or indirectly, "any fee, commission compensation, gift, gratuity, or anything of value to any state officer, legislator, employee or evaluator based on the understanding that the receiving person’s vote, actions, or judgment will be influenced thereby. No bidder shall give any item of value to any employee of the State Purchasing Bureau or any evaluator. " 
 Bidders also are prohibited from using "lobbyists, attorneys, political activists, or consultants to secure the contract," so as to ensure the evaluation of proposals and award of contracts is completed without external influence.
 If the bidder is found to be in noncompliance with this section of the Request for Proposal, they may forfeit the contract if awarded to them or be disqualified from the selection.
 Standard bid language also requires vendors to have a drug-free workplace policy and abide by employee work-eligibility laws.</t>
  </si>
  <si>
    <t>No such law exists requiring state service contractors to adhere to the same code of conduct as government employees.</t>
  </si>
  <si>
    <t>Upon leaving state employment, a state official or employee has to wait at least a year before becoming a lobbyist before his or her previous agency, or takes a job with a business he or she formerly regulated, according to S.C. Code 8-13-755.</t>
  </si>
  <si>
    <t>No such law exists.
Independent state-service contractors by law are not subject to the same code of conduct  as government employees. However, there  may be certain standards they must adhere to in performing services. Those would be part of the actual contract with the state.
There are also state contract workers, who are essentially state government employees without civil-service protection or state health insurance  but who must adhere to the same standards of conduct as other state employees.</t>
  </si>
  <si>
    <t xml:space="preserve">No such law exists.
Contractors are not required to adhere to the state's administrative policy for state employees, nor are they required to follow the state's conflict of interest laws as they apply to state employees. Any conduct regulations mandatory to state contractors included in their contracts, such as requirement to adhere to a state agency's code of conduct, are not codified in law. </t>
  </si>
  <si>
    <t xml:space="preserve">Steve Lash, Daily Record, reporter, telephone interview, 3/30/15, 
Professor Amy Dillard, University of Baltimore Law School, telephone interview, 3/301/5
Gary Kolb, executive secretary, Maryland Commission on Judicial Disabilities, email, 4/29/15
National Center for State Courts, Method of Judicial Selectio, Retention Evaluation, accessed 5/28/2015  http://www.judicialselection.us/judicial_selection/methods/judicial_performance_evaluations.cfm?state Interview,
 </t>
  </si>
  <si>
    <t>Public employees include "people under contract to the state," according to the code of ethics in Montana Code Annotated, title 2, chapter 2, part 2, section 1.</t>
  </si>
  <si>
    <t>The Rhode Island ethics law has a 1-year revolving door restriction on taking a job in the private sector interacting with the employee's former government department.</t>
  </si>
  <si>
    <t xml:space="preserve">While there is no overarching law that specifies that contractors must adhere to the same code of conduct as government employees, state service contractors must adhere to the responsible contractor requirement under Minnesota Statute Chapter 16C, Section 16C.285, which defines minimum criteria for contractors, verification of compliance, subcontractor verifications and implementation. 
There is also a conflict of interest law that is applicable to vendors (Minnesota Statute Chapter 16C, section 16C.94), which states that that in order “to mitigate or neutralize a conflict, the commissioner may use methods such as revising the scope of work to be conducted, allowing vendors to propose the exclusion of task areas that create a conflict, or providing information to all vendors to assure that all facts are known to all vendors.” </t>
  </si>
  <si>
    <t>Mary Ann Lynch, Esq., Government and Media Counsel, Administrative Office of the Courts, Maine Judicial Branch, 20 February 2015, email interview.
Angela Weston, Executive Director, Maine State Bar Association, 23 March 15, Interview.
Cabanne Howard, Executive Secretary, Committee on Judicial Responsibility and Disability, Maine Judicial Branch, 12 February 2015, telephone Interview.
History of Reform Efforts Webpage, American Judicature Society, accessed March 13, 2015, http://www.judicialselection.us/judicial_selection/reform_efforts/active_organizations.cfm?state=ME
MSBA Evaluation of Maine Trial Judges Survey, 2004, accessed March 12, 2015,
http://www.americanbar.org/content/dam/aba/migrated/jd/lawyersconf/performanceresource/survey/msbaevaluation.authcheckdam.pdf</t>
  </si>
  <si>
    <t>Although the Iowa Public Employees' Retirement System does have its own code of ethics, the code states that IPERS "has relied on Iowa Code chapter 68B and administrative rules promulgated under that chapter to monitor and make decisions on conflict of interest issues."
Under Iowa Code Chapter 68B of the Iowa Code, state officials and employees are prohibited from entering into lobbying activities within two years after the end of their employment or service with the state. A similar rule applies for receiving compensation from any "person, firm, corporation, or association in relation to any case, proceeding, or application with respect to which the person was directly concerned and personally participated during the period of service or employment" with the state.
Key employees within the Iowa Public Employees' Retirement System would be restricted from certain lobbying activities as well as "prohibited use of influence" under Chapters 68B.5A and 68B.7, respectively. 
However, according to legal counsel in the department, Iowa Code Chapter 68B does not provide a clear answer with regard to lobbying after ceasing service on the IPERS Investment Board. The provision applies to state employees, however, members of the IPERS board are not considered state employees because they do not receive compensation for their service. Additionally, while there is a lobbying restriction for members of state boards in Chapter 68B, the IPERS Investment Board does not meet the definition of a board because it does not have rule-making authority or the ability to reach decisions in a contested case proceeding.</t>
  </si>
  <si>
    <t>Melissa Landry, executive director, Louisiana Lawsuit Abuse Watch, in-person interview, March 6, 2015
Robert Scott, Public Affairs Research Council, in-person interview, Feb. 19, 2015
Kevin Kane, Pelican Institute, in-person interview, Jan. 21, 2015</t>
  </si>
  <si>
    <t>Feb. 25, 2015 email interview with Alaska Public Offices Commission executive director Paul Dauphinais
"Tuck fined $14,000 for campaign finance violations,"" Alaska Public Radio Network, By Alexandra Gutierrez, APRN - Juneau, July 16, 2014 (http://www.alaskapublic.org/2014/07/16/tuck-fined-14000-for-campaign-finance-violations/); 
"Former Alaska Rep. Alan Dick ordered to repay state $18,000 for ethics violations,"" Alaska Dispatch, Laurel Andrews, Sept. 11, 2013 (http://www.adn.com/article/20130911/former-alaska-rep-alan-dick-ordered-repay-state-18000-ethics-violations)
APOC Staff vs. Chris Tuck, Amended Consent Agreement (http://www.alaskapublic.org/wp-content/uploads/2014/07/13-11-CD-Amended-Consent-Agreement-1.pdf), accessed May 15, 2015; 
Aug. 20, 2015, in-person interview in Anchorage with Mike Bradner, former House Speaker and longtime legislative analyst</t>
  </si>
  <si>
    <t>Mike Cason, al.com, state government reporter, April 12, 2015, telephone interview.
Kim Chandler, The Associated Press, Alabama state government reporter, April 1, 2015, telephone interview.
Phil Rawls, former government reporter, the Associated Press, June 2, 2015, telephone interview. 
“Alabama Attorney General's office drops criminal charges against Lowell Barron,” Paul Gattis, al.com, Aug. 25, 2014. http://www.al.com/news/huntsville/index.ssf/2014/08/alabama_attorney_generals_offi.html, accessed March 3, 2015. 
“Emotional Lowell Barron wipes tears from eyes, describes indictment as 'witch hunt,'” Paul Gattis, al.com, April 23, 2013. http://blog.al.com/breaking/2013/04/emotional_lowell_barron_wipes.html, accessed March 3, 2015. 
“Alabama governor to donate leftover campaign funds,” Phil Rawls, state government reporter (retired), The Associated Press, Oct. 31, 2014.
http://www.tuscaloosanews.com/article/20141031/NEWS/141039938/0/search, accessed March 3, 2015. 
“Guy Hunt,” Alabama Department of Archives and History, Feb. 3, 2009. http://www.archives.state.al.us/govs_list/g_huntgu.html, accessed March 3, 2015. 
“Hubbard spends nearly $300,000 on legal fees,” The Associated Press, The Montgomery Advertiser, Feb. 2, 2015. http://www.montgomeryadvertiser.com/story/news/2015/02/02/hubbard-spends-nearly-300000-on-legal-fees/22755657/, accessed March 3, 2015.</t>
  </si>
  <si>
    <t>The Maryland Ethics Law applies to state contractors which specifically spells out conflicts of interest which include having to forego deals that might have a hidden benefit to the bidder or procurement seeker/contractors. The ban on bribery also affects contractors, as a basic premise of state criminal law. In addition, under state regulations, all contractors are bound by non-discrimination laws.</t>
  </si>
  <si>
    <t>Jenn Gonnely, Executive Director, Utah Chapter of League of Women Voters, in-person interview on February 10, 2015, Salt Lake City.
Jeff Hunt; attorney with Parr, Brown, Gee, Loveless; in-person interview on February 19, 2015, Salt Lake City.
John Dougall. Utah State Auditor in-person interview on February 26, 2015, Salt Lake City.
Utah records hub website: http://openrecords.utah.gov
(Law creating Utah records hub website). Utah Transparency Advisory Board, Amended by Chapters 75, 185 and 387, 2014 General Session, Utah Code 63A-3-403(10)(11), http://le.utah.gov/xcode/Title63A/Chapter3/63A-3-S403.html, Accessed May 16, 2015.
Utah opens new hub for GRAMA open-records requests, Dan Harrie, Salt Lake Tribune, January 13, 2015, http://www.sltrib.com/news/2054452-155/state-opens-new-grama-hub ..... Accessed May 9, 2015.
Goodbye GRAMA Requests? State Advisory Board Pushing for Open-Data Website, Ryan Curtis, Utah Political Capitol, December 13, 2013, http://utahpoliticalcapitol.com/2013/12/13/goodbye-grama-requests-state-advisory-board-pushing-for-open-data-website/</t>
  </si>
  <si>
    <t>In practice, the state executive does not publish monthly or quarterly in-year reports on revenues collected, expenditures made and debt incurred, but such reports are available in a limited manner.
A limited number of agencies provide monthly cash balance reports. Those reports are available from individual agencies or the Joint Legislative Budget Committee.
Reports published annually - and which look back one year - provide details about revenues, expenditures and debt. That reports are available online at no cost.</t>
  </si>
  <si>
    <t>No such law exists. 
Corroborated with: Aaron Birst, executive director of North Dakota States’ Attorneys’ Association, email, Feb. 28, 2015.</t>
  </si>
  <si>
    <t>The most comprehensive report on revenue is released annually in November on the website of the Department of Revenue's Tax Division, and there are spring and fall Revenue Source Books released respectively in April and December. However, monthly information on revenue is more fragmented and difficult to identify and process: "It's hard to find the monthly stuff," says Gregg Erickson, who's covered the budget process as an economist and reporter for decades, "though most of it's on Revenue's website." Exact current debt loads are also difficult to identify, says Gunnar Knapp, director of the Institute of Social and Economic Research: "You can find it on various state websites," Knapp says. "It's trickier and kind of hidden away on the Department of Administration's website."</t>
  </si>
  <si>
    <t>Restrictions on Lobbying (2005 amended 2010) NC GC 120C-304. http://www.ncleg.net/EnactedLegislation/Statutes/HTML/BySection/Chapter_120C/GS_120C-304.html</t>
  </si>
  <si>
    <t>No such law exists.
 Maine law does not apply a broad code of conduct regulating behavior, practice or performance to all state service contractors.
 The purchase of certain goods — specifically, of apparel, footwear and textiles, requires that contractors adhere to general workplace work place safety and anti-discrimination practices. These codes are in place to protect Maine businesses from vendors in other jurisdictions not subject to the same general laws, and do not broadly cover behavior, practice or performance 5 § 1825-L</t>
  </si>
  <si>
    <t>In Kentucky, bidders and contractors are subject to disciplinary action and/or termination of the contract for violations of conduct and performance regulations. 
For instance, Title 200 of Kentucky Administrative Regulations Chapter 5, Section 315, allows for the Finance and Administration Cabinet to take action against a contractor or bidder for the following reasons set forth by the regulation (paraphrased unless otherwise noted with quotes):
(1) failure to post bid or performance bonds
(2) substituting commodities without consent
(3) failing to comply with the terms of the contract
(4) failing to replace inferior materials or work
(5) refusing to accept terms of the contract
(6) falsifying invoices
(7) collusion with other bidders
(8) failure to pay state taxes
(9) failure to comply with state prevailing wage laws. 
In addition, Kentucky Revised Statutes 45A, Section 553, requires an agency that engages with a contract to privatize a function of government to conduct an evaluation and report about the performance of the contract. That report must go to the governor, auditor of public accounts and Legislative Research Commission. 
 That review for all privatization contracts worth more than $500,000 a year, according to KRS 45A.553(2), must include: determining compliance with "applicable statutory requirements and the provisions of the contract" and (3) the "number of individuals working the equivalent of full-time hours under contracts or agreements."</t>
  </si>
  <si>
    <t xml:space="preserve">Evaluation of the Judiciary Serving Jefferson County, KY, Louisville Bar Association, 2014 edition, https://www.loubar.org/UserFiles/files/Judicial%20Evaluation%20Archives/2014%20Judicial%20Evaluation%20Comparative%20FINAL%20DRAFT.pdf,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t>
  </si>
  <si>
    <t>Candidates and elected officials can use campaign contributions for personal purposes in Wyoming and some do. When elected officials retire, they can walk away in control of unspent campaign funds.
“In Wyoming, if you have money left over you can do whatever you want with it,” said Keith Gingery, Teton County deputy attorney and former state representative who retired in 2014. “There’s no law that says you can’t just take the money.”
Some candidates move the remaining money to their personal checking accounts, while others would save it for the next election cycle, he said.
Gingery would use the funds he had leftover, which he said weren’t much, to pay for mailers to his constituents after the campaign, and when he retired he donated what he had left over to other candidates. “I want to respect the people who gave me the money,” he said.
In 2011, legislator Rep. Tim Stubson, R-Casper, sponsored a bill that would bar campaign donations from being used for personal expenses, but it did not pass.</t>
  </si>
  <si>
    <t>Laura Lee Prather, partner, Haynes and Boone LLP, telephone interview, Jan. 2, 2015 
Joseph R. Larsen, special counsel, Sedgwick Law, Houston, telephone interview, Jan. 2, 2015
The Texas Public Information Act, Chapter 552 of the Texas Government Code, 1973
http://www.statutes.legis.state.tx.us/Docs/GV/htm/GV.552.htm
The Texas Open Meetings Act, Chapter 551 of the Texas Government Code, 1967
http://www.statutes.legis.state.tx.us/Docs/GV/htm/GV.552.htm
Texas Attorney General's Office, 2014 Public Information Handbook. Accessed April 6, 2015
https://www.texasattorneygeneral.gov/AG_Publications/pdfs/publicinfo_hb.pdfv</t>
  </si>
  <si>
    <t>Gloria Farha Flentje, Wichita attorney and member of volunteer judicial review group, telephone interview May 12, 2015
http://www.kansasjudgereview.org/</t>
  </si>
  <si>
    <t>The governor’s office does not publish monthly or quarterly reports on revenues collected, expenditures made and debt incurred.
However, that information is systematically filed and made available to the public on the Open Alabama website. That site has multiple reports filed on the last day of each month. The information is presented in a variety of ways, including total spending and expenditure reports and revenue reports. The site also offers spending reports by department, including the percentage of the budget spent so far, encumbrances and budget balances. Warrants are posted on the state daily, like a state check register, and visitors can search for spending items by category, payee or agency.
Additionally, state agencies file quarterly performance reports that are available on the Executive Budget Office website. Tom Spencer, a senior research associate with the Public Affairs Research Council of Alabama, said his organizations doesn’t systematically bulldog the state budget process, but he occasionally refers to those performance reports. “Some are good and others don’t take it very seriously. It varies according to agency what is worthwhile at all,” he said.</t>
  </si>
  <si>
    <t>Caleb Hunter, head of marketing and communications for the Iowa Department of Administrative Services, said the chapter in the Iowa code that defines ethics regulations, Section 68B, applies to government employees and is also referenced in contract terms and conditions. Additionally, a section in the department's Administrative Code, IAC 11-117.18(2) Vendor Performance, covers vendor suspension or debarment. In addition to failure to deliver, causes for suspension or debarment include attempts to influence the decision of any state employee involved in the procurement process, evidence of agreements by vendors to restrain trade or impede competitive bidding, determination by the civil rights commission that a vendor conducts discriminatory employment practices, evidence that a vendor has willfully filed a false certificate with the department, and debarment by the federal government. The department's procurement office has a conflict-of-interest and related-party disclosure policy for purchasing agents and others who purchase items.
The Department of Administrative Services also lists "General Terms and Conditions for Service Contracts/Solicitations," which include clauses requiring contractors' "compliance with the law." The terms and conditions also prohibit contractors, employees and officers or agents of a contractor from engaging in relationships that would be defined as a conflict of interest, including "using their positions for purposes that are, or give the appearance of being, motivated by the desire for private gain for themselves or others with whom they have family, business, or other ties." 
A list of actions that would justify termination for cause includes providing a statement or material that is "false, deceptive, or materially incorrect or incomplete;" the "contractor or any of contractor’s officers, directors, employees, agents, subsidiaries, affiliates, contractors or subcontractors has committed or engaged in fraud, misappropriation, embezzlement, malfeasance, misfeasance, or bad faith;" and failing to comply with the law. A similar list of terms and conditions exists for goods contracts. 
Contractor performance is reviewed prior to a renewal of a master agreement. Additionally, agencies are encouraged to document vendor performance throughout the contract and report any issues. Vendor performance can lead to debarment or suspension if the vendor fails to deliver the product on time or to the specifications agreed upon in the contract. 
Attempts to influence the decision of a state employee involved in the procurement process, or restrain trade or impede competitive bidding, or willfully filing a false certificate or conducting discriminatory employment practices can also result in suspension or debarment.</t>
  </si>
  <si>
    <t>Ashlee Lolkus, communications director, Iowa State Bar Association, Jan. 21, 2015, telephone interview
Joe Feller, president, Iowa State Bar Association, Jan. 22, 2015, telephone interview
Steve Davis, communications director, Iowa Judicial Branch, Feb. 13, 2015, email
Judicial Evaluations, Iowa State Bar Association, accessed April 7, 2015
http://www.iowabar.org/?page=JudicialEvaluations</t>
  </si>
  <si>
    <t>State service contractors and their agents have to abide by all the ethical requirements that apply to persons who have a business relationship with the state, under the State Ethics Code, overseen by the inspector general's office, that other state elected officials, specially appointed officials and procurement officials have to follow.
 If the contractor or any of its agents violate any applicable ethical standard, the state may terminate the contract immediately upon notice to the contractor, who may also be subject to penalties. 
 Among the standards they have to follow are: Cannot accept other employment with substantial pay if job is incompatible with responsibilities of current position; must file financial disclosure statements; cannot participate in any decision or vote if contractor or family member has a conflict of economic interest, and must abide by restrictions on certain employment or representative for a year.</t>
  </si>
  <si>
    <t>Interview: John Trimble, Indianapolis attorney with Lewis Wagner LLC, president of the Indianapolis Bar Association, Feb. 9, 2015, by phone. 
Interview: Kathryn Dolan, Supreme Court public information officer, Feb. 16, 2015, by email. 
Indiana Bar Association article, "Bar members say 'yes' to justices, judges up for retention next month," Oct. 7, 2014, by Carissa Long; http://www.inbar.org/news/196780/Bar-members-say-yes-to-justices-judges-up-for-retention-next-month.htm</t>
  </si>
  <si>
    <t>A 100 score is earned if the state executive publishes monthly or quarterly in-year reports that include the above information. These reports are available online for no cost, can be obtained electronically within a week for free, or in paper for no more than the cost of photocopies.
A 50 score is earned if it takes two weeks to obtain these reports, requesters are required to visit an office, or a fee must be paid. 
A 0 score is earned if it takes more than a month to obtain these reports, the cost is prohibitive, or they cannot be obtained at all.</t>
  </si>
  <si>
    <t>Decision-makers in the Indiana Public Retirement System fall under the provisions of the State Ethics Code, which require a one-year "cooling-off" period before they can be employed or accept compensation as a lobbyist or from an employer under certain circumstances. The one-year period applies if the former state employee negotiated or administered a contract with that employer or agency or was in a position to make a discretionary decision affecting the outcome of negotiations or nature of the administration. The provision also applies if the state employee made a regulatory decision that directly applied to the employer or to its parent or subsidiary company. 
 The law says a former state employee may not represent or assist a person in a particular matter involving the state for a year after leaving state employment if that person personally and substantially participated in the same matter while employed by the state, even if the former state employee isn't compensated for that work. 
 A former state employee also cannot accept a job or money from an employer for a year after leaving the state if the circumstances surrounding that job would lead a "reasonable person" to believe the job or money was given or offered to influence the state employee in performing his job.</t>
  </si>
  <si>
    <t>Robert Cummins, fmr. Chairman of the Illinois Judicial Inquiry Board, 9 March 2015, 10 March 2015, phone interview, email interview.
Illinois State Bar Association, evaluations, accessed 13 March 2015, http://www.isba.org/judicialevaluations/bycounty
Illinois Supreme Court, accessed April 23, 2015, http://www.state.il.us/court/SupremeCourt/</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</si>
  <si>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“Bar survey shows lawyers rate Hoagland higher than Arnold in judicial race,” Betsy Z. Russell, Eye on Boise, The Spokesman-Review, Oct. 20, 2014, http://www.spokesman.com/blogs/boise/2014/oct/20/bar-survey-shows-lawyers-rate-hoagland-higher-arnold-judicial-race/</t>
  </si>
  <si>
    <t>Illinois law mandates a one-year cooling off period for decision-makers in state-run pension funds taking positions and or receiving compensation from the private sector after leaving their pension fund positions. This includes seeking employment with those who have contracts with the state - including subsidiaries of companies with state contracts- valued at more than $25,000. 
(5 ILCS 430/5-45) 
    Sec. 5-45. Procurement; revolving door prohibition.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 
(h) The following officers, members, or State employees shall not, within a period of one year immediately after termination of office or State employment, knowingly accept employment or receive compensation or fees for services from a person or entity if the person or entity or its parent or subsidiary, during the year immediately preceding termination of State employment, was a party to a State contract or contracts with a cumulative value of $25,000 or more involving the officer, member, or State employee's State agency, or was the subject of a regulatory or licensing decision involving the officer, member, or State employee's State agency, regardless of whether he or she participated personally and substantially in the award of the State contract or contracts or the making of the regulatory or licensing decision in question:
(....)
(2) members of a commission or board created by the Illinois Constitution;</t>
  </si>
  <si>
    <t>No such law exists. Idaho Code Section 67-5726 does state that “no officer or employee shall accept property which he knows does not meet specifications,” but there is otherwise no code of conduct specific to contractors after they have received a contract, other than those standards specified in the contract.
The Idaho Code of Administrative Procedure, in IDAPA 38.0501.081.02, lays out “Standards of Responsibility” for vendors bidding on state contracts, and requires that contracts be awarded to the “lowest responsible bidder.” If a bidder isn’t deemed “responsible”, that’s grounds to deny the bidder the state contract.
The “Standards of Responsibility” include having the resources available to meet the contract requirements, including financial resources, equipment, materials, expertise and personnel; a “satisfactory record of integrity;” legal qualifications to do business in the state; experience; and prior performance record. Vendors are required to submit information to the state to document that they meet these standards of responsibility.</t>
  </si>
  <si>
    <t>In practice, the state executive publishes monthly or quarterly in-year reports on revenues collected, expenditures made, and debt incurred.</t>
  </si>
  <si>
    <t>Tammy Mori, Hawaii Judiciary, special assistant for judiciary communications, 20 January 2015, telephone
Judicial Performance Program 2014 Report, Hawaii State Judiciary, 16 October 2014, http://www.courts.state.hi.us/docs/news_and_reports_docs/JP14REPT.pdf
Patricia Mau-Shimizu, Hawaii Bar Association, executive director, 28 April 2014, Honolulu, Hawaii, telephone</t>
  </si>
  <si>
    <t>No former board member or former employee who was employed at least 181 days, within 12 months after termination of the former employee's employment, can represent any person or business for a fee or other consideration, on matters in which the former employee participated as an employee or on matters involving official action by the particular state agency or subdivision thereof with which the former employee had actually served, according to Hawaii Revised Statutes Chapter 84, Section 18.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 under Hawaii Revised Statutes, Chapter 84, Section 3.
 State agencies can, however, contract with a former employee on matters on behalf of the state and the former employee can appear before any agency in relation to that employment. 
 Violations can result in the favorable state action being voided, and the state attorney can pursue legal action to recover compensation.</t>
  </si>
  <si>
    <t>In-person interview with Bill Rankin, Court Reporter for the Atlanta Journal - Constitution;
Phone interview with Robin McDonald, Reporter, The Daily Report, February 27,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</si>
  <si>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Idaho has no such restrictions.</t>
  </si>
  <si>
    <t>Sean O'Sullivan, former News Journal courts reporter, current community affirs director, Delaware Courts, email interview, February 6, 2015;
Jeff Mordock, News Journal reporter, former Delaware courts reporter, email interview, January 30, 2015; Carl Kanefsky, spokesman, Department of Justice, email interview, January 22, 2015;
Gov. Jack Markell Executive Order Four, "Preservation of Delaware's independent judiciary and continuance of the judicial nominating commission", March 26, 2009, accessed April 19, 2015: http://1.usa.gov/1E7vHbs</t>
  </si>
  <si>
    <t>As public officials, executives at the Employee Retirement System are banned from lobbying state government for one year after leaving office.</t>
  </si>
  <si>
    <t>Legislative Fiscal Bureau,  "State Budget Process: Informational Paper #74, January 2013, http://legis.wisconsin.gov/lfb/publications/Informational-Papers/Documents/2013/74_State%20Budget%20Process.pdf
Todd Berry, president, Wisconsin Taxpayers Alliance, 401 North Lawn St., Madison. Email: pres1@wistax.org' Face-to-face interview and followup emails, Feb. 17, 2015 and Feb. 18, 2015
"State Budget: Process and Issues," The Wisconsin Taxpayer, October 2014. www.wistax.org</t>
  </si>
  <si>
    <t>Howard Finkelstein, Public Defender of Broward County, interviewed by phone March 27, 2015
David Bogenschutz, Florida lawyer who often represents judges in JQC cases, interviewed by phone April 3, 2015
Palm Beach County Bar Association Judicial Evaluations, http://www.palmbeachbar.org/judicial-evaluations/, accessed April 21, 2015</t>
  </si>
  <si>
    <t>Steve Harshman, Wyoming Legislature, State House of Representatives, Co-Chairman of the Joint Appropriations Committee, May 12, 2015, phone.                                                                
Ruth Ann Petroff, Wyoming Legislature, State House of Representatives, April 28, 2015, phone.
2015 General Session Budget Bill, Budget and Fiscal Information, State of Wyoming Legislature website, March 4, 2015
http://legisweb.state.wy.us/2015/Chapter/SF0001.PDF</t>
  </si>
  <si>
    <t>There is no cooling-off period for any decision-makers at the SBA. None are appointed state officers, the executive director is hired by the board of trustees, and he hires everybody below him. Therefore no decision makers are subject to 112.313.
112.313 Standards of conduct for public officers, employees of agencies, and local government attorneys. —
(9)3.a.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 No member of the Legislature shall personally represent another person or entity for compensation during his or her term of office before any state agency other than judicial tribunals or in settlement negotiations after the filing of a lawsuit.
b. For a period of 2 years following vacation of office, a former member of the Legislature may not act as a lobbyist for compensation before an executive branch agency, agency official, or employee. The terms used in this sub-subparagraph have the same meanings as provided in s. 112.3215.</t>
  </si>
  <si>
    <t>Governor’s budget on its Web site, accessed on April 23, 2015. http://www.budget.wv.gov/approvedbudget/Pages/default.aspx
 Mike McKown, director of the state Budget Office, in a telephone interview from his office in the state Capitol in Charleston WV on Jan. 2, 2015. 
 Jack Rogers, recently retired state department head, in a telephone interview from his home in Charleston WV on Jan. 22, 2015.</t>
  </si>
  <si>
    <t>In person interview Feb. 18, 2015, with Perry Newson, Ethics Commission executive director. Phone interview with Newson June 8, 2015.
Phone interview Feb. 24, 2015, with Jim Morrill, politics and government reporter for the Charlotte Observer.
Phone interview Feb. 28, 2015 with Bob Hall, executive director of Democracy North Carolina.
Phone interview Feb. 27, 2015, with Chris Heagarty, director of NC Judicial Standards Commission. 
Phone interview Feb. 27, 2015 with Michael Crowell, professor of public law and government at the UNC School of Government.</t>
  </si>
  <si>
    <t>Carol Williams, GEC executive director, telephone interview Feb. 18, 2015.
Newspaper search, 2013-present.  
"Ethic Commission Denies Complaint Against Pauls," Andy Marso, Topeka Capital-Journal, Oct. 24, 2012:http://m.cjonline.com/news/2012-10-24/ethics-commission-denies-complaint-against-pauls#gsc.tab=0</t>
  </si>
  <si>
    <t>Michael Mann, managing consultant, Legislative Evaluation &amp; Accountability Program Committee, email interview 4/14/2015;
Legislative Evaluation &amp; Accountability Evaluation Committee Legislative Budget Notes Publications &amp; Enacted Budget Bills, accessed 4/22/2015 http://leap.leg.wa.gov/leap/budget/index_lbns.asp 
Printed format of budget bills, Washington State Legislature, accessed 4/14/2015
http://app.leg.wa.gov/billsbytopic/Results.aspx?subject=BUDGETS&amp;year=2015</t>
  </si>
  <si>
    <t>Public employees are prohibited from representing a person "with promised or actual compensation, on any matter before the governmental body with which he has been associated for one year after he leaves that body." Executive-level employees face a two-year cooling-off period.</t>
  </si>
  <si>
    <t>Carmine Boal, chief clerk, Iowa House of Representatives, Jan. 30, 2015, telephone interview
Michael Marshall, secretary of the Senate, Iowa Legislature, Feb. 9, 2015, telephone interview
Joni Ernst, Iowa GOP Senate Candidate, Failed To Disclose Rental Property, Christina Wilkie, Huffington Post, Oct. 21 2014  http://www.huffingtonpost.com/2014/10/21/joni-ernst-iowa-property_n_6024756.html?1413936439
Iowa Senate Statement of Economic Interest, Joni Ernst, Jan. 23, 2014
https://www.legis.iowa.gov/docs/LSA/Disclosures/2014/9761.pdf
Candidate Report (Amendment 1), Joni Ernst, U.S. Senate financial disclosures, accessed April 7, 2015
https://efdsearch.senate.gov/search/view/annual/562f3607-4b3b-434b-a003-22229e53d211/</t>
  </si>
  <si>
    <t>Pension board members and employees in the pensions office are required to follow a two-year cooling off period in Delaware law. 
Delaware law says, "For 2 years after leaving State employment, State employees may not represent or otherwise assist a private enterprise on matters involving the State, if they are matters where the former employee: (1) gave an opinion; (2) conducted an investigation, or (3) were otherwise directly and materially responsible for the matter while employed by the State." § 5805(d)</t>
  </si>
  <si>
    <t>ORS 244.045 spells out a two-year moratorium on lobbying for certain public officials after their time in public office, including a Public Utility Commissioner, the Director of the Department of Consumer and Business Services, the Administrator of the Division of Finance and Corporate Securities, the Administrator of the Insurance Division, and the Administrator of the Oregon Liquor Control Commission. Also, a public official and/or legislator may not go to work for a contract that they created under ORS 244.047. Otherwise a civil servant may work wherever they like. 
Stricter rules apply to former Treasury Department employees, who may not lobby the Oregon Investment Council following their employ under ORS 244.045, and the Oregon State Police.</t>
  </si>
  <si>
    <t>William Schluter, Former state Senator, 2/12/15 phone interview. 
Mark, T. Holmes, State Ethics CommissionDeputy Director, via 1/26/15 email. 
Assemblyman John Wisniewsi(D-Sayerville), via 2/8/15 phone interview.</t>
  </si>
  <si>
    <t xml:space="preserve">Email exchange, Mark Dubois, state's first chief disciplinary counsel (in 2011), co-author of "Connecticut Legal Ethics and Malpractice," and former president of the Connecticut Bar Association, April 7, 2015, from New London.
"Judicial pensions should be earned," editorial in CT Post, April 30, 2014, http://www.ctpost.com/news/article/Judicial-pensions-should-be-earned-5442952.php
Judicial Selection Commission, (accessed most recently on June 22, 2015) http://www.ct.gov/jsc/cwp/view.asp?a=3267&amp;Q=399498&amp;jscNav=| 
  </t>
  </si>
  <si>
    <t>Heath Haussamen, New Mexico in Depth, reporter, 15 March 2015, via phone.
Diane Denish, former lieutenant governor of New Mexico, 16 March, via phone.
Viki Harrison, Common Cause New Mexico, executive director, 30 March, via phone.
Kent Cravens, former Republican state senator, interview, 16 March 2015, state capitol building, Santa Fe, in person.</t>
  </si>
  <si>
    <t>R. Jay Landis, director of Division of Legislative Automated Systems, 17 February 2015, Richmond, Va., interview by email.
Legislative Information System, 2014 Special Session I Budget Bill -- Acts of Assembly, http://lis.virginia.gov/142/bud/TOC2.HTM, searchable: http://lis.virginia.gov/cgi-bin/legp604.exe?142+men+SB2+G32
LIS, 2013 Session Budget Bill -- Acts of Assembly, http://lis.virginia.gov/131/bud/TOC2.HTM, searchable: http://lis.virginia.gov/cgi-bin/legp604.exe?131+men+SB2</t>
  </si>
  <si>
    <t>Kent Wagner, executive director, Colorado Office of Judicial Performance Evaluation, in a Jan. 29, 2015, e-mail. 
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during a Jan. 30, 2105, phone interview.
Ann Butler, “When grading judges isn’t blind,” The Durango Herald, Nov. 1, 2014: http://www.durangoherald.com/article/20141101/NEWS01/141109954/When-grading-judges-isn%E2%80%99t-blind
State of Colorado Office of Judicial Performance Evaluation, website, accessed April 27, 2015: http://www.coloradojudicialperformance.gov/retention.cfm?ret=833
2014 Retention Survey Report for Colordo Supreme Court Justice Brian D. Boatright, accessed April 27, 2015: http://www.coloradojudicialperformance.gov/retentionpdfs/2014/SC%20Justice%20Brian%20D.%20Boatright.pdf</t>
  </si>
  <si>
    <t>Interview: Julia Vaughn, policy director, Common Cause-Indiana, May 11, 2015, by email. 
Indianapolis Star article, "Gov. Pence to sign ethics reform bill," April 28, 2015, by Tony Cook; http://www.indystar.com/story/news/politics/2015/04/27/bosma-agrees-ethics-reform-changes/26474885/.
House Bill 1002, passed by the Indiana General Assembly in April 2015 and signed by Gov. Mike Pence in early May 2015, replaces the legislative ethics law; http://iga.in.gov/legislative/2015/bills/house/1002.
Indiana Constitution, Article 4, Section 14, disciplinary action against state legislators; http://iga.in.gov/legislative/laws/const/
Indiana Code 2-2.1-3-4, form, availability of legislative economic disclosure records; http://iga.in.gov/legislative/laws/2014/ic/titles/002/.</t>
  </si>
  <si>
    <t>Robert Cummins, fmr. Chairman of the Illinois Judicial Inquiry Board, 9 March 2015, 10 March 2015, phone interview, email interview.
Illinois Secretary of State website, accessed 13 March 2015, http://www.ilsos.gov/economicinterest/economicinterest
Dan Stralka, executive director, Illinois Civil Service Commission, interview by phone, March 13, 2015</t>
  </si>
  <si>
    <t>Oklahoma's law only specifically requires a one-year "cooling off" period for "any state officer or employee who exercises discretionary or decision-making authority in awarding a privatization contract." 
State officers are prohibited for a period of one year from the date that the privatization contract is awarded from becoming an officer or employee of a business organization which is a party to any privatization contract with the state agency in which the state officer or employee exercised "such discretionary or decision-making authority." If a violation is found, the business organization is prohibited from contracting with that agency for one year from the date of the violation. The restriction only applies to private sector contracts the employee helped execute, not general conflicts of interest.</t>
  </si>
  <si>
    <t>No such law exists. 
 Georgia does not have a law requiring a code of conduct for contractors as it does for state employees. 
 However, the Georgia Procurement manual requires suppliers, vendors and contractors to uphold the same standards as state employees.</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</si>
  <si>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t>
  </si>
  <si>
    <t>Jon Ralston, host, KNPB's Ralston Reports, Las Vegas, NV, April 23, 2015 and May 4, 2015, by phone.
Catherine Lu, Public Information Officer, Nevada Secretary of State, Las Vegas, NV, April 27, 2015, by email
Yvonne Nevarez-Goodson, Executive Director, Nevada Commission on Ethics, Las Vegas, NV, April 14, 2015, by phone.
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281A.400, Ethics in Government, Code of Ethical Standards, General requirements; exceptions
http://www.ethics.nv.gov/FORMS/Ethics%20in%20Government%20Law%202007%20and%20SB%20160%20%282009%20Session%29.pdf
Amy Rose, Legal Director, ACLU of Nevada, Las Vegas, NV, June 17, 2015, by phone.
Kimberly Farmer, Executive Director, Nevada Bar Association, Las Vegas, NV, June 17, 2015, by phone.</t>
  </si>
  <si>
    <t>Cathal Connelly, Public Information Officer, Judicial Council of California, email, Feb. 24, 2015
Los Angeles County Bar Association, Final Report of the 2014 Judicial Elections Evaluation Committee, May 5, 2014
http://www.lacba.org/Files/Main%20Folder/Documents/Judicial_Not_Restricted/files/2014_JEEC_Final_Report.pdf
San Jose Mercury News, "California Supreme Court: Leondra Kruger easily confirmed as new justice," Dec. 22, 2014
http://www.mercurynews.com/crime-courts/ci_27188762/california-supreme-court-leondra-kruger-easily-confirmed-new
Guidelines for the Commission on Judicial Appointments, (2007)
http://www.courts.ca.gov/documents/guidelinescja.pdf
State Bar of California, Commission on Judicial Nominees Evaluation, (July 2007)
http://rules.calbar.ca.gov/LinkClick.aspx?fileticket=49Aq1IKMz54%3d&amp;tabid=1230</t>
  </si>
  <si>
    <t>There have been no documented cases of candidates or elected officials using campaign contributions for personal purposes. 
 However, Julie Archer, who lobbies for the Citizens Action Committee, points out that the monitoring of candidate's spending is weak. “They [Secretary of State's office] are somewhat effective, but I don’t have a good sense there’s a lot of auditing what the candidates are actually spending money on,” said Archer. “There are reporting requirements, and a lot of the information comes in on paper. They have a limited staff so it’s harder for them to monitor spending. If we had a requirement for electronic filing, it would be easier to find the problems.”
 A spokesman for the Secretary of State’s office said he could not disclose whether any candidate had been investigated for using campaign funds for his personal use, but said all complaints are fully investigated by his office. 
 There have not been any egregious examples recently of candidates using campaign funds for their own purposes, said Phil Kabler, statehouse correspondent for the Charleston Gazette.</t>
  </si>
  <si>
    <t>David J. Sachar, Executive Director of Judicial Discipline Commission, telephone interview, February 2, 2015 
David Couch, Little Rock attorney, January 20, 2015, telephone.  
Matt Campbell, Little Rock attorney and blogger, Blue Hog Report, January 20, 2015, telephone. 
Dan Greenberg, president of Advance Arkansas Institute, conservative think tank and former state legislator, January 21, 2015, telephone.</t>
  </si>
  <si>
    <t>No such law exists. 
There are no laws restricting state employees from any employment in the private sector.</t>
  </si>
  <si>
    <t>Les Kondo, Hawaii State Ethics Commission, executive director, Honolulu, Hawaii, 16 January 2015, telephone 
Janet Mason, League of Women Voters- Hawaii, legislative chair, Honolulu, Hawaii, 16 January 2015, telephone
Disclosures, Hawaii State Ethics Commission, accessed 16 January 2015
http://ethics.hawaii.gov/alldisc/</t>
  </si>
  <si>
    <t>Ohio's "revolving door" law covers all public officials except legislators (who were specifically exempted in a federal court ruling). It generally applies for a year after leaving public employment, saying the former employee shall not "represent a client or act in a representative capacity for any person on any matter in which the public official or employee personally participated as a public official or employee through decision, approval, disapproval, recommendation, the rendering of advice, investigation, or other substantial exercise of administrative discretion."</t>
  </si>
  <si>
    <t>New York Public Officers Law Section 73 prohibits former state employees from doing business with their former department for two years. The law also prohibits the former employee indefinitely from conducting business related to a matter with which the person was involved while a state employee.
 Section 73, 8(a) states "(i) No person who has served as a state officer or employee shall within a period of two years after the termination of such service or employment appear or practice before such state agency or receive compensation for any services rendered by such former officer or employee on behalf of any person, firm, corporation or association in relation to any case, proceeding or application or other matter before such agency.
 (ii)No person who has served as a state officer or employee shall after the termination of such service or employment appear, practice, communicate or
 otherwise render services before any state agency or receive compensation
 for any such services rendered by such former officer or employee on behalf of
 any person, firm, corporation or other entity in relation to any case, proceeding, application or transaction with respect to which such person was directly concerned and in which he or she personally participated during the period of his or her service or employment, or which was under his or her active consideration."</t>
  </si>
  <si>
    <t>Maria Bazile, Compliance and Education manager with the Georgia Government Transparency and Campaign Finance Commission, telephone interview, February 6, 2015;
Phone interview with Tom Crawford, Editor of the Capitol Report, February 20, 2015;
Phone interview with Charles Bullock, Political Scientist, University of Georgia, January 26, 2015; 
Georgia Department of Auditsand Accounts, 2014 reports - http://www.audits.ga.gov/rsaAudits/viewMain.aud;jsessionid=39637E1CC8B237E4B51D6F07FDBDC175</t>
  </si>
  <si>
    <t>There is no such restriction in law.</t>
  </si>
  <si>
    <t>There were no reported investigations or court cases during the research period of candidates or elected officials using campaign cash for personal purposes. The Board of Elections does receive allegations, but it does not have the power to investigate. Examples of the allegations include a March 31, 2015, article in The Virginian-Pilot detailing how state Sen. John Cosgrove paid for a trip to a conference with campaign funds and then asked for reimbursement from the Senate for the hotel room during the conference. That reimbursement would go to him personally. Cosgrove called it an "accounting error" and said he would consider reimbursing the campaign.
Officials are allowed to use campaign funds for any unreimbursed expense related to official duty. State Sen. Steve Martin has used campaign money to pay for a constituent office in Chesterfield. A Daily Press article listed seven legislators who used campaign funds to pay themselves or their personal businesses for legislative business expenses. Topping that list was Sen. Walter Stosch, who used $51,100 from his campaign coffers to pay the accounting firm he founded and passed on to his son for office space, postage, copying and other expenses. The Washington Post found that Del. Tim Hugo charged his campaign committee nearly $30,000 for food and travel expenses in 18 months ending in June 2013. He said he prefers to pay for meals than have lobbyists treat him.
In a recent news release, Attorney General Mark Herring said Virginia officials "still got more work to do to ban campaign funds for personal use" after the legislature accepted a $100 gift limit.</t>
  </si>
  <si>
    <t>NMSA &gt; CHAPTER 10 Public Officers and Employees &gt; ARTICLE 16 Governmental Conduct &gt; 10-16-8. Contracts involving former public officers or employees; representation of clients after government service. (2011) 
http://public.nmcompcomm.us/nmnxtadmin/NMPublicLink.aspx?jd=10-16-8</t>
  </si>
  <si>
    <t>Public Officers Law Section 73, subsection 8(a)(i-iv), revised 10/2012, http://www.albany.edu/hr/assets/Public-Officers-Law.pdf</t>
  </si>
  <si>
    <t>Kerrie Stillman, director of operations and communications at the Commission on Ethics, interviewed by phone April 2, 2015
Corruption Risk Report: Financial Disclosure, July 30, 2012, http://www.integrityflorida.org/wp-content/uploads/2013/03/Integrity_Florida-Corruption-Risk-Report-Financial-Disclosure-07.30.12.pdf
Ethics investigation of Rep. Heather Fitzenhagen undisclosed checking account goes forward, By Peter Schorsch -  Aug 1, 201, http://www.saintpetersblog.com/archives/154599
Ben Wilcox, researcher with Integrity Florida, interviewed by email May 27, 2015
Carol Weissert, Director of the Leroy Collins Institute at Florida State University, interviewed by phone on March 26, 2015</t>
  </si>
  <si>
    <t>Heather Murphy, Arizona Supreme Court Justice Spokeswoman, telephone interview, 2/23/2015
Judicial Performance Review, Judicial Reports, Accessed May 6, 2015
http://www.azjudges.info/JudicialPerformanceReports/JudicialReport.aspx
Judicial Performance Review FAQs, How judicial performance review is conducted, Accessed May 6, 2015
http://www.azcourts.gov/jpr/AboutJPR/FrequentlyAskedQuestions.aspx#3</t>
  </si>
  <si>
    <t>New Jersey Uniform Ethics Code (2011) Chapter VIII POST-EMPLOYMENT RESTRICTIONS: http://www.state.nj.us/ethics/docs/ethics/uniformcode.pdf    
Executive Order No. 77 (2003): http://njlegallib.rutgers.edu/govcond/code.html</t>
  </si>
  <si>
    <t xml:space="preserve">Vermont does not monitor campaign finance, nor routinely check for possible wrongdoing. It relies on complaints. In politics, almost all the complaints are from opposing candidates. There have been none during the period of study claiming that a candidate was using campaign money to buy a car or even a small item. Nor have there been suggestions, let alone formal accusations, that elected officials have dipped into their campaign funds for personal use after leaving office.
In Vermont, many a seat in the House of Representatives can be won for a few hundred dollars, and even most Senate races cost but a few thousand dollars. Since not much is raised, not much typically is left over and the use of campaign funds, possibly for personal ends, is not much of an issue. </t>
  </si>
  <si>
    <t>Debborah Moreau, Lawyer, Public Integrity Commission, telephone interview, January 12, 2015; 
"Report of Independent Counsel on investigation of violations of Delaware Campaign Finance and Related state laws," December 28, 2013, accessed April 19, 2015, http://bit.ly/1CkJ2hh; 
Delaware FY 2013 budget, accessed March 24, 2015, http://1.usa.gov/1MH23nn</t>
  </si>
  <si>
    <t>Interview with Brian Haas, a former reporter for the Tennessean newspaper, at Germantown Café on Jan. 5, 2015
Phone interview with Alex Friedmann, managing editor of Prison Legal News, on Jan. 24, 2015.
Phone interview with Deborah Fisher, executive director of the Tennessee Coalition for Open Government (TCOG), on Feb. 12, 2015.
Transparent Tennessee web page, accessed June 10, 2015: 
http://www.tn.gov/opengov/</t>
  </si>
  <si>
    <t>March 23, 2015 phone interview with The Nerve reporter Rick Brundrett.
March 23, 2015 phone interview with S.C. FOIA Attorney Jay Bender.
March 20, 2015 phone interview with S.C. Press Association Executive Director Bill Rogers.
S.C. House Bill 3191
http://www.scstatehouse.gov/sess121_2015-2016/bills/3191.htm</t>
  </si>
  <si>
    <t>New Hampshire Statutes Chapter 21-G:26, 2009
http://www.gencourt.state.nh.us/rsa/html/I/21-G/21-G-26.htm 
New Hampshire Statutes, Title I, Section 21-I:14-b, 2009
http://www.gencourt.state.nh.us/rsa/html/i/21-i/21-i-mrg.htm 
Confirmed by Ann Rice, New Hampshire Department of Justice, deputy attorney general, January 22, 2015 Lowell, Mass., phone</t>
  </si>
  <si>
    <t>Email exchange, Carol Carson, executive director of the Office of State Ethics, Feb. 6, 2015; in person interview with Carson, Jan. 21, 2015, in Hartford.
"Audit Report: Statement of 2013 Statement of Financial Interests," http://www.ct.gov/ethics/lib/ethics/publications/office_of_state_ethics_2013_sfi_audit_report_final.pdf
"Office of State Ethics: 'Audit Report for Public Official Financial Disclosure Statements'," Jan. 29, 2013, in "Plenty of Politics" Blog, New Haven Register. http://ctstatepolitics.blogspot.com/2013_01_01_archive.html
Office of State Ethics Statements of Financial Interests Filing system, (accessed frequently in 2015, most recently on June 1, 2015), https://www.oseapps.ct.gov/sfi/security/loginhome.aspx?ethicsNav=|</t>
  </si>
  <si>
    <t>Jonathan Ellis, reporter and columnist, Argus Leader, 2 March 2015, email.
Denise Ross, content editor, Black Hills Knowledge Network, 3 March 2015, phone.
Tony Venhuizen, chief of staff, Office of Gov. Dennis Daugaard, 3 March 2015, email.</t>
  </si>
  <si>
    <t>There is a one-year cooling-off period. The wording is: "For a period of one year after leaving government service or employment, a former public officer or employee shall not represent for pay a person before the state agency or local government agency at which the former public officer or employee served or worked."</t>
  </si>
  <si>
    <t>The state Code of Ethics addresses private sector restrictions, and it applies to civil servants. Former state employees can't ever get involved in matters they worked on as an official. There is also a one-year ban on representing anyone with the state or being a lobbyist. But it should be noted that there are very few classified employees in senior positions in state government, to which these restrictions are most relevant.
NJSA 52:13D-17
52:13D-17  Post-employment restrictions.
6. No State officer or employee or special State officer or employee, subsequent to the termination of his office or employment in any State agency, shall represent, appear for, negotiate on behalf of, or provide information not generally available to members of the public or services to, or agree to represent, appear for, negotiate on behalf of, or provide information not generally available to members of the public or services to, whether by himself or through any partnership, firm or corporation in which he has an interest or through any partner, officer or employee thereof, any person or party other than the State in connection with any cause, proceeding, application or other matter with respect to which such State officer or employee or special State officer or employee shall have made any investigation, rendered any ruling, given any opinion, or been otherwise substantially and directly involved at any time during the course of his office or employment.
NJSA 52:13D-21 
One-Year Ban – Certain State Officials: A one-year ban on the activities described in this section shall apply to any head, deputy head or assistant head of any principal department, board, commission or authority, the Superintendent of State Police, the Governor’s Chief of Staff, Chief of Management and Operations, Chief of Policy and Communications, Chief Counsel, Director of Communications, Policy Counselor, and any deputy or principal administrative assistant to any of the aforementioned members of the staff of the Office of the Governor.
Any person who willfully violates the provisions of this section is a disorderly person, and shall be subject to a fine not to exceed $1,000 or imprisonment not to exceed six months, or both.
In addition, for violations occurring after the effective date of P.L.2005, c.382, any former State officer or employee or former special State officer or employee of a State agency in the Executive Branch found by the State Ethics Commission to have violated any of the provisions of this section shall be assessed a civil penalty of not less than $500 nor more than $10,000, which penalty may be collected in a summary proceeding pursuant to the "Penalty Enforcement Law of 1999,"</t>
  </si>
  <si>
    <t>Richard Coolidge, communications director of the Colorado Secretary of State’s office, in a Feb. 12, 2015, e-mail. 
Luis Toro, director of Colorado Ethics Watch, and organization that has requested and reviewed the Personal Financial Statements of lawmakers, in a Feb. 13, 2015 e-mail.</t>
  </si>
  <si>
    <t>Nevada Ethics in Government law, 1977, NRS Chapter 281A. Section .550, amended 2009 
https://www.leg.state.nv.us/NRS/NRS-281A.html#NRS281ASec550
Nevada Ethics in Government Manual: NRS281A, July 2014 edition http://www.ethics.nv.gov/COE_website_files/coe_publications_and_media/2014%20MANUAL%20FINAL%20WITH%20ATTACHEMENTS_vc_RS.pdf</t>
  </si>
  <si>
    <t xml:space="preserve">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t>
  </si>
  <si>
    <t>Corinna Wilson, executive director of the Pennsylvania Freedom of Information Coalition and principal of Wilson500, 27 January 2015, interview by phone.
Terry Mutchler, former executive director of the Office of Open Records / current head of the transparency practice at Pepper Hamilton, Philadelphia, 28 January 2015, interview by phone. 
Craig Staudenmaier, managing partner, Nauman Smith, 30 January 2015, Harrisburg, Pa., interview by phone.</t>
  </si>
  <si>
    <t>Jay Wierenga, Fair Political Practices Commission, Communications Director, Jan. 22, 2015, Sacramento, email
Karen Gettman, former member Fair Political Practices Commission, Feb. 3, 2105, San Leandro, Calif., email
Fair Political Practices Commission, Form 700, Filing Officer Information Fact Sheet, 2015
 http://www.fppc.ca.gov/forms/700-14-15/2015%20State%20Agencies.pdf</t>
  </si>
  <si>
    <t>Interview with Lincoln Chafee, then RI governor, Dec. 18, 2014, RI State House, in person.
Interview with John Marion, executive director, Common Cause Rhode Island, Dec. 18, 2014, Providence RI, in person.
Interview with Tim White, investigative reporter, WPRI television, Dec. 15, 2014, phone.</t>
  </si>
  <si>
    <t>Mississippi Code, Title 25, Chapter 4, Section 105 (3)(e); CONFLICT OF INTEREST; IMPROPER USE OF OFFICE; Certain actions, activities and business relationships prohibited or authorized; contracts in violation of section voidable; penalties; http://law.justia.com/codes/mississippi/2013/title-25/chapter-4/article-3/section-25-4-105</t>
  </si>
  <si>
    <t>Timothy Hogan, Executive Director of the Arizona Center for Law in the Public Interest, in-person interview, 2/26/2015 
Kris Kingsmore, Arizona Secretary of State Elections Services Assistant Director, telephone interview, 2/12/2015
Arizona Financial Disclosure Statements Handbook, Accessed May 6, 2015
http://apps.azsos.gov/election/financial_disclosure/Financial_Disclosure_Statements_Handbook.pdf
A few lawmakers fall short on financial disclosure, Sterling Fluharty, Glendale Star, February 19, 2015, Accessed May 6, 2015
http://www.glendalestar.com/news/article_bac29c34-b624-11e4-abc3-33d92650d9ef.html</t>
  </si>
  <si>
    <t>David Rosenfeld, Public Member of the Transparency Oregon Advisory Commission, Executive Director of The Oregon State Public Interest Research Group (OSPIRG), interviewed by phone, January 8, 2015.
 Jeb Bladine, Publisher, News-Tribune, McMinnville, expert on Public Records and access to meetings, interviewed by phone, January 12, 2015. 
 Judson Randall, President of Open Oregon, a coalition of journalists, government officials and civic advocates who help maintain access to government in Oregon. Interviewed by phone on January 8, 2015. 
 Michael Kron, special counsel to the Attorney General at the Oregon Department of Justice, queried by email Jan. 12, 2015.</t>
  </si>
  <si>
    <t>Montana Code Annotated, title 2, chapter 2, part 1, section 5, 1977, http://leg.mt.gov/bills/mca/2/2/2-2-105.htm
Montana Code Annotated, title 5, chapter 7, part 3, section 10, 2006, http://leg.mt.gov/bills/mca/5/7/5-7-310.htm</t>
  </si>
  <si>
    <t>Charles S. Johnson, Lee Newspapers State Bureau, Bureau Chief, 24 February 2015, Helena, Montana, email
Dave Boyher, Legislative Services Division, Office of Research and Policy Analysis, 20 February 2014, Director, Helena, Montana, Telephone
Hon. Blair Jones, Judicial Standards Commission, Chairman, 10 February 2015, Columbus, Montana, email
Commissioner of Political Practices, Recent ethic decisions, 2015 http://politicalpractices.mt.gov/2recentdecisions/ethics.mcpx</t>
  </si>
  <si>
    <t>April 27, 2015, phone interview with Alaska Public Offices Commission executive director Paul Dauphinais;
2014 Biennial Report of the Alaska Public Offices Commission, Page 19 (http://doa.alaska.gov/apoc/pdf/2014_biennial_report.pdf), accessed Feb. 16, 2015; 
2014 Alaska Public Offices Commission Component (http://doa.alaska.gov/apoc/pdf/apoc-performance-measures-2014.pdf), accessed April 25, 2015</t>
  </si>
  <si>
    <t>Telephone interview with Brady Henderson, Legal Director for ACLU on 1/16/15 3:45 p.m. CST
"Fallin's office didn't release records sought in past 11 months," blog post by Oklahoma Watch editor Ben Fenwick, 3/13/15. 
 http://oklahomawatch.org/2015/03/13/fallins-office-hasnt-released-any-records-in-nearly-a-year/
Oklahoma Department of Education records request policy and forms:
http://ok.gov/sde/open-records-request
Open books Oklahoma site to track state spending information: 
http://www.ok.gov/okaa/
"Oklahoma Supreme Court terminates contract for construction of super website," Oklahoman article by Nolan Clay and Randy Ellis, 6/12/14
http://newsok.com/oklahoma-supreme-court-terminates-contract-for-construction-of-super-website/article/4898806</t>
  </si>
  <si>
    <t>Feb. 5, 2015, interview with Mara Rabinowitz, counsel for the Alaska Court System; 
March 24, 2015, phone interview with Larry Cohn, former executive director of the Alaska Judicial Council
Jan. 24, 2015, Alaska Judicial Council Retention Procedures (http://www.ajc.state.ak.us/retention/retproced.html);</t>
  </si>
  <si>
    <t>James Klahr, Executive Director, Missouri Ethics Commission, 20 March 2015, Jefferson City, Missouri, interview by email.
Brad Ketcher, Ketcher Law Firm LLC, St. Louis, Missouri, 2 April 2015,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Missouri Ethics Commission, Lobbyist Expenses on Public Officials, accessed 30 March 2015, http://www.mec.mo.gov/EthicsWeb/Lobbying/LB14_PubOff.aspx
Financial asset disclosure forms for Missouri Ethics Commission members, Missouri Ethics Commission, received from the commission on 19 March 2015.</t>
  </si>
  <si>
    <t>Catherine Turcer, Common Cause-Ohio policy analyst, 1-18-15 email
 Dennis R. Hetzel, executive director, Ohio Newspaper Association, Columbus, 2-15-15 email
 Kasich’s team knew rich school districts would get bigger boosts, Darrel Rowland, The Columbus Dispatch, Feb. 16, 2013: http://www.dispatch.com//content/stories/local/2013/02/16/kasichs-team-knew-differences.html
 Availability of public records for inspection and copying, 2004 (latest amendment effective March 20, 2015). section B6: http://codes.ohio.gov/orc/149.43v1</t>
  </si>
  <si>
    <t>John Carroll, former dean of Cumberland School of Law and former acting director of the Alabama Ethics Commission, May 1, 2015, telephone interview. 
Phil Rawls, former government reporter, the Associated Press, June 2, 2015, telephone interview.
Mike Cason, al.com, state government reporter, April 12, 2015, telephone interview.</t>
  </si>
  <si>
    <t xml:space="preserve">There are no formal performance evaluations for judges in Wyoming. Judges are appointed by the governor and then retained by a vote.
“No one sits down and writes up a judicial evaluation that goes into personnel file,” Wyoming Ninth District Circuit Court Judge Jim Radda said.  
There is a judicial poll, though, conducted by the Wyoming State Bar, which has been asking lawyers to evaluate judges since 1976. The goals and uses of the poll conform to the American Bar Association’s guidelines as well as to the practices of other bar associations, according to the Wyoming State Bar.
The Bar Association’s findings are comprehensive and publicly available online. </t>
  </si>
  <si>
    <t>Matt Von Pinnon, editor of The Forum of Fargo-Moorhead, interviewed in his office in Fargo, N.D., Jan. 28, 2015. 
Rob Port, editor of Say Anything Blog, interviewed by phone from Minot, N.D., Jan. 28, 2015. 
Jack McDonald, attorney for North Dakota Newspaper Association, interviewed by phone from Bismarck, N.D., Jan. 28, 2015. 
Liz Brocker, spokeswoman for Attorney General Wayne Stenehjem, email, Jan. 28, 2015.</t>
  </si>
  <si>
    <t>No broad statute requires this, but there are certain statute that address procurement officials' conduct. 
119.0701, Florida Statutes  
(3) If a contractor does not comply with a public records request, the public agency shall enforce the contract provisions in accordance with the contract.
Other statutes that regulate contractor behavior:
287.133 public entity crime; denial or revocation of the right to transact business with a public entity, 
287.134 Discrimination; denial or revocation of the right to transact business with public entities  
287.135 Prohibition against contracting with scrutinized companies, Florida Statutes.</t>
  </si>
  <si>
    <t>Stephen Klein, Chief Fiscal Officer, personal Interview Jan. 29, 2015.
Finance and Mgt. Commissioner James Reardon, personal interview Feb. 4, 2015.
Jack Hoffman, senior policy analyst Public Assets Institute personal interview Jan. 29, 2015.
---
Peer Reviewer sources:
http://legislature.vermont.gov/assets/Documents/2016/Docs/BILLS/H-0490/H-0490%20As%20Passed%20by%20Both%20House%20and%20Senate%20Official.pdf
http://www.leg.state.vt.us/jfo/budget_fy2016.aspx
http://spotlight.vermont.gov/budget</t>
  </si>
  <si>
    <t>Phone interview Feb. 4. 2015 with Jonathan Jones, director of NC Open Government Coalition. 
Phone interview Feb. 16 , 2015 with Hugh Stevens, Raleigh lawyer involved in FOI issues.
Article 10/27/14 by Jonathan Jones "UNC Chapel Hill Launches Public Records Site; http://www.elon.edu/e-net/Article/102859
UNC Public Records Requests website; http://publicrecords.unc.edu/ (date accessed 05/26/2015)</t>
  </si>
  <si>
    <t xml:space="preserve">No such law exists.
Delaware law establishing a code of conduct for state employees, including procurement officials, does not apply to state service contractors. Delaware's code of conduct law applies to state employees, honorary state officials and public officers. Definitions of those three categories of officials subject to the law do not include, in any instance, state contractors or their employees. There also is no separate law that specifically governs the code of conduct for state contractors. </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</si>
  <si>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The budget documents passed by the legislature take the form of several bills. Here are some examples:
Public Education Budget Amendments, 2015 General Session, http://le.utah.gov/~2015/bills/static/HB0002.html. Accessed May 16, 2015.
State Agency and Higher Education Compensation Appropriations, 2015 General Session, http://le.utah.gov/~2015/bills/static/HB0008.html, Accessed May 16, 2015.
The Legislative Fiscal Analyst also issues an annual budget summary: Budget of the State of Utah and related appropriations, 2014-2015, A report of the action of the Utah State Legislature, 2014 General Session. http://le.utah.gov/interim/2014/pdf/00003542.pdf
Online state budget: transparent.utah.gov.
Fiscal Health Dashboard: http://le.utah.gov/fiscalhealth/.</t>
  </si>
  <si>
    <t>The state's Code of Ethics mandates a one-year hiatus before a public employee may work for a private-sector entity in what could be a conflict of interest. This applies to "state employees who hold or formerly held positions which involve significant decision-making." In addition, that cooling-off period applies to former public officials or state employees who participated "substantially" in the negotiation or award of "a state contract valued at an amount of fifty thousand dollars or more." 
“Public official” includes "(...) any state-wide elected officer, (...) any person appointed to any office of the legislative, judicial or executive branch of state government by the Governor or an appointee of the Governor, (...) any public member or representative of the teachers’ unions or state employees’ unions appointed to the Investment Advisory Council pursuant to subsection (a) of section 3-13b, (...)". (Sec. 1-79 (11))</t>
  </si>
  <si>
    <t>State law bars former members of the governing boards of the state's two major retirement systems from being compensated for lobbying their former agency for four years, from advising on contracts for two years and working as a placement agent for 10 years.</t>
  </si>
  <si>
    <t>Joey Peters, the Santa Fe Reporter, staff writer, 7 February 2015, via email.
Trip Jennings, New Mexico in Depth, Executive Director, 9 February 2015, Santa Fe, New Mexico, in person. 
Steve Terrell, The Santa Fe New Mexican, reporter, 9 February 2015, Santa Fe, New Mexico, in person.</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</si>
  <si>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Legislative Budget Board, Website, Jan. 29, 2015
http://www.lbb.state.tx.us/Default.aspx</t>
  </si>
  <si>
    <t>No such law exists. A provision of Colorado’s constitution does restrict representation after leaving office, but PERA staff members and board members aren’t covered under it. 
The constitutional restriction, however, would apply to the state treasurer as a statewide elected official— and the state treasurer is a member of the PERA Board in an ex officio capacity.</t>
  </si>
  <si>
    <t>In- practice there are no performance evaluations available. This is due to the fact that there is no law requiring performance evaluations of judges who are up for retention or reelection.</t>
  </si>
  <si>
    <t>Robert Freeman, Committee on Open Government, Executive Director, March 24, 2015, New York, phone; 
Diane Kennedy, New York News Publishers Association, President, Feb. 5, 2015, New York, phone; 
Jon Campbell, Gannett New York, State Government Reporter, Feb. 6, 2015, New York, phone</t>
  </si>
  <si>
    <t>Carole Alfano, New Hampshire Judicial Branch, public information officer, December 25-29, 2014, Lowell, Mass., email. 
Steven Kelleher, New Hampshire Department of Information Technology, acting commissioner, December 31, 2014, Lowell, Mass., phone.
Gilles Bissonnette, American Civil Liberties Union of New Hampshire, staff attorney, January 2, 2015, Lowell, Mass., phone.</t>
  </si>
  <si>
    <t>Executive directors and chief deputies of the state-run pension systems are barred for one year from registering as lobbyists. All staffers are prohibited from acting as a principle or agent for an entity other than the state in a judicial or other proceeding, contract, claim, or controversy after leaving their government position if the matter is within the former public employee's official responsibility (one-year cooling off period) or in which the former public employee participated substantially and personally in decision making on the matter in their official responsibilities (lifetime ban).</t>
  </si>
  <si>
    <t>Phone interview with Mike Dedmon, assistant director of the Division of Budget, on Feb. 19, 2015. 
Interview with Jim White, former executive director of the Fiscal Review Committee, on Jan. 6, 2015 at Rock Bottom Restaurant &amp; Brewery. 
Signed appropriations bill for 2013-2014 fiscal year, accessed May 5, 2015
 http://www.tn.gov/sos/acts/108/pub/pc0919.pdf
Signed appropriations bill for 2012-2013 fiscal year, accessed May 5, 2015 
http://www.tn.gov/sos/acts/108/pub/pc0453.pdf</t>
  </si>
  <si>
    <t>Tom Cafferty, media lawyer at Gibbons PC, 2/1/15 phone interview 
John Paff, chairman of NJ Libertarian Party's Open Government Advocacy Project, 2/1/15 phone interview 
Muckrock blog: https://www.muckrock.com/news/archives/2014/mar/24/new-jersey-foia-log-christie-denial/
GRC decisions: http://www.state.nj.us/cgi-bin/dca/grc/decisionsearch.pl</t>
  </si>
  <si>
    <t>State service contractors don't have to adhere to the precise ethics code that government employees are governed by, but those that apply to them are similar. In fact, Sec. 1-81b of the Ethics Code requires the Office of State Ethics (OSE) to "develop a plain language summary of state ethics laws concerning (1) persons, firms and corporations submitting bids or proposals for state contracts, and (2) state contractors. The Office of State Ethics shall publish said summary on the Office of State Ethics’ web site."
The OSE's "State Contractors Guide to the Code of Ethics" says: "As a current or potential state contractor, you are presumably doing business with or seeking to do business with a state agency, and are therefore considered to be a restricted donor. For a public official or state employee, there are rules in place regarding the acceptance of gifts from both restricted and non-restricted donors. In general, they may not accept gifts from restricted donors. For a public official or state employee, there are rules in place regarding the acceptance of gifts from both restricted and non-restricted donors. In general, they may not accept gifts from restricted donors."
But there are exceptions The guide notes one:  "Food and Beverage – Restricted donors may also provide up to $50 worth of food and beverage in a calendar year, provided that the restricted donor or his/her representative is in attendance when the public official/state employee consumes the food and/or beverage. Conn. Gen. Stat. § 1-79 (e) (9)."
The statute elaborates on the steps such contractors and consultants must take to ensure their employees are aware of the state's ethics codes. This includes written affirmation that the employees received the ethics law summaries and agree to comply with them.  The statute stipulates, "Failure to submit such affirmations in a timely manner shall be cause for termination of the large state construction or procurement contract."</t>
  </si>
  <si>
    <t>Phone interview 2/3/15 with Sarah Bradley, deputy attorney general, public records deputy.
Interview 1/19/15 with Sandi Chereb, Las Vegas Review-Journal political reporter, Carson City.
Interview 1/19/15 with Barry Smith, executive director, Nevada Press Association, Carson City.</t>
  </si>
  <si>
    <t>Mississippi Ethics Commission Executive Director Tom Hood: e-mail question-and-answer exchange - Feb. 18, 2015
Walter Brown - attorney, former state representative and former state Ethics Commission chairman: telephone interview April 17, 2015 
House passes reform, transparency act - By Geoff Pender - The Clarion-Ledger - Feb. 12, 2015: http://www.clarionledger.com/story/news/politics/2015/02/11/house-passes-reform-transparency-act/23264533/
State Legislature - House Bill 824:http://billstatus.ls.state.ms.us/documents/2015/html/HB/0800-0899/HB0825PS.htm</t>
  </si>
  <si>
    <t>GAB staff reviews each filed statement of economic interests to assess whether it appears to be complete. However, GAB does not have access to information that would allow it to routinely determine whether the statements are accurate and complete other than doing a compliance review. In the event of a complaint, the Board has the power to order an investigation or audit to determine compliance. Wisconsin Attorney General J.B. Van Hollen advised in July 2014 that the Government Accountability could not provide disclosure material to the Legislative Audit Bureau for audit purposes because it was not specifically authorized in the law.</t>
  </si>
  <si>
    <t>Lawrence Glazer, member, State Ethics Board, email conversation, March 17
Mark Brewer, former Michigan Democratic Party chairman, phone interview, March 12
John Gnodtke, general counsel, Michigan Civil Service Commission, phone interview, April 10, 2015, email conversations, April 10 and 12</t>
  </si>
  <si>
    <t xml:space="preserve">There is nothing in law that mandates legislator’s asset disclosure forms to be audited and so they are not. </t>
  </si>
  <si>
    <t>Patrick Condon, Reporter, Star Tribune, St. Paul, Minnesota, 31 March 2015, in-person interview
Gary Goldsmith, Minnesota Campaign Finance and Public Disclosure Board, Executive Director, 12 February 2015, St. Paul, Minnesota, phone
Rachel E. Stassen-Berger, Capitol bureau chief, Pioneer Press, St. Paul, Minnesota, 31 March 2015, in-person interview
Thomas Vasaly, Board on Judicial Standards, Executive Secretary, 5 March 2015, St. Paul, Minnesota, email interview</t>
  </si>
  <si>
    <t>The Executive Branch Ethics Act does not allow public officers leaving state employment to work in private sector roles they impacted while in government for at least 24 months, and this restriction applies to decision-makers at the Alaska Retirement Management Board.</t>
  </si>
  <si>
    <t>All websites accessed on Jan. 18, 26, March 13, 16, 22, April 11, 2015  
Interview, David Giannotti, Public Education and Communications Division Chief, Massachusetts State Ethics Commission, Boston, MA, by telephone and email, Jan. 23, March 16, 2015
Interview, Peter Sturges, attorney and former Executive Director of the Massachusetts State Ethics Commission, Boston MA, Feb. 6, 9, 2015 by email and telephone 
Massachusetts State Ethics Commission enforcement matters relating to the gift restrictions of the state conflict of interest law; none since Jan. 1, 2013 involve an employee or commissioner of the agency 
http://www.mass.gov/ethics/opinions-and-rulings/enforcement-matters/enf-section-3/
Commission on Judicial Conduct, Annual Report, 2014
http://www.mass.gov/cjc/2014AnnualReport.pdf</t>
  </si>
  <si>
    <t>Mike Meloy, Montana Freedom of Information Hotline, Attorney, 20 January 2015, Helena, Montana telephone.
Connie Rigney, Montana Secretary of State, Records and Information Management, Records Specialist, Helena, Montana, phone 
Transparency in Government Portal, State Information Technology Services Division, State of Montana, 2015, http://transparency.mt.gov/</t>
  </si>
  <si>
    <t>All sources accessed on Jan. 18, 2015: 
Massachusetts conflict of interest law M.G.L. 268A section 5:  
http://www.mass.gov/ethics/laws-and-regulations/conflict-of-interest-law.html
Massachusetts conflict of interest law, M.G.L. 268A, section 3 – bans on offering or accepting gifts as a former state employee</t>
  </si>
  <si>
    <t>Washington does not mandate regular audits of F-1 financial disclosure forms. The Public Disclosure Commission has the authority - one it does not exercise often - to double-check the filings for accuracy. Any omissions or inaccuracies are typically pointed out by political opponents or journalists. And errors, some inadvertent, some perhaps not, are not uncommon.</t>
  </si>
  <si>
    <t>There is no provision in West Virginia law for auditing Financial Disclosure Statements, and it is not done.</t>
  </si>
  <si>
    <t>Maryland Annotated Code, Oct. 2014, General Provisions Article, Title 5, Sec. 504(d)1 : http://ethics.maryland.gov/download/general/Ethics%20Law.pdf</t>
  </si>
  <si>
    <t>“We don’t have a code of conduct requirement that they comply, just that they comply with the law, the rules, and regulations,” said Bob Jaros, state controller at the Colorado Department of Personnel &amp; Administration.
Colorado's constitution states: "'Government employee' means any employee, including independent contractors, of the state executive branch, the state legislative branch, a state agency, a public institution of higher education, or any local government, except a member of the general assembly or a public officer." 
According to Fiscal Rules, special provisions included in every contract with state contractors in Colorado state that contractors “shall strictly comply with all applicable federal and state laws, rules, and regulations in effect or hereafter established, including, without limitation, laws applicable to discrimination and unfair employment practices.”</t>
  </si>
  <si>
    <t>It is felony for any state contractor to "corruptly violate the provision of any contract" written under the Public Contract Code. State employees are subject to a similar law.
It is also a felony for any subcontractor or agent or employee of any contractor or subcontractor, who has knowledge of any work being done in violation of any state contract who does not immediately notify the state of the violation is guilty of a felony.
In addition, law bars states employee from engaging in any enterprise from which the officer or employee receives compensation or has a financial interest and which is sponsored or funded by any state agency, unless the employment is required as a condition of regular state employment. No state employee shall contract on his or her own behalf as an independent contractor with any state agency to provide goods or services.
Former state employees face related bars. For two years from the time of leaving state employment, no former employee may enter into a contract in which he or she engaged in any of the negotiations while employed in any capacity by any state agency. For one year from the time of leaving state employment, no former employee may enter into a contract with any state agency if he or she was employed by that state agency in a policy-making position in the same general subject area as the proposed contract within a year prior to leaving state service.
If contractor violates any of these provisions, the contract shall be void.</t>
  </si>
  <si>
    <t>Maine Revised Statutes Title 3, Chapter 15, Section(s) 318-A, 2013.
http://www.mainelegislature.org/legis/statutes/3/title3sec318-A.html
Maine Revised Statutes Title 5, Chapter 1, Section(s) 18, 1979.
http://www.mainelegislature.org/legis/statutes/5/title5sec18.html</t>
  </si>
  <si>
    <t>The statements of economic interest of state officials and employees are not audited because there is no provision for that under current law. A member of the press or public could check some information on the disclosure statements through public property or corporation records, said Dale Eisman, acting director of communications for Common Cause, but other items such as stock holdings would be impossible to check.
Under the 2014 ethics law, the Conflict of Interest and Ethics Advisory Council will compare the disclosure forms from lobbyists with the statements of economic interest from state officials and employees. That will begin in January 2016.
Until then, the forms are filed with the Secretary of the Commonwealth's office. The office cannot audit filings, though it returns forms for re-filing if they are not completely filled out or improperly filled out.</t>
  </si>
  <si>
    <t>Michael Lord, executive director, Maryland ethics commission, interview 3/12/15;
Bryan Sears, reporter, Daily Record, second, telephone interview, 3/29/15 , 
Jennifer Bevan-Dangel, Common Cause, telephone interview, 2/24/15
Interview with Dea Daly, Ethics Advisor, Maryland Department of Legislative Services by telephone 3/27/15
Gary Kolb, executive secretary, Maryland Commission on Judicial Disabilities, email 4/29/15</t>
  </si>
  <si>
    <t>The law outlines ethical standards that state service contractors must follow, similar in scope to those applied to government employees, covering conflicts of interest, disclosure, and gratuities and kickbacks. The law does not include specific provisions for performance regulations for contractors. 
Once a contract is awarded to a vendor, both parties are bound by the terms of the contract.  Compliance is strictly enforced and no deviation is allowed without prior written approval from the state. Each agency has the responsibility to insure that the vendor adheres to the terms of the contract.  If there are performance problems, the agency issues a Vendor Performance Report to the Office of State Procurement and the vendor, and the vendor is given an opportunity to respond and rectify subpar performance.</t>
  </si>
  <si>
    <t>There are no asset disclosures, thus there is no auditing.
 There is a new House rule requiring partial asset disclosure, but it creates no auditing entity and requires no auditing of the forms. There is no similar rule in the Senate.</t>
  </si>
  <si>
    <t>Jonathan Wayne, Executive Director, Maine Ethics Commission, 20 January 2015, Augusta, Maine, in person interview.
BJ McAllister, Maine Citizens for Clean Elections, Program Director, 16 January 2015, Brunswick, Maine, in person interview.
Naomi Schalit, Senior Reporter, Maine Center for Public Interest Reporting, 25 February 2015, in person interview.</t>
  </si>
  <si>
    <t>Louisiana Revised Statutes 42:1101 Declaration of Policy. Effective April 1, 1980
http://www.legis.la.gov/Legis/Law.aspx?d=99213 
Louisiana Revised Statutes 42:1121. Assistance to certain persons after termination of public service, passed in 1979, effective April 1, 1980, amended 1983, 1987, 1988, 1993, 1997, 1999, 2005, 2007, 2008 and 2012.
http://www.legis.la.gov/Legis/Law.aspx?d=99230</t>
  </si>
  <si>
    <t>Experts on campaign finance in Tennessee say that there are limits on how candidates can spend their campaign funds. Minutes from the Registry of Election Finance meetings during the study period show no documented cases of lawmakers using campaign contributions for personal use. 
 Older news stories outside the period of study, however, raise a question about whether and how a PAC might be able to help the candidate circumvent the rules.
 The law permits for campaign expenses to be related to holding office.
 “They can’t use political funds for personal use at any time, whether it’s before or after an election,” Drew Rawlins, executive director of the Bureau of Ethics and Campaign Finance, said of candidates. He said the law is very specific about the use of campaign funds, and his office will flag candidates and ask them if there is ever a question about whether campaign funds have been used for personal use. 
 But, Tom Humphrey, a writer for the Knoxville News Sentinel, said candidates can get around that by using PAC money. He gave the example of state Sen. Bill Ketron using his own personal PAC to pay for legal expenses when he was sued by an opposing candidate.
 Humphrey wrote a story that said a Tennessee PAC is pretty much unrestricted in what it can do with its money. Ketron’s PAC was allowed to pay for his legal expenses, the story said, because it was “a separate legal entity in the eyes of the law, distinct from the senator's own campaign account and from himself.”
 Still, the story was written in 2012, outside the period of study.</t>
  </si>
  <si>
    <t>No such law exists. 
 There are no restrictions on the kind of work civil servants may pursue after leaving their jobs. A six-month ban on lobbying, noted in the state’s Code of Ethics, applies only to executive branch officials.</t>
  </si>
  <si>
    <t>Arizona's laws surrounding the conduct of public officials is extended to cover procurement law and private contractors.</t>
  </si>
  <si>
    <t>Barry Erwin, head of the Council for a Better Louisiana, in-person interview, Feb. 16, 2015
Robert Scott, president, Public Affairs Research Council, in-person interview, Feb. 19, 2015
Jim Harris, Blueprint Louisiana, in-person interview, Feb. 12, 2015
Melissa Landry, executive director, Louisiana Lawsuit Abuse Watch, in-person interview, May 22, 2015.
State Rep. Stuart Bishop, R-Lafayette, testifying before the House Judiciary Committee on May 15, 2015
Stephen Waguespack, president of Louisiana Association of Business and Industry, personal interview on May 15, 2015.</t>
  </si>
  <si>
    <t>Asset disclosure forms are not required by law and, therefore, not audited. There is no evidence that related conflict of interest forms are audited other than a review for completeness and timeliness when they are filed with state elections office.</t>
  </si>
  <si>
    <t>The Texas Ethics Commission, which oversees asset disclosures for legislators and other state officials, can audit a financial statement by a vote of six of its eight members but the commission doesn’t reveal audits that don’t result in a final action, and commission officials acknowledge that it has been unable to conduct audits because of staff shortages and limited resources.  That's expected to change as a result of added staff that the Legislature authorized in 2015 for investigations and auditing, say ethics officials.    
Watchdog groups and advocates of tougher ethics standards say there are few indications that commission staff members look at the reports unless there is a complaint.   “No they’re not audited.  They’re not even looked at,” said Fred Lewis, an Austin attorney who is an expert in campaign finance and ethics.  “Basically, it is up to the public to do whatever scrutiny there is going to be.”  
Lewis and Tom “Smitty” Smith, director of Public Citizen Texas, said the perception that disclosure reports and campaign finance reports rarely get randomly audited could serve as a disincentive for lawmakers to meticulously comply with the requirements.  “The problem is, if you are audited never, there is an incentive to disclose inaccurately or incompletely,” said Lewis.  
The attorney acknowledged that the commission may lack the staff to aggressively monitor the reports but he suggested that, even with limited manpower, the commission could begin randomly at least a few disclosure forms a year to nudge lawmakers into more rigid compliance with the requirements. “It wouldn’t be that much money and the deterrent effect would be great,” Lewis said.</t>
  </si>
  <si>
    <t xml:space="preserve">No such law exists. 
Jason Soza, chief procurement officer, says there is no such statute. </t>
  </si>
  <si>
    <t xml:space="preserve">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John Cheves, Lexington Herald-Leader, accountability reporter, 23 January 2015, Lexington, Kentucky, phone interview. </t>
  </si>
  <si>
    <t>No such law exists.
Alabama’s ethics law overall does not apply to private contractors, with limited exceptions. Vendors who enter into a no-bid contract to sell more than $7,500 in goods or services to any governmental body in the state must file a report with the Ethics Commission listing any adult children, parents, spouses or siblings who are public officials or employees of the agency with which the contract is made. This provision does not apply to contracts awarded through a competitive bid process. Also, the state's Ethics Law states not only that public employees and officials should not receive anything of value in return for an official action, but also makes it illegal for a person to offer anything of value to prompt an official action.</t>
  </si>
  <si>
    <t>While state law does not prohibit the use of campaign funds for personal purposes, instances of it happening are difficult to find and prove.
Information on candidate disclosure forms is broad enough that campaign funds could be used for personal purposes, but then could be listed on a disclosure form as something like “consulting” and nobody would ever know what the actual expense was for. A longtime political blogger and political consultant mentioned candidates paying themselves for “consulting,” and there are, for example, instances of retired politicians with “consulting” listed as the only expense on their disclosure form.
 Because the disclosure forms only list the expense category and no further information about the expense, it’s not possible to know for sure where the money went.
 While the research found no documented cases of campaign funds being used for personal purposes, the two expert observers of the political process interviewed as part of this research believe contributions are sometimes used for personal purposes. Also, since using campaign contributions for personal purposes is legal, there is very little if any scrutiny of the practice. Nobody tries to catch somebody doing something that's perfectly allowable by law.</t>
  </si>
  <si>
    <t xml:space="preserve">Carol Williams, GEC executive director, telephone interview Feb. 18, 2015. 
Kansas Ethics Commission annual report: http://ethics.ks.gov/GECSummaries/Annual%20Report%202014.pdf    
Newspaper search, 2013-present.                                                                           
Dolores Furtado, former president Kansas League of Women Voters, telephone interview June 19, 2015                                                                                                 
Peter Hancock, statehouse bureau Lawence Journal-World, telephone interview June 18, 2015 </t>
  </si>
  <si>
    <t>No such restrictions exist, including no cooling-off period for entering the private sector.</t>
  </si>
  <si>
    <t>A YES score is earned if in law, state service contractors must adhere to the same code of conduct (or equivalent) applicable to government employees, which regulates behavior, practice, and performance.
A NO score is earned if no such law exists.</t>
  </si>
  <si>
    <t>Public employees who leave a government agency must wait one year before they can represent a private client regarding "any issue that was under consideration by the agency during...the employee's service." (NRS 281A.410)
The prohibition applies to contracts and cases under consideration by the agency, but doesn't apply to proposed legislation or administrative regulations.
State civil servants who work less than half time are exempt from this requirement.</t>
  </si>
  <si>
    <t>There is a 12 month cooling off period for public employees after leaving state government.
According to Montana Code Annotated, title 2, chapter 2, part 1, section 5, "A public officer or public employee may not, within 12 months following the voluntary termination of office or employment, obtain employment in which the officer or employee will take direct advantage, unavailable to others, of matters with which the officer or employee was directly involved during a term of office or during employment. These matters are rules, other than rules of general application, that the officer or employee actively helped to formulate and applications, claims, or contested cases in the consideration of which the officer or employee was an active participant."</t>
  </si>
  <si>
    <t>It’s not the normal practice in Tennessee to audit the statements of disclosure of interests. 
 There is no requirement for the disclosures, which are mandated to be filed by the governor and other top officials in the state, to be audited, said Draw Rawlins, executive director of the Bureau of Ethics and Campaign reform. However, he said the Tennessee Ethics Commission can and does sanction officials who file them late or if they are found to be incomplete.
 The Tennessee Ethics Commission has the authority to audit the disclosure statements if board members believe something is improper, said Tom Humphrey, a veteran statehouse reporter who writes for the Knoxville News Sentinel. "They can go in and issue a subpoena and do an audit. But they’ve never done that sort of thing. They just don’t."</t>
  </si>
  <si>
    <t>Megan Tooker, executive director and legal counsel, Iowa Ethics and Campaign Finance Board, Feb. 5, 2015, telephone interview
Steve Davis, communications director, Iowa Judicial Branch, Feb. 26, 2015, email 
Carmine Boal, chief clerk, Iowa House of Representatives, Jan. 30, 2015, telephone interview
Michael Marshall, secretary of the Senate, Iowa Legislature, Feb. 9, 2015, telephone interview</t>
  </si>
  <si>
    <t>K.S.A. 46-233: contracts involving state employee or officer or legislator: http://ethics.ks.gov/statsandregs/46-233.html</t>
  </si>
  <si>
    <t>Asset disclosures, called financial interest statements in South Dakota, are submitted to the secretary of state’s office, which does not audit them.</t>
  </si>
  <si>
    <t>Jonathan Groves, President, Missouri Sunshine Coalition, 26 March 2015, Springfield, Missouri, interview by phone.
Nanci Gonder, press secretary, Missouri Attorney General's Office, Jefferson City, Missouri, 1 April 2015, interview by email.
Thomas Schweich, Missouri State Auditor, Summary of State and Local Audit Findings-Sunshine Law, October 2014, accessed 31 March 2015, http://auditor.mo.gov/Repository/Press/2014097995769.pdf
Spreadsheet Sunshine Requests March 2015, XLS document emailed in response to request to the Missouri Attorney General's office, sent 6 April 2015.</t>
  </si>
  <si>
    <t xml:space="preserve">Kentucky Revised Statutes Chapter 11A, Section 40, 2006 http://www.lrc.ky.gov/Statutes/statute.aspx?id=595, accessed 21 January 2015.
Executive Order 2008-454, Gov. Steve Beshear, 27 May 2008, http://ethics.ky.gov/SiteCollectionDocuments/ExecutiveOrder454-08.pdf, accessed 21 January 2015.
"Leaving state government" webpage, Kentucky Executive Branch Ethics Commission, no date,
http://ethics.ky.gov/resources/Pages/Gifts.aspx, accessed 21 January 2015.
John Steffen, Kentucky Executive Branch Ethics Commission, executive director, 23 December 2014, Frankfort, Kentucky, phone interview. </t>
  </si>
  <si>
    <t>Stacie Christensen, Information Policy Analysis Division of the Minnesota Department of Administration, Director, 24 February 2015, St. Paul, Minnesota, in-person interview
Matt Ehling, Public Record Media, Director, 3 March 2015, Minneapolis, email correspondence
Requesting information, Information Policy Analysis Division, Minnesota Department of Administration, 14 April 2015, http://www.ipad.state.mn.us/docs/datarequestmain.html</t>
  </si>
  <si>
    <t>Interview: Cynthia Carrasco, Inspector General, Jan. 15, 2015, by phone.
Interview: Ray Scheele, political science professor and co-director of the Bowen Center for Public Affairs, Feb. 20, 2015, by phone. 
Interview: James Clevenger, chairman, State Ethics Commission, March 2, 2015, by phone.</t>
  </si>
  <si>
    <t>Iowa Code Chapter 68B.5A  "Government Ethics and Lobbying — Ban on certain lobbying activities," Code of Iowa updated as of January 2015,
https://www.legis.iowa.gov/docs/code/2015/68B.pdf
Iowa Code Chapter 68B.7  "Government Ethics and Lobbying — Prohibited use of influence," Code of Iowa updated as of January 2015,
https://www.legis.iowa.gov/docs/code/2015/68B.pdf
Advisory Opnion IECDB AO 2013-04, Iowa Ethics and Campaign Disclosure Board, Oct. 31 2013
http://www.iowa.gov/ethics/legal/adv_opn/2013/2013-04.pdf</t>
  </si>
  <si>
    <t>Leonard Van Slyke, Brunini Law Firm, First Amendment attorney, April 7 2015, Jackson, Mississippi, email interview.
Crystal Matta, Public Records Request POC, Department of Marine Resources, April 8, 2015, phone interview.
Christopher Haynes, Public Records officer, Mississippi Department of Education, April 9, 2015, Jackson, Mississippi, phone interview</t>
  </si>
  <si>
    <t>Leaders and managers with the Retirement Systems of Alabama are subject to the same revolving door rules as other public officials and employees in the state. 
They are barred for two years after leaving their state jobs from serving for a fee as a lobbyist or otherwise representing clients before the department where they once worked. 
Additionally, employees with financial responsibilities such as purchasing or contract-awarding authority are barred from entering into or negotiating contracts or grants with the government agency for which they worked, also for two years after they leave their positions. They are not barred from going to work for a company that previously did business with the state.</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</si>
  <si>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Illinois Government Ethics Act &amp; State Officials &amp; Employees Ethics Act, amended in 2014 https://www.cyberdriveillinois.com/publications/pdf_publications/ipub26.pdf
Dr. Kent Redfield, emeritus professor of political science at the University of Illinois at Springfield, phone interview July 7, 2015.</t>
  </si>
  <si>
    <t>Governor’s Office website http://www.michigan.gov/snyder
Michigan Press Association – Legal Counsel Robin Luce-Herrmann, Feb. 23, 2015, phone interview
State Sen. Steve Bieda, Feb. 24, 2015, phone interview
Michigan State Police ICHAT System
http://apps.michigan.gov/ichat/home.aspx 
Michigan Bureau of the Lottery
https://www.michiganlottery.com/past_winning_numbers?
Michigan Auditor General's Office
http://www.audgen.michigan.gov/transparency/transparency.html
Michigan Dashboard 
https://midashboard.michigan.gov/ 
Michigan Department of Treasury FAQs http://www.michigan.gov/treasury/0,4679,7-121-1762-247278--,00.html
Sunlight Foundation
http://sunlightfoundation.com/policy/documents/ten-open-data-principles/</t>
  </si>
  <si>
    <t>Jim White, legislator and member of Joint Appropriations Committee, 17 April 2015, phone interview.
Bill History, House Bill 1208 (2015 budget legislation), South Dakota Legislative Research Council website, http://legis.sd.gov/Legislative_Session/Bills/Bill.aspx?Bill=1208&amp;Session=2015, 17 April 2015.
Enacted Fiscal Year 2016 budget, South Dakota Legislative Research Council Website, 13 March 2015, http://legis.sd.gov/Legislative_Session/Bills/Bill.aspx?File=HB1208ENR.htm&amp;Session=2015.</t>
  </si>
  <si>
    <t>Indiana Code, 4-2-6-11, one-year postemployment restrictions, http://statecodesfiles.justia.com/indiana/2014/title-4/article-2/chapter-6/chapter-6.pdf</t>
  </si>
  <si>
    <t>Lobbyist disclosure report showing expenditures for hosting senator and wife at Idaho Governor’s Cup, Idaho Secretary of State’s website, accessed Jan. 20, 2015, http://www.sos.idaho.gov/elect/lobbyist/2013/Annual/Smyser_CA.pdf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t>
  </si>
  <si>
    <t>Phone interview, Les Boles, Budget Development Director, S.C. Revenue and Fiscal Affairs Office, April 2, 2015
Phone interview, Brenda Hart, Interim Director of the S.C. Budget Office, March 31, 2015
Phone interview, John Ruoff, lobbyist, The Ruoff Group, March 25, 2015
2015-2016 Appropriations Bill
http://www.scstatehouse.gov/sess121_2015-2016/appropriations2015/ta15ndx.php</t>
  </si>
  <si>
    <t>A YES score is earned if the law mandates cooling-off periods for decision-makers in state-run pension funds taking positions in the private sector after leaving their pension fund positions. These apply if the private sector positions present a conflict of interest, such as seeking to influence their former colleagues.
A NO score is earned if no such law exists.</t>
  </si>
  <si>
    <t xml:space="preserve">All sources accessed on Jan. 4, 5, and 28, 2015
Supervisor of Public Records Appeal Log for denied Public Records Requests:
http://www.sec.state.ma.us/AppealsWeb/AppealsStatus.aspx
Todd Wallack, Boston Globe, reporter, December 16, 2014 and June 26, 2015, Boston MA, telephone and email 
Shawn Musgrave, Muckrock, reporter, December 12, 2014, Boston MA, telephone and email 
Interview: Robert Ambrogi, media lawyer, Boston, MA, December 9, 12, 2014, telephone and email; 
Telephone request for information with Office of the Governor, June 26, 2015; no response as of June 29, 2015
Interview with Pamela Wilmot, Executive Director, Common Cause Massachusetts, June 26, 2015 by telephone
 </t>
  </si>
  <si>
    <t>There are no routine independent audits. However, the commission will obtain an audit as part of an investigation, if necessary. To do so routinely would be a mammoth undertaking beyond the commission's resources, says commission chairman Ross Cheit and commission lawyer and education coordinator Jason Gramitt.</t>
  </si>
  <si>
    <t>Without a law requiring performance evaluation of sitting judges, the public has to rely on a patchwork of independent judicial evaluation systems - good in some areas, mediocre or hard to pull together in other areas. For judicial candidates - which of course includes incumbents - there is a neutral website, Voting for Judges, that offers reviews at the state Supreme Court and Court of Appeals level. For Superior Court races, you have to go county-by-county. 
 Various specialty bar associations also offer reviews. In Seattle, the King County Bar Association evaluates judges, but not surprisingly some candidates don't like their ratings. The group also conducts judicial evaluation surveys of sitting judges. 
 Washington's statewide voters pamphlet also is another resource; it helps in the appellate races, but not at the county or city level. A few large counties have voters pamphlets of their own.</t>
  </si>
  <si>
    <t xml:space="preserve">Statements of Financial Interest are not independently audited. Compliance reviews are conducted by the State Ethics Commission, but they often only a sampling due to budget constraints. Not many compliance reviews are currently being conducted because budgeted resources are being prioritized for investigations. </t>
  </si>
  <si>
    <t>State law provides no process to evaluate the performances of judges who are up for re-election and no evaluations are done in practice.
  “The ballot box is the only real tool the public has,” said Steve Canterbury, administrator of the Supreme Court. “It used to be that members of the state bar could evaluate the judges, but since it was not mandatory it wasn’t terribly valid and some questioned it.” It is no longer done.</t>
  </si>
  <si>
    <t>Brenda Kielty, Public Access Division, Attorney General’s Office, 14 January 2015, Augusta, Maine, email.
Judy Meyer, Lewiston Sun Journal, Managing Editor, 14 January 2015, Lewiston, Maine, telephone interview.
Steve Mistler, Statehouse Reporter, Portland Press Herald, 18 February 2015, email interview.
Mario Moretto, Politics Reporter, Bangor Daily News, 20 February 2015, email interview.
Christopher Cousins, Politics Reporter, Bangor Daily News, 20 February 2015, email interview.
In Maine, sunshine laws fate looks dim, Steve Mistler, Portland Press Herald, 2 March 2013, http://www.pressherald.com/2013/03/02/sunshine-laws-fate-looks-dim-in-maine_2013-03-03/
P.L. 2013, An Act Regarding Coordinated Access to Public Records of State Agencies, Maine Statute.
http://www.mainelegislature.org/legis/bills/getDoc.asp?id=19420</t>
  </si>
  <si>
    <t>Les Kondo, Hawaii State Ethics Commission, executive director, Honolulu, Hawaii, 2 February 2015, telephone 
Ian Lind, longtime investigative and government reporter, 22 April 2015, Honolulu, Hawaii, email and telephone
Carmille Lim, Common Cause Hawaii, executive director, 27 April 2015, Honolulu, Hawaii, telephone.</t>
  </si>
  <si>
    <t>Jennifer Bevan-Dangel, exec director, Common Cause, telephone interview, 2/24/15; 
Bryan P. Sears, reporter, The Daily Record, Baltimore, telephone interview 3/15/15
Assistant Attorney General Adam Snyder, telephone interview, 3/11/15
Marylanders for Open Government, telephone press conference, conference call, speakers included Bevan-Dangel, Heather Iliff, exec dir of Maryland Non-profits, Rebecca Snyder, exec dir of Maryland, DC, Delaware Press Association, by telephone: 2/10/15</t>
  </si>
  <si>
    <t>Carl Redman, a former newspaper editor who testifies as an expert on public records access, in-person interview, Feb. 5, 2015.
Robert T. Scott, head of the Public Affairs Research of Louisiana, in-person interview, Feb. 23, 2015.
Leo Honeycutt, former communications director for Louisiana Department of Justice, in-person interview, Dec. 18, 2014.
Division of Administration, LaTracs website, accessed April 10, 2015.
http://wwwprd.doa.louisiana.gov/latrac/contracts/home.cfm</t>
  </si>
  <si>
    <t>State Audit report, accessed March 3, 2015 - http://www.audits.ga.gov/rsaAudits/viewMain.aud 
Interview with Maria Bazile, Compliance and Education manager with the Georgia Government Transparency and Campaign Finance Commission, Feburary 6, 2015
Interview with Tom Crawford, Editor of the Capitol Report, February 20, 2015
Interview with James Salzer, Capitol Reporter, AJC, February 16,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</si>
  <si>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Tom Mullaney, state budget officer, interview, Feb. 12, 2015, phone.
Ted Nesi, reporter, WPRI television, Interview, Feb. 25, 2015, phone.
Larry Berman, spokesman for House Speaker Nicholas Mattiello, Interview, March 5, 2015, Interview.
The state Budget Office web site, accessed Feb. 12, 2015, can be found here:
http://www.budget.ri.gov/
The Rhode Island General Assembly web site, accessed April 22, 2015, can be found here:
http://www.rilin.state.ri.us/Pages/Default.aspx
Enacted Budget for the Fiscal Year 2015/2016. http://webserver.rilin.state.ri.us/BillText15/HouseText15/H5900.pdf</t>
  </si>
  <si>
    <t>Judges' performance evaluations provide insight into the judges' abilities, integrity, impartiality, communication skills, professionalism and administrative capacity. In the most recent General Assembly session, for example, lawmakers removed four Hampton Roads judges from office because they had poor performance evaluations.
Judge evaluations made by lawyers who practice before them were made public for the first time in 2014 as they were reviewed by legislators. Several judges said they were not favored by lawyers, possibly because they are women. Two of the lowest-ranked judges out of the 19 available for re-appointment were minority women.
The Daily Press article also points out several potential conflicts of interest with possible judicial appointments and Senate Majority Leader Thomas Norment, R-James City. One was an attorney representing a rival defendant in a criminal case. Another was a good family friend whose name was added late to the list.
The evaluations are made based on standardized surveys of courtroom participants – attorneys and jurors. The results are sent to the chairmen of the House and Senate Committees for Courts of Justice prior to re-election opportunities and are then made a public record. 
They follow a standardized form, but aren’t available on a state website. They are a public record, so could be obtained from the legislature.</t>
  </si>
  <si>
    <t>Phone interview, Cheri Quickmire, executive director of Common Cause of CT, Feb. 3, 2015.
Phone interview, Dan Klau, member of Executive Board and past president of Connecticut Foundation for Open Government, Hartford, Feb. 10, 2015.
Office of State Ethics' Annual Report to the Governor - Calendar Year 2013, page 9,  http://www.ct.gov/ethics/lib/ethics/annual_reports/2013_ose_report_to_the_governor_final.pdf
Office of State Ethics Enforcement Actions Summaries (2013-2015): http://www.ct.gov/ethics/cwp/view.asp?a=3488&amp;Q=414904&amp;ethicsNav=|44061|
Dennis O'Connor, Executive Director, Judicial Review Council. Email interview, July 27, 2015.</t>
  </si>
  <si>
    <t>Jon Fleischaker, Dismore &amp; Shohl, partner and First Amendment attorney, 13 January 2015, Louisville, Kentucky, phone interview.
Robyn Bender, Attorney General's office, assistant deputy attorney general, 14 January 2015, Frankfort, Kentucky, phone interview.
Al Cross, University of Kentucky, director of the Institute for Rural Journalism and Community Issues and contributor to the Kentucky Open Government Blog, 20 January 2015, Lexington, Kentucky, phone interview.
Richard Beliles, Common Cause of Kentucky, chairman of the Kentucky chapter of the watchdog group and attorney, 16 January 2015, Louisville, phone interview.
Open Records &amp; Open Meetings page, Kentucky Attorney General's office, no date. http://ag.ky.gov/civil/orom/Pages/default.aspx, accessed 21 March 2015.</t>
  </si>
  <si>
    <t>Deborah Moreau, lawyer, Delaware Public Integrity Commission, telephone interview, January 12, 2015;
"Report of Independent Counsel", December 28, 2013, http://bit.ly/1CkJ2hh; 
Public Integrity Commission opinions, accessed March 25, 2015, http://1.usa.gov/1zzxJlh</t>
  </si>
  <si>
    <t xml:space="preserve">The ethics commission staff only checks statement of economic Interest filings to see if they are timely filed and correctly filled out. There is no formal audit or random audit to verify the accuracy of the filings.  The commission will review filings if a complaint is filed. 
In January 2015 an advocacy group, Progress N.C. Action filed a complaint against Gov. Pat McCrory contending he failed to fully disclose his financial interests. The Ethics Commission cannot comment on whether it is investigating, but presumably it is, as the law requires it if a complaint is filed. In this case, the group lodging the complaint made it public. </t>
  </si>
  <si>
    <t>The law requires the Joint Committee on Retention to evaluate “judicial performance, including such factors as integrity, judicial temperament, impartiality, health, diligence, legal knowledge and ability, and administrative and communicative skills.” The Committee’s processes and records are open to the public. Legislators may ask probing questions, and they do.
 The proceedings of the Joint Committees for the past several years have been recorded on CD, copies of which are available without charge.</t>
  </si>
  <si>
    <t>Mike Wood, research director, Pennsylvania Budget and Policy Center, Harrisburg, Pa., 24 April 2015, interview by email. 
Terry Madonna, director, Franklin and Marshall College's Center for Politics &amp; Public Affairs, 23 April 2015, interview by phone.
Current and Proposed Commonwealth Budgets, Office of the Budget, accessed April 2015, http://www.budget.state.pa.us/portal/server.pt/community/current_and_proposed_commonwealth_budgets/4566</t>
  </si>
  <si>
    <t>Asset disclosures have not been audited during the study period, according to several sources. An official with the secretary of state’s office said his agency is responsible only for filing disclosures submitted to it. Enforcement, he said, is up to members of the public, who may take their complaints through the court system.</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</si>
  <si>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Open Records Transparency, Office of the Governor of Iowa
https://governor.iowa.gov/news/open_records/
Public Records Request Log, University of Northern Iowa
http://www.vpaf.uni.edu/publicrecords/log.shtml
Public Records Log, Iowa State University
https://apps-ur.sws.iastate.edu/records
Public Records Request Log, University of Iowa
http://publicrecordsrequests.iowa.uiowa.edu/Home/Log
Open Records Transparency, Iowa Department on Aging
https://www.iowaaging.gov/open-records-transparency</t>
  </si>
  <si>
    <t>Luis Toro, director of Colorado Ethics Watch, a Denver-based nonprofit that “has been actively monitoring the activities of the Colorado Independent Ethics Commission (“IEC”) since the IEC first met in 2008,” during a Jan. 26, 2105, phone interview. 
Amy DeVan, executive director of the Colorado Independent Ethics Commission, during a Jan. 27, 2015, phone interview. 
Elena Nunez, director Colorado Common Cause, during a Feb 23, 2015, phone interview.</t>
  </si>
  <si>
    <t>Kansas Attorney Open Records Complaints FY 2013: http://ag.ks.gov/docs/default-source/documents/2013-ag-koma-kora-report.pdf?sfvrsn=6, accessed June2015
Counties Reporting Open Records Complaints: http://ag.ks.gov/docs/default-source/documents/2013-(fy)-county-koma-kora-report.pdf?sfvrsn=4, accessed June 2015</t>
  </si>
  <si>
    <t>Interview: Luke Britt, Indiana Public Access Counselor, Dec. 16, 2014, Bloomington, Ind., phone.
Interview: Gerry Lanosga, president of Indiana Coalition for Open Government and Indiana University assistant professor in the School of Journalism, April 28, 2015, by email.
Interview: Stephen Key, executive director and general counsel, Hoosier State Press Association, April 29, 2015, by email.</t>
  </si>
  <si>
    <t>No such law (regarding entering the private sector)
Idaho Code Section 18-1354, Bribery and Corruption, Compensation for Past Official Behavior, 1972; http://legislature.idaho.gov/idstat/Title18/T18CH13SECT18-1354.htm</t>
  </si>
  <si>
    <t>Jay Wierenga, Fair Political Practices Commission, Communications Director, Jan. 22, 2015, Sacramento, email
Victoria B. Henley, Director-Chief Counsel, Commission on Judicial Performance, April 13, 2015, San Francisco, email
James R. Cassie, retired lobbyist,  Jan. 15, 2014, Sacramento, email
Fair Political Practices Commission, Enforcement Actions, 2014, accessed 16 May 2015
http://www.fppc.ca.gov/press_release.php?limit=2014
Fair Political Practices Commission, Enforcement Actions, 2013, accessed 16 May 2015
http://www.fppc.ca.gov/press_release.php?limit=2013</t>
  </si>
  <si>
    <t>Illinois Compiled Statutes, 5 ILCS 430/5-45, Procurement; revolving door prohibition, August 18, 2009, http://www.ilga.gov/legislation/ilcs/fulltext.asp?DocName=000504300K5-45</t>
  </si>
  <si>
    <t>Graham Sloan, Director Arkansas Ethics Commission, January 21, 2015, email interview.
Max Brantley, Senior Editor Arkansas Times, January 20, 2015, telephone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t>
  </si>
  <si>
    <t>The Joint Commission on Public Ethics is responsible for randomly reviewing a portion of the 30,000 or so financial disclosure forms it receives annually.
 The commission's annual reports (as of March 2015, its most recent annual report involved the 2013 calendar year) do not provide information on how many disclosure forms are audited or what those audits involve. However, the commission's enforcement actions almost always involve late or incomplete filings, not problems with the data itself.
 The commission has about 40 employee and only a portion of the staff is involved in such audits. The commission has been criticized in recent months for failing to uncover legislators' corruption before federal investigators, including outside income that should have been reported on financial disclosure forms. Former Assembly Speaker Sheldon Silver was charged in January 2015 with accepting bribes and kickbacks as income that was not reported as required.</t>
  </si>
  <si>
    <t>Transparent Idaho website, Idaho State Controller Brandon Woolf’s office, http://transparent.idaho.gov/Pages/transhome.aspx, accessed Jan. 3, 2015
Idaho Secretary of State’s website, http://www.sos.idaho.gov/, accessed Jan. 3, 2015
“Idaho Unveils Transparency Website,” from The Spokesman-Review, posted on Idahoans for Openness in Government website, Jan. 10, 2013, http://www.openidaho.org/2013/01/idaho-unveils-transparency-site/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Peter Morrill, vice president, Idahoans for Openness in Government, Friday, Jan. 2, 2015, by telephone
 Brian Kane, assistant chief deputy Idaho Attorney General, interviewed Monday, Dec. 29, 2014, in his office at the Idaho Capitol
Tim Hurst, Chief Deputy Idaho Secretary of State, interviewed Friday, Tuesday, Dec. 23, 2014, in his office at the Idaho Capitol
Idaho State Legislature website, http://www.legislature.idaho.gov/, accessed Jan. 4, 2015</t>
  </si>
  <si>
    <t>Sarah Pratt, Public Access Counselor, Office of the Attorney General, 20 February 2015, phone
State of Illinois Data Portal, accessed 15 February 2015, https://data.illinois.gov/
Open data victories come to Illinois, Colin Wood, Government Technology, 6 August 2013, 
http://www.govtech.com/Open-Data-Victories-Come-to-Illinois.html 
State of Illinois Strengthens Open Data Movement by Hosting Municipalities, National Association of State Chief Information Officers award entry 2013, http://www.nascio.org/awards/nominations2013/2013/2013IL1-NASCIO%202013%20Submission%20-%20State%20of%20Illinois%20-%20DRAFT.pdf</t>
  </si>
  <si>
    <t>Mississippi Code Section 25-4-105(2) prohibits civil servants from entering the private sector in a position that creates a conflict of interest in regards to contracts until one year after leaving office. 
"No public servant shall be interested, directly or indirectly, during the term for which he shall have been chosen, or within one (1) year after the expiration of such term, in any contract with the state, or any district, county, city or town thereof, authorized by any law passed or order made by any board of which he may be or may have been a member" (25-4-105(2)).
However, the law does not apply to lobbying.</t>
  </si>
  <si>
    <t>No section of the state personnel law for merit system agencies or conflict of interest law specifically states what types of private sector employment state employees may accept after leaving their office. Chapter 105 section 462 of the Missouri Revised Statutes generally states that an agency member who held rulemaking authority may not conduct for compensation any work which involves influencing decisions or actions of the agency for which he or she worked for a year following termination of his or her state employment. This law does not apply to other state employees, though. Individual agencies or divisions sometimes establish these policies internally and require employees to approve their new employment with the state government body they left, but these policies do not apply to all state employees.</t>
  </si>
  <si>
    <t xml:space="preserve">Legislators’ financial disclosure forms are not audited. The Legislative Ethics Committee does make sure that all legislators submit financial disclosure statements and will prod them if they do not, but there is no review of the documents for veracity or completeness. </t>
  </si>
  <si>
    <t>There are no general restrictions around state civil servants entering the private sector after leaving the government. The only applicable law is listed in Minnesota Statute Chapter 15, Section 15.06, Subd. 9, which states, “No former commissioner or deputy commissioner may, within one year after leaving the position of commissioner or deputy commissioner in a department or agency, appear or participate in proceedings of that department or agency representing the interests of private persons." No such law applies to all civil servants.</t>
  </si>
  <si>
    <t>Burt Lum, Hawaii Open Data, executive director, 29 December 2014, Honolulu, Hawaii, telephone
Winfred Pong, Office of Information Practices, staff attorney, 2 January 2015, Honolulu, Hawaii, telephone
Formal Opinion Letter Summaries and Full Text, State of Hawaii Office of Information Practices, undated, http://oip.hawaii.gov/laws-rules-opinions/opinions/formal-opinion-letter-summaries-and-full-text/
Informal Opinion Letter Summaries, UIPA Opinions, State of Hawaii Office of Information Practices, undated, http://oip.hawaii.gov/laws-rules-opinions/opinions/informal-opinion-letter-summaries/uipa-opinions/
OIP Master UIPA Record Request Semiannual Log for FY 2014, State of Hawaii Office of Information Practices, undated,
https://data.hawaii.gov/Government-Wide-Support/OIP-Master-UIPA-Record-Request-Semiannual-Log-for-/3ehz-vfp2
Websites accessed June 2015</t>
  </si>
  <si>
    <t>Asset disclosure filings are subject to a "desk review" by staff in the Nebraska Accountability and Disclosure Commission but are rarely audited. An audit would only be performed if the staff member discovered potential irregularities, or if a complaint tipped the commission to potential irregularities.</t>
  </si>
  <si>
    <t>There is no legal requirement for audits of asset disclosure forms filed by state legislators. Staff check to make sure the reports are filed, but no auditing is done.</t>
  </si>
  <si>
    <t>Melissa Nann Burke, News Journal reporter, email interview, February 9, 2015; 
Jon Offredo, government reporter, The News Journal, delawareonline.com, phone interview, February 4, 2015;
Randall Chase, "Delaware agency FOIA logs often differ in degree of detail", washingtontimes.com, March 15, 2015: http://bit.ly/1aomaG4; 
FOIA coordinator amendment: 29 Del. C 1003(g), Approved Aug. 1, 2012: http://1.usa.gov/1DXBgut
Delaware Freedom of Information Act: 29 Del. C, Chapter 100: http://delcode.delaware.gov/title29/c100/: Effective January 1, 1977;</t>
  </si>
  <si>
    <t>Mary Ellen Klas, capital bureau chief for the Miami Herald and co-bureau chief of the Tampa Bay Times/Miami Herald Tallahassee Bureau, interviewed by phone March 17, 2015 
Pat Gleason, Special Counsel for Open Government in the State Attorney's Office, interviewed by phone on March 18, 2015
Barbara Peterson, President of the First Amendment Foundation, interviewed by phone March 20, 2015</t>
  </si>
  <si>
    <t>Stefan Ritter, staff attorney, Georgia Attorney General's office, e-mail interview, January 21, 2015;
Hollie Mannheimer, Executive Director, Georgia First Amendment Foundation, telephone interview, January 15, 2015;
 In-person interview with William Perry, Executive Director, Common Cause Georgia, January 23, 2015</t>
  </si>
  <si>
    <t>Peter Scheer, executive director, First Amendment Coalition, Dec. 22, 2014, email
Thomas Peele, reporter, Bay Area News Group, Dec. 27, 2014, email
Teala Schaff, Deputy Director, External Affairs and Communications , California Department of Technology, Dec. 22, 2014, email</t>
  </si>
  <si>
    <t>The financial asset disclosures of the general assembly legislators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t>
  </si>
  <si>
    <t>Jeffrey Roberts, director of the Colorado Freedom of Information Coalition, during a phone interview on Dec. 17, 2014. 
Steve Zansberg, a Denver-based media attorney who represents Colorado newspapers and broadcasters, and is president of the Colorado Freedom of Information Coalition, during a Jan. 26, 2015, phone interview.
Colorado Secretary of State website, Frequently Asked Questions, accessed on April 20, 2015: http://www.sos.state.co.us/pubs/info_center/coraFAQ.html</t>
  </si>
  <si>
    <t xml:space="preserve">Disclosure forms are inspected within 20 days of filing for missing information or major math errors but there is no formal audit.
This is something the Commissioner of Political Practices would like to remedy. </t>
  </si>
  <si>
    <t>In-person interview, Colleen Murphy, FOI Commission executive director and general counsel, in Hartford, Dec. 31, 2014.
Phone interview, Tom Hennick, public education officer of Freedom of Information Commission, Jan. 23, 2015.
Minutes and agendas of FOI commission's contested cases, 2008 through 2014 (accessed 1/23/15), http://www.ct.gov/foi/cwp/view.asp?a=4161&amp;Q=558694&amp;foiNav=|</t>
  </si>
  <si>
    <t>Former Texas Supreme Court Chief Justice Wallace Jefferson, an outspoken advocate of replacing judicial elections with a merit selection system, said any evaluations under the current process are largely limited to newspaper editorial endorsements or questionnaires to the candidates. There are no formal evaluations of judges.
“There is an argument which I don’t think holds true in a state as big as Texas, (that) through partisan elections you can hold judges accountable:  ‘Why would you want to give up the right to remove a bad judge,’" he said. "The answer to me is that’s a good political theory, but the reality is people walk into the voting booth and they have no idea who these judges are. 
“You go into the ballot box in Houston in Harris County, and you  might be voting for 70 judges in one election,” he said.  “and I just don’t think the ordinary voter has the time or inclination to do the research on each and every judge who is on the ballot.  Very often they’re voting blind.”
Jefferson said the current partisan election of judges, in which judicial candidates rely on political donations and run for office like candidates for other office, “has s a very negative side effect in that (the election of )a lot of judges is not based on their experience or talent as a judge but their party affiliation or the sound of their name, or the amount of money they are able to raise in political campaign. You have at least the possibility of electing judges that really should not be on the bench.“</t>
  </si>
  <si>
    <t>Hawaii Revised Statutes, Title 7, Chapter 84, Section 18, Restrictions on post employment, 2014, http://www.capitol.hawaii.gov/hrscurrent/Vol02_Ch0046-0115/HRS0084/HRS_0084-0018.htm
Hawaii Revised Statutes, Title 7, Chapter 84, Section 19, Violation, 2014,
http://www.capitol.hawaii.gov/hrscurrent/Vol02_Ch0046-0115/HRS0084/HRS_0084-0019.htm</t>
  </si>
  <si>
    <t>Timothy Hogan, Executive Director of the Arizona Center for Law in the Public Interest, in-person interview, 2/26/2015 
Jim Small, Arizona News Service Editor, telephone interview, 5/17/2015
Arizona politicians figure in Fiesta Bowl scandal, The Associated Press, March 30, 2011 http://www.eastvalleytribune.com/arizona/politics/article_4dc11e86-5b28-11e0-a7a2-001cc4c03286.html
D-backs give tickets to legislators, The Associated Press, March 27, 2012
http://espn.go.com/mlb/story/_/id/7744156/arizona-diamondbacks-give-free-tickets-state-legislators</t>
  </si>
  <si>
    <t>Max Brantley, Senior Editor Arkansas Times,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t>
  </si>
  <si>
    <t>John Carroll, former acting director of the Alabama Ethics Commission, May 1, 2015, telephone interview. 
Mike Cason, al.com, state government reporter, April 12, 2015, telephone interview.
Kim Chandler, The Associated Press, Alabama state government reporter, April 1, 2015, telephone interview.</t>
  </si>
  <si>
    <t>112.313 Standards of conduct for public officers, employees of agencies, and local government attorneys, 2014, http://www.leg.state.fl.us/Statutes/index.cfm?App_mode=Display_Statute&amp;Search_String=&amp;URL=0100-0199/0112/Sections/0112.313.html
Florida Constitution, Article II, section 8, Ethics in government, adopted in 1998, http://www.leg.state.fl.us/Statutes/index.cfm?Mode=Constitution&amp;Submenu=3&amp;Tab=statutes#A2</t>
  </si>
  <si>
    <t>Kathryn Marquoit, Assistant Ombudsman for Public Access, telephone interview, 1/5/2015
Improved election data would mean a better informed electorate, Evan Wyloge and Brandon Quester, Arizona Capitol Times and Arizona Center for Investigative Reporting March 1, 2013, Accessed May 6, 2015
http://azcapitoltimes.com/news/2013/03/01/improved-election-data-would-mean-a-better-informed-electorate/
How Data-Driven Learning is Changing Education, Adam Stone, Government Technology, Nov. 11, 2014, Accessed May 6, 2015
http://www.govtech.com/education/How-Data-Driven-Learning-is-Changing-Education.html</t>
  </si>
  <si>
    <t>Georgia Government Transparency and Campaign Finance Act (2014) – § 21-5-75. 
http://www.ethics.ga.gov/wp-content/uploads/2011/08/2014-B%20GA%20Govt%20Transparency%20and%20Campaign%20Finance%20Act%20effective%20Januay%2031%202014%20INCORPORATING%20HB310%20and%20SB297%20FINAL.pdf</t>
  </si>
  <si>
    <t>2013-2015 Legislatively Adopted Budget, Oregon Transparency web site, http://www.oregon.gov/transparency/pages/lab.aspx, accessed on March 16, 2015.
John Mullen is the legislative advocate for the Oregon Law Center. He was interviewed by phone Feb. 11. 
Steve Buckstein is the co-founder and senior policy analyst at Cascade Policy Institute. He was interviewed by phone March 16.</t>
  </si>
  <si>
    <t>29 Del. code 5804, 5805(d), Approved July 23, 1990, http://1.usa.gov/1BuDRfb</t>
  </si>
  <si>
    <t>There was a Judicial Performance Evaluation Commission that helped rate appellate court judges so voters could decide in a retention election, but the law governing that body sunsetted by the legislature on June 30, 2014. 
 There is likely to be a new body that will evaluate judges because Tennesseans voted for a constitutional amendment that made it clear that the retention elections the state is presently holding are lawful. The evaluations allow voters to help determine whether the judges should be retained. Thus, the legislature will likely create some body to do that. 
 The JPEC, when it existed, evaluated judges on their education and experience, ethics, communication and timeliness of writing opinions as well as the views of other judges. 
 Most of the judges who sit on Tennessee's higher courts received an evaluation before the August 2014 retention election. All of the judges were retained to sit for an additional eight-year term. The few who haven't been evaluated were appointed to sit on the bench after the Judicial Performance Evaluation Commission was sunsetted by the legislature.</t>
  </si>
  <si>
    <t>Jan. 29, 2015, email interview with Alaska Public Radio Network Alexandra Gutierrez; 
Oct. 28, 2014 email from Mat-Su Borough administrative staffer to KTUU's Austin Baird; 
"Alaska Dispatch News sues Governor Parnell for Guard Records," Alaska Dispatch News, Jill Burke, Oct. 8, 2014 (http://www.adn.com/article/20141008/alaska-dispatch-news-sues-gov-parnell-national-guard-records)</t>
  </si>
  <si>
    <t xml:space="preserve">Wayne Greene, editorial pages editor and former senior political writer, Tulsa World. In person interview, 2/20/15 3 p.m. 
Oklahoma's General Appropriations bill as passed in 2014: 
http://webserver1.lsb.state.ok.us/cf_pdf/2013-14%20ENR/SB/SB2127%20ENR.PDF
John Estus, spokesman for the Office of Management and Enterprise Services, in-person interview, 2/27/15, 9:15 a.m. 
David Blatt, executive director Oklahoma Policy Institute, telephone interview, 2/21/15, 11:15 a.m. </t>
  </si>
  <si>
    <t>There are no documented cases of members of the ethics entity and/or family members accepting gifts or hospitality above what is legally allowed at either the Government Accountability Board or the Wisconsin Judicial Commission. 
The Government Accountability Board does offer advice on how government officials--including the GAB--should handle gifts. It is available online at: http://www.gab.wi.gov/sites/default/files/guideline/24/1235_dispositionofgifts_pdf_15138.pdf</t>
  </si>
  <si>
    <t>TITLE 24. GOVERNMENT - STATE ADMINISTRATION 
ARTICLE 18. STANDARDS OF CONDUCT PART 2. PROSCRIBED ACTS RELATED TO CONTRACTS AND CLAIMS, C.R.S. 24-18-201 (2014): http://www.lexisnexis.com/hottopics/colorado/?app=00075&amp;view=full&amp;interface=1&amp;docinfo=off&amp;searchtype=get&amp;search=C.R.S.+24-18-201</t>
  </si>
  <si>
    <t>Dennis Bailey, lawyer with the Rushton Stakely law firm and general counsel for the Alabama Press Association, telephone interview, April 24, 2015. 
Mike Cason, al.com, state government reporter, April 12, 2015, telephone interview.
Kim Chandler, state government reporter, The Associated Press, phone interview, April 10, 2015.</t>
  </si>
  <si>
    <t>C.G.S., Title 1, Chap. 10, Sec. 1-84(b), subparagraphs (b) and (c) (1) and (2); also subparagraphs (i) and (k). 1983.  
http://www.cga.ct.gov/2013/pub/chap_010.htm#sec_1-84</t>
  </si>
  <si>
    <t>Former Attorney General Ken Cuccinelli donated $18,000 to charity after disclosing he had received hospitality and a catered meal from Jonnie Williams, the Star Scientific CEO at the center of former Gov. Bob McDonnell's corruption case. 
Cuccinelli said leaving the items off his disclosure form initially was an oversight, which is the only piece that could be considered illegal under the gift law at the time. Cuccinelli was in an elected position. His office began the investigation into ties between McDonnell and Williams and Cuccinelli was cleared of any wrongdoing.
 The Office of Attorney General, like the governor's office, has instituted a stricter gift rule than that in the current law. Attorney General Mark Herring placed a gift ban on anything over $100, both in a single event and cumulatively and both in tangible and intangible goods, for himself, his family and staff.
There are no records indicating members of the House or Senate Ethics Advisory Panels or the Judicial Inquiry and Review Commission failed to follow the law governing gifts and hospitality during the research period.</t>
  </si>
  <si>
    <t>The state budget for 2014-15: http://obm.ohio.gov/Budget/operating/fy14-15_enacted.aspx 
The 2014-15 budget bill as enrolled: http://archives.legislature.state.oh.us/BillText130/130_HB_59_EN_N.html 
Keary McCarthy, president/CEO of Innovation Ohio, former minority chief of staff in Ohio House, Columbus, 2-6-15 email 
JCARR FAQ: http://www.jcarr.state.oh.us/frequently-asked-questions</t>
  </si>
  <si>
    <t>There’s no evidence that members of the Ethics Commission have taken gifts or hospitality beyond that allowed by the Ethics Act.</t>
  </si>
  <si>
    <t>“State Budget Actions - 2013-15,” North Dakota Legislative Branch, June 2013, http://www.legis.nd.gov/fiscal/63-2013/budget-actions, accessed Feb. 22, 2015. Note: The 2015-2017 version of this document was not available because the legislature is still in session as of this writing.
“State Budget,” Fiscal Management Division in Office of Management and Budget, http://www.nd.gov/fiscal/budget/state/, accessed Feb. 22, 2015. Approved state budgets are filed by year under the heading “Approved State Budget.”
Pam Sharp, director of the Office of Management and Budget, interviewed by phone from Bismarck, N.D., March 4, 2015.
Mike Nowatzki, capitol reporter with Forum News Service, email, March 7, 2015.
Ray Holmberg, Republican state senator from Grand Forks, N.D., chairman of Senate Appropriations Committee and member Budget Section, interviewed by phone enroute from Grand Forks to Bismarck, N.D., March 15, 2015.</t>
  </si>
  <si>
    <t>There is no centralized or decentralized database that lists FOI requests and answers. Such data would have to be requested on an agency-by-agency basis. It is possible to obtain and analyze open records requests, as was done in a 2013 story by the Wisconsin Center for Investigative Journalism. There is no government agency that makes information available online, but no state law requires it.</t>
  </si>
  <si>
    <t>Act 486 of 2013, Ark. Code 21-1-402, “Restrictions on other employment," 21-8-102, “Restrictions on employment of former state officials and former state employees,” 23-2-113, “Registration as lobbyist —Time limit for eligibility,” 25-16-103, “Registration of certain agency officials as lobbyists.”
http://www.arkleg.state.ar.us/assembly/2013/2013R/Acts/Act486.pdf</t>
  </si>
  <si>
    <t>Washington does not keep systematic track of all FOI responses by agencies. However, the state has embraced open data principles.
The Legislature has encouraged agencies to "make commonly requested records available on agency websites." RCW 42.56.520 specifies that "agencies may respond to public records requests by providing a link to the records on the agency’s website."</t>
  </si>
  <si>
    <t>Government Code, §87401, (1985)
http://leginfo.legislature.ca.gov/faces/codes_displaySection.xhtml?lawCode=GOV&amp;sectionNum=87401.
Government Code, §87402, (1980)
http://leginfo.legislature.ca.gov/faces/codes_displaySection.xhtml?lawCode=GOV&amp;sectionNum=87402.
Government Code, §87403, (1980)
http://leginfo.legislature.ca.gov/faces/codes_displaySection.xhtml?lawCode=GOV&amp;sectionNum=87403.</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</si>
  <si>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Budget for 2014. http://www.ncleg.net/Sessions/2013/Bills/Senate/PDF/S744v9.pdf.</t>
  </si>
  <si>
    <t>Judicial performance evaluations are hidden from public view -- which is how the judiciary likes it.  "It's a way to get negative feedback without having to stand up in public," said Charleston attorney Gedney Howe. There is a “pretty low threshold for breaking out what the judicial performance is," said attorney Dusty Rhoades. Basically, he said, approval is based on not having done anything criminal. "You didn’t kill anybody. You didn’t steal any money”</t>
  </si>
  <si>
    <t>The asset-disclosure reports filed by legislators with the Mississippi Ethics Commission are not independently audited by a third party. None of the reports annually filed by Mississippi public officials are audited. There is no auditing requirement in law for this.</t>
  </si>
  <si>
    <t>A.S. 39.52.180, Restrictions On Employment After Leaving State Service. (http://www.law.alaska.gov/doclibrary/ethics/EthicsAct.html), accessed Feb. 16, 2015</t>
  </si>
  <si>
    <t>No such law exists.
Arizona Revised Statutes, 41-1233. Prohibited acts
http://www.azleg.gov/FormatDocument.asp?inDoc=/ars/41/01233.htm&amp;Title=41&amp;DocType=ARS
Laws current as of March 30, 2015.</t>
  </si>
  <si>
    <t>Judges do not undergo regular, formal performance evaluations in South Dakota. 
A private judges’ association periodically distributes judge evaluation forms to all attorneys in a judge’s jurisdiction, requesting detailed information regarding a judge’s execution of the office. But these evaluations are not mandatory, are conducted outside of state government and are not publicly available.
 The only other time a judge’s performance is examined is when there has been a complaint made and an investigation is undertaken by the Judicial Qualifications Commission.</t>
  </si>
  <si>
    <t>No open database of FOIA requests exists in Virginia.</t>
  </si>
  <si>
    <t>The Minnesota Campaign Finance and Public Disclosure Board audits legislative branch asset disclosures (known as a statement of economic interest in Minnesota) when financial irregularities are discovered or suspected. There are no random auditing mechanisms in place. 
 The Minnesota Campaign Finance and Public Disclosure Board operates within the Executive Branch of government under Minnesota Statutes Chapter 10A.The Board has six members, appointed by the Governor on a bi-partisan basis for staggered four-year terms. The appointments must be confirmed by a three-fifths vote of the members of each house of the legislature. In addition, the board appoints an executive director (currently Gary Goldsmith) who serves along with all other employees, at the pleasure of the board. 
 Current board members include a former member of the Minnesota State Senate, a former DFL state senator, a Minneapolis lawyer, an arbitrator with the American Arbitration Association and an attorney in private practice focusing on securities fraud litigation and antitrust and consumer fraud class actions. 
 Audits are also dependent on the Board’s available resources (staff) and how many audits they can handle as an entity. 
 Past funding cuts have made audits and investigations more difficult for The Campaign Finance and Public Disclosure Board though a 2014 increase in funding allowed the Board to hire another staff member according to Goldsmith. Still, Schroeder said that a general lack of funding for the Board prohibits the entity from investigating or auditing an acceptable amount of financial documents.</t>
  </si>
  <si>
    <t>Public Officials and Employees, Title 36, Title 25, Section 13, 1973, 2014. 
http://alisondb.legislature.state.al.us/alison/codeofalabama/constitution/1901/constitution1901_toc.htm, accessed March 8, 2015.</t>
  </si>
  <si>
    <t xml:space="preserve">The Massachusetts Conflict of Interest Law does not ban civil servants who have left state government from working for private sector companies in which they were involved as state employees. It does, however, place certain restrictions on employees who enter the private sector. 
Under Section 5A of the state's Conflict of Interest Law, former state employees are prohibited “ from acting as agent or attorney for, or directly or indirectly receiving compensation from, anyone other than the commonwealth or a state agency in connection with any particular matter  that is of concern to the commonwealth or a state agency and in which they participated  as state employees.” So, an employee who participated in a certain matter while working for state government can never become involved in the same matter after leaving state service.
Under Section 5B of that same law, former state employees are prohibited for one year from “personally appearing before any court or state agency as an agent or attorney for anyone other than the commonwealth in connection with a particular matter that concerns the state and where the matter was under their official responsibility  within two years prior to their termination from state service.” That means there is a one year ban on former state employees, prohibiting them to make personal appearances on matters that were under their authority for the last two year before leaving public service. 
State law provides a one year “cooling off” period after an employee leaves a state job, said Galen Gilbert, an attorney with expertise in Civil Service litigation. During that period, former state employees cannot appear before state boards or represent outside businesses or individuals before any state agency.  That rule also extends to the former employee's partner. Violation of that one year provision can result in a fine of not more than $10,000 or  imprisonment or both
Under Section 5 of Chapter 268A, which governs conduct of public officials and employees, the law states that::
(a) A former state employee who knowingly acts as agent or attorney for, or receives compensation directly or indirectly from anyone other than the commonwealth or a state agency, in connection with any particular matter in which the commonwealth or a state agency is a party or has a direct and substantial interest and in which he participated as a state employee while so employed, or
(b) a former state employee who, within one year after his last employment has ceased, appears personally before any court or agency of the commonwealth as agent or attorney for anyone other than the commonwealth in connection with any particular matter in which the commonwealth or a state agency is a party or has a direct and substantial interest and which was under his official responsibility as a state employee at any time within a period of two years prior to the termination of his employment, or
(b1/2) A former state, county or municipal employee who participated as such in general legislation on expanded gaming in the commonwealth or in the implementation, administration or enforcement of chapter 23K, and who becomes an officer or employee of, or who acquires a financial interest in, an applicant for a gaming license or a gaming licensee under said chapter 23K within one year after his last state, county or municipal employment has ceased, or
 (c) a partner of a former state employee who knowingly engages, during a period of one year following the termination of the latter’s employment by the commonwealth, in any activity in which the former state employee is himself prohibited from engaging in by clause (a), or
(d) a partner of a state employee who knowingly acts as agent or attorney for anyone other than the commonwealth in connection with any particular matter in which the commonwealth or a state agency is a party or has a direct and substantial interest and in which the state employee participates or has participated as a state employee or which is the subject of his official responsibility, or
(e) a former state employee or elected official, including a former member of the general court, who acts as legislative or executive agent, as defined in section thirty-nine of chapter three, for anyone other than the commonwealth or a state agency before the governmental body, as determined by the state ethics commission with which he has been associated, within one year after he leaves that body or
(f) a former state employee whose salary was not less than that in step one of job group M-VII in the management salary schedule in section forty-six C of chapter thirty, and who becomes an officer or employee of a business organization which is or was a party to any privatization contract as defined in section fifty-three of chapter seven in which contract he participated as such state employee, if he becomes such officer or employee while the business organization is such a party or within one year after he terminates his state employment, unless before the termination of his state employment the governor determines, in a writing filed with the state ethics commission, that such participation did not significantly affect the terms or implementation of such contract, shall be punished by a fine of not more than $10,000, or by imprisonment in the state prison for not more than 5 years, or in a jail or house of correction for not more than 2 1/2 years, or both.
 </t>
  </si>
  <si>
    <t>Asset disclosures are not required of legislative branch officials -- or any state officials -- in Michigan. The lack of asset disclosure records means that conflicts of interest among legislators remain in the dark, hidden from the public.</t>
  </si>
  <si>
    <t>Statements of Financial Interests are not independently audited in Massachusetts by an outside  third party, said Karen Nober, executive director of the State Ethics Commission.  
The Ethics Commission has regulatory and oversight authority over the collection of the SFI’s, which also legally requires it to inspect the forms “to ascertain whether any reporting person has failed to file such a statement or has filed a deficient statement,” Nober said.  The Ethics Staff inspects roughly 4,200 forms annually from state and county employees, with 500 of that group filing paper disclosure forms.   The manually filed forms are inspected individually to ensure they are complete and the filer has signed the document, Nober said in an email.   That step is not necessary with electronic forms; they cannot be submitted unless completed, she said. 
Nober said in the past, one staff member did review every single form over the course of the year by comparing the previous year’s form with the current years.  Little to no information was discovered that led to an enforcement matter, even though the entire process took nine months.   Generally, only inadvertent errors like misspellings or minor omissions were discovered and they were corrected after the filer was contacted. 
Such a review, given the commission’s limited resources, is not efficient or effective, Nober said.   Commission staff will do a substantive review of a filer’s SFI if they receive a complaint, a filer calls to report he or she made an error or information surfaces during another investigation, Nober said.  Forms also are reviewed over the course of the year with more scrutiny to fulfill the 300-400 requests for SFI’s from the media and the public, generally for high-level office holders.  Ethics staff reviews the forms to redact home addresses and family member names as part of fulfilling those requests, Nober said in the email.   
The state regulations governing the SFI requirement does warn filers that the onus to carefully review their own submissions rests with the filer, and not the Commission.   For instance, filers should not provide financial account numbers with their submission, in the event that SFI is requested by a member of the public for review.   
“The responsibility for redacting this information rests solely with the Party making the filing. The Commission will not review each pleading for compliance,” the regulations state.</t>
  </si>
  <si>
    <t xml:space="preserve">Oklahoma law does not require performance evaluations of state-level judges, and disciplinary proceedings of the state's Court on the Judiciary are confidential. </t>
  </si>
  <si>
    <t>Two high-profile cases early in 2015 documented instances of state legislators using, or allegedly using, campaign contributions for personal purposes.
On March 3, former House Speaker Gordon Fox pleaded guilty to federal corruption charges, including using campaign funds to pay the mortgage on his home, the loan payment on his car and his personal American Express card, covering charges ranging from shopping at Tiffany &amp; Company to paying the bill at an animal hospital.
On Feb. 10, the House deputy majority whip, Joseph Almeida, was criminally charged in state court with misappropriating more than $6,000 in campaign funds for personal use. On May 12, Almeida pleaded no contest to a misdemeanor charge of spending campaign funds for personal use, and was sentenced to a $1,000 fine and 1 year probation. (He could have faced 1 year in prison.) Afterward, House Speaker Nicholas Mattiello called it "a slight indiscretion" and said Almeida would remain part of the House leadership team.
As a result, the General Assembly in April passed legislation tightening Rhode Island campaign-finance reporting laws, including requiring candidates to have someone else as treasurer if they raise or spend at least $10,000 annually, and restrictions on comingling campaign funds with personal funds. The new laws require candidates to create a separate bank account for campaign funds and to file annual bank statements with the state Board of Elections. However, those bank statements will not be public, and House Speaker Nicholas Mattiello, Senate President M. Teresa Paiva Weed and other legislative leaders declined to release them when asked by The Providence Journal.
John Marion, executive director of Common Cause Rhode Island, also noted that politicians frequently use campaign funds for political dinners at restaurants, which is permissible under the law. The law is loose enough to allow broad use of campaign funds for purposes related to holding and maintaining office. That includes dinners at fancy restaurants and tickets to sporting events where politics are ostensibly discussed.
---
Peer Reviewer Comment: Agree.
On June 11, 2015, Fox was sentenced to three years in federal prison for his crimes. In a pre-sentencing report prosecutors wrote that, despite an average annual income of $72,808 as a practicing attorney, “the defendant lived large...The defendant’s confidence in his ability to manage a monthly $811 car payment, in addition to his mortgage and other expenses, is telling...That the defendant had a ready source of cash throughout his tenure in public office is also supported by a review of defendant’s bank records for the years 2008 through 2014 which revealed minimal ATM cash withdrawals. In fact, in the years 2011 through 2013, neither the defendant nor [his husband] made a single cash withdrawal from a bank teller or ATM.”</t>
  </si>
  <si>
    <t>The only performance evaluation required by law is a survey of attorneys and court employees who work with the judge being evaluated but this survey is confidential. Survey results are processed by a third-party vendor with a non-disclosure clause in its contract and survey results are not available to anyone but the judge and a reviewer, according to the state court administrator.
A state bar association representative said that, in his experience, attorneys generally take the evaluations seriously and try to provide detailed information.</t>
  </si>
  <si>
    <t>As with other financial/asset disclosure filings in Maryland, the reports are examined by  the legislature's own ethics staff, and then sent to the ethics commission, but there is no third party auditor outside the ethics entity. 
There is no requirement for an audit and there is no third party, impartial audit. In practice, the forms are reviewed for completeness. If information is missing, or some other issue is turned up via this somewhat cursory review, the filer will be asked for more information or will be asked to correct an error.</t>
  </si>
  <si>
    <t>Ohio has no law regarding evaluation of the performance of judges. All who want another term are subject to re-election by voters. The evaluations made by the bar are not detailed.</t>
  </si>
  <si>
    <t>The state bar association, which is not a government entity, has begun surveying lawyers about the performances of judges and candidates for judgeships. These surveys were made available to the public on the association's website for the elections of 2012 and 2014, but were taken down after that. The association says it will post evaluations again in 2016.  This is a voluntary action by the bar association and has no official standing. Judges are rated on a 1-5 scale, with 5 being the highest rating on professionalism, communication, legal ability, integrity and impartiality, administrative ability and overall performance.</t>
  </si>
  <si>
    <t>The Board of Ethics does not have the personnel to independently audit legislative asset disclosures. The staff checks to make sure the disclosures are filed in a timely fashion and that they are completely filled out. The board investigates transgressions when made aware.</t>
  </si>
  <si>
    <t>There is no single database listing government responses to FOIA requests. FOIA requests in Vermont are made directly to the target state agency, or, even more frequently, to the local police department, school board, or other local agency.</t>
  </si>
  <si>
    <t>Maine law does not require that state legislature asset disclosures be independently audited. In 2013 and 2014, no regular, or random, auditing took place on the disclosures filed by legislators.</t>
  </si>
  <si>
    <t xml:space="preserve">No such law exists. There are no restrictions, including a cooling-off period, on the governor and state cabinet-level officials entering the private sector after leaving the government. </t>
  </si>
  <si>
    <t xml:space="preserve">The asset disclosure forms required biennially of legislators and legislative candidates are submitted to the independent Kentucky Legislative Ethics Commission, whose staff reviews the forms to ensure they are fully completed but does not formally audit the forms. The commission's staff immediately contacts legislators or legislative candidates who leave blanks on their submitted disclosure forms. The Kentucky Auditor of Public Affairs does not audit the asset disclosure forms for lawmakers or legislative candidates. 
The Legislative Ethics Commission staff does not investigate whether the legislator or legislative candidate owns additional property or has controlling interest in companies that the lawmaker or candidate did not disclose on his or her asset disclosure form. Instead, the online publishing of asset disclosure forms is meant to allow the public, political opponents and the media to help police legislators or candidates who fail to disclose key financial holdings.
In 2014, a reporter for the Frankfort State Journal discovered that one lawmaker, Rep. W. Keith Hall, filed paperwork with Kentucky Secretary of State listing himself as chief executive of a coal company but failed to list that coal company on his legislative asset disclosure form. </t>
  </si>
  <si>
    <t>A new law has prompted the government to begin to publish responses to Government Records Access and Management Act requests online in open format. The new law was signed in 2014 (SB70 State Data portal Amendments or Utah Code 63A-3-403(10)(11)). The new website includes open records requests and will eventually have archives and links to documents provided. The Open Data Portal allows free and easy access, yet all documents are in PDF format.</t>
  </si>
  <si>
    <t>Maryland has no cooling off period per se for state civil servants leaving government - (there is one for legislators lasting a year). However, in certain circumstances, for state employees, there is a permanent ban on working on matters the employee touched while in state government.
When someone leaves state service, they are prohibited forever from participating in a matter in which they participated in for their state job. An ex-employee could still work for someone who does business with the state however. The law does not preclude the employee from making use of his/her expertise. 
The relevant portion of the ethics statute says: Former official or employee. — (1) Except for a former member of the General Assembly, who shall be subject to the restrictions provided under paragraph (2) of this subsection, a former official or employee may not assist or
represent a party, other than the State, in a case, a contract, or any other specific matter for compensation if:
(i) the matter involves State government; and
(ii) the former official or employee participated significantlyin the matter as an official or employee.</t>
  </si>
  <si>
    <t>The Judicial Performance Evaluation Commission evaluates candidates based on the results of surveys filled out by attorneys, court staff and other judges. 
 The survey-takers quantify each judge's ability in areas such as integrity, fairness, knowledge of the law, demeanor and ability to manage their workload. The results are posted on a public website (nmjpec.org) in a searchable format and downloadable as PDFs.</t>
  </si>
  <si>
    <t>New York does not have a law that requires evaluations of judges and does not produce such performance evaluations in practice.</t>
  </si>
  <si>
    <t>There are no databases that list all government responses to FOI requests. 
The law addresses electronic records, but open records experts say there is anecdotal data that agencies don't make available in a format that enables requesters to search and manipulate the data, a practice that freedom-of-information attorney Laura Lee Prather says "is not consistent with the spirit of the act."
"I know that's an issue we've heard a lot of frustration from requesters about," she said. Open-data principles include completeness, timeliness, ease of physical and electronic access and usage costs</t>
  </si>
  <si>
    <t>Carmine Boal, chief clerk of the Iowa House, said that while the reports are collected annually and are published online, the disclosures are not independently audited by legislative staff or an independent auditor.
Michael Marshall, secretary of the Senate, said his office does not audit reports turned in by members of the Iowa Senate, nor are they audited by an independent auditor. However, he said because the reports are made public almost immediately, members of the public can identify when something is missing or excluded. 
For example, Marshall noted former state Sen. Joni Ernst had some property with rental income of about $100 a month, which falls just above the $1,000 annual threshold and that was not listed on a personal financial disclosure filed with the U.S. Senate during the 2014 campaign. The discrepancy came to light, and the Ernst campaign amended its report. A previous report filed with the Iowa Senate in January 2014 does include mention of a "residential-zoned rental property (not rented)," with the question remaining of whether the property was, in fact, rented during the 2013 time period or if it was a new development between the time covered by the Iowa disclosure report and the federal one. Marshall said that if inaccuracies are discovered, state senators would have to amend their reports.</t>
  </si>
  <si>
    <t>William Eimicke, Columbia University, Professor of International and Public Affairs, Feb. 3, 2015, New York, phone; 
Elizabeth Lynam, Citizens Budget Commission, Vice President, March 16, 2015, New York, phone; 
New York Budget Archives, Open Budget website, accessed March 18, 2015, http://openbudget.ny.gov/budgetArchives.html ; 
New York State Budget, New York Senate, accessed March 18, 2015, http://www.nysenate.gov/GetTheBudgetFacts; 
Budget database, State of New York, accessed May 5, 2015, http://public.leginfo.state.ny.us/budssrch.cgi?NVBUO:</t>
  </si>
  <si>
    <t>Indiana’s legislative ethics law now does not include any provision that calls for regularly auditing legislators’ economic disclosure forms. They only have to be submitted annually on the seventh day after the state legislature convenes to the secretary of the Senate and the principal clerk of the House. The only provision that serves to encourage legislators to respond is that failure to file or filing false statements constitutes “disorderly behavior” and they can be punished, but the types of punishment aren’t spelled out, except for being expelled, with a two-thirds vote of the House or Senate, 
 However, House Bill 1002, authored by Speaker of the House Brian Bosma and passed during the 2015 legislative session, requires the ethics committee of the Senate or House to provide for the review of each statement of economic interests. But it does not specify who shall review the statements. The bill, which Gov. Mike Pence signed in May 2015, also provides that the ethics committees may require a legislator to provide additional information about any matter reported or required to be reported in the statement. The bill, which will become law on July 1, has many other provisions that tighten ethics rules for legislators.
 But Julia Vaughn, policy director of Common Cause-Indiana, said the law could still be improved if independent audits of financial disclosure statements was required. She said independent audits of any information isn't common practice in state government.</t>
  </si>
  <si>
    <t>No such database exists. The state government does not keep a record of responses to requests filed under the open records law.</t>
  </si>
  <si>
    <t>Natalia Ashley, executive director of the Texas Ethics Commission, says staff and commission members of the ethics enforcement agency don’t take any gifts or hospitality.  
“That would be like a zero amount,” she said.  “The Texas Ethics Commission does not accept any gifts or hospitality from a lobbyist or some other person that is subject to the commission’s jurisdiction.”   
Leaders of two Austin-based watchdog organizations – Alex Winslow of Texas Watch and Craig McDonald of Texans for Public Justice – say they are unaware of any instances in which members of the Texas Ethics Commission and the State Commission on Judicial Conduct have violated the gifts and hospitality restrictions. 
“II haven’t seen any evidence that they aren’t complying with those requirements,” said Winslow.  “If  there were widespread abuse, we would probably be hearing about it.”</t>
  </si>
  <si>
    <t>Rhode Island does not maintain a database listing all government responses to information requests. 
John Marion, executive director of Common Cause Rhode Island, says, “It’s on my to-do list to advocate for an open-data policy.”</t>
  </si>
  <si>
    <t xml:space="preserve">While the financial disclosure forms filed with the Secretary of State's Office is standardized, there is no oversight or audit of the forms to see if they are complete. 
Instead the forms contain some useful information but can lack important details, such as assets of family. </t>
  </si>
  <si>
    <t>Richard Combs, Director, Legislative Counsel Bureau, Nevada Legislature, Las Vegas, NV, April 3, 2015 and April 15, 2015 by phone and April 8, 2015, by email.
Nevada Legislatively Approved Budget 2013-2015, Legislative Counsel Bureau, accessed May 21, 2015
https://www.leg.state.nv.us/Division/fiscal/FISBU210/BASN210_2013-15/BASN210_2013-15_TABLE_OF_CONTENTS.pdf
State of Nevada, Budget Division, Version-to-Version Comparison, 2013-2015 Biennium, accessed May 21, 2015
http://budget.nv.gov/uploadedFiles/budgetnvgov/content/StateBudget/FY_2014-2015/BudgetAmendmentsVersion-to-VersionComparison-04-24-13.pdf</t>
  </si>
  <si>
    <t>There is no centralized database for government FOI requests.</t>
  </si>
  <si>
    <t>Jeffry Pattison, Legislative Budget Assistant, January 30, 2015, Lowell, Mass., phone
Neal Kurk, New Hampshire Legislature, Republican state representative, chairman House Finance Committee and Joint Fiscal Committee, January 30, 2015, Lowell, Mass., phone
House Bill-2-FN-A-LOCAL Final Version, Office of the Legislative Budget Assistant, 2013
http://www.gencourt.state.nh.us/legislation/2013/HB0002.pdf</t>
  </si>
  <si>
    <t>Richard Keevey, Princeton and Rutgers Professor, former New Jersey budget director, phone interview 2/12/15. 
Joe Perone, Treasury spokesman, 2/26/15 phone interview. 
New Jersey Spotlight statehouse reporter John Reitmyer, 3/2/15 phone interview.
OLS budget analysis: http://www.njleg.state.nj.us/legislativepub/finance.asp</t>
  </si>
  <si>
    <t>Legislative branch asset disclosures are reviewed upon receipt at the state Ethics Commission, but they are not independently audited, according to Executive Director Les Kondo.
 The Ethics Commission staff questions the submitter when disclosures are unclear or if there is an obvious error, for instance, a state legislator not showing his or her state salary as income. The submitter has a chance to correct the disclosure. The Ethics Commission does not maintain a record of how often this occurs, but would have to research email and telephone logs to tally such a report.</t>
  </si>
  <si>
    <t>Mike Calvert, director, Legislative Fiscal Office, phone interview, April 11, 2015
State of Nebraska FY 2013-14 and 2014-15 Biennial Budget As Enacted by the 103rd Legislature, accessed April 28, 2015; 
http://nebraskalegislature.gov/pdf/reports/fiscal/2013budget.pdf
Nebraska Legislature's Fiscal Office website, accessed April 28, 2015; 
http://nebraskalegislature.gov/reports/fiscal.php</t>
  </si>
  <si>
    <t>Idaho doesn’t require legislators to disclose assets and legislators do not file assets disclosures.</t>
  </si>
  <si>
    <t>There is no such database in Oregon. The state maintains a database at Transparency Oregon and an Open Data web site. but the material posted on both is not posted in response to FOI requests, rather it is select data that is most related to state finances, the lottery, bills, calendars, and the workforce. It is posted at the suggestion of a state committee, with approval from the Legislature.
Sources say that while Oregon law requires open data to be made available in open data format if it is available and requested in open data format, the question of what "available" means is very much unresolved. There is a general understanding that if open data is not immediately at hand, state agencies are not required to make a new record. This area of law is untested.</t>
  </si>
  <si>
    <t>There is no such open data format database that citizens can access. Individual agencies may keep lists or databases of open records requests, but they do not have to make them public or available online. 
There's no real consistency or standardization of format for the accessible information. For example, the state Department of Education has a clearly defined records request policy on its web site and a form for the public to fill out. However, other agencies may use a different system and there is no central database. Individuals wanting to see this type of information in Oklahoma would have to make individual records requests from each agency and public body asking for lists, records or databases of all pending or answered records requests. 
In March 2015, the watchdog media group, Oklahoma Watch, made an individual records request of Gov. Mary Fallin's office to track the status of all pending open records requests that had not yet been fulfilled by her office. Only after that request was made did the governor's office release its official log of records requests, which showed 30 pending requests since early April 2014.</t>
  </si>
  <si>
    <t>HB 2, 2015, http://leg.mt.gov/bills/2015/billhtml/HB0002.htm
Charles S. Johnson, Lee Newspapers State Bureau, Bureau Chief, 11 February 2015, Helena, Montana, email
Amy Sassano, Office of Budget Programming and Planning, Deputy Budget Director, 21 April 2014, Helena, Montana, email
Amy Carlson, Legislative Fiscal Division, Legislative Fiscal Analyst, 29 April 2015, Helena, Montana, email</t>
  </si>
  <si>
    <t>The Ethics Board advised in 2003 that §19.45 (8), Wisconsin Statutes, prohibits a former state public official appearing as a paid representative of a private entity before the agency to which the responsibilities of the official’s former agency were transferred (1) until twelve months after the official has left office on matters that involve applications, contracts, claims, or other quasi-judicial matters or proceedings under the official’s responsibility while the official was with the official’s former agency or (2) ever on applications, contracts, claims, or other quasi-judicial matters or proceedings in which the official participated personally and substantially as a public official. Apart from these restrictions, §19.45 (8) (a), Wisconsin Statutes, does not limit a former official’s appearing as a paid representative of a private entity before the agency to which the responsibilities of the official’s former agency were transferred.</t>
  </si>
  <si>
    <t>Amy Blouin, executive director, Missouri Budget Project, St. Louis, Missouri, 27 April 2015, interview by phone.
Judy Eggen, Assistant director for budget at the Office of Administration, Jefferson City, Missouri, 27 April 2015, interview by email.
House Bill 1, 28 August 2015, House of Representatives Bill Search, accessed 27 April 2015, http://www.house.mo.gov/billsummary.aspx?bill=HB1&amp;year=2015&amp;code=R</t>
  </si>
  <si>
    <t>The vast majority of the rank-and-file civil service are not explicitly restricted from entering the private sector after leaving government.
 Maine’s Administrative Services and Procedures law does, however, restrict certain state civil servants (appointed executive employees and those in major policy-influencing positions) from entering the private sector after leaving government. 
 Former executive employees are barred from acting as “an agent or attorney for…” or appearing “personally before, a state or quasi-state agency for anyone other than the State for a one-year period… in connection with a proceeding in which the specific issue was pending before the executive employee's agency and was directly within the responsibilities of the employee during a period terminating at least 12 months prior to the termination of that employee's termination. 5 § 18
 If the “specific issue was pending … during the 12-month period immediately preceding the termination of the employee's employment,” then a former executive employee is permanently forbidden from participating in any such activity. 5 § 18
 Furthermore, in 2015, a new law took effect that prohibits former executive employees, including those who served in all major policy-influencing positions, from engaging “in activities that require registration as a lobbyist or lobbyist associates,” for twelve months after leaving government. 3 § 318-A
 In all of the above cases, executive employees include any "compensated member of the classified or unclassified service employed by the Executive Branch, who is appointed by the Governor and confirmed by the Legislature, or who serves in a major policy-influencing position, except assistant attorneys general.” 5 § 19</t>
  </si>
  <si>
    <t xml:space="preserve">Ohio has no database listing all government responses to public records requests (they are not called FOI requests in Ohio). </t>
  </si>
  <si>
    <t>Legislative Budget Office Director Debbie Rubisoff: e-mail questions and answers - Feb. 12, 2015
State Legislature: 
www.lbo.ms.gov/index_files/pdf/fy15_bulletin.pdf
billstatus.ls.state.ms.us/2014/pdf/senate_cmtes/ap.xml
State Auditor's Office: www.osa.ms.gov/documents/legislative-rpt/14legisrpt.pdf</t>
  </si>
  <si>
    <t>Judicial performance evaluations are not publicly available. The state Supreme Court produces an annual report on judicial performance evaluations that it is public, but it only contains statistical summaries on how judges, on average, were scored on assessments. 
 The 2014 report, for example, notes that 15 Circuit Court judges were evaluated in 2013, and it provides mean scores for performance, temperament, bias, attentiveness, preparedness and other measures. The report indicates that the judges were scored close to or above 4.0 — “very good” — in all measures. 
 The pattern of not identifying judges in the report has persisted, despite a law passed by the legislature in 2012 that struck language from the previous law that called for the withholding of judges’ identities.</t>
  </si>
  <si>
    <t>There is no database listing data produced as a result of information requests.
Several news organizations that regularly seek records from state government claim that data does not come in any specific format. It can be a PDF with an image of a physical document in which no text that can be selected, or it can be a spreadsheet. Sometimes it has come in formats specific to software the requester does not own and state officials have been willing to convert the data to a more generic format.</t>
  </si>
  <si>
    <t>Bill Marx, Chief Fiscal Analyst, Fiscal Analysis Department, House Research, 23 March 2015, St. Paul, Minnesota, email interview. 
John Pollard, Legislative and Communications Director, Minnesota Management and Budget, 24 March 2015, St. Paul, Minnesota in-person interview 
Fiscal Analysis Department: Legislative Session Tracking Sheet, Minnesota House of Representatives, 15 April 2015, http://www.house.leg.state.mn.us/fiscal/tracking.asp
2015 Budget Tracking Spreadsheets, Minnesota Senate, 15 April 2015, http://www.senate.mn/departments/fiscalpol/tracking/index.php?ls=#header
Minnesota Office of Management and Budget, Enacted Budget FY 2016-2017
http://mn.gov/mmb/budget/currentbud/enactbud_2016-17/</t>
  </si>
  <si>
    <t>No former public employee shall, for a period of two years following the termination of his public employment, assist another person for compensation in a transaction or in an appearance in connection with a transaction in which the former public employee participated at any time during his public employment and which involves his former public employer.
 No former public employee shall, for a period of two years following the termination of his public employment, render on a contractual basis to or for the agency with which he was formerly employed any service he rendered to the agency during his public employment.</t>
  </si>
  <si>
    <t>Records are made available in the format asked by the citizen, but only upon request. There is no central or decentralized database logging requests to all state agencies, and the information is not readily available.</t>
  </si>
  <si>
    <t xml:space="preserve">Michigan House of Representatives, Budget Line Item Sumary                                     
http://www.house.mi.gov/hfa/LineItem.asp                                                                              
Fiscal Year 2015 Approved Budget Bill                                              
http://www.legislature.mi.gov/documents/2013-2014/publicact/pdf/2014-PA-0252.pdf 
Fiscal Year 2015 Budget
http://www.legislature.mi.gov/documents/2013-2014/publicact/pdf/2014-PA-0196.pdf
Bob Schneider, analyst for Citizens Research Council, former House Fiscal Agency staffer, phone interview, April 27, 2015 </t>
  </si>
  <si>
    <t>RCW 42.52.080 states: No former state officer or state employee may, within a period of one year from the date of termination of state employment, accept employment or receive compensation from an employer if: (a) The officer or employee, during the two years immediately preceding termination of state employment, was engaged in the negotiation or administration on behalf of the state or agency of one or more contracts with that employer and was in a position to make discretionary decisions affecting the outcome of such negotiation or the nature of such administration.</t>
  </si>
  <si>
    <t xml:space="preserve">The law intended to restrict campaign spending from personally benefiting candidates is quite broad, defining appropriate campaign expenses as any spent "for the purpose of influencing the outcome of an election." In practice, elected officials have a lot of leeway in justifying expenses that might appear to benefit them personally. It is not uncommon to see, for example, spending on legal fees in cases where candidates are defendants, on car leases, country club dues and tickets to sporting and concert events. 
When elected officials retire, they are able to maintain control of unspent campaign funds, but must use them either to influence the outcome of an election or they must return the funds, pro rata, to the contributors. As when they are candidates, the rule requiring them to spend the funds on influencing an election is broadly interpreted. </t>
  </si>
  <si>
    <t>No database of government responses to Freedom of Information Law requests exists in New York.</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</si>
  <si>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For fiscal year 2015, you can find the enacted budget in the Session Laws, Act 2014, Chapter 165,  
http://malegislature.gov/Budget/FinalBudget/2015 – accessed January 28, 2015
Budget Summary:
http://www.mas.gov/bb/gaa/fy2015/ - accessed January 28, 2015</t>
  </si>
  <si>
    <t>There is no central database listing all government responses to FOI requests. Further, there is no requirement in law for individual agencies to keep any kind of log for their inspection of Public Records Act requests and many do not. 
The FOI Committee of the Society of Professional Journalists Rio Grande Chapter made requests for IPRA logs from several public bodies in late 2014 and early 2015, and while several responded with what they described as incomplete, informal logs, the governor's office said it had neither created nor maintained any such record and the Albuquerque Police Department responded that it keeps its documents in a "confidential database."</t>
  </si>
  <si>
    <t xml:space="preserve">Kentucky law includes three specific provisions governing "cooling-off periods" for state workers after they leave state employment. 
Kentucky Revised Statutes Chapter 11A, Section 40, Subsection (6) states that a civil servant "shall not within six (6) months of termination of his employment, knowingly by himself or through any business in which he owns or controls an interest of at least five percent (5%), or by any other person for his use or benefit or on his account, undertake, execute, hold, bid on, negotiate, or enjoy, in whole or in part, any contract, agreement, lease, sale, or purchase made, entered into, awarded, or granted by the agency by which he was employed ..."
Furthermore, subsection (7) places a six-month cooling-off period for an employee to "accept employment, compensation, or other economic benefit from any person or business that contracts or does business with, or is regulated by, the state in matters in which he was directly involved during the last thirty six (36) months of his tenure." That provision goes on to say that the the employee wouldn't be prohibited from returning to the same business that employed that person before working for the state, but that person must refrain "from working on any matter in which he was directly involved during the last thirty-six (36) months of his tenure in state government."
And subsection (8) of KRS 11A.040 states that a "former public servant shall not act as a lobbyist or lobbyist's principal in matters in which he was directly involved during the last thirty-six (36) months of his tenure for a period of one (1) year after" leaving office. </t>
  </si>
  <si>
    <t>Under Virginia Code Section 2.2-3104, for one year after the termination of public employment or service, no state officer or employee shall, before the agency of which he was an officer or employee, represent a client or act in a representative capacity on behalf of any person or group, for compensation, on matters related to legislation, executive orders, or regulations promulgated by the agency of which he was an officer or employee.
This law applies to statewide elected officials, cabinet secretaries and officers appointed by the governor, civil servants who report to the agency and civil servants who are immediately below those who report to the agency head and at a payband of 6 or higher and to the officers and employees of the legislative branch designated by the joint rules committee.</t>
  </si>
  <si>
    <t>Per ORS 260.407, its legal for candidates to use campaign funds to defray any costs incurred in connection with their duties as a public official. Some legislators have stretched this to mean that it included subsidizing one's cost of living on the low salaries paid to legislators. Some legislators also use such funds to defray costs, but then also collect the state's per diem for the same expenses to boost earnings. In this climate, post-election donations to  winning candidates are common and also known as make-up money. 
Oregon legislators do occasionally use funds for personal purposes.
This type of subsidizing is occasional but there are clear cases that occur and reoccur. State legislators are not paid a full time salary. Campaign funds are sometimes used to subsidize travel, pay for bar and hotel tabs in Salem, and to pay friends and relatives for undocumented work. Jeff Salem, in an article in the Oregonian spells this situation out as follows: "For example, Rep. Debbie Boone of Cannon Beach used campaign money to pick up the tab for nearly $200 in dry cleaning bills. Sen. Herman Baertschiger of Grants Pass spent $3,740 in campaign money for hotel bills. And Sen. Alan Olsen dipped into his campaign fund to collect over $5,400 in mileage for the daily 70-mile round trip commute between his Canby home and the Capitol. The use of campaign funds to cover the personal expenses of serving in a legislative session is legal, according to election officials. But it has been controversial for several years, with many legislators avoiding the practice."
Mike Schaufler is another former state representative who used campaign money to subsidize his mortgage, pay his bar tabs and explore Canada. This case however is situated prior to the period of study.</t>
  </si>
  <si>
    <t>There is no centralized database for New Jersey Open Public Records Act requests in New Jersey state government, and no mandate to maintain one. They are maintained by individual agencies. And while OPRA requests and responses are public, they are routinely supplied as pdf document scans, not in an accessible database format. 
In 2014, the governor's office denied a request for access to the state's 2013 OPRA log. The Government Records Council does post a searchable listing of all cases brought before it online. They also supply a link in each case to a pdf - and in very few cases in html - of their written decision. The only way to analyze their denial rate would be to open each decision pdf over a desired time frame.</t>
  </si>
  <si>
    <t>Telephone interview with Warren Deschenaux, Director of Policy Analysis, Office of Legislative Audits, 6/9/15
Fiscal Digest 2015 here: http://msa.maryland.gov/megafile/msa/speccol/sc5300/sc5339/000113/020000/020806/unrestricted/20150203e.pdf
Operating Budget fy 2016 here: http://mgaleg.maryland.gov/webmga/frmMain.aspx?pid=billpage&amp;tab=subject3&amp;id=hb0070&amp;stab=01&amp;ys=2015RS
Capital Budget fy 2016 here: 13 bills described here: http://mgaleg.maryland.gov/webmga/frmMain.aspx?id=B5&amp;stab=01&amp;pid=broadsubjpage&amp;tab=subject3&amp;ys=2015RS
Budget highlights here: http://dbm.maryland.gov/budget/Documents/operbudget/2016/highlights.pdf 
Operating budget in toto here, (proposed) http://dbm.maryland.gov/budget/Pages/operbudhome.aspx and Capital Budget (proposed) here http://dbm.maryland.gov/budget/Documents/capbudget/2016CapBudBook.pdf and  
Benjamin Orr, Maryland Center on Budget Priorities, by telephone, 3/26/15 and 
Board of Revenue Estimates website here: accessed 4/14/15 and earlier http://comptroller.marylandtaxes.com/Public_Services/Agency_Information/Agency_Divisions/Bureau_of_Revenue_Estimates/ Board of Revenue Estimates reports here: http://finances.marylandtaxes.com/Where_the_Money_Comes_From/Board_of_Revenue_Estimates/</t>
  </si>
  <si>
    <t>Under Iowa Code Chapter 68B.5A, civil servants are prevented from acting as a lobbyist "in relation to any particular case, proceeding, or application with respect to which the person was directly concerned and personally participated as part of the person’s employment" for two years after leaving their government position. 
A similar two-year ban restricts civil servants from receiving compensation for "any services rendered on behalf of any person, firm, corporation, or association in relation to any case, proceeding, or application with respect to which the person was directly concerned and personally participated during the period of service or employment."</t>
  </si>
  <si>
    <t>There is no database, central or otherwise, for responses to right-to-know requests, nor do agencies make an effort to use open data standards in their responses to requests.</t>
  </si>
  <si>
    <t>Maureen Dawson, Principal Analyst, Office of Fiscal and Program Review, 26 February 2015, in person interview.
Patrick Flood, Maine Senator and former chair, Appropriations Committee, 13 February 2015, in person interview.
Christopher Nolan, Director, Office of Fiscal and Program Review, 13 February 2015, in person interview.
An Act Making Unified Appropriations and Allocations for the Expenditures of State Government, General Fund and Other Funds and Changing Certain Provisions of the Law Necessary to the Proper Operations of State Government, 26 June 2013, 
http://www.mainelegislature.org/legis/bills/getDoc.asp?id=19775</t>
  </si>
  <si>
    <t>In law, there is no general cooling-off period for state civil servants entering the private sector. State employees are prohibited from taking jobs with any person or business with whom they've made a contract for two years.</t>
  </si>
  <si>
    <t>In 2014, Oklahoma Rep. Seneca Scott reached a settlement with the Ethics Commission based on findings that he improperly used his campaign account to purchase plane tickets for his children to join him at a legislative conference, pay for maintenance on his personal vehicle, pay for dry cleaning and purchase clothes. The Ethics Commission also found that Scott inappropriately used campaign funds to pay for three years of personal cell phone expenses. He was ordered by the Ethics Commission to pay a civil penalty in the amount of $3,000 and $8,273 in restitution. 
Lee Slater, executive director of the Oklahoma Ethics Commission, said this is one of the more common violations in the state, but that his office intends to address it "more through education than enforcement."
Oklahoma law may have a loophole where a candidate's campaign has a debit card linked to the campaign bank account and a candidate is able to withdraw cash without providing receipts to account for how the cash was spent.</t>
  </si>
  <si>
    <t xml:space="preserve">Nevada has no central database that lists all government responses to FOI requests. Some individual agencies do maintain lists of FOI requests and responses, and the state attorney general's office encourages such records to be kept, at least for a year. 
The state Health and Human Services agency maintains a list of FOI requests and responses, but only in a paper file . </t>
  </si>
  <si>
    <t>There have not been any independent audits of legislator's asset disclosure reports during the study period. A 2014 performance audit of the commission tasked with oversight of the lobbying disclosures found that the commission lacks policies and procedures to review disclosure records as required.</t>
  </si>
  <si>
    <t>State civil service employees fall under the provisions of the State Ethics Code, which require a one-year "cooling-off" period before they can be employed or accept compensation as a lobbyist or from an employer under certain circumstances. That one-year period applies if the former state employee was engaged in negotiating or administering a contract with that employer or agency or was in a position to make a discretionary decision affecting the outcome of negotiations or nature of the administration. It also applies if the state employee made a regulatory decision that directly applied to the employer or to a parent or subsidiary of the employer. 
The law also says a former state employee may not represent or assist a person in a particular matter involving the state for a year after leaving state employment if that person personally and substantially participated in the same matter while employed by the state, even if the former state employee receives no compensation for that work. 
A former state employee also may not accept a job or money from an employer for a year after leaving the state if the circumstances surrounding that job would lead a "reasonable person" to believe the job or money was given or offered to influence the state employee in performing his job.</t>
  </si>
  <si>
    <t>Barry Erwin, president of the Council for a Better Louisiana, in-person interview, Feb. 16, 2015
Robert Scott, of the Public Affairs Research Council, in-person interview, Feb. 19, 2015
Jan Moller, executive director of the Louisiana Budget Project, in-person interview, Feb. 5, 2015
Carl Redman, expert on public records and public meetings laws and practices, in-person interview, March 12, 2015
Act 15, State Budget, accessed April 13, 2015
http://www.legis.la.gov/legis/ViewDocument.aspx?d=915624</t>
  </si>
  <si>
    <t>There are legislature-independent audits of asset disclosures of state legislators. Kerrie Stillman with the Commission on Ethics confirmed that while the commission does not have the resources to audit every disclosure, there are many that happen and have happened over the past two years, however, such as the investigation/audit of Heather Fitzenhagen. 
Additionally, a corruption risk report by Integrity Florida, a nonprofit, nonpartisan research institute, found that one of the big differences between Louisiana, which ranked No. 1. for legislative financial disclosure, and Florida (which ranked No. 26), was that Louisiana routinely reviews filings for accuracy and completeness through a formal audit process. Florida does not.
The ethics investigation of Rep. Heather Fitzenhagen's undisclosed checking account goes forward.</t>
  </si>
  <si>
    <t>Longtime observers of the Bureau of Ethics and Campaign Finance and the Tennessee Ethics Commission say they know of no instances of gifts given or accepted with ether members of the board or their family. 
 “I’ve never heard any allegation of them doing things that they’re not supposed to,” Dick Williams, state chair of Common Cause Tennessee, said of members of the commission when asked about gifts and hospitality.
 Tom Humphrey, a veteran political reporter for the Knoxville News Sentinel, echoed Williams. 
 "We can't take gifts from people we regulate," said Drew Rawlins, executive director of the Bureau of Ethics and Campaign Finance. 
 There is no reason anyone would give them a gift, said Chris Craft, chair of the Board of Judicial Conduct. "No one would know who is working on any particular confidential complaint, and would have no reason to try to influence any of them." He said The entire process is confidential, unless formal charges are filed and a hearing panel is appointed by me for trial. That panel would be forbidden to discuss or communicate with any of the parties while the trial is pending.</t>
  </si>
  <si>
    <t>Rob Weber, Legislative Research Commission, public information officer,  4 February 2015, Frankfort, Kentucky, email.
Executive Branch Budget Bills: Informational Copy Reflecting Vetoes, Legislative Research Commission, no date, http://www.lrc.ky.gov/Budget%20Informational%20Copy.htm, accessed 4 February 2015. 
Kentucky gets 'B' grade in government transparency, James McNair, Kentucky Center for Investigative Reporting, 8 April 2014, http://kycir.org/2014/04/08/kentucky-gets-b-grade-in-government-transparency/, accessed 4 February 2015.</t>
  </si>
  <si>
    <t>Depending on the agency and the nature of the material requested, it is made available in a variety of manners, with no guarantee that that the information meets open-data standards.</t>
  </si>
  <si>
    <t>Deborah Moreau, lawyer for the state's Public Integrity Commission, the ethics office charged with collecting financial disclosure forms, including those filed by lawmakers, said the disclosures are never independently audited, and there are no random auditing.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In a December 2013 report, special prosecutor E. Norman Veasey wrote that the office's investigative powers are "severely hamstrung" by a lack of resources.</t>
  </si>
  <si>
    <t>Ohio law allows reimbursement for "legitimate and verifiable" expenses, as well as "duties related to an officeholder's public office." Although the law goes on to detail some of what that definition includes, in practice the definition is quite elastic. A Columbus Dispatch computer-assisted analysis in the fall of 2014 found that lawmakers had reimbursed themselves some $3.2 million for expenses beyond such traditional campaign outlays as advertising, staff, signs, media buys, etc.</t>
  </si>
  <si>
    <t xml:space="preserve">There is a one year period where a former state official cannot accept a non-government related job IF they participated in regulatory/licensing decisions that affected that non-government agency. Forms the state official needs to fill out regarding revolving door policies are on the Office of Inspector General website.  
The Illinois “Revolving Door” statute (5 ILCS 430/5-45) prohibits certain state employees or former state employees (or his or her spouse or immediate family member) from accepting employment or compensation from a non-state employer if the state employee, in the past year, made regulatory/licensing decisions or awarded contracts affecting the non-state employer. The law also requires certain current and former state employees to notify the OEIG when offered employment or compensation from a non-state employer so that the OEIG can determine, within 10 calendar days, if accepting the employment or compensation is prohibited by law (Sec. 5-45 (f)). Revolving Door Forms (RD-101, RD-102 and RD-103) allow the OEIG to determine whether an employee may accept a particular employment offer or compensation."
 (5 ILCS 430/5-45) 
   ILCS Sec. 5-45. Procurement; revolving door prohibition.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
(b) No former officer of the executive branch or State employee of the executive branch with regulatory or licensing authority, or spouse or immediate family member living with such person, shall, within a period of one year immediately after termination of State employment, knowingly accept employment or receive compensation or fees for services from a person or entity if the officer or State employee, during the year immediately preceding termination of State employment, participated personally and substantially in making a regulatory or licensing decision that directly applied to the person or entity, or its parent or subsidiary. </t>
  </si>
  <si>
    <t xml:space="preserve">Duane Goossen, former state budget chief, telphone interview Feb. 12, 2015.
Kanas Division of the Budget website: http://budget.ks.gov/                                                     
Senate Bill 171, Omnibus budget reconciliation bill, approved May 2014: http://www.kslegislature.org/li_2014/b2013_14/measures/documents/summary_sb_171_2013.pdf                                                                                                                                                      </t>
  </si>
  <si>
    <t>Holly Lyons, director, Fiscal Services Division, Iowa Legislative Services Agency, Jan. 14, 2015, telephone Interview
Fiscal Report, Iowa Legislative Services Agency, accessed April 7, 2015
https://www.legis.iowa.gov/publications/fiscal/fiscalReport
End of Session Information, Iowa Legislature, accessed April 7, 2015
https://www.legis.iowa.gov/publications/fiscal/endOfSession</t>
  </si>
  <si>
    <t>There are no laws regulating gifts and hospitality for members of the Judicial Qualifications Commission or the Civil Service Commission; members of the commissions can neither obey or disobey nonexistent laws. 
No documented cases could be found of any scandals or controversies regarding gifts accepted by members of either commission.
 There were no documented cases of the Legislature establishing a select committee on discipline and expulsion during the study period, so there was no opportunity for legislators to obey or disobey gifts and hospitality laws while serving on such a committee.</t>
  </si>
  <si>
    <t>Though there are rumors of political candidates and elected officials using campaign donations for personal purposes, sources confirm there have been no documented case of that happening during the study period.
An official at the Office of Secretary of State said candidates usually give donations not spent on their campaign to their party or another candidate because of the potential harm to their reputation should it be known they used donations for personal purposes.
Some sources said they believe that “cashing out” has happened and two state lawmakers said they have heard of fellow lawmakers who mingle campaign donations with their own personal funds in one account. But sources said it’s very difficult to document such practices because there is no law requiring candidates to disclose their spending.</t>
  </si>
  <si>
    <t xml:space="preserve">There have been a couple of cases of candidates using campaign contributions for personal purposes reported in the last two years. In one case, a  Republican state senator stands accused of using $100,000 in campaign funds to pay off personal credit card debt. In another case, a Democratic state representative has been accused of possibly using campaign funds for personal spending for gasoline. Still, this practice does not seem to be widespread. 
The Democrat's case has not been resolved. On the other hand, the Republican's case has been referred to prosecutors in Wake and Cabarrus counties and the three federal court jurisdictions in the state. A search turns up no other cases, and this practice does not seem to be widespread. </t>
  </si>
  <si>
    <t>The Office of State Ethics (OSE) reports that it audits 10 percent of randomly chosen asset disclosures -- called Statements of Financial Interest (SFI) -- every year. But the audits, or examinations, do not attempt to determine the accuracy of any of the financial information lawmakers are asked to provide. 
The OSE says, "The primary objective of the audit was to ascertain, at a base level, the level of compliance with the disclosures required by General Statutes § 1-83 ... including whether all entries were completed, and for internal consistency." 
Before the ethics office was cut in 2011, it had an accounts examiner/auditor on staff and could audit publicly available financial information. That doesn't happen now. 
Although the agency is required by law to collect SFIs from people who have left government work, covering the period the previous year when they were government employees, OSE Executive Director Carol Carson said as a result of budget cuts, the office has been unable to fulfill that part of their mandate.</t>
  </si>
  <si>
    <t>Legislative Audit Bureau, Audit of GAB, December 2014 
lab_audit_report_14_14_full_pdf_13314.pdf
Jan 30, 2015, and Feb. 4, 2015, email interviews with Reid Magney, public information officer, Wisconsin Government Accountability Board 
Web site created and maintained by the GAB, http://gab.wi.gov/campaign-finance. Accessed several times, including March 1, 2015 and May 25, 2015</t>
  </si>
  <si>
    <t>Interview: Erik Gonzalez, fiscal analyst, Indiana House Democrats, March 3, 2015, by phone.
Indiana General Assembly website, https://iga.in.gov, Archive section (bottom right of home page); accessed Feb. 18, 2015. 
State Budget Agency, budget data, http://www.in.gov/sba/2364.htm; accessed Feb. 20, 2015.</t>
  </si>
  <si>
    <t>There have been no documented cases of Ethics commission members accepting gifts and hospitality beyond what is legally allowed in recent years.</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</si>
  <si>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
Wyoming Statutes Title 28, Chapter 7, Lobbyists, Article 1, Section 102 (a-b), Penalties, 1998
http://legisweb.state.wy.us/statutes/statutes.aspx?file=titles/Title28/T28CH7.htm</t>
  </si>
  <si>
    <t>In law, there are restrictions on decision-makers at state-run pension funds entering the private sector after leaving the office.</t>
  </si>
  <si>
    <t>There do not appear to be any documented instances of members of the four ethics entities violating this provision of he law.</t>
  </si>
  <si>
    <t>New York's law regarding the personal use of campaign funds remains a problem, namely that, prior to clarifications in the 2015-16 budget, nobody seemed to understand what a personal use is. Several experts have noted that candidates and officials routinely spend campaign money on items and expenses that appear to be personal, but the law's vague wording -- and the lack of state enforcement -- makes it difficult to determine whether the expenses are for a valid political purpose.
 Before its abrupt dissolution in March 2014, the state's Commission to Investigate Public Corruption (known as the Moreland Commission) reported it had "observed numerous instances of candidates compensating their relatives for certain campaign jobs and events, paying for such things as expensive clothing and cigars, as well as dozens of instances of candidates paying large credit card bills with campaign funds with no attempt to itemize the underlying expenses that contribute to those bills." Good-government advocates Susan Lerner and Blair Horner cited examples of campaign funds paying for pool covers and pets, and City &amp; State Magazine reported that one candidate spent campaign money on a clown named Do-do, "the self-proclaimed 'Clown of Clowns.'"
 The Moreland Commission also noted that lawmakers often use campaign funds for vehicle expenses while also getting reimbursed by the state for those same expenses, and it worried that candidates were masking personal expenses by including them in unitemized paperwork.
 In October 2014, Assemblyman William Scarborough was arrested and charged with, among other crimes, using campaign funds for personal purposes.
 The 2015-16 budget included language clarifying that personal use is expenses such as residential home purchases, mortgage payments, rent, clothing, tuition payments, salaries for individuals not performing campaign work, admissions to sporting events, fines and penalties and dues for country clubs and health clubs.</t>
  </si>
  <si>
    <t>No such law exists.</t>
  </si>
  <si>
    <t>No former employee who was employed at least 181 days, within 12 months after termination of the former employee's employment, can represent any person or business for a fee or other consideration, on matters in which the former employee participated as an employee or on matters involving official action by the particular state agency or subdivision thereof with which the former employee had actually served, according to Hawaii Revised Statutes Chapter 84, Section 18.
State agencies can, however, contract with a former employee on matters on behalf of the state and the former employee can appear before any agency in relation to that employment. 
Violations can result in the favorable state action being voided, and the state attorney can pursue legal action to recover compensation.</t>
  </si>
  <si>
    <t>The State Ethics Commission seems to be relatively scandal-free. There are no recent publicly documented cases of commission employees violating laws or rules related to accepting gifts and hospitality. There are no notable scandals regarding the Judicial Conduct Board either, but it is unclear whether the members of the board are bound by ethics laws.</t>
  </si>
  <si>
    <t>Bob Kuchera, Employee representative, Wyoming Public Employees Association, May 7, 2015, phone. 
Wyoming State Personnel Rules, Wyoming Department of Administration and Information, Online, Jan 28, 2015                                                                                http://www.wyoming.gov/loc/06012011_1/DOCS%20HR/Rules/AllChaptersCombinedWithCoverAndTOCCURRENT.pdf                                                                                                                          
Wyoming Retirement System fires investment officer, John Johnson of Arvada, Ben Neary
Associated Press, Denver Post, April 2, 2013 
http://www.denverpost.com/ci_22922332/wyoming-retirement-system-fires-investment-officer-john-johnson</t>
  </si>
  <si>
    <t>Rebecca Stepto, executive director, West Virginia Ethics Commission. Interviewed by email Dec. 19, 2014 from her office in Charleston WV.
Phil Kabler, statehouse correspondent for the Charleston Gazette, in a telephone interview from the state Capitol on Jan. 19, 2015.
Don Smith, lobbyist for WV Press Association, in a telephone interview from his office in Charleston WV on Jan 19, 2015.
Rebecca Stepto, executive director, West Virginia Ethics Commission. Interviewed in her office in Charleston Dec. 19, 2014. 
 Rebecca Stepto, executive director WV Ethics Commission, in an email interview from her office in Charleston WV Jan. 13, 2015.</t>
  </si>
  <si>
    <t>Lori Anderson, media affairs, Public Disclosure Commission via email 3/26/2015; 
Brad Shannon, editorial writer and former statehouse reporter for The Olympian, phone interview 3/20/2015; 
Washington State Pubic Disclosure Commission 2014 annual report, accessed May 11, 2015
http://www.pdc.wa.gov/archive/home/about/annualreports/2014AnnualReport.pdf</t>
  </si>
  <si>
    <t>In Florida, there are restrictions on “designated public employees” from lobbying their former agencies for two years following their departure.
112.313 Standards of conduct for public officers, employees of agencies, and local government attorneys.—
 (9) POSTEMPLOYMENT RESTRICTIONS; 
(a)1. It is the intent of the Legislature to implement by statute the provisions of s. 8(e), Art. II of the State Constitution relating to legislators, statewide elected officers, appointed state officers, and designated public employees.
 3. No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t>
  </si>
  <si>
    <t>Office of Management and Budget, Budget Books, accessed March 25, 2015 https://www2.illinois.gov/gov/budget/Pages/BudgetBooks.aspx
Fiscal Futures Project, Institute of Government and Public Affairs, University of Illinois, March 6, 2015, email interview with David Merriman.
Fiscal Futures Project,  Institute of Government and Public Affairs, University of Illinois, March 13, 2015, phone interview with David Merriman.
The Ledger, Ilinois Comptroller Office, accessed March 25, 2015, http://ledger.illinoiscomptroller.com/
Illinois General Assembly reports, accessed March 25, 2015, http://www.ilga.gov/reports/default.asp</t>
  </si>
  <si>
    <t>Public officials who enter the private sector are banned from lobbying state government for one year after leaving office.</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</si>
  <si>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Joint Finance-Appropriations Committee’s Budget Publications page on the JFAC website, including links to Legislative Fiscal Report, accessed Jan. 22, 2015, http://legislature.idaho.gov/budget/publications.htm
Typical appropriation bill from the 2014 Idaho legislative session, for the state Department of Agriculture, including all actions and votes on the bill and links to both its full text and its detailed fiscal note, accessed Jan. 22, 2015; http://legislature.idaho.gov/legislation/2014/H0633.htm</t>
  </si>
  <si>
    <t>Vicki Hearing, Communications Manager, State of Wisconsin Investment Board, email interviews Feb. 16, 18, and 20, 2015.
Legislative Audit Bureau report, SWIB, July 2014, http://legis.wisconsin.gov/lab/reports/14-9highlights.pdf
On-line search for instances of gifts and hospitality misuse by pendion fund members during the period of study and up to 10 years in the past. No instances of misconduct were discovered. June 2015
State Ethics Code under § 19.41 to 19.59 of the Statutes, http://ethics.state.wi.us/Forms-Publications/FormsPublications.htm#Standard%20of%20Conduct</t>
  </si>
  <si>
    <t>Because New Mexico state legislators are unpaid (they get a per diem and mileage reimbursement) and "personal purposes" isn't very clearly defined in state law, this is an ongoing issue in New Mexico. 
 In 2014, a Democratic state representative was accused of using campaign funds to reimburse herself $405 for gas and food related to an interim committee hearing, while she also collected $467.16 in state-paid mileage and per diem for the same trip. And a candidate for the Public Regulation Commission used public financing funds to pay himself and his fiancée to perform campaign-related duties.
 But these recent charges were hardly surprising. Over the years officials have used campaign funds to buy new cars, fix up old cars and buy tires. They've spent donations on massages and in perhaps the most memorable case, one lawmaker spent campaign funds on septic service for his house, claiming it was an unreimbursed expense.</t>
  </si>
  <si>
    <t>Robley Jones, director of the office of government relations and research at the Virginia Education Association, Richmond, Va., 5 March 2015, interview by phone.
Stephen Haner, veteran lobbyist, Richmond, Va., 13 March 2015, interview by phone.
Dave Ress, reporter at the Daily Press, Newport News, Va., 11 March 2015, interview by phone.
Secretary of the Commonwealth's office, Richmond, Va., 13 March 2015, interview by email.</t>
  </si>
  <si>
    <t>Craig Slaughter, director of the West Virginia Investment Management Board, in a telephone interview from his office in Charleston WV on Jan. 29, 2015.
Phil Kabler, statehouse correspondent for the Charleston Gazette, in a telephone interview from the state Capitol on Jan. 20, 2015.
State Auditor Glen Gainer in a telephone interview from his office in the state Capitol on Feb. 6,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
Rebecca Stepto, executive director of the Ethics Commission, in an email interview from her office in Charleston on April 27, 2015.</t>
  </si>
  <si>
    <t>Sec. State Jim Condos, personal interview Jan. 6, 2015.
Kevin Ellis Lobbyist, personal interview Jan. 15, 2015.
Asst. Atty Gen. Michael Duane, email Feb. 12, 2015.
Guide to Vermont's Lobbying, Registration and Disclosure Law, accessed April 20, 2015.
https://www.sec.state.vt.us/media/586849/2014-Updated-Lobbying-Guide.pdf</t>
  </si>
  <si>
    <t>There are restrictions for state employees seeking to enter the private sector that apply to civil servants. Delaware law says "For 2 years after leaving State employment, State employees may not represent or otherwise assist a private enterprise on matters involving the State, if they are matters where the former employee: (1) gave an opinion; (2) conducted an investigation, or (3) were otherwise directly and materially responsible for the matter while employed by the State." §5805(d)</t>
  </si>
  <si>
    <t>After leaving government service:
"(a) No former executive branch or quasi-public agency public official or state employee shall represent anyone other than the state, concerning any particular matter (1) in which he participated personally and substantially while in state service, and (2) in which the state has a substantial interest."
and,
"(b) No former executive branch or quasi-public agency public official or state employee shall, for one year after leaving state service, represent anyone, other than the state, for compensation before the department, agency, board, commission, council or office in which he served at the time of his termination of service, concerning any matter in which the state has a substantial interest."</t>
  </si>
  <si>
    <t>Governor's Message No. 1225, Hawaii Executive Chambers, 24 June 2014, http://www.capitol.hawaii.gov/session2014/bills/GM1225_.PDF
Tom Yamachika, Tax Foundation of Hawaii, president, 20 January 2015, Honolulu, Hawaii, telephone
Claire Marumoto, reference librarian, Hawaii Legislative Reference Bureau, 21 January 2015, Honolulu, Hawaii, telephone</t>
  </si>
  <si>
    <t>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</si>
  <si>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Natalia Ashley, executive director, Texas Ethics Commission, interview, Feb. 3, 2015 
Judge tosses ethics case involving high-profile conservative activist, San Antonio Express-News, Feb. 18, 2015
http://www.expressnews.com/news/local/article/Judges-tosses-ethics-case-involving-high-profile-6088702.php 
Texas Ethics Commission, Final Order, In the Matter of Michael Quinn Sullivan, respondent.  July 21, 2014
http://ethics.state.tx.us/sworncomp/2012/3120488.pdf
Ethics Commission Slaps Conservative Activist With Fine, Texas Tribune, July 21, 2014
http://www.texastribune.org/2014/07/21/ethics-commission-slaps-conservative-activist-1000/</t>
  </si>
  <si>
    <t>Interview with James Salzer, Capitol Reporter AJC on 02-13-2015
Interview with Alan Essig, Executive Director, Georgia Budget and Policy Institute on 0217-2015
Office of Planning and Budget – Appropriations Bill Listing - accessed March 3, 2015
http://opb.georgia.gov/appropriations-bills</t>
  </si>
  <si>
    <t>For the most part, there is little evidence that candidates regularly use contributions for personal use, but it is difficult to really know. "But some do, and we go after them" says New Jersey Election Law Enforcement Commission Deputy Director Joe Donohue. He cited recent cases involving former Newark Mayor Sharpe James and Essex County Executive Joe DiVincenzo. Star-Ledger reporter Matt Friedman broke the DiVincenzo story, in which he detailed how the county executive used campaign funds for his gym membership, a political retreat in Puerto Rico. That case is still under investigation by ELEC. The problem, Friedman says, is it is hard to tell, based on the reporting criteria. For example, he says, he's seen reports where Senate President Steve Sweeney used funds for 30 meals or more in a month. He doesn't have to report who he's dining with or the nature of the event.</t>
  </si>
  <si>
    <t>State officials who serve in decision-making positions are forbidden by law from lobbying the Legislature for one year after leaving office. They are also barred from using their influence in any governmental decision that could have a financial effect on any person or organization they are negotiating prospective employment.</t>
  </si>
  <si>
    <t xml:space="preserve">Government employees in Colorado are not allowed to “obtain employment in which he will take direct advantage, unavailable to others, of matters with which he was directly involved during his term of employment” after they leave. </t>
  </si>
  <si>
    <t>Karen Woodall, executive director of the Florida Center for Fiscal and Economic Policy, interviewed by phone April 16, 2015
Kurt Wenner, Vice President of Research at Tax Watch, interviewed by phone April 29, 2015
Appropriations (Budget) by Committee Subject Area, accessed April 30, 2015, https://www.flsenate.gov/Session/Appropriations/2014
House Appropriations, accessed May 27, 2015, http://www.myfloridahouse.gov/Sections/Documents/publications.aspx
Governor Rick Scott’s FY 2014-2015 Recommended Budget Highlights, http://www.flgov.com/wp-content/uploads/2014/01/IYMTCB.pdf, accessed April 30, 2015</t>
  </si>
  <si>
    <t>Austin Jenkins, Capitol reporter nwNewsNetwork phone interview 2/24/2015;
John Lynch, Contracts and Public Records Manager for Washington State Investment Board 2/25/2015; 
Tish Day, Institutional Relations for Washington State Investment Board, email interview 3/19/2015; 
Washington State Executive Ethics Board, ethics enforcement results, accessed 4/14/2015
http://www.ethics.wa.gov/ENFORCEMENT/Results_of_Enforcement.htm#2013</t>
  </si>
  <si>
    <t>Executive heads of state agencies and chief deputies to executive heads of state agencies are barred for one year from registering as lobbyists. 
All public employees of state agencies are barred for one year from acting as a principal or agent for anyone other than the state on matters involving the state in which fell under the former public employee’s official responsibilities; they are barred permanently from doing so if they were involved in the matter in their official capacity such that they “participated personally and substantially through decision, approval, disapproval, recommendation, rendering of advice, investigation, or otherwise.”</t>
  </si>
  <si>
    <t>Phone interview with Tom Humphrey, writer for the Knoxville News Sentinel, on Feb. 16, 2015.
Associated Press story “Ethics case against Haslam adviser Ingram on hold” posted on the Chattanooga Times Free Press website on Aug. 1, 2013: http://www.timesnews.net/article/9065680/ethics-case-against-haslam-adviser-ingram-on-hold
Knoxville News Sentinel story “Ethics Commission to hold hearing on Ingram Group ‘oversight’” posted on the paper’s website on May 13, 2013: http://www.knoxnews.com/news/ethics-commission-to-hold-hearing-on-ingram
Tennessean story “TN Ethics Commission opts not to fine Tom Ingram” posted on the paper’s website on Sept. 12, 2013: http://archive.tennessean.com/article/20130912/NEWS02/309120061/TN-Ethics-Commission-opts-not-fine-Tom-Ingram
Tennessee Ethics Commission minutes for Sept. 11, 2013 meeting, accessed May 6, 2015
http://www.tn.gov/sos/tec/minutes/9.11.13%20minutes.pdf
Tennessee Ethics Commission minutes for March 4, 2013 meeting, accessed May 6, 2015
http://www.tn.gov/sos/tec/minutes/minutes.20130304.pdf</t>
  </si>
  <si>
    <t>Two statutes are worth noting. 
A.S. 39.52.170 prohibits outside employment for public employees that conflicts with their job in the state civil service, and A.S. 39.52.180 which deals with employment after leaving a state government job. The latter addresses a prohibition on private sector employment: "A public officer who leaves state service may not, for two years after leaving state service, represent, advise, or assist a person for compensation regarding a matter that was under consideration by the administrative unit served by that public officer, and in which the officer participated personally and substantially through the exercise of official action."</t>
  </si>
  <si>
    <t>Dave Bordewyk, general manager of South Dakota Newspaper Association and lobbyist on its behalf, 2 April 2015, email.
Shantel Krebs, secretary of state, 6 April 2015, email.
Cory Heidelberger, operator of Dakota Free Press blog, 7 April 2015, email.</t>
  </si>
  <si>
    <t xml:space="preserve">A public officer or employee is restricted for one year from working in a capacity to influence former colleagues on matters with which the former public officer or employee was directly concerned. </t>
  </si>
  <si>
    <t>The secretary of state's office says there have been no documented instances of an elected official using campaign contributions for personal purposes during the period covered by this study. 
 Prior to this study period, In October 2011, former Assemblyman Morse Arberry Jr. pleaded guilty to a misdemeanor fraud charge that stemmed from accusations that he funneled campaign funds to personal accounts. Under terms of a plea deal that eliminated six felony charges, he agreed to pay more than $120,000 in restitution.</t>
  </si>
  <si>
    <t>James Dawson, government reporter, WDDE/NPR affiliate, in-person interview, January 27, 2015; 
Delaware budget website, accessed February 8, 2015, http://budget.delaware.gov/;
General Assembly website accessed February 8, 2015, http://1.usa.gov/1DXsVH4</t>
  </si>
  <si>
    <t xml:space="preserve">Former public employees in Alabama are barred for two years after leaving their state jobs from serving for a fee as a lobbyist or otherwise representing clients before the board, agency, commission or department for which he or she worked. The law exempts former judicial employees who represent a client in a legal, non-lobbying capacity.
Any public employee who had purchasing authority or who was involved in awarding contracts and grants is barred from entering into or negotiating contracts or grants with the government agency for which they worked, also for two years after they leave their positions. Any public employee who participated in the regulation, audit or investigation of a business is banned from working with that business for two years after leaving office. 
Former public employees also for two years after leaving the state’s employ may not act as attorney or assist with representing any other person in a judicial proceeding against the state if the former employee was involved with the issue while they were in office or if the issue fell under their department’s domain. </t>
  </si>
  <si>
    <t xml:space="preserve">The Secretary of State’s office doesn’t audit legislative asset disclosure forms, which are called Personal Financial Statements in Colorado, and no legal framework requires them to. The Secretary of State’s office can, however, fine someone $50 per day for filing late, and intentionally not filing is a misdemeanor. 
“We don't audit the accuracy of those reports,” said Secretary of State spokesman Rich Coolidge.  </t>
  </si>
  <si>
    <t>While there were no documented instances of candidates and elected officials using campaign contributions for personal purposes, in 2012, Sen. Brenda Council used $63,000 that she loaned to herself from her campaign funds – legally permissible under current law – to gamble. 
 Legislative efforts since then to tighten campaign finance laws to make such misuses more difficult to hide have been unsuccessful.</t>
  </si>
  <si>
    <t>Secretary of State Nellie Gorbea, Interview, March 6, 2015, phone.
Scott MacKay, Rhode Island Public Radio political reporter, Interview, Feb. 21, 2015, in person.
John Marion, executive director, Common Cause Rhode Island, Interview, March 4, 2015, phone.
Mollis: Providence attorney was lobbyist for 38 Studios, Tim White, WPRI, Dec. 5, 2014:
http://wpri.com/2014/12/05/mollis-providence-attorney-was-lobbyist-for-38-studios/
New task force seeks to overhaul state's lobbying statutes, Associated Press, March 5, 2015:
http://www.turnto10.com/story/28276405/new-task-force-seeks-to-overhaul-states-lobbying-statutes
Restarting Rhode Island, Nellie M. Gorbea
Secretary of State, 2015 Transition Committee Report:
http://sos.ri.gov/documents/TransitionCommiteeReport.pdf</t>
  </si>
  <si>
    <t xml:space="preserve">There have been no documented cases of elected officials using campaign contributions for personal purposes within the study period. 
There should be no opportunity for retired officials to maintain control of unused funds since they must dispose of them within 120 after the closing campaign report is filed. </t>
  </si>
  <si>
    <t>The only documented case of a state candidate using campaign funds for personal purposes took place in the committee for successful state representative candidate Steve Webb. He was investigated in 2012 for various campaign funding violations, including transferring $4,700 in committee funds to his personal accounts, converting $2,000 in cash from the funds to cashier's checks, and withdrawing another $3,700 in cash without documenting how it was spent. 
Webb resigned his third term in the House of Representatives in January 2014 and pleaded guilty that March to seven misdemeanor violations of campaign finance law in the St. Louis County Circuit Court. He served a 45-day jail sentence and is now serving five years of probation. The Missouri Ethics Commission imposed a $100,000 fee against Webb and his committee, Friends of Steve Webb, in January 2015.
When elected officials retire, they either convert their candidate committees to debt service committees or end paying the debts—as state representative Dennis Fowler did in April 2014 when he emptied the committee account with an expenditure to himself to repay his personal loan to the committee—or contributing the surplus funds to other candidate committees. 
A more prevalent issue in Missouri is the number of retired officials who keep their candidate committees active while also being registered as lobbyists.
Chris Kelly left his state representative office on January 7, 2015, and registered as a lobbyist on the 23rd. Kelly's candidate committee contributed $3,179 to two other candidate committees on January 26, and then was officially terminated on February 11.
Noel Torpey resigned his state representative seat at the start of December 2014, after winning that seat in November, and registered as a lobbyist on the 18th. He terminated his campaign committee on January 15. He had announced his intention to join a lobbying group on December 4, and days later contributed $5,000 and $2,500 to the candidate committees of representatives he would go on to lobby less than a week after terminating his committee.
Matt Blunt was the governor of Missouri from 2005 to 2009, and joined an automotive lobbying group as its president in 2011. He registered as a lobbyist in May 2014, and until he terminated his campaign committee in December 2014, made more than $110,000 in contributions to a campaign committee run by his brother.
---
Peer Reviewer Comment: Agree.
Elected officials regularly use campaign funds to reimburse lobbyists for gifts, in some cases raising questions about whether the expenses are campaign related (i.e., baseball or concert tickets).</t>
  </si>
  <si>
    <t>Robert P. Caruso, executive director of the State Ethics Commission, 30 January 2015, Harrisburg, Pennsylvania, interview by phone.
Two Philadellphia Lawmakers Waive Hearing on Bribery Charges, Brad Bumsted, Pittsburgh Tribune-Review, Harrisburg, Pa., 22 January 2015, http://triblive.com/news/adminpage/7579943-74/brown-williams-case#axzz3R5vDUoFj
In Pennsylvania, lobbyists and lawmakers bond over drinks and big checks, John L. Micek, 24 October 2013, Harrisburg, Pennsylvania, http://blog.pennlive.com/capitol-notebook/2013/10/pennsylvania_politics_lobbyist.html
Who's Minding the Store for Legislative Ethics? Joe Smydo, Pittsburgh Post-Gazette, 22 December 2014, Pittsburgh, Pa., http://www.post-gazette.com/news/politics-state/2014/12/22/Who-s-minding-the-store-for-legislative-ethics/stories/201412150001
State Lawmakers to Face Bill Banning Gift-taking, Marc Levy, the Associated Press, 18 December 2014, Harrisburg, Pa., http://www.philly.com/philly/news/politics/20141218_ap_62a088babc304557a9366eb2db6e2ac7.html
Pennsylvania State Ethics Commission 2013 Annual Report, State Ethics Commission, Harrisburg, Pa., August 2014, http://www.ethics.state.pa.us/portal/server.pt/community/publications/9045</t>
  </si>
  <si>
    <t>Lee Slater, executive director, Oklahoma Ethics Commission. Telephone interview 2/22/2015 4:35 p.m. 
M. Scott Carter, political journalist for Oklahoma Watch, telephone interview, 2/21/2015 10 a.m.
"Ethics Commission fails to collect $200,000 in fees," Oklahoma Watch article by M. Scott Carter, published 12/28/2014 in the Tulsa World. 
http://www.tulsaworld.com/news/capitol_report/oklahoma-watch-ethics-agency-fails-to-collect-in-fees/article_05e87e74-9bf3-5446-a91a-046f9ec036a6.html</t>
  </si>
  <si>
    <t xml:space="preserve">Ron Bersin, Executive Director, Oregon Government Ethics Commission, March 9, 2015, interviewed by phone. 
May 6, 2015, Oregon Ethics Commission, letter to Lobbyist Greg Miller, Oregon Ethics Commission. 
May 1, 2015, Oregon Ethics Commission, letter to Lobyyist Jeremy Rosa. </t>
  </si>
  <si>
    <t>A YES score is earned if the law mandates cooling-off periods for state civil servants taking positions in the private sector after leaving government. These apply if the private sector positions present a conflict of interest, such as seeking to influence their former colleagues.
A NO score is earned if no such law exists.</t>
  </si>
  <si>
    <t>Phone interview Feb. 25, 2015, with Jane Pinsky director of NC Coalition for Lobbying and Government Reform.
Phone interview March 9, 2015 with Ed Turlington, lobbyist and lawyer specializing in lobby issues.
Phone interview March 11, 2015, with Joal Broun, lobbyist compliance director in the Secretary of State’s Office. Followup phone interview JUne 16, 2015.</t>
  </si>
  <si>
    <t>Jim Silrum, deputy secretary of state, interviewed by phone from Bismarck, N.D., Feb. 25, 2015.
Ronald Guggisberg, Democratic state representative from Fargo, N.D., and a sponsor of House Concurrent Resolution No. 3060, interviewed by phone from Bismarck, N.D., March 23, 2015.
Corey Mock, Democratic state representative from Grand Forks, N.D., assistant minority leader, and prime sponsor of House Concurrent Resolution No. 3060 to put to a vote of the people a state constitutional amendment to create a state ethics commission (with oversight of lobbying activities), interviewed by phone from Grand Forks, March 30, 2015.</t>
  </si>
  <si>
    <t>Tony Bledsoe, Legislative Inspector General, Columbus, 12-31-14 email
Lobbyist pleads guilty, lawmakers could be in trouble soon, Jim Siegel, The Columbus Dispatch, Sept. 27, 2014: http://www.dispatch.com/content/stories/local/2014/09/26/lobbyist-pleads-guilty.html 
State Rep. Sandra Williams found guilty of profiting from Ohio State football tickets, Jim Siegel, The Columbus Dispatch, Nov. 1, 2014: http://www.dispatch.com/content/stories/local/2014/10/31/state-rep-found-guilty.html 
State Rep. Dale Mallory sentenced in failure to disclose gifts case, Jim Siegel, The Columbus Dispatch, Dec. 12, 2014: http://www.dispatch.com/content/stories/local/2014/12/11/mallory-sentence.html</t>
  </si>
  <si>
    <t>Laws prohibiting candidates/elected officials from using campaign contributions for personal purposes are generally followed in Minnesota though potential loopholes have been identified in the past. 
 In a 2013 MinnPost article, Meredith McGehee, Policy Director at the Campaign Legal Fund said “While there is a good bright line in terms of this personal conversion, there is still a myriad of ways that campaign contributions operate as political slush funds.” 
 McGehee said that lawmakers could potentially use campaign contributions to pay for personal flights or travel expenses as long as they attend political functions during their trip according to the article. 
 One recent example of a candidates/elected official using campaign funding for personal purposes involved Timothy Manthey a Republican running for Minnesota House District 46A. According to the Minnesota Campaign Finance and Public Disclosure Board, Manthey used funds from the Timothy Manthey for Senate Committee for toilet maintenance at his personal residence as well as dry cleaning, flowers and meals. In 2014, the Board requested that Manthey pay $3,250.77 to cover expenditures that were not reasonably related to the conduct of his election campaign or qualifying as non-campaign disbursements.
 Laws fail to fully address spending requirements for retiring lawmakers, particularly when they have leftover campaign cash upon exiting office. According to a 2013 MinnPost article “Most (politicians) donate it to other candidates or to a charity of their choosing, or they can convert their campaign account to one with an outside spending status. Others keep their accounts open and use it to pay for any future political activities they may undertake.” A breakdown of Minnesota candidate committees' donations to other campaigns highlights the spending of five retiring politicians who donated their leftover funds to colleagues, party committees, foundations they supported.</t>
  </si>
  <si>
    <t>Joe Donohue, NJ Election Law Enforcment Commissiondeputy director, office interview 1/30/15 
Lobbyist , Cullen McAuliffe, managing partner at Impact NJ, 2/26/15 phone interview. 
John Reitmyer, New Jersey Spotlight reporter, 3/5/15 phone interview</t>
  </si>
  <si>
    <t>State Sen. Sander Rue, 17 April 2015, via phone. 
State Rep. Jeff Steinborn, 17 April 2015, via phone.
Kent Cravens, former Republican state senator, 16 March 2015, state capitol building, Santa Fe, in person.</t>
  </si>
  <si>
    <t>Blair Horner, New York Public Interest Research Group, Legislative Director, Feb. 24, 2015, New York, phone; 
Enforcement Actions, Joint Commission on Public Ethics, accessed March 19, 2015, http://www.jcope.ny.gov/enforcement/index.html ; 
Susan Lerner, New York Common Cause, Executive Director, Feb. 25, 2015, New York, phone</t>
  </si>
  <si>
    <t>State law allows candidates and officeholders to use campaign funds for reimbursement of "incidental expenses." No candidates for state office have been found to divert campaign dollars for personal use in recent years.
For those lawmakers retiring or up against term limits, they have the option of donating unspent funds to a political party, legislative caucus committee or a charity. But some who are term-limited, looking for opportunity to run for another office, eventually give their leftover funds to a new candidate committee designed to help them win election to a new office. These fund transfers are allowed if the new office sought has campaign contribution limits equal to or less restrictive than the office that was vacated.
According to state campaign finance reports, near the end of the 2014 election cycle, term-limited state representative Stacy Erwin Oakes contributed $100,000 to her newly created Senate campaign committee and term-limited representative Peter MacGregor shifted $73,900 to a new MacGregor Senate committee.</t>
  </si>
  <si>
    <t>Wyoming Statutes, Title 9, Chapter 13, PUBLIC OFFICIALS,MEMBERS AND EMPLOYEES ETHICS, Section 102, 1998 
http://legisweb.state.wy.us/statutes/statutes.aspx?file=titles/Title9/T9CH13.htm</t>
  </si>
  <si>
    <t>Richard Combs, Director, Legislative Counsel Bureau, Nevada Legislature, Las Vegas, NV, April 3, 2015, and April 15, 2015 by phone and April 8, 2015, by email
Sondra Cosgrove, Professor of History, College of Southern Nevada and President, League of Women Voters Las Vegas Valley, Las Vegas, NV, March 17, 2015, by phone.
Michael Green, Associate Professor of History, University of Nevada Las Vegas, San Francisco, CA, March 12, 2015, by phone</t>
  </si>
  <si>
    <t>In law, there are restrictions for state civil servants entering the private sector after leaving the government.</t>
  </si>
  <si>
    <t>State and Local Government Conflict of Interests Act, 1987. Sections 2106 (C)1 and 3110, http://law.lis.virginia.gov/vacode/title2.2/chapter31/section2.2-3106/, http://law.lis.virginia.gov/vacode/title2.2/chapter31/section2.2-3110/
Virginia Personnel Act, 1950. Section 2901, http://law.lis.virginia.gov/vacode/title2.2/chapter29/section2.2-2901/</t>
  </si>
  <si>
    <t>Mary Baker, Commissioner of Political Practices, program supervisor, 9 March 2015, Helena, Montana, email
Steve Brown, Attorney, Former counsel for the Commissioner of Political Practices, 10 March 2015, Helena, Montana, telephone
Commissioner of Political Practices, Lobbying complaints, http://politicalpractices.mt.gov/2recentdecisions/lobbying.mcpx
FY 14 and FY 15 Goals and Objectives, Commissioner of Political Practices, 14 June 2014, http://politicalpractices.mt.gov/content/1abouttheagency/GoalsandObjectivesFY14to15</t>
  </si>
  <si>
    <t>West Virginia Code 6B-2-5(b) Ethical Standards for Elected And Appointed Officials and Public Employees. Complete through 2014. http://www.legis.state.wv.us/WVCODE/ChapterEntire.cfm?chap=06b&amp;art=2&amp;section=5#02
C.S.R. 158-6-3 Nepotism. Complete through 2014. http://www.ethics.wv.gov/Pages/ethics-rules.aspx
State legislative rules have the force of law in West Virgina (West Virginia Code 29A-1-1).</t>
  </si>
  <si>
    <t xml:space="preserve"> s. 35.93, Wis. Stats. Administrative Code, http://docs.legis.wisconsin.gov/code/admin_code; upfated as of January 2015
</t>
  </si>
  <si>
    <t>Employment of relatives prohibited. Utah Code 52-3 Amended by Chapter 56, 2015 General Session, http://le.utah.gov/xcode/Title52/Chapter3/52-3-S1.html?v=C52-3-S1_2015051220150512. Accessed May 20, 2015.
Here is further explanation from the Department of Administrative Services. http://www.das.utah.gov/das-employees/21-policies-and-procedures/24-nepotism-hiring-of-relatives-and-those-with-a-close-personal-relationship.html. Accessed May 20, 2015.
Utah Public Officers' and Employee's Ethics Act, Utah Code 67-17-5, Amended by Chapter 196, 2014 General Session,http://le.utah.gov/xcode/Title67/Chapter16/67-16.html.  Accessed May 20, 2015.
Nepotism Amendments. HB73, 2015 Utah Legislative Bills, http://le.utah.gov/~2015/bills/static/HB0073.html. Accessed May 20, 2015. See amended statute above.</t>
  </si>
  <si>
    <t>Mississippi Secretary of State's office: www.sos.ms.gov/Elections-Voting/Documents/2015%20Lobbying%20Guide.pdf
Pamela Weaver - Director of Communications - Mississippi Secretary of State: e-mailed answers to questions - March 8, 2015
The Clarion-Ledger news article - March 12,2015: http://www.clarionledger.com/story/news/2015/03/10/gun-fight-legislature/24733835/</t>
  </si>
  <si>
    <t>Executive Order 09-11 Vermont Executive Code of Ethics (2011). 
http://governor.vermont.gov/executive_orders/09-11-executive-code-of-ethics
Human Resources Dept. Personnel Policy and Procedure Manual, Agency of Administration Order Number 5.2, - Conflicts of Interest Arising from Employment, Jan. 23, 2013.
http://humanresources.vermont.gov/sites/dhr/files/Documents/Policy%20Manual/Number%205.2%20-%20CONFLICTS%20OF%20INTEREST%20ARISING%20FROM%20EMPLOYMENT.pdf
Justin St. james, Staff Attorney, Vermont State Employees Association personal interview Feb. 17, 2015.
Former Sen. Vincent Illuzzi, personal interview Feb.17, 2015.</t>
  </si>
  <si>
    <t>South Dakota Codified Laws, Title 3, Chapter 6D, “State Civil Service,” Section 5, adopted 2012, http://legis.sd.gov/Statutes/Codified_Laws/DisplayStatute.aspx?Type=Statute&amp;Statute=3-6D-5.
South Dakota Codified Laws, Title 3, Chapter 6D, “State Civil Service,” Section 6, adopted 2012, http://legis.sd.gov/Statutes/Codified_Laws/DisplayStatute.aspx?Type=Statute&amp;Statute=3-6D-6.</t>
  </si>
  <si>
    <t>Tennessee State Employees Uniform Nepotism Policy Act, 1980, Tenn. Code Ann. § 8-31-103
http://search.mleesmith.com/tca/08-31-0103.html
Tennessee Excellence, Accountability and Management (T.E.A.M) Act, 2012, Tenn. Code Ann. § 8-30-101 http://search.mleesmith.com/tca/08-30-0101.html</t>
  </si>
  <si>
    <t>Rich Robinson, director of Michigan Campaign Finance Network, phone interview, March 11
Bob LaBrant, lobbyist and legal counsel, Michigan Chamber of Commerce, Sterling Corporation political consulting firm, phone interview, March 16
Gisgie Gendreau, communications director, Michigan Secretary of State, email conversations, March 16
Secretary of State Failure to File website                                                                
http://mi.gov/sos/0,4670,7-127-1633_8723_41471---,00.html</t>
  </si>
  <si>
    <t>Texas government code, Open Government, 573 (Degrees in Relationship; nepotism prohibitions), Effective Sept. 1, 1993
http://www.statutes.legis.state.tx.us/Docs/GV/htm/GV.573.htm</t>
  </si>
  <si>
    <t>Gary Goldsmith, Executive Director, Minnesota Campaign Finance and Public Disclosure Board, 7 April 2015, St. Paul, Minnesota, email interview
Jeremy Schroeder, Common Cause Minnesota, Executive Director, 30 March 2015, St. Paul, Minnesota, phone interview. 
Patrick Condon, Political reporter, Star Tribune, St. Paul, Minnesota, 31 March 2015, St. Paul, Minnesota, in-person interview. 
Rachel E. Stassen-Berger, Capitol Bureau Chief, Pioneer Press, 31 March 2015, St. Paul, Minnesota, in-person interview.</t>
  </si>
  <si>
    <t>All websites accessed on March 23, 24, 30, 2015
Interview, Frank Phillips, Statehouse Bureau Chief, The Boston Globe, Boston, MA, by telephone, March 24, 2015
“Massachusetts Senate candidates Debra Boronski, Mike Franco, Eric Lesser ready for Election Day 2014 following lively, sometimes contentious race, “ Peter Goonan, Reporter, Springfield Republican/Masslive.com, Springfield, MA, November 3, 2014
http://www.masslive.com/politics/index.ssf/2014/11/massachusetts_senate_candidates_debra_boronski_mike_franco_eric_lesser_ready_for_election_2014.htm
“State records: Senate candidate Debra Boronski failed to list political contributions on lobbyist disclosure forms,” Peter Goonan, Reporter, The Springfield Republican/Masslive.com, Springfield, MA, October 9, 2014
http://www.masslive.com/politics/index.ssf/2014/10/senate_candidate_debra_boronsk_1.html
“Galvin to launch inquiry into lobbyist,” David Scharfenberg, Reporter, The Boston globe, Boston, MA, August 8, 2014
http://www.bostonglobe.com/metro/2014/08/21/galvin-launch-inquiry-into-lobbyist/ahHu08mHHD3RAbX7fsc5vO/story.html
“Secretary of State William Galvin faulted by judge for ethics laws, “Associated Press, Boston, MA, August 8, 2013
http://www.masslive.com/politics/index.ssf/2013/08/secretary_of_state_william_gal.html
“Galvin faulted on rules for lobbyists,” Michael Levenson, Reporter, The Boston Globe, Boston, MA, August 8, 2013
http://www.bostonglobe.com/metro/2013/08/07/lobbyists-win-ruling-against-galvin-who-ordered-pay-attorneys-fees/bdGacMCxZe53FDu1pF8L3K/story.html
“Jailed Boston Lobbyist Indicted Over Sham State Pension,” x, x, Law360.com, Boston, MA, 
http://www.law360.com/articles/624232/jailed-boston-lobbyist-indicted-over-sham-state-pension
Secretary of Commonwealth Advisory Opinions for Lobbyist-Related Matters
http://www.sec.state.ma.us/lob/loblao/loblao.htm</t>
  </si>
  <si>
    <t>Oregon Revised Statutes Chapter 244 - Government Ethics, Sections 244.177 (2007), 244.040 (1974), and 244.025 (2007).
https://www.oregonlegislature.gov/bills_laws/lawsstatutes/2013ors244.html
Oregon Administrative Rules, Division 40, Filling Positions (1981).
http://arcweb.sos.state.or.us/pages/rules/oars_100/oar_105/105_040.html</t>
  </si>
  <si>
    <t>Rhode Island Ethics Code, § 36-14-5, passed in 1987, can be found here:
http://webserver.rilin.state.ri.us/Statutes/TITLE36/36-14/36-14-5.HTM
Ross Cheit, chairman, Rhode Island Ethics Commission, Interview, Feb. 13, 2015, phone.
Jason Gramitt, deputy, Rhode Island Ethics Commission, Interview, Feb. 13, 2015, phone.</t>
  </si>
  <si>
    <t>S.C. Code 8-13-750 (1991)
http://www.scstatehouse.gov/code/t08c013.php
April 10, 2015 phone interview, former S.C. Ethics Commission General Counsel Cathy Hazelwood.</t>
  </si>
  <si>
    <t>Jonathan Wayne, Executive Director, Maine Ethics Commission, 20 January 2015, Augusta, Maine, in person interview.
Naomi Schalit, Senior Reporter, Maine Center for Public Interest Reporting, 25 February 2015, In person interview.
Agenda Item #4, Maine Ethics Commission Meeting Minutes, 29 July 2013. http://www.maine.gov/ethics/pdf/agenda4_007.pdf
Commission Determination on Request for Investigation, Matthew Marett, PAC, Party and Lobbyist Registrar, Maine Ethics Commission, 30 July 2013. http://www.humanewatch.org/wp-content/uploads/2013/08/KatieHansberry.pdf
Review of Maine Ethics Commission Meeting Minutes, 2013 and 2014, accessed March 13, 2015, http://www.maine.gov/ethics/meetings/index.htm</t>
  </si>
  <si>
    <t>North Dakota Century Code, § 44-04-09, 1993 to 1999, http://www.legis.nd.gov/cencode/t44c04.pdf.
Corroborated with: Ken Purdy, director of Human Resources Management Services, email, Feb. 19, 2015.
North Dakota Administrative Code, § 4-07-05-05, 1992 to 1996, http://www.legis.nd.gov/information/acdata/pdf/4-07-05.pdf.</t>
  </si>
  <si>
    <t>Interview with Michael Lord, ex dir of Md. Ethics Commission, 3/12/15; 
Interview with Jennifer Bevan-Dangel, exe dir Common Cause, 2/24/15 
Interview with Baltimore Sun reporter Michael Dresser by telephone 3/21/15
Maryland Ethics Commission, public orders, accessed 4/19/15 http://ethics.maryland.gov/lobbying-public-orders/
For instance, in this sanction letter, a late filer was fined $250 for failing to file his registration on time. http://ethics.maryland.gov/download/po-lobbying/Arrington%20A-22-13.pdf
Here, another late filer was fined $100 http://ethics.maryland.gov/download/po-lobbying/Hendricks,%20Joel.pdf</t>
  </si>
  <si>
    <t>Nepotism law, 21 O.S. 16-481
http://www.oscn.net/applications/oscn/DeliverDocument.asp?CiteID=69180
Ethics Commission Rules, 74E O.S. Appendix I, rule 4
http://www.oklegislature.gov/osstatuestitle.html
https://drive.google.com/file/d/0B0BgaBXva60WOXJDaEs0UDdFQms/view</t>
  </si>
  <si>
    <t>While state law (La. R.S..1505.2) is fairly explicit about the personal use of political contributions unrelated to the campaign, the issue is much in flux right now, and the Louisiana Board of Ethics is in the process of rewriting the rules to be more explicit. 
 Much of the issue comes from candidates seeking guidance on specific instances that they argue fall into the cracks of existing law. The Board of Ethics rendered 84 advisory opinions on the issue during the past few years.
 In one case, the board allowed the purchase of a vehicle for campaign purposes and then for use by an elected official as part of his office obligations. But it denied the use of campaign funds to transport voters to the polls, a longtime practice in Louisiana, and assessed a civil penalty of $800. And the board ruled that the law did not allow Judge Robert Murphy to use campaign funds to reimburse campaign workers for health care coverage after the election.
 Though no criminal charges have been filed by the Board of Ethics, media reports indicate that the FBI is investigating the use of one state representative’s campaign account to pay for personal expenses. 
 Media reports also show that a few legislators have used their campaign accounts to pay for travel and office equipment not related to their campaigns. 
 The Public Affairs Research Council urged the Legislature to mandate that politicians "specifically" report how each expense relates to campaigning or the official's public office. 
 Those are the law's current standards for allowed expenses, but too often politicians provide "unclear or inadequate" information to figure out the reason for an expense, the group said in a March 2014 press release. The Legislature did not pass any new laws addressing the issue.</t>
  </si>
  <si>
    <t>Tom Loftus, Louisville Courier-Journal, Frankfort bureau chief, 21 January 2015, Frankfort, Kentucky, phone interview.
John Cheves, Lexington Herald-Leader, accountability reporter, 23 January 2015, Lexington, Kentucky, phone interview. 
Damon Thayer, Kentucky state Senate, Republican Senate floor leader, 23 January 2015, Frankfort, Kentucky, in-person interview.
John Steffen, Kentucky Executive Branch Ethics Commission, executive director, 23 December 2014, Frankfort, Kentucky, phone interview. 
John Schaaf, Kentucky Legislative Branch Ethics Commission, assistant director and general counsel, 31 December 2014, Frankfort, Kentucky, phone interview.
Annual Report 2012-2013, Kentucky Legislative Ethics Commission, no date http://klec.ky.gov/Reports/Pages/Annual-Reports.aspx accessed 23 January 2015.
2014 and 2013 administrative actions page, Kentucky Executive Branch Ethics Commission, no date, http://ethics.ky.gov/Pages/AdministrativeActions.aspx, accessed 22 January 2015.</t>
  </si>
  <si>
    <t>Barry Erwin, head of the Council for a Better Louisiana, in-person interview, Feb. 16, 2015
Robert Scott, of the Public Affairs Research Council, in-person interview, Feb. 19, 2015
Jim Harris, Blueprint Louisiana, in-person interview
Ty Brommel, lobbyist, in-person interview, Feb. 23, 2015</t>
  </si>
  <si>
    <t xml:space="preserve"> Employment and supervision of members of covered person's or legislative employee's extended family. NC GS 138A-40 (2006 amended 2007) . http://www.ncleg.net/EnactedLegislation/Statutes/HTML/BySection/Chapter_138A/GS_138A-40.html
Definitions. NC GS 138A-3 (2006 amended 2013) http://www.ncleg.net/EnactedLegislation/Statutes/HTML/BySection/Chapter_138A/GS_138A-3.html
Bribery of Officials. NC GS 14-217 (1868 amended 2010) http://www.ncleg.net/EnactedLegislation/Statutes/HTML/ByArticle/Chapter_14/Article_29.html
NC Employees Manual. http://www.oshr.nc.gov/State%20Employee%20Handbook%202012.pdf. See page 9.
</t>
  </si>
  <si>
    <t xml:space="preserve">In two instances during the reporting period, Kentucky candidates have been investigated and prosecuted for improperly using campaign contributions for personal purposes. 
Most notably, former state Agriculture Commissioner Richie Farmer was sentenced by a state judge to a year in prison in January 2014 after pleading guilty to illegally spending $10,500 in campaign funds for personal use. The case is significant because his report escaped scrutiny from the Kentucky Registry of Election Finance's audit process because Farmer's sister, Rhonda Monroe, worked for the registry as its assistant executive director and pleaded guilty to helping Farmer file fraudulent mileage claims and reimbursements. Monroe, who lost her job and cannot be hired by the state for five years, was sentenced to two years probation in the case. 
In July 2014, a grand jury in Franklin County indicted state Rep. Ben Waide of Madisonville on a charge of "causing funds in his campaign account to be expended for purposes that were not allowable campaign expenditures," according to the Kentucky Attorney General's office. The investigation stemmed from a complaint filed by the shareholders of Waide's former employer, Liberty Rehabilitation, who claimed Waide's 2010 campaign reported about $6,000 in receipts for expenses that his campaign didn't incur. 
In addition, an internal Kentucky Registry of Election Finance audit of the campaign fund of 2012 47th state House district candidate Charity Edmonston found more than $508 in expenses charged to the campaign after losing the 2012 May Republican primary election that were not allowable campaign expenditures. Edmonston told the registry that she mistakenly used her campaign debit card instead of her personal debit card for some expenses because the two cards looked alike. </t>
  </si>
  <si>
    <t>CHAPTER 10 Public Officers and Employees &gt; ARTICLE 1 Qualifications &gt; 10-1-10. [Nepotism prohibited; exceptions.] (1925) 
 http://public.nmcompcomm.us/nmnxtadmin/NMPublicLink.aspx?jd=10-1-10</t>
  </si>
  <si>
    <t>David Weisbaum, director, Index Department, Illinois Secretary of State, interview by phone March 25, 2015; interview by phone May 21, 2015.
Illinois Secretary of State website - lobbyist activities, accessed March 25, 2015 http://www.cyberdriveillinois.com/departments/index/lobbyist/home.html
Office of Executive Inspector General, website, accessed March 25, 2015 http://www.illinois.gov/oeig/Pages/default.aspx</t>
  </si>
  <si>
    <t>New Hampshire Statutes Chapter 21-G, Sections 26-a; 21;22, 2009
 http://www.gencourt.state.nh.us/rsa/html/I/21-G/21-G-mrg.htm 
 New Hampshire Administrative Rules, New Hampshire Police Standards and Training Council, Pol 402.02, j., accessed Feb. 10-23, 2015, http://www.gencourt.state.nh.us/rules/state_agencies/pol100-800.html
 New Hampshire Statutes Chapter 21-G, Section 21-G:27 Supplemental State Agency Ethical Codes, 2009
 http://www.gencourt.state.nh.us/rsa/html/i/21-G/21-G-27.htm 
 Confirmed with Sara Willingham, New Hampshire Division of Personnel, Director of Personnel, Feb. 12, 2015, Lowell, Mass., phone</t>
  </si>
  <si>
    <t>1. New Jersey Civil Service rules, Certification from Eligible Lists, NJAC 4A:  http://www.state.nj.us/csc/about/about/title4a/ch1.html</t>
  </si>
  <si>
    <t>Kathy Stachon, Senate lobbyist clerk, Office of the Secretary of the Senate, Feb. 16, 2015, telephone interview
Carmine Boal, chief clerk, Iowa House of Representatives, Feb. 16, 2015, telephone interview
Adam Mason, State Policy Director, Iowa Citizens for Community Improvement, April 15 2015, telephone interview.</t>
  </si>
  <si>
    <t xml:space="preserve">Carol Williams, GEC executive director, telephone interview Feb. 24, 2014
Governmental Ethics Commission annual report FY 2014: http://ethics.ks.gov/GECSummaries/Annual%20Report%202014.pdf                                    </t>
  </si>
  <si>
    <t>Ben Ysursa, Idaho Secretary of State, interviewed Thursday, Dec. 18, 2014, at his office at the Idaho Capitol
Tim Hurst, Chief Deputy Idaho Secretary of State, interviewed Friday, Tuesday, Dec. 23, 2014, in his office at the Idaho Capitol; and again on April 13, 2015,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</si>
  <si>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Nevada Revised Statutes 281A.400, Ethics in Government, Code of Ethical Standards, General requirements; exceptions, 1977, http://www.leg.state.nv.us/NRS/NRS-281A.html#NRS281ASec400
Nevada Revised Statutes 281A.065, Ethics in Government, General Provisions, "Commitment in a private capacity" defined, 2013, http://www.leg.state.nv.us/NRS/NRS-281A.html#NRS281ASec065</t>
  </si>
  <si>
    <t>Les Kondo, Hawaii State Ethics Commission, executive director, Honolulu, Hawaii, 14 May 2015, telephone 
Lobbyists fined for failing to register, Gordon Pang, Honolulu Star-Advertiser, 5 February 2015, http://www.staradvertiser.com/newspremium/20150205_Lobbyists_fined_for_failing_to_register.html?id=290886121
Hawaii Monitor: The Case of a Wayward Land Use Lobbyist. Violations by Land Use Research Foundation lobbyist David Arakawa underscore the need for tougher lobbying laws at both the state and city levels, Ian Lind, Civil Beat, 11 February 2015, http://www.civilbeat.com/2015/02/hawaii-monitor-the-case-of-a-wayward-land-use-lobbyist/
Developers’ group reports spending minuscule amount on lobbying, Ian Lind, blogger, 11 February 2015, http://www.ilind.net/2015/02/11/developers-group-reports-spending-minuscule-amount-on-lobbying/</t>
  </si>
  <si>
    <t>Title 25, Chapter 1, Section 53 of the Mississippi Code; PUBLIC OFFICERS; GENERAL PROVISIONS; Nepotism prohibited
http://law.justia.com/codes/mississippi/2013/title-25/chapter-1/section-25-1-53/
Title 25, Chapter 4, Section 105(2) of the Mississippi Code; CONFLICT OF INTEREST; IMPROPER USE OF OFFICE; Certain actions, activities and business relationships prohibited or authorized; contracts in violation of section voidable; penalties
http://law.justia.com/codes/mississippi/2013/title-25/chapter-4/article-3/section-25-4-105/</t>
  </si>
  <si>
    <t>Montana Code Annotated  title 39, chapter 2, part 9, section 4, 2001, http://leg.mt.gov/bills/mca/39/2/39-2-904.htm
Montana Code Annotated, title 2, chapter 2, part 3, section 2, 2005, http://leg.mt.gov/bills/mca/2/2/2-2-302.htm
Montana Code Annotated, title 49, chapter 3, part 2, section 7, 1993, http://leg.mt.gov/bills/mica/49/3/49-3-207.htm</t>
  </si>
  <si>
    <t>Political subdivision; employment of family member; when; exception. Nebraska State Law 49, Section 1499.04; effective 2001, last revised 2005; http://nebraskalegislature.gov/laws/statutes.php?statute=49-1499.04</t>
  </si>
  <si>
    <t>Indiana's law prohibiting candidates from using campaign contributions for personal purposes is very broadly written and the state monitoring system is not set up to readily investigate or enforce those who violate this provision. The law is so loosely written that it's hard to definitely say what is a violation and what is not. Opinions differ on how often candidates' spending crosses the line, but some say it's not uncommon and the same types of problems occur after candidates are no longer campaigning or in office. During the period of study, no specific cases of this type of violation were found that have been brought to the public's attention. 
 Ed Feigenbaum, an attorney known as a campaign finance expert, said, "The bottom line is the law really is much more loophole than law. It does not prevent people from using campaign contributions for personal use.
 For example, he says legislators buy football or basketball game tickets for campaign supporters or constituents and expensive dinners for campaign staff and say that's a legitimate use of campaign funds. Also, Feigenbaum, who runs INGroup, a Noblesville, Ind.-based firm that offers information resources regarding federal and state politics and government and publishes Indiana Legislative Insight newsletter, says he has seen candidates' campaign finance reports that say "Visa bills" without specifying how the money is spent and gasoline expenses without listing the mileage, destination or reason for the trip.
 Joseph Losco, director of Ball State University's Bowen Center for Public Affairs, said he doesn't know of "any egregious examples in the state of using campaign cash for personal use or any actions that have been brought." But he added, "The question is, 'Who is monitoring the henhouse?' It's a matter of what you don't know."
  The loosely-written language regarding campaign committee expenditures continues to apply when political officials are out of office or after their campaign have ended, too. Funds are sometimes donated to charities or non-profit groups a candidate supports or, for example, given to other legislators by former legislators who become lobbyists, said Feigenbaum.
 Trent Deckard, co-director of the Indiana Election Commission, said that campaign committees often remain open for a "very long time" after the campaigns are over or candidates are out of office and they may not seek political office again. The campaign finance law does not specify when the money must be spent, Deckard said.</t>
  </si>
  <si>
    <t>Interview with Lobbyist Neill Herring, February 16, 2015
Interview with William Perry, Executive Director, Common Cause Georgia, January 23, 2015.
Department of Audits 2014 reports - http://www.audits.ga.gov/rsaAudits/viewMain.aud;jsessionid=39637E1CC8B237E4B51D6F07FDBDC175</t>
  </si>
  <si>
    <t>• Minnesota Statutes, Chapter 43A, Section 43A.10, 2014, https://www.revisor.leg.state.mn.us/statutes/?id=43A&amp;view=chapter#stat.43A.10 
 • Minnesota Statutes, Chapter 43A, Section 43A.14, 2014, https://www.revisor.leg.state.mn.us/statutes/?id=43A.14 
 • Minnesota Statutes, Chapter 43A, Section 43A.38, 2014, https://www.revisor.leg.state.mn.us/statutes/?id=43A&amp;view=chapter#stat.43A.38 
 • Minnesota Statutes, Chapter 43A, Section 43A.33, 2014, https://www.revisor.leg.state.mn.us/statutes/?id=43A&amp;view=chapter#stat.43A.33</t>
  </si>
  <si>
    <t>In person interview, Carol Carson, Executive Director of the Office of State Ethics, Jan. 21, 2015.
"Pfizer, Diageo fined $5K each for ethics violations," Hartford Business.com, July 1, 2014, http://www.hartfordbusiness.com/article/20140701/NEWS01/140709995/pfizer-diageo-fined-5k-each-for-ethics-violations
"CT lobbyist's $10K fine stayed if he behaves," Hartford Business.com, Jan. 28, 2015, http://www.hartfordbusiness.com/article/20150128/NEWS01/150129916/ct-lobbyists-10k-fine-stayed-if-he-behaves</t>
  </si>
  <si>
    <t>Deborah Moreau, Lawyer, Public Integrity Commission, phone interview, January 12, 2015;
Lobbyist reports, accessed March 10, 2015, http://1.usa.gov/1EgeDE6; 
Delaware lobbying database, accessed 3-10-2015: http://1.usa.gov/1CkWPEL; 
Andrew Garrahan, "New campaign finance, ethics, lobbying laws take effect", InsidePoliticalLaw, January 16, 2015: http://bit.ly/1NLdmbq</t>
  </si>
  <si>
    <t>All sources accessed on Jan. 20, 2015
Massachusetts Conflict of Interest statute, M.G.L. Ch. 268A; see specifically section 6:
268A:6. Financial interest of state employee, relative or associates; disclosure.
http://www.mass.gov/ethics/laws-and-regulations/conflict-of-interest-information/conflict-of-interest-law.html</t>
  </si>
  <si>
    <t xml:space="preserve">Civil Service Rules, Rules 1-6 and 2-3; http://mi.gov/mdcs/0,4614,7-147-6877_8155---,00.html                                           
John Gnodtke, general counsel, Michigan Civil Service Commission, phone interview, April 10, 2015, email conversations, April 10 and 12  </t>
  </si>
  <si>
    <t>Ben Wilcox, Integrity Florida, Research Director (and a lobbyist himself), March 9, 2015, phone interview  
Gail Schiess, Administrative Assistant with the Florida Lobbyist Registration and Compensation Office, interviewed by phone June 25, 2015
FAQs For Lobbyists Before The Florida Legislature, accessed Mau 27, 2015, http://www.leg.state.fl.us/cgi-bin/View_Page.pl?Tab=lobbyist&amp;Submenu=1&amp;File=faq_leg-2010.html&amp;Directory=Lobbyist/&amp;Location=app</t>
  </si>
  <si>
    <t xml:space="preserve">This very rarely or never happens in Idaho. The reasons include strict prohibitions in state law, and strict enforcement of those prohibitions by the Idaho Secretary of State’s office, which oversees campaign finance and election laws in Idaho. Plus, the records of specific expenditures are widely available, posted on the Internet for anyone to access, the same day they’re filed – and people do look at them, as do reporters in Idaho who report regularly on campaign disclosures.
Occasionally, the Secretary of State’s office will receive a complaint about something that looks fishy. An example came in the 2014 legislative election, when the Canyon County Democratic Party complained that a Republican candidate for the state Legislature appeared to have spent $300 in campaign funds at Cabela’s, and questioned whether the candidate was buying fishing equipment or other sporting gear at his campaign’s expense.
The Secretary of State investigated, and the expenditure turned out to be for a shotgun to be auctioned off as a campaign fundraiser. Other questioned expenditures, for travel and communications, were found to be legitimate campaign expenses that fit within the law.
 </t>
  </si>
  <si>
    <t>Louisiana Revised Statutes 42:1119. Nepotism, first passed in 1979, effective. April 1, 1980. Amended by Acts 1982, 1992, 1995, 1997; 1999; 2003; 2004, 2006; 2007; 2008; 2009, 2011, 2012, and 2014
 http://www.legis.la.gov/legis/law.aspx?d=99226</t>
  </si>
  <si>
    <t>Maine Revised Statutes Title 5, Chapter 372, Section(s) 7031, 7051, 
http://www.mainelegislature.org/legis/statutes/5/title5ch372sec0.html</t>
  </si>
  <si>
    <t>There have not been any trends of candidates and elected officials misusing campaign contributions for personal purposes, but it does happen occasionally.
In recent years, however, Cook County Commissioner William Beavers took a loan out from his campaign funds and gambled with that money and was convicted in March 2013.</t>
  </si>
  <si>
    <t>Kentucky Revised Statutes, Chapter 18A, Section 10, 2012, http://www.lrc.ky.gov/Statutes/statute.aspx?id=40077, accessed 16 February 2015. 
Kentucky Revised Statutes, Chapter 18A, Section 990, 1982, http://www.lrc.ky.gov/Statutes/statute.aspx?id=20441, accessed 16 February 2015. 
Kentucky Revised Statutes Chapter 11A, Section 20, 1998, http://www.lrc.ky.gov/Statutes/statute.aspx?id=592, accessed 20 January 2015.
John Steffen, Kentucky Executive Branch Ethics Commission, executive director, 23 December 2014, Frankfort, Kentucky, phone interview. 
Advisory Opinion 07-19, Kentucky Executive Branch Ethics Commission, 29 June 2007, http://ethics.ky.gov/Advisory%20Opinions/07-19.pdf accessed 25 January 2015.</t>
  </si>
  <si>
    <t>Elena Nunez, director of Colorado Common Cause, during a Jan. 27, 2015 phone interview.
Corky Kyle, a.k.a “The Lobbying Pro,” who runs the Denver-based Kyle Group and has spent over 34 years managing and representing businesses, associations and public entities before the Colorado legislature during a Feb. 2, 2015 phone interview.
Richard Coolidge, spokesman for the Colorado Secretary of State, in a Feb. 23, 2015 e-mail.
“Investigation: Lobbyists skipped $90K in fines to Colorado,” KUSA-TV 9 News, March 16, 2014: http://www.9news.com/story/news/2014/03/16/lobbyists-skipped-fines-to-colorado/6487849/</t>
  </si>
  <si>
    <t xml:space="preserve">The Hawaii Campaign Spending Commission reported 10 prohibited expenditure violations resulting in $1,846.13 in fines in its 2013-14 annual report. But other agencies at the city and county levels also police campaign spending.
 One candidate paid a record fine, and another was found not to be in violation in recent cases regarding the personal use of campaign funds. 
 The Honolulu Ethics Commission levied a record $50,000 fine against a former council member running for state House after he spent $51,000 of campaign funds for a vehicle and gasoline. In another case, the Campaign Spending Commission said it was legal for the House speaker emeritus to use $60,000 in campaign funds for legal fees to fight challenges to his residency.
 The Campaign Spending Commission monitors reports of candidates and requires final reports showing how they spent their campaign money after they leave office.
 A 2014 candidate was fined $731.96 for using campaign funds for personal use and filing a false report. This was an unusual violation for the Campaign Spending Commission, judging from the number of other violations that fines were assessed for the previous year.
 </t>
  </si>
  <si>
    <t>James R. Cassie, retired lobbyist,  Jan. 15, 2015, Sacramento, email
Jay Wierenga, Fair Political Practices Commission, Communications Director, Jan. 22, 2015, Sacramento, email
Fair Political Practices Commission, Press Center, press release web page, accessed on Apr. 22, 2015
http://www.fppc.ca.gov/press_release.php</t>
  </si>
  <si>
    <t>Graham Sloan, Director Arkansas Ethics Commission, January 21, 2015, email interview.
Jay Barth, Professor of Politics at Hendrix College, February 7, 2015, telephone interview.
Max Brantley, Senior Editor Arkansas Times, January 20, 2015, telephone interview. 
Bradley Phillips, lobbyist, Phillips Management and Consulting Service, founder and owner of Lobby Up, February 17, 2015, telephone interview.   
Susana O’Daniel, lobbyist for Arkansas Education Association, formerly outreach coordinator and lobbyist for Arkansas Advocates for Children and Families , secretary Arkansas United Community Coalition,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t>
  </si>
  <si>
    <t>Iowa Code Chapter 8A.416  "Department of Administrative Services — Merit System — Discrimination, political activity, use of official influence prohibited," Code of Iowa updated as of January 2015, https://www.legis.iowa.gov/docs/code/2015/8A.pdf
Iowa Code Chapter 71.1  "Nepotism — Employments prohibited," Code of Iowa updated as of January 2015, 
https://www.legis.iowa.gov/docs/code/2015/71.pdf</t>
  </si>
  <si>
    <t>Kris Kingsmore, Arizona Secretary of State Elections Services Assistant Director, telephone interview, 2/12/2015
Erik Reichstein, Arizona Secretary of State Office Manager, telephone interview, 2/12/2015
Ariz. legislators don't disclose gifts, resist change, Mary Jo Pitzl, The Arizona Republic, April 9, 2014  http://www.azcentral.com/story/news/politics/2014/04/09/ariz-legislators-disclose-gifts-resist-change/7495043/
No prosecution from Ariz. Fiesta Bowl ticket probe, Bob Christie, The Associated Press, Dec 21, 2011, Accessed May 7, 2015, http://sports.yahoo.com/ncaa/football/news?slug=txfiestabowlinvestigat</t>
  </si>
  <si>
    <t xml:space="preserve">No such law exists. 
Constitution of the State of Illinois, Article I, Bill of Rights, 1970 http://www.ilga.gov/commission/lrb/con1.htm 
Illinois Compiled Statutes,  Executive Branch Personnel code (20 ILCS 415/8b) (from Ch. 127, par. 63b108b), December 28, 1989, http://www.ilga.gov/legislation/ilcs/ilcs3.asp?ActID=236&amp;ChapAct=20%26nbsp;ILCS%26nbsp;415/&amp;ChapterID=5&amp;ChapterName=EXECUTIVE+BRANCH&amp;ActName=Personnel+Code
Editorial: Here's how Michael Madigan Browbeats Illinois, July 9, 2014, accessed February 10, 2015  http://articles.chicagotribune.com/2014-07-09/opinion/ct-illinois-speaker-madigan-jobs-edit-0709-20140709_1_illinois-house-metra-chairwoman-speaker-michael-madigan, </t>
  </si>
  <si>
    <t>During the Study period of 2013 and 2014, there have been no reported cases of campaign contributions being used for personal purposes. It is against the law in Georgia to convert campaign donation for personal use.</t>
  </si>
  <si>
    <t>Indiana Code 4-15-2.2-42, State civil service law, complaint procedure; https://iga.in.gov/legislative/laws/2014/ic/titles/004/.
 Indiana Code 4-2-6-16, State ethics/conflicts of interest code, nepotism; https://iga.in.gov/legislative/laws/2014/ic/titles/004/.
 Indiana Code 4-15-2.2-12, State civil service law, hiring criteria; https://iga.in.gov/legislative/laws/2014/ic/titles/004/.</t>
  </si>
  <si>
    <t>Phone Interview with Joan Mize, APOC lobbying specialist, Feb. 13, 2015
2014 APOC Performance Measure Report (http://doa.alaska.gov/apoc/pdf/apoc-performance-measures-2014.pdf), accessed Feb. 7, 2015; 
2013 APOC Performance Measure Report (http://doa.alaska.gov/apoc/pdf/apoc-performance-measures-2013.pdf), accessed June 7, 2015</t>
  </si>
  <si>
    <t xml:space="preserve">There were no documented violations of legal provisions preventing candidates and elected officials from using campaign contributions for personal purposes. Delaware law authorizes a list of allowable uses for campaign donations; personal expenses are not an allowable expenditure. But Delaware lacks a strong elections regulator that might spot such problems. Delaware's elections commissioner's office, as of February 2015, had just one employee in its campaign finance section and rarely, if ever, initiates investigations. Several violations of Delaware campaign finance law were documented in a December 2013 report by special prosecutor E. Norman Veasey. None were related to the personal use of campaign funds. </t>
  </si>
  <si>
    <t>Idaho Code Section 18-1359E, Using Public Position for Personal Gain, 1990, last amended 2005; http://legislature.idaho.gov/idstat/Title18/T18CH13SECT18-1359.htm
 Idaho Code Section 67-53, Personnel System, 1965, last amended in 2011
 http://legislature.idaho.gov/idstat/Title67/T67CH53.htm
 Idaho Administrative Code, IDAPA 15.04.01, Rules of the Division of Human Resources and Idaho Personnel Commission, 1981, last amended in 2009
 http://adminrules.idaho.gov/rules/current/15/0401.pdf</t>
  </si>
  <si>
    <t>C.G.S., Title 5, Chap. 67, Sec. 5-195, 1967. http://www.cga.ct.gov/current/pub/chap_067.htm#sec_5-195
C.G.S., Title 1, Chap. 10, Secs. 1-84(g) and 1-84(k), 1975. http://www.cga.ct.gov/current/pub/chap_010.htm#sec_1-84</t>
  </si>
  <si>
    <t>29 Del. code 5804(6)(12)(13), 5805, http://1.usa.gov/1CkLTa4, Approved July 23, 1990</t>
  </si>
  <si>
    <t>2011 Executive Order – Section 1 (b) 5, Establishing a Code of Ethics for Executive Branch Officers and Employees. http://gov.georgia.gov/sites/gov.georgia.gov/files/imported/vgn/images/portal/cit_1210/55/12/16721115801_10_11_04.pdf
 Georgia Government Transparency and Campaign Finance Act O.C.G.A. § 21-5-3 (17)
 Ethics in Government, Article One O.C.G.A. § 45-10-80 O.C.G.A.
 http://www.lexisnexis.com/hottopics/gacode/Default.asp</t>
  </si>
  <si>
    <t>Mike Cason, al.com, state government reporter, April 12, 2015, telephone interview.
Vicky Manning, lobbyist liaison, The Alabama Ethics Commission, telephone interview, May 14, 2015.
Hugh Evans, general counsel, The Alabama Ethics Commission, telephone interview, May 14, 2015.</t>
  </si>
  <si>
    <t>No incidents could be found during the reporting period of candidates or elected officials using campaign contributions for personal purposes, in the media, in interviews, or in the list of published decisions by the State Elections Enforcement Commission. (The reporting period is January 2013 through April 2015.)</t>
  </si>
  <si>
    <t>Hawaii Revised Statutes, Title 7, chapter 84, Section 13, Fair Treatment, 1972,
 http://www.capitol.hawaii.gov/hrscurrent/Vol02_Ch0046-0115/HRS0084/HRS_0084-0013.htm
 Hawaii Revised Statutes, Title 7, Chapter 84, Section 14, Conflicts of interest, 1972 http://www.capitol.hawaii.gov/hrscurrent/Vol02_Ch0046-0115/HRS0084/HRS_0084-0014.htm</t>
  </si>
  <si>
    <t>Ark. Code 25-16-10, “Hiring of Relatives by Public Officials,” 2005
http://law.justia.com/codes/arkansas/2012/title-25/chapter-16/subchapter-10/
Ark. Code 21-1-4, "Constitutional Officers and their Spouses," 1999
http://law.justia.com/codes/arkansas/2012/title-21/chapter-1/subchapter-4/
Ark. Code 21-8-304(a), “Code of Ethics, Prohibited Activities,” 1979
http://law.justia.com/codes/arkansas/2012/title-21/chapter-8/subchapter-3/section-21-8-304/
Ark. Code 21-8-101, “Nepotism,” 1995.
http://law.justia.com/codes/arkansas/2012/title-21/chapter-8/subchapter-1/section-21-8-101/
Executive Order 98-04, 1998
http://www.dfa.arkansas.gov/offices/accounting/internalaudit/Documents/eo9804.pdf</t>
  </si>
  <si>
    <t>No such law exists. 
Lynda Gledhill, Deputy Secretary for Communications, Government Operations Agency, Sacramento, email, Apr. 2, 2015</t>
  </si>
  <si>
    <t>No such law exists. 
TITLE 24. GOVERNMENT - STATE  ADMINISTRATION ARTICLE 18. STANDARDS OF CONDUCT, PART 1. CODE OF ETHICS, C.R.S. 24-18-105 (2014) (5): http://www.lexisnexis.com/hottopics/colorado/?app=00075&amp;view=full&amp;interface=1&amp;docinfo=off&amp;searchtype=get&amp;search=C.R.S.+24-18-105</t>
  </si>
  <si>
    <t>Penalties for lobbying reporting are not imposed when the requirements are violated. 
Reporting requirements are not enforced or enforceable because lobbying activities are not monitored in Wyoming.
In longtime lobbyist Marguerite Herman’s 35 years working in the capitol she has never heard of any lobbyist getting penalized for failing to register or report.  
There are penalties in the law, though. Any lobbyist failing to register with the state “shall be guilty of a misdemeanor subject to a fine of not more than two hundred dollars ($200.00),” the statute says.
Lobbyists who do not file spending reports could be found guilty of a misdemeanor and charged a fine of $750. If there is a second offense, the lobbyist’s right to be registered in the state could be revoked for up to two years.</t>
  </si>
  <si>
    <t>In general, candidates using campaign contributions for personal purposes in a clearly illegal manner is relatively rare, but there have been two recent high-profile cases. The Ethics Commission found that former Sen. Paul Bookout had spent tens of thousands of dollars in campaign money for personal purposes, including women’s clothing, a home stereo, food and alcohol, country club dues, and cash withdrawals. Bookout resigned on August 20, 2013. Former Lt. Gov. Mark Darr, meanwhile, was also found to have spent tens of thousands of dollars in campaign contributions on personal expenses, including gas, restaurants, and clothing stores. Darr resigned on February 1, 2014.
These issues were particularly flagrant, and it’s reasonably likely that rampant and clear abuses would be discovered today by political opponents or members of the media. That said, there is no systematic audit of the campaign contribution and expenditure forms, and they are often vague or incomplete. Prior to the high-profile cases of Darr and Bookout, many legislators had not been careful about the contribution and expenditure forms because many believed that no one was looking. Problems and irregularities in historical forms are likely an issue, though legislators are now more conscientious after the scandals. Most observers believe that gray areas exist in which campaign funds are used for activities that are on the borderline of personal expenses, such as dining or entertainment. Tickets to non-profit events would probably appear to be personal purposes to the average voter, but is allowed as a public appearance advancing the campaign (this claim has even been made for tickets to Razorback football games). 
Candidates can donate surplus or carryover funds to non-profits. There have been no publicly documented cases in recent years of candidates using this mechanism for illegal personal gain, but the paper trail would end once the non-profit received the money and the legal structure leaves openings for abuse.</t>
  </si>
  <si>
    <t>Government Accountability Board staff told Legislative Audit Bureau auditors that it can be challenging for them to determine whether certain statutory violations have occurred, such as individuals lobbying without a license or written authorization from a principal.
Statutes require each registered principal to file with GAB semiannual expense statements that include lobbying-related expenditures incurred by the principal and all of its lobbyists and the amount of time spent influencing legislative or administrative action. 
The expense statement is due no later than July 31 must include information pertaining to the period from January 1 through June 30 of the same year, and the expense statement due no later than January 31 must include information pertaining to the period from July 1 through December 31 of the prior year. 
Expense statements are filed through the Eye on Lobbying website and are publicly accessible. From FY 2010-11 through FY 2012-13, principals filed 92.2 percent of the 4,319 semiannual expense statements with GAB on time--however, 337 statements (7.8 percent) were filed late. 
GAB’s staff had no written procedures for determining when to assess penalties, when to waive them, or when to issue written warnings in lieu of assessing penalties. In addition, staff were unable to provide  the researcher with complete information on the number of penalties assessed in recent years, the amounts assessed, or why penalties were sometimes not assessed or were waived even though statutory violations had occurred. 
Available information indicates that staff issued an estimated 99 written warnings in lieu of assessing penalties from January 2010 through December 2013. Available information indicates that GAB’s staff assessed an estimated 168 penalties from January 2010 through December 2013 for violations of various lobbying laws.</t>
  </si>
  <si>
    <t>A.S. 39.90.020, "Nepotism Prohibited" (http://touchngo.com/lglcntr/akstats/Statutes/Title39/Chapter90/Section020.htm), accessed March 2, 2015; 
A.S. 39.52.960, "Definitions" (http://www.law.alaska.gov/doclibrary/ethics/EthicsAct.html), accessed March 2, 2015</t>
  </si>
  <si>
    <t>Arizona Revised Statutes, Title 38 Chapter 3 Article 6 481, Employment of relatives; violation; classification; definition, http://www.azleg.gov/FormatDocument.asp?inDoc=/ars/38/00481.htm&amp;Title=38&amp;DocType=ARS
Laws current as of March 30, 2015.</t>
  </si>
  <si>
    <t>The WV Ethics Commission suspends lobbyists who fail to file spending reports. 
 After 13 lobbyists failed to file their spending reports, due Sept. 15, 2014, on time, “a few of those then terminated their lobbyist registrations and a couple were allowed to file without paying late fees due to address errors and changes. Ultimately, 6 lobbyists were suspended for failure to file the Sept. 15 spending report” said Ethics Commission Executive Director Rebecca Stepto. For calendar year 2014, nine lobbyists were suspended, Stepto said.</t>
  </si>
  <si>
    <t>In general, candidates/elected officials do not use campaign contributions for personal purposes. There have been documented cases, but not in the period of study.
There were allegations in 2012 that an incumbent lawmaker seeking reelection used campaign contributions for personal purposes, but the allegations were never found to be true.
In late 2012, the FBI indicted a former political aide for using campaign contributions for personal purposes, leading to 17 federal convictions, but the activity all took place between 2006 and 2009. In that case, an aide to a former Arizona Speaker of the House used roughly $133,000 in campaign funds to make mortgage payments, pay for personal items and to make investments. He tried to hide the activity and attempted to repay the fund later. He also lied to the FBI during their investigation.
Another pair of Maricopa County Supervisors were indicted in 2009 for several crimes, among them misuse of campaign money.</t>
  </si>
  <si>
    <t>Public Officials and Employees, Alabama Title 36, Chapter 25, Section 5, 2013.   
State Government, Alabama Title 41, Chapter 1, Section 5, 2013. 
http://alisondb.legislature.state.al.us/alison/codeofalabama/1975/coatoc.htm, accessed April 16, 2015.</t>
  </si>
  <si>
    <t xml:space="preserve">Campaign contributions may not be used for personal benefit.  Candidates must disburse unused funds consistent with statutory provisions after an election. They may retain, subject to limits, leftover funds to use in a future election. 
As a rule, politicians are "pretty careful" about overstepping the bounds of campaign finance laws and using campaign contributions for personal purposes, said former House Speaker Mike Bradner. "But for instance, they can travel anywhere, say going back to the East Coast for 'campaign purposes.' I think I’ll sort of siphon money off to the side, sometimes in a way that's very borderline."
Although prohibited, there have been rare documented instances where candidates have used campaign contributions for personal purposes resulting in a complaint and assessment of civil penalties. While candidates and elected officials are prohibited from using campaign contributions for personal purposes, there is one recent significant example of that happening. 
House Minority Leader Chris Tuck, an Anchorage Democrat, was fined $14,000 by the Alaska Public Offices Commission for allowing more than $16,000 of campaign contributions to ""flow through"" his personal accounts over the course of two election cycles. Another somewhat relevant example is former state Rep. Alan Dick, R-Stony River, using his official legislative office as a campaign headquarters and also occasionally as a residence. </t>
  </si>
  <si>
    <t>The law only prohibits nepotism.
Public employees are not allowed to “advocate or cause the employment, appointment, promotion, transfer or advancement of a family member to an office or position of the state, a county, municipality or a school district,” Wyoming statute reads.
“Family member” is defined in the law as a spouse, parent, sibling, child, grandparent, grandchild or member of the legislator’s household. 
Public employees are also prohibited from supervising family members and participating in any matter relating to employment or discipline of them.</t>
  </si>
  <si>
    <t>The Secretary of the Commonwealth's office said they have imposed a few civil penalties each year for late registration or filing. In 2014, there was a total of 34. That was the only type of violation for which penalties were levied during the research period because the office has no authority to check or audit answers given on the forms.</t>
  </si>
  <si>
    <t>The law clearly prohibits nepotism. An employee may not be a party to a decision to hire or promote a person who is a member of the employee's immediate family, unless that person has been certified from an open or promotional competitive register. This does not prohibit a member of a supervisor's immediate family from reporting directly to him or her. However, such relationships and involvement in hiring decisions affecting immediate family members are strongly discouraged. 
In addition, an employee may not give preferential or favored treatment to another employee who is a member of his/her immediate family. This does not prohibit a supervisor from making decisions regarding the salary, salary-related benefits or reimbursement of expenses for an immediate family member when the action could not reasonably be considered as preferential treatment for the family member. 
Cronyism and patronage are not addressed.</t>
  </si>
  <si>
    <t>In 2013, the Public Disclosure Commission fined five lobbyists' employers and nine lobbyists for late reporting. There were no penalties levied since then through the end of March 2015. 
 The agency has one pending complaint under investigation that alleges an individual is lobbying for a community college without registering or disclosing activities. There are two other pending complaints that allege unregistered lobbying activities. Because of lack of funds, the PDC almost always acts in response to complaints filed rather than initiate investigations.</t>
  </si>
  <si>
    <t>The penalties for lobbying reporting violations include a $10,000 fine, and "in the case of a continuing violation, a penalty of not more than $1,000.00 may be imposed for each day the violation continues."
 Perhaps more importantly, the court could enjoin future lobbying activities of any violator, which might explain why there have been no violators, or at least none that have been discovered or even accused during the period of study.</t>
  </si>
  <si>
    <t>Cases of state politicians putting campaign money to personal use are rare in Alabama, but not unheard of. After all, former Gov. Guy Hunt was removed from office in 1993 after being convicted of using money raised for his inaugural fund to pay off personal debts. 
Usually, though, unspent campaign funds are kept for a subsequent election, donated back to the state or given to charity. For instance, current Gov. Robert Bentley, who is serving his second term and cannot run for re-election to the governor’s office, said he would set up a charitable foundation to distribute any money left over in his campaign fund.
But there have been allegations made against some politicians. Former Sen. Lowell Barron was indicted in 2013 on allegations he used campaign money for personal purposes after leaving losing his bid for re-election, but the case was later dropped. Barron made several payments to an aide in his legislative delegation’s office and transferred a campaign car to her. The charges were dropped after an appellate court ruled that testimony about allegations of a romantic relationship between the two could not be admitted at trial. 
Speaker of the House Mike Hubbard, who is fighting corruption charges set for trial in March 2016, has used money from his campaign fund to help pay his legal fees. However, the Attorney General’s Office has said it is legal to use campaign funds to pay criminal defense costs if the allegations are related to the official’s performance in office.</t>
  </si>
  <si>
    <t>A 100 score is earned if there are no documented instances of candidates/elected officials using campaign contributions for personal purposes.
A 50 score is earned if candidates/elected officials occasionally use campaign contributions for personal purposes.
A 0 score is earned if candidates/elected officials usually use campaign contributions for personal purposes.</t>
  </si>
  <si>
    <t>State law is ambigous about whether civil servants can hire a family member but does prohibit favorable treatment of family members. The Ethics in Public Service law says "Except as required to perform duties within the scope of employment, no state officer or state employee may use his or her position to secure special privileges or exemptions for himself or herself, or his or her spouse, child, parents, or other persons.
 The law also prohibits generally financial conflicts, including accepting any "reward" from a person for whom the state employee is involved in a contract, sale, lease, purchase or grant: "No state officer or state employee, except as provided in subsection (2) of this section, may be beneficially interested, directly or indirectly, in a contract, sale, lease, purchase, or grant that may be made by, through, or is under the supervision of the officer or employee, in whole or in part, or accept, directly or indirectly, any compensation, gratuity, or reward from any other person beneficially interested in the contract, sale, lease, purchase, or grant."</t>
  </si>
  <si>
    <t>No such laws exists.
 West Virginia Code 6B-2-5(b) merely forbids public officials and employees from using their public office for private gain. However, a state legislative rule, C.S.R. 158-6-3, prohibits public officials or public employees from hiring cohabitating sexual partners or members of their immediate families without considering other applicants.</t>
  </si>
  <si>
    <t xml:space="preserve">  Natalia Ashley, the Texas Ethics Commission’s executive director, said the commission investigates all sworn complaints alleging a violation of the state’s lobby laws and can impose a civil penalty when a person is out of step with the law.  The commission also imposes automatic fines of $500 for late reports and even larger assessments against delinquent filers. More than 45 delinquent filers of lobby reports were listed on the commission website in mid-February.
 In one of the most high-profile cases in its 24-year history, the ethics commission ordered conservative power broker Michael Quinn Sullivan to pay $10,000 in fines for failure to register as a lobbyist but a district court judge threw out the order.
  After a two-year investigation, the commission ruled in July 2014 that Sullivan violated regulations on lobbyists in 2010 and 2011 through his activities as the leader of Empower Texans, a conservative advocacy group known for backing tea party-backed legislative candidates against moderates committed to House Speaker Joe Straus.  
The order, stemming from complaints filed by two House members in 2012, cited evidence that Sullivan’s regular employment involved making direct contact with lawmakers and legislative staff to influence the outcome of bills, nominations and other matters that were subject to legislative action.  “Accordingly, Texas law required him to register as a lobbyist,” said the commission.
 But State District Judge Steve Burgess, acting on Sullivan’s appeal, dismissed the commission’s case on Feb. 18, 2015, ruling that Sullivan was protected by state law upholding a person’s right to free speech and public assembly.  
</t>
  </si>
  <si>
    <t>There is at least some prohibition on nepotism in hiring in the State and Local Government Conflict of Interests Act, which says that a government employee should not "exercise any control over the employment or the employment activities of the member of his immediate family and the employee is not in a position to influence those activities" further explained by "the employment by the same governmental agency of an officer or employee and spouse or any other relative residing in the same household shall not be deemed to create a material financial interest except when one of such persons is employed in a direct supervisory or administrative position, or both, with respect to such spouse or other relative residing in his household and the annual salary of such subordinate is $35,000 or more."
 Virginia Personnel Act says that state "appointments and promotions to and tenure in positions in the service of the Commonwealth shall be based upon merit and fitness, to be ascertained, as far as possible, by the competitive rating of qualifications by the respective appointing authorities."</t>
  </si>
  <si>
    <t>There have been real questions about whether the Tennessee Ethics Commission is fulfilling its mission. The body spends the majority of its time flagging lobbyists and employers of lobbyists for failing to register timely at the expense of rooting out those who run afoul of ethics. And while the Ethics Commission does impose penalties—some of them hefty—it waives a lot of its fines. 
 “They almost never impose penalties,” Tom Humphrey, a longtime political reporter for the Knoxville News Sentinel , said of the Tennessee Ethics Commission. 
 One of the most controversial moves by the Ethics Commission was its failure to impose a penalty on a powerful lobbyist closely associated with Tennessee Gov. Bill Haslam. 
 In September of 2013, the Ethics Commission did not agree to a motion to impose a fine on Tom Ingram, a longtime political adviser to Haslam, for failing for two years to register as a lobbyist for a company that wants to mine on public lands. 
 In addition, the commission did not impose a fine on Hillsborough Resources, the company that has been in negotiations to mine.
 An attorney for Ingram, who is also a consultant to Tennessee’s U.S. Senators Bob Corker and Lamar Alexander, said not registering as a lobbyist for Hillsborough was an inadvertent oversight that was quickly corrected after it was discovered. The attorney also argued that Ingram had registered as a lobbyist for 22 other organizations and that underscored how isolated the incident was. 
 The Associated Press reported that the CEO of the parent company of Hillsborough Resources is a board member on Pilot Flying J, the Haslam family truck-stop chain business. Governor Haslam is not involved in the day-to-day operations of the Pilot Flying J. He has said he did not personally know the CEO of Hillsborough’s parent company and was not involved in the negotiations to mine coal in the Catoosa Wildlife Management Area.
 There have also been questions raised about Ingram’s relationship with the governor and whether he should be required to register as a lobbyist as a result. Haslam has said that he pays Ingram out of his own pocket as an advisor and therefore Ingram is not lobbying him. 
 Minutes of the Ethics Commission’s meetings show that many of the penalties imposed on lobbyists or employers who register late are later waived if those people ask for reconsideration. 
 Dick Williams, state chair of the Common Cause of Tennessee, said the Ethics Commission will often impose penalties on repeat offenders or those with more serious violations. Still, Williams said he wished the panel would concentrate more on true ethical violations as opposed to just flagging people for late filings.</t>
  </si>
  <si>
    <t>Keith Gingery, former state House Representative and Deputy Attorney for Teton County, April 23, 2015, phone. 
Pete Jorgensen, former state house representative, April 22, 2015, phone.   
Gregory Nickerson, Government and Policy Reporter, WyoFile, April 28, 2015, phone. Campaign donations down from 4 years ago, Trevor Brown, Wyoming Tribune-Eagle, Nov. 14, 2014
http://www.wyomingnews.com/articles/2014/11/19/news/20local_11-19-14.txt#.VT7DRmbQk7A</t>
  </si>
  <si>
    <t>The Executive Code of Ethics, created by executive order, bans “giving preferential treatment to any private interest on the basis of unfair consideration,” but that applies only to the “exempt” political appointees of the civil service, not to the rank and file.
 But the Agency of Administration’s Order Number 5.2 regarding “Conflicts of interest arising from unemployment” is designed to avoid “Instances in which the hiring process is inappropriately influenced by ... familial or other relationships, or the perception among members of the public or other employees of such impropriety.”
 So, it is “the general policy of the state that no one will be employed in the same department, institution, or organizational unit that employs his/her relative.”
 Under certain circumstances, this policy can be waived.</t>
  </si>
  <si>
    <t>In practice, candidates/elected officials do not use campaign contributions for personal purposes.</t>
  </si>
  <si>
    <t>"No public officer may employ, appoint, or vote for or recommend the appointment of a relative in or to any position or employment, when the salary, wages, pay, or compensation of the appointee will be paid from public funds and the appointee will be directly supervised by a relative." 
The 2015 Legislature amended the law to expand defined employees to include grandmother and grandfather.
 There are seven exemptions to this law:
1. "The relative was appointed or employed before the public officer assumed his position."
2. The appointeed is eligible as a "result of his compliance with civil service laws or regulations, or merit system laws or regulations."
3. "The appointee will be compensated from funds designated for vocational training."
4. "The appointee will be employed for a period of 12 weeks or less."
5.  The employee is a "volunteer."
6. "The appointee is the only person available, qualified, or eligible for the position."
7. "The chief administrative officer determines that the public officer is the only person available or best qualified to perform supervisory functions for the appointee."
 Cronyism and patronage are not regulated by Utah law.</t>
  </si>
  <si>
    <t>Bill Lueders, President, Wisconsin Freedom of Information Council, Madison WI, email interviews Jan. 28, Jan 23-26, 2015   
Reid Magney, spokesman for the Government Accountability Board, email interview Feb. 19, 2015  Reid.Magney@wisconsin.gov
Matt Rothschild, executive director, Wisconsin Democracy Camaign, phone and email interviews, Jan. 25-27, 2015 and May 17, 2015; face-to-face interview June 22, 2015
"Decoding the Maze: Wisconsin’s Campaign Finance Laws," Michael Wittenwyler and Jodi Jensen, Wisconsin Lawyer, October 2014, http://www.wisbar.org/newspublications/wisconsinlawyer/pages/article.aspx?Volume=87&amp;Issue=9&amp;ArticleID=23576</t>
  </si>
  <si>
    <t>No instances could be found of penalties being imposed, or failing to be imposed, for violations of lobbying reporting requirements.
 The new secretary of state, Shantel Krebs, said no records could be found of the previous secretary of state notifying lobbyists or their employers of filing deadlines or imposing any penalties. Her office will send notifications and enforce penalties, she said. Filed reports receive little to no attention from the media or legislators.</t>
  </si>
  <si>
    <t>Jake Glance, spokesman for Secretary of State’s Office, in an email interview from the state Capitol on Jan. 16, 2015 and on Jan. 22, 2015.
 Phil Kabler, statehouse correspondent for the Charleston Gazette, in a telephone interview from his office in the state Capitol on Feb. 11, 2015.
 Don Smith, executive director of the WV Press Association, in a telephone interview from his office in Charleston WV on Jan 19, 2015.
 Amber Epling, spokesperson for the Secretary of State's office, in an email interview from her office in the state Capitol June 2, 2015.</t>
  </si>
  <si>
    <t>Secretary of State Jim Condos, personal interview, Jan. 6, 2015.
Will Senning, head of elections division, personal interview jan. 22, 2015.
Allen Gilbert, exec. dir. ACLU VT, personal interview, Jan. 6, 2015.
Attorney John Franco, telephone interview, April 15, 2015.</t>
  </si>
  <si>
    <t>Penalties are definitely imposed, but usually for late reports or failure to pay fees. “They do impose sanctions," said John Ruoff. "There are fines. Sometimes they get fairly substantial, and people are prohibited from lobbying.” Common Cause director John Crangle said he himself has been fined for sending in late reports. 
But no lobbyist interviewed believed the State Ethics Commission has either the time to really go after unregistered lobbyists or huge offenders, doe to lack of staff and resources.</t>
  </si>
  <si>
    <t>The Texas government code includes restrictions on nepotism but doesn't address cronyism and patronage. Many state agencies also have separate nepotism policies.</t>
  </si>
  <si>
    <t>Chris Piper, executive director at Ethics and Virginia Conflict of Interests Advisory Council and former employee at the state Board of Election, interviewed Dec. 31, 2014; 
David Mitrani, associate at Sandler Reiff Lamb Rosenstein &amp; Birkenstock Green, interviewed Jan. 2, 2015; 
Rebecca Green, co-director of the Election Law Program for the College of William and Mary, interviewed Jan. 12, 2015.</t>
  </si>
  <si>
    <t>Lori Anderson, spokeswoman for Washington State Public Disclosure Commission via email 3/19/2015;
 Jordan Schrader, statehouse reporter, The News Tribune, email interview 5/13/2015;
 Brad Shannon, former statehouse reporter and editorial writer for The Olympian, phone interview 3/20/2015
 "Twin groups fund ads praising, attacking Tim Sheldon" Jordan Schrader and Brad Shannon, The Olympian 10/27/2014 
 http://insurancenewsnet.com/oarticle/2014/10/27/twin-groups-fund-ads-praising-attacking-tim-sheldon-a-570527.html</t>
  </si>
  <si>
    <t>Tennessee has an anti-nepotism statute. Other statutes require use of merit systems in state civil service and fair treatment regardless of political affiliations but don't directly mention cronyism or patronage.
 The state’s nepotism act says: “Within each governmental entity, no state employees who are relatives shall be placed within the same direct line of supervision whereby one (1) relative is responsible for supervising the job performance or work activities of another relative; provided, that to the extent possible, the provisions of this chapter shall not be construed to prohibit two (2) or more such relatives from working within the same state governmental entity.” Tenn. Code Ann. § 8-31-103
 Tenn. Code Ann. § 8-30-101 also says:
  (b) It is the policy of the state that agencies treat all employees in accordance with the following principles:
  (1) Assuring fair treatment of applicants and employees in all aspects of personnel administration without regard to race, color, national origin, gender, age, disability, religion or creed, or political opinions or affiliations. This "fair treatment" principle includes compliance with all applicable state and federal equal employment opportunity and nondiscrimination laws;
  (2) Recruiting, selecting, and promoting employees on the basis of their relative skills, abilities, competencies and knowledge, including an open process to consider qualified applicants for initial employment;
  (3) Providing equitable and adequate compensation based on merit, performance, job value, and competitiveness within applicable labor markets;
  (4) Training and developing employees, as needed, to assure a high level of performance and to provide work force knowledge and skills needed to maintain and advance the state's goals and objectives;
  (5) Retaining employees on the basis of the adequacy of their performance, correcting inadequate performance when possible and appropriate, and separating employees whose performance and personal conduct is inadequate, unsuitable or inferior; and
  (6) Assuring that employees are protected against coercion for partisan political purposes and are prohibited from using their official authority for the purpose of interfering with, or affecting the result of, an election or nomination for office.
 (c) This chapter shall be liberally construed in order to increase governmental efficiency and responsiveness and to secure the employment of qualified persons in the state preferred service.
 (d) The personnel administration system adopted under this chapter shall govern and limit all other state employment matters and every appointing authority.</t>
  </si>
  <si>
    <t>Craig McDonald,  director, Texans for Public Justice, telephone interview, June 18, 2015
Texans for Pubic Justice Lobby Watch, Empower Dominates Texas Dark Money, May 1, 2014.  
http://info.tpj.org/Lobby_Watch/pdf/DarkMoneyExpends.pdf</t>
  </si>
  <si>
    <t>Jenn Gonnely, Executive Director, Utah Chapter of League of Women Voters, in-person interview on February 10, 2015, Salt Lake City. Mary Ann Martindale, Executive Director, Alliance for a Better Utah, in-person interview on February 10, 2015, Salt Lake City. Limiting money in Utah politics, Reps. Brian S. King And Kraig Powell, Salt Lake Tribune, 13 July 2013, http://www.sltrib.com/sltrib/opinion/56577510-82/campaign-limits-utah-money.html.csp. Accessed May 9, 2015.</t>
  </si>
  <si>
    <t>Wanda Murren, press secretary for the Pennsylvania Department of State, 18 March 2015, Harrisburg, Pa., interview by phone and email. 
Wolf names McGinty for independent campaign committee, Thomas Fitzgerald, Philadelphia Inquirer, 21 June 2014
http://articles.philly.com/2014-06-21/news/50741571_1_wolf-campaign-tom-wolf-independent-campaign-committee
Tom Wolf's new PAC could threaten state Democratic Party, Steve Esack, The Allentown Morning Call, 20 June 2014
http://articles.mcall.com/2014-06-20/news/mc-pa-wolf-democratic-party-20140620_1_new-pac-state-party-montgomery-county-democratic-party</t>
  </si>
  <si>
    <t>Phone interview, Lynn Teague, S.C. League of Women Voters, March 26, 2015
Phone interview, John Crangle, Common Cause, April 9, 2015 and August 3, 2015
Phone interview, Cathy Hazelwood, former State Ethics Commission General Counsel, April 9, 2015
For additional context:
SC Code 8-13-1314 (1991)
http://www.scstatehouse.gov/code/t08c013.php
Ron Barnett, “State steers clear of making Super PAC rules,” Greenville Online.Com, July 7, 2012
http://www.greenvilleonline.com/article/20120708/NEWS/307080012/State-steers-clear-making-Super-PAC-rules
Jamie Self, ““Rich’s affiliated groups also have given at least $341,000 to S.C. legislators and candidates for the General,” January 14, 2013
http://www.thestate.com/incoming/article14418938.html</t>
  </si>
  <si>
    <t>Shantel Krebs, secretary of state, 20 March 2015, email.
 Campaign Finance FAQs, South Dakota Secretary of State website, https://sdsos.gov/elections-voting/campaign-finance/campaign-finance-faqs.aspx, 21 April 2015.
 Jody Severson, political consultant, Severson and Associates, 21 April 2015, email.</t>
  </si>
  <si>
    <t>Email from Drew Rawlins, executive director of the Tennessee Bureau of Ethics and Campaign Finance, on April 9. 
 Phone interview with Tom Humphrey, reporter for the Knoxville News Sentinel, on Feb. 16, 2015.
 Phone interview with Nashville attorney and former state Democratic Party chair Bob Tuke, on May 22, 2015.</t>
  </si>
  <si>
    <t xml:space="preserve">It is difficult to quantify how often reporting requirements are being violated, but we do know that the State Ethics Commission, which is charged with administrative enforcement of the Pennsylvania Lobbying Disclosure Law, is understaffed and underfunded. Its leadership feels this hinders the commission's ability to effectively monitor lobbying disclosure requirements. 
As of late December 2014, the executive director of the commission reported 11 vacancies on a staff of 27. In an interview Jan. 30, 2015, he estimated that, at a minimum, he needs another $300,000-$400,000 to put toward hiring two more staff members to do compliance reviews and another investigator. He said the limited resources meant the commission did not do the number of compliance reviews or investigations in 2013 as it has in previous years. Overall, the commission levied just $95,262.99 in penalties/restitution in 2013, a 44 percent drop in the $171,297.48 in penalties/restitution ordered in 2012 and 38 percent below the $155,778.48 ordered in 2011. 
Of the 2,000 lobbyists registered with the state, 21 lobbying orders were issued in 2013 for $58,125 in penalties/restitution, down slightly from the 31 lobbying orders issued in 2012 for a total of $114,194 in penalties/restitution. 
Meanwhile, the Attorney General's Office, which is charged with enforcing criminal violations of the Lobbying Disclosure Law, declined to pursue charges against five Philadelphia state representatives accused of accepting bribes from an individual posing as a lobbyist. A Philadelphia district attorney took up the cases instead. 
One state legislator has since pleaded guilty to conflict of interest for accepting a $2,000 Tiffany's silver bracelet; two other state legislators admitted to a grand jury that they accepted thousands of dollars in payments and were in the process of possibly negotiating plea bargains as of January 22, 2015, while the grand jury investigation regarding two other legislators who took cash payments continued. While an extraordinary event, the Attorney General's decision in this case has sparked widespread debate over disclosure requirements, gift bans and Pennsylvania's ability to hold its elected officials accountable under the current rules. </t>
  </si>
  <si>
    <t>M. Scott Carter, longtime Oklahoma political reporter for the Journal Record newspaper and Oklahoma Watch, a non-profit public interest journalism foundation, telephone interview 1/29/15, 4 p.m. 
"Criminal investigation is underway into possible public corruption, campaign violations," Oklahoman newspaper article 8/21/14 by Nolan Clay
http://newsok.com/criminal-investigation-is-underway-into-possible-public-corruption-campaign-violations/article/5334646
"Oklahoma County District Attorney focuses on T.W. Shannon, Joy Hofmeister campaigns," Oklahoman article 6/18/14 by Nolan Clay http://newsok.com/article/4936649
Lee Slater, executive director of Oklahoma Ethics Commission, telephone interview 1/30/15, 1:30 p.m. 
"High-Profile losses, criminal investigation hit powerful Oklahoma political consulting firm," Oklahoman newspaper article, 9/22/14 by Nolan Clay.  http://newsok.com/high-profile-losses-criminal-investigation-hit-powerful-oklahoma-political-consulting-firm-a.h.-strategies/article/5344059</t>
  </si>
  <si>
    <t>S.C. Code 8-13-750 deals with nepotism only, prohibiting public official or employese from using their position to help a family member get a job, appointment, promotion, transfer, or advancement. There is no statute prohibiting cronyism or patronage.</t>
  </si>
  <si>
    <t>Mac Schneider, Democratic state senator from Grand Forks, N.D., and minority leader, interviewed by phone from Bismarck, N.D., Feb. 11, 2015.
Chad Nodland, editor of North Decoder, a liberal political blog, interviewed by phone from Bismarck, N.D., Feb. 16, 2015. Website: http://www.northdecoder.com/
Rob Port, editor of Say Anything Blog, a conservative political blog, interviewed by phone from Minot, N.D., Feb. 18, 2015. Website: http://sayanythingblog.com/</t>
  </si>
  <si>
    <t>Philip Richter, executive director, Ohio Elections Commission, Columbus, 1-22-15 email 
 Catherine Turcer, policy analyst, Common Cause-Ohio, Columbus, 1-22-15 email 
 Matthew McClellan, press secretary, Ohio secretary of state's office, Columbus, 2-20-15 email</t>
  </si>
  <si>
    <t>State law includes protections against arbitrary disciplinary actions, dismissal, promotion and demotion. These are included in South Dakota Codified Laws, Title 3, Chapter 6D, “State Civil Service.” 
 Section 5 of the chapter protects applicants and employees against various forms of discrimination and political influence and gives employees rights to obtain copies of their personnel file and the right to be notified prior to any disciplinary action.
 Section 6 of the chapter mandates merit standards for hiring and firing.
 But there is no specific reference in the laws to favorable treatment of family members (nepotism), friends and colleagues (cronyism) or those who reward their superiors (patronage).</t>
  </si>
  <si>
    <t>Ian Vandewalker, Brennan Center for Justice, Counsel, March 26, 2015, New York, phone; Preliminary Report, The Commission to Investigate Public Corruption, Dec. 2, 2013, http://publiccorruption.moreland.ny.gov/sites/default/files/moreland_report_final.pdf ; 
Blair Horner, New York Public Interest Research Group, Legislative Director, Feb. 24, 2015, New York, phone; 
Rachael Fauss, Citizens Union, Director of Public Policy, March 27, 2015, New York, phone</t>
  </si>
  <si>
    <t>The Rhode Island code of ethics bars nepotism. Cronyism and Patronage are addressed implicitly.
§ 36-14-5 (d) stipulates that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
The law further states that "(i) No person shall give or offer to any person covered by this code of ethics, or to any candidate for public office, or to any person within his or her family or business associate of any person, or to any business by which the person is employed or which the person represents, any gift, loan, political contribution, reward, or promise of future employment based on any understanding or expectation that the vote, official action, or judgment of the person would be influenced thereby."</t>
  </si>
  <si>
    <t>Phone interview March 12, 2015, with Bob Phillips, executive director of Common Cause North Carolina.
Phone interview March 26, 2015, with Larry Leake, chairman of NC Board of Elections 1997 to 2013. 
Phone interview March 27, 2015, with Don Carrington, reporter and editor of the Carolina Journal. 
Phone interview April 23, 2015, with John Wallace,  Raleigh lawyer with expertise in election law.</t>
  </si>
  <si>
    <t xml:space="preserve">The Oklahoma Ethics Commission has the power to sanction those who violate lobbying reporting requirements, but it's not strictly enforced. 
The commission does impose "late filing fees" on those who don't follow rules, but reports show that they don't always collect those fees. 
Serious violations can be taken to District Court, but the commission has typically used settlement agreements with offenders in lieu of lawsuits. 
"We are looking at increasing the enforcement tools at our disposal in the future," said Lee Slater, executive director of the Ethics Commission. 
Budget cuts and a staff of only five people has impacted the commission's ability to collect fees to enforce its actions. </t>
  </si>
  <si>
    <t>Dede Feldman, former state senator, 15 January 2015, via phone. 
"Super PACs Go Unchecked," Thomas Cole, Albuquerque Journal, 1 September, 2014, 
 http://www.abqjournal.com/455149/politics/super-pacs-go-unchecked-coordination-undefined.html
"'Social Welfare' Groups Wade Into State Politics," Steve Terrell, The Santa Fe New Mexican, 14 December, 2013, http://www.santafenewmexican.com/opinion/local_columns/social-welfare-groups-wade-into-state-politics/article_bb362dce-edd4-549b-9d59-73a1d7a4dc2e.html
"Dems Accuse Nonprofit of Coordinating With Governor's Campaign," Steve Terrell, The Santa Fe New Mexican, 10 December, 2013, http://www.santafenewmexican.com/news/local_news/dems-accuse-nonprofit-of-coordinating-with-governor-s-campaign/article_4ca98415-d794-5cb2-810e-01533dada6d7.html</t>
  </si>
  <si>
    <t xml:space="preserve">The Oregon Government Ethics Commission typically sanctions offenders if it finds that they violated reporting requirements, but in some cases (e.g., where the violation is a first offense) the commission will give the offender a “letter of education” in lieu of a monetary penalty.  </t>
  </si>
  <si>
    <t>The legislative inspector general, sometimes in conjunction with the local FBI's public corruption unit, has brought a series of lobbyists and legislators to justice in recent years. Violations led to the prosecution of two legislators and two lobbyists in 2014. A state senator bought Ohio State football tickets with campaign funds, sold them and pocketed the profit. A state representative was taken to a Cincinnati Bengals game by a lobbyist, but neither he nor the lobbyist ever disclosed that gift.</t>
  </si>
  <si>
    <t>There are no laws in Pennsylvania explicitly prohibiting cronyism or patronage for civil servants. Instead, the concerns that arise under such practices are considered to be covered under the Ethics Commission prohibitions against conflicts of interest.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The term does not include an action having a de minimis economic impact or which affects to the same degree a class consisting of the general public or a subclass consisting of an industry, occupation or other group which includes the public official or public employee, a member of his immediate family or a business with which he or a member of his immediate family is associated.</t>
  </si>
  <si>
    <t>According to the state auditor's October 2014 Summary of State and Local Audit Findings-Sunshine Law, no one maintains a record of requests received or copies provided. He added that “the proper handling of any Sunshine Law information requests could not be determined.”
The auditor recommended the creation of public request logs in state agencies without them to monitor compliance with the Sunshine Law. The attorney general's office states that it “has maintained a log of Sunshine Law requests and supporting documents” since prior to the auditor's report, but only for requests made to the attorney general's office. The log is available only on request. The log includes the requester's name, the organization to which they belong if applicable, the date of the request, the materials requested, and the date on which the request was completed. This information is not readily available online and therefore cannot be considered as open data.</t>
  </si>
  <si>
    <t>There is no such database. Each government branch or agency has its own records custodian and they may choose the format in which they store their records.</t>
  </si>
  <si>
    <t>NJ Election Law Enforcement Commission  Deputy Director Joe Donohue, 1/28/15 interview at his office. 
Star-Ledger reporter Matt Friedman, 2/4/15 phone interview  
NJ Election Law Enforcement Commission  Analysis: top 25 NJ special interest groups spent $311 million on campaign contributions, lobbying and independent spending over 15 years By Politicker Staff | 09/10/14: 
http://politickernj.com/2014/09/elec-analysis-top-25-nj-special-interest-groups-spent-311-million-on-campaign-contributions-lobbying-and-independent-spending-over-15-years/</t>
  </si>
  <si>
    <t xml:space="preserve">The Lobbying Compliance Division can impose a $50-a-day fine up to a maximum of $500 for late filers, who first get warnings that they are late. Cases of refusal to pay are referred to the attorney general. As a practical matter, this is not happening.  Reminders sent to lobbyists when they are late in filing, by a 2013 court ruling,  give them 10 extra days from the day they receive the certified letter to file before they are fined, and this causes them to pay up. So, legally, they are not late. The lobbying compliance division in the Secretary of State's office reports issuing no late filing fines in the reporting period.  </t>
  </si>
  <si>
    <t>There is no centralized or decentralized database to view government responses to FOI requests.</t>
  </si>
  <si>
    <t>ORS 244.177 prohibits the hiring and firing of relatives in most cases. Public officials are not otherwise allowed to use their positions for the financial gain for themselves or family members under ORS 244.040. ORS 244.025 also prohibits gifts, favors, loans and bequests, whichone could argue covers cronyism and patronage as well. However there is no explicit definition in the law prohibiting cronyism or patronage in greater specificity than addressed in ORS 244.025.
Hiring also takes place according to Oregon Administrative Rules that require positions to be filled using fair and impartial practices.</t>
  </si>
  <si>
    <t>There have been no documented cases of lobbyists violating lobbying reporting requirements in the study period.
However, lobbying disclosures are not audited and a state representative who pushed for an ethics commission with oversight of lobbying activities said lobbying expenditures are reported so infrequently — they are submitted annually — that it’s impossible for anyone to track the spending for accuracy.</t>
  </si>
  <si>
    <t>No such law exists. 
There are several instances where government officials entered private sector after leaving government. There is no law nor do most Utah officials seem to see any problem with such arrangements. There is a prohibition against state officials lobbying. They must wait a year before lobbying unless the lobbying relates directly to a business the former official owns. This large loophole would allow a former lawmaker to benefit from advocating for his/her private business. In Utah law and policy, lobbying is identified as working for a lobbying firm or a special interest organization. It does not include government officials who lobby lawmakers or executives on behalf of government agencies.</t>
  </si>
  <si>
    <t>Nepotism is prohibited, but cronyism and patronage are not barred in the appointment of senior (unclassified) staffers. Lower level (classified) employees have greater civil service protections in hiring and firing.</t>
  </si>
  <si>
    <t xml:space="preserve">Michigan has no open database that catalogs FOIA requests and responses. 
Some government agencies post access to some type of the information they produce or have online to assist the public. These include the Michigan State Police ($10 fee per search), the Michigan Lottery, the Auditor General, the governor’s “Dashboard” of government performance and efficiency, and the FAQs posted by a few agencies, such as the Department of Treasury. Although they are easily accessible, these sites do not log public records responses and all data is in pdf form. </t>
  </si>
  <si>
    <t>This is a matter of law and policy. Nepotism is banned by law, and job applicants are asked to note whether a relative is employed by the state so that supervisors avoid hiring a relative where one relative might supervise another. The state employees' manual states that agencies are discouraged from hiring employees who are related. If it becomes necessary to hire immediate family members in the same state agency, neither can be placed in a position where one supervises the other. Also, neither may occupy a position of influence over the other‘s employment, transfer, promotion, salary administration or other related management or personnel considerations. Job applicants are asked whether they have a relative working in state government, and if so where.
There is no specific ban on cronyism or patronage. Public servants get training on ethics in an effort to mitigate such practices.  
In addition, the state lists requirements for jobs in its job listings to prevent unqualified people from being hired. Paying  someone to get a job could be considered bribery, which is, of course, illegal.</t>
  </si>
  <si>
    <t>With no law requiring performance evaluations for state-level judges, no formal evaluations are taking place.</t>
  </si>
  <si>
    <t xml:space="preserve">North Dakota Century Code Section 44-04-09 forbids state officials and state employees from appointing, hiring, promoting or otherwise serving in a “supervisory capacity” over a family member, which includes parents, spouses, siblings and children. This also extends to adopted family members and in-laws. State officials and public servants also may not enter in a personal service contract with a family member.
There are no laws specifically addressing cronyism or patronage. The head of the state’s human resources department noted that North Dakota Administrative Code Section 4-07-05-05 requires that state employees be hired based on their qualifications. </t>
  </si>
  <si>
    <t>Tennessee law says “no member of the general assembly, elected official in the executive branch, member of the governor's cabinet, or cabinet level staff within the governor's office shall be a lobbyist during the twelve-month period immediately following departure from such office or employment." Tenn. Code Ann. § 3-6-304 (l)</t>
  </si>
  <si>
    <t>No such evaluations exist. The only evaluation for judicial performance in Montana is an election.</t>
  </si>
  <si>
    <t xml:space="preserve">There are no restrictions that would prevent the governor and governor's office officials from accepting positions in the private sector after leaving government.   
After several of former Gov.  Rick Perry's senior aides became lobbyists after leaving government, Perry initiated a policy that prohibited former staff members from trying to influence the governor’s office on any manner during a period of time that included a regular session of the biennial legislature,  and not less than one year after leaving the governor’s office.  </t>
  </si>
  <si>
    <t>Although judges' performance evaluations are not mandated by state law, the Nebraska State Bar Association conducts one every two years that is open to all lawyers in the state. Results of those evaluations are made public on the Web. 
 The evaluations give attorneys who have practiced recently in front of judges an opportunity to measure their temperament, knowledge of the law, abilities, integrity, impartiality, communication skills, professionalism and administrative capacity and other factors and are intended both to give judges feedback on their performance and to give voters information for judicial retention votes. 
 The evaluations are the subject of considerable media coverage in Nebraska, particularly in regions where a judge is up for a retention vote in the next election.</t>
  </si>
  <si>
    <t>Section 8.2 of South Dakota Codified Laws in Title 2, Chapter 12, “Lobbyists,” states that “No elected officer may act or register as a lobbyist, other than a public employee lobbyist, during a period of one year after the officer's termination of service in the state government.”
 No other “cooling off” law currently exists; however, the Legislature adopted and the governor signed a bill during the 2015 legislative session that introduces a one-year waiting period following the end of a state officer or employee’s employment for them to derive a direct benefit as a result of a contract they awarded or administered on behalf of the state. Additionally, the bill says, “no such officer or employee may enter into any contract, other than a contract of employment, with any state agency for a period of one year following their leaving office or employment,” unless written approval is given by the governing body of the state agency.
Aside from those provisions, Section 4 of South Dakota Codified Laws in Title 3, Chapter 6D, “State Civil Service,” exempts the governor and cabinet members from the civil service code.</t>
  </si>
  <si>
    <t>Evaluations conducted by the Appellate Judicial Evaluation Committee and the circuit judicial evaluation committees include a survey of lawyers, a survey of jurors, a survey of court staff, and review of several written opinions. These measures are intended to evaluate the judge's clarity and appropriateness of communication in opinions, professional and fair conduct in court, and logical reasoning and application of the law in opinions. There is more emphasis on the judge's conduct than on his or her knowledge or skill in legal practice.
The evaluations available online include the judge's background, a discussion on the judge's scores, the results of the survey of lawyers, and the text of the evaluated opinions. The commission's recommendation to retain or not retain is clearly labeled.</t>
  </si>
  <si>
    <t>Nepotism, cronyism and patronage is not explicit in New Jersey Civil Service rules, but with few exceptions, hirings and promotions are made as a result of exams. Rule of Three" governs the discretion of the appointing authority by requiring from the three highest scoring candidates. N.J.S.A. 11A:4-8 states:
"The commission shall certify the three eligibles who have received the highest ranking on an open competitive or promotional list against the first provisional or vacancy. For each additional provisional or vacancy against whom a certification is issued at that time, the commission shall certify the next ranked eligible. If more than one eligible has the same score, the tie shall not be broken and they shall have the same rank. If three or more eligibles can be certified as the result of the ranking without resorting to all three highest scores, only those eligibles shall be so certified."
The law provides for an appeal process, which allows the courts to review apricious or arbitraty personnel actions, contrary to civil service criteria.</t>
  </si>
  <si>
    <t>Government responses to Freedom of Access Act requests have never been centralized, nor is this information widely available to the public in any format, from any agency. 
Today, citizens seeking public documents first contact the public information officer assigned to the agency in question. That officer then facilitates the process of providing the documents. After the process is complete, each agency handles its own record-keeping according to agency policy. Each agency has its own methods and procedure, and each request is handled individually, making it impossible to assess responses according to open data standards.
A law enacted in 2013 calls for the development of a uniform log for tracking and reporting state agency FOAA responses, including data on the number of requests, the average response time and the costs of processing requests. Centralized reporting began on a limited, or pilot-program, basis in 2014. Though the results of the first year of the pilot program are not yet available, officials say they are intended to inform future investments and increase ease of citizen access and monitoring. The database, when complete, will be publicly available.</t>
  </si>
  <si>
    <t xml:space="preserve">Executive-level employees are required to have a two-year cooling-off period after they end their employment with the Commonwealth. The law expressly prohibits them from being "employed by, receiving compensation, assisting or acting in a representative capacity for a business or corporation" they actively participated in recruiting to the state ... inducing to open a new plant, facility or branch ... or inducing to expand an existent plant or facility ..." </t>
  </si>
  <si>
    <t>The Joint Commission on Public Ethics (JCOPE) sometimes sanctions lobbyists or their employers for violating reporting requirements, but the worry is that such violations are rarely discovered. 
 The agency -- responsible for monitoring 40,000 lobbying disclosures and 30,000 asset disclosures per year -- employs just 40 people. Although there is no documentation of violations going unsanctioned, enforcement actions show that the commission does not always ensure timely sanctions. According to the JCOPE enforcement website, the entity issued just five lobbying-related sanctions in 2014, most related to four-year-old violations. A handful more were handed down in 2013, but still related to violations from 2009/2010. 
 For instance, the Joint Commission on Public Ethics (JCOPE) reported in November 2014, that Blackboard Inc. had violated state law by failing to file two lobbying reports in 2010. In August 2014, the commission also sanctioned Ronald Edelstein for failure to file a client semi-annual report in 2010.</t>
  </si>
  <si>
    <t>Pursuant to  § 36-14-5 of the Rhode Island Code of Ethics, the governor and cabinet members cannot lobby their former colleagues for one year after leaving office.</t>
  </si>
  <si>
    <t>State law specifically requires a one-year "cooling off" period for "any state officer or employee who exercises discretionary or decision-making authority in awarding a privatization contract." 
State officers are prohibited for a period of one year from the date that the privatization contract is awarded from becoming an officer or employee of a business organization which is a party to any privatization contract with the state agency in which the state officer or employee exercised "such discretionary or decision-making authority." 
If a violation is found, the business organization is prohibited from contracting with that agency for one year from the date of the violation. 
The restriction only applies to private sector contracts the employee helped execute, not general conflicts of interest. 
The state Ethics Rules have a specific provision governing "Misuse of Authority," that states an "officer or employee shall not use or permit the use of his or her office or title or any authority associated with his or her state office, or a state office to which he or she has been elected, in a manner that is intended to coerce or induce another person, including a subordinate, to provide any benefit, financial or otherwise, to himself or herself or to his or her family members or persons with whom the state officer or employee is affiliated in a nongovernmental capacity."</t>
  </si>
  <si>
    <t>Louisiana has no centralized database. While some individual agencies maintain databases that are available via the internet for some documents, there is no such database for FOI requests. 
The Division of Administration, for instance, maintains the system 'LaTracs', which gives summary information on all contracts it administers. It is updated daily, but the input often lags by a of couple weeks.</t>
  </si>
  <si>
    <t>ORS 244.045 spells out a two-year moratorium on lobbying and private sector employment for a number of state cabinet officials but not the governor of Oregon.</t>
  </si>
  <si>
    <t>"An Act Implementing Provisions of the State Budget for the Fiscal Year Ending June 30, 2015," House bill #5597, June 2014, http://www.cga.ct.gov/asp/cgabillstatus/cgabillstatus.asp?selBillType=Bill&amp;bill_num=5597&amp;which_year=2014
Governor's proposed 2015-16 budget,  prohttp://www.ct.gov/opm/cwp/view.asp?a=2958&amp;Q=560958&amp;PM=1
Phone interview, Keith Phaneuf, budget reporter, CT Mirror, Jan. 28, 2015, from Hartford. 
Phone interview Alan Calandro, director, Office of Fiscal Analysis, Hartford, June 16, 2015.</t>
  </si>
  <si>
    <t>David Scanlan, Office of the New Hampshire Secretary of State, senior deputy secretary of state, January 9, 2015, Lowell, Mass., phone 
Gordon Allen, Coalition for Open Democracy, co-chairman, January 19, 2015, Lowell, Mass., phone
Jim Splaine, New Hampshire Legislature, state representative and senator, 1969-2010 (non-consecutively), January 16, 2015, Lowell, Mass., phone</t>
  </si>
  <si>
    <t>There is no law requiring audits of lawmakers' disclosures and no audits are conducted in practice by a third party.
 Like other state and local government officials, legislators file an annual Statement of Economic Interests with the Fair Political Practices Commission. FPPC regulations require that 20 percent of the forms be reviewed for completeness and crosschecked for reporting of gifts.</t>
  </si>
  <si>
    <t>The Kentucky Attorney General's office does make available on its website some — but not all — responses to Open Records Request appeals. Those appeal decisions are available in Microsoft Word format. 
Files cannot be downloaded in bulk, they are in MS Word format, and must be selected individually.</t>
  </si>
  <si>
    <t>In 2012 and 2013, 100 percent of legislative financial disclosure forms were audited by the Alaska Public Offices Commission, according to the 2014 Biennial Report.</t>
  </si>
  <si>
    <t>Former Denver Post journalist Tim Hoover whose reporting focused on the state budget, and who now works as communications director for the Colorado Fiscal Institute, during a Feb. 17, 2015 phone interview.
The Long Bill, fiscal year 2013-2014, Office of the State Controller: https://www.colorado.gov/pacific/osc/long-bill-fy13-14
The Long Bill, HB14-1336, available via JBC staff documents: http://www.leg.state.co.us/CLICS/CLICS2014A/csl.nsf/lbcontainer/HB14-1336?OpenDocument</t>
  </si>
  <si>
    <t>The Arizona Secretary of State maintains custody of financial disclosure statements, which include disclosure of assets. But there is no legal requirement for any agency to audit the disclosure statements and there aren't regular compliance reviews. Members of the press occasionally request copies of or to inspect the disclosures, and review them.</t>
  </si>
  <si>
    <t xml:space="preserve">Kansas does not keep a database of government responses to open records requests. However, the Attorney General and local district attorneys keep a record of complaints they receive about unfilled open records requests. This information is easily accessible on the Attorney General's website, but all files are in PDF format.  </t>
  </si>
  <si>
    <t>The Statements of Financial Interest filed by legislators are not routinely audited in practice, nor is there random auditing of samples. They are checked for compliance with basic statutory requirements.</t>
  </si>
  <si>
    <t>Are regulations governing conflicts of interest by members of the state legislature effective?</t>
  </si>
  <si>
    <t>Ron Jordan, executive director of Virginia Governmental Employees Association, Richmond, Va., 10 March 2015, interview by phone.
Jeanne Chenault, director of public relations at Virginia Retirement System, Richmond, Va., 10 March 2015, interview by email.
Virginia Sowers, communications manager at Virginia Retirement System, Richmond, Va., 8 June 2015, interview by email.
Robley Jones, director of the office of government relations and research at the Virginia Education Association, Richmond, Va., 5 March 2015, interview by phone.</t>
  </si>
  <si>
    <t>A 100 score is earned if legislative branch asset disclosures are audited yearly by an impartial third party. 
A 50 score is earned if asset disclosures are not always independently audited, or they are, but audits may fail to identify problems in the information.
A 0 score is earned if legislative branch asset disclosures are not independently audited, or they generally fail to identify problems in the information.</t>
  </si>
  <si>
    <t>No routine or random audits are conducted on Statements of Economic Interest filed by legislators, or any other public officials or employees. 
Audits are conducted only if the Alabama Ethics Commission opens an investigation based on allegations a disclosure is inaccurate. In that case, the Ethics Commission asks the Alabama Examiner of Public Accounts to conduct audits as needed.</t>
  </si>
  <si>
    <t>John Griffing, former staff director, Senate Budget Committee, Dec. 29, 2014, Sacramento, interview
H.D. Palmer, Deputy Director, Department of Finance, Jan. 12, 2015, Sacramento, email
Scott Graves, director of research, California Budget Project, Sacramento, Jan. 20, 2015, email
Senate Budget bill for 2015-16, SB69, introduced Jan. 9, 2014
http://leginfo.legislature.ca.gov/faces/billNavClient.xhtml?bill_id=201520160SB69&amp;search_keywords=
Department of Finance budget information, accessed on Apr. 20, 2015
www.ebudget.ca.gov</t>
  </si>
  <si>
    <t>All Ethics Commission members and staff must adhere to state ethics rules regarding gifts, which forbid an exchange of any item valued greater than $50. There are no documented instances of a member of the Oregon Government Ethics Commission, family members or its staff accepting gifts or hospitality in violation of ethics rules. 
There are no documented cases of a member of the Commission on Judicial Fitness, family members or its staff accepting gifts or hospitality in violation of ethics rules. 
---
Peer Reviewer Comment: Agree
n practice, CJFD members adhere to the law governing gifts and hospitality.</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</si>
  <si>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General Assembly website, “Summary of Fiscal Legislation, 89th General Assembly of the State of Arkansas,” accessed February 20, 2015, http://www.arkleg.state.ar.us/assembly/2013/2013R/General%20Summary/2013%20Summary%20Of%20Fiscal%20Legislation.pdf
Act 1516 and Act 1517, Revenue Stabilization Law, 2013. 
http://www.arkleg.state.ar.us/assembly/2013/2013R/Acts/Act1516.pdf
http://www.arkleg.state.ar.us/assembly/2013/2013R/Acts/Act1517.pdf 
Acts 1518 and Act 1519, “General  Improvement Distribution Act,” 2013.
http://www.arkleg.state.ar.us/assembly/2013/2013R/Acts/Act1518.pdf
http://www.arkleg.state.ar.us/assembly/2013/2013R/Acts/Act1519.pdf</t>
  </si>
  <si>
    <t>In practice, state legislature asset disclosures are independently audited.</t>
  </si>
  <si>
    <t xml:space="preserve">Oklahoma's rules regarding state officers taking gifts are fairly strict, but members and staff of the commission go beyond the rules to avoid even the appearance of impropriety. There are no documented cases of members accepting gifts or hospitality above what is allowed. Any gifts from lobbyists would be reported on the commission's public reporting system. 
"As far as I know, they don’t take nothing from nobody," said Lee Slater, executive director of the Ethics Commission. Political journalist M. Scott Carter of Oklahoma Watch said he's never seen any instances of the Ethics Commission violation the state's ethics rules. "They've been pretty above board on their own actions," Carter said. </t>
  </si>
  <si>
    <t>A central or decentralized database that lists all of the government responses to FOI requests in Indiana does not exist. Luke Britt, Indiana Public Access Counselor, said the Access to Public Records Act does not require that, nor does the Indiana Transparency Portal collect or publish that data. He doesn't know of any individual state agency that collects or posts their FOI responses. 
Gerry Lanosga, president of the Indiana Coalition for Open Government and Indiana University assistant professor in the School of Journalism, said he does not know of any central database for response to FOI requests in the state. Stephen Key, executive director and general counsel of the Hoosier State Press Association, said no such data base exists.</t>
  </si>
  <si>
    <t xml:space="preserve">There are no documented cases of any member of the Ethics Commission, the Judicial Standards Commission or the Legislative Ethics Committee or family member accepting gifts. They all  (not family members) attend classes describing the state ethics laws. 
In fact, the Ethics Commission staff runs the classes. Immediate family member is defined as spouse or unemancipated children or an extended family member residing in the covered person's home. 
There is a registry for listing gifts received by public servants under what is known as the commerce exception. This limited exception applies to a public servant trying to recruit a company to locate in North Carolina, for example. In such a case the public servant is allowed to accept gifts and hospitality on a visit to the company being wooed. Such gifts are to be listed on the gift registry on the Ethic Commission website. As of June 8, 2015, the link to this registry was broken. </t>
  </si>
  <si>
    <t>Wyoming Statutes, Title 9, Chapter 13, Section 106, Official decisions and votes, 1998 
http://legisweb.state.wy.us/statutes/statutes.aspx?file=titles/Title9/T9CH13.htm 
Wyoming Statutes, Title 16, Chapter 6, Section 118, Unlawful interest of officeholders in public contracts or works; exception, 1982
http://legisweb.state.wy.us/statutes/statutes.aspx?file=titles/Title16/T16CH6.htm</t>
  </si>
  <si>
    <t>There have been no documented cases of members of the judicial conduct commission violating laws against accepting gifts and hospitality during the study period.</t>
  </si>
  <si>
    <t>There have been no documented case of ethics officials or family members accepting gifts or hospitality above what is legally allowed during the period of study. 
The only thing close actually runs the other way: a longtime member and frequent chairman of the Ohio Ethics Commission and his wife making campaign contributions to the governor, who re-appointed him. Two other commission members also donated to the governor, while another member supported the previous governor.</t>
  </si>
  <si>
    <t>Wis. Stat. §19.45(2), Standards of conduct: State Public Officials, http://docs.legis.wisconsin.gov/statutes/statutes/19/III/45 (1973)
Wis. Stat. 19.46 (1) Conflict of interest prohibited; exception.
https://docs.legis.wisconsin.gov/statutes/statutes/19/III/45 (1973)</t>
  </si>
  <si>
    <t xml:space="preserve">Though Idaho does not have a centralized database of all government responses to FOI requests, it does have a website operated by State Controller Brandon Woolf called “Transparent.Idaho.gov” that posts constantly updated, original data on everything from state employee salaries to state expenditures. It was specifically designed to cover topics that were frequent subjects of public records requests in Idaho, to make that information widely available and reduce the need for the filing of requests. The site presents a mass of easily-accessible information that is available through Microsoft Word. State officials report that the number of requests received for that data has declined significantly, and people are simply being steered to the website instead. It does not present government responses to FOI requests, however. 
Idaho’s public records ombudsman has been studying state agencies that do post much of their data on their website for free access, and is recommending that other agencies follow suit. Another branch of state government that already does this is the state Legislature.
 </t>
  </si>
  <si>
    <t>The state Office of Information Practices maintains three databases of responses to FOI requests. One contains 339 formal opinion summaries and full text dating back to the agency's inception in 1989. A second contains summaries of 561 informal opinions. A third, the newest and part of the state's open data policy, is a register of Uniform Information Practices Act requests and outcome as submitted by affected agencies.
The third database is an easily-accessible, centralized site for information request responses. The results are available in various open data formats such as csv, json, xml and can be downloaded in bulk.</t>
  </si>
  <si>
    <t>There are no documented cases of members of the Joint Commission on Public Ethics (JCOPE) and of the Commission on Judicial conduct accepting gifts or hospitality in breach of the law during the period of study. Relatives are not restricted from accepting gifts or hospitality.
 It is, however, to be noted that very little about the Joint Commission on Public Ethics is transparent. Discussions and votes pertaining to investigations take place behind closed doors, and results of those votes are not made public, so it is possible commissioners have discussed such malfeasance out of the public eye. A similar secrecy and lack of documentation applies to the Commission on Judicial Conduct.
 Neither entity appears to have sanctioned other officials for accepting gifts improperly during the period of study.</t>
  </si>
  <si>
    <t>West Virginia Code 6B-2-5 Ethical Standards for Elected and Appointed Officials and Public Employees. Complete through 2014.
 http://www.legis.state.wv.us/WVCODE/ChapterEntire.cfm?chap=06b&amp;art=2&amp;section=5#02</t>
  </si>
  <si>
    <t>Treasurer Beth Pearce, personal interview Jan. 21, 2015.
Mark Hage, Director of Benefit Programs, VT NEA, telephone interview Jan. 26.
Jeff Briggs, Altenate member, Pension Investment Committee, telephone interview Feb 2. 2015.
Paul Burns, Ex. Dir VPIRG, personal interview May 15, 2015.</t>
  </si>
  <si>
    <t>Karen McLaughlin, Children's Action Alliance Director of Budget and Research and former Department of Economic Security Financial Services Administrator, telephone interview 2/19/2015
FY2015 Appropriations Report, Accessed May 7, 2015
http://www.azleg.gov/jlbc/15AR/FY2015AppropRpt.pdf
FY 2015 Budget Reconciliation Bills (BRBs) and Major Footnote Changes, Accessed May 7, 2015
http://www.azleg.gov/jlbc/15AR/396.pdf</t>
  </si>
  <si>
    <t>By all accounts, ethics officials adhere to laws governing gifts and hospitality. No examples to the contrary were found in a Google search.</t>
  </si>
  <si>
    <t>Georgia does not maintain a database that lists freedom of information requests, and responses to FOI requests do not adhere to open data formats.</t>
  </si>
  <si>
    <t>Because New Mexico does not have a central ethics enforcement agency and its legislative and executive ethics oversight bodies are weak, there isn't much risk of corruption through gifts and hospitality. There were no documented cases during the period of study.</t>
  </si>
  <si>
    <t>Dee Larsen, contract attorney for the Utah Retirement Systems, Howard, Larsen, Hansen &amp; Eves, Email, April 2, 2015. 
Richard Ellis, Utah State Treasurer, in-person intereview April 8, 2015, Salt Lake City. 
Todd Sutton, Employee Representative, Utah Public Employees' Association, phone interview April 14, 2015, Salt Lake City.
Utah's retirement audit. Deseret News editorial, March 5, 2013, http://www.deseretnews.com/article/765623878/Utahs-retirement-audit.html?pg=al. Accessed May 9, 2015.
Utah Retirement Systems Administration,  Enacted by Chapter 185, 2014 General Session, Utah Code 49-11, http://le.utah.gov/xcode/Title49/Chapter11/49-11-S1101.html?v=C49-11-S1101_2014040320140520. Accessed May 9, 2015.</t>
  </si>
  <si>
    <t>While Delaware government agencies are required under a 2012 amendment to Delaware's open records law to maintain FOIA tracking documents that detail responses to requests under the open records law, they do not make these tracking sheets accessible online and the government does not maintain an open database listing all government responses to open records requests.
"For each FOIA request, the document shall include, at a minimum, the requesting party's contact information, the date the public body received the request, the public body's response deadline, the date of the public body's response (including the reasons for any extension), the names, contact information and dates of correspondence with individuals contacted in connection with requests, the dates of review by the public body, the names of individuals who conducted such reviews, whether documents were made available, the amount of copying and/or administrative fees assessed, and the date of final disposition," the FOIA law now says. § 10003 The government, however, does not maintain an open database that lists all government responses to open records requests, and agencies do not post their own FOIA tracking sheets online. An Associated Press story on March 15 also reported a "disparity in record-keeping among state agencies" that are required to track FOIA requests.</t>
  </si>
  <si>
    <t>There are no documented cases of members of the legislative or executive branch ethics committees violating the ban on gifts and hospitality. To do so would represent a substantial risk to the reputation of the volunteer appointees, as one their central roles is to oversee the gift ban.</t>
  </si>
  <si>
    <t>No such database exists.</t>
  </si>
  <si>
    <t>There is no central database for government responses to FOI requests. On its website, the FOI Commission does list the minutes and agendas of every advisory opinion and declaratory ruling since it was created in 1975. It also lists the minutes and agendas of every contested case from 2008 to the present. In accord with open data principles, these opinions and rulings are free and available in a timely manner to anyone. Copies of commission decisions are available in hard copies, promptly and at no cost; the commission keeps these until the state's records detention law allows them to be destroyed.</t>
  </si>
  <si>
    <t>Budget spreadsheets, Legislative Fiscal Office Staff, various dates, http://www.lfo.state.al.us/BudgetSpreadsheets.aspx, accessed March 27, 2015.
Session instrument status, Alabama Legislature website, various dates, http://alisondb.legislature.state.al.us/alison/SESSBillsStatus.aspx, accessed March 27, 2015.
Kelly Butler, state Budget Officer, March 18, 2015, telephone interview.</t>
  </si>
  <si>
    <t>Mary Baker, Commissioner of Political Practices, program supervisor, 29 January 2015, Helena, Montana, telephone
Summary of Facts and Findings of Sufficient Evidence to Show a Violation of Montana Campaign Practices, Clark v McDermott, Commissioner of Political Practices, 2014, http://politicalpractices.mt.gov/content/2recentdecisions/ClarkvMcDermottDecision
Montana sheriff candidate violated campaign laws, Associated Press, Billings Gazette, 9 October 2014, http://billingsgazette.com/news/state-and-regional/montana/montana-sheriff-candidate-violated-campaign-laws/article_572f58bc-d52e-5858-9594-d9a5924ba79a.html</t>
  </si>
  <si>
    <t>FY2015 Enacted Budget (https://www.omb.alaska.gov//html/budget-report/fy-2015-budget/enacted.html), accessed March 15, 2015</t>
  </si>
  <si>
    <t>State government in Colorado does not maintain a central or decentralized database that lists all government responses to public records requests. Some public entities, such as public universities, might choose to do it themselves, but they are isolated incidents, according to interviews. Colorado’s Secretary of State’s website states that agencies “may have different processes for open records requests.” That office, for example, states that information available in an electronic format can “generally be placed on a disk or emailed,” but if the information is not available electronically, “we will send paper copies to you by mail or fax.”</t>
  </si>
  <si>
    <t>No such law exists. 
There are no laws restricting the governor or members of his cabinet from entering the private sectors after leaving government service.</t>
  </si>
  <si>
    <t>Fines have been imposed for lobbying violations, but none in recent years , says Donohue. Lobbyist Cullen McAuliffe says there are not an inordinate number of lobbyists in NJ. The reporting requirements are not complex, and there really is no upside to ignoring them. Neither he nor Donohue can recall a case when lobbyists violated the reporting laws and were not sanctioned. ELEC does not disclose details of investigations; only if they evolve into a complaint.</t>
  </si>
  <si>
    <t>Ohio's "revolving door" law applies to all public officials (except legislators, whose ban was lifted by a federal judge). The restriction is fairly narrow: It generally applies for a year after leaving public employment, saying the former employee shall not "represent a client or act in a representative capacity for any person on any matter in which the public official or employee personally participated as a public official or employee through decision, approval, disapproval, recommendation, the rendering of advice, investigation, or other substantial exercise of administrative discretion."</t>
  </si>
  <si>
    <t>Of the 919 lobbyists registered for the 2015 legislative session, 54 were fined for failing to file their expense reports for the first month of the session on time. The legislature collected a total of $900 in late fees.
The Legislative Counsel Bureau Director has the authority to waive penalties in special circumstances, and current director Rick Combs says he has on occasion — for example, for a lobbyist who was in the hospital at the time reports were due.</t>
  </si>
  <si>
    <t>There have been no documented cases in the past two years of lobbyists being formally sanctioned in any way for failing to comply with the lobbying law.
There’s been grumbling at the NH State House over the years about people failing to register and report as lobbyists.</t>
  </si>
  <si>
    <t>The law prohibits the governor, cabinet officials, heads of all principal state departments legislators from registering as lobbyists while in office or within six months after leaving office.  In addition, no other employee of any state agency may register as a lobbyist to lobby the agency that previously employed the former employee within six months after voluntary separation. There are no other restrictions on moving straight from state government to any job in the private sector, except for certain persons in the Treasurer's office who deal with the state employees pension plan.
--
Peer Reviewer Comment: 
I agree with the score where yes and no are the only options.  However, I would strongly prefer a moderate category for this question.  While the revolving does not prevent the aforementioned officials from registering to lobby for six months, this time period is relatively short, and it does not prevent the officials from working in the private sector within an entity that does lobby.</t>
  </si>
  <si>
    <t>Gary Goldsmith, Minnesota Campaign Finance and Public Disclosure Board, Executive Director, 11 February 2015, St. Paul, Minnesota, email. 
Jeremy Schroeder, Common Cause Minnesota, Executive Director, 10 February 2015, St. Paul, Minnesota, in-person interview
DFL Senate campaign fined $100,000 by campaign regulators, Rachel E. Stassen-Berger, Star Tribune, 17 December 2013, http://www.startribune.com/politics/statelocal/236265971.html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t>
  </si>
  <si>
    <t>The Accountability and Disclosure Commission is charged with enforcement of lobbying regulations and is empowered to issue sanctions, but there are no documented cases of such violations in the period of study.
 Lobbyists who fail to file reports can be fined for each day the report is late. Other violations of lobbying regulations -- including those governing gifts -- are misdemeanors under Nebraska law.</t>
  </si>
  <si>
    <t>California maintains neither centralized nor decentralized databases of its responses to Public Records Act requests.</t>
  </si>
  <si>
    <t>New York's Public Officers Law Section 73 stipulates that "8 (a) (iv) No person who has served as an officer or employee in the executive chamber of the governor shall within a period of two years after termination of such service appear or practice before any state agency." The same law also applies similar restrictions to all state officials and employees.</t>
  </si>
  <si>
    <t>No database exists, centralized or decentralized, that logs all public records requests and/or government responses. 
Open data principles are not part of the requirement for disclosure of public records in Arizona. To the extent this matter has been adjudicated, courts have ruled that electronic records must be preserved in their original format. However, there is not clear precedent or laws surrounding the requirement to produce the original format in response to a records request. 
For instance, an agency may be required to keep and maintain a database. However, if this database is requested, the agency could provide a printout of all the information in it, rather than the actual database file, and this would still comport with Arizona laws.</t>
  </si>
  <si>
    <t xml:space="preserve">Lobbying complaints are extremely uncommon in Montana. There have only ever been three and there have been none since 2011.
The Commissioner does have an automatic penalty for late lobbying reporting.
All other issues are typically brought forward using the formal complaint process. Without auditing it is difficult to know if problems do not exist or if they are going unreported. One of the Commissioner's stated goals for 2015 is devoting more attention to lobbyist registration. </t>
  </si>
  <si>
    <t>There is a one-year cooling-off period. The wording is: "For a period of one year after leaving government service or employment, a former public officer or employee shall not represent for pay a person before the state agency or local government agency at which the former public officer or employee served or worked." The law covers the governor and cabinet-level officials.</t>
  </si>
  <si>
    <t>No database exists listing all government responses to FOI requests.</t>
  </si>
  <si>
    <t>Pursuant to the state ethics code, governors and cabinet members can't ever get involved in items worked on as an official, there is a one-year ban on representing anyone with the state or being a lobbyist. 
Post-employment restrictions.
6.No State officer or employee or special State officer or employee, subsequent to the termination of his office or employment in any State agency, shall represent, appear for, negotiate on behalf of, or provide information not generally available to members of the public or services to, or agree to represent, appear for, negotiate on behalf of, or provide information not generally available to members of the public or services to, whether by himself or through any partnership, firm or corporation in which he has an interest or through any partner, officer or employee thereof, any person or party other than the State in connection with any cause, proceeding, application or other matter with respect to which such State officer or employee or special State officer or employee shall have made any investigation, rendered any ruling, given any opinion, or been otherwise substantially and directly involved at any time during the course of his office or employment.    It is not addressed in the Governor's Code of Conduct.</t>
  </si>
  <si>
    <t>Rich Robinson, director of Michigan Campaign Finance Network, phone interview, March 11
Detroit Free Press, May 23, 2015, "How the Political Machine Works" http://www.freep.com/story/opinion/editorials/2015/05/23/campaign-finance-michigan/27820015/
Bob LaBrant, lobbyist and legal counsel, Michigan Chamber of Commerce, Sterling Corporation political consulting firm, phone interview, March 16 
Mark Brewer, attorney, former Michigan Democratic Party chairman, phone interview, March 12                                                                                                          
Michael Hodge, former assistant attorney general, attorney specializing in state government and election law, phone interview, May 8, 2015</t>
  </si>
  <si>
    <t>Jennifer Bevan-Dangel, Exec Dir, Common Cause telephone interview 2/24/15; 
Brian P. Sears reporter The Daily Record Baltimore Md. telephone interview 3/15/15; 
Jared Demarinis, director candidacy and campaign finance division, Maryland Board of Elections, telephone interview 3/18/15</t>
  </si>
  <si>
    <t>Executive branch officials, including the governor, are required to wait at least six months before working as lobbyists to promote or oppose legislation, contracts or any matter over which the official “had personal and direct responsibility while in state government.”
 State officials involved in the oversight of procurement are also barred for at least one year from working for any vendor contracted by the state within two years of the official leaving office.</t>
  </si>
  <si>
    <t>All websites accessed on March 11, 12, April 16, April 19, 2015
Interview, Jason Tait, spokesman, Massachusetts Office of Campaign and Political Finance, Boston, MA, March 12. 2015, by telephone and email
Agency actions, Massachusetts Office of Campaign and Political Finance 
http://www.ocpf.us/Legal/Search/?q=#ao-results
Massachusetts Office of Campaign and Political Finance, Press Release, “Super PACs and independent groups spent $20.4 million in 2014,” March 27, 2015
http://files.ocpf.us/pdf/releases/2015IEPACstudy.pdf</t>
  </si>
  <si>
    <t>There have been no agency final actions for state lobbyist disclosure violations.
The Missouri Ethics Commission automatically imposes late filing fees of $10 per day on lobbyists who fail to meet report filing deadlines. The commission does not publish any statistics on fines collected but sources report that lobbyists generally do not file their reports late or accrue substantial fines. In response to a request for the figures, the executive director of the MEC stated that in 2014, 159 late reports incurred the penalty; in 2013, there were 192 late reports.</t>
  </si>
  <si>
    <t>A 100 score is earned if the government maintains a centralized or decentralized database that lists all government responses to FOI requests. Information can be easily accessed, downloaded in bulk and in a machine-readable format (non-PDF).
A 50 score is earned if some information cannot be easily accessed and/or downloaded in bulk, but it can be downloaded in machine-readable format.
A 0 score is earned if such information is not available online or it is but it cannot be downloaded.</t>
  </si>
  <si>
    <t>Jonathan Wayne, Executive Director, Maine Ethics Commission, 20 January 2015, Augusta, Maine, in person interview.
BJ McCollister, Maine Citizens for Clean Elections, Program Director, 16 January 2015, Brunswick, Maine, in person interview.
Maine Ethics Commission Meeting Minutes, 2013 and 2014, accessed March 20, 2015, http://www.maine.gov/ethics/meetings/index.htm</t>
  </si>
  <si>
    <t>State law requires a one-year "cooling off" period before certain former public officers and employees can take jobs in regulated businesses or in businesses that have contracts with state or local government. 
 The law covers former executive branch officers and employees whose main duties included formulation of policy contained in the regulations governing a particular business or industry; who directly performed activities, or controlled or influenced an audit, decision, investigation or other action that significantly affected the business; or who as a result of government service obtained "knowledge of the trade secrets of a direct business competitor."</t>
  </si>
  <si>
    <t>Alabama does not maintain a database that lists responses to FOI requests for the simple reason that there is no central authority that keeps up with the requests. 
Answers to requests are given to the person who made the request and in whatever format the government involved desires. There is no requirement that the responses be made available to the public at large.</t>
  </si>
  <si>
    <t>In Montana, public officers or public employees must wait 12 months following the voluntary termination of office or employment, before obtaining "employment in which the officer or employee will take direct advantage, unavailable to others, of matters with which the officer or employee was directly involved during a term of office or during employment." (Montana Code Annotated title 2, chapter 2, part 1, section 5). 
There is also a two-year cooling-off period for public officers and appointed state officials before they may engage in lobbying.</t>
  </si>
  <si>
    <t>The prohibition against nepotism under New Hampshire law applies only to executive branch officials, not broadly to the entire civil service. The law states that officials cannot “set the compensation or salary for, supervise, or terminate the employment of any full-time or part-time employee, (or) temporary employee” to whom they are related. 
 Separate agencies may establish their own ethics policies for employees. The state police, for one, has a policy aimed at limiting cronyism. Officers are required to file a form whenever they arrest or charge a person who is also a law enforcement officer. 
 It should be noted that 80-90 percent of the state’s public employees are represented by unions; rules for employee conduct would typically be the subject of contract negotiations. The state’s personnel law acknowledges this, stating that to the extent that “an ethics code adopted by an agency shall apply to classified employees, this code, or an agency code, shall be interpreted to be consistent with the provisions of the classified employees' collective bargaining agreement and the state personnel rules.”</t>
  </si>
  <si>
    <t>No law restricts the governor or cabinet officials from entering the provide sector after leaving government. Thus, there's no cooling-off period.</t>
  </si>
  <si>
    <t>Roy Fletcher, political campaign manager for GOP candidates, in-person interview, Feb. 2, 2015.
Jim Harris, an officer in Blueprint Louisiana, a policy advocacy group of businessmen, in-person interview, Feb. 12, 2015
Louisiana Board of Ethics charges, accessed April 10, 2015. http://www.ethics.state.la.us/EthicsCharges/CustomSearch.aspx?SearchName=SearchbySubjectMatters Louisiana Board of Ethics opinions, accessed April 10, 2015. http://ethics.la.gov/EthicsOpinion/CustomSearch.aspx?SearchName=SearchbySubjectMatters “Alario and Dorsey-Colomb should face probe for double billing, watchdog says, nola.com, May 6, 2014. http://www.nola.com/politics/index.ssf/2014/05/alario_and_dorsey-colomb_shoul.html “State Sen. Yvonne Dorsey-Colomb says she never took excess contributions, blames clerical error, nola.com, March 26, 2014. http://www.nola.com/politics/index.ssf/2014/03/state_sen_yvonne_dorsey-colomb.html “State Treasurer John Kennedy says La. Ethics Board underfunded, nola.com, Nov. 26, 2013. http://www.nola.com/politics/index.ssf/2013/11/danny_martiny_and_eric_lafleur.html “Nine Louisiana officials got $370,000 in excess contributions since 2006 election, review shows, nola.com, Nov. 12, 2013. http://www.nola.com/politics/index.ssf/2013/11/nine_louisiana_officials_took.html “Most Louisiana officials caught receiving excess PAC contributions refunded the money, others not a dime, nola.com, Feb. 25, 2014. http://www.nola.com/politics/index.ssf/2014/02/most_louisiana_officials_caugh.html “Vitter Emptying Campaign Account Into Super PAC,” by Jeremy Alford. LaPolitics, Jan. 5, 2015. http://lapolitics.com/2015/01/vitter-emptying-campaign-account-into-super-pac/</t>
  </si>
  <si>
    <t xml:space="preserve">The governor and cabinet-level officials fall under the definition of "public servant". Mississippi Code Section 25-4-105(3)(e) states that no public servant shall "perform any service for any compensation for any person or business after termination of his office or employment in relation to any case, decision, proceeding or application with respect to which he was directly concerned or in which he personally participated during the period of his service or employment." 
The law mandates a cooling off period of one year. </t>
  </si>
  <si>
    <t>Members of any agency of the state empowered to adopt a rule or regulation, to which the governor and his cabinet would belong, are prohibited from taking employment during the year after leaving their office that would be intended to “influence the decision or action of the agency with which he or she served as a member.”
Otherwise, there are no limits on the type of employment that public officials may seek after leaving office, including lobbying other agencies or branches of government.</t>
  </si>
  <si>
    <t xml:space="preserve">Emily Dennis, Kentucky Registry of Election Finance, general counsel, 21 January 2015, Frankfort, Kentucky, email interview.
Tom Loftus, Louisville Courier-Journal, Frankfort bureau chief, 21 January 2015, Frankfort, Kentucky, phone interview. 
Mitchel Denham, Kentucky Attorney General's Office, assistant deputy attorney general of the criminal division and special prosecutors, 2 February 2015, Frankfort, Kentucky, email interview.
Advisory Opinion 2012-002, Emily Dennis, Kentucky Registry of Election Finance, 4 May 2012, http://kref.ky.gov/Unauthorized%20Campaign%20Cmte/2012_002_Opinion.pdf, accessed 23 January 2015. 
Dormant GOP group with ties to Comer gears up for state House races, Sam Youngman, Lexington Herald-Leader, 21 February 2014, http://www.kentucky.com/2014/02/21/3102276_dormant-gop-group-with-ties-to.html?rh=1, accessed 3 February 2015. 
Super PACs will spend millions in fight for Ky House, Tom Loftus, Louisville Courier-Journal, 31 October 2014, http://www.courier-journal.com/story/politics-blog/2014/10/31/outside-groups-spending-kentucky-house-races/18256399/, accessed 3 February 2015. </t>
  </si>
  <si>
    <t>No such law exists.
There are no restrictions regarding officials entering the private sector after leaving the government, and many former governors and state cabinet-level officials do go straight from the government to lobbying.</t>
  </si>
  <si>
    <t>Nevada's Code of Ethical Standards bars public employees from using their positions to grant "unwarranted privileges, preferences, exemptions or advantages" to family members or business associates.
Family members include anyone within the third degree of consanguinity — spouse, child, parent, sibling, grandchild/parent, great-grandchild/parent, niece/nephew, or uncle/aunt — as well as any other member of the employee's household. 
Business associates include anyone with whom the public employee has "a substantial and continuing business relationship." They also include anyone who employs a member of the civil servant's household.</t>
  </si>
  <si>
    <t>There is no process in place to evaluate the performance of judges in Minnesota, therefore performance evaluations are not accessible to the public as they do not exist.</t>
  </si>
  <si>
    <t>There are no performance evaluations of judges.</t>
  </si>
  <si>
    <t>In practice, government responses to FOI requests are made available in open data format.</t>
  </si>
  <si>
    <t>The state conflict of interest law bans the governor and state-cabinet level officials from doing business with the state after they have left office if they are being paid or compensated for work that relates to a “particular matter” in which they were involved while in state service.   
The law lays out a series of conditions for former employees ranging from a permanent ban to a one-year “cooling off” period for work they do after they leave state service. The one-year ban relates to matters in which they did not have direct or substantial involvement as a public servant.     
The “forever ban” prohibits the governor and state-level cabinet officials from earning compensation after they leave state employment if it is derived from any particular matter they participated in while working for the state.   
The law defines their participation as involvement in a particular government matter “personally and substantially” as an employee through “approval, disapproval, decision, recommendation, the rendering of advice, investigation or otherwise.”
The law also bans individuals from offering to a former public employee or for a former public employee to accept or solicit gifts that relate to action the recipient took while holding an official state position.</t>
  </si>
  <si>
    <t>Maine’s Administrative Services and Procedures law prohibits “former executive employees” from acting as “an agent or attorney for…” or appearing “personally before, a state or quasi-state agency for anyone other than the State for a one-year period… in connection with a proceeding in which the specific issue was pending before the executive employee's agency and was directly within the responsibilities of the employee during a period terminating at least 12 months prior to the termination of that employee's termination. 5 § 18
 If the “specific issue was pending … during the 12-month period immediately preceding the termination of the employee's employment,” then a former executive employee is permanently forbidden from participating in any such activity. 5 § 18
 In addition, in 2015, a new law took effect that prohibits former executive employees, including those who served in all major policy-influencing positions, from engaging “in activities that require registration as a lobbyist or lobbyist associates,” for twelve months following departure from civil service. 3 § 318-A</t>
  </si>
  <si>
    <t>Jim Angell, Executive Director, Wyoming Press Association, April 10, 2015, phone. 
Angus Thuermer, Natural Resources Reporter, WyoFile, April 23, 2015, phone.                     
Troubles with transparency? Experts weigh in on Wyoming's public records law, Chilton Tippin, Laramie Boomerang, May 30, 2014
http://www.wyomingnews.com/articles/2014/05/31/news/19local_05-31-14.txt#.VT2W0WbQk7A</t>
  </si>
  <si>
    <t>No such records exist. The American Bar Association's standards for evaluating judges is not used in Michigan. Some local Bar Associations have made an attempt to rate the performance of judges in their area. But those efforts quickly faded. The only internal benchmarking of state judges revolves around record-keeping related to how fast the criminal docket moves in individual courts.</t>
  </si>
  <si>
    <t>Bill Lueders, President, Wisconsin Freedom of Information Council, Jan. 16, 2015, Madison Wisconsin, email interview.  
Phone interview and email exchange, Jonathan Anderson, Reporter, Lakeland Times &amp; Northwoods River News, Minocqua, Wisconsin, Jan. 22 and 23, 2015
“RESOLVING PUBLIC RECORDS DISPUTES IN WISCONSIN: THE ROLE OF THE ATTORNEY GENERAL’S OFFICE” Jonathan Anderson, University of Wisconsin-Milwaukee, December 2013, http://www.wisfoic.org/documents/Thesis-JA-031214.pdf
J. B. Van Hollen, Wisconsin Attorney General, Wisconsin Public Records Law Wis. Stat. §§ 19.31-19.39 Compliance Outline, http://www.doj.state.wi.us/sites/default/files/dls/public-records-compliance-outline-2012.pdf (September 2012)</t>
  </si>
  <si>
    <t>Judicial performance evaluations are by law confidential in Massachusetts and are not made available to the public. 
“Generally, they are not available to the public or the bar,” said Michael E. Mone Sr., who had a steady practice representing judges before the CJC. Lawyers like Mone who are representing judges accused of misconduct can access the evaluations if there is an investigation underway. 
The secrecy surrounding the evaluations, including the criteria used to assess judges, has become part of a controversy surrounding the process.  In 2013, outside consultants hired by the Administrative Office of the Trial Court confirmed there was evidence black judges were evaluated more harshly than their white counterparts.   Court officials said they would re-evaluate the criteria.
The region’s leading newspaper, The Boston Globe last year editorialized against the secrecy surrounding the confidential evaluations.</t>
  </si>
  <si>
    <t>Kentucky Revised Statutes Chapter 11A, Section 40, Subsection 7 forbids cabinet-level officials and elected public servants from accepting a job or payment from state contractors doing business with the state or companies regulated by the state  to perform duties related to "matters in which he was directly involved during the last" 36 months in state employment. 
In addition, KRS 11A.040(6) establishes a six-month period before a former cabinet-level official or an elected public servant, such as the governor, can have any role in bidding or negotiating deals with the state agency he or she left. 
Furthermore, elected executive officials, such as the governor, are barred for a year after leaving office from lobbying on "matters in which he was directly involved during the last 36 months of his tenure," according to KRS 11A.040 (8). 
And section four of the governor's executive order, 2008-454, that governs standards of ethical conduct in the executive branch bans executive branch public servants from negotiating "for future employment with a person or business that does business with or is regulated by the agency for which he works."</t>
  </si>
  <si>
    <t>Carol Williams, executive director of the Governmental Ethics Commission, telephone interview June 15, 2015                                                      
Newspaper reports, Jan. 1, 2013-present                                                 
Dolores Furtado, past president Kansas League of Women Voters, telephone interview June 19, 2015</t>
  </si>
  <si>
    <t>Megan Tooker, executive director and legal counsel, Iowa Ethics and Campaign Disclosure Board, Jan. 7, 2015, telephone Interview 
Christopher Larimer, associate professor of political science, University of Northern Iowa, Feb. 4, 2015, telephone interview
Iowa Ethics and Campaign Disclosure Board Administrative Rules, Chapter 4.53(4) Campaign Disclosure Procedures — Independent Expenditures and In-Kind Contributions — Coordinated expenditures, accessed April 7, 2015
https://www.legis.iowa.gov/docs/ACO/chapter/03-19-2014.351.4.pdf</t>
  </si>
  <si>
    <t>Phil Kabler, statehouse correspondent for the Charleston Gazette, in a telephone interview from the state Capitol on Jan. 19, 2015.
Don Smith, executive director of the WV Press Association, in a telephone interview from his office in G40Charleston WV on Jan 19, 2015.
Sean McGinley, partner in the law firm DiTrapano Barrett DiPiero McGinley &amp; Simmons, in a telephone interview from his office in Charleston WV on Feb. 4, 2015.</t>
  </si>
  <si>
    <t>There is no evaluation system in place to evaluate judges in Maryland. Hence nothing to evaluate, formally. 
Informally, the governor's office evaluates judicial nominees, While the list of nominees is public (http://www.courts.state.md.us/judgeselect/judicialvacancy.html) the evaluations are not.</t>
  </si>
  <si>
    <t xml:space="preserve">Nepotism is prohibited by Montana Code Annotated  title 2, chapter 2, part 3, section 2: "It is unlawful for a person or member of any board, bureau, or commission or employee at the head of a department of this state or any political subdivision of this state to appoint to any position of trust or emolument any person related or connected by consanguinity within the fourth degree or by affinity within the second degree." 
There are no specific laws for cronyism and patronage. However, the state's hiring law says that "all hiring must be on the basis of merit and qualifications." (Montana Code Annotated Code, title 49, chapter 3, part 2, section 7)
Montana also has a law that protects against arbitrary dismissal. After a trial period of 6 months and employer must provide "good cause" before firing an employee, according to Montana Code Annotated title 39, chapter 2, part 9, section 4. </t>
  </si>
  <si>
    <t>Email interview with Nancy Krier, Assistant Attorney General for Open Government with Washington State Attorney General's office 2/6/15;
Seattle Times article, via AP: Seattle police acknowledge violating records act May 28, 2013: 
http://seattletimes.com/html/localnews/2021072887_apusseattlepolicepublicrecords2ndldwritethru.html?syndication=rss
"Public Records, Open Meetings: Your Right of Access" Washington Coalition for Open Government, accessed May 22, 2015
http://www.atg.wa.gov/obtaining-records#ModelRules</t>
  </si>
  <si>
    <t>In law, there is no general restriction against the governor and cabinet-level officials entering any part of the private sector after leaving government. They are only restricted from working for a person or business with whom they've made a contract while working for the state for a two-year period after leaving their state positions. However, no cooling-off period exists.</t>
  </si>
  <si>
    <t>State law bans nepotism in hiring and management of family members but does not address cronyism or patronage.</t>
  </si>
  <si>
    <t>Alan Gernhardt, staff attorney for the Virginia Freedom of Information Advisory Council interviewed Dec. 29, 2014; 
Megan Rhyne, executive director at the Virginia Coalition for Open Government interviewed Dec. 30, 2014; 
Richard Hammerstrom, local news editor at the Free Lance Star and board member of the Virginia Coalition for Open Government interviewed Dec. 30, 2014.
FOI Advisory Council, opinion 01-14, 29 January 2014. http://www.opengovva.org/foi-advisory-council-opinion-ao-01-14
 “Waverly mayor, clerk, ordered to comply with the law after FOIA violations,” Prince George Journal, 6 April 2015. http://www.princegeorgejournal.com/2015/04/06/waverly-mayor-clerk-ordered-to-comply-with-the-law-after-foia-violations/
“VDOE forced to release Loudoun alternative student assessment data,” Anne Harris, LoudounTimes.com, 15 January 2015. http://www.loudountimes.com/news/article/vdoe_forced_to_release_loudoun_alternative_student_assessment_data323</t>
  </si>
  <si>
    <t>Under Iowa Code, state officials and employees are prohibited from entering into lobbying activities within two years after the end of their employment or service with the state. A similar rule applies for receiving compensation from any "person, firm, corporation, or association in relation to any case, proceeding, or application with respect to which the person was directly concerned and personally participated during the period of service or employment" with the state. 
Further explanation of the ban on lobbying and prohibited influence was provided in an advisory opinion written by the Iowa Ethics and Campaign Disclosure Board outlining permitted activities for an individual leaving the executive branch and joining a lobbying and PR firm with significant political connections in the state capital.</t>
  </si>
  <si>
    <t>If there are judicial evaluations, they are not public. Local bar associations conduct judicial performance evaluations, but they are not publicly available and tend toward giving lawyers tips on how to practice before a judge's court.</t>
  </si>
  <si>
    <t>Allen Gilbert, exec. dir. ACLU VT, personal interview, Jan. 6, 2015.
Secretary of State Jim Condos, personal interview Jan. 6, 2015.
State Auditor Doug Hoffer, personal interview Jan. 21, 2015.
Public Records Study committee Interim Report, Jan. 2014. http://www.leg.state.vt.us/reports/2014ExternalReports/296198.pdf</t>
  </si>
  <si>
    <t>A one-year restriction exists under Indiana law on state officers, employees or special state appointees on certain employment and representation, with some exceptions. Those employees cannot accept employment or receive compensation as a lobbyist; from an employer with whom they negotiated or administered a contract on behalf of the state and was in a position to affect the outcome or nature of negotiations or administration; from an employer for whom they made a regulatory or licensing decision applying to the employer, parent or subsidiary of the employer.
 Former state officer/employees also cannot represent or assist a person in a particular matter involving the state if they "personally and substantially" participated in that matter while employed by the state. 
 Broadly speaking, the former employees/officers cannot accept employment or compensation from an employer if the circumstances would lead a "reasonable person" to believe that the job or money were given or offered in order to influence the former employees/officers in performing their state jobs.</t>
  </si>
  <si>
    <t xml:space="preserve">Kentucky has no judicial performance evaluation mechanism. 
It should be noted that some local bar associations in a few of the 120 Kentucky counties voluntarily created judicial evaluations for the purpose of helping voters understand the qualifications of judicial candidates during elections. The Louisville Bar Association makes available online the results of the judicial evaluations, which comes from a survey of bar association members who practice before the judges' courts and fill out the surveys anonymously. </t>
  </si>
  <si>
    <t>According to 5 ILCS 430/5-45,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 
(b) No former officer of the executive branch or State employee of the executive branch with regulatory or licensing authority, or spouse or immediate family member living with such person, shall, within a period of one year immediately after termination of State employment, knowingly accept employment or receive compensation or fees for services from a person or entity if the officer or State employee, during the year immediately preceding termination of State employment, participated personally and substantially in making a regulatory or licensing decision that directly applied to the person or entity, or its parent or subsidiary."</t>
  </si>
  <si>
    <t xml:space="preserve">The state legislature publishes an enacted budget that authorizes the executive to implement the policy measures outlined in the budget. It is available online, as a PDF, free of charge over multiple web pages. </t>
  </si>
  <si>
    <t>State law does not provide for any such performance evaluations. Since the demise of the Commission on Judicial Performance, a volunteer group headed by lawyers has surveyed attorneys, judges and other legal professionals across the state about whether judges on the Supreme Court and Court of Appeals should be retained. The group publishes its findings at: http://www.kansasjudgereview.org/. The group is not sanctioned or otherwise affiliated with the state.</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</si>
  <si>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t>
  </si>
  <si>
    <t>The Legislature publishes the state budget as law after the process is complete. Unlike many other states, Wisconsin appropriates for a two-year (biennial) period but allots the funds in annual (fiscal year) increments. In the 2011-2013 budget process, Gov. Walker approved the bill, in part, on June 26 and had it deposited to the Office of the Secretary of State as 2011 Wisconsin Act 32. The Governor indicated in his message to the Legislature that he had exercised his authority to make 50 partial vetoes to the bill, as passed by the Legislature. Act 32 was published on June 3.
Section 35.095(3)(a) of the statutes provides that, "The legislative reference bureau shall publish every act and every portion of an act which is enacted by the legislature over the governor's partial veto within 10 working days after its date of enactment."</t>
  </si>
  <si>
    <t>The state does not evaluate judges. However, the Iowa State Bar Association conducts a survey during the summer before a judicial retention election, in which attorneys who live in the judge's election district are asked to rate the judge on 10 factors. 
Judges are rated from 1 to 5 on their knowledge and application of the law, perception of factual issues, attentiveness to arguments and testimony, temperament and demeanor, clarity and quality of written opinions, and promptness of rulings and decisions. Additional questions address whether or not the judge avoids personal criticism of litigants, whether or not the judge decides cases based on law and fact and not an outside influence, and whether or not the judge is courteous and treats people equally.
In an interview, Ashlee Lolkus, the communications director with the Iowa State Bar Association, said attorneys who respond to the survey have to have worked with the judges they are reviewing so that they can give fair evaluations. The bar association puts together a judge evaluation packet, which it publishes on its website and releases to the media in order to educate Iowans about the retention election itself, who is up for election in their district and what the attorneys in their district feel about the judge’s qualifications.
Joe Feller, an attorney and president of the Iowa State Bar Association, said because the association is not regulated by any entity of the state or judicial branch, its evaluation remains independent and is not influenced by outside factors. "The public can have the assurance that the evaluations that we do are truly reflective of the opinions and sentiments of the members of our bar association that work with these judges," he said.</t>
  </si>
  <si>
    <t>The Governor’s Budget Office provides a proposed budget to the state Legislature, which amends and passes the budget during its biennial sessions. That budget is then returned to the Governor’s Budget office, which publishes it in its entirety on line for free access. The budget for FY2016, which starts July 1, 2015, was available online May 23, 2015.
 The Legislature frequently adds directive language to the budget bill, not only authorizing expenditures but also telling various agencies the programs it would like funds spent on, said Jack Rogers, recently retired state department head.</t>
  </si>
  <si>
    <t xml:space="preserve">Idaho has no such law.
 However, it does have a law that could indirectly apply; Idaho Code Section 18-1354 makes it a misdemeanor if a person “solicits, accepts, or agrees to accept any pecuniary benefit as compensation for having as public servant, given a decision, opinion, recommendation or vote favorable to another, or for having otherwise exercised a discretion in his favor, or for having violated his duty.” So a public official who got a job with a private firm because of favorable action he took in office for that firm would be in violation and could be prosecuted. Without such a tie, however, Idaho law requires no waiting period before moving from public service to a private-sector position, even one in the industry the public official previously regulated or oversaw.
 </t>
  </si>
  <si>
    <t>There are no documented cases of Ethics Commission or Judicial Discipline Commission members or staff accepting gifts that violate state law.
It's difficult to assess whether inappropriate or illegal gifting occurs, however, because Commissioners are not required to file financial disclosure statements with the Secretary of State. Those forms, required of elected officials and those appointees earning more than $6,000 per year, include a section for reporting any gifts over $200.
The statute that does apply to Commissioners is less straightforward, barring them only from accepting gifts that might reasonably affect their judgment in commission proceedings.</t>
  </si>
  <si>
    <t>No former employee who was employed at least 181 days, within 12 months after termination of the former employee's employment, can represent any person or business for a fee or other consideration, on matters in which the former employee participated as an employee or on matters involving official action by the particular state agency or subdivision thereof with which the former employee had actually served, according to Hawaii Revised Statutes Chapter 84, Section 18.
 State agencies can, however, contract with a former employee on matters on behalf of the state and the former employee can appear before any agency in relation to that employment. 
 Violations can result in the favorable state action being voided, and the state attorney can pursue legal action to recover compensation.</t>
  </si>
  <si>
    <t>Washington Constitution, Article II, Section 30, Bribery or Corrupt Solicitation, updated as of April 21, 2015.
 http://leg.wa.gov/LawsAndAgencyRules/Pages/constitution.aspx</t>
  </si>
  <si>
    <t>The Legislative Budget Notes provide detail for enacted budgets. Documents are joint publications of Senate and House fiscal committees with assistance from Legislative Evaluation &amp; Accountability Evaluation (LEAP) Committee staff. LEAP makes those versions available online for free as soon as the fiscal analysts enter the data into budget systems. 
 Sometimes that precedes the passage of bills, sometimes (when there are amendments in committee or during floor debate) it follows the passage of bills, but ordinarily its minutes or hours, not days or weeks, following bill passage.</t>
  </si>
  <si>
    <t>Howard Goldman, communications director, Teacher Retirement System of Texas, email, Feb. 11, 2015 
Sharmila Kassam, deputy chief investment officer for the Employees Retirement System of Texas, telephone interview, Feb. 23, 2015 
Teacher Retirement System of Texas, Ethics Handbook , Feb. 11, 2015
http://www.trta.org/index.cfm/legislation/legislative-updates/house-appropriations-committee-discusses-pension-fund-trs-care-issues/</t>
  </si>
  <si>
    <t>No such law exists.
Rules and Orders of the House of Representatives, Jan. 28, 2015
http://legislature.vermont.gov/assets/Rules/houserules.pdf.
Permanent Rules of the Vermont Senate (2013)
http://legislature.vermont.gov/assets/All-Senate-Documents/Senate-Rules.pdf.
John Bloomer, Secretary of Senate, personal interview Jan. 20, 2015.
Former Sen. Vincent Illuzzi, personal interview Jan. 29, 2015.
Former House Majority Leader Floyd Nease personal interview Feb. 4, 2015.
University of Vermont politiical science professor Garrison Nelson telephone interview Feb. 5, 2015.</t>
  </si>
  <si>
    <t>Phone interview with Jennifer Selliers, Compliance Officer for the Tennessee Department of Treasury and Christy Allen, assistant treasurer for Legal, Compliance and Audit, on March 19, 2015. 
Email from Shelli King, spokeswoman for the Department of Treasury, on May 26, 2015. 
Phone interview with Jerry Winters, lobbyist for the Tennessee Retired Teachers Association, on May 20, 2015. 
Email from Drew Rawlins, executive director of the Bureau of Ethics and Campaign Finance, on April 13, 2015. 
Phone interview with Rep. Charles Sargent on Feb. 17, 2015.</t>
  </si>
  <si>
    <t>Virginia Code § 30-108. Prohibited conduct concerning personal interest in a transaction(1987); https://leg1.state.va.us/cgi-bin/legp504.exe?000+cod+30-108</t>
  </si>
  <si>
    <t>There are no documented cases of members of the Accountability and Disclosure Commission or Judicial Qualifications Commission or their families violating the law governing gifts and hospitality during the period of study. 
 Because the Accountability and Disclosure Commission and Judicial Qualifications Commission are in positions to monitor others' compliance with these rules, both have a record of strictly following the rules themselves as examples to the rest of state government.</t>
  </si>
  <si>
    <t>There are no laws regulating gifts or hospitality that members of the Missouri Ethics Commission, the Commission on Retirement, Removal and Discipline of Judges, and the Office of Chief Disciplinary Counsel may accept, and there have been no documented cases of members of these commissions or the OCDC receiving gifts in violation of conflict of interest or ethics statutes.</t>
  </si>
  <si>
    <t>There have been no documented violations of gift and hospitality laws within the Commissioner of Political Practices, the legislative ethics committee or the Judicial Standards Commission. 
There is no evidence to suggest these laws are being violated by members of any of those entities.</t>
  </si>
  <si>
    <t>Public officials including the governor and cabinet level officials who enter the private sector are banned from lobbying state government for one year after leaving office under Georgia Statute § 21-5-75. 
 It states: 
 (a) Except as provided in subsection (b) of this Code section, on and after January 8, 2007, persons identified in subparagraphs (A) through (D) of paragraph (22) of Code Section 21-5-3 and the executive director of each state board, commission, or authority shall be prohibited from registering as a lobbyist or engaging in lobbying under this article for a period of one year after terminating such employment or leaving such office.
 21-5-3 (22) (A) through (D) includes:
 (A) Every constitutional officer;
 (B) Every elected state official;
 (C) The executive head of every state department or agency, whether elected or appointed;</t>
  </si>
  <si>
    <t>While no formal evaluations of judges up for retention is done, polls conducted by the Indiana State Bar Association ask a broad array of questions, said Indianapolis attorney John Trimble, president of the Indianapolis Bar Association. The questions pertain to judicial demeanor, sound decisions, administrative actions and other professional areas to help citizens evaluate judges up for retention votes, he said.</t>
  </si>
  <si>
    <t>Both the Florida Constitution and FS 11.313 restrict public officers from entering the private sector for two years after leaving the government. 
112.313 Standards of conduct for public officers, employees of agencies, and local government attorneys.— (9) POSTEMPLOYMENT RESTRICTIONS; 
(a)1. It is the intent of the Legislature to implement by statute the provisions of s. 8(e), Art. II of the State Constitution relating to legislators, statewide elected officers, appointed state officers, and designated public employees.
 3. No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 
Florida Constitution Article II Section 8 (e) furthermore stipulates: No member of the legislature or statewide elected officer shall personally represent another person or entity for compensation before the government body or agency of which the individual was an officer or member for a period of two years following vacation of office. No member of the legislature shall personally represent another person or entity for compensation during term of office before any state agency other than judicial tribunals. Similar restrictions on other public officers and employees may be established by law.</t>
  </si>
  <si>
    <t>Matt Clark, state investment officer, South Dakota Investment Council, 17 April 2015, phone interview.
Rob Wylie, executive director/administrator, South Dakota Retirement System, 17 April 2015, phone interview.
Eric Ollila, executive director, South Dakota State Employees Organization (a private organization that represents the interests of state employees), 15 May 2015, email. 
Gift Policy for Investment Office Employees, South Dakota Investment Council (provided upon request; not available online), 17 April 2015.</t>
  </si>
  <si>
    <t>April 9, 2013 Letter from State Treasurer Curtis M. Loftis, Jr.  to S.C. Inspector General Patrick J. Maley
http://www.scstatehouse.gov/CommitteeInfo/SenateFinanceSpecialSubcommitteeToReviewInvestmentOfStateRetirementFunds/December52013Meeting/STOComplaintLetter.pdf
Phone interview, Curtis Loftis, S.C. State Treasurer, May 19, 2015
Review of “Red Flag” Indicators of Potential Wrongdoing At the Retirement System Investment Commission 
http://oig.sc.gov/Documents/Review%20of%20Red%20Flag%20Indicators%20of%20Potential%20Wrongdoing%20At%20the%20Retirement%20System%20Investment%20Commission.pdf
Christine Williamson, “South Carolina inspector general finds no wrongdoing by investment commission,” July 23, 2013
http://www.pionline.com/article/20130723/ONLINE/130729970/south-carolina-inspector-general-finds-no-wrongdoing-by-investment-commission
Jessica Cross, “Senators finish hearings to resolve retirement system tension,” The Carolina Ledger, March 19, 2014
http://carolinaledger.com/2014/03/19/senate-panel-wraps-hearings/</t>
  </si>
  <si>
    <t>Mississippi does not have a law limiting gifts and hospitality to government officials. However, the Ethics Commission discourages members and staff from accepting gifts and hospitality associated with their service at the agency. There are no known instances of this being offered or accepted by any member or staff in relation to their ethics-enforcement duties.
Lobbyists are required to file public reports that include the names of government officials that receive any gifts and perks from lobbyists along with their description and value.
The House of Representatives did pass a bill in February 2015 to require public officials to annually report gifts worth $500 or more to the state Ethics Commission, but the Senate rejected that proposal.</t>
  </si>
  <si>
    <t>Utah Code 36-19-1 Conflict of interest -- Prohibition of benefit.  Enacted by Chapter 100, 1992 General Session
 http://le.utah.gov/xcode/Title36/Chapter19/36-19-S1.html?v=C36-19-S1_1800010118000101
Utah 67-16-9.  Conflict of interests prohibited.  Enacted by Chapter 128, 1969 General Session
 http://le.utah.gov/xcode/Title67/Chapter16/67-16-S9.html
Utah Code 20A-11-1604, Failure to disclose conflict of interest -- Failure to comply with reporting requirements.  Renumbered and Amended by Chapter 18, 2014 General Session, 
http://le.utah.gov/xcode/Title20A/Chapter11/20A-11-S1604.html?v=C20A-11-S1604_2014040320140313
Corroborated by: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</si>
  <si>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 xml:space="preserve">There are restrictions for state employees looking to enter the private sector, including high-ranking executive branch officials. Delaware law says "For 2 years after leaving State employment, State employees may not represent or otherwise assist a private enterprise on matters involving the State, if they are matters where the former employee: (1) gave an opinion; (2) conducted an investigation, or (3) were otherwise directly and materially responsible for the matter while employed by the State." § 5805(d) The governor and cabinet officials are considered public officials under the definition of state officers: "State officer" means any person who is required by subchapter II of this chapter to file a financial disclosure statement," with the exception of judges and lawmakers. §5804 </t>
  </si>
  <si>
    <t>There are no documented cases of members of the Minnesota Campaign Finance and Public Disclosure Board and/or their family members accepting gifts or hospitality above what is legally allowed within the study period. 
 Similarly, there are no documented cases of members of the Minnesota Board on Judicial Standards and/or their family members accepting gifts or hospitality above what is legally allowed within the study period.</t>
  </si>
  <si>
    <t>In the first year after leaving government, an executive branch official may not represent anyone in front of any agency or department where he served when he left the state or in any matter in which the state “has a substantial interest.” 
Post-state employment rules are more stringent for the governor and the treasurer. The treasurer cannot seek or accept employment for one year after leaving state service with anyone with whom a contract of a minimum of $50,000, or more, was negotiated. And for one year after leaving, former governors may not work or lobby for any business that received a contract with the state when the governor served in office.</t>
  </si>
  <si>
    <t>The bar survey results about candidates running for re-election or election as judge are complete and detailed in that they contain ratings for integrity and independence; knowledge and understanding of the law; judicial temperament and demeanor; and legal ability and experience.
  However, these surveys are conducted only for judges who are up for election. They are not conducted annually for sitting judges. So there are no current, detailed evaluations available for all sitting judges in the state at any particular time.</t>
  </si>
  <si>
    <t>Texas Constitution, Article 3 (Legislative Department), Section 22, amended 1999
http://www.statutes.legis.state.tx.us/Docs/CN/htm/CN.3.htm
Texas Government Code, 572.053, effective 1993
http://www.statutes.legis.state.tx.us/Docs/GV/htm/GV.572.htm</t>
  </si>
  <si>
    <t>Mark Dingley, former Rhode Island deputy treasurer, Interview, Feb. 20, 2015, phone.
Ross Cheit, chairman, Rhode Island Ethics Commission, Interview, Feb. 13, 2015, phone.
Jason Gramitt, deputy, Rhode Island Ethics Commission, Interview, Feb. 13, 2015, phone.
Ted Nesi, reporter, WPRI-TV, phone interview, April 6, 2015</t>
  </si>
  <si>
    <t>Rule 58 of the Illinois Supreme Court Rules outlines judicial performance evaluations and pursuant to section (d) on Confidentiality of the Rule, such evaluations are not available to the public.</t>
  </si>
  <si>
    <t>Evaluations of individual judges and justices are confidential, under Rule 19 of the Supreme Court rules of procedure. But performance ratings of judges as a group are regularly published on the Hawaii Judiciary's website. This practice began in response to a previous low ranking in the Global Integrity project, said Tammy Mori, a spokeswoman for the Judiciary. The judges are listed as a group to protect confidentiality.
 State judges are evaluated by the Judiciary via confidential surveys transmitted via email. And they are also evaluated by the Hawaii State Bar Association via confidential surveys transmitted via email. A threshold question of personal knowledge must be answered before proceeding to the survey. Evaluations are conducted mid-term and for retention purposes.</t>
  </si>
  <si>
    <t>No such law exists.
Temporary Rules of Order of the Senate of the One Hundred Eighth General Assembly State of Tennessee, Adopted temporarily 2015 109th General Assembly, Rule 13, accessed May 4, 2015 
http://www.capitol.tn.gov/senate/publications/Temp%20Rules%20Of%20Order%20108th%20(amended%203-14-13).pdf
Tennessee House of Representatives 109th General Assembly Permanent Rules of Order, Article II, Section 3, accessed May 4, 2015 http://www.capitol.tn.gov/house/publications/109permanentrules.pdf</t>
  </si>
  <si>
    <t xml:space="preserve">James Allen, executive director, Pennsylvania Association for Public Employee Retirement Systems, 8 May 2015, interview by phone.
Robert P. Caruso, executive director of the State Ethics Commission, 30 January 2015, Harrisburg, Pennsylvania, interview by phone.
Evelyn Tatkovski Williams, press secretary, Public School Employees' Retirement System, 16 April 2015, interview by email.
Pamela Hile, press secretary, Pennsylvania School Employees' Retirement System, 20 April 2015, interview by email. </t>
  </si>
  <si>
    <t>Michael Cox, Communications and Outreach Director for Oregon State Treasurer Ted Wheeler, April 7, 2015,  interviewed by phone and email. 
Advisory Opinion No. 11A-1002 by the Oregon Government Ethics Commission, Oct. 7, 2011 (currently in use as a governing document), http://www.oregon.gov/OGEC/docs/opinions/2011_advisory_opinions/11a-1002.pdf."
Oregon Government Ethics Law by the Oregon Government Ethics Commission, produced October 2010, page 18, confirmed to be in use during April 2015,  http://www.oregon.gov/OGEC/docs/public_official_guide/2010-10_po_guide_october_final_adopted.pdf
Extensive search via google.com by the researcher regarding recent scandals or violations of ethics guidelines by employees of the Oregon Treasury. Seach conducted April 5, 2015.</t>
  </si>
  <si>
    <t>There is a cooling off period for public officers in Colorado that says a public officer should wait six months after they leave office before they can go work in a capacity in which they “will take direct advantage, unavailable to others,” of matters with which they were “directly involved” during their term. Governors in Colorado also “shall not be interested in any contract made by them in their official capacity or by any body, agency, or board of which they are members or employees. A former employee may not, within six months following the termination of his employment, contract or be employed by an employer who contracts with a state agency or any local government involving matters with which he was directly involved during his employment,” according to state law.</t>
  </si>
  <si>
    <t>The following are subject to a one-year “cooling off period” prohibiting them from registering as lobbyists for one year after leaving office: the constitutional officers--governor, lieutenant governor, secretary of state, attorney general, treasurer, auditor, and commissioner of state lands; any person employed in those constitutional offices; executive heads or chief deputies of an executive head of state agencies; members of the Arkansas Public Service Commission. § 21-1-402, § 25-16-103
The same group of public officials and public employees are also barred for one year from acting as principal or agent for anyone other than the state in connection with 1) a judicial, administrative, or other proceedings; 2) applications, request for a ruling, or other determinations; 3) contracts; 4) claims; or 5) controversies in matters within the former state employee’s official responsibilities. They are barred permanently from doing so if they were involved in the matter in their official capacity such that they “participated personally and substantially through decision, approval, disapproval, recommendation, rendering of advice, investigation, or otherwise.” § 23-2-113</t>
  </si>
  <si>
    <t>Georgia does not do performance evaluations on its judges as they are elected every four years, therefore such records are not available.</t>
  </si>
  <si>
    <t>Tom Williams, attorney, Haynes and Boone LLP, board member, Freedom of Information Foundation of Texas, Telephone interview, Dec. 29, 2014 
Donnis Baggett, executive vice president, Texas Press Association, telephone interview, Jan. 6, 2014
Texas Attorney General's Office, 2014 Public Information Handbook
 https://www.texasattorneygeneral.gov/AG_Publications/pdfs/publicinfo_hb.pdfv</t>
  </si>
  <si>
    <t>No former state administrative official may represent a client before a state agency for compensation if the state is a party to the action and the official participated in the case while working for the state. The ban expires five years after the official leaves state service.</t>
  </si>
  <si>
    <t>There are no official performance evaluations of judges. Once in a while, though, local bar organizations across the state poll their members for opinions on circuit and county court judges all across Florida. 
The evaluation is designed to assist the judiciary to improve the quality of justice and the administration of the courts; and to provide the public with information regarding those who hold judicial office. Attorneys who fit specific criteria are asked to evaluate judges that they recently appeared in front of, and instructions can be found online.
In the results in Palm Beach County in 2013, for example, circuit judge Ronald Alvarez received 40 votes for excellence in his knowledge of the law, 14 for satisfactory knowledge of the law, and 6 for needs improvement. He was also ranked in categories like impartiality, diligence and preparedness, control of the courtroom, and more.</t>
  </si>
  <si>
    <t>The enacted budget is available online and for free at the Legislative Bill Room in the General Assembly Building. The online version is searchable and has itemized allocations for each state agency or department. R. Jay Landis, director of the Division of Legislative Automated Systems, said the content is usually available online when it becomes available to the members of the General Assembly.</t>
  </si>
  <si>
    <t>No such law exists.
A one-year waiting period applies for legislators who want to become lobbyists, but no such restrictions apply for the governor or state cabinet-level officials.</t>
  </si>
  <si>
    <t>The Legislature passes a budget in the form of a bill, like any other bill. It gets the nickname The Big Bill.
 The budget usually gets passed in May, shortly before final adjournment, and, like any other bill, is sent to the governor for his signature. A few years ago, the then-governor vetoed the budget bill, and for the first time in Vermont history, a budget bill veto was overridden.
 Like any other legislation, the budget bill is posted online immediately, free of charge.
---
Peer Reviewer comment: Agree.
Just to add additional information:
The appropriation bill and authorizing language is available on the Legislature's website. The Joint Fiscal Office also has supporting documents, including spreadsheets. And the administration has numerous budget documents.</t>
  </si>
  <si>
    <t>Interview with Brian Haas, former reporter for The Tennessean newspaper, at Germantown Café on Jan. 5, 2015
Phone interview with Alex Friedmann, managing editor of Prison Legal News, on Jan. 24, 2015.
Phone interview with Deborah Fisher, executive director of the Tennessee Coalition for Open Government (TCOG), on Feb. 12, 2015.
Associated Press story “Open meetings don’t apply Tenn. Transparency panel” published on the Washington Times website on March 8, 2015: http://www.washingtontimes.com/news/2015/mar/8/open-meetings-laws-dont-apply-tenn-transparency-pa/?page=all</t>
  </si>
  <si>
    <t>The yearly budget is published online with no cost to access with line-item review available to the public. The Tax Commission monthly releases the TC-23 which shows revenue collections for about 95 percent of revenue sources. The state’s transparency website (transparent.utah.gov) is updated at least monthly with revenues and expenditures made by state and local governments. The Division of Finance and the Treasurer’s Office include debt information on their websites. 
While not the state executive, the Legislative Fiscal Analyst has an on-line fiscal health dashboard which includes the complete enacted budget.  The Legislative Fiscal Analyst also issues a online printed annual budget summary.</t>
  </si>
  <si>
    <t xml:space="preserve">Regular evaluations of judicial performance are not required, so they are not available for public review. 
By executive order, Delaware's Judicial Nominating commission reviews judicial candidates, and makes recommendations to the governor. But records of those deliberations are not available to the public. "All records and deliberations with respect to persons under consideration as nominees or prospective nominees shall be held in confidence by the Commission and shall be disclosed only at the direction of the Governor and only to the Governor or the Governor's designee(s)," Gov. Jack Markell's Executive Order Four says. So any evaluation performed by the Judicial Nominating Commission would likely not be made public, making it difficult to determine whether those evaluations are complete and detailed. </t>
  </si>
  <si>
    <t>A.S. 39.52.180 stipulates that a public officer who leaves state service may not, for the subsequent two years, "represent, advise, or assist a person for compensation regarding a matter that was under consideration by the administrative unit served by that public officer, and in which the officer participated personally and substantially through the exercise of official action."</t>
  </si>
  <si>
    <t>Under Alabama law, former public officials, including the governor and cabinet members, for two years after the end of the terms are barred from lobbying their former colleagues, from going to work with businesses their departments had either investigated or contracted with, and from participating in suits involving the state and issues the former officials dealt with while in office. 
Specifically, the law states that public officials may not operate as lobbyists or in any other manner represent a client or their new employer before the group or department where they once served for a period of two years after leaving office. Additionally, any former public official or employee who had purchasing authority or who was involved in awarding contracts and grants is barred from entering into or negotiating contracts or grants with the government agency for which they worked, also for two years after they leave their positions. Any public official or employees who participated in the regulation, audit or investigation of a business is banned from working with that business for two years after leaving office. 
The prohibitions do not include former judges who might represent clients in a non-lobbying capacity. However, the law states that former public officials and employees also for two years after leaving office or the state’s employ may not act as attorney or assist with representing any other person in a judicial proceeding against the state in which the state has a substantial interest. That prohibition applies if the former official or employee was involved with the issue while they were in office or if the issue fell under their department’s domain.</t>
  </si>
  <si>
    <t xml:space="preserve">The state Judicial Selection Commission (JSC) performs evaluations of state-level judges (Superior Court, Appellate Court and Supreme Court) when they are up for nomination, renomination to the same court, or nomination to a higher court. Its website lists the names of the 24 judges whose eight-year terms will expire in 2016. By statute, the evaluations are not public records, although the judge being evaluated can make them public.
Although some observers have said that the commission has little clout, others argue that it is far from a rubber-stamp for the governor, that it takes its work seriously, and that candidates are "put through a thorough ringer" during the process.  </t>
  </si>
  <si>
    <t>Appointment of any relative to the fourth degree of relation by a public officer or employee to public office or employment is explicitly penalized with forfeit of office or employment by article VII section 6 of the Missouri Constitution.
Chapter 105 section 452 of the Missouri Revised Statutes prohibits elected and appointed officials and employees from offering or advocating for a political appointment “in exchange for anything of value.”
The same section prohibits officials from “favorably act[ing] on any matter that is so specifically designed so as to provide a special monetary benefit to such official or his spouse or dependent children.” The law provides no specific protections against arbitrary dismissal from legislative staff employment.</t>
  </si>
  <si>
    <t>A YES score is earned if the law mandates cooling-off periods for governors and state cabinet-level officials taking positions in the private sector after leaving government. These apply if the private sector positions present a conflict of interest, such as seeking to influence their former colleagues.
A NO score is earned if no such law exists.</t>
  </si>
  <si>
    <t>The governor’s budget proposal is filed as an appropriations bill at the beginning of the legislative session, and the bill will be published as amended. Once the governor and the speakers of both houses sign the bill, it becomes a public chapter and is published, said Mike Dedmon, assistant director of the Division of Budget.
 Citizens will have to know how to search for the appropriations act, said Jim White, former executive director of the Fiscal Review Committee. 
 The document is online and it’s free. It’s on the General Assembly website and the Secretary of State’s website once it becomes a public chapter.</t>
  </si>
  <si>
    <t>It is the Minnesota Campaign Finance and Public Disclosure Board’s responsibility to investigate and sanction lobbyists who violate reporting requirements, an added task to an already overburdened and underfunded entity. 
 Lobbyists in Minnesota generally file their reports on time and in an accurate fashion but when violations are committed, penalties are “initially imposed 100%,” said Goldsmith. But, he added, “the Board may waive a late filing fee.”
 It seems that Minnesota’s high filing rate is due to honest lobbyists rather than strong enforcements for violations, which are rarely imposed.</t>
  </si>
  <si>
    <t xml:space="preserve">The Legislature publishes its biennial budget after the House and Senate approve a final version passed by a conference committee composed of members of both chambers.  The governor has to sign it into law, but he or she can make line-item vetoes.  
The budget is publicly accessible online at no cost at the Legislative Budget Board Website. </t>
  </si>
  <si>
    <t>The Appropriations Act can be tracked online at every stage of the process, and is available in its complete form as soon as it is ratified in June. The latest 2015-2016 budget is available at the homepage for the S.C. Legislature.</t>
  </si>
  <si>
    <t>The South Dakota Legislature publishes its complete enacted budget and makes it available online for no cost, both during and immediately after the adoption process.
 The budget is published on the website of the Legislative Research Council as a table of numbers that constitutes the general appropriations bill adopted annually by the Legislature.</t>
  </si>
  <si>
    <t>Mississippi Code Section 25-1-53 prohibits nepotism within public officers and employees. It prohibits elected or appointed officials (department heads) or any person "selected in any manner whatsoever to any state, county, district or municipal office" to hire "any person related by blood or marriage within the third degree, computed by the rule of the civil law," unless they the person already worked within the department prior to their kin becoming leader.
There is no law that specifically prohibits cronyism and patronage. The only other law addressing this type of conflict of interest is Mississippi Code Section 25-4-105(1) which states vaguely, "No public servant shall use his official position to obtain, or attempt to obtain, pecuniary benefit for himself other than that compensation provided for by law, or to obtain, or attempt to obtain, pecuniary benefit for any relative or any business with which he is associated."
In Mississippi, elected officials, their appointed staff, department heads and higher level staff are considered at-will state employees, not civil servants; therefore, they are not protected under the Mississippi State Personnel Board from arbitrary dismissal.</t>
  </si>
  <si>
    <t>Evaluations for state judges in Colorado are available to the public online. Beyond that, in Colorado the final narratives and recommendations for judges are included in a ballot information booklet that is mailed to every household in the state with at least one registered voter. They are mailed in conjunction with state general elections when judges in Colorado are up for retention. In 2014, the “Blue Book” as it’s called, went out to 1.5 million households. 
 The data is available, not just the narrative summery. If a voter wishes, they can click back through the data itself. The data can go 70 to 80 questions, and the questions asked are thorough with categories and several questions under each category. 
 “I believe the evaluations are comprehensive and complete with respect to the statute and rules governing the work of judicial performance commissions,” said Kent Wagner, director of the Office of Judicial Performance Evaluation. 
 The Colorado Judicial Review Commission, which analyzes the performance of judges and evaluates their effectiveness, tends to give better grades to male judges, according to data reporting by The Durango Herald in 2014. In 2014, when the Office of Judicial Performance Evaluation evaluated Supreme Court Justice Brian Boatright, the commission “conducted a personal interview with Justice Boatright, read opinions that he authored, observed him in court, reviewed his self-evaluation, and reviewed survey responses from attorneys and judges regarding his performance. Among the survey questions was ‘how strongly do you recommend that Justice Boatright be retained or not retained in office?’ Of attorneys responding to this question, 66% recommended to retain, 15% not to retain, and 19% made no recommendation regarding retention. Of judges responding to this question, 97% recommended to retain, 1% not to retain, and 2% made no recommendation regarding retention.”</t>
  </si>
  <si>
    <t>Appropriation bills are public and posted on the General Assembly's website, but the bills are not easy to read and understand. The legislature does not publish an alternate format of the enacted budget. The Governor's budget office releases spreadsheets of the approved line-item levels for the major funds typically a day or two after the legislature's vote. There is no cost to access them.</t>
  </si>
  <si>
    <t>The law doesn't explicitly use the words, "cronyism, patronage, or nepotism." However, according to the Code of Ethics for Employees of the Executive Branch, Subd. 5., a conflict of interest includes the “use or attempted use of the employee's official position to secure benefits, privileges, exemptions or advantages for the employee or the employee's immediate family or an organization with which the employee is associated which are different from those available to the general public.” 
Minnesota Statute Chapter 43A.14 states “All appointments… shall be based upon merit and ability to perform the duties of the position and the needs of the employing agency, including the need to achieve and maintain a representative work force.”
Conflicts of interests in hiring are covered under Minnesota Statute 43A.10, which states the commissioner can remove a job applicant from the hiring pool if they have “directly or indirectly given or promised to give anything of value to any person in connection with the selection process, appointment, or proposed appointment.” 
Firings and grievances are covered under Minnesota Statute, Chapter 43A.33 “no permanent employee in the classified service shall be reprimanded, discharged, suspended without pay, or demoted, except for just cause.”</t>
  </si>
  <si>
    <t xml:space="preserve">The enacted budget is readily published on the web sites of the state Budget Office, which is controlled by the governor, as well as the web site of the Rhode Island General Assembly in pdf format. </t>
  </si>
  <si>
    <t>Nominees to the state Supreme Court and Court of Appeals are evaluated by the Commission on Judicial Nominees Evaluation, which takes into account previous evaluations by the Commission on Judicial Nominees conducted by the State Bar. The conclusions of the Commission on Judicial Nominees are made public at the confirmation hearing along with an extensive background report by the attorney general. Those and other documents are available upon request from the Judicial Council of California.
 There is no statewide performance evaluation system for trial court judges. Some county bar associations issue evaluations as guides to voters. The Los Angeles County Bar Association in 2014 evaluated 26 candidates for 12 contested judgeships. The final report provides insight into attributes, such as integrity and character, judgment and intellectual capacity, experience, professional ability and more. Los Angeles County has more than 400 Superior Court judges, however, so most never receive such scrutiny.</t>
  </si>
  <si>
    <t>David Melton, executive director, Illinois Campaign for Political Reform, March 10, 2015, phone interview.
Another link in Ohio dark money network, Russ Choma, Open Secrets, 25 February 2015, http://www.opensecrets.org/news/2015/02/another-link-in-ohio-dark-money-network/
G.O.P. consultant pleads guilty in PAC Case, Nicholas Confessore, New York Times, 12 February 2015 http://www.nytimes.com/2015/02/13/us/politics/political-consultant-pleads-guilty-in-coordination-case.html?_r=0</t>
  </si>
  <si>
    <t>Interview: Andy Downs, director of the Mike Downs Center for Indiana Politics, Indiana University-Purdue University Fort Wayne, July 17, by email. 
Interview: Trent Deckard, co-director of the Indiana Election Commission, Jan. 5, 2015, by phone.
Interview: Abbey Taylor, campaign finance coordinator, Indiana Election Commission, Jan. 5, 2015, by phone.</t>
  </si>
  <si>
    <t>After the state Legislature approves funding for state agencies, information about the funding are available in the funding bills the day they are approved. Legislative staff provide a summary of funding authorizations for free on the state Legislature’s website a month or two after the regular session ends.
The Office of Management and Budget, which is part of the executive branch, also provides a similar summary for free on its website a month or two after the regular session ends.</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</si>
  <si>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Independent expenditure reports, 2014 general election, Idaho Secretary of State’s website, accessed Jan. 18, 2015, http://www.sos.idaho.gov/elect/Finance/2014/this_year_independent_expenditures_and_electioneering_communications.html
"Charges fly, then fizzle in Idaho governor's race," Betsy Z. Russell, The Spokesman-Review, Sept. 15, 2014, http://www.spokesman.com/stories/2014/sep/15/charges-fly-then-fizzle-idaho-governors-race/</t>
  </si>
  <si>
    <t>The "as enrolled" (in state law) version of the two-year state budget bill is typically available within a few days after the legislature approves the final version and the governor signs it (after making any line-item vetoes), usually in late June of odd-numbered years. Ten years' worth of budgets are on the Ohio Office of Budget and Management's web site. Note that detailed policy implementation sometimes won't occur until approval of rules is obtained from the Joint Committee on Agency Rule Review.</t>
  </si>
  <si>
    <t>The enacted New York state budget can be found online in a few places. The Senate publishes a comprehensive budget report and each of the adopted budget bills on a central budget website, with some documents available in PDF format and others in HTML. The Assembly does not appear to post budget documents on its site, but budget bills can be found by searching the state's cumbersome legislative database.
 Enacted budget documents also can be found on the executive branch's Open Budget website. Documents there are available in both PDF and Excel formats.</t>
  </si>
  <si>
    <t xml:space="preserve">Roughly three-quarters of Arizona's judges (164 of 204) are under the merit system. A list is published online at www.azjudges.info. 
Five categories of people get to weigh in on the performance of a judge, and on a variety of facets. The reviews are very detailed, and use objective criteria. A determination is made as to whether the judge meets performance standards or does not meet performance standards.
Among the performance standards are: fair, ethical, uniform, prompt and efficient administration of justice; application of law free of bias; rulings that demonstrate legal competence; effective court management and dignity, courtesy and patience. </t>
  </si>
  <si>
    <t xml:space="preserve">Arkansas does not conduct performance evaluations for state-level judges. </t>
  </si>
  <si>
    <t>The legislature publishes its enacted budget authorizing the executive to implement the policy measures it calls for. This is published in some detail and is available free, on line on the General Assembly website after enactment under the Fiscal Research Division, budget legislation.</t>
  </si>
  <si>
    <t xml:space="preserve">After serving an initial term of four to 10 years depending on the level of court, each judge's performance is graded by the constitutionally mandated Alaska Judicial Council. 
The process entails the review of a judicial questionnaire, surveys from attorneys and peace officers, surveys from court employees and jurors, detailed counsel questionnaires, public hearings and interviews. AJC then makes findings public in a simple online format.  
"We select judges based on merit following very detailed procedures," says Larry Cohn, former executive director of the Alaska Judicial Council. "Then the council publishes more information about the judges than perhaps anywhere in the country." </t>
  </si>
  <si>
    <t>The actual budget is posted on the Office of Management and Budget website immediately upon passage in the Legislature. Both OMB and the Office of Legislative Services make hard copies immediately available. Treasury spokesman Joe Perone credits OLS with doing a commendable job in this area. In addition to publishing the Appropriations Act, and all accompanying documents, it also publishes a summary of changes from the last budget, as well as changes between proposal and adoption.</t>
  </si>
  <si>
    <t>The budget is a bill (the General Appropriation Act) that is published online and updated as it is changed during the committee process and passed by the Legislature. 
 For example, here is the 2015 budget: http://www.nmlegis.gov/lcs/legislation.aspx?chamber=H&amp;legtype=B&amp;legno=%20%20%202&amp;year=15</t>
  </si>
  <si>
    <t>Tony Baldomero, Hawaii Campaign Spending Commission, associate director, 13 March 2015, Honolulu, Hawaii, telephone
Tony Baldomero, Hawaii Campaign Spending Commission, associate director, 13 July 2015, Honolulu, Hawaii, telephone
Annual Report, Fiscal Year July 1, 2013 to June 30, 2014, Hawaii Campaign Spending Commission, accessed 19 February 2015, http://ags.hawaii.gov/campaign/fy-2013-2014-annual-report/
Minutes of the Hawaii Campaign Spending Commission's 22 October 2014 meeting, 20 November 2014, http://ags.hawaii.gov/campaign/minutes/minutes-for-october-22-2014/
Carmille Lim, Common Cause Hawaii, executive director, 27 April 2015, Honolulu, Hawaii, telephone.
Gov. David Ige's campaign contributions, sorted by address, accessed 14 May 2015, 
https://data.hawaii.gov/apps/campaignspending/rawdata/jexd-xbcg?regNo=CC10147&amp;electionStart=2012-11-07T00:00:00&amp;electionEnd=2014-11-04T00:00:00</t>
  </si>
  <si>
    <t>A companion bill, known as House Bill 2, to the budget passed by the legislature, House Bill 1, contains all statutory amendments necessary for the executive branch to implement to the budget. For the 2014-2015 budget, the 74-page bill contained hundreds changes in, for example, fee rates and the administration of the state’s Medicaid program. 
 The website of the legislature posts versions of House Bills 1 and 2 as they go through the legislative review process, and the Office of the Legislative Budget Assistant publishes final versions of the bills; the documents are in PDF format.</t>
  </si>
  <si>
    <t>The Michigan Secretary of State's Office reviews lobbyist reports but those documents are not subject to a regimented auditing process. In turn, because of the minimal information provided in the reports, it appears that sanctions are almost never imposed. The SOS points out that fees are routinely assessed on lobbyists and lobbying agents who file reports late. A fee of $24 per day is assessed for late or inadequate reports, up to a maximum of $720. Late fees are important but the system is too opaque to even warrant fines for reporting violations.</t>
  </si>
  <si>
    <t>Civil servants are hired and evaluated in a universal process that is outlined in the Michigan Constitution and in Civil Service rules. The constitution and the rules require that all appointments, promotions, reassignments and dismissals from classified positions be based on merit, efficiency and fitness. The rules also outline the performance evaluation process for civil servants.
In addition to grievance procedures afforded to those who face discipline, a Civil Service rule allows for challenges to hiring decisions. However, the top five officials in each department are political appointees -- at-will employees -- who do not have the protection of Civil Service rules (with the force of law) regarding nepotism, cronyism or patronage. 
In addition, all of the employees in the Legislature, the judiciary and the Governor's Office are appointees without any protections against  questionable hirings and firings.</t>
  </si>
  <si>
    <t xml:space="preserve">State judges do not undergo performance evaluations. Voters decide through the ballot box whether judges have done a good job. But they often have little to go on when making their decisions. Not only does state law not require performance evaluations of judges, at present there is no impartial group that conducts such evaluations. </t>
  </si>
  <si>
    <t>In law, state service contractors must adhere to the same code of conduct (or equivalent) applicable to government employees.</t>
  </si>
  <si>
    <t>Nepotism is not explicitly prohibited under the state conflict of interest law. However, the law does ban elected and appointed officials from participating in “particular matters” in which their immediate family members have a financial interest.  Exemptions to the law can be approved if they are disclosed in advance and pass muster with the State Ethics Commission.   
The statute as amended in 2011 bans elected and appointed officials from involvement in “particular matters” in which their immediate family members, partners, business connections, organizations and prospective employees have a financial interest.  Exemptions to the law can be approved if they are disclosed in advance and pass muster with the State Ethics Commission.   
The statute also establishes a code of conduct for public employees, which prohibits them from using their position to secure an unwarranted privilege of substantial value for themselves or others, or acting in a way that indicates they can be influenced because of their official position.   
Immediate family is defined as “the employee and his spouse and their partners, children, brothers and sisters.” Violations of this statute carry up to a $10,000 fine and/or a five-year prison sentence.
The conflict of interest laws also require that each candidate for employment as a state employee shall be required by the hiring authority as part of the application process to disclose, in writing, the names of any state employee who is related to the candidate as: spouse, parent, child or sibling or the spouse of the candidate’s parent, child or sibling (which are public record).</t>
  </si>
  <si>
    <t>Since Jan. 1, 2013, the primary oversight agency for lobbyists in Massachusetts has not publicly sanctioned any client or lobbyist for violating state law. The Secretary of the Commonwealth, William F. Galvin, states in his 2013 annual report to the Legislature that he has issued three advisory opinions related to lobbyist registration, though the most recent one on the agency website is from 2012.   
Other agencies have punished lobbyists during this time.  In February, 2015, Attorney General Maura Healey’s office indicted a convicted lobbyist imprisoned for a federal corruption charge with also allegedly defrauding the state pension system by claiming to be a full-time worker.   The investigation of Richard McDonough’s false pension stemmed from a state Inspector General’s probe into his lobbying activities on Beacon Hill.   
Last year, Secretary Galvin publicly vowed to investigate a lobbyist who had been penalized by the Attorney General for collecting $370,000 in improper lobbying fees on behalf of the Franciscan Hospital for Children.   The lobbyist, John Brennan, a former state lawmaker, had a contingency agreement with the hospital to collect a commission on money it secured for Franciscan’s on Beacon Hill.  State law bars contingency agreements.   
“The agreement raises more questions than it answers,” Galvin told the Boston Globe at the time, speaking of the deal between then Attorney General Martha Coakley and Brennan.   
Coakley was also criticized by other current and former state officials for not requiring Brennan to repay the full $370,000 – but only $100,000 – and released him from further threat of civil or criminal punishment in the Franciscan matter.   Former Inspector General Gregory Sullivan told the Globe that Coakley was too soft on Beacon Hill power brokers.   
Galvin’s office has not taken any public action against Brennan to date.   
Similarly, Galvin’s office opened a preliminary review into allegations that state Senate candidate Debra Boronski, who is also a registered lobbyist, had failed to properly disclose information on her lobbyist disclosure forms.   No final public action has been taken by Galvin to date.   
Sanctions have even extended to the overseer of lobbyists in Massachusetts.   
Galvin was ordered last year by a state court judge to pay $100,000 in legal fees to reimburse lobbyists who sued him over his interpretation of new disclosure requirements.   Superior Court Judge Janet Sanders said Galvin overstepped his authority by requiring lobbyists to disclose every contact – telephonic, in person, by email – they had with lawmakers or government officials during the course of their work on various issues.</t>
  </si>
  <si>
    <t>Lori A. Galles, Purchasing Manager, State of Wyoming Department, May 6, 2015, phone.         
Purchasing Procedures Manual, Wyoming Department of Administration and Information, accessed June 8, 2015
https://drive.google.com/file/d/0B_Q7NBiatFP5a1BOMThleW96Ums/view
"Out-of-state contractor lands $199M capitol renovation project," Mark Wilcox, Wyoming Business Report, Sept. 23, 2014 
http://wyomingbusinessreport.com/out-of-state-contractor-lands-199m-capitol-renovation-project/
Cozy relationship between Casper BLM manager, contractor deserves more scrutiny, Dustin Bleizeffer, WyoFile,  March 10, 2011
http://www.wyofile.com/blog/blm-scrutiny/</t>
  </si>
  <si>
    <t>Dave Bordewyk, general manager, South Dakota Newspaper Association, 3 March 2015, email.
Resolution process for public records disputes, Office of Hearing Examiners website, https://boa.sd.gov/divisions/hearing/resolution_process.aspx, 3 March 2015.
Frequently Asked Questions: Open Meeting Commission Procedure, South Dakota Attorney General website, http://atg.sd.gov/OpenGovernment/OpenMeetingsCommission/FAQs.aspx, 3 March 2015.</t>
  </si>
  <si>
    <t>Cullen Werwie, Department of Administration Communications Director, email interviews June 10, 12, 22, and July 7 and 10, 2015; July 13, 2015
Vendor Certification list: http://vendornet.state.wi.us/vendornet/wocc/CertList.pdf
Todd Berry, president, Wisconsin Taxpayers Alliance. Email and phone interview, Feb. 22, 2015
Vendors Guide, 
http://www.doa.state.wi.us/Documents/DEO/Procurement/VendorsGuide.pdf, undated, accessed July 2015
Wisconsin Administrative Code, 10.14 Performance of Contractors
http://docs.legis.wisconsin.gov/code/admin_code/adm/10/15</t>
  </si>
  <si>
    <t xml:space="preserve">Maryland's ethics laws refers to officials and employees, covering nearly everyone who works for the state - about 80,000 people. All these employees are considered officials and are subject to conflict of interest and others requirements. 
The conflict of interest provision bans nepotism outright, however there is no explicit provision addressing cronyism or patronage other than a general conflict-of interest provision. 
The law says that an official or employee may not participate in a matter in which s/he has an interest, or one affecting a spouse, parent, child or sibling, i.e. a relative. If the official or employee has an interest, they can't participate. </t>
  </si>
  <si>
    <t>March 20, 2015 phone interview with S.C. Press Association Executive Director Bill Rogers
March 23, 2015 phone interview with The Nerve reporter Rick Brundrett.
March 23, 2015 phone interview with S.C. FOIA Attorney Jay Bender.</t>
  </si>
  <si>
    <t>Tom Spencer, executive director of the Oklahoma Teachers Retirement System, telephone interview, 2/20/15 11 a.m. 
Joseph Fox, executive director for Oklahoma Public Employees Retirement System, 2/26/15 4 p.m. 
Gary Jones, state auditor and inspector/member of the pension oversight commission, telephone interview 3/25/15 3:30 p.m.</t>
  </si>
  <si>
    <t>Interview with Linda Lotridge Levin, president of ACCESS/RI and University of Rhode Island journalism professor emeritus, Dec. 16, 2014, phone.
Interview with Tim White, investigative reporter, WPRI television, Dec. 15, 2014, phone.
Interview with John Marion, executive director, Common Cause Rhode Island, Dec. 18, 2014, Providence, RI, in person.
Joint interview with Michael Field, deputy Rhode Island attorney general, and attorney general spokeswoman Amy Kempe, Feb. 4, 2015, phone.
ACCESS/RI. "Access Limited: An Audit of Compliance With Rhode Island’s Public Records Laws", September 2014, can be found here: http://www.accessri.org/foi-audits.html
The Rhode Island attorney general’s Open Government Unit web site. Accessed Feb. 4, 2015. Site includes annual reports on open-records and open-meetings complaints, recent findings and a handbook on the law can be found here:
http://www.riag.ri.gov/homeboxes/OpenGov.php
"Has Atty. Gen. Peter Kilmartin prosecuted more public records lawsuits than his two predecessors?," by C. Eugene Emery, The Providence Journal, Oct. 18, 2014:
http://www.politifact.com/rhode-island/statements/2014/oct/18/peter-kilmartin/has-atty-gen-peter-kilmartin-prosecuted-more-publi/
---
Peer Reviewer Sources:
"ACLU Report Calls for Stronger Enforcement of Open Records Law by Attorney General’s Office." February 21, 2013: http://riaclu.org/news/post/aclu-report-calls-for-stronger-enforcement-of-open-records-law-by-attorney/#sthash.di9czfLQ.dpuf
“‘KNOWING AND WILLFUL’: The Need for Stronger Enforcement of Rhode Island’s Open Records Law.” February 2013: http://riaclu.org/images/uploads/Knowing_and_Willful_Report.pdf</t>
  </si>
  <si>
    <t>Purchasing Director Dave Tincher in a telephone interview from his office in Charleston WV on Jan. 14, 2015.
Jack Rogers, recently retired state department head, in a telephone interview from his home in Charleston WV on Jan. 22, 2015.
Jim Duffy, managing editor of Network World, in an article entitled West Virginia auditor blasts Cisco for “oversized” router buy, published Feb 25, 2013.
http://www.networkworld.com/article/2163842/lan-wan/west-virginia-auditor-blasts-cisco--state-for--oversized--router-buy.html
Purchasing Division Web site for comprehensive list of debarred vendors, accessed on January 2, 2015.
http://www.state.wv.us/admin/purchase/Debar.html</t>
  </si>
  <si>
    <t>Violations of Maine's lobbying reporting requirements were rare in 2013 and 2014, according to a review of meeting minutes and reports of the Maine Ethics Commission, which oversees lobbyist disclosure. 
 In one example in early 2013, however, a National Humane Society lobbyist failed to register within 15 days of initiating lobbying activity, despite testifying on multiple bills for her client. An investigation conducted by the Maine Ethics Commission revealed the lobbyist had failed to complete and formally submit a lobbyist registration form, and she was assessed a $200 penalty.
 No other instances of violations of lobbying requirements were reviewed by the Maine Ethics Commission in 2013 or 2014.</t>
  </si>
  <si>
    <t>David Graham, ‎communications manager, Ohio Police and Fire Pension Fund, Columbus, 2-6-15 email 
Nick Treneff, director of communication services, State Teachers Retirement System of Ohio, Columbus, 2-19-15 email 
Aristotle Hutras, Aristotle Group principal, previously 22 years as director of the Ohio Retirement Study Council, Columbus, 2-20-15 interview 
"Addendum to Service Agreement" by pension fund reminding the vendor about Ohio's ethics laws (not available online) 
Example of pension fund agreement noting gift restrictions, pages 30-32: http://www.op-f.org/Files/Integrated%20Financial%20Management%20System.pdf 
Luckie conviction latest in growing FBI crackdown on corruption, Laura Bischoff, Dayton Daily News, Jan. 26, 2013 (past penion fund misdeeds noted in list near end): http://www.daytondailynews.com/news/news/state-regional-govt-politics/luckie-conviction-latest-in-growing-fbi-crackdown-/nT6PL/</t>
  </si>
  <si>
    <t>David Hunter, CEO of Retirement and Investment Office, email, March 22, 2015.
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t>
  </si>
  <si>
    <t>Terry Mutchler, former executive director of the Office of Open Records / current head of the transparency practice at Pepper Hamilton, Philadelphia, 28 January 2015, interview by phone. 
Craig Staudenmaier, managing partner, Nauman Smith, 30 January 2015, Harrisburg, Pa., interview by phone.
Corinna Wilson, executive director of the Pennsylvania Freedom of Information Coalition and principal of Wilson500, 27 January 2015, interview by phone.
Business is booming at Pennsylvania's Office of Open Records, Jan Murphy, the Patriot-News, 15 March 2013, http://www.pennlive.com/midstate/index.ssf/2013/03/business_is_booming_at_pennsyl.html
Office of Open Records Annual Report 2013, accessed January 2015, https://www.dced.state.pa.us/public/oor/2013AnnualReport.pdf</t>
  </si>
  <si>
    <t>The lobbyist disclosures and reports are not really audited independently. Usually if a mistake has been made, it’s because the lobbyist made a clerical error, such as not realizing one of the guests at a function worked for a government agency.
 When the ethics board learns of a mistake, the incident is usually handled with a fine, provided that the error was deemed innocent.</t>
  </si>
  <si>
    <t>Linda Kent, spokeswoman for Washington State Department of Enterprise Services via email 3/12/2015; 
Brad Shannon, editorial writer for The Olympian, phone interview 3/20/2014; 
List of suspended Disadvantaged Business Enterprise firms, Washington State Office of Minority &amp; Women's Business Enterprises, accessed 4/15/2015; 
http://omwbe.wa.gov/list-suspended-dbe-firms/</t>
  </si>
  <si>
    <t>David Rosenfeld, Public Member of the Transparency Oregon Advisory Commission, Executive Director of The Oregon State Public Interest Research Group (OSPIRG), interviewed by phone, January 8, 2015.
Jeb Bladine, Publisher, News-Tribune, McMinnville, expert on Public Records and access to meetings, interviewed by phone,  January 12, 2015. 
Judson Randall, President of Open Oregon, a coalition of journalists, government officials and civic advocates who help maintain access to government in Oregon. Interviewed by phone on January 8, 2015. 
Attorney General's Government Transparency Report, by Attorney General John R. Kroger with Kron, Green, Medema, Oct. 7, 2010.
www.doj.state.or.us/pdf/government_transparency_report.pdf</t>
  </si>
  <si>
    <t>The state Ethics Act contains provisions that regulate gifts and hospitality for executive branch employees. However, the law makes no specific reference to such restrictions for Ethics Board members. 
Nonetheless, there are no documented cases of board members or their family members accepting illegal gifts or hospitality.</t>
  </si>
  <si>
    <t>South Dakota Constitution, Article 3, Section 12, adopted 1889, http://legis.sd.gov/Statutes/Constitution/DisplayStatute.aspx?Type=Statute&amp;Statute=0N-3-12.
Legislature Joint Rule 1B-2, http://legis.sd.gov/docs/legsession/2015/JointRules.pdf.
South Dakota Codified Laws, Title 6, Chapter 1, "Acts and Records of Local Officers," Section 17, 2005, http://legis.sd.gov/Statutes/Codified_Laws/DisplayStatute.aspx?Type=Statute&amp;Statute=6-1-17.</t>
  </si>
  <si>
    <t>During the reporting period, no instances surfaced that revealed violations of the lobbyist portions of the Kentucky Executive Branch Ethics Commission or the Legislative Branch Ethics Commission.</t>
  </si>
  <si>
    <t>“There have been no documented instances of an Ethics Commission  member or employee violating the gift provisions of the law, said Ethics Commission spokesman David Giannotti.   All Ethics Commission employees must comply with the state conflict-of-interest law, which governs the solicitation or receipt of gifts to public employees.    
Peter Sturges, who was the agency’s executive director for seven years, said employees have always carefully adhered to the gift restrictions within the law and declined to accept any gift that could give rise to even the perception of a conflict of interest.    
No evidence suggests that members of the Commission on Judicial Conduct have violated the law either.</t>
  </si>
  <si>
    <t xml:space="preserve">There are no sanctions or penalties for late or inaccurate reports.
However, Kathy Stachon, Senate lobbyist clerk, noted that if clients fail to file lobbyist salary and compensation reports, the lobbyists wouldn't be able to log into the system when they went to register this year. The client reports would have to be filed before they were allowed back in.
Carmine Boal, chief clerk of the Iowa House, said that although there are no formal consequences or sanctions, it is publicly reported if a report is filed late or not filed at all.
Adam Mason, state policy director for Iowa Citizens for Community Improvement, said often lobbyist reports, such as function reports, are filed late but individuals don't face any consequences. "We have these reporting requirements in place for a reason and unfortunately all too often we just don’t know who is policing the police," he said. </t>
  </si>
  <si>
    <t>Vendor Debarment List, Department of General Services, accessed 26 February 2015. https://eva.virginia.gov/pages/eva-i-buy-for-virginia.htm
Dena Potter, public information officer for the Department of General Services, 24 February 2015, interview by email.
Jeffrey C. Southard, executive vice president at Virginia Transportation Construction Alliance, Richmond, Va., 10 March 2015, interview by phone.</t>
  </si>
  <si>
    <t>Telephone interview with Brady Henderson, legal director of ACLU Oklahoma 1/16/15 3:45 p.m. CST
Telephone interview with Joey Senat, board member of Freedom of Information Oklahoma and media law professor at Oklahoma State University, 1/15/15 10 a.m. CST
Tentative agreement reached to drop parole board charges, Tulsa World article 1/28/14
http://www.tulsaworld.com/homepagelatest/tentative-agreement-reached-to-drop-parole-board-charges/article_9388c2b8-8882-11e3-a785-001a4bcf6878.html
Attorney General's Office finds Worker's Comp Commission violated Open Meeting Act, Tulsa World article 8/7/14
http://www.tulsaworld.com/news/capitol_report/oklahoma-s-attorney-general-s-office-finds-workers-comp-commission/article_bdd2a36d-16d9-5aff-beea-fc861107242e.html</t>
  </si>
  <si>
    <t>Buildings and General Services Commissioner Michael Obuchowski personal interview Feb. 18,
 2015.
Deborah Damore, Purchasing and Contracting Director, Dept. of Buildings and General Services, email Feb. 23, 2015.
Cyrus Patten, Ex. Dir. Campaign for Vermont, email Feb. 23, 2015
Dept. of Buildings and General Services Debarment policy, accessed April 20, 2015 
http://bgs.vermont.gov/purchasing/debarment</t>
  </si>
  <si>
    <t>§ 36-14-5 of the Rhode Island ethics code, passed in 1987, can be found here:
http://webserver.rilin.state.ri.us/Statutes/TITLE36/36-14/36-14-5.HTM
§ 36-14-6 of the Rhode Island ethics code, passed in 1987, requiring legislators to file recusal statements, can be found here:
http://webserver.rilin.state.ri.us/Statutes/TITLE36/36-14/36-14-6.HTM</t>
  </si>
  <si>
    <t>Phone interview April 3, 2015, with Edward Siedle , former SEC attorney and president of  Benchmark Financial Services, a Palm Beach, FL, company that does forensic investigations of pensions. 
Phone interview April 6, 2015, with Richard Warr, professor of  finance at NC State University.
Phone interview April 8, 2015,with Andrew Silton, financial blogger and former chief investment officer for NC retirement fund.
Phone interview April 8, 2015, with John McCoy retired portfolio manager of the NC retirement fund.</t>
  </si>
  <si>
    <t>Rules of the Senate, 78th Legislative Assembly, Rules 3.20 and 3.33
https://www.oregonlegislature.gov/secretary-of-senate/Documents/78th%20Legislative%20Assembly%20SENATE%20RULES%20-%20AS%20ADOPTED.pdf</t>
  </si>
  <si>
    <t>Kent Beers, Utah Chief Procurement Officer, Email response to questions , March 25, 2015. Salt Lake City. 
When contractors are debarred it will appear at this URL: http://purchasing.utah.gov/vendorinformation/2-purchasing/87-debarredvendors.html. Accessed June 10, 2015.
Debarment or suspension from consideration for award of contracts,Amended by Chapter 196, 2014 General Session,   Utah Code 63G-6a-904, http://le.utah.gov/xcode/Title63G/Chapter6A/63G-6a-S904.html?v=C63G-6a-S904_2014040320140329. Accessed May 9, 2015.</t>
  </si>
  <si>
    <t>Public Official and Employee Ethics Law, Title 65 (Public Officers), Sections 1106(j) (State Ethics Commission - Regulations), Section 1103, 1998
http://www.legis.state.pa.us/cfdocs/legis/LI/consCheck.cfm?txtType=HTM&amp;ttl=65&amp;div=0&amp;chpt=11</t>
  </si>
  <si>
    <t>Matthew Sweeney, Office of the New York Comptroller, Assistant Communications Director, March 3, 2015, email; 
Tim Hoefer, Empire Center, Executive Director, Feb. 11, 2015, New York, phone; 
Fiduciary and Conflict of Interest Review of the New York State Common Retirement Fund, Office of the State Comptroller, Feb. 4, 2013, https://www.osc.state.ny.us/reports/pension/NYSCRF_Fiduciary_and_Conflict_of_Interest_Review.pdf</t>
  </si>
  <si>
    <t>Chris Bryan, spokesperson, Texas Comptroller of Public Accounts, telephone interview and email, Jan. 29, 2015 
Debarred Vendor List, Texas State Comptroller, Accessed Feb. 18, 2015 
http://www.window.state.tx.us/procurement/prog/vendor_performance/debarred/debarred_vendors_print.html
Vendor Performance Codes, Comptroller’s Office, Accessed May 4, 2015 
http://www.window.state.tx.us/procurement/prog/vendor_performance/vendor-performance-codes/</t>
  </si>
  <si>
    <t>Ohio Revised Code 102.031 B, Conflicts of interest of member of general assembly, 2001 (last amended May 18, 2005): http://codes.ohio.gov/orc/102.031
Ohio Revised Code 103.02 D and E, Representation by present or former public official or employee prohibited, 2001 (latest amendment effective March 20, 2014): http://codes.ohio.gov/orc/102.03 
Ohio Revised Code 2921.42 A, Having an unlawful interest in a public contract, 1994, (Employment is considered a public contract): http://codes.ohio.gov/orc/2921.42 
JLEC Advisory Opinion 00-001, Feb. 1, 2000: http://www.jlec-olig.state.oh.us/PDFs/AdvisoryOpinions/00-001.pdf</t>
  </si>
  <si>
    <t>Oklahoma Constitution, Article 5, Section 24
http://oklegal.onenet.net/okcon/V-24.html</t>
  </si>
  <si>
    <t>Public Officers Law Section 74, subsection 2, revised 10/2012, http://www.albany.edu/hr/assets/Public-Officers-Law.pdf ; 
Senate Rule X, section 1, no date available, http://open.nysenate.gov/legislation/rules ; Assembly Rule V, section 2, no date available, http://assembly.state.ny.us/Rules/?sec=r5#s2</t>
  </si>
  <si>
    <t>Legislator Participation in Legislative Actions (2006-2010) NC GS 138A-37. http://www.ncleg.net/EnactedLegislation/Statutes/HTML/BySection/Chapter_138A/GS_138A-37.html</t>
  </si>
  <si>
    <t>Dan Mayfield, Sr., New Mexico Public Employees Retirement Association, director, 17 Mar 2015, via phone. 
Jan Goodwin, New Mexico Educational Retirement Board, executive director, 5 May 2015, via phone
Bruce J. Perlman, Ph.D., University of New Mexico, Regents Professor of Public Administration, 12 May 2015, via phone.
Mike Gallagher, Albuquerque Journal, investigative reporter, 12 May 2015, via phone.</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</si>
  <si>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“Open Records and Meetings Opinions 1997 - to date,” 
Wayne Stenehjem, state attorney general, 2013-O-18 (open records and open meetings opinion), Nov. 22, 2013, 
http://www.ag.nd.gov/Opinions/2013/OR-OM/2013-O-18.pdf, accessed Jan. 28, 2015.
Stenehjem, 2013-O-06, April 18, 2103, http://www.ag.nd.gov/Opinions/2013/OR-OM/2013-O-06.pdf, accessed Jan. 28, 2015.
Stenehjem, 2013-O-07, May 3, 2013, http://www.ag.nd.gov/Opinions/2013/OR-OM/2013-O-07.pdf, accessed Jan. 28, 2015.
Stenehjem, 2014-O-19, Nov. 21, 2014, http://www.ag.nd.gov/Opinions/2014/OR-OM/2014-O-19.pdf, accessed Jan. 28, 2015.</t>
  </si>
  <si>
    <t>North Dakota Century Code, § 44-04-22, 1995, http://www.legis.nd.gov/cencode/t44c04.pdf.</t>
  </si>
  <si>
    <t>Germano Martins, New Hampshire Retirement System Board of Trustees, employee member, 2006-present (non-consecutively), Feb. 16, 2015, Lowell, Mass., phone
Dennis Delay, New Hampshire Center for Public Policy Studies, economist, Feb. 11, 2015, Lowell, Mass., phone
Neal Kurk, New Hampshire Legislature, Republican state representative, chairman, sponsor of investment committee legislation, House Finance Committee and Joint Fiscal Committee, Feb. 19, 2015, email</t>
  </si>
  <si>
    <t>NMSA &gt; CHAPTER 10 Public Officers and Employees &gt; ARTICLE 16 Governmental Conduct &gt; 10-16-4. Official act for personal financial interest prohibited; disqualification from official act; providing a penalty. (2011)
http://public.nmcompcomm.us/nmnxtadmin/NMPublicLink.aspx?jd=10-16-4</t>
  </si>
  <si>
    <t>Phone interview with Jonathan Jones, director of NC Open Government Coalition, Feb. 4, 2015.
Phone interview Feb. 16, 2015, with lawyer Hugh Stevens, whose practice involves obtaining  access to public information.
http://www.ncpress.com/assets/site/ag%20booklet%20.pdf; Part 1, Public Records Act Item 18. Article by Colin Campbell, March 16, 2105, NC Attorney General Cooper: Officials Must Complete Ethics Forms, Shouldn't Charge for Records.</t>
  </si>
  <si>
    <t>Joe Perone, Treasury spokesman 2/27/15 phone interview. 
John Loos, co-chair of the New Jersey Retired Public Employees Organization, 2/26/15 phone interview. 
John Reitmyer, New jersey Spotlight statehouse reporter, 3/2/15 interview.</t>
  </si>
  <si>
    <t>The Maine Administrative Services and Procedures law broadly intends that “all qualified Maine citizens have fair and equal opportunity to enter the service of State Government on the basis of merit and to work free from the forces of favoritism, nepotism and political patronage.” 5 § 7031
It also prohibits the hiring or promotion of an individual “by a person related to the job candidate by consanguinity or affinity within the 4th degree.” 5 § 7051</t>
  </si>
  <si>
    <t>Ethics Guidelines, State of New Hampshire, Part 5, “Conflict of Interest Procedure”, 2009
http://www.gencourt.state.nh.us/ethics/ethics.pdf 
Confirmed with Martin Gross, New Hampshire Legislative Ethics Committee, chairman, January 14, 2015, Lowell, Mass., phone
Paul Twomey, New Hampshire House of Representatives, legal counsel 2012-2014, March 30, 2015, Lowell, Mass., phone</t>
  </si>
  <si>
    <t>Robert Freeman, Committee on Open Government, Executive Director, Jan. 28, 2015, New York, phone; 
Diane Kennedy, New York News Publishers Association, President, Feb. 5, 2015, New York, phone; 
 Annual Report to the Governor and State Legislature, Committee on Open Government, December 2014, http://www.dos.ny.gov/coog/pdfs/2014AnnualReport.pdf</t>
  </si>
  <si>
    <t>New Jersey Statutes Annotated 52:13D-18 (L.1971, c.182, s.11; amended 1991, c.241, s.1; 1991, c.505; 2004, c.24, s.2; 2004, c.25, s.2; 2004, c.27, s.25; 2007, c.203, s.1; 2008, c.16, s.1.; 2008, c.99): http://www.njleg.state.nj.us/ethics/statutes.asp?T=COIL</t>
  </si>
  <si>
    <t>The National Conference of State Legislatures found that only half the states prohibit legislators from hiring a relative. Louisiana is one of them.
 But Louisiana has more two dozen exceptions, for instance, to allow family members to hire electricians in certain-sized parishes, within smaller municipalities and schools boards.
 According to La. Rev. Stat. Ann. §42:1119 and §24:31.5 (3), no legislator may hire a member of their family as his or her legislative assistant. Agency heads, members of a governing authority or the chief executive of a governmental entity may not hire immediate family to work in their respective agencies or entities. Many exceptions apply, such as for local school boards in parishes of fewer than 60,000
 Neither cronyism nor patronage as defined in this survey is addressed in state law.</t>
  </si>
  <si>
    <t>Senate Joint Rule 23, Committee on Ethics, 2009
http://leg.state.nv.us/Session/77th2013/SR_Senate.pdf
Phone interview 2/5/15 with Brenda Erdoes, chief legal counsel, Nevada Legislature</t>
  </si>
  <si>
    <t>Trip Jennings, New Mexico in Depth, Executive Director, 9 February 2015, Santa Fe, New Mexico, in person. 
 Steve Terrell, The Santa Fe New Mexican, reporter, 9 February 2015, Santa Fe, New Mexico, in person.
 Letter from Assistant Attorney General Sally Malave to Loren Cushman, Superintendent of the Animas Public School District, July 2014. https://docs.google.com/viewer?a=v&amp;pid=sites&amp;srcid=bm1hZy5nb3Z8cHVibGljLXJlY29yZHMtcHJvamVjdHxneDo2YTA2YjY1ZmZmZmQzOTM2
 Letter from Assistant Attorney General Sally Malavé to Doña Ana County Clerk Lynn Ellins, May 15, 2013, https://docs.google.com/viewer?a=v&amp;pid=sites&amp;srcid=bm1hZy5nb3Z8cHVibGljLXJlY29yZHMtcHJvamVjdHxneDo1MjRmNjg4MjUxNzJiODkx. 
 Letter from Assistant Attorney General Zachary Shandler to Edgewood Town Clerk Estefanie Muller, April 29, 2013, https://docs.google.com/viewer?a=v&amp;pid=sites&amp;srcid=bm1hZy5nb3Z8cHVibGljLXJlY29yZHMtcHJvamVjdHxneDoyMWEzYzQ5YjM1NDQ0NDg0</t>
  </si>
  <si>
    <t>Yvonne Nevarez-Goodson, Executive Director, Nevada Commission on Ethics, Las Vegas, NV, April 14, 2015 and May 4, 2015, by phone.
State of Nevada Commission on Ethics, Archives of 3rd Party RFOs (Complaints) and 1st Party RFOs (Advisory Opinions), accessed May 21, 2015
http://www.ethics.nv.gov/COE_website_files/coe_DOCUMENTS_2014.html
Aurora Campaign Finance Disclosure records for Tina Leiss, Executive Officer, Nevada Public Employees' Retirement System, accessed May 21, 2015 
http://nvsos.gov/SOSCandidateServices/AnonymousAccess/CEFDSearchUU/CandidateDetails.aspx?o=9nrAR20DkWPZp2HsW8hWTQ%253d%253d</t>
  </si>
  <si>
    <t xml:space="preserve">The laws that created and govern the state civil service personnel system, or "merit system," effectively outlaw the hiring and promotion for civil service positions based on nepotism, cronyism and patronage. Kentucky Revised Statutes Chapter 18A, Section 10, Subsection (1), defines the purpose of the law as establishing a "personnel administration based on merit principles and scientific methods governing the recruitment, examination, appointment, promotion, transfer, lay-off, removal, discipline, and welfare of its classified employees and other incidents of state employment. All appointments and promotions to positions in the state classified service shall be made solely on the basis of merit and fitness, to be ascertained by competitive examination ..."
Violating those hiring and promotion rules -- which even extend to promotions for certain exempted levels, such as division head, department directors and commissioners -- is a misdemeanor carrying between 30 days and six months in jai upon conviction, according to KRS 18A.990. 
In addition, advisory opinions issued by the Executive Branch Ethics Commission in 2004 and 2007 effectively determined that hiring or supervising a family member — nepotism — would violate the Executive Branch Ethics Code. The Executive Branch Ethics Commission determined in the advisory opinions that an executive branch official hiring a family member or seeking to influence another executive branch official's interviewing, approval, supervision or performance evaluation of a family member would violate Kentucky Revised Statutes Chapter 11A .020,  Subsection 1. That law forbids a public servant from attempting to "use his influence in any matter which involves a substantial conflict between his personal or private interest and his duties in the public interest."
While no statute explicitly forbids cronyism or patronage, the Executive Branch Ethics Code in Kentucky Revised Statutes Chapter 11A, Section 020, subsection (1)(c ) more broadly forbids a public servant from using “his official position or office to obtain financial gain for himself or any members of the public servant’s family.” And the Executive Branch Ethics Commission has, in past cases, cited that provision when sanctioning a state employee from hiring family members. In addition, the hiring system implemented for civil servants in KRS Chapter 18A is aimed at establishing a system so that the hiring is based by the merits of job candidates. </t>
  </si>
  <si>
    <t>Delaware Attorney General Matt Denn, email interview, October 31, 2014;
Foundation for Delaware's Future 2014 8-day primary​ report, accessed March 23, 2015, https://cfrs.elections.delaware.gov/
Delaware Issues Fund 30-day general report, accessed March 23, 2015, https://cfrs.elections.delaware.gov/</t>
  </si>
  <si>
    <t>Mary Ellen Klas, Miami Herald/Tampa Bay Times, capital bureau chief, March 16, 2015, phone interview
Mark Herron, Tallahassee attorney considered top expert on Florida election law, interviewed by phone March 18, 2015
Scott, Crist raised most of their cash through PACs, Orlando Sentinel, Feb. 1, 2015,  http://www.orlandosentinel.com/news/politics/os-governors-race-campaign-moneyu-20150201-story.html</t>
  </si>
  <si>
    <t>John Paff, chairman of New Jersey Libertarian Party's Open Govenmnet Advocacy Project, 2/15 phone interview 
Jennifer Borg, general counsel for North Jersey Media Group, 2/2/15 phone interview. 
Christe pays high price fighting records request, AP.org story, 9/16/2014: http://www.dailymail.co.uk/wires/ap/article-2749938/Christie-pays-high-price-fighting-records-requests.html</t>
  </si>
  <si>
    <t>Michael Walden-Newman, executive director, Nebraska Investment Council, in-person interview at his office, April 7, 2015
Frank Daley, executive director, Nebraska Accountability and Disclosure Commission, phone interview, March 9, 2015
Kate Allen, legal counsel, Nebraska Legislature Retirement Systems Committee, phone interview, April 15, 2015</t>
  </si>
  <si>
    <t>Email exchange with Kevin Rennie, political columnist with The Hartford Courant, April 1, 2015.
"Malloy Says DGA Responded ‘Appropriately’," by Hugh McQuaid, CT News Junkie, April 25, 2014, http://www.ctnewsjunkie.com/archives/entry/malloy_says_dga_responded_appropriately/
"Independent super PAC opposing Malloy has ties to Foley," by Mark Pazniokas, CT Mirror, Aug. 18, 2014, http://ctmirror.org/2014/08/18/independent-super-pac-opposing-malloy-has-ties-to-foley/
"When 'Independent Expenditures' Aren't," blog by Karen Hobert Flynn, Senior Vice President for Strategy &amp; Programs, Common Cause, and former director of Common Cause CT, April 24, 2014, http://www.commonblog.com/2014/04/24/when-independent-expenditures-arent/
Common Cause Connecticut, "Buying a Governor's Seat," accessed June 8, 2015, http://www.commoncause.org/states/connecticut/issues/money-in-politics/buying-a-governors-seat/</t>
  </si>
  <si>
    <t>Ann Rice, New Hampshire Office of the Attorney General, deputy attorney general, December 31, 2014, Lowell, Mass., phone. 
William Chapman, Orr &amp; Reno law firm, attorney and shareholder, December 29, 2014, Lowell, Mass., phone.
Joshua Gordon, appeals lawyer, handles Chapter 91-A cases at state Supreme Court level, December 29, 2014, Lowell, Mass., phone.</t>
  </si>
  <si>
    <t>David Ewer, Montana Board of Investments, Executive Director, 26 February 2015, Helena, Montana, email 
Board of Investments, Governing laws and constitution, September 2013, http://investmentmt.com/Portals/96/shared/TheBoard/docs/BoardLaws.pdf
Quinton Nyman, Montana Public Employees Association, Executive Director, 11 March 2015, Helena, Montana, email
Legislative Performance Audit, State Investment Management and Governance Practices, January 2014, http://leg.mt.gov/content/Publications/Audit/Report/12P-10.pdf
Commissioner of Political Practices, Ethics Complaint Decisions , http://politicalpractices.mt.gov/2recentdecisions/ethics.mcpx</t>
  </si>
  <si>
    <t>Lesley Donley, deputy attorney general, email interview, March 16, 2015
Shawn Renner, Lincoln attorney representing Media of Nebraska, in-person interview at his office, March 9, 2015
Gavin Geis, executive director, Common Cause Nebraska, in-person inte</t>
  </si>
  <si>
    <t>Phone interview 2/3/15 with Sarah Bradley, deputy attorney general, public records deputy.
 Interview 1/19/15 with Barry Smith, executive director, Nevada Press Association, in Carson City.
 Interview 1/19/15 with Sandi Chereb, Las Vegas Review-Journal political reporter, Carson City.
 "Public Records," April 2, 2014, by Sarah Bradley, deputy attorney general for public records.
 http://nsla.nv.gov/uploadedFiles/nslanvgov/content/Records/Public_Records/Bradley%202014%20NPRA.pdf</t>
  </si>
  <si>
    <t>Nicole Hamler, Director of Administrative Planning and Design, PSRS/PEERS, 18 May 2015, interview by email.
Scott Simon, executive director, MPERS, 13 May 2015, interview by email.
Gary Findlay, executive director, MOSERS, 10 April 2015, interview by email.
Pam Hoffman, compliance officer and internal auditor, MOLAGERS, 7 May 2015, interview by email.
Sue Cox, executive director, Association of Retired Missouri State Employees, Jefferson City, Missouri, 12 May 2015, interview by phone.
Ronda Stegmann, director, Joint Committee on Public Employee Retirement Systems, Jefferson City, Missouri, 19 May 2015, interview by phone.
Brad Harmon, president, Communication Workers of America Local 6355, Jefferson City, Missouri, 12 May 2015, interview by phone.</t>
  </si>
  <si>
    <t>Anita Lee, The Sun Herald, reporter, April 7 2015, Biloxi, Mississippi, phone interview.
Walter Brown, former board member, Mississippi Ethics Commisssion, Natchez, Mississippi, April 22, 2014, phone interview.
Tom Hood, Executive Director, Mississippi Ethics Commission, Jackson, Mississippi, April 30, 2015, interview.
Public Records Opinions, Mississippi Ethics Commission.
http://www.ethics.state.ms.us/ethics/ethics.nsf/webpage/A_records?OpenDocument
Mississippi Ethics Commission, Thomas Williams v. LAUDERDALE COUNTY BOARD OF SUPERVISORS.
http://www.ethics.state.ms.us/ethics/ethics.nsf/PageSection/A_meetings_M-14-001/$FILE/Final%20Order,%20M-14-001.pdf?OpenElement</t>
  </si>
  <si>
    <t>Aaron Malin, Director of Research, Show-Me Cannabis, 25 March 2015, St. Louis, Missouri, interview by email.
Jean Maneke, The Maneke Law Group LC, 27 March 2015, Kansas City, Missouri, interview by email.
Sean Nicholson, executive director, Progress Missouri, 25 March 2015, Jefferson City, Missouri, interview by phone.</t>
  </si>
  <si>
    <t xml:space="preserve">Mike Meloy, Montana Freedom of Information Hotline, Attorney, 20 January 2015, Bozeman, Montana telephone 
Montana Code Annotated, Title II, Chapter 6 Part 1, http://leg.mt.gov/bills/mca_toc/2_6_1.htm
Concealed Weapons, Secret Identities, Jackson Bolstad, Montana Journalism Review, January 2014, http://mjr.jour.umt.edu/concealed-weapons-secret-identities/      </t>
  </si>
  <si>
    <t>Mississippi Ethics Commission Executive Director Tom Hood: e-mail question-and-answer exchange - Feb. 18, 2015
The Clarion-Ledger - March 24, 2015 news article: http://www.clarionledger.com/story/news/2015/03/23/house-passes-senates-weaker-reforms/70353622/
Mississippi Secretary of State: www.sos.ms.gov/Elections-Voting/Documents/2015%20Lobbying%20Guide.pdf    
State Legislature - House Bill 824:http://billstatus.ls.state.ms.us/documents/2015/html/HB/0800-0899/HB0825PS.htm</t>
  </si>
  <si>
    <t>Under the Iowa Code Chapter 8A.416, which defines and prohibits discrimination under the merit system, "a person shall not be appointed or promoted to, or demoted or discharged from, any position in the merit system, or in any way favored or discriminated against with respect to employment in the merit system because of the person’s political or religious opinions or affiliations or race or national origin or sex, or age." 
Furthermore, under Iowa Code Chapter 71, nepotism, it is unlawful to appoint "any person related by consanguinity or affinity, within the third degree, to the person elected, appointed or making said appointment," unless the appointment is first approved by an officer, board, council, or commission who has authority over the person making the appointment.
Although the code protects merit employees from discrimination and directly addresses nepotism, it does not directly address patronage or cronyism.</t>
  </si>
  <si>
    <t>Kansas law prohibits nepotism within the state civil service. The law does not address cronyism or patronage.</t>
  </si>
  <si>
    <t>James Hohman, writer/researcher, Mackinac Center for Public Policy, phone interview, May 9, email conversation, June 29, 2015                                                                                                                       
Terry Stanton, communications director, Treasury Department, email conversations, June 26, 2015  
Phil Stoddard, director of Michigan Office of Retirement Services, phone interview, May 18, 2015                                                                                                                                                                                                                                                
Caleb Buhs, public information officer, Department of  Technology, Management and Budget, email conversations, April 21-26, May 6, 2015</t>
  </si>
  <si>
    <t>Interview with Kevin Blanchette, former Massachusetts State Representative and currently the executive director of the Worcester Regional Retirement Board, conducted by phone on February, 23, 2015 
Massachusetts Ethics Law on Gifts and Gratuities
http://www.mass.gov/ethics/laws-and-regulations/conflict-of-interest-information/info-section-3/ -  website accessed March 29, 2015 
State Ethics Commission Opinions and Rulings 
http://www.mass.gov/ethics/opinions-and-rulings/ - website accessed March 29, 2014
State Ethics Rulings by Year
http://www.mass.gov/ethics/opinions-and-rulings/rulings-by-calendar-year/ - website accessed March 29, 2014
Massachusetts Ethics Commission fines regional retirement board member for violation of Ethics law 
http://www.mass.gov/ethics/press-releases-meetings-and-publications/press-releases/2011-press-releases/timothy-bassett-press-release-2011-10-20.html  - website accessed March 29, 2014.</t>
  </si>
  <si>
    <t>Stacie Christensen, Information Policy Analysis Division of the Minnesota Department of Administration, Director, 24 February 2015, St. Paul, Minnesota, in-person interview
Matt Ehling, Public Record Media, Director, 3 March 2015, Minneapolis, email correspondence.
Advisory Opinions by Topic, Information Policy Analysis Division of the Minnesota Department of Administration, 3 March 2014, http://www.ipad.state.mn.us/opinions/</t>
  </si>
  <si>
    <t>The state's ethics code says that an individual employed in an agency may not hire a relative and may not be employed in the same agency in which the employee's relative is the hiring authority, unless the employee was on the job a year beforehand. An individual employed in anagency can't contract with or supervise the work of a business in which a relative is a partner, executive or sole owner either. (Indiana Code 4-2-6-16, State ethics/conflicts of interest code, nepotism).
 The code, however, does not specifically address cronyism or patronage, although the civil service code calls for hiring based on professional qualifications and skills. 
 Indiana's state civil service law sets up a procedure so employees -- except gubernatorial appointees -- can file complaints that identify a law, rule or policy that was violated within 30 days of the alleged violation. It's a three-step process that starts with the employee's supervisory, then goes to the personnel department within 15 days and, finally, to the State Employees' Appeals Commission within another 15 days. (Indiana Code 4-15-2.2-12, State civil service law, hiring criteria).</t>
  </si>
  <si>
    <t>FOIA, Section 15.236
House Bill 4401 (Enacted 2015) https://legiscan.com/MI/text/HB4001/id/680334/Michigan-2013-HB4001-Introduced.html
Michigan Press Association – Legal Counsel Robin Luce-Herrmann, Feb. 23, 2015, phone interview
State Sen. Steve Bieda, Feb. 24, 2015, phone interview</t>
  </si>
  <si>
    <t>All sources accessed on Jan. 4,5, and 28, 2015
Todd Wallack, Boston Globe, reporter, December 16, 2014, Boston MA, telephone and email 
Shawn Musgrave, Muckrock, reporter, December 12, 2014, Boston MA, telephone and email 
Interview:  Robert Ambrogi, media lawyer, Boston, MA, December 9, 12, 2014
Laura Crimaldi, Boston Globe, reporter, board member of New England First Amendment Coalition, December 18, 2014, Boston, MA, email
Secretary of State Galvin faces criticism for keeping government secrets, Todd Wallack, Boston Globe, Boston, MA, September 13, 2014
September, 2014 Boston Globe article on frequency with which Massachusetts Secretary of State rules to keep records secret:  http://www.bostongobe.com/metro/2014/09/13/secretary-state-galvin-faces-criticism-for-keeping-government-secrets/e70pa1N2jfwTzKQyrLMWSL/story.html
Massachusetts Attorney General determinations of violations of Open Meeting law since Jan. 1, 2013
http://www.oml.ago.state.ma.us/Search.aspx?section=1</t>
  </si>
  <si>
    <t>Within a couple of days of the close of the legislative session, the amended line-item budget approved by the legislature for the next biennium appears on the website of the Legislative Counsel Bureau's fiscal analysis division.
The Priorities and Performance Based budget, a more accessible summary produced by the executive branch, is not updated to reflect changes made by the legislature. That's due in part to lack of agreement between the two branches of government about which format to use.
The amended line-item budget also appears on the Department of Administration's budget division website, with a line-by-line comparison of executive branch proposals and legislative amendments.</t>
  </si>
  <si>
    <t>A 100 score is earned if judges' performance evaluations provide insight into the judges' abilities, integrity, impartiality, communication skills, professionalism, and administrative capacity, and similar. Records are available to the public in standardized formats. 
A 50 score is earned if evaluations are available, but lack important details or are not available to the public in standardized formats. 
A 0 score is earned if evaluations fail to provide a clear accounting of judges' performance or are not publicly available.</t>
  </si>
  <si>
    <t>HB 2 is the budget bill that the Montana legislature passes every two years and it is available online at no cost. HB 2 authorizes the executive to implement the policy measures contained in the budget.</t>
  </si>
  <si>
    <t>Typically, more than one bill embodies the Appropriations Committee recommendation. One large bill appropriates most state funds, for operations and state aid. A second bill typically is offered to make appropriations for capital construction projects. Another bill provides for deficit appropriations, i.e., adjustments to appropriations previously authorized for the current year. 
 Other bills also may be offered: Bills making appropriations for salary increases, increased benefits costs or substantive law changes, (such as authorization for a fee and creation of a fund), that implement some aspect of the committee recommendation.
 Together, these bills, when passed, comprise the enacted budget, the most recent of which is found at http://nebraskalegislature.gov/pdf/reports/fiscal/2013budget.pdf.
 In addition to being posted online, the budget is made available, on request, to citizens via email or via mailed hard copy for nominal fees.</t>
  </si>
  <si>
    <t>Michael Golden, director of external relations, Maryland Retirement Agency, email response, 4/1/15 and 4/2/2015; 
Morris Segall, senior economist, Sage Policy Group, telephone interview, 4/6/15, 
Jeff Hooke, investment banker, Focus Securities, and analyst, Maryland Public Policy Institute, telephone interview 4/14/15
Google search of news stories in the time period studied (January 2013 - March 2015) turned up no stories about issues with decision-makers at the state retirement agency/pension agency failing to adhere to the law governing gifts and hospitality. Search on gifts and maryland pension on 4/15/15</t>
  </si>
  <si>
    <t>Sandy Matheson, Maine Public Employees Retirement System, Executive Director, 18 February 2015, Portland, Maine, in person interview.
Naomi Schalit, Senior Reporter, Maine Center for Public Interest Reporting, 25 February 2015, in person interview.
Beth Ashcroft, Director, Office of Program Evaluation and Government Accountability, 26 February 2015, in person interview.
Comprehensive Annual Financial Report, Maine Public Employee Retirement System, 2014, accessed March 16, 2015,
http://www.mainepers.org/PDFs/CAFRS/CAFR14.pdf</t>
  </si>
  <si>
    <t>The state Legislature publishes the annual budget enacted through the appropriation bills each spring. They authorize the executive to implement the policy measures the budget contains. The budget laws in bill form are available on the Legislature's website upon final approval.
The Legislature also publishes a budget to show how much it authorizes state government to spend each fiscal year and compares that to the previous fiscal year.  It's available on the Legislature's website.</t>
  </si>
  <si>
    <t>The most detailed form of the budget passed by the legislature for enactment by the governor is the house bills designated for budget appropriations: HB 1 through HB 15 and HB 20. The bills represent the actual budget debated by the General Assembly and vetoed by the governor, and then overridden by the legislature if applicable. They are available online through the bill list and bill search functions of the House and Senate websites. They are updated as they go through the budget process in real time.</t>
  </si>
  <si>
    <t>There is no such entity in Maryland.
Confirmed by Asst. Atty. General Adam Snyder, telephone interview, 3/11/15; 
Jennifer Bevan-Dangel, exec director, Common Cause, telephone interview, 2/24/15; 
Bryan P. Sears, reporter, The Daily Record, Baltimore, telephone interview 3/15/15</t>
  </si>
  <si>
    <t>Robert T. Scott, executive officer, the Public Research Council of Louisiana, in-person interview, Feb. 21, 2015
Kevin Pearson, Republican state representative from Slidell who chairs the House Retirement Committee, in-person interview, March 3, 2015
Joel Robideaux, Republican state representative from Lafayette, in-person interview, Feb. 19, 2015
Louisiana Board of Ethics charges, accessed April 13, 2015
http://ethics.la.gov/EthicsCharges/CustomSearch.aspx?SearchName=SearchbySubjectMatters 
Pension fund for New Orleans firefighters on shaky ground after missteps, Richard Thompson, nola.com, Oct. 1, 2012
http://www.nola.com/politics/index.ssf/2012/10/pension_fund_for_city_firefigh.html#incart_story_package 
Louisiana pension funds may rue quick hedge fund deal, Richard Thompson, nola.com. Aug. 14, 2011
http://www.nola.com/business/index.ssf/2011/08/louisiana_pension_fund_may_rue.html#incart_story_package</t>
  </si>
  <si>
    <t>Once the annual budget process is completed, the Legislature publishes online, for free, the new fiscal year budget in a few different forms. In Michigan, that budget is traditionally amended in substantial ways from the governor's proposed budget, particularly in years when the Legislature is controlled by the governor's opposing party.</t>
  </si>
  <si>
    <t>The state legislature does not publish an enacted budget. Rather the House and Senate research arms publish tracking spreadsheets that show final budget decisions but do not authorize the executive to implement policy measures.
Instead, the enacted budget is published by the Minnesota Office of Management and Budget.</t>
  </si>
  <si>
    <t>The enacted budget can be found on the website of the Commonwealth of Massachusetts for free and it is available within a week of its enactment . The 2015 enacted budget can be found, for instance, at: http://malegislature.gov/Budget/FinalBudget/2015
A more searchable, web-friendly budget summary can be found at:
http://www.mass.gov/bb/gaa/fy2015/</t>
  </si>
  <si>
    <t>Beth Ashcroft, Director, Office of Program Evaluation and Government Accountability, 26 February 2015, in person interview.
Judy Meyer, Lewiston Sun Journal, Managing Editor, 14 January 2015, Lewiston, Maine, telephone interview.
Sigmund Schutz, Preti-Flaherty, Attorney, 15 January 2015, Portland, Maine, telephone interview.
Brenda Kielty, Public Access Ombudsman, 9 January 2015, Augusta, Maine, email interview.
Healthy Maine Partnerships’ FY13 Contracts and Funding, Report No. SR-CDCHMP-13, December 2013, http://www.maine.gov/legis/opega/reports/CDCHMP%20Final%20Report%20as%20revised%20January%202014%201-28-14.pdf
Public Access Ombudsman Report, Brenda Kielty, March 2013, accessed March 11, 2015, http://www.maine.gov/foaa/docs/Ombudsman%20Report%202012%20final.pdf
Public Access Ombudsman Report, Brenda Kielty, March 2014, accessed March 11, 2015, http://www.maine.gov/foaa/docs/Public%20Access%20Ombudsman%20Report%202013%20final.pdf</t>
  </si>
  <si>
    <t>No such law exists. 
There is no explicit law against hiring/better treatment of family members, cryonism, or patronage. Although in the Illinois Constitution, section 17 is titled "no discrimination in employment" it details specifics related to race, color, creed, national ancestry and sex, it does not specify familial/friend relations.  
The Executive Inspector General's job is, by law, to "review hiring and employment files of each state agency...to ensure compliance with Rutan v. Republican Party of Illinois, 497 U.S. 62 (1990), and with all applicable employment laws." So long as the hiring process is legitimate, and the job applicants have legitimate qualifications, it is legal. 
However, family and friend hires are frowned upon and have amounted to several scandals in Illinois. One of the most recent scandals was former Governor Pat Quinn’s Department of Transportation hires. Also, in 2014, Michael Madigan was involved in a patronage scandal for Metra, but none of the hires lost their jobs because of it.</t>
  </si>
  <si>
    <t>Upon enactment, the State Legislature publishes the law authorizing the budget — and the governor's policy measures, as amended during the process, in its register of session laws. Laws are generally posted immediately upon passage.
 In 2013-2014, the law was entitled, "An Act Making Unified Appropriations and Allocations for the Expenditures of State Government, General Fund and Other Funds and Changing Certain Provisions of the Law Necessary to the Proper Operations of State Government for the Fiscal Years Ending June 30, 2013, June 30, 2014 and June 30, 2015," and can be reviewed or downloaded, free of charge, at the Legislature's website.</t>
  </si>
  <si>
    <t xml:space="preserve">The enacted budget is published by the governor's Department of Budget and Management based on the enacted budget approved by the General Assembly which is publishes just like any other bill. </t>
  </si>
  <si>
    <t xml:space="preserve">Kentucky's biennial budget is posted on the Legislative Research Commission website for free viewing or downloading. A link to the budget document is included on the LRC's front page, www.lrc.ky.gov, under the "Quick Links" box in the upper right corner of the site.
The final version of the budget, which also includes any gubernatorial vetoes, is available in PDF (portable document format), which is a proprietary program not compatible with all computers or browsers. 
Kentucky's budget is approved during each even-year legislative session by April 15. The final document is posted within a week of the governor's veto actions or, if the governor chooses not to veto any line items, within a week of the expiration of the veto period. </t>
  </si>
  <si>
    <t>The enacted budget is posted, along with earlier versions and the governor’s line-item vetoes and his reasoning, online immediately upon signature of the governor; the public can download it free of charge.</t>
  </si>
  <si>
    <t>Carl Redman, a former newspaper editor who testifies as an expert on public records access, in-person interview, Feb. 5, 2015.
Robert T. Scott, head of the Public Affairs Research of Louisiana, in-person interview, Feb. 23, 2015.
Leo Honeycutt, former communications director for Louisiana Department of Justice, in-person interview, Dec. 18, 2014.</t>
  </si>
  <si>
    <t>Idaho law strictly bans nepotism. Idaho Code Section 18-1359E bans appointment, hiring, or paying of public funds to a relative of a public servant “who is related by either blood or marriage within the second degree.” The second degree of consanguinity extends to first cousins. 
 Further, state civil service employees are protected from nepotism, cronyism and patronage by civil service protections including professional criteria for hiring and evaluation, including testing; due process guarantees for firing or discipline; and more, all under Idaho’s Personnel System law, Idaho Code 67-53. However, there is no specific language that prohibits favoritism and/or cronyism or patronage.
 Also, Idaho administrative rules further ban nepotism and enforce a merit system for classified employee hiring, promotion, and discipline. “No employee shall work under the immediate supervision of a supervisor who is a spouse, child, parent, brother, sister or the same relation by marriage,” states Idaho Administrative Code IDAPA 15.04.01, section 025.
.</t>
  </si>
  <si>
    <t>Jon Fleischaker, Dismore &amp; Shohl, partner and First Amendment attorney, 13 January 2015, Louisville, Kentucky, phone interview.
Robyn Bender, Attorney General's office, assistant deputy attorney general, 14 January 2015, Frankfort, Kentucky, phone interview.
Kentucky cabinet penalized $756,000 for 'willfully circumventing' child-abuse open records ruling, judge says, Mike Wynn, Louisville Courier-Journal 23 December 2013, http://www.courier-journal.com/story/news/crime/2013/12/23/kentucky-cabinet-penalized-756000-for-willfully-circumventing-child-abuse-open-records-ruling-judge-says/4180437/, accessed 18 January 2015.
Open Records Decision 2013-003 Frank DeNiro vs. City of Burnside, Kentucky Attorney General's Office 8 January 2013, http://ag.ky.gov/civil/orom/Pages/2013.aspx, accessed 18 January 2015.</t>
  </si>
  <si>
    <t>Hawaii has no nepotism laws per se. However, some activities similar to nepotism, cronyism and patronage are addressed in Chapter 84, Section 13 under "Fair Treatment," and some could fall under Section 14, conflicts of interest.
Under §84-13, civil servants are prohibited from using their official position to secure or grant unwarranted privileges, exemptions, advantages, contracts, or treatment, for themselves or others including employment opportunities. §84-14 prohibits civil servants from assisting any persons in any business or act in which the employee has participated or will participate in their official capacity.</t>
  </si>
  <si>
    <t>No such law exists.
District Judges, RCW 3.34 RCW, 2011
http://apps.leg.wa.gov/RCW/default.aspx?cite=3.34</t>
  </si>
  <si>
    <t>Jay Wierenga, Fair Political Practices Commission, Communications Director, Jan. 22, 2015, Sacramento, email
Phillip Ung, California Forward, Director of Public Affairs, Sacramento, Jan. 26, 2015, interview
Fair Political Practies Commission, Advice Letter I-10-159, Ash Pirayou, Dec. 10, 2013
http://www.fppc.ca.gov/index.php?id=545
Fair Political Practices Commission, Stipulation, Decision and Order, Apr. 25, 2013
http://www.fppc.ca.gov/%5C/Agendas/2013/04-13/4Voters%20for%20a%20New%20California%20-%20Stip%20and%20Exh.pdf
Fair Political Practices Commission, Stipulation, Decision and Order, Aug. 21, 2014
http://www.fppc.ca.gov/agendas/2014/08-14/11%20McQuiston%20-%20Stip%20and%20Exh.pdf</t>
  </si>
  <si>
    <t>In practice, state-level judges' performance evaluations are complete and detailed.</t>
  </si>
  <si>
    <t>Colorado journalist Sandra Fish, during a Jan. 17, 2015 phone interview. Luis Toro, director of Colorado Ethics Watch, during a Jan. 19, 2015 phone interview.  "Colorado GOP looks to establish expenditure committee free of limits,” The Denver Post, Jan. 7, 2014: http://www.denverpost.com/politics/ci_24858117/colorado-gop-looks-establish-expenditure-committee-free-limits</t>
  </si>
  <si>
    <t>The Indiana General Assembly passes, in odd-number years, a two-year budget for all state government spending in the form of a budget bill. That bill, like other bills approved by both the House and the Senate, is posted online on the state legislature's web site, after each session is over at no cost to citizens. 
 But getting a copy, either in print or online, of the finalized enrolled act isn't all that easy and citizens may not know where to look for it, says Erik Gonzalez, fiscal analyst for Indiana House Democrats. He said the budget, as finalized as an enrolled act, is posted on the State Budget Agency's website, where people can download a copy and compare it to previous year's budgets going back 10 years. The site includes agency budget requests, budget committee hearing action, budget as submitted by the governor, revenue forecasts and the budget as passed.
 But he said citizens have to go through several steps to find it. As with other bills, he said, the number of the budget bill won't necessarily be the number of the enrolled act, depending on the order in which the governor approves bills. "Quite honestly, it's not user-friendly," said Gonzalez. 
 The budget, as finalized, is also posted on the Legislative Services Agency's website. 
 Members of the public can request a print copy of the budget, as passed, from the Legislative Services Agency's legislative information center, by calling 317-232-9856, or by visiting its office in the Statehouse, Room 232. The copy can be made available the day of the request or within a few days, at the most, according to the agency.</t>
  </si>
  <si>
    <t>1 VSA 312, Public Records Law (2013). 
http://legislature.vermont.gov/statutes/section/01/005/00312
Rules of the House of Representatives Jan. 28, 2015.#29, accessed April 30, 2015 
http://legislature.vermont.gov/assets/Rules/houserules.pdf.
Permanent Rules of the Vermont Senate, 2013, #29, accessed April 30, 2015 
http://legislature.vermont.gov/assets/All-Senate-Documents/Senate-Rules.pdf
Joint Committee on Judicial Retention previous meetings site, accessed April 17, 2015. http://legislature.vermont.gov/committee/meetinghistory/2016/35
Chief Superior Judge Brian Grearson personal interview Feb. 17, 2015.
Dan Barrett, staff attorney VT ACLU telephone interview Feb. 19, 2015.</t>
  </si>
  <si>
    <t>Nebraska State Law 49, Section 1499; effective 1976, last revised 2005; 
http://nebraskalegislature.gov/laws/statutes.php?statute=49-1499
Lincoln Journal Star editorial, "Senators can help watchful citizens," Feb. 10, 2010; 
http://journalstar.com/news/opinion/editorial/senators-can-help-watchful-citizens/article_41cba16e-16be-11df-8425-001cc4c03286.html</t>
  </si>
  <si>
    <t>The state legislature publishes the entire enacted budget online and at no cost. The complete enacted budget can be accessed at budget.illinois.gov. 
The enacted budget is presented in the following documents in excel format:
- Enacted Total Budget by Line Item
- Operating and Capital
- Operating Budget by Program
- General Funds Transfers Out</t>
  </si>
  <si>
    <t>Missouri Revised Statutes, 1978, Chapter 105 section 452, amended 1990, 1991, 2008, http://www.moga.mo.gov/mostatutes/stathtml/10500004521.html
Missouri Revised Statutes, 1991, Chapter 105 section 461, amended 1997, http://www.moga.mo.gov/mostatutes/stathtml/10500004611.html</t>
  </si>
  <si>
    <t>Montana Code Annotated, title 2, chapter 2, part 11, section 2, 1947, http://leg.mt.gov/bills/mca/2/2/2-2-112.htm
Montana legislators receive ethics training, Charles S. Johnson, Missoulian, 15 January 2015, http://missoulian.com/news/state-and-regional/montana-legislators-receive-ethics-training/article_af4cdb7e-15aa-5b55-80af-5faea33443dc.html</t>
  </si>
  <si>
    <t>Georgia law prohibits favorable treatment of family members, which is defined as spouse and dependents, but there is no separate law dealing with favorable treatment of friends and colleagues nor a prohibition of patronage. 
 A 2011 Executive Order expands the prohibition of favorable treatment of family members, to spouse, parent, grand parent, brother, sister, uncle, aunt, nephew, niece, first cousin, father in-law, mother in-law, brother in-law, sister in-law, son in-law, daughter in-law, stepparent, stepchild stepson, stepdaughter, half brother and half sister.</t>
  </si>
  <si>
    <t>Nepotism is prohibited within the state civil service by statute in Florida. The law is silent on cronyism and patronage. 
Florida’s Anti-Nepotism Statute. 112.3135 Restriction on employment of relatives.— (1) In this section, unless the context otherwise requires: (a) “Agency” means: 1. A state agency, except an institution under the jurisdiction of the Board of Governors of the State University System; 2. An office, agency, or other establishment in the legislative branch; 3. An office, agency, or other establishment in the judicial branch;  (2)(a) A public official may not appoint, employ, promote, or advance, or advocate for appointment, employment, promotion, or advancement, in or to a position in the agency in which the official is serving or over which the official exercises jurisdiction or control any individual who is a relative of the public official. An individual may not be appointed, employed, promoted, or advanced in or to a position in an agency if such appointment, employment, promotion, or advancement has been advocated by a public official, serving in or exercising jurisdiction or control over the agency, who is a relative of the individual or if such appointment, employment, promotion, or advancement is made by a collegial body of which a relative of the individual is a member. However, this subsection shall not apply to appointments to boards other than those with land-planning or zoning responsibilities in those municipalities with less than 35,000 population. This subsection does not apply to persons serving in a volunteer capacity who provide emergency medical, firefighting, or police services. Such persons may receive, without losing their volunteer status, reimbursements for the costs of any training they get relating to the provision of volunteer emergency medical, firefighting, or police services and payment for any incidental expenses relating to those services that they provide. "</t>
  </si>
  <si>
    <t>Idaho imposes fines at the end of every lobbying disclosure reporting cycle on those who don’t file the disclosures as required. In December of 2014, it fined five lobbyists $50 each. Typically during the legislative session, two or three each month face $50 fines.
 For initial registrations, those who haven’t registered first receive a warning, but if they don’t immediately comply, they are fined. Lobbyists are required to register BEFORE they do any lobbying. In calendar year 2014, the Idaho Secretary of State's office sent warning notices to 46 lobbyists who hadn't filed required reports; eight were fined $50 apiece, including the lobbyist for the Idaho Technology Council, a lobbyist for the Idaho Hospital Association, and a lobbyist for the National Association of Social Workers Idaho Chapter. Those fines were all for failing to file lobbying disclosure reports, however, not for failing to register in the first place. No one has been fined in the past two years for failing to register, but at least two, a lobbyist for a North Idaho consulting group and another for a gambling company, have been informally warned and subsequently registered.</t>
  </si>
  <si>
    <t>Mississippi Constitution of 1890 Section 109 (Interest of public officer in contracts): www.lexisnexis.com/hottopics/mscode
State law Section 25-4-105 - CONFLICT OF INTEREST; IMPROPER USE OF OFFICE -
(1983): www.lexisnexis.com/hottopics/mscode
House Rule 26  (DECORUM AND DEBATE): http://billstatus.ls.state.ms.us/htms/h_rules.pdf
Senate Rule 124 (VOTING): http://billstatus.ls.state.ms.us/htms/s_rules.pdf
Mississippi Ethics Commission opnions: 
http://www.ethics.state.ms.us/ethics/ethics.nsf/OpinionsByDocId/CC2660F01A69DD4E86257C8300705A4D/$file/14003.pdf
http://www.ethics.state.ms.us/ethics/ethics.nsf/AdvisoryOpinionsListCategory?OpenForm&amp;Seq=1#_RefreshKW_selectCategory</t>
  </si>
  <si>
    <t>Phone interview with David Roberson, spokesman for the Department of General Services, on Feb. 19, 2015. 
WSMV-TV story “Company in Gallatin crane collapse has history of accidents,” published on the news station’s website on Nov. 20, 2013.
Read more: http://www.wsmv.com/story/22400808/company-in-gallatin-crane-collapse-has-history-of-accidents#ixzz3bSJi2sy9
Engineering News-Record story “Tenn. Contractor Appeals OSHA Fine, Judge Increases It,” published on the website on May 4, 2015: http://enr.construction.com/policy/legal/2015/0504-Tenn-Contractor-Appeals-OSHA-Fine-Judge-Increases-It.asp</t>
  </si>
  <si>
    <t>Minnesota Statute, Chapter 10A.07, Section 10A.09, 2014, https://www.revisor.mn.gov/statutes/?id=10A.07</t>
  </si>
  <si>
    <t>The complete enacted budget, along with the governor's message and line-item vetoes is available online in pdf format, free to the public, at the Legislature's website within a week after the governor signs it.</t>
  </si>
  <si>
    <t>All sources accessed on Jan. 20, 2015
Massachusetts Conflict of Interest law, M.G.L. 268A section 6:
https://malegislature.gov/laws/generallaws/partiv/titlei/chapter268a/section6
Massachusetts Conflict of Interest Law, M.G.L. Ch. 268A section 23:  Supplemental Provisions, Standards of Conduct 
https://malegislature.gov/laws/generallaws/partiv/titlei/chapter268a/section23
Massachusetts General Court, 
Rules of the Senate
https://malegislature.gov/People/ClerksOffice/Senate/Rules
10A. . No member of the Senate shall act on a matter before a committee or vote on any question in which the member’s private right is immediately concerned, distinct from the public interest. 
Rules of the House
https://malegislature.gov/People/ClerksOffice/House/Rules
  (14.) No member shall serve on any committee or vote on any question in which his/her private right is immediately concerned, distinct from the public interest
Rules of Professional Conduct, Supreme Judicial Court
http://www.mass.gov/courts/case-legal-res/rules-of-court/sjc/sjc307-rule1-7.html</t>
  </si>
  <si>
    <t>The General Assembly's budget appropriations bill is published through the Office of Planning and Budget's website. 
 The document is easily accessible and free of charge.</t>
  </si>
  <si>
    <t>There have been no documented cases of members of the ethics entity violating laws governing gifts and hospitality during the study period.
 The entity, however, only oversees the legislative branch.</t>
  </si>
  <si>
    <t xml:space="preserve">No state employee or public officer may make decisions where they have a "personal or private interest." An official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5805
 A close relative is defined in the law as a "person's parents, spouse, children (natural or adopted) and siblings of the whole and half-blood."§ 5804
Favorable treatment of friends and colleagues is not specifically addressed in the law addressing conflicts of interest. </t>
  </si>
  <si>
    <t>In Florida, the legislature publishes the final enacted budget in the form of a law. 
That’s done through general legislation, says Kurt Wenner, Vice President of Research at Tax Watch. 
The final budget is accessible online, and in most years it's available soon after it is passed. However, this is not the case in 2015. 
"This year we don’t have one," said Karen Woodall, executive director of the Florida Center for Fiscal and Economic Policy. "We will adjourn without a budget and will have a special session. The budget likely won’t be available until after July 1." 
As for accessing the budget, the public must visit the website where appropriations and Implementing bills are posted. These bills authorize the spending of public money on an annual basis and comprise the state budget. Information relating to these bills and other bills that have been determined to be part of the budget process are posted on the Appropriations pages of the Senate and House.</t>
  </si>
  <si>
    <t>Board members and staffers adhere to the ban on hospitality and gifts. Jim Harris, of Blueprint Louisiana, says that when ethics employees conduct training classes for elected officials, lobbyists and government officials, he has never seen them take more than a cup of coffee and they don’t eat, even when the classes are conducted over lunch. He says he has attended dozens of the classes and, particularly those sponsored by the Louisiana Lobbyist Association, put on elaborate spreads for the required annual training.
 Barry Erwin, head of the Council for a Better Louisiana, and Robert Scott, of the Public Affairs Research Council, say no cases of ethics employees taking gifts have come to light.
 Melissa Landry, executive director, Louisiana Lawsuit Abuse Watch, says because of the secrecy involved in the process, there is no way of knowing if Supreme Court justices or members of Judiciary Commission, as arbiters of ethics violations for state-level judges, adhere to the regulations regarding gifts and hospitality. State Rep. Stuart Bishop, R-Lafayette, testifying before the House Judiciary Committee, said that was one reason he brought legislation – it ultimately failed – requiring the judicial branch to post the reports online.
Stephen Waguespack, president of Louisiana Association of Business and Industry, said he has no evidence of wrongdoing but has no way of knowing whether state-level judges are following the rules because the process is secretive.</t>
  </si>
  <si>
    <t xml:space="preserve">Appropriation bills are posted almost immediately by the Legislature, and by the governor's office, once the bills are signed, typically in the early morning hours of July 1, the beginning of every fiscal year. The General Assembly also posts the governor's proposed budget bills the same day they are presented by the governor each January. The budget legislation includes broad department, program and unit funding, as well as salary information for top state officials and epilogue language adding context and directing state agencies on how to spend money appropriated by lawmakers. </t>
  </si>
  <si>
    <t>Steven Berg, director, Office of Procurement Management, 7 April 2015, email.
Jeff T. Holden, deputy commissioner, Bureau of Administration, 15 April 2015, email.
Doing Business with the State of South Dakota, Vendor’s Manual, Bureau of Administration, Office of Procurement Management, https://boa.sd.gov/divisions/procurement/vendors/documents/sdvendor_manual.pdf, 15 April 2015.</t>
  </si>
  <si>
    <t>Phone interview, John White, Interim Materials Manager with the S.C. Division of Procurement Services June 18, 2015
Phone interview, State Senator Vincent Sheheen, April 20, 2015
SC Code of Regulations
http://www.scstatehouse.gov/coderegs/Ch%2019.pdf
Sean Cavanagh, “ Top S.C. Procurement Office Faults $58M Test-Contract Award to ACT, Education Week,” March 6, 2015
http://blogs.edweek.org/edweek/marketplacek12/2015/03/top_sc_procurement_office_faults_58m_test-contract_award_to_act_1.html</t>
  </si>
  <si>
    <t>Maryland Annotated Code, Oct. 2014, General Provisions Article, §5-512 http://mgaleg.maryland.gov/2015RS/Statute_Web/ggp/5-512.pdf, and
5-513 http://mgaleg.maryland.gov/2015RS/Statute_Web/ggp/5-513.pdf</t>
  </si>
  <si>
    <t>The state Personnel Act says that the administrative system of state service is based on merit principles. Appointments and promotion will be made "according to merit and fitness as ascertained by examinations given in accordance with provisions of this chapter." 
Backing that up, at least partially, Connecticut's Code of Ethics (Title 1, Chap. 10 of state statutes) prohibits nepotism. Sec. 84(c) states, "... no public official or state employee shall use his public office or position or any confidential information received through his holding such public office or position to obtain financial gain for himself, his spouse, child, child’s spouse, parent, brother or sister or a business with which he is associated." 
And the section of the same statute, above, can be interpreted as applying to cronyism (favorable treatment of friends and colleagues) in that it prohibits a state employee to use "his public office or position," etc. to help "a business with whom he is associated."  
But the statutes fail to specifically address patronage (favorable treatment of those who reward their superiors).</t>
  </si>
  <si>
    <t>Louisiana Revised Statutes 42:1120, Recusal from voting, originally passed as Acts 1979, No. 443, §1, effective April 1, 1980; then amended Acts 1988, No. 880, §1; Acts 2008, 1st Ex. Sess., No. 8, §1, effective March 6, 2008; Acts 2008, No. 159, §1, effective June 12, 2008.
1120 and §1112
http://www.legis.la.gov/Legis/Law.aspx?d=99227 
Louisiana Revised Statutes 42:1112, Participation in certain transactions involving the governmental entity, originally passed as Acts 1979, No. 443, §1, effective. April 1, 1980; then amended as Acts 1983, No. 697, §1; Acts 1985, No. 426, §2; Acts 1987, No. 370, §1; Acts 2006, No. 798, §1, eff. June 30, 2006; Acts 2008, No. 685, §1.
http://www.legis.la.gov/Legis/Law.aspx?d=99216 
Senate Rule 12.1 Voting, accessed May 29, 2015
http://www.legis.la.gov/Legis/Law.aspx?d=330277
Senate Rule 13.60 Conflict of Interest, accessed May 29, 2015
http://www.legis.la.gov/Legis/Law.aspx?d=330231
Senate Rule 13.87 Vote required for committee action; members disqualified or recused, accessed May 29, 2015
Http://www.legis.la.gov/Legis/Law.aspx?d=330209 
House Rule 10.1 Voting, accessed May 29, 2015
 http://www.legis.state.la.us/lss/lss.asp?doc=113194 
 House Rule 14.9 Conflict of Interest, accessed May 29, 2015 
 http://www.legis.state.la.us/lss/lss.asp?doc=113270</t>
  </si>
  <si>
    <t xml:space="preserve">No such law exists.   
Colorado law says public officers are “discouraged” from assisting or enabling members of their immediate family in obtaining employment. </t>
  </si>
  <si>
    <t>Maine Revised Statutes Title 1, Chapter 25, Section(s) 1014, 1975.
http://legislature.maine.gov/statutes/1/title1sec1014.html</t>
  </si>
  <si>
    <t>Lobbyists report that they do get fined when they're late on their bi-weekly reports required during the 40-day legislative session. 
 A 2014 Performance audit of the Government Transparency and Campaign Finance Commission, however, found that the commission's e-filing system incorrectly flags non-filers or late filers and says the commission has not collected all fees it is due.</t>
  </si>
  <si>
    <t>No such law exists. 
California civil service law requires that hiring is based on merit and fairness, but does not speficifically ban nepotism, cronyism or patronage. These issues are addressed in department policies.</t>
  </si>
  <si>
    <t>Lobbyists who fail to register or who do not file disclosures on time are generally fined for noncompliance, according to the Ethics Commission.
 The executive director of the developer-funded Land Use Research Foundation and the foundation itself were each fined $2,000 for failing to register as lobbyists from 2008 to 2014. They also didn't file the required expenditure and contribution reports during that period.
 The fact that a prominent lobbying group that testifies on dozens of bills each legislative session can go more than five years without registering as lobbyists leads one to believe there are more lobbyists and groups out there similarly escaping scrutiny.
 More lobbyists and companies employing lobbyists have come forward since the highly publicized Land use Foundation case, and are voluntarily working with the Ethics Commission to comply, according to the executive director.</t>
  </si>
  <si>
    <t>The law prohibits all public servants from using their position “to secure special privileges or exemptions for himself or herself or his or her spouse, child, parents, or other persons standing in the first degree of relationship, or for those with whom he or she has a substantial financial relationship.” The law also expressly prohibits department or agency heads (as well as constitutional officers with the power of appointment, such as the governor) from hiring, appointing, promoting (or advocating to hire, appoint, or promote) relatives—defined as “husband, wife, mother, father, stepmother, stepfather, mother-in-law, father-in-law, brother, sister, stepbrother, stepsister, half-brother, half-sister, brother-in-law, sister-in-law, daughter, son, stepdaughter, stepson, daughter-in-law, son-in-law, uncle, aunt, first cousin, nephew, or niece.” 
Within each state agency, employees who are related are prohibited from being placed within the same direct line of supervision “whereby one relative is a supervisory employee and responsible for supervising the job performance or work activities of another relative.”
A person who is related within the second degree to a member or employee of a state board or commission is not eligible for appointment as a member of the board and is not allowed to be employed by the state board or commission.  
Under Executive Order 98-04, applicants for state employment must also file disclosure forms if they are related to anyone in employed by the state, though this would not necessarily preclude being hired. Spouses of constitutional officers are forbidden from being hired by any state agency unless prior approval from the Joint Budget Committee or Legislative Council is received. 
There is nothing explicit in the law regarding cronyism or patronage.</t>
  </si>
  <si>
    <t>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Jay Barth, Professor of Politics at Hendrix College, February 7, 2015, telephone interview.
Amanda Crumley, executive director of Southern Progress Fund, January 20, 2015, telephone interview. 
"At Koch Retreat, Top GOP Senate Candidates Credited Koch Network For Their Rise," Sam Stein, Huffington Post, August 27, 2014
http://www.huffingtonpost.com/2014/08/26/koch-brothers-ernst-cotton-gardner_n_5718773.html
"The Koch Brothers Left a Confidential Document at Their Donor Conference," Andy Kroll and Daniel Schulman, Mothe Jones, February 5, 2014  http://www.motherjones.com/politics/2014/02/koch-brothers-palm-springs-donor-list</t>
  </si>
  <si>
    <t>Doug Anstaett, executive director of the Kansas Press Association, telephone interview Jan. 30, 2015. 
Kansas Attorney General annual open records and meetings report, http://www.ag.ks.gov/about-the-office/document-center/annual-reports/koma-kora-ag-annual-reports          
                                                                                                                                                                                                                                            Counties Reporting Open Records Complaints: http://ag.ks.gov/docs/default-source/documents/2013-(fy)-county-koma-kora-report.pdf?sfvrsn=4</t>
  </si>
  <si>
    <t>Despite considerable efforts, this researcher was unable to unearth a single instance of a penalty imposed on a lobbyist for violating reporting requirements. Ben Wilcox hadn't heard of any, nor had an administrative assistant, Gail Schiess, at the Florida Lobbyist Registration and Compensation Office. 
Part of the reason for this may be that a complaint must be filed against a lobbyist for an investigation to take place. Furthermore, even if somebody were to file a complaint and a lobbyist were to be disciplined, the largest penalty applicable would be a $5,000 fine. 
According to an FAQ page on lobbyist fines: "The fine is $50 per report per day for each late day, not to exceed $5,000 per report. If a lobbying firm fails to pay a fine timely, then the registrations for lobbyists who are partners, owners, officers, or employees of a lobbying firm are all automatically suspended until the fine is paid or waived."</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</si>
  <si>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Iowa gets serious about public records, Times Editorial Board, Quad-City Times, Oct. 20, 2014
http://qctimes.com/news/opinion/editorial/iowa-gets-serious-about-public-records/article_1d4b0b83-3ab3-52cd-9fc5-a21ee31a5de7.html
Iowa Code, Chapter 23.6 Public Access to Government Information (Iowa Public Information Board Act) — Board powers and duties https://www.legis.iowa.gov/docs/code/2014/23.pdf</t>
  </si>
  <si>
    <t>Kentucky Constitution, Section 57, 1891 http://www.lrc.ky.gov/legresou/constitu/057.htm accessed 22 January 2015.
Kentucky Revised Statutes Chapter 6, Section 761, 1993 http://www.lrc.ky.gov/Statutes/statute.aspx?id=378 22 January 2015.
John Schaaf, Kentucky Legislative Branch Ethics Commission, assistant director and general counsel, 31 December 2014, Frankfort, Kentucky, phone interview.</t>
  </si>
  <si>
    <t>Publication of the judicial performance evaluations. Utah Code 781-12-206, Amended by Chapter 80, 2011 General Session, http://le.utah.gov/xcode/Title78A/Chapter12/78A-12-S206.html?v=C78A-12-S206_1800010118000101.
See also: Judicial Performance Evaluation Commission Act. Utah Code 78A-12, Enacted by Chapter 248, 2008 General Session, http://le.utah.gov/xcode/Title78A/Chapter12/78A-12.html?v=C78A-12_1800010118000101.</t>
  </si>
  <si>
    <t>Tom Collins, Arizona Citizens Clean Elections Commission Executive Director, telephone interview, 1/26/2015
New Campaign Finance, Lobbying, and Ethics Laws Take Effect, The National Law Review, January 16, 2015, Accessed May 6, 2015, 
http://www.natlawreview.com/article/new-campaign-finance-lobbying-and-ethics-laws-take-effect
Outside donors, 'dark money' influenced Ariz. races, Alia Beard Rau, The Arizona Republic, January 12, 2015, Accessed May 6, 2015, 
http://www.azcentral.com/story/news/arizona/politics/2015/01/10/outside-forces-dark-money-influenced-races/21531099/
Arizona cited as a ‘special place’ for dark-money operations, Laurie Liles, Cronkite News, Dec. 8, 2014, Accessed May 6, 2015, 
http://cronkitenewsonline.com/2014/12/arizona-cited-as-a-special-place-for-dark-money-operations-2/
Complaint against Tom Horne February 11, 2012, Accessed May 6, 2015
http://archive.azcentral.com/ic/pdf/0402-horne-complaint.pdf</t>
  </si>
  <si>
    <t>No such law exists.
The Texas Constitution, The Texas Constitution, Article 5 (Judicial Department), as amended 1965 
http://www.statutes.legis.state.tx.us/Docs/CN/htm/CN.5.htm
Alex Winslow, director, Texas Watch, interview, Jan. 18, 2015</t>
  </si>
  <si>
    <t>The Office of State Ethics (OSE) will certainly impose sanctions on lobbyists who violate reporting requirements. Its list of rulings and penalties, “Alleged Violations of the Codes of Ethics by Public Officials or Lobbyists," shows that in 2014, six client lobbyists (two of which were subsidiaries of a single national power development company) were fined -- either $5,000 or $5,230 -- for failing to report expenses related to a reception at the 2012 National Democratic Party Convention in Charlotte, N.C. 
On the other hand, in 2014, a Glastonbury lobbyist failed to register because he didn't think his communications with executive branch officials constituted lobbying. According to the OSE press release, the man "did not disclose any administrative lobbying from January 2013 to January 2014, stating he was unaware his activities were subject to lobbying laws. He believed he was only engaging in sales activities." The Citizen's Ethics Advisory Board fined him $10,000, but said he didn't have to pay if, among other steps, he consults with the OSE every year for 10 years for "written guidance concerning certain contracts prior to entering into such contracts."</t>
  </si>
  <si>
    <t>Feb. 25, 2015, email interview with Alaska Public Offices Commission executive director Paul Dauphinais;  
March 23, 2015, phone interview with Rep. Les Gara, D-Anchorage; 
A.S. 15.13.400 (10), "Independent Expenditure" (http://codes.lp.findlaw.com/akstatutes/15/15.13./15.13.400.), accessed Feb. 25, 2015; 
A.S. 15.13.072 (a)(3), "Restrictions on solicitations and acceptance of contributions" (http://www.legis.state.ak.us/basis/statutes.asp#15.13.072), accessed Feb. 25, 2015</t>
  </si>
  <si>
    <t>Nepotism is plainly prohibited in statute: "It is unlawful for a person who is the spouse of or is related by blood within and including the second degree of kindred to the executive head of a principal state department or agency to be employed in that department or agency," A.S. 39.90.020 establishes. 
Public officers (which include members of the civil service) are blanketly prohibited from using or attempting to use their official position for personal gain, and they may not "intentionally secure or grant unwarranted benefits or treatment for any person," which effectively prohibits patronage.</t>
  </si>
  <si>
    <t>Interview: Luke Britt, Indiana Public Access Counselor, Dec. 16, 2014, Bloomington, Ind., phone.
Interview: Gerry Lanosga, president of Indiana Coalition for Open Government and Indiana University assistant professor in the School of Journalism, Dec. 16, 2014, Bloomington, Iinc., phone. 
Annual report: Office of Public Access Counselor, July 1, 2013 through June 30, 2014 (www.in.gov/pac/).
http://www.in.gov/pac/files/PAC_Handbook_09_25_12.pdf , accessed Dec. 20, 2014</t>
  </si>
  <si>
    <t>Arizona law prohibits elected officials from appointing or helping to get family members hired for a position that is paid for by the state. Cronyism and patronage are not explicitly addressed in law.</t>
  </si>
  <si>
    <t>Lobbyists in Colorado are fined an escalating monetary penalty for each day they are late to file reports, which has led to big fines that sometimes went unpaid until media pointed them out. 
 A March 2014 investigation by Denver's KUSA-TV 9News found nearly $90,000 in unpaid fines for Colorado lobbyists who had failed to file disclosure reports, and reporter Brandon Rittiman said Colorado had “an ineffective system in state government to force those fines to be paid.” 
 The TV station found one former lobbyist had racked up $32,000 in fines, but later settled with the then-Secretary of State for $500, with the Secretary of State calling it an “innocent mistake.” The TV station reported the former lobbyist only paid the fine after the station's reporters started looking into the situation. 
 Interviewees said such instances weren't the norm in Colorado.
 “My sense overall is that the state is pretty clean, and behavior is generally in line,” says Elena Nunez, director of Colorado Common Cause. “We’ve had transparency laws in place for so long that in general I think the culture is one where the egregious behavior doesn't happen.”
 “Once in a blue moon somebody screws up,” said Corky Kyle, a.k.a “The Lobbying Pro,” who runs the Denver-based Kyle Group and has spent over 34 years managing and representing businesses, associations and public entities before the Colorado legislature. “The system is very, very, open and transparent. Anybody and their dog can go to the Secretary of State’s website and look up who I represent, how much I’m getting paid, and how I spent it. And that’s for everybody.” 
 Secretary of State spokesman Richard Coolidge said the office fines lobbyists “fairly regularly for late filings,” but “for a complaint where someone avoided registering, those complaints are much more rare.”</t>
  </si>
  <si>
    <t xml:space="preserve">Alabama law does outlaw nepotism in the state workforce. It states that no officer or employee of any state entity may appoint or enter into a contract with a relative for any position with the state or any of its agencies. The ban applies to relatives up to four degrees removed. The law does not apply to normal advancements through the state’s merit system. Violations of the law are classified as misdemeanors punishable by up to a year in jail and up to a $500 fine and may result in job termination. 
The state’s Ethics Law also states that state officials may not use their positions for personal gain to themselves or their families. Part of that law also stipulates that state officials may not solicit anything of value from subordinates. But it does not directly address the question of patronage, or favorable treatment to employees who have rewarded their superiors. </t>
  </si>
  <si>
    <t>Kim Chandler, the Associated Press, government reporter in Montgomery, Ala., Feb. 10, 2015, telephone interview.
Mike Cason, al.com, state government reporter, April 12, 2015, telephone interview.
Phil Rawls, former government reporter, the Associated Press, June 2, 2015, telephone interview.</t>
  </si>
  <si>
    <t>Jacob Huebert, Liberty Justice Center, 13 February 2015, email 
Sarah Pratt, Public Access Counselor, Office of the Attorney General, 20 February 2015, phone. 
Public Access Counselor 2013 annual report, accessed Feb. 15, 2015, http://foia.ilattorneygeneral.net/pdf/Public_Access_Counselor_Annual_Report_2013.pdf
We all use tools to fight corruption, Lisa Maddigan, Chicago Sun Times, 16 May 2014 http://chicago.suntimes.com/uncategorized/7/71/212671/we-use-all-tools-to-fight-corruption/</t>
  </si>
  <si>
    <t>Brian Kane, assistant chief deputy Idaho Attorney General, interviewed Monday, Dec. 29, 2014, in his office at the Idaho Capitol
Tim Hurst, Chief Deputy Idaho Secretary of State, interviewed Friday, Tuesday, Dec. 23, 2014, in his office at the Idaho Capitol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Peter Morrill, vice president, Idahoans for Openness in Government, Friday, Jan. 2, 2015, by telephone
”Prosecutor: No meeting law violations,” Coeur d’Alene Press, Nov. 1, 2014, http://www.openidaho.org/2014/11/prosecutor-no-meeting-law-violations/
“Madison County inquiry finds no open meeting violation,” Rexburg Standard Journal, April 8, 2014, http://www.openidaho.org/2014/04/madison-county-inquiry-finds-no-open-meeting-violation/ "Judge denies CNN request for Bergdahl documents,"
Idaho Mountain Express, July 30, 2014, http://www.openidaho.org/2014/07/judge-denies-cnn-request-for-bergdahl-documents/ 
“Cities reform open meeting practices,” Betsy Russell, Idaho Press Club Communicator, April 7, 2014, http://www.openidaho.org/2014/04/cities-reform-open-meeting-practices/</t>
  </si>
  <si>
    <t>There are no donation limits in the law like this, so it is hard to find examples in Wyoming. 
While not expressly spelled out in the law, candidates are not supposed to improperly coordinate with outside groups without reporting them. There is not a lot of evidence of state candidates fundraising for outside groups. 
Often, outside groups spend funds in support of candidates without their coordination. WyoFile reporter Gregory Nickerson said that during the 2014 election in Gillette, a group called Republic Free Choice ran ads in favor of candidate Roy Edwards, but he had no idea who the group was, which indicates there was not coordination.</t>
  </si>
  <si>
    <t>The Ethics Commission imposes penalties on lobbyists when reporting requirements are violated; however, in practice, these cases are quite rare and there was not a documented case during the study period of a clear violation, other than failures to file on time, which were corrected upon request from the Ethics Commission. Generally speaking, those who register as lobbyists are careful about following the letter of the law in terms of reporting. 
The Ethics Commission routinely checks to make sure that lobbyists file. If a lobbyist fails to file, the commission contacts the lobbyist to take corrective correction before filing a complaint.</t>
  </si>
  <si>
    <t>The Fair Political Practices Commission regularly fines lobbyists for violating reporting requirements. The Fair Political Practices Commission enforces rules for complete reporting. The commission fined the California Correctional Peace Officers Association $5,500 in November, 2014, for failing to disclose gifts to legislators valued at more than $20,000 from 2009-11.</t>
  </si>
  <si>
    <t xml:space="preserve">Matthew Rothschild, executive director of the Wisconsin Democracy Campaign, says independent outside groups can spend as much as they want to any combination of candidates. Regardless of whether or not fundraising may have occurred with candidates, there is no generic spending limit. 
There was a $10,000 aggregate annual limit on the amount an individual could give to any combination of candidates, PACs and party committees, which effectively limited PAC donations to $10,000. "However, that $10,000 aggregate limit has been struck down by the courts," said Reid Magney, Government Accountability Board spokesman. "As a result, the only enforceable donation limits in statutes apply to contributions given to candidates." </t>
  </si>
  <si>
    <t>In practice, penalties are not imposed when lobbying reporting requirements are violated. Typically, the Arizona Secretary of State will ask a lobbyist to amend a report to comply with laws. If they feel a situation warrants further action, they can turn over a failure to the Attorney General's office, which has the authority to pursue violators. 
Even during the serious Fiesta Bowl scandal in 2011, nobody was ever penalized for the lobbying disclosure issues. In the end, lawmakers were allowed to all amend their reports and faced no further repercussions. Still, lawmakers are found to have failed to report gifts, but are allowed to amend reports.</t>
  </si>
  <si>
    <t>Bob Henson, member of the board of trustees of the Kentucky Retirement Systems from March 1998 to March 2014, retired state employee, 18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John Steffen, Kentucky Executive Branch Ethics Commission, executive director, 19 February 2015, Frankfort, Kentucky, phone interview. 
Kentucky Retirement Systems Trustees Education Program, Kentucky Retirement Systems, amended 18 August 2011, https://kyret.ky.gov/Board%20Policies/trustees_education_program.pdf
"Administrative Actions" page, Kentucky Executive Branch Ethics Commission, no date, http://ethics.ky.gov/Pages/AdministrativeActions.aspx, accessed 22 February 2015. 
William Thielen, Kentucky Retirement Systems, executive director, 23 March 2015, Frankfort, Kentucky, phone interview.</t>
  </si>
  <si>
    <t>Winfred Pong, Office of Information Practices, staff attorney, 2 January 2015, Honolulu, Hawaii, telephone
Hawaii Ethics Commission Won’t Budge on Releasing Financial Disclosures. UPDATED. Civil Beat Law Center for the Public Interest files legal challenge in court, Nathan Eagle, Honolulu Civil Beat, 24 September 2014, http://www.civilbeat.com/2014/09/hawaii-ethics-commission-wont-budge-on-releasing-financial-disclosures/
New ethics law deserves to be observed now, editorial, Honolulu Star-Advertiser, 27 September 2014, 
http://www.staradvertiser.com/s?action=login&amp;f=y&amp;id=277309971&amp;id=277309971</t>
  </si>
  <si>
    <t>Terry Forsyth, director for political action for Kansas National Education Association, telephone interview Feb. 25, 2015.                                                                                                 
Rebecca Proctor, executive director Kansas Organization of State Employees, telephone interview June 15, 2015
Kansas Ethics Commission annual report: http://ethics.ks.gov/GECSummaries/Annual%20Report%202014.pdf                                                                                                                           
Carol Williams, executive director Governmental Ethics Commission, telephone interview June 15, 2015
Newspaper search, Jan. 1, 2013 - present.</t>
  </si>
  <si>
    <t>Carl Kanefsky, Public Information Officer, Department of Justice, email interview, January 22, 2015; 
 Jon Offredo, government reporter, The News Journal, delawareonline.com, phone interview, April 2, 2015
 Attorney General opinions, accessed March 23, 2015, http://opinions.attorneygeneral.delaware.gov/; 
 Delaware Freedom of Information Act: http://1.usa.gov/1CkHjZi, effective January 1, 1977</t>
  </si>
  <si>
    <t>Mary Ellen Klas, capital bureau chief for the Miami Herald and co-bureau chief of the Tampa Bay Times/Miami Herald Tallahassee Bureau, interviewed by phone March 17, 2015 
Pat Gleason, Special Counsel for Open Government in the State Attorney's Office, interviewed by phone on March 18, 2015
Barbara Peterson, President of the First Amendment Foundation, interviewed by phone March 20, 2015</t>
  </si>
  <si>
    <t>Stefan Ritter, staff attorney, Georgia Attorney General's office, e-mail interview, January 21, 2015;
Hollie Mannheimer, Executive Director, Georgia First Amendment Foundation, telephone interview, January 15, 2015;
In-person William Perry, Executive Director, Common Cause Georgia, January 23, 2015</t>
  </si>
  <si>
    <t>A YES score is earned if the law prohibits nepotism, cronyism, and patronage within the state civil service. The law includes safeguards against arbitrary disciplinary actions, dismissal, promotion, and demotions.
A MODERATE score is earned if the law prohibits one of the three practices, but not all three.
A NO score is earned if no such law exists.</t>
  </si>
  <si>
    <t xml:space="preserve">Outside groups have no donation limits. </t>
  </si>
  <si>
    <t xml:space="preserve">In Washington, independent expenditures cannot be made by a group using funds raised with the help of a candidate who benefits from the independent expenditure. Nor have there been any findings of violations of groups using money raised with the help of candidates as "independent" expenditures in the last two years. Veteran statehouse reporters also recalled no cases.
 </t>
  </si>
  <si>
    <t>Email exchange, Colleen Murphy, executive director and general counsel of the FOI Commission, Hartford, Jan. 14, 2014. 
Phone interview, Thomas Hennick, public education officer, Freedom of Information Commission in Hartford, June 2, 2015.
"Supreme Court Hears 'Arsenic And Old Lace' Records Case," by Dave Altimari in the Hartford Courant, Jan. 14, 2015,  http://www.courant.com/breaking-news/hc-arsenic-old-lace-court-hearing-20150114-story.html 
Freedom of Information Commission's hearing agenda of contested cases, Dec. 29, 2014, through Jan. 2, 2015. http://www.ct.gov/foi/cwp/view.asp?a=4282&amp;Q=558294#1a</t>
  </si>
  <si>
    <t>No such law exists.
Jane Shuler, former chief counsel of the Judicial Merit Selection Commission, confirmed this law does not exist.</t>
  </si>
  <si>
    <t>Because of lack of limits this standard is not recognized in practice. There is no requirement nor mechanism for candidates to report whether they helped raise funds. Lawmakers who support open government reforms said that there has been no effort to propose a law to address this issue.</t>
  </si>
  <si>
    <t>Hugh Evans, general counsel for the Ethics Commission, said no penalties were imposed on lobbyists during the study period, and none were required. Penalties would be imposed if there were a continuing violation of disclosure reporting requirements, he said. But missing a filing deadline by a few days is assumed to be a mistake as long as the error is rectified quickly. 
Vicky Manning, lobbyist liaison for the Ethics Commission, said Ethics Commission staffers check the list of lobbyists each quarter to make sure everyone registered has filed, and they contact any lobbyist who has not filed to remind them their paperwork is due. She said it is rare for lobbyists to miss the deadline, and when they do, it’s only by a few days. During the study period, there were no cases discovered of people who should have registered as lobbyists but did not.</t>
  </si>
  <si>
    <t>During the study period, the Attorney General's Office pursued two cases of improper collusion between candidates and political action committees. In neither case, though, did the complaint allege a violation of 17 VSA 2944 relating to "accountability for related expenses." In neither case was it alleged that the candidate who benefited from the PAC's activity directly helped raise money for the PAC.</t>
  </si>
  <si>
    <t>In 2012, 2013 and 2014, there was a total of 257 civil penalties assessed on lobbyists by the Alaska Public Offices Commission, according to a report. Violations included reporting failures. None of the cases was referred to the Attorney General, who enforces more serious violations.</t>
  </si>
  <si>
    <t>A number of groups, including non-profits that aren’t required to reveal their contributors, make independent donations to candidates but the degree to which there is coordination between the groups and candidates is unclear. 
 “It doesn’t occur very often in Texas because there are no limits on direct contributions, so there is no incentive to go beyond the normal structure,” said Craig McDonald, director of Texans for Public Justice, a liberal watchdog group that examines political spending in Texas.  “We’re a bit of an anomaly.  We don’t have a lot of third party spending.  We don’t need to.” 
A May 1, 2014, report by Texans for Public Justice’ Lobby Watch said that Empower Texans, a conservative group critical of House members aligned with House Speaker Joe Straus, had spent $517,707 at that point during the 2014 election cycle, accounting for 57 percent of the state’s $912,339 in direct political expenditures.
Ranked as number two, with $114,065 in expenditures, according to the report, was New York’s Education Reform Now Advocacy, which supported legislative and State Board Education candidates who shared the group’s views on education policy.  The Walton Family Foundation gave Education Reform Now $2.8 million in 2013, according to Lobby Watch.    
Texas Future Business Alliance, composed of trade groups that support moderate Republican candidates, spent $74,456 at that point in the election cycle to rank as number three, according to Lobby Watch.</t>
  </si>
  <si>
    <t>No such law exists. 
The Judicial Code of Conduct Rule 4.2 on performance evaluations of judges:
https://www.courts.ri.gov/Courts/SupremeCourt/Supreme%20Court%20Rules/Supreme-Rules-Article6.pdf#search=Judicial%2520Canons%2520recusal
Interview with Jason Gramitt, Rhode Island State Ethics Commission, Feb. 13, 2015, phone.
Interview with Ed Fitzpatrick, Providence Journal political columnist, Feb. 6, 2015, phone.
Interview with Craig Berke, Rhode Island courts communications director, Feb. 12, 2015 phone</t>
  </si>
  <si>
    <t>Review of PA Constitution, Article V, 1968
http://www.legis.state.pa.us/cfdocs/legis/LI/consCheck.cfm?txtType=HTM&amp;ttl=00&amp;div=0&amp;chpt=5
Choosing Judges: How Pennsylvania Judicial Elections Work, Pennsylvanians for Modern Courts (nonprofit watchdog), accessed March 2015, http://www.pmconline.org/choosingjudges/judicialelections
Pennsylvania Bar Assocaition, Judicial Evaluation Commission Judicial Ratings, accessed March 2015, http://www.pabar.org/public/news%20releases/pr012815.asp</t>
  </si>
  <si>
    <t>A 100 score is earned if offenders are always sanctioned when violations to reporting requirements are discovered. 
A 50 score is earned if offenders are generally sanctioned, but documented evidence show some exceptions exist. 
A 0 score is earned if sanctions are rarely or never imposed even though they are necessary.</t>
  </si>
  <si>
    <t>Pam Robinson, Administrator of the Public Funds Division, Wyoming, Department of Audit, May 6, 2015, phone. 
Pavement and paychecks: Audit of La Barge finds problems with mayor's work, Laura Hancock, Casper Star-Tribune, Nov. 16, 2014, 
http://trib.com/news/state-and-regional/govt-and-politics/pavement-and-paychecks-audit-of-la-barge-finds-problems-with/article_e45e1614-3a3f-5612-8591-d11109914931.html  
Department of Audit Public Funds Division website, May 8, 2015 https://sites.google.com/a/wyo.gov/division-of-public-funds/audits</t>
  </si>
  <si>
    <t>Iowa Code Chapter 68B.2A  "Government Ethics and Lobbying — Prohibited outside employment and activities — conflicts of interest," Code of Iowa updated as of January 2015, https://www.legis.iowa.gov/docs/code/2015/68B.pdf
Iowa Senate Code of Ethics, 85th General Assembly, Feb. 20, 2013
https://www.legis.iowa.gov/docs/ChamberRules/SenateCodeofEthics.pdf
House Rules, 85th General Assembly, Feb. 6, 2013
https://www.legis.iowa.gov/docs/ChamberRules/HouseRules.pdf</t>
  </si>
  <si>
    <t>No such law exists.
Confirmed by Carol Williams, executive director of the Governmental Ethics Commission, email April 17, 2015</t>
  </si>
  <si>
    <t>No such law exists. 
North Dakota Supreme Court Administrative Rules and Orders, Section 48-5, 2004 to 2005, http://www.ndcourts.gov/court/rules/Administrative/AR48.htm.
Corroborated with: Jim Ganje, staff attorney in the state court administrator’s office, interviewed by phone from Bismarck, N.D., Feb. 26, 2015.</t>
  </si>
  <si>
    <t>State Auditor Glen Gainer in a telephone interview from his office in the state Capitol on Feb. 6, 2015.
State Auditor’s office Web site on which audits are posted, accessed April 27, 2015
http://www.wvsao.gov/ChiefInspector/pdfAuditWebApp/Default.aspx
State Auditor's Office audit of Kanawha County Commission released Mar. 9, 2015. https://www.wvsao.gov/ChiefInspector/pdfAuditWebApp/results.aspx</t>
  </si>
  <si>
    <t>No such law exists.
 Bret Crow, director, Office of Public Information, Ohio Supreme Court, 1-6-15 email</t>
  </si>
  <si>
    <t>LAB Report 14-16 “Biennial Report,” December 2014 http://legis.wisconsin.gov/lab/reports/14-biennialreport.pdf
 Todd Berry, president, Wisconsin Taxpayers Alliance, phone and email interviews, Feb. 22, 2015, and Feb. 27, 2015.
 Rick Chandler, state Revenue Secretary. Phone interview, Feb. 22, 2015 , Richard.Chandler@revenue.wi.gov</t>
  </si>
  <si>
    <t>According to Steve Davis, communications director for the Iowa Judicial Branch, Iowa Court Rule 22.27(2) excludes "a member of a board, commission, or committee" from the definition of an "official" who is subject to the prohibition against receiving honoraria under Rule 22.23(1); and the prohibition against receiving gifts under Rule 22.22(2) applies only to judicial branch employees. 
However, Davis noted that, "there have never been any problems or concerns raised about commissioners receiving or being influenced by gifts received from persons who have been the subject of complaints before the commission."
There haven't been issues with members of the Iowa Ethics and Campaign Disclosure Board or members of the Iowa legislature (which includes members of the legislative ethics committee) accepting gifts or hospitality.</t>
  </si>
  <si>
    <t>In practice, penalties are imposed as necessary when lobbying reporting requirements are violated.</t>
  </si>
  <si>
    <t xml:space="preserve">During the period under study, there were no documented cases of members of the Governmental Ethics Commission, family members or staff accepting gifts or hospitality beyond what's allowed by law. </t>
  </si>
  <si>
    <t>No such donation limits exist.</t>
  </si>
  <si>
    <t>House Ethics Code, adopted Jan, 2015, https://iga.in.gov/documents/f382da55 
Senate Ethics Code, https://iga.in.gov/legislative/2015/rules/joint_rules/#</t>
  </si>
  <si>
    <t>No such law exists.
Phone interview Feb. 27, 2015, with Chris Heagarty, director of NC Judicial Standards Commission. 
Phone interview Feb. 27, 2015 with Michael Crowell, professor of public law and government at the UNC School of Government.</t>
  </si>
  <si>
    <t>Charles E. Anderson, Chief Counsel, Pennsylvania Department of General Services Office of Chief Counsel, 9 June 2015, interview by email.
Management Directive, Pennsylvania Governor's Office, Number 215.8, published January 14, 2015, http://www.portal.state.pa.us/portal/server.pt?open=512&amp;objID=711&amp;PageID=228891&amp;mode=2&amp;contentid=http://pubcontent.state.pa.us/publishedcontent/publish/cop_general_government_operations/oa/oa_portal/omd/p_and_p/management_directives/management_administrative_support/items/215_8_contractor_integrity_provisions_for_commonwealth_contracts.html
Q&amp;A with Mark Comptom, PA Turnpike CEO, Alan Crawford, Toll Road News, 16 June 2015, http://tollroadsnews.com/news/qa-with-mark-compton-pa-turnpike-ceo</t>
  </si>
  <si>
    <t>The General Assembly generally approves an enacted budget by the last day of the legislative session, though in 2015 (and at other times in the past), a special session has been required for the legislature to complete its work. Once it's online, it's available at no cost to anyone with Internet access.
The director of the Office of Fiscal Analysis said the final, enacted budget itself will be online within two weeks, but that all of the information it contains is available immediately.</t>
  </si>
  <si>
    <t>Cases of the State Ethics Commission and inspector general or their family members accepting gifts have not been revealed publicly in the media during the period of study. 
 Inspector General Cynthia Carrasco said she believes the current law is effective in preventing these types of problems and pointed out it was stiffened in 2005, when there was a "shift in culture" regarding public officials accepting even small gifts. 
Previously, she said, the rule allowed state officials to accept gifts valued at less than $25 at one time. But the revised rule said state officials could not accept these gifts either, but only ones of very nominal value, such as a cup of coffee.
 Ray Scheele, political science professor and co-director of the Bowen Center of Public Affairs at Ball State University, said he has not heard of any cases involving Ethics commission members or the Inspector General accepting gifts in violating of state policies. 
 James Clevenger, chairman of the State Ethics Commission, said he is not aware of anyone on the commission or the past or current Inspector General who has violated the ethics rules regarding gifts. 
"That law has become more stringent," he said, compared to when he started on the commission in 2004. "Now, you are not allowed to take anything." 
 Instances of violations of the gifts law by members of the Indiana Commission on Judicial Qualifications and the House and Senate ethics committee members have not been revealed publicly in the media during the period of study.</t>
  </si>
  <si>
    <t>Daniel Hurtado, Chief of Staff and General Counsel for The Office of Executive Inspector General for the Agencies of the Illinois Governor said that members of the Office of Executive Inspector General adhere to the laws governing gifts and hospitality. 
He said it has not been an issue and he cannot pinpoint an instance in recent memory where a policy violation has been a problem.
Chad Fornoff, Executive Director of the Illinois Executive Ethics Commission also said that members and officers of the Executive Ethics Commission adhere to laws governing gifts and hospitality.
The Gift Ban Act prohibits decision-makers from taking anything of value and includes family members who live with the decision makers. 
There have not been any violations of the gift ban documented for members of the Judicial Inquiry Board or the Legislative Ethics Commission.</t>
  </si>
  <si>
    <t>Idaho Code Section 69-704, Required Action in Conflicts, 1990
http://legislature.idaho.gov/idstat/Title59/T59CH7SECT59-704.htm
Idaho Senate Rule 39H, Right to Vote; http://legislature.idaho.gov/senate/rules.htm
House Rule 38, Members Must Vote; http://legislature.idaho.gov/house/rules.htm</t>
  </si>
  <si>
    <t>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t>
  </si>
  <si>
    <t>Steve Hagar, Director of Central Purchasing for the Office of Management and Enterprise Services, telephone interview 3/6/15 2:30 p.m. 
John Estus, spokesman for the Office of Management and Enterprise Services, telephone interview, 3/6/15 2:30 p.m. 
Central Purchasing's vendor verification system: 
http://www.ok.gov/DCS/Central_Purchasing/Vendor_Verification/index.html
GLOVER v. OKLAHOMA DEPT. OF TRANSPORTATION, 2011 OK CIV APP 62
http://law.justia.com/cases/oklahoma/court-of-appeals-civil/2011/462925.html
2014 ODOT contracts showing bids awarded to Glover &amp; Associates http://www.odot.org/contracts/a2014/pdfs/award1401.pdf
"Contract awarded for resurfacing in Muskogee County," Muskogee Daily Phoenix and Times-Democrat (unbylined brief), 7/12/13. 
https://drive.google.com/file/d/0B0BgaBXva60WYlNleGozYmloS2M/view?usp=sharing</t>
  </si>
  <si>
    <t>Hawaii Revised Statutes, Title 7, Chapter 84, Section 14, Conflicts of interest, 2014,
http://www.capitol.hawaii.gov/hrscurrent/Vol02_Ch0046-0115/HRS0084/HRS_0084-0014.htm
2013-2014 Rules of the Senate, Hawaii State Senate, Rule 85, Conflicts of Interest, revised 21 January 2014, http://www.capitol.hawaii.gov/session2013/docs/2013-2014SenateRules.pdf
Rules of the House of Representatives, State of Hawaii House of Representatives, Section 60.5-60.6, Conflicts of Interest, 2013-2014, accessed 17 January 2015, http://www.capitol.hawaii.gov/session2013/docs/2013HouseRules.pdf</t>
  </si>
  <si>
    <t xml:space="preserve">There have been no recent cases of members of members of ethics enforcement agencies accepting gifts or hospitality above what is allowed. There is a strong culture of compliance with this at both the Idaho Attorney General’s office and the Judicial Council.
 For the most part, that is also true of the House and Senate Ethics Committee, and all legislators were required to attend four hours of mandatory ethics training in January 2014 and January 2015, at which the rules were stressed. However, lobbying activities that are disclosed on lobbyists’ disclosure forms are exempted from the $50 gift limit, as long as they do not violate the ban on providing a pecuniary benefit “in return for action” on legislation in which the lobbyist or his or her client is interested. 
 That opens the door for larger expenditures by lobbyists on relationship-building with legislators, including hosting them at an annual charity golf tournament in the fall called the “Governor’s Cup,” as long as it’s not in return for action on legislation. On those disclosure forms, any amount over $105 spent on a single legislator must be disclosed. The disclosure isn’t made until the annual report is filed on the following Jan. 31. 
A look at lobbyists’ annual reports for calendar year 2013 shows, for example, one lobbyist who spent $1,250 to host one senator at the Governor’s Cup in September of 2013, and another $1,000 for the senator’s wife. This is not a violation. The senator is not a current member of the Senate Ethics Committee, but because Senate ethics committees can be convened in response to a complaint, instead of having standing members for the entire legislative session like the House Ethics Committee, any senator could potentially serve on one.
  </t>
  </si>
  <si>
    <t>There are no documented cases of members of the ethics commission or judicial qualifications commission accepting gifts or hospitality beyond the legally allowed limit of $25. 
 Staff and Commission members must adhere to the 2011 Executive Order prohibiting of gifts above $25. 
 The 2014 performance audit warned, however, that the commission does not have all the safeguards in place to prevent fraud and abuse.</t>
  </si>
  <si>
    <t>There are no documented cases of the Ethics Commission members or their families -- defined as the commissioner and spouse and dependent children -- accepting gifts or hospitality beyond which is legally allowed. 
Nor are there any cases where there has been as much as a rumor of such during the study period.</t>
  </si>
  <si>
    <t xml:space="preserve">Nothing in the law prohibits candidates from helping raise funds on behalf of outside groups, except in the cases of independent expenditure committees. But even then, the boundaries are still being tested. 
Independent committees were created only recently, in 2014, as a way for collecting unlimited corporate donation, which is permitted so long as they are not spent in coordination with candidates or political parties. Gov. Tom Wolf, while campaigning in 2014, was one of the first to test the new setup — he created the independent committee Campaign for a Fresh Start to act in place of the state Democratic Party Committee, a move that indicated a power struggle within the state Democratic party. </t>
  </si>
  <si>
    <t>There have been no documented cases of the law being circumvented by candidates helping to raise money for an outside group and then that outside group donating to the candidate.</t>
  </si>
  <si>
    <t>Codes of Ethics and Conflicts of Interest - O.C.G.A. § 45-10-90, O.C.G.A. § 45-10-21 (2014)
http://www.lexisnexis.com/hottopics/gacode/Default.asp 
Senate Rule 2015/2016 1-4.3
http://www.senate.ga.gov/sos/Documents/senaterules2015.pdf</t>
  </si>
  <si>
    <t xml:space="preserve">Ethics commissioners and their staff follow this law without exception. 
"When I deal with the investigators, they won’t even take a glass of water at my office," said attorney Mark Herron. 
Bucky Mitchell and Kerrie Stillman said they had heard of no documented cases to the contrary. 
There is no law governing gifts or hospitality when it comes to the JQC, whose membership are non-elected constitutional officers. Some members who also serve as elected constitutional officers (judges, for example) do file, based on the Code of Judicial Conduct, Canon 6. 
There have been no issues or scandals with in JQC involving gifts or hospitality in the period of study.  </t>
  </si>
  <si>
    <t>FS 112.3143 Voting conflicts, 2014, http://www.leg.state.fl.us/statutes/index.cfm?App_mode=Display_Statute&amp;Search_String=112.3143&amp;URL=0100-0199/0112/Sections/0112.3143.html</t>
  </si>
  <si>
    <t xml:space="preserve">In two prominent Oklahoma elections in 2014, a political strategy group, a high-profile lobbyist and at least two candidates were investigated for possible coordination/colluding between “dark money” groups or other supposedly independently run groups. 
The Oklahoma County District Attorney is investigating allegations that the groups coordinated with candidates for fundraising and ad buys. The allegations involved a state superintendent candidate and former Oklahoma Speaker of the House T.W. Shannon. Charges have not been filed in that case. 
 "We know there's possibly been coordination between dark money groups and candidates," said M. Scott Carter, a veteran Oklahoma political journalist. 
While there may be suspected cases of candidates raising funds for certain PACs or caucus PACs, Oklahoma Ethics Commission records from 2013 to present  do not reflect any settlement agreements or sanctions for violations of these limits. </t>
  </si>
  <si>
    <t>There are no documented cases in the study period of members of the ethics entity violating rules governing gifts and hospitality. But any violations would be difficult to track. Members of the state's only separate ethics agency, the Public Integrity Commission, are not required to file annual financial disclosure forms, which, for other public employees, include reporting of gifts valued above $250. 
There are no documented cases in the study period of top Delaware judges who are members of the Court on the Judiciary, or lawmakers on the House or Senate Ethics committees violating laws governing gifts and hospitality.</t>
  </si>
  <si>
    <t>Colorado Constitution, Article V, Legislative Department, Section 43, member interested sill not vote: http://tornado.state.co.us/gov_dir/leg_dir/olls/constitution.htm#ARTICLE_XXIX_Section_5
Colorado Revised Statutes, 24-18-107 (2014): http://www.lexisnexis.com/hottopics/colorado/
Colorado House of Representatives Rule 21 (C): http://www.leg.state.co.us/clics/cslFrontPages.nsf/SplashRules?OpenFrameset
Colorado Senate Rules 17: http://www.leg.state.co.us/clics/cslFrontPages.nsf/SplashRules?OpenFrameset</t>
  </si>
  <si>
    <t>C.G.S., Title 1, Chap. 10, Sec. 1-85, 1971. http://www.ct.gov/ethics/cwp/view.asp?a=2313&amp;q=432632#185</t>
  </si>
  <si>
    <t>Delaware Constitution of 1897, Article II, Section 20, http://delcode.delaware.gov/constitution/constitution-03.shtml#P300_41415;
29 Del. Code 1002, http://1.usa.gov/1zNdsvW, Approved July 23, 1990</t>
  </si>
  <si>
    <t>Whether this scenario is taking place in Ohio is difficult to determine, since it trips no disclosure requirements and "helps raise funds" could mean many things. Such occurrences have not come to light, and no one has been accused of any violation in the study period. Experts are split on whether it would be legal in Ohio, much less count against contribution limits, especially if the outside group is a 501(c) organization. 
 Philip Richter, executive director of the Ohio Elections Commission, notes: "The fact the candidate 'helped raise funds' would directly implicate a collaboration between the two (or more) entities which would necessitate compliance with Ohio's campaign finance statutes. Nevertheless, if the 501c expends funds in an allowable manner, it has to be done without input from the candidates and, thus, an independent expenditure." 
Ohio defines an independent expenditures as one "that is not made with the consent of, in coordination, cooperation, or consultation with, or at the request or suggestion of any candidate or candidates or of the campaign committee or agent of the candidate or candidates." But the evaluation becomes even more muddy if "helps raise funds" means, say, that a candidate simply spoke at an event sponsored by the 501(c) group. Richter again: "While I believe you could make an argument that there was some sort of a working relationship, in your example, merely speaking at a fundraiser for the organization, considering all of the other activities such an organization may carry on, would be a bit of a stretch and challenging to establish. Now, if the fundraiser was publicized as an event to help it accumulate funds for political activity, even if such activity was generalized, then I believe you would have that linkage between the two events. Short of that, however, I don’t believe you would have enough to create or assume the collaboration the statute requires." Perhaps the only known activity of this nature is the governor speaking at the Republican Governors Association national gatherings, and then receiving more than $4 million for his re-election campaign from the RGA - obviously far beyond the contribution limits in Ohio.</t>
  </si>
  <si>
    <t>There have been no documented cases during the reporting period (January 2013 through April 2015) of anyone with the Office of State Ethics, or their family members, accepting illegal gifts or hospitality. The same holds for members of the Judicial Review Council.</t>
  </si>
  <si>
    <t>Government Code, §8920 (Amended 1982)
http://leginfo.legislature.ca.gov/faces/codes_displaySection.xhtml?lawCode=GOV&amp;sectionNum=8920.</t>
  </si>
  <si>
    <t>There are no documented cases of members of the Independent Ethics Commission accepting unlawful gifts and hospitality. 
 The nonprofit group in Colorado who keeps perhaps the closest eye on the Independent Ethics Commission, Colorado Ethics Watch, was not aware of any documented cases of gifts and hospitality being given to members or staff of the Independent Ethics Commission. 
 “They’re more shunned than anything else,” said Luis Toro, who runs Colorado Ethics Watch and has been monitoring the IEC since the agency first started meeting in 2008. “There hasn’t been any kind of scandal. People hate them more than they want to do stuff for them. They don’t want to give them any hospitality.”
 As a volunteer board, the IEC’s members aren’t covered by the gift ban anyway.
The same holds for members of the Commission on Judicial Discipline.</t>
  </si>
  <si>
    <t>NMRA &gt; Rules Governing the Judicial Performance Evaluation Commission &gt; ARTICLE 2 Membership, Powers and Duties &gt; 28-203. Powers and duties of the commission. [Approved, effective February 25, 2002; as amended by Supreme Court Order 07-8300, effective August 31, 2007; by Supreme Court Order No. 10-8300-002, effective February 24, 2010.] 
 http://public.nmcompcomm.us/nmnxtadmin/NMPublicLink.aspx?jd=28-203
The reports are now posted on the website of the Judicial Performance Evaluation Committee: 
http://www.nmjpec.org/en/</t>
  </si>
  <si>
    <t>Adam Wilson, Washington communications manager for State Auditor, email interview 3/27/2015; 
Fraud Investigation Report for Seattle Housing Authority, 9/30/2014 
http://portal.sao.wa.gov/ReportSearch/Home/ViewReportFile?arn=1013035&amp;isFinding=false&amp;sp=false
Washington Secretary of State Audit Report Search page, accessed April 22, 2015 
http://portal.sao.wa.gov/ReportSearch</t>
  </si>
  <si>
    <t>“Coordination” as well as independent expenditures as a way to circumvent donation limits is not an issue in North Dakota because there are no limits on campaign contributions except in the very narrow case of direct contributions from corporations or unions, several sources said. Corporations and unions normally give money to political action committees to make contributions on their behalf.</t>
  </si>
  <si>
    <t>No such law exists.
New Hampshire Statutes, Title LI, Chapter 490, “Judicial Performance Evaluations”, Section 490:32, V. (a)
http://www.gencourt.state.nh.us/rsa/html/LI/490/490-32.htm
Rules of the Supreme Court of the State of New Hampshire, Rule 56: “Performance Evaluation of Judges,” Section IV
http://www.courts.state.nh.us/rules/scr/scr-56.htm</t>
  </si>
  <si>
    <t>Auditor Doug Hoffer, personal interview Jan. 21, 2015.
Former Auditor Elizabeth Ready telephone interview Feb. 10, 2015.
Auditor's ski lease report, "State Land Leases Boost Ski Industry, but Are Dated and Inconsistent," accessed April 20, 2015
 http://auditor.vermont.gov/reports/other/ski_leases
The Comprehensive Annual Financial Report, for the fiscal year ending June 30, 2014, accessed April 20, 2015.
http://auditor.vermont.gov/sites/auditor/files/2014%20CAFR%20FINAL%20w%20cover.pdf</t>
  </si>
  <si>
    <t>There is no documented case of a member of the Fair Political Practices Commission or the Commission on Judicial Performance violating this law.</t>
  </si>
  <si>
    <t>No such law exists.
Court Rule 1-35A-3, Judicial Performance Committee (Adopted June 2, 1988 to be effective immediately; amended October 23, 2012): http://www.judiciary.state.nj.us/rules/r1-35a.htm</t>
  </si>
  <si>
    <t>Reports, Auditor of Public Accounts, various dates, accessed 18 February 2015. http://www.apa.virginia.gov/APA_Reports/Reports.aspx
Reports, Office of State Inspector General, various dates, accessed 19 February 2015. https://osig.virginia.gov/reports/
Commonwealth Data Point, accessed 21 February 2015. http://datapoint.apa.virginia.gov/exp/exp_statewide.cfm</t>
  </si>
  <si>
    <t>No such law exists. 
Hon. Blair Jones, Judicial Standards Commission, Chairman, 10 February 2015, Columbus, Montana, email
Jim Nelson, Retired Montana Supreme Court Justice, 6 February 2015, Helena, Montana, telephone.</t>
  </si>
  <si>
    <t>This is considered coordination, which forbidden, and respondents said they know of no violations of this. A search turns up no violations during the period of study (Jan 2013 and Mar 2015).</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</si>
  <si>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Legislative Auditor General reports are avialble at this link: http://le.utah.gov/audit/ad_alldl.htm. Accessed June 10, 2015. 
Link to Office of Legislative Auditor General annual reports: http://le.utah.gov/audit/ad_allannualreports.htm, Accessed June 10, 2015. Annual reports also contain summaries of audits.
State auditor financial audits are available at this link: http://auditor.utah.gov/accountability/financial-audits/. Accessed June 10, 2015.
State auditor performance audits are available at this link: http://auditor.utah.gov/accountability/performance-audits/. Accessed June 10, 2015.</t>
  </si>
  <si>
    <t>No such law exists.
Phone interview 1/22/15 with Janette Bloom, retired chief clerk, Nevada Supreme Court
Interview 1/19/15 with Sandi Chereb, Las Vegas Review-Journal political reporter, Carson City.
Phone interview 1/23/15 with Michael Sommermeyer, PIO, Nevada Supreme Court    
Judicial Performance Evaluations, Las Vegas Review-Journal: http://www.reviewjournal.com/news/judicial-performance-evaluation</t>
  </si>
  <si>
    <t>No such law exists.
 Corroborated by:
Peter Knapp, Co-Director of Clinics, William Mitchell College of Law, 11 March 2015, St. Paul, Minnesota, phone interview
Public Performance Evaluations, Coalition for Impartial Justice, 5 March 2015, http://impartialcourts.org/restoring-accountability/index.html</t>
  </si>
  <si>
    <t>No such law exists.
Darlene Ballard, Mississippi Commission on Judicial Performance, Executive Director, April 16 2015, Jackson, Mississippi, email interview.</t>
  </si>
  <si>
    <t>In law, there are restrictions for the governor and state cabinet-level officials entering the private sector after leaving the government.</t>
  </si>
  <si>
    <t>Supreme Court Rules, 2008, Rule 10.55, revised 2014, http://www.courts.mo.gov/courts/ClerkHandbooksP2RulesOnly.nsf/c0c6ffa99df4993f86256ba50057dcb8/b13b305daab44d3e8625740c0052caa3?OpenDocument</t>
  </si>
  <si>
    <t>There have been no known instances of outside groups circumventing contribution limits by coordinating with candidates, but the reasons for a lack of examples may point more toward problems with New York's campaign finance system than anything else.
 First, the New York Board of Elections has a notoriously lax enforcement history and may not be catching offenders. The now-defunct Moreland Commission to Investigate Public Corruption in its December 2013 report had particularly harsh words about the board's inaction and its effects on campaign financing. Experts said New York City's much stricter standards were much more likely to deter coordination offenses than the state's more lackadaisical approach. Some, such as Citizens Union, have requested that the board take a closer look at such matters.
 Second, contributors may not feel the need to circumvent limits because New York's campaign finance laws are so permissive. The state has some of the nation's highest contribution limits, and independent expenditure committees (or super PACs) can give unlimited amounts as long as they do not coordinate with candidates, so it is often to contributors' benefit to follow the rules.</t>
  </si>
  <si>
    <t>While the 2009 Campaign Finance Reporting Act imposed contribution limits on a very broadly defined range of "political committees," a Tenth Circuit Court's 2013 decision, Republican Party v. King, 741 F.3d 1089 (10th Cir. 2013,) ruled that no limits can be imposed on contributions that will be made without coordination. But because New Mexico law doesn't specifically define what "coordinated expenditures" are, the law is left open to interpretation until it is amended by the Legislature or further detailed by the courts.
 The end result is that there is very little to deter those who want to raise unlimited money for a candidate and spend it all in complete collaboration. 
 "We have no idea how common this practice is," says Viki Harrison of Common Cause. "This issue is one of the primary reasons we have been pushing to revamp the state Campaign Reporting Act, so we can legally capture the different kinds of spending and fundraising all the independent organizations do in our elections." 
 Enforcement is divided between the secretary of state and the attorney general, both elected partisans. Although former Attorney General Gary King issued an opinion in 2014 suggesting that the state use the federal definitions of coordination, Secretary of State Dianna Duran said in late summer 2014 that she was unable to apply federal guidelines to New Mexico law. 
 At the end of 2014 state Democratic Party Chair Sam Bregman filed a complaint with the IRS claiming that an outside group run by a GOP activist, New Mexico Competes, had illegally coordinated with the campaign of Gov. Susana Martinez. A former Republican fundraiser told reporters that Gov. Martinez's political adviser said he was launching New Mexico Competes, although the adviser denied any involvement.</t>
  </si>
  <si>
    <t xml:space="preserve">In New Jersey, it is difficult to determine outside groups are adhering to donation limits. New Jersey Election Law Enforcement Commission Deputy Director Joe Donohue candidly states " …  we have no way of knowing." 
Star-Ledger reporter Matt Friedman agrees, adding 501c donors, for example, are anonymous. A 9/10/14  report from PolitickerNJ noted that in 2013: "New Jersey candidates and committees received about $1.8 million from PACs that did not register and file reports with ELEC. That brought total PAC spending to $61.3 million- a 116 percent increase from 2012."
 </t>
  </si>
  <si>
    <t>Steve Zansberg, a Denver-based media attorney who represents Colorado newspapers and broadcasters, and is president of the Colorado Freedom of Information Coalition, during a Jan. 26, 2015 phone interview.
Jeffrey Roberts, director of the Colorado Freedom of Information Coalition, during a phone interview on Dec. 17, 2014. 
“Contrary to the public interest,” ABC News7 Denver, 2013: http://www.thedenverchannel.com/news/call7-investigators/open-records/contrary-to-the-public-interest-questioning-the-police</t>
  </si>
  <si>
    <t>Wayne Walter, member of IPERS Investment Board and the Winneshiek County treasurer, Feb. 13, 2015, telephone interview
Judy Akre, director of communications, Iowa Public Employees' Retirement System, Feb. 13, 2015, email 
"Iowa Public Employees' Retirement System Comprehensive Annual Financial Report," Fiscal Year 2014, accessed April 21, 2015
https://www.ipers.org/publications/misc/pdf/financial/cafr/cafr.pdf</t>
  </si>
  <si>
    <t>Wis. Stat. §19.45(2), Standards of Conduct, State Public Officials, http://docs.legis.wisconsin.gov/statutes/statutes/19/III/45/13/_1(1973)</t>
  </si>
  <si>
    <t>William Atwood, executive director, Illinois State Board of Investments, interview by phone, April 3, 2015.
Illinois State Board of Investments, ethics training presentation, https://www.illinois.gov/isbi/Pages/Trainings.aspx 
Illinois Municipal Retirement Fund, accessed May 11, 2015, https://www.imrf.org/
State Universities Retirement System, accessed May 11, 2015, http://www.surs.com/
Illinois Government Ethics Act &amp; State Officials &amp; Employees Ethics Act, amended in 2014, accessed May 11, 2015, https://www.cyberdriveillinois.com/publications/pdf_publications/ipub26.pdf</t>
  </si>
  <si>
    <t>The funds spent by outside groups are not subject to the donation limits for candidates of $1,000 or $5,000 (depending on whether the campaign accepts spending caps), regardless of whether the candidate helped raised money for the group. Only candidates and their committees are subject to contribution limits.</t>
  </si>
  <si>
    <t>Peter Scheer, executive director, First Amendment Coalition, Dec. 22, 2014, email
Thomas Peele, reporter, Bay Area News Group, Dec. 27, 2014, email
Office of the Attorney General, Summary of the California Public Records Act 2004
http://ag.ca.gov/publications/summary_public_records_act.pdf</t>
  </si>
  <si>
    <t>Interview: Sen. Phil Boots, R-Crawfordsville, member of the Pension Management Oversight Commission, March 13, 2015, by phone. 
Interview: Rep. Woody Burton, R-Whiteland, chairman of the Pension Management Oversight Commission, March 13, 2015, by phone. 
Interview: Sen. Karen Tallian, D-Portage, member of the Pension Management Oversight Commission, March 13, 2015, by phone.</t>
  </si>
  <si>
    <t>Nevada law does not use the term "coordinated" in referring to fundraising for an outside group. There is no prohibition on candidates raising money for PACs or other outside groups. However, if the candidate has a hand in determining how such funds are spent, then the expenditure has to be reported and is subject to the $10,000 limit. 
The line between donations of funds that a candidate helped to raise for an outside group and donations over which the candidate has control is unclear and creates a loophole in Nevada's campaign finance laws. There were no documented cases of such activity in the reporting period for this study.</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</si>
  <si>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Jim Nickels, Sherwood attorney and state representative 2009-2014, February 16, 2015, telephone interview. 
“Prosecutor issues arrest warrant for housing agency chief on FOI complaint,” Max Brantley, Arkansas Times, October 30, 2014, http://www.arktimes.com/ArkansasBlog/archives/2014/10/30/prosecutor-issues-arrest-warrant-for-housing-agency-chief-on-foi-complaint</t>
  </si>
  <si>
    <t>There are no limits on outside group or coordinated donations.</t>
  </si>
  <si>
    <t>West Virginia Code 6B-2-5(b) Ethical Standards for Elected And Appointed Officials and Public Employees. Complete through 2014. http://www.legis.state.wv.us/WVCODE/ChapterEntire.cfm?chap=06b&amp;art=2&amp;section=5#02
C.S.R. 158-6-3 Nepotism. Complete through 2014.
http://www.ethics.wv.gov/SiteCollectionDocuments/Rules/158-06%20Private%20Gain.pdf
State legislative rules have the force of law in West Virgina (West Virginia Code 29A-1-1).</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</si>
  <si>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Idaho Code Section 18-1359E, Using Public Position for Personal Gain, 1990, last amended 2005; http://legislature.idaho.gov/idstat/Title18/T18CH13SECT18-1359.htm
Idaho Code Section 59-703, Ethics in Government Act – Definitions, 1990, amended in 1999, http://legislature.idaho.gov/idstat/Title59/T59CH7SECT59-703.htm</t>
  </si>
  <si>
    <t>Kathryn Marquoit, Assistant Ombudsman for Public Access, telephone interview, 1/5/2015
Arizona Public Records Law Handbook, Ombudsman-Citizen Aide, April 2013, Accessed May 6, 2015
http://www.azoca.gov/documents/arizona-public-records-law-booklet.pdf
Arizonans can file state agency complaints to ombudsman, Michelle Ye Hee Lee, The Arizona Republic, September 9, 2014, Accessed May 6, 2015 http://www.azcentral.com/story/news/arizona/politics/2014/09/10/arizonans-can-file-state-agency-complaints-ombudsman/15374683/</t>
  </si>
  <si>
    <t>There are no limits on how organizations may spend funds raised with a candidate's help, since the only limits on contributions are for anonymous contributors and contributions in cash. Candidates may help a third party raise funds as long as this does not create a conflict of interest under ethics statutes. Organizations spending funds in political campaigns may spend as much as they want as long as they adhere to reporting requirements and do not exceed cash contribution, anonymous contribution, and cash spending limits. If the organization is recognized as a 501(c)4 by the Internal Revenue Service, the it is not required to file reports with the Missouri Ethics Commission like other candidate, party, and ballot measure committees.</t>
  </si>
  <si>
    <t>Financial interest in transaction, Ethics in Public Service, RCW 42.52.030, 2005
http://apps.leg.wa.gov/rcw/default.aspx?cite=42.52.030
Special privileges, Ethics in Public Service, RCW 42.52.070, 1994;
http://apps.leg.wa.gov/RCW/default.aspx?cite=42.52.07</t>
  </si>
  <si>
    <t>Reports of outside groups overspending when the candidate helped raise the funds are rare in Montana. Such events would be considered coordination.
The most notable recent example of this type occurred in 2014. The Commissioner of Political Practices decided that a Missoula County candidate for sheriff violated the law when he failed to report $1,400 in in-kind donations from a law firm that hosted a fundraiser for him. That amount also exceeded the legal donation limit.</t>
  </si>
  <si>
    <t>Employment of relatives prohibited. Amended by Chapter 56, 2015 General Session,  Utah Code 52-3-1, http://le.utah.gov/xcode/Title52/Chapter3/52-3-S1.html?v=C52-3-S1_2015051220150512. Accessed May 13, 2015.
Here is further explanation from the Department of Administrative Services, adopted July 21, 2008, http://www.das.utah.gov/das-employees/21-policies-and-procedures/24-nepotism-hiring-of-relatives-and-those-with-a-close-personal-relationship.html. Accessed May 13, 2015.
Utah Public Officers' and Employee's Ethics Act, , Amended by Chapter 196, 2014 General Session, Utah Code 67-17-5, http://le.utah.gov/xcode/Title67/Chapter16/67-16.html. Accessed May 13, 2015.
Jean Mills-Barber, HR Director, Utah Department of Human Resource Management, email response to questions, April 14, 2015.</t>
  </si>
  <si>
    <t>Jan. 15, 2015 phone interview with media lawyer John McKay;
June 2, 2015, in-person interview with Kyle Hopkins, former Anchorage Daily News reporter and current KTUU digital director;
March 13, 2015 interview in Anchorage with Tim Bradner, former lobbyist for BP and Standard Oil of Ohio, legislative reporter for three decades.</t>
  </si>
  <si>
    <t>Since there is no law addressing this situation and there is no real policing of campaign finance reports, the state wouldn't know if a candidate helped raise funds for a group that then contributed funds to that candidate.</t>
  </si>
  <si>
    <t>Executive Order 09-11 Vermont Executive Code of Ethics (2011). 
http://governor.vermont.gov/executive_orders/09-11-executive-code-of-ethics
Sarah London, Counsel to the Governor, personal interview Jan. 21, 2015.
Allen Gilbert, Ex. Dir. VT ACLU, personal interview Jan. 6, 2015.</t>
  </si>
  <si>
    <t>State and Local Government Conflict of Interests Act, 1987. Sections 2106 (C)1 and 3110, http://law.lis.virginia.gov/vacode/title2.2/chapter31/section2.2-3106/, http://law.lis.virginia.gov/vacode/title2.2/chapter31/section2.2-3110/
Virginia Personnel Act, 1950. Section 2905. http://law.lis.virginia.gov/vacode/title2.2/chapter29/section2.2-2905/</t>
  </si>
  <si>
    <t>While most sources agreed that spending by outside groups in support of a candidate usually remain within the donation limits if that candidate helped raise funds, several sources also cited a prominent example of coordination between an outside group and candidate to circumvent donation limits. 
In 2013, the Minnesota Campaign Finance and Public Disclosure Board fined the Minnesota Senate DFL Caucus Party Unit $100,000 for coordinating campaign mailings with Senate candidates a year before. The original complaint, made by the Republican Party of Minnesota, alleged “that printed campaign communications paid for by the DFL and identified by the DFL as independent expenditures were made with the ‘active participation’ of the candidates and therefore were not independent expenditures,” according to a report by the Minnesota Campaign Finance and Public Disclosure Board. “Because the photos were not available in the public domain and appeared to be ‘staged,’ the complaints concluded that the images were evidence of cooperation between the candidates and the DFL in producing the communications. An investigation by the Minnesota Campaign Finance and Public Disclosure Board found that the DFL Senate campaign coordinated and staged photos of candidates, which were then used in mailings sent out by the Minnesota Senate Caucus Party Unit. The mailings were classified as independent expenditures, The fine was one of the largest ever levied in the state according to the Star Tribune.</t>
  </si>
  <si>
    <t>Texas government code, Open Government, 573 (Degrees of Relationship; nepotism prohibitions), Effective Sept. 1, 1993
http://www.statutes.legis.state.tx.us/Docs/GV/htm/GV.573.htm</t>
  </si>
  <si>
    <t>Vijoy Chattergy, State of Hawaii, Employees’ Retirement System, chief investment officer, 13 February 2015, Honolulu, Hawaii, email
Les Kondo, Hawaii State Ethics Commission, executive director, Honolulu, Hawaii, 2 February 2015, telephone 
Nathan Eagle, Civil Beat reporter, 23 April 2015, Honolulu, Hawaii, email.
Hawaii Employees' Retirement System, staff, Civil Beat, accessed 30 April 2015, http://www.civilbeat.com/topics/hawaii-employees-retirement-system/
Investment Policy, Guidelines and Procedures, Employees' Retirement System of the State of Hawaii, 5 November 2014, http://ers.ehawaii.gov/wp-content/uploads/2012/10/ERS-Investment-Policy-Guidelines-Procedures-Manual-November-5-2014.pdf</t>
  </si>
  <si>
    <t>Dennis Bailey, lawyer with the Rushton Stakely law firm and general counsel for the Alabama Press Association, telephone interview, April 24, 2015. 
Mike Cason, al.com, state government reporter, April 12, 2015, telephone interview.
Kim Chandler, state government report, The Associated Press, phone interview, April 10, 2015.</t>
  </si>
  <si>
    <t>There is no such law in Michigan.
However, in Michigan, those in House or Senate leadership positions -- or those lawmakers seeking a leadership position in the future – typically form "Leadership PACs" that raise money from persons and interest groups' PACs. There are no limits on what a person or interest group's PAC can give to a Leadership PAC. In turn, the Leadership PAC can donate 10 times what an individual can give to an officeholder's election campaign or a non-incumbent candidate committee. 
The Leadership PAC cannot make an independent expenditure in support of the officeholder who controls it. However, a shell game allows Leadership PACs to shift money around so that it can come back to the legislator that formed a Leadership PAC. Leadership PACs created by officeholders can shift money around to circumvent donor limits.  For example, state Senate Majority Leader Arlan Meekhof dodged Michigan contribution limits by accompanying his candidate committee with two Leadership PACs that collected a combined $1.3 million from 2010-14. 
Meekhof accomplished this by shuffling campaign money between his three committees, including a shift of $182,000 from one committee to the other. When one campaign committee was maxed out with contributions from a single source, Meekhof started collecting more funds in another committee. 
Speaker of the House Kevin Cotter followed a similar path, dividing $700,000 in contributions between his campaign committee and his Leadership PAC.  The nebulous names chosen for these PACs, which typically avoiding mention of the legislator/creator’s name, provide some breathing room to avoid claims of shell-game shifts of campaign funds.
Alternatively, an individual can multiply their impact on legislative elections by going through the Leadership PAC route. In this case, a legislative leader, behind the veil of his PAC, hands out large donations to fellow partisans running for election or re-election to the House or Senate. Once more, an individual can give a Leadership PAC 10 times what he/she can donate to the legislator's candidate committee. Those partisan caucus mates may also have a Leadership PAC that could reciprocate if the pertinent legislative leader becomes embroiled in a difficult re-election campaign.
Beyond these machinations, the governor typically has a Leadership PAC that plays a key role in donation to candidates for House, Senate and statewide offices.</t>
  </si>
  <si>
    <t xml:space="preserve">There have not been any publicly documented instances since Jan. 1, 2013 in which a candidate for public office has coordinated fundraising with an outside group and then been the recipient of funds that exceeded the state's legal limit. 
Outside group funding remains a major issue in Massachusetts political fundraising with last year’s independents and state Super PACS spending $20 million in 2014, more than the major candidates themselves, according to the state Office of Campaign and Political Finance.  OCPF did not find that any of the groups violate legal limits.   </t>
  </si>
  <si>
    <t>COMMISSION ON ETHICS, FINDINGS OF VIOLATIONS, RECOMMENDED FINES &amp; PENALTIES OF PUBLIC OFFICIALS FOR VIOLATIONS OF THE CODE OF ETHICS THROUGH MARCH 2015, PDF document 
Lawyer Robert Klausner (specializes in the representation of public employee pension funds), interviewed by phone April 14, 2015
John Kuczwanski, Communications Manager for the State Board of Administration, interviewed by email April 8, 2015</t>
  </si>
  <si>
    <t xml:space="preserve">There is no entity to monitor the application of access to information laws in Wyoming. The court system usually resolves the application of access to information laws when organizations like newspapers or individuals file lawsuits. Wyoming courts have never ordered anyone to pay a civil penalty for withholding a record. </t>
  </si>
  <si>
    <t>Harvey Kronberg, publisher, Quorum Report, telephone interview, Feb. 19, 2015
Texas Auditor's Office, accessed April 25, 2015
https://www.sao.state.tx.us/
Ten Principles for Opening Up Government Information, Sunlight Foundation 
https://www.google.com/?gws_rd=ssl#q=Sunshine+Foundation+open+data+principles</t>
  </si>
  <si>
    <t>Interview with Dave Williams, State Government Reporter, Atlanta Business Chronicle, March 6, 2015
Interview with Dr. Carolyn Bourdeaux, Director, Center for state and local finance, Georgia State University, March 6, 2015
ERSG Annual financial report 2014. http://www.ers.ga.gov/Docs/Formsandpubs/CAFR2014.pdf</t>
  </si>
  <si>
    <t>There have been no documented cases of legislators, who comprise the ethics entity, violating laws governing gifts and hospitality during the period of study. The same is true of the Commission on Judicial Conduct and the Arizona Judicial Ethics Advisory Committee.
Still, in 2011, 23 elected officials were found to have been accepted illegal gifts from the Fiesta Bowl. In 1991, an undercover agent gave bribes to lawmakers in exchange for votes. Seven lawmakers were indicted.
For the most part, accepting gifts and hospitality is not barred.</t>
  </si>
  <si>
    <t xml:space="preserve">Enforcement is handled differently by different Attorney Generals (AGs). For example, former Wisconsin Attorney General Peg Lautenschlager, who served as Attorney General from 2003–2007,  initiated enforcement actions against local governments, but no enforcement actions were brought during Attorney General J.B. Van Hollen's eight-year tenure (2007–2015). "His office did on occasion advise custodians that its actions were contrary to the law and leverage changes in behavior," said WFOI Council President Bill Lueders. 
Under Van Hollen, the Justice Department generally declined requests to prosecute local officials, saying these were not matters of statewide relevance, and it declined requests to prosecute state agencies, noting that it was the agency that would be charged with defending them.
A UW-Milwaukee (University of Wisconsin- Milwaukee) review found that when the attorney general’s office intervenes, it often works with parties to informally resolve disputes and almost never takes formal legal action to enforce the public records law. It is unclear what position the new Wisconsin AG, Brad Schimel, will take on these issues. He started his tenure at the beginning of 2015. </t>
  </si>
  <si>
    <t xml:space="preserve">There are no documented cases of members of the ethics entities in Arkansas or their family members improperly accepting gifts and hospitality in the study period. </t>
  </si>
  <si>
    <t>Members of the Ethics Commission do adhere to the law governing gifts and hospitality.
No allegations of gifts being given to the commissioners or staff in the Ethics Commission office were documented during the study period.
Also, John Carroll, former acting director of the Alabama Ethics Commission and former dean of the Cumberland School of Law, laughed when asked about gifts and said that while he was working with the commission, “No one tried to buy me anything.”
“I think people generally understand the position and leave us alone,” Carroll said.</t>
  </si>
  <si>
    <t>In 2013 and 2014, the Maine Ethics Commission did not confirm any cases of "coordination" between candidates and outside groups, nor did the NGO watchdog - Maine Citizens for Clean Elections.</t>
  </si>
  <si>
    <t>There are no documented cases of members of the ethics entities violating laws governing gifts and hospitality during the study period, according to sources interviewed and searches on Google and Lexis-Nexis for any potential violations.</t>
  </si>
  <si>
    <t>Deborah Moreau, Lawyer, Delaware Public Integrity Commission, telephone interview, January 12, 2015; 
"Report of Independent Counsel", December 28, 2013: http://bit.ly/1CkJ2hh; 
Public Integrity Commission opinions, accessed March 26, 2015,  http://1.usa.gov/1zzxJlh</t>
  </si>
  <si>
    <t>While there has been some instances that could point to coordination, the issue so far in Maryland has not come up in a concrete way. This issue has not arisen, said Jared Demarinis, director of the state's candidacy and campaign finance division, a view that is shared by the other sources noted here.
---
Peer Reviewer Comment:
Maryland desperately needs a coordination law, and a proposed bill did not pass last year.</t>
  </si>
  <si>
    <t>There is no such agency. 
 “Technically it’s a crime to violate the Freedom of Information Act, but I’m not aware of anyone who has ever been indicted, arrested or charged with criminal violation of FOIA,” said Sean McGinley, partner in the law firm DiTrapano Barrett DiPiero McGinley &amp; Simmons.
 “The Ethics Commission oversees the open meeting law, but their authority doesn’t extend to FOIA requests, and I know of no other state agency that handles them,” said Phil Kabler, statehouse correspondent for the Charleston Gazette.
 Don Smith, executive director of the WV Press Association, said legislation has been proposed in previous years to record all FOIA requests in a single database, along with their disposition, but that the legislation never was approved by lawmakers. “So now we really have no way of knowing how many FOIA requests have been filed and what their disposition has been,” he said.</t>
  </si>
  <si>
    <t>No such law exists.
Ark. Code 21-8-803, “Reporting of potential conflicts,” 1988. 
Ark. Code 21-8-802, “Prohibited Appearances,” 1988
http://law.justia.com/codes/arkansas/2012/title-21/chapter-8/subchapter-8/section-21-8-803/
http://law.justia.com/codes/arkansas/2012/title-21/chapter-8/subchapter-8/section-21-8-802/</t>
  </si>
  <si>
    <t>Phone interview, Peter Thor, state Investment Advisory Council member, coordinator for policy &amp; planning, AFSCME, Council 4, New Britain, April 21, 2015.
"Investment Policy Statement for the State of Connecticut Retirement Plans &amp; Trust Funds," Adopted by Treasurer Nappier 7/2/13, Approved by the Investment Advisory Council 7/10/13, http://www.ott.ct.gov/pensiondocs/IPStatement.pdf
"Statement From State Treasurer Denise L. Nappier on Federal Suspension of Effort To Collect Triumph Capital Fine," March 18, 2015, (accessed April 21, 2015), http://www.ott.ct.gov/pressreleases/press2015/StatementonDecisioninre$4%20MillionFineAgainstTriumphCapital031815.pdf</t>
  </si>
  <si>
    <t>Eric Sondermann, project director for the Colorado Pension Project, a group that seeks a more sustainable and accountable pension system, during a Feb. 24, 2015 phone interview.
Ben Valore-Caplan, appointed by the governor as a trustee of Colorado's Public Employee's Retirement Association (PERA), and also founder and CEO of the investment advisory firm Syntrinsic, during a March 3, 2015 phone interview. 
David Milstead, former Rocky Mountain News reporter who covered the state's pension system, during a March 1, 2015 phone interview. 
Jennifer Schreck, senior staff attorney for the Colorado Public Employees Retirement Association (PERA), in a May 1, 2015 e-mail, and a June 12, 2015 e-mail.</t>
  </si>
  <si>
    <t>Arizona Revised Statute 38-503. Conflict of interest; exemptions; employment prohibition
http://www.azleg.state.az.us/ars/38/00503.htm
Laws current as of March 30, 2015.</t>
  </si>
  <si>
    <t>A 100 score is earned if there are no documented cases of members of the ethics entity and/or family members accepting gifts or hospitality above what is legally allowed.
A 50 score is earned if there occasionally are documented cases of members of the ethics entity and/or family members accepting gifts and hospitality above what is legally allowed.
A 0 score is earned if members routinely accept gifts and hospitality above what is legally allowed.</t>
  </si>
  <si>
    <t>Sherry Neas, director of Central Services Division in the Office of Management and Budget (Central Services oversees the State Procurement Office), email, March 20, 2015.
Gail Mooney, Democratic state representative from Cummings, N.D., and member Government and Veterans Affairs Committees (Central Services Division reports to this committee), interviewed by phone from Cummings, March 22, 2015.
“Suspended or Debarred Vendors,” Office of Management and Budget’s State Procurement Office website, http://www.nd.gov/spo/agency/debarred, accessed Feb. 17, 2014.
North Dakota Administrative Code, § 4-12-05-02, 2004,  http://www.legis.nd.gov/information/acdata/pdf/4-12-05.pdf.</t>
  </si>
  <si>
    <t>Hugh Quill, CEO of Public Performance Partners, former director of Ohio Department of Administrative Services, Columbus, 2-5-15 email 
Department of Administrative Services list of debarred vendors: http://ofcc.ohio.gov/Portals/0/Documents/Compliance/DAS%20Debarments.pdf 
Ohio Facilities Construction Commission debarrments: http://ofcc.ohio.gov/Portals/0/Documents/Compliance/OFCC%20Debarments_08252014.pdf</t>
  </si>
  <si>
    <t xml:space="preserve">Jan 30, 2015, and Feb. 4, 2015, email interviews with Reid Magney, public information officer, Wisconsin Government Accountability Board 608-267-7887,
Legislative Audit Bureau, Audit of GAB, December 2014 
lab_audit_report_14_14_full_pdf_13314.pdf
Eye on Lobbying, maintained by the GAB, http://lobbying.wi.gov/Efforts/Principals/2013REG/SearchNames. Accessed March 1, 2015
GAB-639 Ethics Board Enforcement Summary 2006http://gab.wi.gov/ethics/enforcement.
Peter C. Christianson, attorney, DeWitt Ross, email and phone interview Feb. 3, 2015   </t>
  </si>
  <si>
    <t>Are the regulations governing conflicts of interest by the ethics enforcement agencies effective?</t>
  </si>
  <si>
    <t xml:space="preserve">George Hopkins, executive director of the Arkansas Teacher Retirement system, Februray 17, 2015, telephone interview. 
Wesley Brown, business editor Talk Business, March 10, 2015, telephone interview.
Graham Sloan, Director Arkansas Ethics Commission, January 21, email interview.
Max Brantley, Senior Editor Arkansas Times, January 20, 2015, telephone interview. </t>
  </si>
  <si>
    <t>In Colorado, the legislature publishes what’s called “The Long Bill,” or the enacted state budget, which is available online. The state also publishes a budget narrative, and a budget in brief booklet.</t>
  </si>
  <si>
    <t>Washington does not have an independent agency to initiate investigations into violations of open records laws. The Attorney General's Office can issue its own opinion on whether a record should be public, but only if asked to do so. And the Attorney General's opinion is not enforceable.
 If the courts find violations, however, they can impose sanctions and fines. If requesters prevail, they are entitled to collect legal fees and may collect penalties as well. In May 2013, The Seattle Police Department agreed to pay The Seattle Times $20,000 after admitting it broke the Public Records Act by withholding internal memos regarding the department's May Day 2012 preparations.
 The Washington Auditor's Office has the power to examine whether an agency is complying with open records laws. But the Auditor does not have authority to issue fines.</t>
  </si>
  <si>
    <t>In practice, members of the ethics entity/ies adhere to the law governing gifts and hospitality.</t>
  </si>
  <si>
    <t>A.G. Block, Associate Director, University of California, Sacramento Center,  May 21, 2015, email
Calpensions, "Sad end for CalPERS private equity 'golden years,'" Jan. 20, 2015
http://calpensions.com/2015/01/20/sad-end-for-calpers-private-equity-golden-years/
Fair Political Practices Commission, Press Releases website
http://www.fppc.ca.gov/press_release.php, accessed Apr. 23, 2015</t>
  </si>
  <si>
    <t>Byron Schlomach, Goldwater Institute Center for Economic Prosperity Director, telephone interview 3/2/15 
David Cannella, Arizona State Retirement System Communication Manager, email interview 3/18/2015
Arizona State Retirement System Policy: Gifts, Gratuities, Conferences, Accessed May 7, 2015
https://s3.amazonaws.com/s3.documentcloud.org/documents/1689041/asrs-policy-gifts-gratuities.pdf
Arizona politicians figure in Fiesta Bowl scandal, The Associated Press, March 30, 2011, Accessed May 7, 2015
http://www.eastvalleytribune.com/arizona/politics/article_4dc11e86-5b28-11e0-a7a2-001cc4c03286.html
Fiesta Bowl Scandal Final Report, Accessed May 7, 2015
http://www.fiestabowl.org/public/downloads/Fiesta_Bowl_Final_Public.pdf</t>
  </si>
  <si>
    <t>Wis. Stat. §19.45(2), Standards of conduct: State Public Officials, (1973) http://docs.legis.wisconsin.gov/statutes/statutes/19/III/45</t>
  </si>
  <si>
    <t>The Legislature publishes the enacted budget bill, as it would any bill. The budget committees publish summaries of the major portions of the budget. The Department of Finance version downloadable as pdf on the California Budget website, however, is easier to understand.</t>
  </si>
  <si>
    <t>E-mail Feb. 19, from Chris Mears, public information officer for the NC Dept. of Administration.
Phone interview June 26, 2015, with Sam Byassee, deputy director of the division of purchase and contract.
Phone interview March 25, 2015, with James P. Laurie III, Raleigh construction lawyer. 
List of debarred vendors: 
http://www.doa.state.nc.us/PandC/actions.aspx
Phone interview March 27, 2015,  with Sherri Garte,  deputy state purchasing officer.
Auditor's Report on Transformation Center of the Carolinas
http://www.ncauditor.net/EPSWeb/Reports/investigative/inv-2013-0387.pdf</t>
  </si>
  <si>
    <t>No such law exists for the executive and legislative branches
Rules Governing the Commission on Judicial Conduct and Ethics, Commission webpage, April 1, 2014 
http://judicialconduct.wyo.gov/home/establishment-of-commission/commission-rules</t>
  </si>
  <si>
    <t>The state legislature passes laws which enact the budget, all of which are immediately publicly available on the General Assembly website and the Department of Finance and Administration (DFA) website. Unlike many states, Arkansas passes dozens of appropriations for various subcategories covering various state agencies. 
The state also must pass a Revenue Stabilization Act each year, which prioritizes the appropriated state agency spending into categories (if state tax revenue falls short of projections, state agencies must reduce spending accordingly). 
Finally, the state passes a General Improvement Fund bill to spend any surplus monies accrued by the end of the fiscal year. All of these bills are available on the General Assembly website as soon as they are filed, for free. At the conclusion of the session, the Bureau of Legislative Research publishes a summary of fiscal legislation which includes all of this information, made available for free on the General Assembly website.</t>
  </si>
  <si>
    <t>West Virginia Code 6B-2-4(n) Processing Complaints; Dismissals; Hearings; Disposition Judicial Review. Complete though 2014. http://www.legis.state.wv.us/WVCODE/ChapterEntire.cfm?chap=06b&amp;art=2&amp;section=4#02
 West Virginia Code 6B-2-5(b) and (d) Ethical Standards for Elected and Appointed Officials and Public Employees (Use of public office for private gain) and (Interests in public contracts). Complete through 2014. 
 http://www.legis.state.wv.us/WVCODE/ChapterEntire.cfm?chap=06b&amp;art=2&amp;section=5#02</t>
  </si>
  <si>
    <t>No such law exists.
 Rules and Orders of the House of Representatives Jan.28, 2015.
 http://legislature.vermont.gov/assets/All-House-Documents/houserules.pdf
 Allen Gilbert, Ex. Dir. Vermont ACLU, personal interview jan.6, 2015.
 Chief Superior Judge Brian Grearson personal interview Feb. 17, 2015.
 Secretary of State Jim Condos, personal interview Jan. 6, 2015.
 State Auditor Doug Hoffer, personal interviewe Jan. 21, 2015.</t>
  </si>
  <si>
    <t>Rebecca Stepto, executive director, West Virginia Ethics Commission. Interviewed in her office in Charleston Dec. 19, 2014 and email Interview from her office in Charleston Jan. 2, 2015.
Dave Boucher, Capitol Bureau Chief for the Charleston Daily Mail, in an article entitled State Ethics Commission names interim director, published June 16, 2014.
http://www.charlestondailymail.com/article/20140616/DM01/140619484/1299
Don Smith, lobbyist for WV Press Association, in a telephone interview from his office in Charleston WV on Jan 19, 2015.
Commission names interim director, Dave Boucher, published June 16, 2014. http://www.charlestondailymail.com/article/20140616/DM01/140619484/1299</t>
  </si>
  <si>
    <t>State and Local Government Conflict of Interests Act, 1994. Article 4, Section 3112. http://law.lis.virginia.gov/vacode/title2.2/chapter31/section2.2-3112/
State and Local Government Conflict of Interests Act, 1994. Article 4, Section 3101. http://law.lis.virginia.gov/vacode/title2.2/chapter31/section2.2-3101/</t>
  </si>
  <si>
    <t>WAC 30-08-090 Conflict of interest, 2010
 http://app.leg.wa.gov/WAC/default.aspx?cite=30-08&amp;full=true#30-08-090</t>
  </si>
  <si>
    <t>Matthew Sweeney, Office of the State Comptroller, Assistant Communications Director, March 3, 2015, email; 
Tim Hoefer, Empire Center, Executive Director, Feb. 11, 2015, New York, phone;
Vendor Responsibility, Office of the State Comptroller, accessed March 31, 2015, http://www.osc.state.ny.us/vendrep/forms_vendor.htm ; 
State Finance Law Section 139-b, subsection 2, no date available, http://codes.lp.findlaw.com/nycode/STF/9/139-b</t>
  </si>
  <si>
    <t xml:space="preserve">In practice, the state legislature publishes the enacted budget, which authorizes the executive to implement the policy measures outlined in the budget. This is available online as the appropriations report, as well as the budget reconciliation bills, which contain the small statutory changes required to implement the larger budget. </t>
  </si>
  <si>
    <t>Uniform Rules of the Alaska Legislature (http://www.legis.state.ak.us/basis/folioproxy.asp?url=http://wwwjnu01.legis.state.ak.us/cgi-bin/folioisa.dll/unir/query=*/doc/{t34}?), accessed Feb. 15, 2015; 
A.S. 24.60.010-030, "Alaska Legislative Ethics Act" (http://ethics.legis.state.ak.us/documents/ethics_code.pdf), accessed March 24, 2015</t>
  </si>
  <si>
    <t>Disqualification, Judicial Canon 2.11,  http://www.utcourts.gov/resources/rules/ucja/ch12/Canon.2.htm, Access May 20, 2015.
Brent Johnson, lead attorney, Utah State Courts, in-person interview, March 13, 2015. Salt Lake City. 
Joanne Slotnik, Director, Utah Judicial Performance Evaluation Commission, in-person interview on March 3, 2015, Salt Lake City.
Jeff Hunt; attorney with Parr, Brown, Gee, Loveless; in-person interview on February 19, 2015, Salt Lake City. 
Ben Whisenant, attorney and law professor, in-person interview on February 27, 2015.</t>
  </si>
  <si>
    <t>State Sen. Sander Rue, 17 April 2015, via phone. 
Karen Medina, New Mexico Small Business Development Centers, Procurement Technical Assistance Program Adviser, 12 May 2015, via phone.
SF panel votes down Redflex agreement, the Albuquerque Journal, T.S. Last, 17 September 2014, 
http://www.abqjournal.com/463594/news/sf-panel-votes-down-redflex-agreement.html</t>
  </si>
  <si>
    <t>Lori Anderson, media affairs, Public Disclosure Commission 3/3/2015; 
Austin Jenkins, Capitol reporter nwNewsNetwork via email 3/3/2015;
Analysis of lobbying disclsoure by reporter Kyung Song found several discrepancies between compensation reported by lobbyists (Carney Badley Spellman, Strategies 360 for instance) and amounts reported by their employers (Kemper Development, Allstate and Tulalip Tribes among them), accessed May 11, 2015
http://www.pdc.wa.gov/MvcQuerySystem/Lobbying/Lobbyists?year=2015</t>
  </si>
  <si>
    <t>The Texas Government Code, Title 5.  (Open Government; Ethics) Chapter 572 (Personal Financial Disclosure, Standards of Conduct and Conflict of Interest)  Section 572.001, Effective Sept. 1, 1993 
Chapter 33, Texas Government Code, State Commission on Judicial Conduct.  Section 33.0041.  Effective as amended, Sept. 1, 2001.  Last accessed June 24, 2015.
http://www.statutes.legis.state.tx.us/Docs/GV/htm/GV.33.htm
Article 5, Texas Constitution, Section 1-a(12).  Effective as amended Nov. 3, 1970.  Last accessed June 24, 2015.
http://www.statutes.legis.state.tx.us/Docs/CN/htm/CN.5.htm
Texas Ethics Commission, A Guide to Ethics Laws for State Employees, Jan. 28, 2015  
http://www.ethics.state.tx.us/guides/G08o&amp;e.htm#PartI</t>
  </si>
  <si>
    <t>Public Officers and Employees, Title 36, Chapter 25, Section 5, 2000.
Public Officers and Employees, Title 36, Chapter 25, Section 1, 2012
http://alisondb.legislature.state.al.us/alison/codeofalabama/1975/coatoc.htm, accessed March 29, 2015.
Disclosure of personal or private interest in bills, etc., by legislators, Alabama Constitution of 1901, Section 82. 
http://alisondb.legislature.state.al.us/alison/codeofalabama/constitution/1901/constitution1901_toc.htm, accessed March 29, 2015.</t>
  </si>
  <si>
    <t xml:space="preserve">To date, there has not been an instance in which a candidate for state or legislative office has been found to have hosted a fundraiser or conducted fundraising efforts for an outside group that has then gotten involved in an election on behalf of that candidate. 
The Kentucky Registry of Election Finance strongly warned candidates about the illegality of such coordination in an advisory opinion from 2012 in which the registry's general counsel found that the individual who requested the opinion was a county magistrate and an officer of a non-profit advocacy organization that was looking at raising and spending money in state House races. By virtue of having an open campaign account with the registry for his magistrate race, the individual would not be able to be involved with a group that made any effort to support his candidacy or oppose his opposition. 
During the 2014 state legislative elections, two individuals who ultimately would decide to run for governor in 2015 helped raise money for groups that spent money to help members of their party win state legislative races in November 2014. To date, those same organizations have not gotten involved in the governor's race. </t>
  </si>
  <si>
    <t>Comprehensive Governmental Ethics Reform Act of 2006, Tenn. Code Ann. § 3-6-103(k)(1), (2) 
 http://search.mleesmith.com/tca/03-06-0103.html 
  Board of Judicial Conduct law, Tenn. Code Ann. § 17-5-201(d)(4), http://search.mleesmith.com/tca/17-05-0201.html
 cts 1979, ch. 356, § 4; T.C.A., § 17-804; Acts 1981, ch. 425, §§ 1, 2; 1995, ch. 208, §§ 3-5, 18; 1999, ch. 151, § 1; 2004, ch. 914, §§ 3b, 3c; 2012, ch. 819, § 1; 2014, ch. 858, §§ 3-5.</t>
  </si>
  <si>
    <t>The enacted budget is available on the website of the Office of Management and Budget once approved by the Legislature and governor. No access fee is charged.</t>
  </si>
  <si>
    <t xml:space="preserve">There is no evidence that outside groups whose fundraising was helped by the candidate contributed to the candidate’s campaign without also reporting the donations.
 </t>
  </si>
  <si>
    <t>There is a law that bars state legislators from voting or deciding on a matter if they have a personal or private interest in it, but there is no recusal mechanism. The statute simply says the legislator must abstain from the process and his/her abstention will be officially recorded. The law does not include financial benefit for family members as a “personal or private interest.”
“In determining whether he has a personal or private interest in a matter the public official shall recognize the importance of his right to represent his constituency and shall abstain from voting only in clear cases of a personal or private interest,” the statute says. “A public official or public member shall not vote to give money or any direct financial benefit to himself except for tax reductions affecting the general public.”
The law defines a personal interest as one that is “direct and immediate” as opposed to “speculative and remote” and provides “a greater benefit or a lesser detriment than it does for a large or substantial group or class of persons who are similarly situated.”
Another statute ban legislators from voting on public contracts or works they may be involved in.</t>
  </si>
  <si>
    <t>South Dakota Constitution, Article 3, Section 12, adopted 1889, http://legis.sd.gov/Statutes/Constitution/DisplayStatute.aspx?Type=Statute&amp;Statute=0N-3-12.
 Legislature Joint Rule 1B-2, http://legis.sd.gov/docs/legsession/2015/JointRules.pdf.</t>
  </si>
  <si>
    <t>Dale Eisman, acting communications director of Common Cause, Washington, D.C., 5 March 2015, interview by phone.
“Legislature adjourns after passing ethics package,” Markus Schmidt and Jim Nolan, Richmond Times-Dispatch, 27 February 2015, http://www.richmond.com/news/virginia/government-politics/article_47396bbf-0fda-5814-b5e9-4c98cdf33cca.html
2015 HB 2070, Legislative Information System, 27 February 2015. http://lis.virginia.gov/cgi-bin/legp604.exe?151+ful+HB2070H2</t>
  </si>
  <si>
    <t>§ 36-14-5, passed in 1987, can be found here:
http://webserver.rilin.state.ri.us/Statutes/TITLE36/36-14/36-14-5.HTM
 § 36-14-4 of the Rhode Island ethics code, passed in 1987, can be found here:
http://webserver.rilin.state.ri.us/Statutes/TITLE36/36-14/36-14-4.HTM</t>
  </si>
  <si>
    <t>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</si>
  <si>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The executive director of the Governmental Ethics Commission said donations by outside groups in support of candidates who helped raise that money remain within state limits. There have been no published allegations of outside groups exceeding those limits when candidates helped raise that money.</t>
  </si>
  <si>
    <t>S.C. Code 8-13-700 (B)(1991)
http://www.scstatehouse.gov/code/t08c013.php</t>
  </si>
  <si>
    <t>Sec. State Jim Condos, pesonal interview Jan. 6, 2015.
Kevin Ellis Lobbyist, personal interview Jan. 15, 2015.
Assistant Atty. Gen. Michael Duane, telephone interview Jan. 24, 2015.</t>
  </si>
  <si>
    <t>The issue of a candidate fundraising for an outside group that then makes campaign contributions is not directly addressed in the Iowa Code and isn't tracked, making it difficult to know whether or not such collaboration is occurring. 
 According to Megan Tooker, the executive director and legal counsel of the Iowa Ethics and Campaign Disclosure Board, the law, as it is, is ambiguous on the subject and the board would have to review the issue to determine whether or not those funds would be restricted. "If a group called me with that question, if they wanted to do an independent expenditure this year and said they'd like the governor to do a fundraising letter or host a fundraising event and then we would use that money to support his candidacy, I’d tell them they’d need to get an advisory opinion from the board to do that," she said.
 She noted that there is a definition under the Iowa Ethics and Campaign Disclosure Board's administrative rules chapter on campaign disclosure procedures for a "coordinated expenditure," which includes situations in which "there has been arrangement, coordination, or direction by the candidate, candidate’s committee, political party committee, or political committee, or an agent or officer of the candidate’s committee or a ballot issue committee prior to" spending the funds in support of the candidate. This includes instances in which the person spending the funds has been authorized by the candidate to raise or spend funds on his or her behalf. Tooker said the determination of whether or not the expenditure should be restricted would have to be based on the facts of the individual situation.
 Currently, such donations are not tracked, which both Tooker and Christopher Larimer, a University of Northern Iowa political science professor, said makes it difficult to know whether such collaborations are occurring. Neither had heard of any examples of such collaborations in Iowa.</t>
  </si>
  <si>
    <t xml:space="preserve">Public Official and Employee Ethics Law, Title 65 (Public Officers), Sections 1106(j) (State Ethics Commission - Regulations), Section 1103, 1998
http://www.legis.state.pa.us/cfdocs/legis/LI/consCheck.cfm?txtType=HTM&amp;ttl=65&amp;div=0&amp;chpt=11
Corroborated by:
Robert P. Caruso, executive director of the State Ethics Commission, 30 January 2015, Harrisburg, Pennsylvania, interview by phone.
Robin Hittie, chief counsel, Pennsylvania State Ethics Commission, Harrisburg, Pa, 7 August 2015, interview by phone.  </t>
  </si>
  <si>
    <t>There is a law that defines recusal rules for part of the commission. 
Rules of the Judicial Conduct Commission, Rule 5, 1997, http://www.ndcourts.gov/court/rules/Commission/rule5.htm.
Corroborated with: Brent Edison, disciplinary counsel for the North Dakota Judicial Conduct Commission, interview by phone from Bismarck, N.D., March 3, 2015.</t>
  </si>
  <si>
    <t>Interview with Dick Williams on Feb. 6, 2015 at Panera Bread.
Tennessee Ethics Commission website showing random audits on lobbyists for 2013, accessed May 6, 2015
http://www.tn.gov/sos/tec/audits_2013.htm
Tennessee Ethics Commission minutes from May 20, 2014 meeting, accessed May 6, 2015 
http://www.tn.gov/sos/tec/minutes/minutes20140520.pdf
Tennessee Ethics Commission minutes from July 8, 2014 meeting, accessed May 6, 2015 
http://www.tn.gov/sos/tec/minutes/minutes20140708.pdf</t>
  </si>
  <si>
    <t>Ohio Revised Code 102.03 C-E, Representation by present or former public official or employee prohibited, 2001 (latest amendment effective March 20, 2014): http://codes.ohio.gov/orc/102.03</t>
  </si>
  <si>
    <t>Ethics Commission Rules, 74E O.S. Appendix I, rule 1.6
http://www.oklegislature.gov/osstatuestitle.html
https://drive.google.com/file/d/0B0BgaBXva60WOXJDaEs0UDdFQms/view</t>
  </si>
  <si>
    <t>Oregon Revised Statutes Chapter 244 - Government Ethics, Sections 244.120 (1974).
https://www.oregonlegislature.gov/bills_laws/lawsstatutes/2013ors244.html</t>
  </si>
  <si>
    <t>Natalia Ashley, executive director, Texas Ethics Commission, interview, Feb. 3, 2015 
Texas Ethics Commission, Lobby Lists and Reports, Accessed Feb. 15, 2015
http://www.ethics.state.tx.us/dfs/loblists.htm
Texas Ethics Commission, Lobbying in Texas, Accessed June 27, 2015
https://www.ethics.state.tx.us/guides/LOBBY_guide.htm</t>
  </si>
  <si>
    <t>NMSA &gt; CHAPTER 2 Legislative Branch &gt; ARTICLE 15 Governmental Ethics Oversight Committee &gt; 2-15-7. Interim legislative ethics committee; creation; appointment. (1993) 
 http://public.nmcompcomm.us/nmnxtadmin/NMPublicLink.aspx?jd=2-15-7
 Judicial Standards Commission Rule 6. [Approved, effective December 6, 1968; as amended, September 29, 1989; as amended, effective May 1, 2010.]
 http://www.nmjsc.org/docs/SKMBT_C55210041915041.pdf</t>
  </si>
  <si>
    <t>Public Officers Law 74, subsections 2 and 3, revised 10/2012, http://www.albany.edu/hr/assets/Public-Officers-Law.pdf ; 
 Code of Conduct for Members of the Joint Commission on Public Ethics, accessed through the Commission' website on April 29, 2015. http://jcope.ny.gov/about/Ethical%20Code%20of%20Conduct%20and%20Recusal%20Policy.pdf</t>
  </si>
  <si>
    <t>Shantel Krebs, secretary of state, 27 March 2015, email.
Dave Bordewyk, general manager of South Dakota Newspaper Association and lobbyist on its behalf, 2 April 2015, email.
Dusty Johnson, former chief of staff to Gov. Dennis Daugaard, 20 March 2015, email.</t>
  </si>
  <si>
    <t>Public Servant Participation in Official Actions (2006). NC GC 138A-36. http://www.ncleg.net/EnactedLegislation/Statutes/HTML/BySection/Chapter_138A/GS_138A-36.html
NC Code of Judicial Conduct (2006) http://www.aoc.state.nc.us/www/public/html/Amendments-NCJudicialCode.pdf. See Canon 3, section 3, disqualification. 
Also NC GS 15A-1223, Disqualification of judge. (1977-1984) http://www.ncleg.net/EnactedLegislation/Statutes/HTML/BySection/Chapter_15A/GS_15A-1223.html
Legislator Participation in Legislative Actions (2006-2010) NC GS 138A-37. http://www.ncleg.net/EnactedLegislation/Statutes/HTML/BySection/Chapter_138A/GS_138A-37.html</t>
  </si>
  <si>
    <t>Under Indiana's campaign finance laws, PACs and other organizations are not limited in the amount of donations they can contribute to candidates. So, this is a moot question in Indiana, unless the organization is a corporation or labor union. 
Andy Downs, director of the Mike Downs Center for Indiana Politics at Indiana University-Purdue University at Fort Wayne, said, practically speaking, it’s very difficult to find out if “coordination” exists between a committee of a labor union or corporation and a candidate. Someone would have to file a complaint before anything would happen, he said. 
“Secondly, I don’t think there is an enforcement entity (Indiana Election Division or county election board) with the resources to ‘prove’ that any sort of coordination took place if the coordination is concealed in even a minimal way,” said Downs.
For example, Downs added, if the campaign manager for a statewide candidate met with the leader of an independent organization and discussed when commercial will air, which helped the campaign and organization decide when to air them, he doesn’t think any enforcement entity could gather enough evidence to prove the action resulted in coordinating their campaigns. 
Trent Deckard, co-director of the Indiana Election Division, said candidates can serve as a draw for an event sponsored by a non-profit or other group and then the funds raised can be contributed to that candidate.
 Abbey Taylor, campaign finance coordinator for the Election Division, confirmed corporations or labor unions giving money to a PAC are still required to follow their contribution restrictions.</t>
  </si>
  <si>
    <t>1. 52:13D-21: State Ethics Commission; membership; powers; duties; penalties. State Ethics Commission (L.1971,c.182,s.10; amended 1999, c.440, s.102; 2003, c.160; 2004, c.24, s.1; 2004, c.25, s.1; 2005, c.382, s.1. ): http://njlaw.rutgers.edu/cgi-bin/njstats/showsect.cgi?section=52%3A13D-21&amp;actn=getsect 
 2. Cannon 3 ( Canon 3 adopted December 7, 1993): http://www.judiciary.state.nj.us/rules/appendices/app1_jud.htm 
 3. New Jersey Statutes Annotated 52:13D-18 (L.1971, c.182, s.11; amended 1991, c.241, s.1; 1991, c.505; 2004, c.24, s.2; 2004, c.25, s.2; 2004, c.27, s.25; 2007, c.203, s.1; 2008, c.16, s.1.; 2008, c.99): http://www.njleg.state.nj.us/ethics/statutes.asp?T=COIL</t>
  </si>
  <si>
    <t xml:space="preserve">Coordination is not allowed, and n in practice, there's no evidence to indicate that this kind of situation has arisen.
Still, it's worth noting that Illinois enacted legislation that lifts campaign contribution limits for all candidates if a candidate contributes $250,000 to his or her own campaign in a state race or $100,000 to his or her own campaign in a local race. 
Meanwhile, Illinois candidates have easy access to funding from political action committees in neighboring states that aren't required to disclose contributor information. 
For example, Gov. Bruce Rauner had ties to an Ohio nonprofit that unleashed attack ads on his opponents. </t>
  </si>
  <si>
    <t>New Hampshire Statutes, Title I, Chapter 14-B, “Legislative Ethics Committee”, 2009 (last revised)
 http://www.gencourt.state.nh.us/rsa/html/I/14-B/14-B-mrg.htm
 New Hampshire Statutes, Title I, Chapter 21-G:31, VII., 2006
 http://www.gencourt.state.nh.us/rsa/html/i/21-G/21-G-mrg.htm
 New Hampshire Supreme Court, Judicial Canon 3, Rule 39, as of April 29, 2015
 http://www.courts.state.nh.us/rules/scr/scr-38-Canon%203-new.htm</t>
  </si>
  <si>
    <t xml:space="preserve">Pennsylvania Lobbying Disclosure Law, 2006, Title 65 (Public Officers), Section 13A04 (Registration) and Section 13A08(f) (Administration - Audits), http://www.legis.state.pa.us/cfdocs/legis/LI/consCheck.cfm?txtType=HTM&amp;ttl=65
Wanda Murren, press secretary for the Pennsylvania Department of State, 18 March 2015, Harrisburg, Pa., interview by phone and email. 
Lobbying Disclosure in Pennsylvania, 2013 Annual Report, published June 2014, Pennsylvania Department of State, 
http://www.dos.pa.gov/VotingElections/CandidatesCommittees/CampaignFinance/Documents/LDR%20Docs/Annual_Report_on_Lobbying_Disclosure_2007-2008.pdf, accessed September 2015. </t>
  </si>
  <si>
    <t>Montana Code Annotated title 2, chapter 2, part 1, section 21, 1977, http://leg.mt.gov/bills/mca/2/2/2-2-121.htm
Peer Reviewer sources:
Montana Code
http://leg.mt.gov/bills/mca/13/37/13-37-111.htm  See subsections 3-6.</t>
  </si>
  <si>
    <t>Lee Slater, executive director, Oklahoma Ethics Commission. Telephone interview 2/22/2015 4:35 p.m. 
M. Scott Carter, political journalist for Oklahoma Watch, telephone interview, 2/21/2015 10 a.m.
Most recent state audit of the Oklahoma Ethics Commission: 
http://www.sai.ok.gov/Search%20Reports/database/OK%20Ethics%20Comm%20Web%20Final.pdf</t>
  </si>
  <si>
    <t>Commission; appointed members; prohibited acts; resignation required, when. Nebraska State Law 49, Section 14,114, effective 1976, last revised 1990; http://nebraskalegislature.gov/laws/statutes.php?statute=49-14,114</t>
  </si>
  <si>
    <t>Nevada Revised Statutes 281A.420, Ethics in Government, Code of Ethical Standards, Additional standards: Voting by public officers; disclosures required of public officers and employees; effect of abstention from voting on quorum; Legislators authorized to file written disclosure, 1977, http://www.ethics.nv.gov/FORMS/Ethics%20in%20Government%20Law%202007%20and%20SB%20160%20%282009%20Session%29.pdf
Revised Nevada Code of Judicial Conduct, Rule 2.11, Disqualification, 2010
http://www.leg.state.nv.us/courtrules/scr_cjc.html</t>
  </si>
  <si>
    <t>Ron Bersin, Executive Director, Oregon Government Ethics Commission, March 9, 2015, interviewed by phone.
Ryan Deckert is the president of the Oregon Business Association. He was interviewed by phone March 30. 
Steve Kafoury is a former house representative and a state senator. He is currently a lobbyist. He was interviewed by phone March 31.</t>
  </si>
  <si>
    <t>State law Sections 25-4-105 and 25-4-103 -  CONFLICT OF INTEREST; IMPROPER USE OF OFFICE - (1979): www.lexisnexis.com/hottopics/mscode
Mississippi Ethics Commission Executive Director Tom Hood: e-mail question-and-answer exchange - Feb. 18, 2015</t>
  </si>
  <si>
    <t>Missouri Revised Statutes, 1978, Chapter 105 Section 452, amended 1990, 1991, 2008, http://www.mec.mo.gov/EthicsWeb/MecCommissioners.aspx
Missouri Constitution, 1945, Article 5 Section 24, amended 1976 http://www.moga.mo.gov/MoStatutes/ConstHTML/A050241.html</t>
  </si>
  <si>
    <t>This very rarely or never happens in Idaho. The reasons include strict prohibitions in state law, and strict enforcement of those prohibitions by the Idaho Secretary of State’s office, which oversees campaign finance and election laws in Idaho. Plus, the records of specific independent expenditures are widely available, posted on the Internet for anyone to access, the same day they’re filed – and people do look at them, as do reporters in Idaho who report regularly on campaign disclosures.
 The type of coordination described here would NOT be considered an independent expenditure in Idaho; if the candidate were involved in raising the funds, the candidate would be required to disclose it as a contribution, and limits would apply. Candidates' reports of contributions also are widely available and posted on the Internet for anyone to access, the same day they're filed. The Idaho Secretary of State’s office has been very clear about this distinction, and there have been no recent cases of groups attempting to challenge it. The most recent allegation of such coordination came when the Idaho Republican Party charged that the Democratic candidate for governor had made a deal with the Idaho Democratic Party to disguise over-limit contributions as a payroll-management deal. The Idaho Secretary of State's office immediately investigated and found no truth to the claim and no violation.</t>
  </si>
  <si>
    <t>There is no evidence of a candidate helping raise funds for political action committees or super PACs. Furthermore, there is no evidence that funds raised jointly have then been spent to support candidate campaigns indirectly.
 The Hawaii Campaign Spending Commission has investigated super PAC activities, and found other violations, such as failures to report expenditures, but not this specific violation.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</si>
  <si>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All sources accessed on Jan. 26, 2015: 
Massachusetts Conflict of Interest law, M.G.L. 268A section 6, as amended by C. 194, Acts of 2011
https://malegislature.gov/Laws/GeneralLaws/PartIV/TitleI/Chapter268A/Section6
Massachusetts Conflict of Interest Law, M.G.L. Ch. 268A section 23:  Supplemental Provisions, Standards of Conduct as amended by Ch. 194, Acts of 2011
https://malegislature.gov/Laws/GeneralLaws/PartIV/TitleI/Chapter268A/Section23</t>
  </si>
  <si>
    <t>Minnesota Statutes, Chapter 10A, Section 10A.07, 2014, https://www.revisor.mn.gov/statutes/?id=10A.07
 Policy Manual, Minnesota Board on Judicial Standards, 17 April 2015, http://www.bjs.state.mn.us/file/board-organization/bjs-policy-manual-web-current.pdf</t>
  </si>
  <si>
    <t>Tony Bledsoe, Legislative Inspector General, Columbus, 2-16-15 email
Lobbyist pleads guilty, lawmakers could be in trouble soon, Jim Siegel, The Columbus Dispatch, Sept. 27, 2014: http://www.dispatch.com/content/stories/local/2014/09/26/lobbyist-pleads-guilty.html 
Statehouse lobbyist admits filing false disclosure forms, Jim Siegel, The Columbus Dispatch, March 20, 2014: http://www.dispatch.com/content/stories/local/2014/03/19/payday-lobbyist.html</t>
  </si>
  <si>
    <t>Louisiana Revised Statutes 42:1133 Board of Ethics; quorum, recusal, compensation, officers
 Passed 1979. Effective April 1, 1980. Amended 1989, 1990 and 1996.
 http://www.legis.la.gov/Legis/law.aspx?d=99238 
 Louisiana Supreme Court Rules Part N. Financial Disclosure by Judges, amended effective Feb. 27, 2014
 http://www.lasc.org/rules/supreme/RuleXXXIX.asp 
 Code of Judicial Conduct. Amended Oct. 31, 1975, 1993, 1996, 1998, 2012. As amended through April 29, 2015.
 http://www.lasc.org/rules/supreme/cjc.asp</t>
  </si>
  <si>
    <t>Phone interview June 16, 2015, with Joal Broun, lobbyist compliance director in the Secretary of State’s Office.
Phone interview Feb. 25, 2015, with Jane Pinsky director of NC Coalition for Lobbying and Government Reform.
Phone interview March 9, 2015 with Ed Turlington, lobbyist and lawyer specializing in lobby issues.
Phone interview March 12, 2015, with Francis De Luca, president of Civitas Institute, and member of the state Ethics Commission.</t>
  </si>
  <si>
    <t>Maine Revised Statutes Title 1, Chapter 25, Section 1002, 2007.
 http://www.mainelegislature.org/legis/statutes/1/title1sec1002.html</t>
  </si>
  <si>
    <t>Maryland Annotated Code, Oct. 2014 General Provisions Article, Title 5, Public Ethics Law, 5-103 designation of public official and financial criteria http://ethics.maryland.gov/download/general/Ethics%20Law.pdf, 5-505 Gifts or Honoraria and 5-506 Ban on use of prestige of office. and in general Subtitle 5, Conflicts of Interest</t>
  </si>
  <si>
    <t>Jim Silrum, deputy secretary of state, interviewed by phone from Bismarck, N.D., Feb. 25,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</si>
  <si>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 xml:space="preserve">Kentucky Revised Statutes, Chapter 6, Subsection 666, 1996, http://www.lrc.ky.gov/Statutes/statute.aspx?id=388, accessed 7 February 2015.
Kentucky Revised Statutes, Chapter 6, Subsection 651, 1996, http://www.lrc.ky.gov/Statutes/statute.aspx?id=344, accessed 20 February 2015. 
Executive Order 2008-454, Gov. Steve Beshear, 27 May 2008, http://ethics.ky.gov/SiteCollectionDocuments/ExecutiveOrder2008-454.pdf, accessed 7 February 2015.
John Steffen, Kentucky Executive Branch Ethics Commission, executive director, 23 December 2014, Frankfort, Kentucky, phone interview. 
Kentucky Supreme Court Rules 4.090, 2014, https://govt.westlaw.com/kyrules/Document/NA688A650A91D11DA8F5EE32367A250AE?viewType=FullText&amp;originationContext=documenttoc&amp;transitionType=CategoryPageItem&amp;contextData=%28sc.Default%29, accessed 7 February 2015. </t>
  </si>
  <si>
    <t>Blair Horner, New York Public Interest Research Group, Legislative Director, Feb. 24, 2015, New York, phone; 
2013 Annual Report, Joint Commission on Public Ethics, April 3, 2014, http://www.jcope.ny.gov/pubs/POL/2013%20JCOPE%20Annual%20Report.pdf ; 
Susan Lerner, New York Common Cause, Executive Director, Feb. 25, 2015, New York, phone</t>
  </si>
  <si>
    <t>This issue is not regulated by law. 
That said, there have been no reported instances during the 2014 campaign of outside groups exceeding the donation limits to individual candidates, even if the candidate helped raise funds. 
 In Georgia if a candidate helped raise funds for an outside group only the money that the group contributes to the candidate's committee is subject to individual limits. The group can spend the rest of the money without limit.</t>
  </si>
  <si>
    <t>Joe Donohue, NJ Election Law Enforcment Commission deputy director, office interview 1/30/15 
Lobbyist , Cullen McAuliffe, managing partner at Impact NJ, 2/26/15 phone interview. 
ELEC website, lobby complaints: http://www.elec.state.nj.us/ELECReport/SearchComplaintsDecisions.aspx</t>
  </si>
  <si>
    <t xml:space="preserve">No such law exists.
Confirmed by Carol Williams, GEC executive director, telephone interview Feb. 20, 2015. </t>
  </si>
  <si>
    <t>Susan Boe, New Mexico Foundation for Open Government, executive director, 17 April 2015, via phone.
Jeff Steinborn, New Mexico State Representative, 18 June 2015, via phone.
State Sen. Sander Rue, 17 April 2015, via phone. 
State Rep. Jeff Steinborn, 17 April 2015, via phone.</t>
  </si>
  <si>
    <t>If a candidate fundraises with an "independent expenditure committee," that committee is no longer considered independent. Sources are not aware of any such practice happening.
However, in Florida, the governor and members of the legislature are not subject to limits when fundraising with an outside group. The only requirement is that a notice of solicitation be filed with the state.   
In the last gubernatorial race, Governor Rick Scott and Democratic challenger Charlie Crist helped their political action committees raise a combined $49 million, which was donated directly to each candidate. The committees were able to raise unlimited amounts of money from corporations, unions, national groups and wealthy individuals. 
"You’re not bound by the same limits," said Mark Herron, Florida's foremost election expert. "There’s so much money rolling in there."</t>
  </si>
  <si>
    <t>Iowa Code Chapter 68B.2A "Prohibited outside employment and activities — conflicts of interest," Code of Iowa updated as of January 2015,
https://www.legis.iowa.gov/docs/code/2015/68b.pdf
Iowa Aministrative Rule 351—1.4(68B) " Board code of ethics," Iowa Administrative Rules updated as of March 2014,
https://www.legis.iowa.gov/docs/ACO/chapter/03-19-2014.351.1.pdf
Iowa Code Chapter 68B.2A  "Prohibited outside employment and activities — conflicts of interest," Code of Iowa updated as of January 2015,
https://www.legis.iowa.gov/docs/code/2015/68b.pdf
Iowa Court Rules, Rule 52.4  "Replacement of interested judicial member," Iowa Court Rules updated as of January 2015,
https://www.legis.iowa.gov/docs/ACO/CourtRulesChapter/01-30-2015.52.pdf
Iowa Code Chapter 68B.31  "Government Ethics and Lobbying — Legislative ethics committee," Code of Iowa updated as of January 2015,
https://www.legis.iowa.gov/docs/code/2015/68b.pdf
National Organization for Marriage demands removal of Iowa Ethics Board director from investigation into judicial retention campaigns, Jason Noble, Des Moines Register, Aug. 12, 2013
http://blogs.desmoinesregister.com/dmr/index.php/2013/08/12/national-organization-for-marriage-demands-removal-of-iowa-ethics-board-director-from-investigation-into-judicial-retention-campaigns
Aug. 21, 2013, meeting minutes, Iowa Ethics and Campaign Disclosure Board, accessed April 8, 2015
https://webapp.iecdb.iowa.gov/publicview/misc/minutes/2013/8-21-13.pdf
Iowa Court Rule 52.4(2)  "Replacement of interested judicial member," Iowa Court Rules updated as of January 2015,
https://www.legis.iowa.gov/docs/ACO/CR/LINC/01-30-2015.FullCourtRules.pdf
Steve Davis, communications director, Iowa Judicial Branch, Feb. 26, 2015, email</t>
  </si>
  <si>
    <t xml:space="preserve">There is no specific legal provision limiting the spending of an "outside group" that benefits from the fundraising help of a declared candidate and in practice, the funds spent by an outside group in support of a candidate do not remain within the contribution limits.
Delaware Attorney General Matt Denn helped raise money during his 2014 campaign for the group Delaware Issues Fund, which purchased issue advertisements supporting his campaign. Delaware state Treasurer Ken Simpler admittedly helped raise money for the group Foundation for Delaware's Future, a political action committee that purchased so-called "issue advocacy" advertisements on television and by direct mail that were critical of Simpler's primary and general election opponents in the 2014 elections. Nevertheless, neither regulatory nor Delaware law appears to consider fundraising help to constitute coordination that would limit spending. Independent expenditure advertisements allow express advocacy on behalf of a candidate, but there are limits on coordination of spending, not fundraising. </t>
  </si>
  <si>
    <t>S.C. Interim State Auditor Rich Gilbert, May 26, 2015 phone interview
 Office of the State Auditor, State Agency reports
 http://osa.sc.gov/stateengagements/Pages/index.aspx
 Reports of Investigation, Reviews and Analysis
 http://oig.sc.gov/Pages/Reports.aspx</t>
  </si>
  <si>
    <t>Richard Head, New Hampshire Department of Justice, assistant attorney general, January 12, 2015, Lowell, Mass., phone
Jim Splaine, New Hampshire Legislature, state representative and senator, 1969-2010 (not consecutively), January 16, 2015, Lowell, Mass., phone
Lobbyists, website of the New Hampshire Secretary of State, accessed Jan. 1-15, 2015
http://sos.nh.gov/LobReports.aspx</t>
  </si>
  <si>
    <t>Denise Ross, content editor, Black Hills Knowledge Network, email, 7 April 2015.
 List of audits of state entities, Department of Legislative Audit, http://legislativeaudit.sd.gov/Reports/State/state_reports_all.htm, 7 April 2015.
 Audit Report, Governmental Funds of the South Dakota Governor’s Office of Economic Development, as of June 30, 2013, and the four fiscal years then ended, http://legislativeaudit.sd.gov/Reports/State/Legislative%20Audit%20of%20GOED-February%2012,%202014.pdf, 7 April 2015.</t>
  </si>
  <si>
    <t>General Provisions, 5 ILCS 430, State Officials and Employees Ethics Act, December 9, 2003,  http://www.ilga.gov/legislation/ilcs/ilcs4.asp?DocName=000504300HArt%2E+20&amp;ActID=2529&amp;ChapterID=2&amp;SeqStart=2900000&amp;SeqEnd=5200000
Illinois compiled statutes, State Employees and Officials Ethics Act, 5 ILCS 430, Sec. 25-5, August 18, 2009,  http://www.ilga.gov/legislation/ilcs/ilcs4.asp?DocName=000504300HArt%2E+20&amp;ActID=2529&amp;ChapterID=2&amp;SeqStart=2900000&amp;SeqEnd=5200000
Judicial Inquiry Board, Rules of Procedure, accessed May 29, 2015, http://www.illinois.gov/jib/Pages/Rules-of-Procedure-of-the-Judicial-Inquiry-Board.aspx#qst10
Court Commission, Rules of Procedure, accessed May 29, 2015, http://www.illinois.gov/jib/Pages/Rules-of-Procedure-of-the-Courts-Commission.aspx</t>
  </si>
  <si>
    <t>The Auditor General's web site, Audit Reports, accessed April 21, 2015:
http://www.oag.state.ri.us/reports.html
Dennis Hoyle, Rhode Island Auditor General, phone interview, March 12, 2015
Interview with John Marion, executive director, Common Cause Rhode Island, Dec. 18, 2014, Providence, RI, in-person.
Tim White, investigative reporter, WPRI-Channel 12, March 31, 2015</t>
  </si>
  <si>
    <t>Indiana Code 4-2-6-9, conflict of interest rule; https://iga.in.gov/legislative/laws/2014/ic/titles/004/.
 Indiana Code 2-2.2, Section 7; https://iga.in.gov/legislative/2015/bills/house/1002#document-9fc5d9f8.</t>
  </si>
  <si>
    <t>Michael Green, Associate Professor of History, University of Nevada Las Vegas, San Francisco, CA, March 12, 2015, by phone.
Sondra Cosgrove, Professor of History, College of Southern Nevada and President, League of Women Voters Las Vegas Valley, Las Vegas, NV, March 17, 2015, by phone.
Paul Townsend, Legislative Auditor, Nevada State Legislature, Las Vegas, NV, March 20, 2015, by phone.</t>
  </si>
  <si>
    <t>Gary Blackmer, director of the Audits Division, March 2, 2015, interviewed by phone.
Recently Released Audits by the Oregon Secretary of State's Audits Division, http://sos.oregon.gov/audits/Pages/recent.aspx, accessed on March 6, 2015.
Search options for State Audits and Reviews (by agency, year, comprehensive annual financial report, single audits) by the Oregon Secretary of State's Audits Division http://sos.oregon.gov/audits/Pages/stateaudits.aspx, accessed on March 6, 2015.</t>
  </si>
  <si>
    <t>Journalists and watchdogs don’t see much of an issue with candidates helping to raise funds for elections in Colorado because much of the spending is being done by outside groups. Colorado law focuses more on the spending side when it comes to those outside groups than it does the fundraising side, and candidates in Colorado don’t generally help raise funds for outside groups spending on elections, according to interviews. 
 But a current lawsuit seeks to find out how close political parties in Colorado can be to independent expenditure committees that can raise unlimited donations. The Colorado Republican Party’s move to create an independent expenditure committee drew criticism from a conservative activist who worried a party-controlled PAC could benefit certain candidates over others in primaries.</t>
  </si>
  <si>
    <t>Corinna Wilson, executive director of the Pennsylvania Freedom of Information Coalition and principal of Wilson500, 27 January 2015, interview by phone.
 Review of audits on Auditor General's website, June 2015, http://www.paauditor.gov/audit-reports</t>
  </si>
  <si>
    <t>Codes of Ethics and Conflict of Interest O.C.G.A. § 45-10-3 (2014)
 http://www.lexisnexis.com/hottopics/gacode/Default.asp
 2011 Executive Order 
 https://tcsg.edu/tcsgpolicy/docs/Governor_Deals_2011_Ethics_Executive_Order.pdf
 Rules of the Judicial Qualifications Commission, 2004. See Rule 28.
 https://www.dropbox.com/s/vc8m6x4vnt8pas5/JUDICIAL%20QUALIFICATION%20COMMISSION%20-%2008_13_10.doc?dl=0</t>
  </si>
  <si>
    <t>Gary Jones, state auditor and inspector, telephone interview. 2/19/2015 4:30 p.m. 
Recently published reports of the Oklahoma State Auditor and Inspector: 
http://www.sai.ok.gov/audit_reports/index.php?action=justreleased 
Investigative and performance audits by the agency: 
http://www.sai.ok.gov/investigative_and_performance_audits/operational.php?action=showtype&amp;type=7</t>
  </si>
  <si>
    <t>Hawaii Revised Statutes, Title 7, chapter 84, Section 14, conflicts of interest, 1972, http://www.capitol.hawaii.gov/hrscurrent/Vol02_Ch0046-0115/HRS0084/HRS_0084-0014.htm
Hawaii Revised Statutes, Title 7, chapter 84, Section 3, Definitions, 1972,  http://www.capitol.hawaii.gov/hrscurrent/Vol02_Ch0046-0115/HRS0084/HRS_0084-0003.htm</t>
  </si>
  <si>
    <t>Mary Baker, Commissioner of Political Practices, program supervisor, 9 March 2015, Helena, Montana, email
Steve Brown, Attorney, Retained Counsel for the Commissioner of Political Practices until 2011, 10 March 2015, Helena, Montana, telephone
Jonathan Motl, Commissioner of Political Practices, Commissioner, 5 February 2015, Helena, Montana, telephone
FY 14 and FY 15 Goals and Objectives, Commissioner of Political Practices, 14 June 2014, http://politicalpractices.mt.gov/content/1abouttheagency/GoalsandObjectivesFY14to15</t>
  </si>
  <si>
    <t>Idaho Code Section 59-704, Required Action in Conflicts, 1990
 http://legislature.idaho.gov/idstat/Title59/T59CH7SECT59-704.htm
 Idaho Senate Rule 39H, Right to Vote
 http://legislature.idaho.gov/senate/rules.htm
 House Rule 38, Members Must Vote
 http://legislature.idaho.gov/house/rules.htm</t>
  </si>
  <si>
    <t>Gary Goldsmith, Executive Director, Minnesota Campaign Finance and Public Disclosure Board, 7 April 2015, St. Paul, Minnesota, email interview
Jeremy Schroeder, Common Cause Minnesota, Executive Director, 30 March 2015, St. Paul, Minnesota, phone interview. 
Lobbyist Handbook, Minnesota Campaign Finance and Public Disclosure Board, 19 February 2015, http://www.cfboard.state.mn.us/handbook/hb_lobbyist.pdf</t>
  </si>
  <si>
    <t>Pamela Weaver - Director of Communications - Mississippi Secretary of State: e-mailed answers to questions - March 8, 2015
Mississippi Secretary of State's office: sos.ms.gov/elec/portal/msel2/page/search/portal.aspx</t>
  </si>
  <si>
    <t>FS 112.3143 Voting conflicts, 2014, http://www.leg.state.fl.us/statutes/index.cfm?App_mode=Display_Statute&amp;Search_String=112.3143&amp;URL=0100-0199/0112/Sections/0112.3143.html
Rule 34-15.017, Disqualification of Commission Members, 2014, https://www.flrules.org/gateway/RuleNo.asp?id=34-15.017, downloaded from the website 4/15/2015
JQC rule 25, Disqualification, downloaded here http://www.floridajqc.com/rules.html, May 27, 2015</t>
  </si>
  <si>
    <t>Carrie Bartunek, assistant public affairs director/press secretary, Ohio state auditor's office, Columbus, 1-8-15 email 
 State audit search page: https://ohioauditor.gov/auditsearch/Search.aspx 
 Audit search FAQ: https://ohioauditor.gov/auditsearch/faq.htm</t>
  </si>
  <si>
    <t>Collin Reischman, The Missouri Times, Jefferson City, Missouri, 24 April 2015, interview by phone.
Brad Ketcher, Ketcher Law Firm LLC, St. Louis, Missouri, 27 April 2015, interview by phone.
James Klahr, executive director, Missouri Ethics Commission, 1 May 2015, interview by email.
Commission Cases-Final Actions Search, Missouri Ethics Commission, accessed 27 April 2015, http://mec.mo.gov/EthicsWeb/Compliance/Compliance_CASearch.aspx
Joint Stipulation of Facts, Missouri Ethics Commission v. Ed Watkins, 17 June 2013, http://mec.mo.gov/Scanned/CasedocsPDF/14878.pdf</t>
  </si>
  <si>
    <t>C.G.S., Title I, Chap. 10, Sec. 1-80, subsections (h) and (j).  Also, Chap. 10, Sec. 1-85.  1977. http://www.cga.ct.gov/current/pub/chap_010.htm#sec_1-80</t>
  </si>
  <si>
    <t>Audits, Office of the State Comptroller, accessed March 4, 2015, http://www.osc.state.ny.us/audits/index.htm;
William Eimicke, Columbia University, Professor of International and Public Affairs, Feb. 3, 2015, New York, phone; 
Matthew Sweeney, Office of the New York Comptroller, Assistant Communications Director, March 3, 2015, email;</t>
  </si>
  <si>
    <t>Gisgie Gendreau, communications director, Michigan Secretary of State, email conversations, March 16                                                                                                  
Lobby Disclosure Database
http://miboecfr.nictusa.com/cgi-bin/cfr/lobby_srch.cgi
Bob LaBrant, lobbyist and legal counsel, Michigan Chamber of Commerce, Sterling Corporation political consulting firm, phone interview, March 16</t>
  </si>
  <si>
    <t>Phone interview Feb. 27, 2015, with Bill Holmes, director of external affairs for the state auditor's office.
Phone interview Feb. 25, 2015 with Jane Pinsky, director of the NC Coalition for Lobbying and Government Reform. 
 Auditor's website http://www.ncauditor.net/pub42/Default.aspx</t>
  </si>
  <si>
    <t>29 Del. C. 5808A(b), 5810, Approved July 26, 1994: http://delcode.delaware.gov/title29/c058/sc01/index.shtml; 
Delaware Constitution of 1897, Article II, Section 20, http://delcode.delaware.gov/constitution/constitution-03.shtml#P300_41415;
29 Del. Code 1002, http://1.usa.gov/1zNdsvW, Approved July 23, 1990; 
29 Del. C. Title 10: http://delcode.delaware.gov/title10/c081/;
 Article IV Delaware Constitution of 1897: http://delcode.delaware.gov/constitution/constitution-05.shtml; 
Court on the Judiciary Rules, Accessed 4-30-2015: http://1.usa.gov/1DO8M5w
Delaware Judges' Code of Judicial Conduct: http://1.usa.gov/1Fd6qBb</t>
  </si>
  <si>
    <t>In practice, there is nothing stopping a candidate in Arkansas from raising funds for an outside group -- and then the outside group turning around and making an expenditure in favor of the candidate. 
For example, both Tom Cotton, then a candidate for U.S. Senate, and Americans for Prosperity (AFP), a non-profit which includes a 501(c)(3) entity and a 501(c)(4) entity under its umbrella, appeared at a donor gathering in 2014 sponsored by Charles and David Koch. Cotton told the donors: “Americans for Prosperity in Arkansas has played a critical role in turning our state from a one-party Democratic state …building the kind of constant engagement to get people in the state involved in their communities." (Meanwhile, AFP president Tim Phillips, told the donors that Tom Cotton “is a champion.”) AFP then spent millions in “issue speech” targeting the Arkansas Senate race, benefitting Cotton. 
AFP’s various advertisements and mailers would appear to the average voter to be campaign ads. However, because the ads did not engage in express advocacy as a matter of law (avoiding words such as “vote for” or “vote against”) -- during the period of study, coordination was perfectly legal between candidates and outside groups in Arkansas, based on the Ethics Commission's interpretation of the law. Even in the hypothetical case of a group using express advocacy in an independent expenditure (in which case coordination would not be allowed), the law is silent about whether fundraising would count as coordination. This is not an area that has been adjudicated by the Ethics Commission in Arkansas, because a complaint along these lines has not been made. The reason that a complaint has not been made is not because this practice isn't happening. Instead, it's likely because there is no law addressing that scenario, so there would be no basis for complaint. 
In practice, observers say that candidates meet leaders of advocacy groups in private meetings, and rallies or campaign events partly sponsored by the group or its members. In one case, a candidate faxed his campaign finance forms from the law office of the co-founder of groups putting tens of thousands of dollars in ostensibly independent spending in his race.</t>
  </si>
  <si>
    <t>All websites viewed on March 23, 24, 30, 2015
Interview, Frank Phillips, Statehouse Bureau Chief, The Boston Globe, Boston, MA, by telephone, March 24, 2015
Interview, Ben T. Clements, Attorney, former chief legal counsel to Gov. Deval Patrick, Boston, MA, March 23, 2015, by telephone and email
Former Speaker DiMasi seeks to set aside corruption sentence, Associated Press, Boston, MA, February 3, 2015
http://www.bostonherald.com/news_opinion/local_coverage/2015/02/former_speaker_dimasi_seeks_to_set_aside_corruption_sentence
“Jailed Boston Lobbyist Indicted Over Sham State Pension,” Max Stendahl, Reporter, Law360.com, New York, NY, February 23, 2015 
http://www.law360.com/articles/624232/jailed-boston-lobbyist-indicted-over-sham-state-pension</t>
  </si>
  <si>
    <t>TITLE 24. GOVERNMENT - STATE ADMINISTRATION ARTICLE 18. STANDARDS OF CONDUCT 
 PART 1. CODE OF ETHICS, C.R.S. 24-18-108.5 (2014): http://www.lexisnexis.com/hottopics/colorado/?app=00075&amp;view=full&amp;interface=1&amp;docinfo=off&amp;searchtype=get&amp;search=C.R.S.+24-18-108.5
Colorado Rules on Judicial Discipline, Rule 9.
http://www.coloradojudicialdiscipline.com/PDF/CJD%20RULES%20-%20Revised%20and%20Adopted%20by%20Supreme%20Court%202012(07)%20Clean%206-20-12.pdf
William Campbell, Commission on Judicial Discipline director, in a July 27, 2015 e-mail.
 Amy DeVan, executive director of the Colorado Independent Ethics Commission, in a June 11, 2015, e-mail.</t>
  </si>
  <si>
    <t>Emily Shaw, Sunlight Foundation, national policy manager, April 20-22, 2015, Email
Financial Audit Reports, website of the Legislative Budget Assistant, accessed Feb. 10-23, 2015
http://www.gencourt.state.nh.us/LBA/AuditReports/financialreports.aspx
Performance Audit Reports, website of the Legislative Budget Assistant,accessed Feb. 10-23, 2015, http://www.gencourt.state.nh.us/LBA/AuditReports/performancereports.aspx
Contracted Audit Reports, website of the Legislative Budget Assistant, accessed Feb. 10-23, 2015, http://www.gencourt.state.nh.us/LBA/AuditReports/contractedaudits.aspx</t>
  </si>
  <si>
    <t>Political Reform Act of 1974, Government Code, §87100 (1974)
http://leginfo.legislature.ca.gov/faces/codes_displaySection.xhtml?lawCode=GOV&amp;sectionNum=87100.
Political Reform Act of 1974, Government Code, §87105 (Amended 2003)
http://leginfo.legislature.ca.gov/faces/codes_displaySection.xhtml?lawCode=GOV&amp;sectionNum=87105.
Business and Professions Code, §6038 (1984)
http://leginfo.legislature.ca.gov/faces/codes_displaySection.xhtml?lawCode=BPC&amp;sectionNum=6038.</t>
  </si>
  <si>
    <t>Josh Margolin, ABC news reporter, former New Jersey statehouse reporter, 2/8/15 phone interview. 
Matt Friedman, Star-Ledger Statehouse reporter, 2/4/15 phone interview. 
comptoller webiste: http://www.nj.gov/comptroller/news/approved/news_archives.html 
Auditor website: http://www.njleg.state.nj.us/legislativepub/auditreports.asp</t>
  </si>
  <si>
    <t xml:space="preserve">A.S. 39.50.230, ""Reporting of potential (executive) violations"" (http://www.law.alaska.gov/doclibrary/ethics/EthicsAct.html), accessed March 26, 2015; 
A.S. 24.60, ""Alaska Legislative Ethics Act"" (http://ethics.legis.state.ak.us/documents/ethics_code.pdf), accessed March 26, 2015;
Alaska Commission on Judicial Conduct ""Rules on Procedure"" (http://acjc.alaska.gov/), accessed July 26, 2015. </t>
  </si>
  <si>
    <t>Paul Townsend, Legislative Auditor, Nevada Legislature, Las Vegas, NV, March 19, 2015, by phone
Nevada Legislative Counsel Bureau, Audit Division, Legislative Auditor Highlights and Reports, accessed May 21, 2015
http://www.leg.state.nv.us/Audit/
The Sunlight Foundation, Ten Principles for Opening Up Government Information, 2010, accessed May 21, 2015 
https://sunlightfoundation.com/policy/documents/ten-open-data-principles/
Nevada Department of Administration, Division of Internal Audits, Audit Reports Presented to the Executive Branch Audit Committee, http://iaudits.nv.gov/About/AuditRpts/</t>
  </si>
  <si>
    <t>Interview with Michael Lord, ex dir of Md. Ethics Commission, 3/12/15; 
Interview with Jennifer Bevan-Dangel, exe dir Common Cause, 2/24/15 
Interview with Baltimore Sun reporter Michael Dresser by telephone 3/21/15
Maryland Annotated Code, General Provisions Article, Title 5, Subtitle 7, Lobbying, Duties of Ethics Commission. 5-205 http://ethics.maryland.gov/download/general/Ethics%20Law.pdf</t>
  </si>
  <si>
    <t>Arizona Code of Judicial Conduct, 2014, accessed July 31, 2015
http://www.azcourts.gov/Portals/137/NewCode/2014ArizonaCodeofJudicialConduct.pdf</t>
  </si>
  <si>
    <t>Arkansas Ethics Commission "Rules of Practice and Procedure," Rule D-2, 2013. Accessed from Ethics Commission website April 19, 2015. 
http://www.arkansasethics.com/rules/proposed/2013%20proposed%20rules/Scan%20Copy%20Rules%20of%20Practice%20and%20Proc%20%28rev%202013%29.pdf</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</si>
  <si>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Agenda Item #4, Maine Ethics Commission Meeting Minutes, 29 July 2013.
http://www.maine.gov/ethics/pdf/agenda4_007.pdf
Commission Determination on Request for Investigation, Matthew Marett, PAC, Party and Lobbyist Registrar, Maine Ethics Commission, 30 July 2013. http://www.humanewatch.org/wp-content/uploads/2013/08/KatieHansberry.pdf</t>
  </si>
  <si>
    <t>Charlie Janssen, Nebraska state auditor, in-person interview, Capitol, Feb. 25, 2015
Mike Foley, Nebraska lieutenant governor and former state auditor, phone interview, Feb. 27, 2015
Auditor of Public Accounts, APA web page, updated March 3, 2015
http://www.auditors.state.ne.us/</t>
  </si>
  <si>
    <t>Public Officers and Employees, Title 36, Chapter 25, Section 5, 2000.
Public Officers and Employees, Title 36, Chapter 25, Section 1, 2012
http://alisondb.legislature.state.al.us/alison/codeofalabama/1975/coatoc.htm, accessed April 13, 2015.</t>
  </si>
  <si>
    <t>An outside group may spend money, without limit, on independent expenditures supporting or opposing candidates.  But there can be no coordination between the group and the candidate. 
Alaska Public Offices Commission executive director Paul Dauphinais says that "In the example given, the outside group would not be able to make independent expenditures supporting the candidate or opposing anyone running against the candidate [See AS 15.13.400(10)]. Also, because it is an outside group, it would not be allowed to contribute to the candidate either [see AS 15.13.072(a)(3)]"</t>
  </si>
  <si>
    <t>There are no such restrictions, so there have not been any violations.</t>
  </si>
  <si>
    <t xml:space="preserve">John Steffen, Kentucky Executive Branch Ethics Commission, executive director, 23 December 2014, Frankfort, Kentucky, phone interview. 
John Schaaf, Kentucky Legislative Branch Ethics Commission, assistant director and general counsel, 31 December 2014, Frankfort, Kentucky, phone interview.
Libby Carlin, Kentucky Auditor of Public Accounts Office, assistant state auditor and certified public accountant, 31 December 2014, Frankfort, Kentucky, phone interview. </t>
  </si>
  <si>
    <t>State auditor's office: www.osa.state.ms.us/reports_state.aspx
Brett Kittredge - state auditor's office communications director - e-mailed questions and answers - Jan. 30, 2015</t>
  </si>
  <si>
    <t>A 100 score is earned if the funds spent remain within the donation limits applicable to the candidate. 
A 50 score is earned if the funds spent occasionally exceed the donation limits applicable to the candidate. 
A 0 score is earned if the funds oftentimes or regularly exceed the donation limits.</t>
  </si>
  <si>
    <t>There are no laws restricting a candidate from raising money for an outside group and no limits on the amount that group could donate to the candidate.</t>
  </si>
  <si>
    <t>Robert Jackson, media director, Office of the State Auditor, Jefferson City, Missouri, 25 March 2015, interview by phone.
Audit Reports, Office of the State Auditor, accessed 13 April 2015, http://auditor.mo.gov/AuditReports/AuditsMenu2.aspx
Annual Reports, Office of the State Auditor, accessed 13 April 2015, http://auditor.mo.gov/AnnualReport/AnnualReports.aspx</t>
  </si>
  <si>
    <t>Legislative audit reports, 2015, http://leg.mt.gov/css/audit/Default.asp
Tori Hunthausen, Legislative Auditor, Legislative Audit Division, 18 February 2015, Helena, Montana, email
Charles S. Johnson, Lee Newspapers State Bureau, Bureau Chief, 24 February 2015, Helena, Montana, email</t>
  </si>
  <si>
    <t>Governmental Ethics Commission annual report FY 2014: http://ethics.ks.gov/GECSummaries/Annual%20Report%202014.pdf                                    
Carol Williams, GEC executive director, telephone interview Feb. 24, 2014</t>
  </si>
  <si>
    <t>Tennessee State Employees Uniform Nepotism Policy Act, 1980, Tenn. Code Ann. § 8-31-103
http://search.mleesmith.com/tca/08-31-0103.html
Tennessee Excellence, Accountability and Management (T.E.A.M) Act of 2012, 2013, § 8-30-202(9)(b)
http://search.mleesmith.com/tca/08-30-0202.html 
Team Excellence Accountability and Management (T.E.A.M.) Tenn. Code Ann. § 8-30-318 (c), 2012, (page 18 of PDF)
https://www.tn.gov/veteran/news_releases/TCA8pc0800.pdf 
Rules of the Tennessee Department of Human Resources, Oct. 2012 (revised), 21, accessed May 4, 2015
https://www.tn.gov/sos/rules/1120/1120-01.20121003.pdf</t>
  </si>
  <si>
    <t>• Rebecca Otto, State Auditor, Minnesota Office of the State Auditor Rebecca Otto, 6 April 2015, St. Paul, Minnesota, email interview. 
 • David Schmidtke, Deputy Director and Reference Librarian, Minnesota Legislative Reference Library, 2 April 2014, St. Paul, Minnesota, phone interview. 
 • Audit reports, Minnesota Office of the State Auditor Rebecca Otto, 6 April 2015, http://www.auditor.state.mn.us/list.aspx?type=afs
 • Reports, Program evaluations, Minnesota Office of the Legislative Auditor, http://www.auditor.leg.state.mn.us/ped/ped2.htm
 • Reports, Financial Audit Division, Minnesota Office of the Legislative Auditor, http://www.auditor.leg.state.mn.us/fad/fadrpts.htm
 • Reports, By Subject, Special Investigations, Minnesota Office of the Legislative Auditor, http://www.auditor.leg.state.mn.us/fad/fadsubj.htm#special</t>
  </si>
  <si>
    <t>Members of the West Virginia Ethics Commission are required to recuse themselves from a disciplinary proceeding for conflicts of interest. The state Ethics Act applies to the office of the Ethics Commission, as well as to all public officials and employees. 
 West Virginia Code 6B-2-5(j) states "(1) Public officials, excluding members of the Legislature who are governed by subsection (i) of this section, may not vote on a matter:
 (A) In which they, an immediate family member, or a business with which they or an immediate family member is associated have a financial interest."
 On the recusal mechanism, 6B-2-5 (j)(3) states, "For a public official's recusal to be effective, it is necessary to excuse him or herself from participating in the discussion and decision-making process by physically removing him or herself from the room during the period, fully disclosing his or her interests, and recusing him or herself from voting on the issue."</t>
  </si>
  <si>
    <t>Sunlight Foundation website  http://sunlightfoundation.com/policy/documents/ten-open-data-principles/  OAG website, 
Transparency and open government  http://www.audgen.michigan.gov/transparency/transparency.html#monthly 
 Kelly Miller, state relations officer, Office of Auditor General, email conversation, April 6, 2015, phone interview, April 7, 2015 OAG website, completed projects http://www.audgen.michigan.gov/projects/recently-released-projects.html OAG website, Transparency and open government http://www.audgen.michigan.gov/transparency/transparency.html#monthly</t>
  </si>
  <si>
    <t>Kathy Stachon, Senate lobbyist clerk, Office of the Secretary of the Senate, Feb. 16, 2015, telephone interview 
Carmine Boal, chief clerk, Iowa House of Representatives, Feb. 16, 2015, telephone interview
Adam Mason, State Policy Director, Iowa Citizens for Community Improvement, April 15 2015, telephone interview.</t>
  </si>
  <si>
    <t>Code of Ethics, § 36-14-5, passed in 1987, can be found here: http://webserver.rilin.state.ri.us/Statutes/TITLE36/36-14/36-14-5.HTM
Ross Cheit, chairman, Rhode Isalnd Ethics Commission, Interview, Feb. 13, 2015, phone.
Jason Gramitt, deputy, Rhode Island Ethics Commission, Interview, Feb. 13, 2015, phone.</t>
  </si>
  <si>
    <t>The law regarding conflict of interest at board and board committee meetings (applicable to all three branches of government) says: (a) When a member of the board will benefit, directly or indirectly, from a grant, project, issue, or other matter before the board or a committee of the board, he/she shall notify the chair, executive director, or fellow committee members. In relation to approval of grants, indicators of a conflict include financial or management ties to a specific project, such as salary, ownership, hands-on management or directorship by the commissioner, or a member of the commissioner's household or immediate family. RCW spells out recusal steps, including recusing oneself from the board meeting, or from a vote.</t>
  </si>
  <si>
    <t>David Weisbaum, director, Index Department, Illinois Secretary of State, interview by phone March 25, 2015. 
Illinois Secretary of State website - lobbyist activities, accessed March 25, 2015 http://www.cyberdriveillinois.com/departments/index/lobbyist/home.html
Office of Executive Inspector General, website, accessed March 25, 2015 http://www.illinois.gov/oeig/Pages/default.aspx</t>
  </si>
  <si>
    <t>In practice, the funds spent by an outside group in support of a candidate remain within the donation limits if that candidate helped raise funds.</t>
  </si>
  <si>
    <t>S.C. Code 8-13-700 (1991)
http://www.scstatehouse.gov/code/t08c013.php
S.C. Code 8-13-750 (1991)
http://www.scstatehouse.gov/code/t08c013.php</t>
  </si>
  <si>
    <t>Office of Legislative Audits, Maryland, website: https://www.ola.state.md.us/ accessed on 5/27/2015
Interview with Bryan Sears, reporter, Daily Record, by telephone, 3/30/15, 
Interview with Eileen Canzian, Politics Editor, Baltimore Sun, by telephone 3/17/15</t>
  </si>
  <si>
    <t>Ben Ysursa, Idaho Secretary of State, interviewed Thursday, Dec. 18, 2014, at his office at the Idaho Capitol
Tim Hurst, Chief Deputy Idaho Secretary of State, interviewed Friday, Tuesday, Dec. 23, 2014, in his office at the Idaho Capitol; and again on April 13, 2015, at the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</si>
  <si>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All sources accessed on Feb. 8, 9, 2015:
 Office of the State Auditor
 http://www.mass.gov/auditor/
 Interview, Suzanne Bump, Massachusetts State Auditor, Boston, MA, Feb. 9, 2015 by telephone and email</t>
  </si>
  <si>
    <t>No such law exists. 
All sites accessed on Jan. 12, 2015
Massachusetts General Laws, Part III, Title I, Chapter 211, Section 26 and 26A
https://malegislature.gov/Laws/GeneralLaws/PartIII/TitleI/Chapter211/Section26
Supreme Judicial Court Rule 1:16: Judicial Performance Enhancement Programs
http://www.mass.gov/courts/case-legal-res/rules-of-court/sjc/sjc116.html</t>
  </si>
  <si>
    <t>Pola Buckley, Maine State Auditor, 23 February 2015, In person interview.
 Review of Audit Reports, Office of the State Auditor, accessed March 13, 2015, http://www.maine.gov/audit/reports.htm
 Review of Fraud Hotline Semi-Annual Reports, accessed March 24, 2015,
 http://www.maine.gov/audit/fraudreportspage.htm</t>
  </si>
  <si>
    <t>Keith Gingery, former state House Representative and Deputy Attorney for Teton County, April 23, 2015, phone. 
Pete Jorgensen, former state house representative, April 22, 2015, phone.                           
Debra Lee, Administrative Assistant, Wyoming Secretary of State’s Office Election Division, April 28, 2015</t>
  </si>
  <si>
    <t>Virginia’s State and Local Government Conflict of Interests Act says that officers and employees of state and local government and advisory agencies must disqualify themselves if they or immediate family members stand to gain personally from the transaction. There are exceptions that include if an officer or employee benefits as a member of the public, he or she may participate in the decision-making.
Here officer means "any person appointed or elected to any governmental or advisory agency including local school boards, whether or not he receives compensation or other emolument of office." That includes the judiciary. And employee means "all persons employed by a governmental or advisory agency, unless otherwise limited by the context of its use."</t>
  </si>
  <si>
    <t>No such law exists. 
Corroborated by: 
National Center for State Courts, Method of Judicial Selectio, Retention Evaluation, accessed 5/28/2015 http://www.judicialselection.us/judicial_selection/methods/judicial_performance_evaluations.cfm?state
Gary Kolb, executive secretary, Maryland Commission on Judicial Disabilities, email 4/29/15</t>
  </si>
  <si>
    <t>The Judicial Conduct Commission and Judicial Evaluation Commission are governed by policies that provide for recusals. Conflicts could include business, investment or familial relationships. 
Members of other ethics boards are subject to general state ethics laws and the state's ethics executive order.</t>
  </si>
  <si>
    <t>Michael Wittenwyler, administrative and regulatory attorney at Godfrey &amp; Kahn S.C., Madison, email interview, Jan. 25, 2015
"Wisconsin's New Lobbyist Law has something for everyone to Hate," By Bill Lueders, Isthmus, April 1, 2014
http://www.isthmus.com/news/news/wisconsins-new-lobbyist-law-has-something-for-everyone-to-hate/
Matt Rothschild, executive director, Wisconsin Democracy Camaign, phone and email interviews, Jan. 25-27, 2015, and on May 22 and 23, 2015; face-to-face interview June 22, 2015
"Decoding the Maze: Wisconsin’s Campaign Finance Laws," Michael Wittenwyler and Jodi Jensen, Wisconsin Lawyer, October 2014, http://www.wisbar.org/newspublications/wisconsinlawyer/pages/article.aspx?Volume=87&amp;Issue=9&amp;ArticleID=23576</t>
  </si>
  <si>
    <t>Recusal is not called for in the canons and rules governing the Judicial Conduct Board or in the rule establishing the new House Ethics Panel. Also, there are no legal requirements for the Attorney General or the Secretary of State, both of whom are peripherally involved with ethics, to recuse themselves (though the AG recently did, after he was accused of campaign finance violations).</t>
  </si>
  <si>
    <t>If a board member has a private or personal interest in a decision or proposal pending before the board, the member must disclose that fact to the rest of the board in an open meeting and refrain from voting or participating in the decision, according to the Texas Ethics Commission’s guide to ethics laws for state officials.
Section 572.001 of the Texas Government Code declares that a state officer or state employee may not have a direct or indirect business, financial or profession interest “that is in substantial conflict with the proper discharge of the officer's or employee's duties in the public interest.”  Family members are not mentioned. 
The Texas Ethics Commission is among the agencies specifically mentioned in the law.  
Chapter 571 does not apply to Judicial Branch entities such as the State Commission on Judicial Conduct, but Article V, Section 1-a(12) of the Texas Constitution prohibits members of the Commission who are judges from sitting in cases involving their own discipline.  
Additionally, the commission’s ethics policy requires commission member to “promptly” recuse themselves for several reasons such as -  if they or a family or a subject of the investigation, if they have a case pending before a judge under investigation by the commission or if they have a “bias or prejudice” for or against the judge.”   
“Willful violations” of a commission ethics policy could constitute grounds for a commission member’s removal under Section 33.0041 of the Texas Government Code, according to the commission’s operational guidelines handbook.</t>
  </si>
  <si>
    <t>Les Kondo, Hawaii State Ethics Commission, executive director, Honolulu, Hawaii, 23 April 2015, telephone 
Carmille Lim, Common Cause Hawaii, executive director, 27 April 2015, Honolulu, Hawaii, telephone.
Ian Lind, longtime investigative and government reporter, 22 April 2015, Honolulu, Hawaii, email and telephone</t>
  </si>
  <si>
    <t>No such law exists.
Melissa Landry, executive director, Louisiana Lawsuit Abuse Watch, in-person interview, Jan. 20, 2015
Robert Scott, Public Affairs Research Council, in-person interview, Feb. 19, 2015
Kevin Kane, Pelican Institute, in-person interview, Jan. 21, 2015 
Code of Judicial Conduct, amended in 1975, 1993, 1996, 1998, 2012 and on June 23, 2014.
http://www.lasc.org/rules/supreme/cjc.asp</t>
  </si>
  <si>
    <t>Julie Archer, project manager for Citizens Action Group, in an email interview Jan. 8, 2015, from her office in Charleston WV.
Ashton Marra, staff writer for WV Public Broadcasting, in an article entitled Five ways state lawmakers could improve campaign finance disclosures, published Oct. 20, 2014. 
http://wvpublic.org/post/five-ways-state-lawmakers-could-improve-campaign-finance-disclosures
Phil Kabler, statehouse correspondent for the Charleston Gazette, in a telephone interview from the state Capitol on Jan. 19, 2015.
Jake Glance, spokesman for Secretary of State’s Office, in an email interview from the state Capitol on Jan. 22, 2015.</t>
  </si>
  <si>
    <t>State law says that each member of the Ethics Commission shall take an oath to uphold the U.S. Constitution, state law and solemnly swear that he or she “will, in all matters, vote without favor, affection, partiality, or prejudice; and that I will not propose or assent to any action, measure, or resolution which shall appear to me to be contrary to law.” Tenn. Code Ann. § 3-6-103(k)(1)
 The law also says that “any member of the commission who violates the oath of office for the member's position or participates in any of the activities prohibited by this chapter commits a Class A misdemeanor.” Tenn. Code Ann. § 3-6-103(k)(2)
 The statute does not address family members, nor does it define a mechanism for recusal. 
 State law says "no attorney member of the board shall sit on any investigative or hearing panel if the attorney has ever appeared before the judge against whom the complaint is filed." Tenn. Code Ann. § 17-5-201(d)(4)</t>
  </si>
  <si>
    <t>Lori Anderson, spokeswoman for Public Disclosure Commission via email 2/24/2015; Brad Shannon, former statehouse reporter and editorial writer for The Olympian, phone interview 3/20/2015;
 Austin Jenkins, capitol reporter for nwNewsNetwork, email interview 5/13/2015:
 Brad Shannon, former statehouse reporter and editorial writer for The Olympian, email interview 4/30/2015
 Public Disclosure Commission, status of compliance cases, accessed April 21, 2015 
 http://www.pdc.wa.gov/home/laws/statusofcompliancecasescalendaryear.aspx?Year=2013</t>
  </si>
  <si>
    <t>Phone interview with Maria Bazile, Compliance and Education manager with the Georgia Government Transparency and Campaign Finance Commission, February 6, 2015. 
Department of Audits 2014 reports - http://www.audits.ga.gov/rsaAudits/viewMain.aud;jsessionid=39637E1CC8B237E4B51D6F07FDBDC175
“Audit lays bare Georgia Ethics Commission's Problems,” Chria Joyner, AJC, October 16, 2014 - http://investigations.blog.ajc.com/2014/10/16/audit-lays-bare-georgia-ethics-commissions-problems/#__federated=1</t>
  </si>
  <si>
    <t>There is no law that requires members of the Legislature who are serving on a select committee on discipline and expulsion to recuse themselves from committee actions in which they may have a conflict of interest, but all legislators are bound by general conflict of interest provisions. Article 3, Section 12 of the South Dakota Constitution bars legislators from having an interest in any state or county contract authorized by a law passed during their term; however, the section does not define a recusal mechanism. 
Additionally, though it’s not a law, the Legislature’s Joint Rule 1B-2 says legislators must “avoid any conflict of interest which would interfere with their duties and responsibilities as legislators, interfere with the exercise of their best judgment in support of the State of South Dakota or create an improper personal benefit.”
 There are no laws requiring members of the Judicial Qualifications Commission or Civil Service Commission to recuse themselves from actions in which they may have a conflict of interest, though the laws on judicial recusal apply to the two members of the JQC that are judges.</t>
  </si>
  <si>
    <t>Ben Wilcox, Integrity Florida, Research Director (and a lobbyist himself), March 9, 2015, phone interview
Random audits of Florida lobbyists to start soon, Fresh Squeezed Politics, Feb. 2, 2015, http://tbo.com/news/blogs/fresh-squeezed-politics/random-audits-of-florida-lobbyists-to-start-soon-20150202/
Get your paperwork in order, Florida Bar News, Dec. 1, 2013, http://www.floridabar.org/DIVCOM/JN/JNNews01.nsf/Articles/9DEAB2908741407F85257C2E004A4DAA
Lobbying Firm Compensation Reports, an update from the Joint Legislative Auditing Committee, May 2015, http://www.leg.state.fl.us/cgi-bin/View_Page.pl?File=Audits_Lobby_Firms.cfm&amp;Directory=committees/joint/Jcla/&amp;Tab=committees</t>
  </si>
  <si>
    <t>S. C. Code 8-13-700 requires that public officials -- which would include all members of the four ethics entities -- disclose any potential conflict of interest, financial or otherwise, and then recuse themselves.</t>
  </si>
  <si>
    <t>Deborah Moreau, Lawyer, Public Integrity Commission, telephone interview, January 12, 2015;
"Report of Independent Counsel on investigation of violations of Delaware campaign Finance and Related state laws," December 28, 2013, accessed April 19, 2015: http://bit.ly/1CkJ2hh; 
Delaware FY 2013 budget, accessed March 25, 2015, http://1.usa.gov/1MH23nn</t>
  </si>
  <si>
    <t>Chris Piper, executive director at Ethics and Virginia Conflict of Interests Advisory Council and former employee at the state Board of Elections, interviewed Dec. 31, 2014; 
David Mitrani, associate at Sandler Reiff Lamb Rosenstein &amp; Birkenstock Green, interviewed Jan. 2, 2015; 
Rebecca Green, co-director of the Election Law Program for the College of William and Mary, interviewed Jan. 12, 2015.</t>
  </si>
  <si>
    <t>In person interview with Carol Carson, executive director of the Office of State Ethics, Jan. 21, 2015, in Hartford;  Email exchange with Carson, April 30, 2015, Hartford.
"Lobbying Tab for 2012: $51.7 million," by Jacqueline Thomas, the CT Mirror, Aug. 21, 2013.  http://ctmirror.org/2013/08/21/lobbying-tab-2012-517-million/  
"Connecticut Ethics office to audit 10 random lobbyists," The Norwich Bulletin, Aug. 22, 2013. http://www.norwichbulletin.com/x1155154604/Connecticut-Ethics-office-to-audit-10-random-lobbyists</t>
  </si>
  <si>
    <t>Pursuant to § 36-14-5, senior staff and Ethics Commission members must recuse themselves, as does any public official, when they or their families have a conflict of interest.</t>
  </si>
  <si>
    <t>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Carl Redman, former newspaper editor who now testifies as an expert on government access laws, in-person interview, March 12, 2015
 Louisiana Legislative Auditor, Audit Report Library, accessed April 13, 2015
 http://app.lla.state.la.us/PublicReports.nsf</t>
  </si>
  <si>
    <t>Kevin Ellis, lobbyist, interview, Jan. 21, 2015.
Allen Gilbert, exec. dir. ACLU VT, personal interview, Jan. 6, 2015.
Seven Days, Paul Heintz, Close to Adjournment, House Democrats Throw $500 Lobbyist Fundraiser, May 1, 2014.
http://www.sevendaysvt.com/OffMessage/archives/2014/05/01/close-to-adjournment-house-democrats-throw-500-lobbyist-fundraiser.
Seven Days, Paul Heintz, At Lobbyist Fundraiser, Republicans Support Banning Lobbyist Fundraisers, Feb. 5, 2015.
http://www.sevendaysvt.com/OffMessage/archives/2015/02/05/at-lobbyist-fundraiser-republicans-support-banning-lobbyist-fundraisers.</t>
  </si>
  <si>
    <t>Richard Coolidge, communications director for the Colorado Secretary of State’s office, in a Jan. 28, 2015, e-mail.
Elena Nunez, director of Colorado Common Cause, during a Jan. 27, 2015, phone interview.
Luis Toro, director of Colorado Ethics Watch, in a Feb. 13, 2015, e-mail.
“Investigation: Lobbyists skipped $90K in fines to Colorado,” KUSA-TV, News 9 in Denver, March 16, 2014: http://www.9news.com/story/news/2014/03/16/lobbyists-skipped-fines-to-colorado/6487849/</t>
  </si>
  <si>
    <t>Oregon Revised Statutes Chapter 244 - Government Ethics, Section 244.177 (2007); 244.040 (1974); 244.120 (1974).
https://www.oregonlegislature.gov/bills_laws/ors/ors244.html
Department of Administrative Services, Human Resources Division, Division 40 Rule 105-040-0010.
http://arcweb.sos.state.or.us/pages/rules/oars_100/oar_105/105_040.html</t>
  </si>
  <si>
    <t>Libby Carlin, Kentucky Auditor of Public Accounts Office, assistant state auditor and certified public accountant, 31 December 2014, Frankfort, Kentucky, phone interview. 
Online audit search webpage, Kentucky Auditor of Public Accounts, no date, http://auditor.ky.gov/auditreports/Pages/OnlineAuditSearch.aspx accessed 25 January 2015.
School district examinations webpage, Kentucky Auditor of Public Accounts, no date, http://auditor.ky.gov/auditreports/Pages/SchoolDistrictExaminations.aspx accessed 25 January 2015.
Special exams/performance (2014 reports and 2013 reports) webpage, Kentucky Auditor of Public Accounts, no date, http://auditor.ky.gov/auditreports/Pages/SpecialInvestigationsPerformance.aspx accessed 25 January 2015.</t>
  </si>
  <si>
    <t>Public Official and Employee Ethics Law, Title 65 (Public Officers), Sections 1106(j) (State Ethics Commission - Regulations), Section 1103, 2006 http://www.legis.state.pa.us/cfdocs/legis/LI/consCheck.cfm?txtType=HTM&amp;ttl=65&amp;div=0&amp;chpt=11</t>
  </si>
  <si>
    <t>While there are conflict of interest provisions, there is no explicit recusal requirement. For example, Wisconsin Statutes 19.46 says: "No state public official may take any official action substantially affecting a matter in which the official, a member of his or her immediate family, or an organization with which the official is associated has a substantial financial interest." But there is no specific recusal procedure specified.
In addition, 19.45,  Standards of conduct; state public officials,  reiterates conflict of interest prohibitions, but does not offer a procedure for avoiding a conflict of interest.</t>
  </si>
  <si>
    <t>Mary Mosiman, Iowa auditor, Feb. 12, 2015, telephone interview
AFR Search, Auditor of State, accessed April 21, 2015
http://auditor.iowa.gov/afr/search.php
Audit Report Search, Auditor of State, accessed April 21, 2015
http://auditor.iowa.gov/reports/search.php
Special Interest Reports, Auditor of State, accessed April 21, 2015
http://auditor.iowa.gov/specials/index.html</t>
  </si>
  <si>
    <t>James R. Cassie, retired lobbyist,  Jan. 15, 2015, Sacramento, email
Jay Wierenga, Fair Political Practices Commission, Communications Director, Jan. 22, 2015, Sacramento, email
Fair Political Practices Commission, Audit Program, Apr. 22, 2015
http://www.fppc.ca.gov/index.php?id=324</t>
  </si>
  <si>
    <t xml:space="preserve">Under Oklahoma's ethics rule 1.6, "a member of the Commission shall disqualify or shall be disqualified by a majority vote of the other members of the Commission, in any matter in which the member’s impartiality might reasonably be questioned."
There is no recusal mechanism defined under state law. </t>
  </si>
  <si>
    <t>Legislative Post Auditor website: http://www.kslpa.org/ Scott Frank, Legislative Post Auditor, telephone interview Feb. 13, 2015. 
Kansas Legislative Division of Post Audit http://www.kslpa.org/
Sunlight Foundation website: http://sunlightfoundation.com/policy/documents/ten-open-data-principles/</t>
  </si>
  <si>
    <t>Graham Sloan, Director Arkansas Ethics Commission, January 21, 2015, email interview.
Laura Labay, external communications manager for the Arkansas Secretary of State, February 9, 2015, telephone interview. 
Bradley Phillips, lobbyist, Phillips Management and Consulting Service, founder and owner of Lobby Up, February 17, 2015, telephone interview.   
Jay Barth, Professor of Politics at Hendrix College, February 7, 2015, telephone interview.
Susana O’Daniel, lobbyist for Arkansas Education Association, formerly outreach coordinator and lobbyist for Arkansas Advocates for Children and Families , secretary Arkansas United Community Coalition,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Secretary of State website, "Financial Disclosure Search," accessed February 7, 2015, http://www.sos.arkansas.gov/filing_search/index.php/filing/search/new</t>
  </si>
  <si>
    <t>Interview: Paul Joyce, state examiner, Indiana Board of Accounts, Feb. 2, 2015, by phone. 
 State Board of Accounts website: www.in.gov/sboa; accessed Feb. 10, 2015. 
 State Board of Accounts audit reports: http://www.in.gov/sboa/resources/reports/audit/results.aspx?summary=1; accessed Jan. 30, 2015.</t>
  </si>
  <si>
    <t>North Dakota Century Code, § 44-04-09, 1993 to 1999, http://www.legis.nd.gov/cencode/t44c04.pdf.
North Dakota Administrative Code, § 4-07-05-05, 1992 to 1996, http://www.legis.nd.gov/information/acdata/pdf/4-07-05.pdf.
Corroborated with: Ken Purdy, director of Human Resources Management Services, email, Feb. 19, 2015.</t>
  </si>
  <si>
    <t>Employment and supervision of members of covered person's or legislative employee's extended family. NC GS 138A-40 (2006 amended 2007) . 
http://www.ncleg.net/EnactedLegislation/Statutes/HTML/BySection/Chapter_138A/GS_138A-40.html
Definitions. NC GS 138A-3 (2006 amended 2013) http://www.ncleg.net/EnactedLegislation/Statutes/HTML/BySection/Chapter_138A/GS_138A-3.html
Bribery of Officials. NC GS 14-217 (1868 amended 2010) http://www.ncleg.net/EnactedLegislation/Statutes/HTML/ByArticle/Chapter_14/Article_29.html</t>
  </si>
  <si>
    <t>Jim Dahlquist, administrative manager for the Illinois Office of the Auditor General; email interview received April 3, 2015
Illinois Office of the Auditor General, list of agencies, accessed April 15, 2015, http://www.auditor.illinois.gov/Audit-Reports/ABC-List.asp
Illinois Office of the Auditor General, website, accessed April 15, 2015, http://www.auditor.illinois.gov/</t>
  </si>
  <si>
    <t>The Legislature publishes enacted budgets shortly after adopting them and having them signed by the governor – almost immediately if the budgets are approved as previously revised and usually within a few hours if changes are made to the bills on the final day. 
These copies are written as bills and are available on the Legislature’s website in pdf format. However, to find the budgets easily you must know the bill numbers, otherwise searching for the budget bills can be tricky and time-consuming.  
Spreadsheets detailing allocations through the Education Trust Fund and the General Fund also are published on the Legislative Fiscal Office website. The final versions are published within days of their passage, also in pdf format.</t>
  </si>
  <si>
    <t>State law requires public officials to recuse themselves from issues in which they have a direct financial interest. West Virginia Code 6B-2-5(j) prohibits public officials from voting on any matter in which they or a member of their immediate family have a financial interest. However, 6B-2-5(i) provides that legislators may vote on such matters if directed to do so by the presiding officer of the West Virginia Senate or House of Delegates. 
 On the recusal mechanism, 6B-2-5 (j)(3) states, "For a public official's recusal to be effective, it is necessary to excuse him or herself from participating in the discussion and decision-making process by physically removing him or herself from the room during the period, fully disclosing his or her interests, and recusing him or herself from voting on the issue."</t>
  </si>
  <si>
    <t>Audits Division website, accessed Feb. 2, 2015, http://legislature.idaho.gov/audit/index.htm
 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t>
  </si>
  <si>
    <t>Washington Constitution Article II, Section 30 states: A member who has a private interest in any bill or measure proposed or pending before the legislature, shall disclose the fact to the house of which he is a member, and shall not vote thereon.
 Senate Rule 22: No senator shall be allowed to vote upon any question upon which he or she is in any way personally or directly interested (See also Art. 2, Secs. 27 and 30, State Constitution.). A member not voting by reason of personal or direct interest may explain the reason for not voting by a brief statement not to exceed 50 words in the journal.
 House Rule 19: No member shall vote on any question which affects that member privately and particularly. A member who has a private interest in any bill or measure proposed or pending before the legislature shall disclose the fact to the house of which he is a member, and shall not vote thereon. (Art. II § 30)
 (source: National Conference of State Legislatures)</t>
  </si>
  <si>
    <t>CHAPTER 10 Public Officers and Employees &gt; ARTICLE 1 Qualifications &gt; 10-1-10. [Nepotism prohibited; exceptions.] (1925) 
http://public.nmcompcomm.us/nmnxtadmin/NMPublicLink.aspx?jd=10-1-10</t>
  </si>
  <si>
    <t>Joe Perone, Treasury Spokesman, via 2/20/15 email. 
John Reitmyer, New Jersey Spotlight reporter, 3/5/15 phone interview. 
N.J. contractors convicted of fraud should be barred from future government work By Times of Trenton Editorial Board on February 22, 2015: http://www.nj.com/opinion/index.ssf/2015/02/editorial_nj_contractors_convicted_of_fraud_should.html 
NJAC 17:12, chapter 6: http://www.state.nj.us/treasury/purchase/pdf/NJAC1712.pdf#nameddest=sub_6</t>
  </si>
  <si>
    <t>Michael Connor, New Hampshire Department of Administrative Services, deputy commissioner, Feb. 5, 2015, email 
Timothy Smith, New Hampshire state representative, 2012-present, Feb. 3, 2015, Lowell, Mass., phone 
Dave Solomon, New Hampshire Union Leader, business reporter, former editor Nashua Telegraph, Feb. 6, 2015, Lowell, Mass., phone
Prequalified Contractors, New Hampshire Department of Transportation, April 2015, http://www.nh.gov/dot/org/administration/finance/documents/PreQualifiedContractorsList.pdf</t>
  </si>
  <si>
    <t>Erik Reichstein, Arizona Secretary of State Office Manager, telephone interview, 2/12/2015
Action lacking despite opportunities to improve Arizona’s lobbyist reporting system, Evan Wyloge and Hank Stephenson, Arizona Capitol Times, April 29, 2013 
http://azcapitoltimes.com/news/2013/04/29/improving-arizona-lobbyist-reporting-system-action-lacking-despite-opportunities/
Lobbying records reveals loopholes, reporting gaps and errors, Evan Wyloge and Hank Stephenson, Arizona Capitol Times, April 15, 2013 
http://azcapitoltimes.com/news/2013/04/15/arizona-lobbying-records-reveal-loopholes-reporting-gaps-errors/</t>
  </si>
  <si>
    <t>Kimberlee Tarter, Deputy Administrator, Nevada Department of Administration, Purchasing Division, Las Vegas, NV, April 8, 2014, by phone.
Kyle Roerink, Politics Reporter, Las Vegas Sun, Las Vegas, NV, April 14, 2014, by phone.
"After Health Care Debacle, Gov. Brian Sandoval Reluctantly Extends Nevada's Ties With Xerox," Kyle Roerink, McClatchy News Service, Aug. 13, 2014
http://www.govtech.com/state/After-health-care-debacle-Gov-Brian-Sandoval-reluctantly-extends-Nevadas-ties-with-Xerox.html
Nevada Board of Examiners Meeting Minutes, November 12, 2013, http://budget.nv.gov/uploadedFiles/budgetnvgov/content/Meetings/Board_of_Examiners/2013/Q4/Minutes%20-%20BOE%20NOVEMBER%202013.pdf
"McKesson to Pay Wisconsin $13.9 Million to Settle Medicaid Fraud Charges," Guy Boulton, Milwaukee Journal Sentinel, November 5, 2013, http://www.jsonline.com/business/mckesson-to-pay-state-139-million-to-settle-medicaid-fraud-charges-b99135525z1-230678221.html?ipad=y</t>
  </si>
  <si>
    <t>Audit department website, Accessed on March 3, 2015 http://www.audits.ga.gov/about.html
 Interview with former State Auditor Russel Hinton, March 5, 2015 
 Interview with Dr. Carolyn Bourdeaux, Director, Center for state and local finance, Georgia State University, March 6, 2015</t>
  </si>
  <si>
    <t xml:space="preserve">New Jersey Uniform Ethics Code (2011): http://www.state.nj.us/ethics/docs/ethics/uniformcode.pdf on pages 16-17   
Executive Order No. 77 (2003), Code of Conduct for the Governor: http://njlegallib.rutgers.edu/govcond/code.html.   </t>
  </si>
  <si>
    <t>Rachel Hibbard, Office of the Hawaii State Auditor, deputy auditor, 27 January 2015, Honolulu, Hawaii, telephone
 Burt Lum, Hawaii Open Data, executive director, 14 January 2015, Honolulu, Hawaii, email
 Reports, Hawaii Office of the Auditor, accessed 26 January 2015, http://auditor.hawaii.gov/reports/</t>
  </si>
  <si>
    <t>John Carroll, former acting director of the Alabama Ethics Commission, May 1, 2015, telephone interview. 
Marc Green, chief investment officer, the Retirement Systems of Alabama, telephone interview, May 28, 2015.
Mike Cason, al.com, state government reporter, April 12, 2015, telephone interview.
Ethics Commission Advisory Opinion 2011-12, issued to Sally Brewer Howell, executive director of the 
Alabama Association of School Boards, Dec. 7, 2011, http://ethics.alabama.gov/opinion2.aspx?usterms=gifts&amp;ustype=2. accessed April 14, 2015, March 17, 2015.
“Guidelines for Public Officials and Employees,” James Sumner, Ethics Commission, July 2012. http://ethics.alabama.gov/docs/GuidelinesPublicOfficialsEmployees7-2012.pdf</t>
  </si>
  <si>
    <t xml:space="preserve">2014 APOC Performance Measure Report (http://doa.alaska.gov/apoc/pdf/apoc-performance-measures-2014.pdf), accessed Feb. 7, 2015
Feb. 13, 2015, interview with Joan Mize, Lobbying Specialist of the Alaska Public Offices Commission
---
Peer Reviewer Source:
Alaska Public Offices Commission, "Biennial Report of the Alaska Public Offices Commission," pg 19 &lt;http://doa.alaska.gov/apoc/pdf/2014_biennial_report.pdf&gt; Accessed July 2.
Phone interview with lobbyist John Bitney, who represents the City of Cordova. July 2, 2015. </t>
  </si>
  <si>
    <t>Florida Auditor General's website, http://www.myflorida.com/audgen/, accessed April 30, 2015
John Tenewitz, General council for the auditor general, interviewed by phone April 17, 2015
An example of an audit report, DEPARTMENT OF AGRICULTURE AND CONSUMER SERVICES , accessed April 30, 2015, http://www.myflorida.com/audgen/pages/pdf_files/2015-182.pdf</t>
  </si>
  <si>
    <t>The only way the FOIA law is enforced in Virginia is if a citizen files a lawsuit. The Virginia Freedom of Information Advisory Council does not independently initiate investigations. The council offers advisory opinions based on the facts presented by a requester. The council says in each opinion that its reading of the situation is advisory and adds something like this sentence in a January 2014 opinion: "The statutory remedy to a FOIA violation is to bring a petition for mandamus or injunction."
 The courts respond to suits brought by those who have been denied. They can impose civil penalties, though this is rarely done. For example, the town of Waverly and its mayor and town clerk were found guilty of “willfully and knowingly” violating the act by Sussex County Circuit Court in March 2015. The town was ordered to pay a resident $7,000 to cover court and attorney fees and the officials were fined $1,000 each, but that was suspended on condition that they comply with every FOIA request for two years.
 More commonly, the court will simply call for the requested information to be released. In January 2015, the Richmond Circuit Court ruled that the Virginia Department of Education must release English and math improvement scores for Loudoun County students, which had been denied as a “scholastic record” that identified the individual students. The court will allow the names to be redacted.</t>
  </si>
  <si>
    <t>Jon Offredo, Government Reporter, The News Journal, in-person interview, February 17, 2015; 
Delaware Auditor of Accounts website, accessed February 21, 2015, auditor.delaware.gov; 
Example audit available online, Woodbridge School District construction audit, November 2014, accessed February 21, 2015, http://1.usa.gov/1LqwaeG</t>
  </si>
  <si>
    <t>Bo Botelho, material division administrator and general counsel, Department of Administrative Services phone interview, April 20, 2015
Brenda Pape, state procurement manager, Department of Administrative Services, phone interview, April 20, 2015
Sample bid forms, State Purchasing Bureau, Nebraska Department of Administrative Services, accessed April 28, 2015
http://das.nebraska.gov/materiel/purchase_bureau/agency-info.html</t>
  </si>
  <si>
    <t>John Carroll, former acting director of the Alabama Ethics Commission, May 1, 2015, telephone interview. 
Hugh Evans, general counsel, The Alabama Ethics Commission, telephone interview, May 14, 2015.
Mike Cason, al.com, state government reporter, April 12, 2015, telephone interview.
Kim Chandler, The Associated Press, Alabama state government reporter, April 1, 2015, telephone interview.</t>
  </si>
  <si>
    <t xml:space="preserve">There is no documented case of any transgression by decision makers or their families over the last 10 years. 
The State Ethics Code, the State of Wisconsin Investment Board (SWIB) Administrative Rules and the SWIB ethics code prohibit accepting anything of value that is provided because of the relationship with SWIB, with certain exceptions.  
Conference fees, food and transportation may be accepted if the conference will benefit SWIB and must be reported to SWIB, and for senior staff and trustees, to the Government Accountability Board.   </t>
  </si>
  <si>
    <t>Only through the appeals process are conflicts resolved and possible "offenders" identified. There is no independent investigative mechanism. Those interviewed could not recollect a single instance where, during the period of study, government has fined offenders for violation of the law although the law does contain language to levy fines if there are violations.</t>
  </si>
  <si>
    <t xml:space="preserve">Lobbying disclosure records are not independently audited in the state of Wyoming. There is no mechanism for that in the law - and no auditing is observed in practice. </t>
  </si>
  <si>
    <t>There is no such entity in Vermont. The Legislature's Public Records Study Committee, created in 2011, is investigating the efficacy of the law, with an eye toward eliminating some of the exemptions. But that committee is not investigating any current complaints about withholding information, and it has no enforcement powers.</t>
  </si>
  <si>
    <t>There are no documented cases during the period of study of decision-makers at state-run pension funds accepting gifts and hospitality above what is allowed by law. 
Bob Kuchera of the Wyoming Public Employees Association has not heard of any instances of Wyoming Retirements System staff accepting gifts outside of what is allowed. 
The law on gifts and hospitality for public employees does not include tokens given to family members and so it is not illegal for family to accept gifts. The state does not document it.</t>
  </si>
  <si>
    <t>The attorney general’s office is charged with monitoring compliance with the law, but the prosecution of misdemeanor criminal violations against governmental entities who refuse to make available information or destroy records is in the hands of local county or district attorneys, who are often reluctant to go after fellow local office-holders, according to some public information advocates. 
  “We have some pretty good laws on the books overall. You look at the Texas transparency laws dating back to the '70s, and it has served us pretty well over the years,” said Donnis Baggett, executive vice president of the Texas Press Association. “But there is one problem with it. Prosecutions or violations of those statutes is discretionary and it’s the discretion of the local district attorney or county attorney. The attorney general doesn’t have any standing to go into and investigate much less prosecute violations of our transparency laws unless he is asked to do so by the local prosecutor. 
  “In most cases local prosecutors are very reluctant to investigate or charge a public official, a fellow local public official, with violating transparency laws,” he said. "As a result, we pretty much are on the honor system, and it is extremely rare to see a public official, anywhere in Texas, held accountable for violating these laws.” 
  No statewide statistics are available on how many criminal complaints have been filed under the law, but Baggett said anecdotal information suggests that such prosecutions are rare. The press association and other public information advocacy groups have repeatedly pushed for legislation that would enable the attorney general’s office to seek criminal penalties.
 “It is certainly true there have not been very many prosecutions,” said Fort Worth attorney Tom Williams, an expert on freedom-of-information issues. “For whatever, reason, it’s pretty rare to see one.” 
  The attorney general’s office also maintains a hotline in which AG personnel handle written informal complaints about information requests. While this process isn’t intended as a substitute for other remedies, “the Hotline provides an informal alternative for complaint resolution,” according to the public information handbook. “In most cases, Hotline staff are able to resolve complaints and misunderstandings informally.”</t>
  </si>
  <si>
    <t>New Hampshire Statutes Chapter 21-G, Sections 26-a; 21;22, 2009
http://www.gencourt.state.nh.us/rsa/html/I/21-G/21-G-mrg.htm 
Confirmed with Richard Lambert, New Hampshire Legislative Ethics Committee, executive administrator, January 13, 2015, Lowell, Mass., phone</t>
  </si>
  <si>
    <t>While no such law exists, House and Senate rules state that a member is not "permitted to vote upon any question in which they are immediately or directly interested" (the House's wording; the Senate says "directly or immediately"). As interpreted generally, this means that a public schoolteacher may vote on over-all education spending, but should refrain from voting if the appropriation is earmarked for his or her school. 
This provision is in Section XI of the Rules of both houses, "Of Voting," which according to John Bloomer, Secretary of the Senate and a former senator, applies only to votes on the House or Senate floor, not to committee votes.</t>
  </si>
  <si>
    <t>Executive branch; nepotism prohibited; restrictions on supervisors; legislative intent for legislative branch and judicial branch. Nebraska State Law 49, Section 1499.07; effective 2009; 
http://nebraskalegislature.gov/laws/statutes.php?statute=49-1499.07</t>
  </si>
  <si>
    <t>Nevada Ethics in Government law, 1977, NRS 281. Section .210, amended 2005.
https://www.leg.state.nv.us/NRS/NRS-281.html
Interview 1/19-15 with Sandi Chereb, Las Vegas Review-Journal political reporter, Carson City.</t>
  </si>
  <si>
    <t>A 100 score is earned if the state legislature publishes the complete enacted budget and it is available online for no cost, can be obtained electronically within a week for free, or in paper for no more than the cost of photocopies.
A 50 score is earned if it takes two weeks to obtain the complete enacted budget, requesters are required to visit an office, or a fee must be paid.
A 0 score is earned if it takes more than a month to obtain the enacted budget, the cost is prohibitive, or it cannot be obtained at all.</t>
  </si>
  <si>
    <t xml:space="preserve">A legislator must disqualify himself from all transactions in which he has a personal interest. However, as long as the legislator both verbally discloses his personal interest prior to the transaction and refrains from voting in the transaction, he may take part in discussions and debates pertaining to transaction. </t>
  </si>
  <si>
    <t>No such law exists.
Judicial Evaluations, Iowa State Bar Assocation
http://www.iowabar.org/?page=JudicialEvaluations</t>
  </si>
  <si>
    <t>Rep. Kraig Powell, Utah House of Representatives, R-Heber City, phone interview March 27, 2015, from Lindon, Utah. 
Jenn Gonnely, Executive Director, Utah Chapter of League of Women Voters, in-person interview on February 10, 2015, Salt Lake City. 
Mary Ann Martindale, Executive Director, Alliance for a Better Utah, in-person interview on February 10, 2015, Salt Lake City. 
Special interests give $8 of every $10 in Utah legislator donations, Lee Davidson, Salt Lake Tribune, 12 January 2015, http://www.sltrib.com/news/1940533-155/special-interests-give-8-of-every, Accessed May 9, 2015.
Lobbyist reports reviewed from lobbyist.utah.gov. Accessed May 9, 2015.</t>
  </si>
  <si>
    <t>The law prohibits conflicts of interest and bans lawmakers from benefiting from legislation, but there is no specific statute or rule about recusals when there is a conflict of interest. As mentioned already, Utah legislative philosophy anticipates that citizen legislators will all have conflicts. The conflict of interest form is considered sufficient along with an oral declaration of conflict at the time of a vote or committee hearing.</t>
  </si>
  <si>
    <t>No examples could be found of the entities tasked with enforcing access-to-information laws initiating investigations on their own. Those entities include the Office of Hearing Examiners, which settles open records disputes, and the Open Meetings Commission, which settles open-meetings disputes. Both bodies field appeals and complaints and review materials supplied by the adversarial parties, rather than initiating their own investigations.
The Open Meetings Commission issues public reprimands when it finds that a public body has violated the state’s open-meetings laws. The Office of Hearing Examiners merely issues decisions and does not impose penalties.</t>
  </si>
  <si>
    <t>Supreme Court Rule 58, September 30, 1988, http://www.state.il.us/Court/SupremeCourt/Rules/Art_I/ArtI.htm#58 
Supreme Court Rules have force of law in Illinois, as cited in Bright v. Dicke, 652 N.E.2d 275 (Ill. 1995), and confirmed with Joseph Tybor, director of communications, Illinois Supreme Court, via email on May 19, 2015. https://www.courtlistener.com/opinion/2065888/bright-v-dicke/</t>
  </si>
  <si>
    <t>Craig McDonald,  director, Texans for Public Justice, telephone interview, Feb. 11, 2015
Lobby Watch, Texans for Public Justice, Lamakers Line Up to End Frack Attacks, April 10, 2015
http://info.tpj.org/Lobby_Watch/pdf/frackbanpremptionmoney.pdf
Lobby Watch, Texans For Public Justice, Tesla and Car Dealers Both up the Ante, April 13, 2015
http://info.tpj.org/Lobby_Watch/pdf/TeslaVDealers2015.pdf
Natalia Ashley, executive director, Texas Ethics Commission, interview, Feb. 3, 2015 
Texas Ethics Commission, Lobby lists and report. Accessed March 4, 2015  
http://www.ethics.state.tx.us/dfs/loblists.htm
Campaign Finance Guide for Candidates and Officeholders, Accessed Jan. 16, 2015
http://www.ethics.state.tx.us/guides/JCOH_guide.htm</t>
  </si>
  <si>
    <t>Article 3, Section 22 of the Texas Constitution says, “A member who has a personal or private interest in any measure or bill, proposed or pending before the Legislature, shall disclose the fact to the House, of which he is a member, and shall not vote thereon."
Texas Government Code 572.053: A member of the legislature may not vote on a measure or a bill, other than a measure that will affect an entire class of business entities, that will directly benefit a specific business transaction of a business entity in which the member has a controlling interest.</t>
  </si>
  <si>
    <t>No such law exists
Indiana Bar Association, www.inbar.org, accessed March 1, 2015, evaluation of judges. 
Interview: Kathryn Dolan, Supreme Court public information officer, Feb. 16, 2015, by email.</t>
  </si>
  <si>
    <t>Rhode Island Atty. Gen. Peter F. Kilmartin, who is responsible for enforcing the state’s open-records law, has increased his office’s efforts to address the issue. Even so, the attorney general has come under fire from reporters and good-government groups for not being more aggressive in initiating investigations of violations and seeking penalties against violators.
Veteran investigative reporter Tim White says the attorney general's weak enforcement is at "the root of the problem" that Rhode Island does not have a more effective open-records law. ACCESS/RI, a non-profit freedom of information coalition that includes journalists, academics, First Amendment lawyers and good-government groups, released a September 2014 audit, Access Limited, that found dozens of possible violations. The audit faulted “weak enforcement” for contributing to “a culture of indifference – if not outright hostility – to the public’s right to know.” The audit, citing a 2013 ACLU study, criticized the attorney general for rarely seeking penalties against state agencies that have violated basic elements of the law, such as response time. And ACCESS/RI criticized the attorney general for not being more aggressive enforcing a new requirement added in 2012 that state agencies certify to the attorney general that they have trained personnel in the law; 56 of 137 agencies surveyed in the audit had failed to get the required certification. In December 2014, ACCESS/RI filed 14 complaints with the attorney general alleging 53 violations of the open-records law by state and municipal agencies – complaints it says the attorney general could have initiated on its own, but didn’t.
Deputy attorney general Michael Field, chief of the attorney general’s Open Government Unit, and spokeswoman Amy Kempe dispute the audit’s criticisms. They say that the office has increased its training and enforcement efforts, put more information on its web site and filed more lawsuits in the past 4 years than in the previous 12. In 2014, the office ruled on 39 complaints, finding 16 violations, issuing 13 warnings and initiating three lawsuits. Furthermore, they say that many of the agencies cited in the ACCESS/RI report had received the training but simply hadn’t filed the necessary paperwork. The attorney general’s office has since followed up and brought many into compliance.
“My general sense is that there’s an earnest effort by government officials to comply,” says Field, citing numerous phone calls he receives from government officials asking about compliance and the increased attendance at the office’s annual Open Government Summits (more than 600 in 2014).
But ACCESS/RI argues the attorney general has a conflict of interest policing agencies that it deals with on other matters. In its audit, the group says that Rhode Island should consider handing over enforcement authority to an independent commission, as neighboring Connecticut has, or to the Secretary of State.
---
Peer Reviewer Comment: Agree.
The 2013 ACLU report that the Researcher cites -- “‘KNOWING AND WILLFUL’: The Need for Stronger Enforcement of Rhode Island’s Open Records Law” -- provides some useful context for this issue from years preceding the January 2013-March 2015 window. According to the press release announcing the report, “Between 1999 and June 2012, the Attorney General’s office filed lawsuits against public bodies for violating the state’s Access to Public Records Act (APRA) on only six occasions, less than 4% of the time after finding that violations of the law had been committed.”
The report, itself, goes into further detail: “In one recent instance, the same public body – the Town of North Providence – was found to have violated APRA six separate times within a two-year period (the majority of which included failing to respond to a request in a timely manner). Yet even after the sixth violation, the Attorney General refused to find that the Town had engaged in a ‘knowing and willful’ violation that warranted seeking penalties under the law.” [p. 2]
So, if the Rhode Island Attorney General has been more proactive during recent years, as they claim ( “...filed more lawsuits in the past 4 years than in the previous 12. In 2014….ruled on 39 complaints, finding 16 violations, issuing 13 warnings and initiating three lawsuits.”) there is reason to believe that this is a response to reports on its prior passivity.</t>
  </si>
  <si>
    <t>There is nothing in the law or rules of order that prevent legislators from voting on legislation where they might have a conflict of interest. Rule 13 of the Rules of Order of the Senate says that if such conflict shall arise before the member does vote, he or she should declare "that it may be considered that I have a degree of personal interest in the subject matter of this bill, but I declare that my argument and my ultimate vote answer only to my conscience and to my obligation to my constituents and the citizens of the State of Tennessee." Rule 13.
 Reporters say the senators will simply invoke Rule 13 without explaining why there is a conflict of interest. 
 House Rules of Order say that the representative is not allowed to vote unless he or she has disclosed that conflict on asset disclosure forms filed with the Tennessee Ethics Commission. Article II, Section 3.</t>
  </si>
  <si>
    <t>No such law exists
Idaho State Bar Resolution 03-1, To Establish, Implement and Administer Surveys of Judicial Candidate Qualifications in Contested Judicial Elections, 2003
http://www.isb.idaho.gov/pdf/general/2003_resolution_03-1.pdf
Link to latest Bar survey results, in 4th District judge race, October, 2014 
http://media.spokesman.com/documents/2014/10/Arnold-Hoagland_PMh1d8x.pdf</t>
  </si>
  <si>
    <t>Knoxville News Sentinel blog post “Payday lenders provided $70K in TN political funding last quarter” published on the newspaper’s website on Oct. 21, 2014. http://knoxblogs.com/humphreyhill/2014/10/21/payday-lenders-provided-70k-tn-political-funding-last-quarter/
Phone interview with Tom Humphrey, reporter for the Knoxville News Sentinel, on Feb. 16, 2015.
Knoxville News Sentinel blog post “TN PAC numbers, contributions reach record levels ” published on newspaper’s website on May 7, 2013: http://knoxblogs.com/humphreyhill/2013/05/07/tn_pac_numbers_contributions_r/</t>
  </si>
  <si>
    <t>Article 3, Section 12 of the South Dakota Constitution bars legislators from having an interest in any state or county contract authorized by a law passed during their term; however, the section does not define a recusal mechanism. 
 Additionally, though it’s not a law, the Legislature’s Joint Rule 1B-2 says legislators must “avoid any conflict of interest which would interfere with their duties and responsibilities as legislators, interfere with the exercise of their best judgment in support of the State of South Dakota or create an improper personal benefit.”
 Local officials including county, municipal and school officials are bound by a conflict of interest law in Section 17 of South Dakota Codified Laws, Title 6, Chapter 1, that defines a conflict and a recusal mechanism, but that law does not apply to legislators.</t>
  </si>
  <si>
    <t>No such law exists.
Confirmed by review of Official Code of Georgia.</t>
  </si>
  <si>
    <t xml:space="preserve">Phone interview, Lynn Teague, S.C. League of Women Voters, March 26, 2015
Phone interview, John Crangle, Common Cause, April 9, 2015
Phone interview, Cathy Hazelwood, former State Ethics Commission General Counsel, April 9, 2015
E-mail correspondence, John Ruoff, The Ruoff Group, April 29, 2015
Campaign contribution limits and restrictions. SC Code Section 8-13-1314 (1991); http://www.scstatehouse.gov/code/t08c013.php. </t>
  </si>
  <si>
    <t>Shantel Krebs, secretary of state, 20 March 2015, email.
 Jody Severson, political consultant, Severson and Associaties, 21 April 2015, email.
 Campaign Finance FAQs, South Dakota Secretary of State website, https://sdsos.gov/elections-voting/campaign-finance/campaign-finance-faqs.aspx, 21 April 2015.</t>
  </si>
  <si>
    <t>Pursuant to  § 36-14-5 of the Rhode Island Code of Ethics, Rhode Island's part-time legislators must recuse themselves from actions if they or members of their immediate family have a conflict of interest. And pursuant to  § 36-14-6 of the code, legislators must file a statement with the Rhode Island Ethics Commission explaining the reason for the recusal.</t>
  </si>
  <si>
    <t xml:space="preserve">No such law exists. 
C.G.S. Title 51, Chap. 872, Sec. 51-44a, subsections (e) and (j), 1985. http://www.cga.ct.gov/current/pub/chap_872.htm
 </t>
  </si>
  <si>
    <t>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Review of State Limits on Contributions to Candidates, National Conference of State Legislatures, accessed Feb. 5, 2015, http://www.ncsl.org/Portals/1/documents/legismgt/Limits_to_Candidates_2012-2014.pdf</t>
  </si>
  <si>
    <t>No such law exists.
Delaware Constitution of 1897 Article IV (37), http://1.usa.gov/1E7usJw; 
10 Del.C. http://1.usa.gov/1E7vpBv</t>
  </si>
  <si>
    <t>The Office of Open Records, which is known as an independent office that works diligently and advocates on behalf of the citizens who make requests for information, has a significant caseload and only seven appeals officers to handle the denials it processes. It responds to appeals rather than independently initiating investigations.
According to the OOR's 2013 annual report, the appeals filed with its office have more than doubled since it opened its doors in 2009, with 2,487 appeals filed in 2013. It denied more appeals (29 percent) than it granted (14 percent), although when inmate requests are removed from the totals, the percentage granted and the percentage denied are equal at 22 percent. (The remaining appeals were dismissed, withdrawn, still pending, consolidated, insufficient or outside the agency's jurisdiction.)
The OOR does not have the right to impose penalties; it must rely on the courts to enforce its Final Determinations. But the OOR does have the right to respond to a court appeal of any of its Final Determinations. According to the 2013 annual report, it has monitored or been directly involved in more than 500 court appeals since 2009 and has argued a case in the Pennsylvania Supreme Court every year since 2011.</t>
  </si>
  <si>
    <t xml:space="preserve">M. Scott Carter, longtime Oklahoma political reporter for the Journal Record newspaper and Oklahoma Watch, a non-profit public interest journalism foundation, telephone interview 1/29/15, 4 p.m. 
"Criminal investigation is underway into possible public corruption, campaign violations," Oklahoman newspaper article 8/21/14 by Nolan Clay
http://newsok.com/criminal-investigation-is-underway-into-possible-public-corruption-campaign-violations/article/5334646
Lee Slater, executive director of Oklahoma Ethics Commission, telephone interview 1/30/15, 1:30 p.m. </t>
  </si>
  <si>
    <t>Under the Oklahoma Constitution, "a member of the Legislature, who has a personal or private interest in any measure or bill, proposed or pending before the Legislature, shall disclose the fact to the House of which he is a member, and shall not vote thereon."</t>
  </si>
  <si>
    <t>Catherine Turcer, policy analyst, Common Cause-Ohio, Columbus, 1-18-15 email
Matthew McClellan, press secretary, Ohio secretary of state's office, Columbus, 4-30-15 interview
Philip Richter, director, Ohio Elections Commission, Columbus, 4-30-15 email
Secretary of state's chart on Ohio's limits, February 2015: http://www.sos.state.oh.us/sos/upload/candidates/2015limitchart.pdf 
Ohio Revised Code 3517.102 B, Dollar limits on campaign contributions, 1999 (last amended 9-29-13): http://codes.ohio.gov/orc/3517.102</t>
  </si>
  <si>
    <t>There is no such law. By contrast, Oregon Senate Rule 3.20 (1) requires all senators in attendance at hearings to vote. Senate Rule 3.33 requires that they declare conflicts of interest prior to voting, and those conflicts are logged in the minutes.</t>
  </si>
  <si>
    <t>Title 25, Chapter 4, Section 105 (1) of the Mississippi Code; CONFLICT OF INTEREST; IMPROPER USE OF OFFICE; Certain actions, activities and business relationships prohibited or authorized; contracts in violation of section voidable; penalties
http://law.justia.com/codes/mississippi/2013/title-25/chapter-4/Chapter-3/section-25-4-105
Title 25, Chapter 1, Section 53 of the Mississippi Code; PUBLIC OFFICERS; GENERAL PROVISIONS; Nepotism prohibited
http://law.justia.com/codes/mississippi/2013/title-25/chapter-1/section-25-1-53/
Title 25, Chapter 1, Section 55 of the Mississippi Code; PUBLIC OFFICERS; GENERAL PROVISIONS; Penalty for nepotism http://law.justia.com/codes/mississippi/2013/title-25/chapter-1/section-25-1-53</t>
  </si>
  <si>
    <t>New York's Public Officers Law 74 notes that state officers, including members of the Joint Commission on Public Ethics and Commission on Judicial Conduct, should avoid conflicts in general and should not "engage in any transaction as representative or agent of the state with any business entity in which he has a direct or indirect financial interest that might reasonably tend to conflict with the proper discharge of his official duties." The law does not, however, address family members, nor does the commission's code of conduct, which advises commissioners to recuse themselves from votes or deliberations when a conflict exists. The law also does not define a recusal mechanism. 
 It should also be noted that members of the public have no way of judging whether such recusal takes place, as both boards are steeped in secrecy and members refuse to discuss votes or deliberations.</t>
  </si>
  <si>
    <t>North Dakota Century Code Section 44-04-22 requires any official who is a member of a legislative or judicial body who has a conflict of interest in a matter before the body must disclose this fact to other members of the body and must not vote on the matter unless a majority of the members consent to the vote. Conflict of interest is defined as having a “direct and substantial personal or pecuniary interest” in a matter before the body.</t>
  </si>
  <si>
    <t>Ohio's major ethics law requires recusal by any public official who may have a conflict of interest. This is supplemented by several advisory opinions issued by the Joint Legislative Ethics Committee.</t>
  </si>
  <si>
    <t xml:space="preserve">Minnesota Statutes, Chapter 43A, Section 43A.14, 2014,  https://www.revisor.leg.state.mn.us/statutes/?id=43A.14 
Minnesota Statutes, Chapter 43A, Section 43A.38, 2014, https://www.revisor.leg.state.mn.us/statutes/?id=43A&amp;view=chapter#stat.43A.38
 </t>
  </si>
  <si>
    <t>State of Montana Debarred Vendors, http://gsd.mt.gov/procurementservices/debarredsuspendedvendors
Gretchen Bingman, Department of Administration, Project Facilitation Specialist, Helena, Montana, 4 May 2015, email
Brad Sanders, State Procurement Bureau, Bureau Chief, 27 February 2015, Helena, Montana, email
Cary Hegreberg, Montana Contractors Association, executive director, 7 April 2015 Helena, Montana, telephone</t>
  </si>
  <si>
    <t xml:space="preserve">Legislators must recuse themselves from issues in which they or someone with whom they are associated stand to gain financially. To recuse, they must submit reasons in writing to the clerk of the chamber in which they serve. </t>
  </si>
  <si>
    <t>All sources accessed on January 18, 2015:
Massachusetts conflict of interest law, M.G.L. Ch. 268A, section 6 banning public employees from acting on “particular matters” in which they or members of their immediate family have a financial interest
https://malegislature.gov/Laws/GeneralLaws/PartIV/TitleI/Chapter268A/Section6
Massachusetts conflict of interest law, M.G.L. Ch. 268A, section 23 establishing code of conduct for public employees
https://malegislature.gov/laws/generallaws/partiv/titlei/chapter268a/section23
Ethics Commission advisory opinion on nepotism as defined by the statute:
http://www.mass.gov/ethics/education-and-training-resources/educational-materials/advisories/advisory-86-02-nepotism.html
State Ethics Commission explanation of the law as it relates to nepotism:
http://www.mass.gov/ethics/laws-and-regulations/conflict-of-interest-information/info-nepotism/info-sections-6-13-19/self-dealing-state-employ.html</t>
  </si>
  <si>
    <t>Website of the Auditors of Public Accounts, (accessed most recently on June 20, 2015), http://www.cga.ct.gov/apa/audit-reports.asp
 2014 Annual Report to the Connecticut General Assembly, (accessed March 18, 2015), http://www.cga.ct.gov/apa/reports/annual/Annual%20Report%20to%20the%20Connecticut%20General%20Assembly_20150130_CY2014.pdf
 Email exchange with State Auditor Robert Ward, March 17 and 18, 2015, from Hartford.</t>
  </si>
  <si>
    <t>A CPA was hired by the Ethics Commission to audit the 2014 spending of 20 state lobbyists. Audits of spending reports for 2014 filed by 20 lobbyists were approved by the Ethics Commission in April 2015.</t>
  </si>
  <si>
    <t>Ryan Burns, public information officer, Office of Administration, Jefferson City, Missouri, 19 May 2015, interview by email.
Pamela Henrickson, Goller, Feather, &amp; Henrickson LLC, Jefferson City, Missouri, 7 May 2015, interview by phone.
Karen Boeger, “Vendors Under Suspension/Debarment,” Office of Administration Division of Purchasing and Materials Management, 17 April 2015, accessed 12 May 2015, http://oa.mo.gov/sites/default/files/suspven.pdf</t>
  </si>
  <si>
    <t>Public Officers Law Section 74 only notes that "2.No (...) member of the legislature or legislative employee should have any interest, financial or otherwise, direct or indirect, or engage in any business or transaction or professional activity or incur any obligation of any nature, which is in substantial conflict with the proper discharge of his duties in the public interest."
 Senate Rule X says a senator may be excused from a vote because of a "direct personal or pecuniary interest" and provides guidelines on how to formally excuse the senator. Assembly Rule V merely says a member "may abstain" in cases of a conflict, but does not provide further guidance.</t>
  </si>
  <si>
    <t>DFA Director of Communications Chuck McIntosh: e-mailed answers to questions March 17, 2015
Joint Legislative Committee on Performance Evaluation and Expenditure Review report: www.peer.state.ms.us/reports/rpt577.pdf
Chris Epps, Cecil McCrory plead guilty to corruption - By Jerry Mitchell and Jimmie E. Gates - The Clarion-Ledger - Feb. 25, 2015: www.clarionledger.com/story/news/2015/02/25/epps-pleads-guilty/23990739/</t>
  </si>
  <si>
    <t xml:space="preserve">Recusal criteria falls under the state's ethics laws for all state employees: State officials are prohibited from acting in their official capacities in any matter in which they have a personal financial interest that might reasonably be expected to impair their objectivity or independence of judgment in the exercise of their official duties. State officials must recuse from any matter in which they have a direct or indirect personal or financial interest. 
Canon 3 is explicit about recusal for the judiciary: "A judge should disqualify himself or herself in a proceeding in which the judge's impartiality might reasonably be questioned ..." and lists numerous examples that compel recusal 
New Jersey Statutes Annotated 52:13D-18 addresses the Legislature: "No member of the Legislature shall participate by voting or any other action, on the floor of the General Assembly or the Senate, or in committee or elsewhere, in the enactment or defeat of legislation in which he has a personal interest." Violation of this is subject to the investigation of the Joint Legislative Committee on Ethical Standards.
All three ethics commissions specifically mention "family" to not benefit in their stead. </t>
  </si>
  <si>
    <t>Curtis Yoakum, Assistant Commissioner, Communications and Planning, Minnesota Department of Administration, St. Paul, Minnesota, 18 March 2015, email interview
Suspended/Debarred Vendor Report, Minnesota Materials Management Division, 1 April 2015, http://www.mmd.admin.state.mn.us/debarredreport.asp
Notice of Bidders, Suspension/Debarments, Department of Transportation, 2 March 2015, http://www.dot.state.mn.us/pre-letting/prov/order/suspension.pdf</t>
  </si>
  <si>
    <t>In practice, the state legislature publishes an enacted budget that authorizes the executive to implement the policy measures outlined in the budget.</t>
  </si>
  <si>
    <t>Colorado Deputy State Auditor Monica Bowers, who has worked in the OSA for 23 years and oversees performance audits in state government, during a Feb. 24, 2015 phone interview. 
 Office of the State Auditor, Audit Reports: http://www.leg.state.co.us/OSA/coauditor1.nsf/ReportPublic?openform
 Office of the State Auditor, Colorado Health Insurance Benefits Exchange: Connect for Health Colorado, Oct 27, 2014: http://www.leg.state.co.us/OSA/coauditor1.nsf/All/E9DB8A339C4CC71A87257D95005AD66E/$FILE/1348P%20Colorado%20Health%20Insurance%20Benefits%20Exchange,%20Limited%20Performance%20Audit,%20October%202014.pdf</t>
  </si>
  <si>
    <t>Lobbying reports are not required to be audited regularly, nor are they. 
Instead, the Public Disclosure Commission responds the best it can to complaints filed about missing or inaccurate reports. Agency budget cuts eliminated one person from the Compliance Division. As a result, the agency switched from annual enforcement of lobbyist employer group reports to every other year.</t>
  </si>
  <si>
    <t>California State Auditor Publications webpage, Apr. 22, 2015
https://www.auditor.ca.gov/reports
Mimi Morris, Deputy State Auditor for Administration, California State Auditor,  May 19, 2015, email</t>
  </si>
  <si>
    <t>Under the Legislative Ethics Committee statute, any member of the panel “who is directly or indirectly involved in any complaint before the committee” is not allowed to participate in any such proceedings.
 For the executive branch committee, members cannot participate if they are “directly or indirectly involved in any complaint before the committee or … otherwise has personal knowledge of facts material to the determination of the complaint.” 
 The mechanism for recusal is not defined in the statutes. 
Supreme Court Rule 39, which carries the weight of law, states that no member of the Judicial Conduct Committee "shall participate in any proceedings before the committee involving his or her own conduct or the conduct of any other member. No alternate member shall participate in any proceedings before the committee involving his or her own conduct. No member or alternate member shall participate in any proceeding in which his or her impartiality might reasonably be questioned."
The regulations pertaining to recusal do not mention family.</t>
  </si>
  <si>
    <t>“There is the disclosure requirement, but no one has the power to get behind it,” said Dale Eisman, acting communications director of Common Cause. “There is no audit provision, so no one has that power to go behind the form and check their books.”
Under the 2014 ethics law, the Conflict of Interest and Ethics Advisory Council will compare the disclosure forms from lobbyists with the statements of economic interest from state officials and employees. If discrepancies are found, the council will ask for amendments. Under a 2015 bill on the governor’s desk, legislators and lobbyists will not begin filing statements with the council until 1 January 2016.</t>
  </si>
  <si>
    <t>The state's government ethics law forbids a public officer from voting on any matter in which he or she might "reasonably be affected" by a "pecuniary interest" or a "commitment in a private capacity to the interests of another person," including any member of the officer's household or any relative within three degrees of consanguinity (spouse, child, parent, sibling, grandchild/parent, great-grandchild/parent, niece/nephew, or uncle/aunt). (NRS 281A.420) 
The law specifies that abstention from voting is required "only in clear cases where the independence of judgment of a reasonable person" would be affected.
Because Commission on Ethics and Commission on Judicial Discipline members are quasi-judicial officers, Canon 2.11 of Nevada's judicial code also applies. That requires judges to disqualify themselves from adjudicating matters when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t>
  </si>
  <si>
    <t>Lobbying disclosure records are not independently audited; no law or regulation requires it.</t>
  </si>
  <si>
    <t>Caleb Buhs, public information officer, Department of  Technology, Management and Budget, email conversations, April 21-26, 2015                                                                   
Michael Shore, communications director, Michigan Economic Development Corporation, email conversations, June 26, 2015                                                              
Lansing State Journal, April 10, 2014, "State Office Renovation Contract Criticized Due to Link to Snyder's Cousin" http://archive.lansingstatejournal.com/article/20140409/NEWS01/304090031/State-office-renovation-contract-criticized-because-link-Snyder-s-cousin</t>
  </si>
  <si>
    <t>The state Ethics Law has been effective in blocking trustees and staff of the state investment board from receiving gifts worth more than $25 and lavish meals. There are no known instances of family members violating this law recently, according to Rebecca Stepto, executive director of the Ethics Commission. 
 As Craig Slaughter, director of the West Virginia Investment Management Board, pointed out, board members tend to be well-to-do businessmen or attorneys who don’t need gifts or expensive meals anyway. “The laws are reasonable, and that’s never been a problem,” he said. “Sometimes we get gifts at Christmas, and we have to send them back. And sometimes, it costs more to send them back than the gift was worth.”
 Board members have a good understanding of the Ethics Act, said State Auditor Glen Gainer, one of three cabinet officials sitting on the 13-member board. “Gifts have a $25 threshold, but there’s no limit on food and drink, although it must be consumed in the presence of the person providing it,” he said. “Occasionally, you’ll get a fruit basket sent to the office, and we share it with everyone in the office.”</t>
  </si>
  <si>
    <t>Lobbying disclosure records are not independently audited in practice. The Lt. Governor's office does track filings and reviews filings. However, this would not constitute an independent audit. There has been no recent attempt to strengthen the law in this area.</t>
  </si>
  <si>
    <t>Interview with Gary Lambert, assistant secretary for operational services with the  Massachusetts Executive Office of Administration and Finance, conducted by phone on February 24, 2015
“When State-Certified Contractors Fail,” by Hiroko Sato, The Lowell Sun, February 16, 2013 
http://www.lowellsun.com/news/ci_25156815/when-state-certified-contractors-fail – website accessed March 8, 2015
Office of Administration and Finance website on Vendor Debarment
http://www.mass.gov/anf/property-mgmt-and-construction/design-and-construction-of-public-bldgs/contractor-certification/vendor-debarment.html – website accessed March 8, 2015
Massachusetts Attorney General Debarment List
http://www.mass.gov/ago/docs/workplace/debarred-contractors-list.pdf - website accessed March 8, 2015
Massachusetts Department of Transportation Debarment List
http://www.massdot.state.ma.us/Debarred.aspx - website accessed March 8, 2015
Division of Capital Asset Management's debarment list
http://www.mass.gov/anf/docs/dcam/debarred/15-2-5-debarment-list.pdf -website accessed March 8, 2015
Interview with Gary Lambert, assistant secretary for operational services with the  Massachusetts Executive Office of Administration and Finance, conducted by phone on February 24, 2015</t>
  </si>
  <si>
    <t>The Texas Ethics Commission, which enforces lobbying regulations, has the power to conduct audits with a vote of six of its eight members, but the commission doesn’t reveal audits and has been prevented from conducting audits by staff and funding shortages, say ethics commission officials.  The Legislature in 2015 authorized funding for additional enforcement that is expected to open the door to more audits by the agency.</t>
  </si>
  <si>
    <t>Members of the commission are banned from any activity or office that is regulated by the commission. That includes lobbying, being a public office, public employee or state elective official; campaigning for the election or appointment of himself or herself to an elective office; or holding an office in any political party or political committee. 
 There are no similar provisions in law for the Judicial Qualifications Commission.</t>
  </si>
  <si>
    <t>The Tennessee Ethics Commission, along with the state attorney general, conducts random audits annually on 4 percent of all registered lobbyists. 
 The Ethics Commission tends to assess penalties against the most egregious offenders and repeat offenders, said Dick Williams, chair of Common Cause of Tennessee. It will often forgive late penalties for first-time offenders because the commission is mainly trying to ensure compliance, as opposed to making money, he said. 
 A review of the random audits conducted on lobbyists in 2013 showed that five of the 21 people audited were cited as having failed to timely register as a lobbyist for an employer. One was one day late and the lobbyist who took the longest to register was found to be 110 days late. No other issues were found with the lobbyists other than failing to file times. 
 Minutes from the May, 20, 2014 Ethics Commission showed that members voted not to issue show cause hearings for two of the audited lobbyists, Jill Stott and James Weaver, who were found to have failed to timely register. Stott was found to have filed one day late. An audit discovered that Weaver filed four days late. 
 Minutes from the July 8, 2014 Ethics Commission showed that no penalties were assessed against three of those lobbyists — Warren Broemel, Robert Hobart and Bradley Stevens.</t>
  </si>
  <si>
    <t>As part of the rules of conduct for public employees, public officers or public employees are directed to avoid actions from which they will derive economic benefit that will conflict with their job duties (Montana Code Annotated title 2, chapter 2, part 1, section 21). 
However, there is nothing specific in the law that requires recusal or explains a mechanism for recusal. 
---
Peer Reviewer comment: Agree.
State law requires that the Commissioner of Political practices recuse himself or herself from investigating allegations of ethical misconduct against his or her office and establishes a process.</t>
  </si>
  <si>
    <t>The Missouri Ethics Commission and the Commission on Retirement, Removal, and Discipline of Judges (CRRDJ) are included in the officials required to recuse themselves from acting favorably “on any matter that is so specifically designed so as to provide a special monetary benefit” on the official, spouse, or dependents, whether it come from the state or a third party. The requirements for what constitutes an appropriate recusal is not specified in statute. Section 105.452
Other conflict of interest-related activities are banned by the same section, such as receiving gifts in exchange for acting or not acting in the capacities of their jobs, using or disclosing confidential information for financial gain, and using “decision-making authority” for financial gain by acting or refraining from actions for the purposes of coercion or extortion.
Additionally, the Missouri Constitution states that a CRRDJ member with a personal interest in a matter is disqualified from participating and must be replaced.
Members of the Supreme Court Office of Chief Disciplinary Counsel are required to recuse themselves from actions that could represent a conflict of interest in Missouri Supreme Court Rule 5.08.</t>
  </si>
  <si>
    <t>Steve Harshman, Wyoming Legislature, State House of Representatives, Co-Chairman of the Joint Appropriations Committee, May 12, 2015, phone.                                                                
Ruth Ann Petroff, Wyoming Legislature, State House of Representatives, April 28, 2015, phone.
Wyoming State Government Revenue Forecast Fiscal Year 2015 –Fiscal Year 2020, Consensus
Revenue Estimating Group, Department of Administration and Information Economic Analysis Division web page, January 2015
http://eadiv.state.wy.us/creg/GreenCREG_Jan15.pdf</t>
  </si>
  <si>
    <t>In Minnesota, public officials are required to recuse themselves from actions where a conflict of interest may exist. With their recusal, the official must also prepare a written statement describing the matter requiring action and the nature of the potential conflict of interest and deliver the statement to the official's immediate superior. If possible, that action should then be transferred to another employee who does not have a potential conflict of interest. Familial gain is not defined in this section. 
Members of the Board on Judicial Standards are not considered public officials but members are required to abide by the Board’s Code of Ethics Recusal Policy, which lists criteria requiring a member’s recusal.</t>
  </si>
  <si>
    <t xml:space="preserve">Lobbying disclosure records are submitted to the secretary of state, which does not audit them as standard practice. Furthermore, no evidence could be found of a problem arising that caused an audit during the period of study. </t>
  </si>
  <si>
    <t>Interview with Mary Jo Childs, procurement advisor, Maryland Board of Public Works, 3/24/15 by telephone
Michael Dresser, reporter, Baltimore Sun, telephone interview, 3/21/15; 
Sheila McDonald, executive secretary, Maryland Board of Public Works, telephone interview, 3/24/15, and email 5/29/15
"Contractors Barred from Doing Business with the Maryland Government, " Board of Public Works website, public listing: http://bpw.maryland.gov/Pages/debarments.aspx accessed 4/15/15</t>
  </si>
  <si>
    <t>The Governmental Conduct Act makes it illegal "for a public officer or employee to take an official act for the primary purpose of directly enhancing the public officer's or employee's financial interest or financial position," but it does not dictate recusal for a real or perceived conflict of interest.
---
Peer Reviewer comment:
They vote on issues with potential conflicts of interest, but they may not directly or indirectly benefit from any legislation passed during their terms.</t>
  </si>
  <si>
    <t>Maine Revised Statutes Title 5, Chapter 1, Section(s) 18, 1979.
http://www.mainelegislature.org/legis/statutes/5/title5sec18.html
Maine Revised Statutes Title 5, Chapter 372, Section(s) 7031, 7051, 1985.
http://www.mainelegislature.org/legis/statutes/5/title5ch372sec0.html
Maine Revised Statutes Title 5, Chapter 71, Section(s) 931, 1983.
http://www.mainelegislature.org/legis/statutes/5/title5sec931.html</t>
  </si>
  <si>
    <t>Members of the Massachusetts Ethics Commission and the Commission on Judicial Conduct must comply with the section of the conflict of interest law that requires recusal from knowingly discussing, communication or acting on a matter in which he or she, a relative or a  has a financial interest.   The exception to the rule is if the effect on the member “is no greater than the effect on the general public.”   In addition to recusal, the commission member must disclose in writing a description of the potential conflict with the Ethics Commission.   The other commission members then decide if it is substantial enough to require recusal.</t>
  </si>
  <si>
    <t>Maryland Annotated Code, Oct. 2014 General Provisions Article, Title 5-501 describes the prohibitions: http://ethics.maryland.gov/download/general/Ethics%20Law.pdf</t>
  </si>
  <si>
    <t>Phone interview March 12, 2015, with Bob Phillips, executive director of Common Cause North Carolina.
Phone interview March 18, 2015, with Amy Strange, deputy director, campaign finance and operations, NC Board of Elections. 
Phone interview March 25, 2015, with Don Carrington, investigative reporter and editor  Carolina Journal.
 Phone interview April 23, 2015, with John Wallace,  Raleigh lawyer with expertise in election law.
Phone interview March 9, 2015, with Ed Turlington, lobbyist and lawyer specializing in lobby issues.</t>
  </si>
  <si>
    <t>Louisiana Revised Statutes 42:1119. Nepotism, passed in 1979, effective April 1, 1980, amended 1982, 1992, 1995, 1997, 1999, 2003, 2004, 2006, 2007, 2008, 2009, 2011, 2012 and 2014.
http://www.legis.la.gov/Legis/Law.aspx?d=99226 
Louisiana Revised Statutes 42:1116. Abuse of office, passed in 1979, effective April 1, 1980, amended 1997 and 1999.
http://www.legis.la.gov/Legis/Law.aspx?d=99221</t>
  </si>
  <si>
    <t>Corroborated with: Michelle Peterson, administrative assistant I in Administration/Licensing Unit in Office of Secretary of State, voicemail from Bismarck, N.D., Feb. 19, 2015.</t>
  </si>
  <si>
    <t xml:space="preserve">While members of the ethics entities are covered, as most state employees are, by the Conflict of Interest section of the state ethics law which restricts and in general bans participation if there is a conflict, conflict being defined by having an interest in the matter, usually financial but also an interest that could benefit a creditor or close relative or friend, there is no requirement for recusal. </t>
  </si>
  <si>
    <t>K.S.A. 46-246a, Nepotism, exceptions 1991: http://www.ksrevisor.org/statutes/chapters/ch46/046_002_0046a.html</t>
  </si>
  <si>
    <t>Susan Lerner, Common Cause New York, Executive Director, Feb. 25, 2015, New York, phone; 
Preliminary Report, The Commission to Investigate Public Corruption, Dec. 2, 2013, http://publiccorruption.moreland.ny.gov/sites/default/files/moreland_report_final.pdf ; 
Blair Horner, New York Public Interest Research Group, Legislative Director, Feb. 24, 2015, New York, phone</t>
  </si>
  <si>
    <t>No such law exists.
John Steffen, Kentucky Executive Branch Ethics Commission, executive director, 23 December 2014, Frankfort, Kentucky, phone interview. 
Advisory Opinion 07-19, Kentucky Executive Branch Ethics Commission, 29 June 2007, http://ethics.ky.gov/Advisory%20Opinions/07-19.pdf accessed 25 January 2015.
Kentucky Revised Statutes Chapter 11A, Section 20, 1998, http://www.lrc.ky.gov/Statutes/statute.aspx?id=592, accessed 20 January 2015.</t>
  </si>
  <si>
    <t>Maine’s Governmental Ethics law requires that “if members of the commission have a conflict of interest in a matter before the commission, the members shall recuse themselves from the matter and may not vote on or attempt to influence the outcome of the matter.” 1 § 1002
 The law contemplates a liberal definition of conflict of interest, stating that “a member of the commission has a conflict of interest in a matter before the commission if the member has a business or close political relationship with a party to the matter.” 1 § 1002
 There is no mention of family, but the law continues, “Whether or not recusal is required…members…shall consider recusing themselves from any matter that would give rise to an appearance of conflict of interest.” 1 § 1002
 The commission, however, does not have purview over the judicial and executive branches.</t>
  </si>
  <si>
    <t>Dede Feldman, former state senator, 15 January 2015, via phone. 
Viki Harrison,Common Cause New Mexico, executive director, 19 January, 2015, via phone.
"What Contribution Limits?" Thomas Cole, Albuquerque Journal, 22 June, 2014, http://www.abqjournal.com/419263/news/pacs-shuffle-money-pump-cash-into-dems-campaigns.html
"Follow the Money: How the NM GOP's Network of PACs Moves Money," Patrick Davis, Progress Now New Mexico report, 25 June, 2014. https://progressnownm.wordpress.com/2014/06/25/follow-the-money-how-the-nm-gops-network-of-pacs-moves-money/
"Lobbyist Regulation Act Guide," published by the New Mexico Secretary of State, 2014.
 http://www.sos.state.nm.us/uploads/FileLinks/f5a515bcc03e456bbe64d74c5334c4f2/Guide_for_Lobbyists_and_Lobbyist_Employers_12_16_13.pdf</t>
  </si>
  <si>
    <t>Iowa Code Chapter 71  "Nepotism," Code of Iowa updated as of January 2015
https://www.legis.iowa.gov/docs/code/2015/71.pdf
Iowa Code Chapter 8A.416  "Department of Administrative Services — Merit System — Discrimination, political activity, use of official influence prohibited," Code of Iowa updated as of January 2015,  https://www.legis.iowa.gov/docs/code/2015/8A.pdf</t>
  </si>
  <si>
    <t>State law requires any member of the board who has a personal interest in or who becomes the subject of an investigation or hearing by the board to recuse himself from participation in such investigation or hearing. The law and administrative rules do not include family members and do specify how such a recusal should proceed beyond a voluntary announcement. Recusals from other boards and commissions, officers for banks where the state has deposited money, for instance, are required to fill out forms that are held by the Board of Ethics.
 Louisiana Supreme Court justices, who decide ethics issues for state level judges, are bound by the same Code of Judicial Conduct as other judges and must follow strict guidelines regarding recusals. Judges are required to voluntarily recuse, when appropriate, but are not required to disclose why.</t>
  </si>
  <si>
    <t>Interview 1/19/15 with Sandi Chereb, Las Vegas Review-Journal political reporter, Carson City.
Interview 1/19/15 with Barry Smith, executive director, Nevada Press Association, Carson City.
Phone interview 1/14/15 with Kevin Benson, deputy attorney general representing secretary of state's office.
"Chasing the Sunlight", Wade Beavers, report in summer 2014, Nevada Law Journal report (Vol. 14:953) http://scholars.law.unlv.edu/cgi/viewcontent.cgi?article=1565&amp;context=nlj</t>
  </si>
  <si>
    <t>Jim Splaine, New Hampshire Legislature, state representative and senator, 1969-2010 (non-consecutively), January 16, 2015, Lowell, Mass., phone
David Scanlan, Office of the New Hampshire Secretary of State, senior deputy secretary of state, January 9, 2015, Lowell, Mass., phone 
Summary of receipts and expenditures for general election, Stephen Shurtleff, Oct. 29, 2014
http://sos.nh.gov/Candidate102914.aspx?id=8589941486
NH PAC summary of receipts and expenditures, October 15, 2014, website of the New Hampshire secretary of state http://sos.nh.gov/Committee101514.aspx?id=8589940930
Demers and Blaisdell, Lobbyist Fees and Expenses, Oct 29, 2014, website of the New Hampshire secretary of state
http://sos.nh.gov/Lob102914D.aspx?id=8589942624</t>
  </si>
  <si>
    <t>NJ Election Law Enforcement Commission Deputy Director Joe Donohue, 1/28/15 interview at his office. 
Star-Ledger reporter Matt Friedman, 2/4/15 phone interview    
After trips, questions of ethics reform shift toward Christie, FEBRUARY 14, 2015, BY CHARLES STILE, THE RECORD:  http://www.northjersey.com/news/stile-after-trips-questions-of-ethics-reform-shift-toward-christie-1.1271749</t>
  </si>
  <si>
    <t>Indiana Code 4-2-6-16, dealing with nepotism; https://iga.in.gov/legislative/laws/2014/ic/titles/004/.</t>
  </si>
  <si>
    <t xml:space="preserve">Under the Iowa Code, members of the Iowa Ethics and Campaign Disclosure Board must recuse themselves if they face a conflict of interest, including cases where a family member's interests would present a conflict. 
Members of the legislative ethics committee may disqualify themselves from participating in any proceeding in which members "cannot render an impartial and unbiased decision in a case." Furthermore, members are ineligible from participating as a member of the committee in any proceeding related to the member’s own conduct, and a member may be disqualified by a unanimous vote of the remaining eligible members of the committee.
For the Iowa Judicial Qualifications Commission, if the judge sitting on the commission is the subject of a complaint, he or she will be replaced by another district judge, or if the judge on the commission is a resident judge in the same district as the judicial officer who is the subject of a complaint, the chief justice of the Iowa Supreme Court will replace that judge with another for the proceeding unless the judge recuses himself or herself and a quorum of commissioners is present to act on the issue. Attorneys and lay commissioners also recuse themselves if the judicial officer who is the subject of a complaint is a personal friend.   </t>
  </si>
  <si>
    <t>There is no such agency in Oregon. The creation of such an agency or an ombudsman-like office to serve this function in Oregon was proposed in the Attorney General's Government Transparency Report and subsequent legislation in 2011 but never adopted and therefore non-existent during the period of study (January 2013 - March 31, 2015.</t>
  </si>
  <si>
    <t>There is no statewide agency that monitors violations of Oklahoma's Open Records law. 
There is no such monitoring agency in Oklahoma, and the individual District Attorneys rarely prosecute rule breakers in their respective counties. The DAs will sometimes investigate complaints made by citizens, but rarely initiate investigations into violations on their own. 
And in some cases, District Attorneys in Oklahoma have dropped plans to prosecute Open Records and Open Meeting law violations after political pressure was exerted from other agencies and politicians. Most cases that are investigated by District Attorneys involved Open Meeting Act violations, not records denials. 
---
Peer Reviewer Comment: Disagree.
I agree with the investigator's comments, but as the investigator noted, district attorneys rarely initiate investigations and follow through on investigations even less often. That seems to meet the criteria of zero.</t>
  </si>
  <si>
    <t>Mary Baker, Commissioner of Political Practices, program supervisor, 29 January 2015, Helena, Montana, telephone
Denise Roth Barber, National Institute for Money in State Politics, Research Director, 30 January 2015, Helena, Montana, telephone
Commissioner of Political Practices, Campaign finance and practices complaints, 2013 and 2014, http://politicalpractices.mt.gov/2recentdecisions/campaignfinance.mcpx</t>
  </si>
  <si>
    <t>Under the conflict of interest rule governing state employees and specialty appointed officials, State Ethics Commission members have to notify the official who appointed them about the potential conflict and come to the full commission and request a "screen" advisory opinion after disclosing all the facts related to the case. The commission can assign the task to someone else or rule it's a technical conflict of interest, but the financial interest is so small that it's unlikely to affect your integrity. 
 Members of the Indiana House and Senate Ethics Committees may not participate in any matter in which the committee member is involved, except as a respondent (Indiana Code 2-2.2, Section 7). Ethics committees' members also are subject to the same conflict of interest rules as all legislators (Indiana Code 4-2-6-9). 
 Indiana Commission on Judicial Qualifications members, citizens (non-lawyers) appointed by the governor and lawyers elected by other attorneys in the state, are not acting in positions on the commission in which they could benefit financially.
Family members are not mentioned in Indiana Code 2-2.2, Section 7, when it pertains to House and Senate Ethics Committee members not participating in any matter in which the committee members have an interest.
There is no state law or rule governing family members of the Indiana Commission on Judicial Qualifications when a conflict of interest is in question. These commission members keep their full-time jobs while serving on the commission.</t>
  </si>
  <si>
    <t>The State Officials and Employee Ethics Act (5 ILCS 430/) sets rules and regulations for the Executive Ethics Commission and Inspector General. It specifies how the commissioners deal with investigating conflicts of interests. However, it does not mention anything about the ethics entities recusing themselves from their own conflicts of interest.
The same holds true for the Legislative Ethics Commission and the Legislative Inspector General, with the exception that any member of the Legislative Ethics Commission who is also a member of the General Assembly is required to recuse themselves if they are the subject of the investigation. 
In its own procedure rules, which is given authority under the Illinois Constitution, the Judicial Inquiry Board requires its members to recuse themselves where there is a conflict of interest or even an appearance of a conflict of interest. 
There is not a similar specification for the Illinois Courts Commission.</t>
  </si>
  <si>
    <t>Cathal Connelly, Public Information Officer, Judicial Council of California, email, Feb. 24, 2015</t>
  </si>
  <si>
    <t>Ohio has no entity to monitor the access to information laws.</t>
  </si>
  <si>
    <t>TITLE 13. COURTS AND COURT PROCEDURE COURTS OF RECORD ARTICLE 5.5. COMMISSIONS ON JUDICIAL PERFORMANCE, C.R.S. 13-5.5-106, (2) (V) (c), (2014): http://www.lexisnexis.com/hottopics/colorado/?app=00075&amp;view=full&amp;interface=1&amp;docinfo=off&amp;searchtype=get&amp;search=C.R.S.+13-5.5-106
TITLE 1. ELECTIONS INITIATIVE AND REFERENDUM ARTICLE 40.INITIATIVE AND REFERENDUM C.R.S. 1-40-124.5 (2014): http://www.lexisnexis.com/hottopics/colorado/?app=00075&amp;view=full&amp;interface=1&amp;docinfo=off&amp;searchtype=lt&amp;search=C.R.S.+1-40-124.5
TITLE 1. ELECTIONS INITIATIVE AND REFERENDUM ARTICLE 40.INITIATIVE AND REFERENDUM C.R.S. 1-40-125 (2014), mailing to electors: http://www.lexisnexis.com/hottopics/colorado/?app=00075&amp;view=full&amp;interface=1&amp;docinfo=off&amp;searchtype=lt&amp;search=C.R.S.+1-40-125
Kent Wagner, director of the Office of Judicial Performance Evaluation, in a Jan. 29 e-mail.</t>
  </si>
  <si>
    <t>The attorney general's office acts and investigates independently. This is in part because the attorney general is an elected official and not appointed by the governor. News organization representatives, interviewed for this study, confirm that the attorney general is responsive to their requests. Many requests also come from private individuals representing themselves.
The attorney general’s office, however, has very limited powers in practice.
First, it’s investigations are limited to requesting information from alleged violators. In several opinions since January 2013, the attorney general has noted that his office may only issue opinions based on information presented to it by alleged violators; it cannot determine if that information is true or false. In one investigation, the fact that university system officials misled the attorney general about the subject of a meeting was only discovered after a whistleblower came forward, prompting the attorney general to issue a new opinion. However, once an investigation is started, the attorney general may request any information it deems necessary. 
Second, the attorney general’s office has no power to impose sanctions on violators. Several news organizations said that the state’s open-record and open-meeting laws have “no teeth” because the attorney general cannot himself prosecute violators and may only request county-level attorneys to do so on his behalf. In general, even though violations are potentially misdemeanors the attorney general’s main weapon is shame. He bemoans in one opinion: “I am concerned with the [State Board of Higher Education’s] continual attempts to dismiss the duty to follow the statutory requirements of the open meetings law. It appears that the repeated warnings and opinions issued by this office finding the SBHE to be in violation of the law and even training provided by this office to the SBHE and its legal staff, are not enough to make the SBHE follow its duties under the open meeting law.”</t>
  </si>
  <si>
    <t>Gary Goldsmith, Minnesota Campaign Finance and Public Disclosure Board, Executive Director, 11 February 2015, St. Paul, Minnesota, email. 
Jeremy Schroeder, Common Cause Minnesota, Executive Director, 10 February 2015, St. Paul, Minnesota, in-person interview
Advisory Opinions, Minnesota Campaign Finance and Disclosure Board, 18 February 2015, http://www.cfboard.state.mn.us/ao/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
Minnesota Campaign Finance and Public Disclosure Board, 11 February 2015, http://www.cfboard.state.mn.us/</t>
  </si>
  <si>
    <t xml:space="preserve">Idaho’s Ethics in Government law, in Idaho Code Section 59-704, states, “A public official shall not take any official action or make a formal decision or formal recommendation concerning any matter where he has a conflict of interest and has failed to disclose such conflict as provided in this section.” Appointed or employed officials must disclose conflicts in writing, seek legal advice, and act on that advice with regard to recusals.
 Legislators, including those who serve on the House and Senate Ethics Committees, are required to disclose conflicts of interest, but are not automatically recused from voting on the matter after the conflict has been disclosed. The law requires legislators to “disclose the nature of the potential conflict of interest and/or be subject to the rules of the body of which he/she is a member and shall take all action required under such rules prior to acting on the matter. If a member requests to be excused from voting on an issue which involves a conflict or a potential conflict, and the body of which he is a member does not excuse him, such failure to excuse shall exempt that member from any civil or criminal liability related to that particular issue.”
 Under House and Senate rules, lawmakers must disclose conflicts of interest, and they may request to be excused from voting on the matter in which they have a conflict, but they are not required to recuse themselves. House Rule 39 and Senate Rule 39H both focus on the right and duty of a legislator to vote on all matters before them, specifying that conflicts of interest must be formally disclosed prior to a vote. 
 House Rule 39 says, “If a member's personal interest in the issue under consideration conflicts with the public's interest, the member's legislative activities can be subject to limitations, unless such conflicts are disclosed to the presiding officer or to the body. Upon disclosure of any such conflict, the member may vote upon any question or issue to which the conflict relates, unless the member requests to be excused.” Senate Rule 39H says, “Upon disclosure of any such conflict, the Senator may vote upon any question or issue to which the conflict relates, unless the Senator requests to be excused.”
 </t>
  </si>
  <si>
    <t>Idaho Code Section 18-1359E, Using Public Position for Personal Gain, 1990, last amended 2005; http://legislature.idaho.gov/idstat/Title18/T18CH13SECT18-1359.htm</t>
  </si>
  <si>
    <t>Rich Robinson, director of Michigan Campaign Finance Network, phone interview, March 11
Bob LaBrant, lobbyist and legal counsel, Michigan Chamber of Commerce, Sterling Corporation political consulting firm, phone interview, March 16 
Mark Brewer, attorney, former Michigan Democratic Party chairman, phone interview, March 12                                                                                                         
John Pirich, former state assistant attorney general, attorney for Honigman Miller firm specializing in election law and campaign finance, phone interview, June 5, 2015</t>
  </si>
  <si>
    <t>Ariz. Constitution Art. 6, §42
http://www.azleg.gov/FormatDocument.asp?inDoc=/const/6/42.htm
Arizona Judicial Performance Review, Rules of Procedure, accessed May 12, 2015
http://www.azcourts.gov/jpr/AboutJPR/RulesofProcedure.aspx
Laws current as of March 30, 2015.</t>
  </si>
  <si>
    <t>No such law exists. 
Illinois Compiled Statutes, 5 ILCS 420/3-202, from Ch. 127, par. 603-202, State Officials and Employee Ethics Act  http://www.ilga.gov/legislation/ilcs/ilcs5.asp?ActID=129&amp;ChapterID=2</t>
  </si>
  <si>
    <t>New Jersey Statutes Annotated 52:13D-18: "No member of the Legislature shall participate by voting or any other action, on the floor of the General Assembly or the Senate, or in committee or elsewhere, in the enactment or defeat of legislation in which he has a personal interest. A member is considered to have a personal interest in legislation if, by reason of his participation in the enactment or defeat of any legislation, he or a member of his immediate family, will derive a direct monetary gain or suffer a direct monetary loss. It is not considered a personal interest if no benefit or detriment could reasonably be expected to accrue to him, or a member of his immediate family, as a member of a business, profession, occupation or group, to any greater extent than any such benefit or detriment could reasonably be expected to accrue to any other member of such business, profession, occupation or group." 
 Also, under the State's Uniform Code of Ethics, "A State official is required to recuse himself or herself from an official matter that involves any individual, association, corporation or other entity from which the State official received a campaign contribution, individually or in the aggregate, in an amount required to be reported by N.J.A.C. 19:25-10. Recusal is required regardless of whether the State official is elected to the office or position associated with the campaign contribution."
 New Jersey's administrative code requires state legislators and members of state agencies to publicly give reasons for recusals and to leave the room when related issues are discussed.</t>
  </si>
  <si>
    <t>AS 15.58.020, Contents of Pamphlet (http://www.ajc.state.ak.us/retention/retlaw.html#pamphlet), accessed June 2, 2015
AS 15.35.130, Placing Name of District Judge on Ballot (http://www.ajc.state.ak.us/retention/retlaw.html#distballot), accessed June 2, 2015</t>
  </si>
  <si>
    <t>No such law exists. 
Corroborated by:
John Carroll, former dean of Cumberland School of Law and former acting director of the Alabama Ethics Commission, May 1, 2015, telephone interview. 
Mike Cason, al.com, state government reporter, April 12, 2015, telephone interview.
Phil Rawls, former government reporter, the Associated Press, June 2, 2015, telephone interview.</t>
  </si>
  <si>
    <t>All websites accessed on March 12, April 6, 2015
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2015, by telephone and email
Agency actions, Massachusetts Office of Campaign and Political Finance 
http://www.ocpf.us/Legal/Search/?q=#ao-results
Massachusetts Office of the Attorney General, Press Releases, current
http://www.mass.gov/ago/news-and-updates/press-releases/press-releases.html
Massachusetts Office of the Attorney General, Press Releases, 2014
http://www.mass.gov/ago/news-and-updates/press-releases/2014/
Massachusetts Office of the Attorney General, Press Releases,2013
http://www.mass.gov/ago/news-and-updates/press-releases/2013/2013-press-releases.html</t>
  </si>
  <si>
    <t>Hawaii Revised Statutes, Title 7, chapter 84, Section 13, Fair Treatment, 2014,
http://www.capitol.hawaii.gov/hrscurrent/Vol02_Ch0046-0115/HRS0084/HRS_0084-0013.htm
Hawaii Revised Statutes, Title 7, Chapter 84, Section 14, Conflicts of interest, 2014, http://www.capitol.hawaii.gov/hrscurrent/Vol02_Ch0046-0115/HRS0084/HRS_0084-0014.htm</t>
  </si>
  <si>
    <t>The Committee on Open Government was created by New York's Freedom of Information Law within the Department of State, but it was given little enforcement power. Consequently, the committee -- which has just two employees -- neither initiates investigations nor imposes sanctions. Rather, it intervenes in records requests, open-meetings questions or privacy violations only when requested by writing advisory opinions that are not binding on either party.
Its weaknesses aside, the committee provides a high volume of advisory opinions -- 157 in 2014 -- which are provided to the relevant government agencies to help resolve records requests and other matters.</t>
  </si>
  <si>
    <t xml:space="preserve">Jennifer Bevan-Dangel exe dire Common Cause 2/24-15 telephone interview 
Brian P. Sears reporter Daily Record Baltimore Md. telephone interview 3/15/15                                                                                                                                                                    
Interview with Jared DeMarinis, director Candidacy and Campaign Finance Division Maryland Board of Elections telephone interview 3.18.15 </t>
  </si>
  <si>
    <t>Executive Order – Establishing a Code of Ethics for Executive Branch Officers and Employees, January 10, 2011, http://gov.georgia.gov/sites/gov.georgia.gov/files/imported/vgn/images/portal/cit_1210/55/12/16721115801_10_11_04.pdf
O.C.G.A. § 45-10-80 (2010). 
http://law.justia.com/codes/georgia/2010/title-45/chapter-10/article-2/part-5/45-10-80
Ethics in Government, Article One O.C.G.A. § 21-5-3 (17)
http://www.lexisnexis.com/hottopics/gacode/Default.asp</t>
  </si>
  <si>
    <t>Because no entity exists to monitor access to information there is no entity to investigate cases or penalize violators. The state attorney general can intervene though no such specific case has turned up in the January 2013 to March 2015 period. The attorney general has made a general appeal to state officials encouraging them to comply with open records laws and not charge fees.</t>
  </si>
  <si>
    <t>No such law exists.
 State law provides no process to evaluate the performances of judges who are up for re-election and no law exists to grant access to performance evaluations.</t>
  </si>
  <si>
    <t>Legislators are not required to recuse themselves from votes or other actions when they have a potential conflict. Rather, under the conflict-of-interest policy in the legislature’s ethics guidelines, legislators are required to disclose the conflict in a “declaration of intent” form preceding the action. 
The legislator can choose not to participate in the action, or if he or she chooses to vote on the matter despite the potential conflict, they are to list on the form “all entities, public and private, which might be affected” by the action and to describe “the nature of any benefit which might accrue to the legislator or legislator’s family member.” 
The guidelines do not carry the force of law, but violations can be grounds for censure or expulsion by the legislature.</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</si>
  <si>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Meeting Minutes, 2013 and 2014, accessed March 10,2 2015, http://www.maine.gov/ethics/meetings/index.htm</t>
  </si>
  <si>
    <t>No such law exists. There are no performance evaluations dictated by law.</t>
  </si>
  <si>
    <t>There is neither a department nor specific staff members of the Attorney General's Office who are assigned exclusively to monitor public access to information. The Attorney General's office only investigates when an official complaint has been filed, and then it can take months for an assistant attorney general to issue a nonbinding determination letter — which often warns of monetary penalties but virtually never levies penalties or sanctions of any kind. The Attorney General's Office has long held that its primary purpose is to help both citizens and public bodies better understand and comply with the law, not necessarily punish offenders.
 For example, when the Attorney General's Office determined in July 2014 that the Animas Public School District violated the Inspection of Public Records Act (by, among other things, demanding that a request for records be submitted on paper instead of via the District's email system) the AG's office did what it does in almost every single case: It advised the District of the law and the possibility of fines — but did not actually levy any fines. 
 The assistant attorney general assigned to the case wrote: "As you are aware, failure to comply with IPRA subjects the non-compliant public body to certain monetary penalties... .Damages in the amount of up to $100 per day ... may be awarded unless the public body shows its failure to provide a timely explanation of denial was reasonable." 
 After determining that the Doña Ana County Clerk violated IPRA by failing to provide records in a timely manner, an assistant attorney general advised the clerk on proper procedure but did not impose a fine or sanction, warning, "To avoid potential liability in the future, the County Clerk's Office should allow inspection as soon as the requested documents are located and can practicably be made available under the circumstances."
 In finding that the Town of Edgewood failed to comply with IPRA, an assistant attorney general wrote a typical response to the town clerk, saying: "If the above-stated corrective tasks are completed, we will not take any further action on this particular matter. We will keep this complaint in our files in the event future violations by the Town are alleged and proven and suggest an ongoing pattern and practice of [IPRA] violations." Because the Attorney General's office does not initiate investigations on its own, the onus is on the public to complain after violations occur in order to establish a pattern that would hypothetically incur a fine or sanction.</t>
  </si>
  <si>
    <t>The law does not require audits, and none are regularly performed.</t>
  </si>
  <si>
    <t>Jim Harris, an officer in Blueprint Louisiana, a policy advocacy group of businessmen, in-person interview, Feb. 3, 2015.
Barry Erwin, head of the Council for a Better Louisiana, in-person interview, Feb. 16, 2015.
Robert Scott, president of Public Affairs Research Council of Louisiana, a 65-year-old public policy analysis and advocacy group whose board of directors include business executives, academics and professionals, in-person interview, Feb. 19, 2015.
Ty Brommel, a lobbyist, in-person interview, Feb. 23, 2015.
Louisiana Board of Ethics charges, accessed April 10, 2015.
http://www.ethics.state.la.us/EthicsCharges/CustomSearch.aspx?SearchName=SearchbySubjectMatters</t>
  </si>
  <si>
    <t xml:space="preserve">Yes, the state complies with the law, which requires an audit 60 days after the close of each fourth quarter reporting period. Records are selected at a lottery and comprise 3 percent of all completed registrations and reports of lobbyists; 3 percent of all completed registrations and reports of lobbying firms and 3 percent of all completed registrations and reports of principals. An independent CPA firm is selected every two years, on a rotating basis, to do the audits.
The Pennsylvania Department of State conducted 96 audits in 2013, about the same as in 2012 when a total of 94 audits were conducted. </t>
  </si>
  <si>
    <t>The Nevada Legislature has its own rules for abstaining from actions that could confer a financial benefit to them or their immediate family. Those rules stem from a May 2009 state Supreme Court ruling that the Nevada law mandating such abstentions applied to the executive branch but not the legislative branch of government. 
The high court held that to extend the law to the legislative branch violated the separation of powers provision in the Nevada Constitution. After the ruling, lawmakers followed up by adopting their own abstention rules later that year. In determining whether a conflict of interest exists, a legislator can request an opinion from an ethics committee. 
The Assembly and Senate each has its own committee. Under the legislative rules, there's a presumption of no conflict if "the independence of judgment of a reasonable person in the legislator's situation would not be materially affected by the legislator's private economic interest or the legislator's commitment to a member of his or her household or immediate family." 
If a conflict exists, the legislator must disclose it and consider whether "the conflict impedes his or her independence of judgment" and "his or her interest is greater than the interests of an entire class of persons similarly situated." If the answer is yes, an abstention is in order.</t>
  </si>
  <si>
    <t>Governor’s budget on its Web site, accessed on April 23, 2015. 
 http://www.budget.wv.gov/executivebudget/Pages/recommendedbudget.aspx
 Jack Rogers, recently retired state department head, in a telephone interview from his home in Charleston WV on Jan. 22, 2015.
 Ashton Marra, statehouse correspondent for West Virginia Public Broadcasting, in a telephone interview from her office in Charleston WV on Feb. 9, 2015.
 Phil Kabler, statehouse correspondent for the Charleston Gazette, in a telephone interview from his office in the state Capitol on Feb. 11, 2015.
 Mike McKown, director of the state Budget Office, in a telephone interview from his office in the state Capitol in Charleston WV on Jan. 2, 2015.</t>
  </si>
  <si>
    <t>Lobbying disclosure reports are not independently audited. Resource constraints at the Oregon Government Ethics Commission prevent it, and there is no regular audit conducted by the state's auditing divisions nor is there a mandate requiring regular audits.</t>
  </si>
  <si>
    <t>Legislative Fiscal Bureau, "State Budget Process: Informational Paper #74, January  2013, http://legis.wisconsin.gov/lfb/publications/Informational-Papers/Documents/2013/74_State%20Budget%20Process.pdf
Todd Berry, president, Wisconsin Taxpayers Alliance, 401 North Lawn St., Madison. And Face-to-face interview and followup emails, Feb. 17, 2015 and Feb. 18, 2015
"State Budget: Process and Issues," The Wisconsin Taxpayer, October 2014. www.wistax.org
"Window on the Wiscnsin State Budget," The Wiscnsin Taxpayer, August 2013 www.wistax.org</t>
  </si>
  <si>
    <t xml:space="preserve">Auditing of lobbyists' financial disclosure forms was not a practice of the Ethics Commission in any past years. 
But the Oklahoma Ethics Commission has newly revised rules that took effect Jan. 1, 2015, and the forms will be randomly audited by the commission monthly now, said executive director Lee Slater. 
"That's a practice I intend to continue," Slater said. 
During the period of study there was no evidence of such audits taking place. </t>
  </si>
  <si>
    <t>State law requires the reporting of potential conflict of interests but does not require lawmakers to recuse themselves in such situations. 
 A written statement describing the potential conflict, and whether the lawmaker will abstain from voting, deliberating, or taking other action on the matter, must be filed with the commission and the speaker of the Legislature. 
 Conflict-of-interest statements are public records, and are posted in the Legislative Journal, a daily tracking of legislative action, in an attempt to bring more notice to them among citizens, senators and the media.</t>
  </si>
  <si>
    <t>Robert Scott, president of Public Affairs Research Council of Louisiana, in consultation with Steven Procopio, former chief of staff at the Louisiana Division of Administration where he worked on a number of fiscal and budgeting issues, in-person interview Feb. 21, 2015
Daryl Purpera, Louisiana legislative auditor, in-person interview, Feb. 19, 2015
State ordered to pay $6.5 million to lawyer convicted in tax credits scheme, Gordon Russell, The Advocate, Feb. 21, 2015
http://theadvocate.com/news/11658043-125/state-ordered-to-pay-65 
Film tax credit promoter sentenced to 70 months, Bill Lodge, The Advocate. June 14, 2014
http://theadvocate.com/home/9366088-125/film-tax-credit-promoter-sentenced</t>
  </si>
  <si>
    <t>There is no agency in New Hampshire responsible for monitoring compliance with or enforcing violations of Chapter 91-A.</t>
  </si>
  <si>
    <t>Ric Brown, Finance Secretary, 19 February 2015, Richmond, Virginia, interview by phone.
Governor McAuliffe’s Proposed Amendments to the 2014-2016 Budget: Economic Outlook &amp; Revenue Forecast, Department of Finance, 17 December 2014. https://finance.virginia.gov/media/3531/jmc-with-appendix-121714.pdf
The Economic Outlook and Revenue Forecast through Fiscal Year 2018, Department of Finance, 24 November 2014. https://finance.virginia.gov/media/3532/gacre-november-2014-fullnotebook.pdf
General Fund Six-Year Financial Plan, Department of Planning and Budget, January 2014. https://www.dpb.virginia.gov/forms/20140128-1/2014Session_GF_Six-YearPlan_January2014.pdf
Report to the Governor and the General Assembly, Debt Capacity Advisory Committee, Department of the Treasury, 18 December 2014. https://www.trs.virginia.gov/Documents/Debt/DCAC/2014%20DCAC%20Package%20for%20Governor%20and%20GA.pdf</t>
  </si>
  <si>
    <t xml:space="preserve">Montana Code Annotated title 2, chapter 2, part 11, section 2 favors participation over recusal, "A legislator has a responsibility to the legislator's constituents to participate in all matters as required in the rules of the legislature."
The law provides guidance for how and under what circumstances a legislator should disclose conflict of interest. However, there is no requirement for recusal in Montana's citizen legislature. </t>
  </si>
  <si>
    <t>Ralph Thomas, Office of Financial Management spokesman email interview 2/6/15;
Gov. Jay Inslee's latest budget outlook released Jan. 27, 2015, accessed April 22, 2015 
http://www.erfc.wa.gov/forecast/documents/bo_20150128_outlookBK1Final.pdf
"Who is the leading budget reformer in Washington? Olympia, Washington that is" 4/8/2014 
http://www.statebudgetsolutions.org/publications/detail/who-is-the-leading-budget-reformer-in-washington-olympia-washington-that-is</t>
  </si>
  <si>
    <t>As elected officials, general assembly legislators must recuse themselves from acting in any matter “specifically designed” to provide monetary benefit to the legislator, the legislator's spouse, or their dependent children.
The statute is reiterated in chapter 105 section 461, with the recusal mechanism defined for all members of the general assembly: in case of a conflict of interest the legislator “shall, before such official passes on the measure, bill, order or ordinance, file a written report of the nature of the interest with” the appropriate clerk of the governing body, which will be recorded in the journal of record. A detailed financial interest statement disclosing the interest prior to the legislator passing on the bill will also satisfy the requirement.</t>
  </si>
  <si>
    <t>Nevada has no such entity, so no investigations are undertaken or penalties imposed on offenders by an entity.</t>
  </si>
  <si>
    <t>How to do Business with the Commonwealth: Version 6, Kentucky Finance and Administration Cabinet, 1 August 2010, http://finance.ky.gov/services/eprocurement/Pages/doingbusiness.aspx, 5 February 2015. 
Geri E. Grigsby, Kentucky Finance and Administration Cabinet, general counsel, 23 January 2015, Frankfort, Kentucky, in-person interview.  
Paul Gannoe, Kentucky Finance and Administration Cabinet's Department for Facilities and Support Services, deputy commissioner, 23 January 2015, Frankfort, Kentucky, in-person interview.  
Jennifer Linton, Kentucky Finance and Administration Cabinet's Department for Facilities and Support Services, director of the division of engineering and contract administration, 23 January 2015, Frankfort, Kentucky, in-person interview.  
Tom Loftus, Louisville Courier-Journal, Frankfort bureau chief, 21 January 2015, Frankfort, Kentucky, phone interview.
Mitchel Denham, Kentucky Attorney General's Office, assistant deputy attorney general of the criminal division and special prosecutors, 2 February 2015, Frankfort, Kentucky, email interview.</t>
  </si>
  <si>
    <t xml:space="preserve">Jay Barth, Professor of Politics at Hendrix College, February 7, 2015, telephone interview.
Roger Norman, Legislative Auditor, February 2, 2015, telephone interview.
Jon Moore, Deputy Legislative Auditor, February 2, 2015, telephone interview.  
Max Brantley, Senior Editor Arkansas Times, January 20, 2015, telephone interview. 
Arkansas Division of Legislative Audit website, http://www.legaudit.state.ar.us, accessed February 2, 2015. </t>
  </si>
  <si>
    <t>Although the Attorney General's office is charged with enforcement of open records and open meetings laws, it normally gets involved when a citizen files a petition or complaint alleging a violation. The office does not independently initiate investigations.</t>
  </si>
  <si>
    <t>There have been no documented cases of Washington State Investment Board members or decision-making staff being sanctioned or investigated for accepting illegal gifts or hospitality during the period of study. The same applies to their family members.
Potential ethical conflicts might arise in less direct ways, such as investment board members and staff attending conferences hosted by companies hoping for investment business, says reporter Austin Jenkins. But hardly any journalist keeps regular tabs on the agency, it's rare for misconduct to be reported publicly.</t>
  </si>
  <si>
    <t>Stephen Klein, Chief Fiscal Officer, personal Interview Jan. 29, 2015.
Finance and Mgt. Commissioner James Reardon, personal interview Feb. 4, 2015.
Jack Hoffman, senior policy analyst Public Assets Institute personal interview Jan. 29, 2015.
Vermont Fiscal Year 2016 Executive Budget Summary, accessed April 17, 2015.
http://www.leg.state.vt.us/jfo/appropriations/fy_2016/FY2016%20Executive%20Budget%20Summary.pdf 
JFO five-year Appropriations Study, accessed April 17, 2015.
http://www.leg.state.vt.us/jfo/appropriations/5%20Year%20Approps%20Summ%20FY11-FY16%20.pdf</t>
  </si>
  <si>
    <t>The Mississippi Constitution and the state conflict-of-interest law prohibit legislators from having any direct or indirect interest in a contract which is funded or otherwise authorized by the Legislature during their term in office or one year thereafter.  To prevent a violation of the law, legislators are told by the Mississippi Ethics Commission to recuse themselves from any legislative action that would create a pecuniary benefit for them. 
The Legislature also has its own rules forbidding members from acting on legislation they have a private interest in. The House rule simply states members can't vote on legislation in which they are "pecuniarily interested." (Rule 26) The Senate rule more specifically states that members can't act or vote on legislation which their "private interest, distinct from the public interest, is immediately concerned." (Rule 124)</t>
  </si>
  <si>
    <t>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Legislative Fiscal Analyst (LFA), December 2014 Revenue Volatility Report, http://le.utah.gov/interim/2014/pdf/00005447.pdf
Legislative Fiscal Analyst (LFA), Budget projections 2013 (FY13 - FY17), http://le.utah.gov/interim/2013/pdf/00001946.pdf
Study sought to guard against revenue volatility, Mike Nowatski, The Jamestown Sun, March 10, 2015, http://www.jamestownsun.com/news/state/3696410-study-sought-guard-against-revenue-volatility.</t>
  </si>
  <si>
    <t>Eva DeLuna Castro, budget analyst, Center for Public Policy Priorities.  Telephone interview, May 8, 2015.
Texas Comptrollers Office, Biennial Revenue Estimate, 2016-17, Last accessed May 8, 2015
http://www.texastransparency.org/State_Finance/Budget_Finance/Reports/Biennial_Revenue_Estimate/2016_17/
Legislative Budget Board, Website, Last accessed May 8, 2015
http://www.lbb.state.tx.us/Default.aspx</t>
  </si>
  <si>
    <t>Disclosures are maintained not by the Virginia Retirement System, but by the Secretary of the Commonwealth. 
There were no reports of improper gifts and hospitality accepted by decision-makers or their family members during the study period. As long as gifts/hospitality are reported, they are allowed under law.
There is an example of a hospitality gift given broadly to VRS board members and officials. Every year, the board has a retreat for the board and committee members. A number of VRS staff members, invited guests and members of the public also attend. All those who attend may partake in the coffee break refreshments, which are typically coffee, tea, water, soft drinks and sometimes cookies, paid for by VRS. 
A dinner, also considered a public meeting and open to the public, is also paid for by VRS. Before it, there is typically a reception for invited guests. Often, a private company that provides services to VRS pays for the reception on a voluntary basis.</t>
  </si>
  <si>
    <t>Phone interview with Mike Dedmon, assistant director of the Division of Budget, on Feb. 19, 2015. 
Interview with Jim White, former executive director of the Fiscal Review Committee, on Jan. 6, 2015 at Rock Bottom Restaurant &amp; Brewery. 
A proposal in the legislature that would allow students to use vouchers to go private schools carries with it a multi-year fiscal note, dated Feb. 9, 2015 http://www.capitol.tn.gov/Bills/109/Fiscal/SB0122.pdf
Fiscal note on a proposal to use federal Medicaid expansion dollars to go to Gov. Bill Haslam’s plan to provide health insurance to more than 280,000 Tennesseans, dated Feb. 3, 2015
http://www.capitol.tn.gov/Bills/109/Fiscal/HJR7001.pdf</t>
  </si>
  <si>
    <t>A legislator’s governing entity (house or senate) may excuse them from taking part in the action or decision where a conflict of interest may exist. If the official is not permitted or is otherwise unable to abstain from action, the legislator must file a statement describing the potential conflict and file the statement with the governing body of the official's political subdivision with one week of the action.</t>
  </si>
  <si>
    <t>John Milburn, director of legislative and public affairs, Department of Administration, email March 13, 2015                                                                                                                                              U.S. Inspector General website: http://www.gsaig.gov/index.cfm/suspension-and-debarment-listed-by-state/                                                                                                                             Newspaper search, Jan. 1, 2013 - present</t>
  </si>
  <si>
    <t>Phil Rawls, former government reporter, the Associated Press, June 2, 2015, telephone interview.
Alabama Department of Examiners of Public Accounts website search page, http://www.examiners.state.al.us/ReportSearch.aspx, accessed June 7, 2015.
David White, The Birmingham News, former state political reporter, March 6, 2015, telephone interview.</t>
  </si>
  <si>
    <t>Jason Dilges, commissioner, Bureau of Finance and Management, 31 March 2015, email.
South Dakota General Fund Long-Term Financial Plan, Bureau of Finance and Management, January 2015, http://bfm.sd.gov/ltfp/ltp_2015.pdf#view=fit.
South Dakota Five-Year Capital Expenditure Plan, Bureau of Finance and Management, January 2015, http://bfm.sd.gov/ltfp/cp_2015.pdf.</t>
  </si>
  <si>
    <t xml:space="preserve">Feb. 20 email interview with Legislative Auditor Kris Curtis; 
Sample Audit, "A Special Report on the Department of Revenue, Alaska Film Production Incentive Program," July 14, 2014 (http://legaudit.akleg.gov/docs/audits/special/dor/30076rpt%20-2014.pdf)
Sample Audit, "A Sunset Review of the Department of Corrections, Board of Parole," accessed September 24, 2015 (http://legaudit.akleg.gov/docs/audits/sunset/20092rpt-2015.pdf) </t>
  </si>
  <si>
    <t>Jay Zsorey, Financial Audit Director, telephone interview 2/27/2015
 Jim Small, Arizona News Service Editor, telephone interview, 5/17/2015
 Arizona Auditor General Reports, Accessed May 7, 2015
 http://www.azauditor.gov/reports-publications-1
 Arizona Auditor General State Agency Reports &amp; Publications, Accessed May 7, 2015
 http://www.azauditor.gov/Reports/State_Agencies/State_Agencies.htm</t>
  </si>
  <si>
    <t xml:space="preserve">The state conflict of interest statute does not require public employees automatically recuse themselves in matters where there is an actual or perceived conflict of interest.   The law does require the employee disclose the actual or perceived conflict it to the Ethics Commission in writing.   There are 33 different types of disclosures public employees in Massachusetts must make.   
The law outlines different requirements depending on the status of the employee and the type of disclosure.  Under disclosures known as Section 6 filings, a state employee who is disclosing a conflict in a financial interest in a particular matter on the job must make a written submission to both their supervisor and to the Ethics Commission.  The employee's supervisor make a written determination as to whether to either allow the employee to participate in the matter or to recuse themselves.   
Under Section 6A disclosures, which apply to nominees to public office or election officials, the public employee voluntarily discloses the conflict and there is no mention in the disclosure form about a process for recusal.   Members of the Legislature must disclose any conflict with the awarding of a state contract, but the law does not obligate the lawmaker to automatic recusal - but just the submission of a written disclosure form with the Ethics Commission known as a 7b disclosure.   
 </t>
  </si>
  <si>
    <t>Phone interview, Les Boles, Budget Development Director, S.C. Revenue and Fiscal Affairs Office, April 2, 2015
Phone interview, Brenda Hart, Interim Director of the S.C. Budget Office, March 31, 2015
Phone interview, John Ruoff, Principal of  The Ruoff Group, which provides research and policy analysis, March 25 and August 4, 2015</t>
  </si>
  <si>
    <t xml:space="preserve">Audits are available free online. For many reports, the LAB prepares Report Highlights, which feature key issues and the report’s main findings and recommendations in pdf format. The LAB website lists audits in progress and numbered reports published since 1993 and includes the full text and highlights of all published reports from 1998 through 2014. </t>
  </si>
  <si>
    <t>There is no independent monitor of freedom of information Montana. Appeals for information access must be resolved with whatever agency or branch controls the records. Otherwise, they go through the courts. 
The non-profit Montana Freedom of Information Hotline is a media coalition that serves as a watchdog, and while it does assist the public with court appeals, it has no authority to impose sanctions.</t>
  </si>
  <si>
    <t>Statutes in the Texas Government Code – Chapters 572, 825 and 2203 - and Chapters 36 and 39 of the Texas Penal Code  govern the code of conduct for employees of public retirement system, and watchdog groups and agency officials say there are no documented cases of decision-makers at state-run pension funds and/or family members accepting gifts or hospitality above what is legally allowed..</t>
  </si>
  <si>
    <t xml:space="preserve">Audit reports are made available online through the Wyoming Division of Public Funds. Users can browse the data on this easily accessible website. Records are permanent, dating back to 2009, free to access, and have no barriers to use, such as registration.
However, all files are only available as pdf files. </t>
  </si>
  <si>
    <t>There have been no documented cases of employees and their families accepting gifts or hospitality above that which is legally allowed, according to retirement system officials. There is no way to independently verify this statement because the retirement systems are exempt from open meetings and open records laws.</t>
  </si>
  <si>
    <t>There aren’t any documented cases of employees who work with the state pension system or family members accepting illegal gifts. However, it’s not entirely clear what is allowed. 
A spokeswoman for the state Treasury Department said in an email that gifts are not acceptable and the same goes for meals. 
 However, the Treasury Department’s Investment Division’s Code of Ethics and Standards of Professional Conduct policy says “gifts, meals and entertainment must be recorded on the Treasury Investment Division's Gifts, Meals and Entertainment Disclosure Log.” 
 Treasury Department spokesman Shelli King was asked why employees would have to log gifts and meals if they are banned. 
 “The Treasury Department Compliance Officer maintains a log of gifts and meals so that we can note the action that has taken place (i.e. gifts returned or discarded and meals reimbursed),” King said in an email. “However, as is the case with most entities, our policies and procedures are continually reviewed and, at times, changes are made to reflect best practices. Treasury recently updated our department policies to reflect a more stringent compliance environment in regards to gifts and meals.”
 She said in a subsequent email that the written policy that required employees to log in meals and gifts was the most recent. 
 It would be illegal for those who work for the Tennessee Consolidated Retirement System to accept gifts, said state Rep. Charles Sargent, who is on the Board of the TCRS, which has oversight of the pension funds. Sargent, who also sits on the council of Pensions and Insurance, a legislative oversight committee, added that the Treasury Department has strict reporting requirements about meals. 
 Jerry Winters, a lobbyist who monitors the pension system on behalf of retired teachers said he has not heard of any problems with employees with the Tennessee Consolidated Retirement System receiving gifts that are not allowed. 
 Officials with the Treasury Department said there are very strict policies in place when it comes to gifts and hospitality. Employees are not allowed to accept anything of any monetary value from any entity that they do business or where there is a current or potential financial interest. 
 Drew Rawlins, executive director of the Bureau of Ethics and Campaign Finance, said he is not aware of any documented cases of the unauthorized acceptance of gifts by employees with the TCRS.</t>
  </si>
  <si>
    <t>The legislative inspector general's office conducts audits of lobbying disclosures. Legislative Inspector General Tony Bledsoe says, "With our electronic filing system, all registrations are placed in a queue and must be reviewed on same business day for compliance with registration statutes. Similarly all expenditures are in a queue and are reviewed by JLEC compliance staff. Expenditures for which a person is named as a recipient are escalated and reviewed by an attorney. We go beyond a four corners test. For example, we monitor the Statehouse calendar and compare to reported expenditures. An event on the calendar such as a luncheon which does not have a corresponding expenditure reported to us triggers further review. We also compare the public official personal financial disclosure statements to the lobbying reports in order to identify any discrepancies in reported gifts or meals." Violations led to the prosecution of two lobbyists in 2014.</t>
  </si>
  <si>
    <t>No such entity exists.
While the attorney general's office maintains a Sunshine Complaint Unit, the unit is not obligated to investigate alleged Sunshine Law violations and does not have the power to independently investigate or sanction violations. The unit's only purpose appears to be to consider the possibility of the attorney general taking the case to court.</t>
  </si>
  <si>
    <t>Maryland's General Assembly is a citizen legislature and it meets in formal session for 90 days annually. 
While there is a period of "summer study" where lawmakers may convene to assess issues in preparation for the next session, voting sessions take place only in the 90 days at the beginning of each year. Most lawmakers have other jobs and others sources of income.
To one degree or another, legislators will be affected by legislation: school funding, business regulation, public safety and health. Lawmakers would need to recuse themselves if they are very particularly affected by a bill.  Here is guidance from the ethics manual for legislators: As a starting point, the Ethics Law states that a member of the General Assembly is disqualified from participating in any way on a legislative matter if the legislator’s personal interest conflicts with the public interest and thereby actually impairs the legislator’s impartiality and independence of judgment. If a member feels that his or her financial interests (or those of a relative or associate) stand in the way of impartiality, then the member must avoid participating in all legislative action on the matter.
Legislators are also expected to look at their business and personal interests from the perspective of an average member of the general public to determine if anything presents the appearance of a conflict of interest. According to the interpretation of the mores of the citizen legislature by its ethics counsel, in the great majority of cases the appearance of conflict will not interfere with a legislator participating fully on legislation that relates to the conflict. However, situations involving an especially direct and focused financial interest may require that the legislator refrain from voting on, debating, or otherwise attempting to influence the passage or defeat of a bill or class of bills (a process generally referred to as “recusal”).
Maryland's Ethics Law requires a lawmaker to recuse him/herself under several circumstances, which include a "close economic association," (defined in General Provisions 5-512 (a-c)  when there is a direct financial benefit, a loan or other financial connection, and whether these connections are unique to the lawmaker.  The lawmaker must file a statement of recusal (5-513 (2) (c) with the Joint Ethics Committee of the General Assembly, which is a public record and is available online</t>
  </si>
  <si>
    <t xml:space="preserve">Citizens or reporters in Mississippi do not always approach the Ethics Commission when they have public records or open meetings complaints. Some enter the judicial system initially. 
However, when the commission does receive complaints, it is aggressive in investigating the allegations. The commission does independently initiate investigations, but the result is rehabilitative instead of punitive. The commission's opinions can order a public body to produce the records it previously denied a citizen. The commission's opinions are binding. The commission also has the authority to impose penalties on offenders, but it is unclear how often it does.
The commission usually just makes a decision on whether or not the agency has violated the Public Records Act. In Thomas Williams v. LAUDERDALE COUNTY BOARD OF SUPERVISORS, the commission ordered the board to "refrain from future violation" in accordance with the Public Records Act. </t>
  </si>
  <si>
    <t>John Steffen, Kentucky Executive Branch Ethics Commission, executive director of the, 23 December 2014, Frankfort, Kentucky, phone interview. 
Emily Dennis, Kentucky Registry of Election Finance, general counsel, 31 December 2014, Frankfort, Kentucky, phone interview.
Tom Loftus, Louisville Courier-Journal, Frankfort bureau chief, 21 January 2015, Frankfort, Kentucky, phone interview. 
Lobbyists give big to help fill coffers of Ky GOP, Tom Loftus, Louisville Courier-Journal's political blog 31 January 2014, http://blogs.courier-journal.com/politics/2014/01/31/lobbyists-give-big-to-help-fill-coffers-of-ky-gop/ accessed 21 January 2015.
Legislative caucuses rely on PACs, reports show, Tom Loftus, Louisville Courier-Journal 4 July 2014 http://www.courier-journal.com/story/news/politics/elections/2014/06/30/legislative-caucuses-rely-pacs-reports-show/11776709/ accessed 21 January 2015.</t>
  </si>
  <si>
    <t xml:space="preserve">There are no performance evaluations of sitting judges. Judges from justices of the peace to the justices on the Texas Supreme Court are elected, meaning their qualifications are vetted during campaigns in partisan elections. 
Organizations may publish assessments on the candidates, but the reports may be politically slanted, skewed toward one candidate and against another.  </t>
  </si>
  <si>
    <t>Lobbying disclosures are not audited. The Office of Secretary of State considers itself a filing office, according to the deputy secretary of state. Should someone wish to challenge the accuracy of the filings, he said, that person will have to file a lawsuit, though the secretary of state’s office will normally just ask the filer to correct the filing.</t>
  </si>
  <si>
    <t>The Utah Judicial Performance Commission is required by law to routinely collect data and post evaluations of judges online and in voter information packets. Evaluations are updated before retention elections. The evaluations are specifically considered "public" under Utah's records laws.</t>
  </si>
  <si>
    <t xml:space="preserve">Dave Helling, Kansas City Star, Sept. 5, 2014:http://www.kansascity.com/news/government-politics/article1601763.html                                                                                                               
Tim Carpenter, statehouse bureau chief, Topeka Capital-Journal, telephone interview Feb. 24, 2015
Carol Williams, executive director of the Governmental Ethics Commission, telephone interview Feb. 18, 2015                                                                                                                     
Tim Carpenter, Center for Public Integrity website: http://www.publicintegrity.org/who-calls-shots/kansas                           </t>
  </si>
  <si>
    <t>There was a Judicial Performance Evaluation Commission that helped rate appellate court judges to help voters decide in a retention election, but the law governing that body was allowed to sunset by the legislature on June 30, 2014.</t>
  </si>
  <si>
    <t>The Minnesota Information Policy Analysis Division (IPAD) of the Minnesota Department of Administration does not initiate investigations or impose sanctions. The Commissioner of Administration can release an advisory opinion regarding access to information issues but those advisory opinions are non-binding and can be ignored.</t>
  </si>
  <si>
    <t>No documented cases of pension-fund decision makers violating gift or hospitality laws or policies during the study period could be found.
There is no law specifically aimed at gifts and hospitality for pension fund decision-makers, but there is a two-page policy that governs gifts and hospitality for South Dakota Investment Council staff. The policy requires, among other things, that all gifts valued at more than $25 be disclosed in writing and turned over to become property of the office. The item may be put to use in the office or sold with the proceeds donated to charity.
The policy does not mention family and there were no outright scandals involving extended family during the period of study.</t>
  </si>
  <si>
    <t>While Michigan has no entity that monitors the FOIA process or imposes sanctions, the courts can impose fines of up to $500 on violators, under current law. The new law that takes effect in July raises the maximum fine to $7,500. If the court determines that a public body intentionally violated the FOIA process, the new law allows a civil fine of not less than $2,500 or more than $7,500 for each occurrence. In determining the amount of the civil fine, the courts will consider the budget of the public body and whether it has previously received FOIA violations fines. 
However, Jane Briggs-Bunting, retired Journalism Department director for Michigan State University, said that she has never heard of a court ever levying a significant fine under current law and she questions whether judges will be willing to impose even larger fines under the new law.
Robin Luce-Herrmann, legal counsel for the Michigan Press Association, said she is aware of only one FOIA case in recent years in which the judge imposed the maximum $500 fine. In that case, brought forward by the Petoskey News Review, the circuit court found in April 2012 that the Charlevoix County Board of Commissioners' refusal to produce documents was not the result of an oversight or mistake, but instead was motivated by bad faith and delays in responding were arbitrary and capricious.</t>
  </si>
  <si>
    <t>Interview: Trent Deckard, co-director of the Indiana Election Division, Jan. 5, 2015, by phone. 
Interview: Julia Vaughn, policy director of Common Cause of Indiana, April 29, 2015, by email. 
Interview: Ed Feigenbaum, campaign finance expert and owner of INGroup, a Noblesville, Ind.-based firm that offers information and resources about federal and state government and politics, April 29, 2015, by email.</t>
  </si>
  <si>
    <t>There’s little actual evidence of abuses with regard to gifts and hospitality, but there were questions raised by State Treasurer Curtis Loftis.
In a lengthy and stinging letter to the S.C. Office of Inspector General, Loftis raised a series of 33 red flags against the South Carolina Retirement Investment Commission.
“These red flags indicate that potential wrongdoing may exist,” he wrote. “Such potential wrongdoing may include, but may not be limited to, public corruption, securities fraud and other violations of securities laws, mail and wire fraud, common law fraud, State ethics violations, and breaches of fiduciary duties.”
As far as the Inspector General was concerned, the vast bulk of these charges didn’t pan out, and were mostly indicative of the simmering hostility and lack of communication between Loftis and the other members of the Commission. 
There were, however, some areas that created “appearance issues” – which is to say they might not have been wrong, but they didn’t look good.
The primary example was that an RSIC investment partner paid for two plane trips to a board meeting in Bermuda for RSIC Chief Investment Officer Robert Borden – without being  reimbursed by the RSIC, and without the trips being reported to the S.C. Budget and Control Board, which is required for all international travel.
According to the Inspector General, “it was inconsistent, despite a Commissioner’s apparent implied verbal approval, with RSIC’s travel policies as well as similar travel serving as a board member.”</t>
  </si>
  <si>
    <t>David Melton, executive director, Illinois Campaign for Political Reform, March 10, 2015, phone interview.
Illinois contribution overview, data tool, accessed 11 March 2015 http://www.followthemoney.org/election-overview?s=IL&amp;y=2014
Chicago mayoral candidate puts $100K in campaign, lifting funding caps, Progress Illinois, 14 October, 2015, http://www.progressillinois.com/news/content/2014/10/14/chicago-mayoral-candidate-puts-100k-campaign-lifting-funding-caps
Campaign contributions off limits in Chicago mayors race, John Byrne, Chicago Tribune, 10 October 2014, http://www.chicagotribune.com/news/local/politics/chi-campaign-contribution-limits-off-in-chicago-mayors-race-20141014-story.html
For real campaign reform, Illinois should repeal campaign contribution limits, Jacob Huebert, Liberty Justice Center, 30 July 2013https://www.illinoispolicy.org/for-real-reform-illinois-should-repeal-campaign-contribution-limits/</t>
  </si>
  <si>
    <t>C.G.S., Title 1, Chap. 10, Sec. 1-84(c) and Sec. 1-85 of the 2014 supplement to the general statutes, 1971;  Sec. 1-86, 1977.  http://www.ct.gov/ethics/cwp/view.asp?a=2313&amp;q=432632#184</t>
  </si>
  <si>
    <t xml:space="preserve">Members of the Ethics Commission are barred from taking official action directly affecting a business or undertaking where the commissioner has a substantial conflict of interest or where the commissioner is engaged as a representative or advisor to a private undertaking, under Hawaii Revised Statutes, Chapter 82, Section 14.
Yes. In the definitions section of the standards of conduct, "financial interest" is defined as an interest held by an individual, the individual's spouse, or dependent children.
 </t>
  </si>
  <si>
    <t>29 Del. code 5804, 5805, Approved July 23, 1990, http://1.usa.gov/1CkLTa4</t>
  </si>
  <si>
    <t>Members of the Commission are public employees and must recuse themselves when a conflict of interest arises. 
They are not to take any official action if they or their immediate family have a financial interest in the outcome. Family includes a spouse and dependent children. 
 The commission must also follow a 2011 executive order which also requires recusal from any action that could result in personal financial gain. 
 Members of the Judicial Qualifications Commission are guided by rules of the Supreme court and must recuse themselves when conflict of interests arise.</t>
  </si>
  <si>
    <t>No such law exists. 
TITLE 24. GOVERNMENT - STATE STATE PERSONNEL SYSTEM AND STATE EMPLOYEES 
ARTICLE 50. STATE PERSONNEL SYSTEM - DEPARTMENT OF PERSONNEL PART 1. DEPARTMENT OF PERSONNEL C.R.S. 24-50-112.5 (2014): http://www.lexisnexis.com/hottopics/colorado/?app=00075&amp;view=full&amp;interface=1&amp;docinfo=off&amp;searchtype=get&amp;search=C.R.S.+24-50-112.5</t>
  </si>
  <si>
    <t>The financial asset disclosure forms for any required filer in the state are not available online. According to James Klahr, executive director of the Missouri Ethics Commission, that is because a state statute mandates that the commission maintain a public record of individuals who request copies of the forms.</t>
  </si>
  <si>
    <t>Ark. Code 25-16-10, “Hiring of Relatives by Public Officials,” 2005
http://law.justia.com/codes/arkansas/2012/title-25/chapter-16/subchapter-10/
Ark. Code 21-1-4, "Constitutional Officers and their Spouses," 1999
http://law.justia.com/codes/arkansas/2012/title-21/chapter-1/subchapter-4/
Ark. Code 21-8-304(a), “Code of Ethics, Prohibited Activities,” 1979
http://law.justia.com/codes/arkansas/2012/title-21/chapter-8/subchapter-3/section-21-8-304/
Ark. Code 21-8-101, “Nepotism,” 1995.
http://law.justia.com/codes/arkansas/2012/title-21/chapter-8/subchapter-1/section-21-8-101/
Arkansas Constitution, Amendment 29, Section 2 “Ineligible persons—nepotism.” 
http://www.arkleg.state.ar.us/assembly/Summary/ArkansasConstitution1874.pdf
Arkansas Constitution Amendment 35, Section 8, “Nepotism, prohibited.”
hhttp://www.arkleg.state.ar.us/assembly/Summary/ArkansasConstitution1874.pdf</t>
  </si>
  <si>
    <t>California Constitution, Art. VII, §4 (f), (1976)
http://www.leginfo.ca.gov/.const/.article_7.</t>
  </si>
  <si>
    <t>Independent expenditure reports, 2014 general election, Idaho Secretary of State’s website, accessed Jan. 18, 2015, http://www.sos.idaho.gov/elect/Finance/2014/this_year_independent_expenditures_and_electioneering_communications.html
Tim Hurst, Chief Deputy Idaho Secretary of State, interviewed Friday, Tuesday, Dec. 23, 2014, in his office at the Idaho Capitol
“PACs start swapping money around,” Betsy Z. Russell, Eye on Boise/The Spokesman-Review, Oct. 24, 2014, http://www.spokesman.com/blogs/boise/2014/oct/24/more-last-minute-campaign-otter-collects-pacs-start-swapping-money-around/
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t>
  </si>
  <si>
    <t>A.S. 39.52.910, "Misuse of official position" (http://www.touchngo.com/lglcntr/akstats/statutes/title39/chapter52/section120.htm); 
9 AAC 52.040, "Unwarranted Benefits or Treatment" (http://www.law.alaska.gov/doclibrary/ethics/EthicsCode.html); 
2 AAC 07.950, "Nepotism" (http://www.touchngo.com/lglcntr/akstats/aac/title02/chapter007/section950.htm)</t>
  </si>
  <si>
    <t>The Secretary of State, which oversees the public records law, and the Attorney General, which holds enforcement power, do not initiative investigations into violations.   
“I cannot name one example of this happening,” said Boston Globe reporter Laura Crimaldi, a frequent requester and a board member of the open government group, the New England First Amendment Coalition.  
“I have never seen them (either agency) initiate an investigation,” said media lawyer Robert Ambrogi.  Ambrogi said when he recently called the AG’s office as he was preparing a panel on the need for public records reform for the Massachusetts Newspapers Publishers Association, he was told there was no one in the office who dealt with the law.  “I thought that was quite revealing,” Ambrogi said.   
When there have been violations of the public records law, sanctions are non-existent.  The Supervisor of Public Records has not referred a case to the Attorney General for enforcement in four years, a Boston Globe investigation found.  
The state’s record on open meeting violations is stronger. The Attorney General has cited dozens of government entities for violating the Open Meeting law since Jan. 1, 2013, and imposed penalties.</t>
  </si>
  <si>
    <t>There is no entity to monitor the application of access to information laws in Maryland. 
In addition, even the Maryland Open Meetings Compliance Board (set up to monitor the Open Meetings law) does not initiate investigations, and only rarely imposes sanctions. However, Maryland in the General Assembly session in 2015 has approved establishment of a new office to monitor application of access to information laws, which will take effect in October 2015, although it is not immediately certain exactly when the office itself will be up and running.</t>
  </si>
  <si>
    <t>Elaine Manlove, Delaware Elections Commissioner, phone interview, January 13, 2015; 
E. Norman Veasey, campaign finance special prosecutor and former Delaware Chief Justice, telephone interview, Janaury 12, 2015; 
Review of Delaware campaign finance database, accessed February 22,2015: http://1.usa.gov/1vXZL6c</t>
  </si>
  <si>
    <t>Public Officials and Employees, Alabama Title 36, Chapter 25, Section 5, 2000.   
State Government, Alabama Title 41, Chapter 1, Section 5, 2013. 
http://alisondb.legislature.state.al.us/alison/codeofalabama/1975/coatoc.htm, accessed April 10, 2015.</t>
  </si>
  <si>
    <t>Mary Ellen Klas, Miami Herald/Tampa Bay Times, capital bureau chief, March 16, 2015 phone interview
Mark Herron, Tallahassee attorney considered top expert on Florida election law, interviewed by phone March 18, 2015
Florida’s Broken Campaign Finance System,  an Integrity Florida Report to the Florida House of Representatives Ethics &amp; Elections Subcommittee, Jan. 16, 2013, http://www.integrityflorida.org/wp-content/uploads/2013/03/Floridas-Broken-Campaign-Finance-System-Integrity-Florida-Report-to-the-Florida-House-of-Representatives-FINAL-01.16.13.pdf</t>
  </si>
  <si>
    <t>The law only prohibits nepotism. The governor and cabinet-level officers are not allowed to “advocate or cause the employment, appointment, promotion, transfer or advancement of a family member to an office or position of the state, a county, municipality or a school district,” Wyoming statute reads.
“Family member” is defined in the law as a spouse, parent, sibling, child, grandparent, grandchild or member of the legislator’s household. 
Public officials are also prohibited from supervising family members and participating in any matter relating to employment or discipline of them while acting in their official capacity.</t>
  </si>
  <si>
    <t>2014 "Political Contributions and Lobbying Activity Report," CIGNA
http://www.cigna.com/assets/docs/corporate-governance/politicalContribution.pdf
Common Cause CT website, March 26, 2015, http://www.commoncause.org/states/connecticut/issues/money-in-politics/buying-a-governors-seat/
Testimony before Government Administration and Elections Committee, by Michael J. Brandi, executive director and general counsel, State Elections Enforcement Commission, March 27, 2015,  http://www.cga.ct.gov/2015/gaedata/tmy/2015SB-01126-R000327-Michael%20J.%20Brandi,%20Executive%20Director%20and%20General%20Counsel,%20SEEC%20-TMY.PDF
"Lobbyists Ponied Up More Than $95,000 For Malloy Campaign Operation," by Jonathan Pelto blog, "Wait What?" Jan. 6, 2015, https://jonathanpelto.com/2015/01/06/lobbyists-ponied-95000-malloy-campaign-operation/
"NRA ratchets up opposition to Malloy," by Neil Vigdor, CT Post, Sept. 29, 2014, http://www.ctpost.com/local/article/NRA-ratchets-up-opposition-to-Malloy-5789084.php
Phone interview, Josh Foley, compliance attorney and spokesman for SEEC, Hartford, July 6, 2015.</t>
  </si>
  <si>
    <t xml:space="preserve">The Public Access Ombudsman, the centralized government functionary who facilitates public inquiries regarding Maine's Freedom of Access Act (FOAA), issued no advisory opinions related to complaints in 2013 or 2014.
The Attorney General, which oversees the Public Access Ombudsman's office, initiated only one investigation regarding FOAA in 2013 and 2014. In that case, a whistleblower at the Maine Centers for Disease Control office revealed that she had been ordered to shred working versions of a document related to a controversial funding/contract selection process ahead of an anticipated FOAA request. A Maine newspaper requested the documents, but by then, they had been destroyed. 
A subsequent investigation by the Attorney General and the Office of Program Evaluation and Government Accountability determined that neither the state, nor the CDC, had provided formal guidance on how such "working drafts" should be retained — and as such, found no "provable civil or criminal violations."
Aside from the CDC matter, there were no other cases arising in either 2013 or 2014 that resulted in an investigation leading to initiation of a prosecution or civil violation.
The AG does not appear to aggressively investigate such instances - but does occasionally and has proven to during the study period. While there were investigations, in these cases no sanctions were deemed necessary. </t>
  </si>
  <si>
    <t>There have been no documented cases in recent years of state pension fund decision makers violating the law on gifts and hospitality, which apply to both them and their family members.</t>
  </si>
  <si>
    <t>Luis Toro, director of Colorado Ethics Watch, during a Jan. 19, 2015, phone interview and subsequent e-mails.
Colorado journalist Sandra Fish, during a Jan. 17, 2015, phone interview. 
“McInnis postpones June fundraiser hosted by lobbyists,” Denver Post, May 27, 2010: http://www.denverpost.com/news/ci_15169542</t>
  </si>
  <si>
    <t xml:space="preserve">The code of ethics prohibits a public official from using his or her position to obtain anything of value for himself or his immediate family which would include positions in state government (Wis. Stat. § 19.45(2); prohibits the use of one's position, or the use of non-public information acquired in the course of his or her duties, to provide a personal advantage to himself or herself, his or her immediate family, or any other person (Wis. Stat. § 19.45(4) and (5); and prohibits the use of one's position to enter into a state contract with an entity in which one's immediate family, or an organization in which the public official holds a significant interest  (Wis. Stat. § 19.45(6).
There is no explicit provision against either cronyism or patronage. </t>
  </si>
  <si>
    <t>A state legislative rule, C.S.R. 158-6-3, prohibits public officials and public employees from hiring cohabitating sexual partners or members of their immediate families without giving due notice and consideration to other applicants. The law does not specifically cite cronyism or patronage, but West Virginia Code 6B-2-5(b) forbids public officials and employees from using their public office for private gain.</t>
  </si>
  <si>
    <t>Jay Wierenga, Fair Political Practices Commission, Communications Director, Jan. 22, 2015, Sacramento, email
James R. Cassie, retired lobbyist,  Jan. 15, 2014, Sacramento, email
Fair Political Practices Commission, Sacramento, Feb. 9, 2014, Stipulation
http://www.fppc.ca.gov/agendas/2014/02-14/Sloat%20-%20Stip%20and%20Exh.pdf
Fair Political Practices Commission, Stipulation, Decision and Order, Nov. 20, 2014
http://www.fppc.ca.gov/agendas/2014/11-14/05%20Ross%20-%20Stip%20and%20Exh.pdf</t>
  </si>
  <si>
    <t xml:space="preserve">The state's two largest retirement systems, Pennsylvania State Employees' Retirement System and the Pennyslvania School Employees' Retirement System, are professionally staffed and run and ethics guidelines are generally well known and followed. While members of the boards of trustees may occasionally accept a dinner paid for by a potential money management firm (which would be allowed under law as long as it was disclosed), there is no reported evidence or substantive rumors of lavish gifts being exchanged. 
It's worth noting that Pennsylvania also administers the Pennsylvania Municipal Retirement System and has more than 3,200 municipal and county pension plans. Each plan's board of trustees has a significant amount of discretion in how they operate and in overseeing the accountability of the board members. It is difficult to generalize any practices across them all. </t>
  </si>
  <si>
    <t>No such entity exists for public records laws. Requestors can file a lawsuit to challenge exemption claim of a state official.
 Complaints about open meetings laws are directed to the Attorney General’s Office, which reports no complaints, and to local district attorneys, which likewise report no complaints. Carl Redman, a former newspaper editor who testifies as an expert on public access laws, says one problem is that district attorneys also operate as the legal advisers to local boards and commissions.</t>
  </si>
  <si>
    <t>Jay Barth, Professor of Politics at Hendrix College, February 7, 2015, telephone interview.
Graham Sloan, Director Arkansas Ethics Commission, January 21, 2015, email interview.
Bradley Phillips, lobbyist, Phillips Management and Consulting Service, founder and owner of Lobby Up, February 17,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Amanda Crumley, executive director of Southern Progress Fund, January 20, 2015, telephone interview. 
"Former senator recently left firm," Debra Hale-Shelton, Arkansas Democrat-Gazette, March 20, 2014, http://www.arkansasonline.com/news/2014/mar/20/former-senator-recently-left-firm-20140320/</t>
  </si>
  <si>
    <t>There is at least some prohibition on nepotism in hiring in the State and Local Government Conflict of Interests Act, which says that a government officer or employee should not "exercise any control over the employment or the employment activities of the member of his immediate family and the employee is not in a position to influence those activities" further explained by "the employment by the same governmental agency of an officer or employee and spouse or any other relative residing in the same household shall not be deemed to create a material financial interest except when one of such persons is employed in a direct supervisory or administrative position, or both, with respect to such spouse or other relative residing in his household and the annual salary of such subordinate is $35,000 or more."
However, the elected officials and governor's appointees are exempt from the Virginia Personnel Act, which calls for hiring and promotion to be based on merit and fitness.</t>
  </si>
  <si>
    <t>Tom Collins, Arizona Citizens Clean Elections Commission Executive Director, telephone interview, 1/26/2015
Jim Small, Arizona News Service Editor, telephone interview, 5/17/2015
New Campaign Finance, Lobbying, and Ethics Laws Take Effect, The National Law Review, January 16, 2015, 
http://www.natlawreview.com/article/new-campaign-finance-lobbying-and-ethics-laws-take-effect
Outside donors, 'dark money' influenced Ariz. races, Alia Beard Rau, The Arizona Republic, January 12, 2015, Accessed May 6, 2015, 
http://www.azcentral.com/story/news/arizona/politics/2015/01/10/outside-forces-dark-money-influenced-races/21531099/
Arizona cited as a ‘special place’ for dark-money operations, Laurie Liles, Cronkite News, Dec. 8, 2014, Accessed May 6, 2015, 
http://cronkitenewsonline.com/2014/12/arizona-cited-as-a-special-place-for-dark-money-operations-2/</t>
  </si>
  <si>
    <t xml:space="preserve">The Kentucky Attorney General's office, which is responsible for reviewing open records request appeals, often requests information from the agency to determine if the agency violated open records or open meetings laws in specific instances of matters that are appealed. The Kentucky Attorney General's office does not impose penalties of offenders.
In some instances, the Kentucky Attorney General's office will refer a records request appeal to the Department for Libraries and Archives to investigate an agency's record keeping and record management. Such was the case with the City of Burnside, which was the subject of an open records appeal in January 2013. The Attorney General's office requested the Department for Libraries and Archives to investigate whether the city was properly keeping documents related to its water utility. 
In the most prominent case of a contested open records request, a circuit judge did order the offending agency, the Cabinet for Health and Family Services, to pay $300,000 in attorney fees for the newspapers that appealed to get access to records regarding fatal and near-fatal abuse and neglect cases of children under the state's supervision. </t>
  </si>
  <si>
    <t>The Executive Code of Conduct, established by executive order, forbids giving preferential treatment to family members, including civil union partners or domestic partners. As a "general policy," no one is to be employed in the same department as a relative, spouse, or domestic partner, but this provision may be waived.
 The code also forbids "(g)iving preferential treatment to any private interest on the basis of unfair considerations" and "using public office for the advancement of personal interest." There is no mention of cronyism or patronage as such.</t>
  </si>
  <si>
    <t>Feb. 25, 2015, email interview with Alaska Public Offices Commission executive director Paul Dauphinais; 
March 23, 2015, phone interview with Rep. Les Gara, D-Anchorage; 
March 23, 2015, phone interview with Senate President Kevin Meyer, R-Anchorage;
Alaska Public Offices Commission Complaints Database (http://aws.state.ak.us/ApocReports/Paper/CommissionComplaints.aspx), accessed March 15, 2015; 
A.S. 15.13.074, Prohibited Contributions (http://www.touchngo.com/lglcntr/akstats/statutes/title15/chapter13/section074.htm), accessed Feb. 25, 2015;</t>
  </si>
  <si>
    <t xml:space="preserve">Aside from the legal limits on any gifts pension decision-makers would be allowed to accept, some of the individual pension funds have rules that are even more restrictive, sources said. 
Joseph Fox, executive director of the Oklahoma Public Employees Retirement Fund, said he tells his staff they have a "zero gift" policy. 
"If you don't accept anything, you don't have to worry about (breaking the rules)," he said. 
There are no documented cases of state pension decision-makers or their family members violating Oklahoma's ethics rules regarding gifts and hospitality, and sources said the rules are widely followed in this area. </t>
  </si>
  <si>
    <t>There are laws against nepotism that apply to the executive branch, but cronyism and patronage aren't addressed when it comes to appointees. Also, executive appointees do not have the same protections as rank-and-file workers. They are at-will workers. Tenn. Code Ann. § 8-30-202(9)(b)
 Tennessee law says that that “within each governmental entity, no state employees who are relatives shall be placed within the same direct line of supervision whereby one (1) relative is responsible for supervising the job performance or work activities of another relative; provided, that to the extent possible, the provisions of this chapter shall not be construed to prohibit two (2) or more such relatives from working within the same state governmental entity.” Tenn. Code Ann. § 8-31-103</t>
  </si>
  <si>
    <t xml:space="preserve">The Texas government code includes a nepotism  provision that prohibits public officials from confirming, appointing or voting for a relative but doesn't mention patronage or cronyism. </t>
  </si>
  <si>
    <t>State Investment Board members regularly review the code of conduct and other ethics policies in the board’s governance manual, according to the head of the Retirement and Investment Office. Lawmakers who have oversight of pension activities say they have not heard of any instances in which SIB members or their families failed to follow laws governing gifts and hospitality.</t>
  </si>
  <si>
    <t>No such reports have emerged in the reporting period of decision-makers at state-run pension funds and/or family members accepting gifts or hospitality above what is legally allowed. At least some of the funds send annual messages to all business partners reminding them that gifts are prohibited under Ohio law and will be returned. 
This would not have been true a decade or so ago when reports emerged of pension officials being showered with favors, which led to criminal charges and changes in Ohio laws.</t>
  </si>
  <si>
    <t>Recent court decisions in 2014  nullified limits on aggregate campaign donations to candidates and political parties, causing confusion among lobbyists. But lobbyists are still bound by state law to certain behavior. For example, under current law, there is a limit is a contribution of $500 per year for each Assembly candidate, $1,000 per year for each State Senate candidate, and $10,000 for a gubernatorial candidate.The Government Accountability Board has recorded instances of lobbyist violations. For example, Gary Goyke, Democratic lawmaker turned career lobbyist, paid a $6,449 fine for exceeding the $10,000 annual limit on individual contributions in 2009.  
"Wisconsin’s system of campaign finance regulation, contained in Wis. Stat. chapter 11 [hereinafter chapter 11], is built on four pillars: source restrictions, contribution limits, disclosure requirements, and the regulation of independent speech," wrote Michael Wittenwyler and Jodi Jensen. "In the last five years, each has been affected by court decisions and other developments, but Wisconsin statutes and administrative rules have not been updated to reflect the changes. The campaign finance legislation enacted this year as 2013 Wisconsin Act 153 made minor modifications but unfortunately did not include the significant revisions necessary to ensure Wisconsin statutes comport with current case law and contemporary practices."</t>
  </si>
  <si>
    <t>The Iowa Public Information Board, an independent state agency, investigates complaints made to the board, mediates disputes and provides informal advice to both citizens making requests and government bodies responding to them. Although the board is empowered to issue orders with the force of law and impose penalties on government bodies found to be in violation of open records or open meetings laws, many of the disputes mediated by the board are resolved without penalties. Only one case, against a county attorney who took three months to disclose a public record, resulted in a fine.</t>
  </si>
  <si>
    <t>Sources report no knowledge of any violations of the gifts and hospitality rules since January 2013 by pension officials or family members. 
No known cases, and an internet search turns up nothing. Treasury Department officials are required to take training on ethics laws so that all know the rules. This appears to mitigate against violations.</t>
  </si>
  <si>
    <t>The asset disclosure forms filed by the governor and his cabinet members are complete according to the standards of the Missouri Ethics Commission.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</si>
  <si>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Big money has been able to find its way around the legal limitations in West Virginia by bundling a number of smaller contributions into sizeable donations. For example, one lawyer said he donated $1,000 to a state Supreme Court candidate, but also raised an additional $35,000 for the candidate from his friends and colleagues. 
 “There are ways around that regulation that allow some lobbyists to funnel more contributions to candidates,” said Julie Archer, who lobbies for the Citizens Action Group. “Just like companies bundling contributions from their executives and other employees to an individual candidate, some lobbyists facilitate contributions to candidates/legislators from other individuals affiliated with their client or clients. The lobbyist is not directly skirting the limit on individual contributions, but it boosts their influence in spite of the individual limit.” 
 “It’s not all that uncommon to have entire offices donating to the same candidate,” said Phil Kabler, statehouse correspondent for the Charleston Gazette. “Obviously, it’s orchestrated. And we’ve had children making thousand dollar donations, which seems a little absurd.” 
 In analyzing the 2012 campaign of Gov. Earl Ray Tomblin, the WV Citizen Action Group found that executives and employees of 18 companies, each contributed more than $10,000 to Tomblin's campaign. Most of the companies were in the energy and natural resource industry, or were law firms representing them in court or lobbying on their behalf. Employees of First Energy, an electric utility, topped the list by donating $50,050 to the governor. However, executives and employees of the Centene Corp., a Fortune 500 corporation that provides service to government health care programs, contributed $23,300 to Tomblin's campaign -- including $21,800 in a single day, Sept. 24, 2012.</t>
  </si>
  <si>
    <t>The Rhode Island Code of Ethics bars nepotism and addresses cronyism and patronage to a certain degree. 
§ 36-14-5 (d) stipulates that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
The law further states that "(i) No person shall give or offer to any person covered by this code of ethics, or to any candidate for public office, or to any person within his or her family or business associate of any person, or to any business by which the person is employed or which the person represents, any gift, loan, political contribution, reward, or promise of future employment based on any understanding or expectation that the vote, official action, or judgment of the person would be influenced thereby."</t>
  </si>
  <si>
    <t>There are no documented cases of decision-makers with the New York Common Retirement Fund accepting gifts or hospitality in violation of state law since 2013. Family members, however, are not restricted from accepting gifts or hospitality.</t>
  </si>
  <si>
    <t>Indiana's Public Access Counselor, created by the state legislature in 1999 in Indiana Code 5-14-4-10, does not have any authority to issue fines or penalties for violations of the state's two open government laws -- The Open Door Law and the Access to Public Records Act. 
 Public Access Counselor Luke Britt says he issues advisory opinions, upon request, that can be used in court as "persuasive authority." That means they can be relied on as law in court and courts treat them as guidance, but the opinions do not have the force of appeals court rulings, he said. He says he does "independent investigations" when he gets a complaint, even if an individual doesn't want to file a formal complaint but brings an alleged violation to his attention. He said he investigates every formal complaint, unless he determines it's just a clear misunderstanding of the law and does not merit an investigation. Gerry Lanosga, president of the Indiana Coalition of Open Government, said the public access counselor doesn't actually initiate independent investigations, but responds to problems, either brought to his attention informally or through formal complaints. 
 According to Public Access Counselor Luke Britt's annual report covering the period of July 2013 through June 2014, his office received 3003 inquiries, including questions by phone and email, from government agencies, the public and media. More than half were from government agencies or officials, a third were from the public and the rest were from the media. Of the 3003 inquiries, 10 percent or 302 were formal complaints. Britt issued formal advisory opinions in 320 cases and issued 54 informal opinions during that time period. Many of the inquiries that don't result in formal complaints, often from media, are resolved, Britt said, by him contacting the agencies involved and encouraging them to respond to the requests.</t>
  </si>
  <si>
    <t>No such law exists. 
The Rhode Island Supreme Court has adopted rules calling for judicial performance evaluations, but the results are considered confidential.</t>
  </si>
  <si>
    <t>There are no laws in Pennsylvania explicitly prohibiting cronyism or patronage for the executive branch. Instead, the concerns that arise under such practices are considered to be covered under the Ethics Commission prohibitions against conflicts of interest. Specifically the ethics law says: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The term does not include an action having a de minimis economic impact or which affects to the same degree a class consisting of the general public or a subclass consisting of an industry, occupation or other group which includes the public official or public employee, a member of his immediate family or a business with which he or a member of his immediate family is associated."</t>
  </si>
  <si>
    <t>No such law exists.
The law does not permit the public to access performance evaluations at any level. These are only available to members of the bar and the bench.</t>
  </si>
  <si>
    <t>No lobbyist has been investigated or accused of exceeding campaign contributions limits in at least 15 years, according to Lori Anderson, spokeswoman for the Public Disclosure Commission. A check of pending cases from 2013, 2014 and 2015 confirmed it. 
Veteran statehouse reporters recall no violations during the period of study. Any violations likely would be exposed through regular audits, which the PDC by its own admission does not conduct regularly, if at all. 
No legal loopholes exist. The problem lies more with enforcing the regulation, such as regular audits to ensure that lobbyists in fact are filing contribution-disclosure reports.</t>
  </si>
  <si>
    <t xml:space="preserve">There is supposed to be  random auditing of the lobbying reports filed with the Secretary of State's office, and lobbyists report receiving such audits. But none have come in the period covered as the Secretary of State's office is short-staffed. The staff that handles the reports and that would do the audits was cut from nine people to five 5 people as a result of budget cuts by the legislature in 2011.  So, audits are not now being done. The staff remains at five persons. </t>
  </si>
  <si>
    <t xml:space="preserve">There is no law requiring an evaluation of the performance of judges in Pennsylvania. Judges are elected to their positions; other than the requirement that they be citizens of the commonwealth and members of the Supreme Court bar, candidates for judicial seats appeal to political parties and constituents directly for their election or re-election. "Judicial candidates are not required to have tried any cases or even actually practiced law at all, let alone for any minimum number of years," according to Pennsylvanians for Modern Courts.
The Pennsylvania Bar Association does release ratings of judicial candidates compiled by the Judicial Evaluation Commission. Ratings include "highly recommended," "recommended," or "not recommended." The ratings are based on investigative interviews with candidates and those they have worked with, as well as a formal candidate interview before the commission in Harrisburg. This evaluation, however, is not mandated by law. </t>
  </si>
  <si>
    <t>There's a loophole in the law banning lobbyists from donating to legislative campaigns while the legislature is in session. At any time of year, anybody may contribute to a political action committee. Democrats and Republicans in both houses have formed PACs dedicated to their own campaigns, and those PACs hold fundraisers while the Legislature is in session. Lobbyists attend and contribute.
 Perhaps more accurately, the companies that retain the lobbyists contribute. The lobbyists convince their clients that a donation is a wise move.</t>
  </si>
  <si>
    <t>An independent outside firm randomly audits a portion of the more than 40,000 lobbying disclosures the state receives every year. In 2013, according to the Joint Commission on Public Ethics, 449 audits were performed, resulting in about 500 recommendations for improvements or requests for amended reports. A separate firm is employed to ensure the audits are being performed fairly and to guarantee the process is truly random. There is no evidence the audits failed to identify problems.</t>
  </si>
  <si>
    <t>ORS 244.177 prohibits the hiring and firing of relatives in most cases, with exception for Oregon Legislators. Public officials are not otherwise allowed to use their positions for gain for themselves or family members under ORS 244.040. They are otherwise restricted from conflicts of interest under ORS 244.120 and barred from supervising relatives.  
Additionally, the Department of Administrative Services, Human Resources Division, is responsible for hiring in the executive branch. Its Division 40 rules apply to hiring, listed below. They deal mostly with affirmative action, equal opportunity and preference to veteran's and disabled persons. The most applicable rule would be 105-040-0010, Recruitment and Selection Process, which notes "Classified unrepresented and management service positions, and initial appointment to all classified positions. It is the policy of the State of Oregon to base hiring and promotion decisions on an applicant's relative knowledge, experience, and skills, determined by competition without regard to an individual's race, color, religion, sex, marital status, national origin, political affiliation, age, disability, sexual orientation or other non-job-related factors, with proper regard for an individual's privacy."</t>
  </si>
  <si>
    <t>Penalties are not uncommon for open meeting law violations, though agency officials who acknowledge their violation and agree to undergo training to prevent future violations may avoid fines. In November of 2014, the Kootenai County prosecutor investigated an open meeting complaint against a local fire district, but concluded there was no violation and imposed no fine. Similarly, the Madison County prosecutor investigated an open meeting complaint against the county commissioners in April of 2014, but found no violation. Also in April of 2014, the Twin Falls county prosecutor investigated an open meeting complaint against the Twin Falls City Council; the city council agreed to change its practices, and the prosecutor didn’t impose a fine. Complaints about open records law violations must go to court; in the most recent case, in July of 2014, the court ruled that the agency correctly cited a legal exemption in denying access to the records and there was no violation.
 The Idaho Secretary of State’s office frequently fines violators of campaign finance and lobbying disclosure laws; it just fined five in December of 2014 $50 each for violations of lobbying disclosure requirements. A group that made robo-calls during the primary election in the spring of 2014 was investigated for failing to identify itself in the calls; the Secretary of State’s office turned that case over to the consumer protection division of the Idaho Attorney General’s office for prosecution. Also during the 2014 primary election, a Colorado-based group called “Citizens for Fairness” ran radio ads in eastern Idaho opposing two legislative incumbents without filing campaign disclosure reports; the Secretary of State’s office investigated, filed a complaint in court, and fined the group $1,000.</t>
  </si>
  <si>
    <t xml:space="preserve">There is no law establishing a process to evaluate the performance of judges and there is no law mandating such non-existent evaluations to the public. </t>
  </si>
  <si>
    <t>Ethics statutes say a public official -- which includes a member of the Office of State Ethics, and officials of the Judicial Review Council -- may not take any action "if he has reason to believe or expect that he, his spouse, a dependent child, or a business with which he is associated will derive a direct monetary gain or suffer a direct monetary loss, as the case may be, by reason of his official activity." In addition, ethics board members must recuse themselves from taking an action if it involves the person who appointed him or her to the board.</t>
  </si>
  <si>
    <t xml:space="preserve">New Jersey Election Law Enforcement Commission regularly audits records; first for conformity, and then more thoroughly if an impropriety is brought to their attention, says ELEC Deputy Commissioner Joe Donohue. Lobbyists Cullen McAuliff agrees, saying the ELEC staffers "are some of the most non-political people I've ever met. " A review of ELEC's complaints and final decisions database shows the most recent lobbying case was in 2009. There were no cases audited during the period of study. </t>
  </si>
  <si>
    <t xml:space="preserve">Auditor's Office reports can easily be accessed electronically from the Auditor's Office website. Users can find reports at no cost and they are in an easy-to-read format. The reports vary in length, but all contain essential information about allegations, findings of act, internal weaknesses, recommendations for reform and response from the target agency/employee. However, all reports are pdf format. </t>
  </si>
  <si>
    <t>No such law exists. 
The only performance evaluation required by law is a survey of attorneys and court employees who work with the judge being evaluated. The survey results, compiled by a third-party vendor, are only shared with the judge and a reviewer selected by the judge, according to North Dakota Supreme Court Administrative Rules and Orders Rule 48 Section 5. They then return the survey to the compiling entity for destruction.</t>
  </si>
  <si>
    <t>Audit reports are posted online in their entirety. For example, audits of the city of Charleston are available from 2005 to 2014. The filled out disclosure forms are available as scanned pdf versions and disclosures since 2012 can be accessed.</t>
  </si>
  <si>
    <t>No such law exists.
 Ohio has no law regarding evaluation of the performance of judges. State and some local bar associations often conduct their own evaluations, but they are merely informative and have no legal effect.</t>
  </si>
  <si>
    <t>The Office of Information Practices investigates on a complaint-based format. The office has not imposed penalties, but it has issued rulings used as precedent in court cases and it intervenes in lawsuits.
One example of the office's reluctance to involve itself in public records disputes unless a complaint is filed occurred in a 2014 high-profile case when the Legislature passed a law requiring financial disclosures from members of certain boards and commissions. The Board of Ethics refused to enforce the new law, and was subsequently sued in court.</t>
  </si>
  <si>
    <t>Financial asset disclosures for members of the governor and his cabinet are available on request from the Missouri Ethics Commission. Requests are answered promptly with documents emailed in PDF format for free. James Klahr, executive director at the commission, says that the commission generally does not charge for small documents requests, and will only charge for the cost of photocopies for larger requests.
According to Betty Lohmann, no one is refused a request for the financial asset disclosures. However, state statute requires that the commission maintain a public record of the individuals who request the disclosures.</t>
  </si>
  <si>
    <t xml:space="preserve">The reports of the Auditor of Public Accounts and the Office of State Inspector General are available without usage cost, but in pdf format only.
The Auditor of Public Accounts also runs the Commonwealth Data Point, through which citizens can access spending information at the statewide level or drill down to the vouchers. This site allows users to bulk download state expenditure spreadsheets for the past five years. </t>
  </si>
  <si>
    <t>No such law exists. 
 New York does not produce performance evaluations for judges.</t>
  </si>
  <si>
    <t>No such law exists.
 Judicial evaluations are confidential in NJ. 1:35A-3. Records (a) Confidentiality: All records and information obtained and maintained by the Committee concerning judicial performance shall be confidential and shall not be disclosed except in accordance with this Rule. The Committee shall ensure the confidentiality of information received under the evaluation program regarding the performance of judges, and shall ensure the confidentiality of the identity and preserve the anonymity of responding individuals and other persons who may be requested to furnish evaluation information.</t>
  </si>
  <si>
    <t>Maine’s Governmental Ethics law considers a legislator to be in violation of legislative ethics “if that Legislator votes on a question in connection with a conflict of interest in committee or in either body of the Legislature, or attempts to influence the outcome of that question.”1 § 1014
 The law does not explicitly define a recusal mechanism, however.</t>
  </si>
  <si>
    <t xml:space="preserve">The Office of the Vermont State Auditor posts records in a timely fashion. Citizens can browse all information on this easily accessible site.  For instance, the Nov. 23, 2014, 63-page report on possible privatization of the liquor control system was posted in full as soon as it was finished and responses from the Department of Liquor Control had been received. The report was direct, complete, readable, and free of charge on the Auditor's website.
However, data are only available in pdf, a non machine-readable format. </t>
  </si>
  <si>
    <t>Reports are made public at least 45 days prior to the election.</t>
  </si>
  <si>
    <t>Revenue forecasts by the Oregon Office of Economic Analysis, http://www.oregon.gov/das/oea/pages/revenue.aspx, accessed on March 16, 2015.
John Mullen is the legislative advocate for the Oregon Law Center. He was interviewed by phone Feb. 11. 
Steve Buckstein is the co-founder and senior policy analyst at Cascade Policy Institute. He was interviewed by phone March 16.
2015-2017 Governor's Budget, State of Oregon; John A. Kitzhaber, M.D., Governor; January 2015, http://www.oregon.gov/DAS/CFO/docs/Budget_Policy/2015-17_gb.pdf.</t>
  </si>
  <si>
    <t xml:space="preserve">Audits are considered "normally public" records under the state records law. Every audit is posted online, but all records are available in pdf only. However, there is also an option to download bulk data sets from the web site. There is no restrictions or cost related to obtaining the data. </t>
  </si>
  <si>
    <t xml:space="preserve">In Florida, there is no entity in the arena of access to information that independently initiates investigations or imposes penalties on offenders.
Although local attorney general offices do have the ability to investigate and impose penalties, no cases of this happening took place during the period of study. </t>
  </si>
  <si>
    <t>Mike Wood, research director, Pennsylvania Budget and Policy Center, Harrisburg, Pa., 24 April 2015, interview by email. 
Financial Reports - Comprehensive Annual Financial Report for fiscal year ending June 2014, published by the Pennsylvania Office of the Budget, accessed April 2015, http://www.budget.state.pa.us/portal/server.pt/community/financial_reports/4574
Five-year Economic and Budget Outlook, Independent Fiscal Office, accessed April 2015, http://www.ifo.state.pa.us/Releases.cfm</t>
  </si>
  <si>
    <t>There is no such entity in Georgia.</t>
  </si>
  <si>
    <t>Iowa Administrative Code, 11—117.18(8A)  "Administrative Services — Vendor performance," Iowa Administrative Code updated as of January 2015,
https://www.legis.iowa.gov/docs/ACO/agency/01-07-2015.11.pdf
Bid/Proposal processes, Iowa Department of Administrative Services, accessed February 2015,
https://das.iowa.gov/procurement/vendors/bidproposal-processes
Federal Authorities Charge Four In Iowa Contractor Bribery Case, Associated Press, Jan. 29, 2014
http://www.kcrg.com/news/local/Federal-Authorities-Charge-Four-In-Iowa-Contractor-Bribery-Case-242617391.html
Caleb Hunter, head of marketing and communications and legislative liaison, Iowa Department of Administrative Services, Jan. 30, 2015, telephone interview, and Feb. 13, 2015, email</t>
  </si>
  <si>
    <t>In the study period, citizens filed multiple appeals with the Department of Justice (headed by the Attorney General) over potential violations of Delaware's Freedom of Information Act. There was no evidence, however, that the Justice Department, the sole entity charged with monitoring application of open records laws, independently investigated potential violations. In fact, the Department of Justice does not consider that part of its duties, according to an interview with public information officer Carl Kanefsky. The Department of Justice's enforcement capabilities under the Delaware Freedom of Information Act are linked to the court. Only the Superior Court can compel access to public information; and only the Chancery Court can invalidate violations of open meetings provisions.</t>
  </si>
  <si>
    <t>Legislative rules allow a member to recuse himself for any reason. State law requires recusal for associations to transactions or a "substantial economic interest" by a legislator and family.
 The state constitution in Section 9 prohibits conflict between public duty and private interests of members of the Legislature. 
 Louisiana Revised Statutes 42:1120 allows an elected official to participate in the debate and discussion of a matter, but only if he discloses the nature of the conflict on the record of his agency prior to his participation in the debate and discussion, and prior to any vote. “The elected official is not allowed to vote on the matter and he must recuse himself.”</t>
  </si>
  <si>
    <t>The audits are posted regularly online and citizens can read summaries of the audits that include links to the actual reports. There is no charge to view the audits online and no special registration is required to access them. However, they are in PDF form.</t>
  </si>
  <si>
    <t>John Estus, spokesman for the Office of Management and Enterprise Services, in-person interview, 2/27/15, 9:15 a.m. 
David Blatt, executive director Oklahoma Policy Institute, telephone interview, 2/21/15, 11:15 a.m. 
State Budget Outlook slides, Office of Management and Enterprise Services website: http://www.ok.gov/OSF/Budget/State_Budget_Outlook.html
"Budgeting for the Future," Center for Budget and Policy Priorities 2014 report by Elizabeth C. McNichol, Vincent Palacios, Nicholas Johnson (page 39, table 3)
http://www.cbpp.org/files/2-4-14sfp.pdf</t>
  </si>
  <si>
    <t xml:space="preserve">The auditor's reports are posted on the auditor's website as soon as they are released. However, all files are in pdf format and the information cannot be browsed. Viewers are required to search audit reports by name of keyword. </t>
  </si>
  <si>
    <t>Although the Freedom of Information Act (Title 1, Chap. 14 of the state statutes) uses the term "investigate," the Freedom of Information Commission (FOIC) performs no investigation before a complaint is filed. And at that point, the FOIC hears a complaint, rather than investigates a complaint, said the commission spokesman, stressing, "We don't act until a complaint is filed." Once a complaint is filed, and it's acknowledged by the commission, a mediator is assigned in an attempt to resolve the disagreement.
If mediation fails, the complaint goes to a hearing before  the nine-member FOIC, which does perform an investigation. Sec. 1-205(d) of the statute says the commission "shall have the power to investigate all alleged violations of said Freedom of Information Act and may for the purpose of investigating any violation hold a hearing, administer oaths, examine witnesses, receive oral and documentary evidence, have the power to subpoena witnesses under procedural rules adopted by the commission to compel attendance and to require the production for examination of any books and papers which the commission deems relevant in any matter under investigation or in question." 
A 2013 study reported that of the 810 complaints the FOIC received, 563 were resolved through mediation, while 247 went to a formal hearing. 
Although the commission may impose penalties on offenders – of between $20 and $1,000 – it rarely does.</t>
  </si>
  <si>
    <t>James Lynch, communications adviser, Ohio Office of Budget and Management, Columbus, 2-13-15 interview
Catherine Turcer, policy analyst, Common Cause-Ohio, Columbus, 1-30-15 email 
Keary McCarthy, president/CEO of Innovation Ohio, former minority chief of staff in Ohio House, Columbus, 2-6-15 email</t>
  </si>
  <si>
    <t>Audit reports from the State Department of Legislative Audit are complete and posted quickly after they’re filed with the audited entity.
Users can only download files in pdf, but have the option to download all audit records for one year in bulk, or as individual cases.</t>
  </si>
  <si>
    <t xml:space="preserve">Audit reports are available on the website of the Auditor General at no cost, but only in PDF format. They are available in a timely fashion. For some audits, summaries are available and posted next to the full audit report. Reports from 1997 up until 2014 are accessible. </t>
  </si>
  <si>
    <t>Pam Sharp, director of the Office of Management and Budget, interviewed by phone from Bismarck, N.D., March 4, 2015.
“State Budget,” Fiscal Management Division in Office of Management and Budget, http://www.nd.gov/fiscal/budget/state/, accessed Feb. 22, 2015. Budget requests are filed by year under the heading “Executive Budget Summary.”
Mike Nowatzki, capitol reporter with Forum News Service, email, March 7, 2015.
Ray Holmberg, Republican state senator from Grand Forks, N.D., chairman of Senate Appropriations Committee and member Budget Section, interviewed by phone enroute from 
Grand Forks to Bismarck, N.D., March 15, 2015."
“North Dakota’s Revenue Forecasting Process,” North Dakota Legislative Branch, http://www.legis.nd.gov/research-center/library/north-dakota%E2%80%99s-revenue-forecasting-process, accessed July 12, 2015.
“March 2015 Revenue Forecast,” Fiscal Management Division in Office of Management and Budget, https://www.nd.gov/omb/docs/revenueforecast/march-2015-revenue-forecast.pdf, accessed July 12, 2015.</t>
  </si>
  <si>
    <t>Interview: Jessica Robertson, commissioner, Department of Administration, Feb. 25, 2015, by phone. 
Interview: Debby Walker, deputy commissioner of procurement, Department of Administration, Feb. 27, 2015, by phone. 
Indiana Department of Administration Suspended Vendors List, http://www.in.gov/idoa/2481.htm.
Indiana Administrative Code, Title 25, 1.1-1-14, qualifications/duties of bidders; http://www.in.gov/legislative/iac/iac_title?iact=25.</t>
  </si>
  <si>
    <t xml:space="preserve">The audit reports compiled by the State Auditor's Office are complete and detailed. The website is easily accessible and the information can be browsed. However, reports are only available in pdf format. </t>
  </si>
  <si>
    <t>There is no law requiring legislators to recuse themselves in matters in which they have a special interest.</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</si>
  <si>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Fiscal Notes. http://www.ncleg.net/gascripts/fiscalInfo/fiscalInfo.pl</t>
  </si>
  <si>
    <t>Aaron Carter, executive director of the Procurement Policy Board for Illinois; Responses from phone and email interviews on April 2 and April 6 of 2015.
Illinois Procurement Policy Board, website, accessed April 15, 2015, https://www.illinois.gov/ppb/Pages/default.aspx
Chief Procurement Office, suspensions and debarments, accessed April 15, 2015
https://www.illinois.gov/cpo/HigherEd/Pages/VendorSuspensionsDebarments.aspx
Dr. Kent Redfield, emeritus professor of political science at the University of Illinois at Springfield, phone interview July 7, 2015.</t>
  </si>
  <si>
    <t>Kentucky Revised Statutes Chapter 6, Section 761 forbids a legislator from participating in debates or voting any matter in which he or a member of his family or business associate will "derive a direct monetary gain or suffer a direct monetary loss" as a result of the vote. 
The statute also bars a legislator from voting on a matter that relates to a business in which the legislator owns or controls at least a 5 percent interest or $10,000.
Furthermore, Section 57 of Kentucky's constitution states that a legislator "who has a personal or private interest in any measure or bill" must disclose that fact to the legislative chamber and "shall not vote thereon upon pain of expulsion."</t>
  </si>
  <si>
    <t>Various rules and laws regulate conflict of interest. Under Iowa Code Chapter 68B.2A, "Government Ethics and Lobbying — Prohibited outside employment and activities — conflicts of interest," any person serving or employed by the state who has outside employment "that is subject to the official control, inspection, review, audit, or enforcement authority of the person, during the performance of the person's duties of office or employment" must either cease that outside employment or "publicly disclose the existence of the conflict and refrain from taking any official action or performing any official duty that would detrimentally affect or create a benefit for the outside employment or activity." 
Additionally, under the Iowa Senate code of ethics, senators are instructed to consider whether the conflict would impact their judgment and the effect the conflict would have on public confidence. Once the conflict of interest has been publicly recognized, the senator can participate in the floor debate. Senate Rule 23 states that a senator should vote "unless the senator states a personal interest in the question or concludes that he or she should not vote under the senate code of ethics." Under the rules for the Iowa House, "no member shall vote on any question in which the member or the member's immediate family member ... has a direct financial interest different from other similarly situated persons or classes of persons of the general public." Both codes of ethics note that members and employees of the house and senate must also comply with Iowa Code Chapter 68B.</t>
  </si>
  <si>
    <t>Colorado does not have an agency that monitors the application of access to information laws. Someone denied a request must seek a remedy in court. “If a government agency improperly withholds and the person requesting the records prevails in court, the agency must pay the requestor’s attorney fees, according to state law,” according to a 2013 investigative report by ABC 7News Denver.</t>
  </si>
  <si>
    <t xml:space="preserve">Audit reports are complete and timely reports from the Oregon Secretary of State Audits Division, the primary source of the data. The reports are released in a timely manner when audits are complete. They are easily accessed online by anyone and at no cost.
However, audits are available in pdf format only. </t>
  </si>
  <si>
    <t>William Eimicke, Columbia University, Professor of International and Public Affairs, Feb. 3, 2015, New York, phone; 
Elizabeth Lynam, Citizens Budget Commission, Vice President, March 16, 2015, New York, phone; 
New York Budget Archives, Open Budget website, accessed March 18, 2015, http://openbudget.ny.gov/budgetArchives.html</t>
  </si>
  <si>
    <t>Audits are available online on the Auditor General's website and are easily accessed. They are posted quickly after being issued and there are no fees to access them.
Reports are posted in pdf format, but a searchable database allows you to sort through them by date, audit type, category, county and keyword.</t>
  </si>
  <si>
    <t>California has no agency to monitor public record requests or investigate agencies that fail to comply with the law. The California Public Records Act does not require the existence of such an agency.</t>
  </si>
  <si>
    <t>Heath Haussamen, deputy director, New Mexico in Depth, interview, 15 March 2015, via phone.
David Abbey, director, Legislative Finance Committee, interview, 11 March 2015, at the State Capitol, in person. 
Dan Boyd, statehouse reporter, Albuquerque Journal, interview, 11 March 2015, at the State Capitol, in person.
2015 Post-Session Fiscal Review, accessed May 28, 2015.
http://www.nmlegis.gov/lcs/lfc/lfcdocs/May%202015.pdf</t>
  </si>
  <si>
    <t>No entity is established or mandated by law to monitor the application of access to information laws or initiates investigations. In practice, it is up to citizens or journalists to publicize FOI abuses or appeal to the courts. 
“There’s nothing except the statute,” reporter Max Brantley said. “No review panel. You can make a criminal complaint with the prosecutor or file a lawsuit, that’s it.” 
Theoretically, prosecutors could pursue criminal action against FOI violators, but they have no specific mandate to initiate investigations into FOI offenders. Prosecutors initiating investigations or pursuing misdemeanor charges against violators is exceedingly rare. “If you had prosecutors that actually took it seriously, there’s the criminal penalty side of things -- that is grossly underused,” Matt Campbell, a Little Rock attorney who has taken FOI appeals to court. “Most of the time you can take a slam dunk case of willfully disregarding a FOI request to the prosecutors, most of them will just throw up their hands and say ‘well, you can always take them to court.’”
An unusual exception took place last October, when Prosecuting Attorney Larry Jegley filed a misdemeanor citation against Rodney Forte, director of the Metropolitan Housing Alliance, for violating the Freedom of Information Act in response to requests for information from the Arkansas Democrat-Gazette. “It’s rare enough that that was front page news that it was happening,” Campbell noted.</t>
  </si>
  <si>
    <t>Stephen Norton, New Hampshire Center for Public Policy Studies, executive director, Feb. 3, 2015, Lowell, Mass., phone
Dave Solomon, New Hampshire Union Leader, business reporter, former editor Nashua Telegraph, Feb. 6, 2015, Lowell, Mass., phone
Jeffry Pattison, Legislative Budget Assistant, January 30, 2015, Lowell, Mass., phone
Joseph Bouchard, New Hampshire Department of Administrative Services, budget officer, Feb. 6, 2015, Lowell, Mass., phone
Governor’s Operating Budget, Budget for Fiscal Years ending June 30, 2016-2017, New Hampshire Department of Administrative Services, Feb . 12, 2015  http://admin.state.nh.us/budget/Budget2016-2017/GovernorsBudgetBill.pdf</t>
  </si>
  <si>
    <t>There is no process in law for evaluation of the performance of Nevada judges. However, readers of the Las Vegas Review-Journal have had access to that paper's evaluations of judges over the years.</t>
  </si>
  <si>
    <t>Richard Keevey, Princeton and Rutgers Professor, former New Jersey budget dirctor, phone interview 2/12/15. 
Joe Perone, Treasury spokesman, 2/26/15 phone interview. 
New Jersey Spotlight statehouse reporter John Reitmyer, 3/2/15 phone interview.</t>
  </si>
  <si>
    <t xml:space="preserve">All of the State Auditor and Inspector's reports are made available online for free in PDF format. Users can sort the data by date, audit type, county, or agency/organization. </t>
  </si>
  <si>
    <t>No such law exists .
 The individual evaluations of judges are considered confidential and are not available to the public. The state Supreme Court produces an annual report on judicial performance evaluations that provides statistical summaries by the court division on how judges scored on average. 
 State law holds that a judge who fails to achieve a satisfactory evaluation twice in a row or purposely fails to complete assigned programs will lose his or her right to confidentiality.</t>
  </si>
  <si>
    <t>The Indiana House and Senate independently are in charge of passing their own ethics rules to govern their actions, and each body has an Ethics Committee, which oversees those rules. 
 Under 2015 House ethics rules, any representative who has a "direct or pecuniary interest in a legislative matter is precluded from authoring, sponsoring or voting on the matter and should avoid public or private advocacy in furtherance of their own self-interest." The portion about avoiding advocacy is new to the code in 2015. The voting ban doesn't apply to budget or general revenue bills, but lawmakers must publicly disclose their financial interest in those cases. Also new to the House code is an admonition that House members should conduct official duties "in a manner that avoids the appearance of impropriety and bolsters public trust." 
 In the Senate, its ethics code gives senators guidance on what they should consider in making decisions about taking part in legislative debate and voting on issues in which they have financial interest. But it clearly leaves the decision up to them. The code states a senator who has a "direct personal or pecuniary interest in a piece of legislation which is so substantial as to affect the senator's independent legislative judgment" is not precluded from participating in debate, if the senator publicly reveals that interest. As far as voting goes, senators faced with voting on legislation in which they have a direct personal or pecuniary interest should consider: if that interest is so substantial that it affects their judgment; if their special knowledge of the subject is essential to legislature; if the legislation would have a "unique, direct and material effect" on their non-legislative income or their immediate family's or business; if their vote on the legislation would impact public confidence in the integrity of the legislature.</t>
  </si>
  <si>
    <t>There is no law mandating judge evaluations, thus there are no required documents for citizens to access.</t>
  </si>
  <si>
    <t>Gerry Oligmueller, State Budget Administrator, phone interview, April 5, 2015
Nebraska Department of Administrative Sources, Budget Division website, accessed April 28, 2015; http://budget.nebraska.gov/das_budget/budget15/Executive%20Budget%20in%20Brief.pdf
Nebraska Legislative Fiscal Office website, accessed April 28, 2015; 
http://nebraskalegislature.gov/FloorDocs/Current/PDF/Budget/status.pdf</t>
  </si>
  <si>
    <t>The state attorney general’s office is empowered to review lobbying disclosure records, but does not perform any regular auditing or thorough review of the records.</t>
  </si>
  <si>
    <t>The evaluations made by the Appellate Judicial Evaluation Committee and the circuit judicial evaluation committees are required by Supreme Court Rules to be released to the public with recommendations “in a manner designed to maximize the use of the information by the public.”</t>
  </si>
  <si>
    <t>Richard Combs, Director, Legislative Counsel Bureau, Nevada Legislature, Las Vegas, NV, April 3, 2015, by phone and April 8, 2015, by email.
David Byerman, former Secretary, Nevada Senate, Las Vegas, NV, March 31, 2015, by phone.
Sondra Cosgrove, Professor of History, College of Southern Nevada and President, League of Women Voters Las Vegas Valley, Las Vegas, NV, March 17, 2015, by phone and March 20, 2015 in person.</t>
  </si>
  <si>
    <t xml:space="preserve">No such law exists requiring performance evaluations of judges, so there are none for the public to access. </t>
  </si>
  <si>
    <t>The Arizona Ombudsman's office does not act independently. The office only initiates an investigation as a result of a complaint or news articles that raise concerns for the office.</t>
  </si>
  <si>
    <t>Robynn Kuhlmann, University of Central Missouri, 10 April 2015, Warrensburg, MO, interview conducted by phone.
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phone.“Christopher Kit Bond,” Open Secrets Revolving Door search, accessed 13 April 2015, https://www.opensecrets.org/revolving/rev_summary.php?id=76343</t>
  </si>
  <si>
    <t>No such law exists.
 There is no process in place to evaluate the performance of judges in Minnesota, therefore, there are no performance evaluations to access.</t>
  </si>
  <si>
    <t>Alabama does not have an entity charged with monitoring the application of access to information laws. 
Requests for records are filed with the department of which the request is being made. Citizens denied records or denied access to meetings may file suit in Circuit Court.</t>
  </si>
  <si>
    <t>While Nevada law grants the Legislative Auditor power to investigate lobbyists' compliance with reporting regulations when irregularity is suspected, and requires lobbyists to cooperate, audits are not routinely performed.
Current Legislative Auditor Paul Townsend, who has held the post since 2001, said he has not performed a single audit of lobbyist records. The law specifies that audits happen at the request of the state's Legislative Commission, and Townsend said he has not received any requests.
In a state that has historically embraced limited government, independent audits of state records are a rarity, said Michael Green, a history professor at the University of Nevada Las Vegas and politics columnist for Vegas Seven magazine.
"This state is a good old boy network," said Green. "They're going to be as transparent as they have to be, but not more transparent than they need to."</t>
  </si>
  <si>
    <t>Since performance evaluations of judges do not exist, they cannot be accessed.</t>
  </si>
  <si>
    <t xml:space="preserve">The Commissioner of Political Practices has the legal authority to audit, but doesn’t have the staffing or financial resources to do so. The office has asked for appropriations to audit but the legislature has denied them thus far.
One of the Commissioner's stated goals for 2015 is devoting more attention to lobbyist registration. 
Staff do conduct a facial inspection of each report. If there is something identified during the inspections, they follow-up on those. </t>
  </si>
  <si>
    <t>“There is no specific law requiring recusal,” said Amy DeVan, executive director of the Colorado Independent Ethics Commission. “The IEC commissioners determine whether they personally have a conflict of interest and will voluntarily recuse themselves if they do. Alternatively parties may request recusal or make a motion regarding recusal for consideration by the commission.” Members of the IEC, however, are bound by a state law that covers boards and commissions in Colorado. That law says, in part, “A member of a board, commission, council, or committee who receives no compensation other than a per diem allowance or necessary and reasonable expenses shall not perform an official act which may have a direct economic benefit on a business or other undertaking in which such member has a direct or substantial financial interest.”
However, Rule 9 of the Colorado Rules on Judicial Discipline "requires disqualification (recusal) for personal or business relationships or other conflicts of interest," said William Campbell, director of the Commission on Judicial Discipline in a July 27, 2015 e-mail.</t>
  </si>
  <si>
    <t>Lobbying disclosure records are only audited if allegations of financial impropriety are raised or if a member of the Accountability and Disclosure Commission has questions after a "desk review."
None were audited during the period of study.</t>
  </si>
  <si>
    <t>Robynn Kuhlmann, University of Central Missouri, 10 April 2015, Warrensburg, MO, interview conducted by phone.
Scott Holste, press secretary, Office of the Governor, 8 April 2015, Jefferson City, Missouri, interview conducted by email.
Jason Hancock, Kansas City StarReporter, Kansas City, Missouri, 21 April 2015, interview by phone.
Collin Reischman, The Missouri Times, Jefferson City, Missouri, 24 April 2015, interview by phone.Thomas Schweich, Audit of the Office of the Governor, September 2012, accessed 12 April 2015, http://auditor.mo.gov/Repository/Press/2012-95.pdf
Commission Cases-Final Actions Search, Missouri Ethics Commission, accessed 13 April 2015, http://mec.mo.gov/EthicsWeb/Compliance/Compliance_CASearch.aspx</t>
  </si>
  <si>
    <t>The statute creating the Ethics Commission does not specifically address conflicts of interest, but does mandate that the Commission promulgate rules and regulations in order to administer the requirements of the law. 
The Commission’s “Rules of Practice and Procedure” mandates that commissioners voluntarily recuse themselves from any proceeding before the Commission in which they have a conflict of interest. If the majority of the Commission determines that a commissioner has a conflict, they can disqualify the member by majority vote. Family is not specifically mentioned.</t>
  </si>
  <si>
    <t>There are no documented cases during the study periodof staff from the governor's office or his cabinet members taking employment within a year of leaving the office with the purpose of influencing the agency or office of which they were previously part.</t>
  </si>
  <si>
    <t>No public official, including members of Fair Political Practices Commission and the Commission on Judicial Performance, may take part in governmental decisions in which they know or have reason to believe they or their family members have a financial interest. Law establishes procedures for recusing oneself. Family is specifically mentioned.</t>
  </si>
  <si>
    <t xml:space="preserve">Oklahoma has a specific statute addressing nepotism: "it shall be unlawful for any executive, legislative, ministerial or judicial officer to appoint or vote for the appointment of any person related to him by affinity or consanguinity within the third degree, to any clerkship, office, position, employment or duty in any department of the state, district, county, city or municipal government of which such executive, legislative, ministerial or judicial officer is a member, when the salary, wages, pay or compensation of such appointee is to be paid out of the public funds or fees of such office." 
The rules governing cronyism and patronage are not as specific, but are somewhat addressed by Rule 4 of the state's ethics rules, which states an employee shall not use his or her State office "for the private gain of a family member or persons with whom the state officer or employee is affiliated in a nongovernmental capacity, including nonprofit organizations of which the state officer or employee is an officer or member, or for the private gain of persons with whom the state officer or employee seeks employment or business relations." </t>
  </si>
  <si>
    <t>Because of the lack of campaign finance caps, there are no general limits to respect, although sources say a ban on campaign contributions during the legislative session is respected. However, while contributors have to be identified by name in candidate reports, there is no legal provision to identify a donor as a "lobbyist." A bill that would have changed that rule failed in the 2015 Legislative session.</t>
  </si>
  <si>
    <t>With no limits on campaign contributions, lobbyists can and often do make unrestrained donations to tilt a legislative or political outcome in their favor. Energy lobbyists constituted the number one funder of Texas politicians in the 2014 political cycle, according to 'Texans for Public Justice' Lobby Watch, motivated in large part by their successful efforts to outlaw local bans on hydraulic fracturing – a drilling technique more commonly known as fracking – after the North Texas town of Denton imposed such a ban in a local election.   
Oil and gas lobbyists donated $1.7 million to the state’s 31 senators – an average of $56,000 apiece – during the 2014 election. A total of $3.8 million went to 144 House members, more than $25,000 apiece.  
Lobby-fueled political giving was also on display in a high stakes campaign by electric car maker Tesla to sell directly to Texas consumers and the pushback from Texas car dealers who sell their vehicles from showrooms. Tesla’s efforts started in the 2013 session and ramped up in the just ended session in 2015.  Although Tesla owner Elon Musk came away empty-handed both times, his campaign expenditures jumped from a modest $10,500 in the 2012 cycle to $150,000 in the 2014 elections, according to Texans for Public Justice’ Lobby Watch. During that same period, car dealers boosted their campaign expenditures by 144 percent, according to the watchdog group, amassing more than $6 million and outspending Musk by 40 to 1.</t>
  </si>
  <si>
    <t>There have been no documented cases in recent years of NHRS staff, members of its board or investment committee or their family members violating rules concerning gifts or hospitality.
Some observers have noted that a scandal in 2006 led the pension system to adopt and abide by stricter ethics rules. 
In 2006, an audit found that the former chairman of the NHRS board regularly received meals and other hospitality paid for by parties seeking business with the pension fund and had other undisclosed business relationships with the parties.</t>
  </si>
  <si>
    <t>No such law exists. 
Judges in Massachusetts are appointed for life, with mandatory retirement at age 70.  The law establishing a judicial performance evaluation mandates all information about the evaluations be kept confidential and not shared with the public.   
The law does allow the court system to periodically share statistics or information about the process, as long as no individual judge is named.  The court system has not, since the law establishing the evaluation process in 2000, ever issued a report detailing specific findings from evaluations or measures the court has taken with individual judges to improve their performance on the bench.</t>
  </si>
  <si>
    <t>The Missouri Ethics Commission does not conduct regular audits of lobbyist disclosure reports unless it receives a petition contesting a report's accuracy from anyone whose name appears on the report. The MEC does not have the authority to independently initiate investigations into lobbyist reports without evidence such as a petition.
In the event that a petition is received, the MEC conducts an investigation to determine whether a violation occurred and, regardless of whether the investigation concludes with a dismissal, consent order, or referral to prosecutorial authority, publishes a final report on the MEC website. During the study period, the MEC published two dismissals of lobbyist violation allegations and a consent order for an individual failing to register as a local government lobbyist.</t>
  </si>
  <si>
    <t>There have been no documented cases of nepotism, cronyism, or patronage in the governor's office or among his cabinet during the study period. 
The governor's office does not use the Missouri Merit System to make management decisions. The governor's staff and employment in cabinet decisions are made at the discretion of officeholders.</t>
  </si>
  <si>
    <t>The Minnesota Campaign Finance and Public Disclosure Board is responsible for auditing the campaign finances of candidates, political parties and PACs and is obliged to do so as long as they have sufficient available resources to undertake an audit. 
 Past funding cuts have made audits and investigations more difficult for The Campaign Finance and Public Disclosure Board. A 2014 increase in funding allowed the Board to hire another staff member according to Goldsmith.
 Most audits by the Board are prompted by a tip or allegation of misconduct when financial irregularities are discovered or suspected. Goldsmith and Board documents (such as the Lobbyist Handbook) often states that inconsistences with lobbyists and principals often don’t show up on filed reports, therefore the Board relies on the public making complaints about potential violations. 
 There are no random auditing mechanisms in place.</t>
  </si>
  <si>
    <t>There are no limits that apply specifically to contributions by lobbyists. Lobbyists are subject to the same contribution limits that apply to any other individual, according to both sources interviewed as part of this research. Neither interviews, nor web searches or a search of a database of daily newspapers have revealed any instance of a lobbyist being busted for circumventing donation limits for individuals over the study period.</t>
  </si>
  <si>
    <t>Lobby reports are not audited.
Lobbyists and their clients file registration and financial reports with the Mississippi secretary of state. The public can review these lobby disclosure reports on the secretary of state's website. They include their registration, expense and compensation reports.</t>
  </si>
  <si>
    <t>There do not appear to be any documented violations in recent years. 
“Part of that is because the lobbyist can’t make a campaign contribution for [state office]” said former Ethics Commission general counsel Cathy Hazelwood. “No House, Senate or Constitutional officers. They can’t make campaign contributions to them.”
However, there are no limits on lobbyist contributions to parties.</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</si>
  <si>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Robynn Kuhlmann, University of Central Missouri, 10 April 2015, Warrensburg, MO, interview conducted by phone.
Lobbyist Expenses on Public Officials, Missouri Ethics Commission, accessed 13 April 2015, http://mec.mo.gov/EthicsWeb/Lobbying/LB14_PubOff.aspx</t>
  </si>
  <si>
    <t>No such law exists. 
There is no evaluation system in place to evaluate judges in Maryland. Hence nothing to evaluate, formally. However, rulings and decisions by the Maryland Commission on Judicial Disabilities, which are responses to complaints filed against judges, can be accessed by the public, and are a form of performance evaluation of a judge.</t>
  </si>
  <si>
    <t>Amy Blouin, executive director, Missouri Budget Project, St. Louis, Missouri, 27 April 2015, interview by phone.
Judy Eggen, Assistant director for budget at the Office of Administration, Jefferson City, Missouri, 27 April 2015, interview by email.
The Missouri Budget Fiscal Year 2015, 21 January 2014, http://oa.mo.gov/sites/default/files/FY%202015%20Executive%20Budget%20comp.pdf</t>
  </si>
  <si>
    <t xml:space="preserve">No such law exists.
No such performance evaluations of judges exist in law, therefore, there is no access to them. </t>
  </si>
  <si>
    <t>Each lobbying disclosure report is reviewed by the staff of the Secretary of State, Michigan's top elections official, on an "on its face" basis. But no independent auditing system is established by law. The online database that provides details on SOS enforcement shows that just three SOS determinations have been issued on lobbying rules and practices in the past 20 years. It's important to note that the SOS regularly sends out "error or omission notices" to lobbyists to have them provide more information or clarify information in their report.</t>
  </si>
  <si>
    <t>In practice, the entity/ies to monitor the application of access to information laws independently initiates investigations and imposes penalties on offenders.</t>
  </si>
  <si>
    <t>Amy Sassano, Office of Budget Programming and Planning, Deputy Budget Director, 21 April 2014, Helena, Montana, email
Pre-session Budget Analysis, no date, http://leg.mt.gov/css/fiscal/reports/pre-session-budget-analysis.asp
Understanding State Finances and the Budgeting Process, A reference manual for legislators, 2009, http://leg.mt.gov/content/Publications/fiscal/leg_reference/Understanding_State_Finances.pdf
Charles S. Johnson, Lee Newspapers State Bureau, Bureau Chief, 11 February 2015, Helena, Montana, email</t>
  </si>
  <si>
    <t>No such law exists.
 Maine law does not mandate any formal process to evaluate the performance of judges who are up for retention or reelection.</t>
  </si>
  <si>
    <t>There is no independent third-party auditing of reports filed by Massachusetts lobbyists or their clients during the period of study. 
Frank Phillips, the longtime Statehouse Bureau Chief for the Boston Globe, said without subpoena power, it is challenging to determine whether lobbyists and their clients are failing to be truthful in their disclosures.   The disclosures are filed under oath, but the public nor do the press have access to private legislative or executive calendars or transcripts of meetings with lobbyists.   
“The problem is we only see the tip of the iceberg,” said Phillips.   “It would be very difficult to find out exactly where the line was between direct lobbying and sitting in an office strategizing.” 
Philipps said veterans lobbyists were chagrined by a federal corruption scandal that enveloped former House Speaker Salvatore F. DiMasi, who was convicted of accepting a $65,000 bribe from Beacon Hill lobbyist Richard McDonough.   Both men are appealing their convictions.      
“There are really good lobbyists who were very chagrined and embarrassed by Richie McDonough,” said Phillips.  “They felt he was a disgrace to the profession.”</t>
  </si>
  <si>
    <t>Legislative Budget Office: www.lbo.ms.gov
Legislative Budget Office Director Debbie Rubisoff: e-mail questions and answers - Feb. 12, 2015
Office of the State Treasurer: www.treasurerlynnfitch.com/Programs/Documents/AnnualReports/2014StateTreasurerAnnualReport.pdf</t>
  </si>
  <si>
    <t>There is no formal requirement for an evaluation of judges' performance. However, the Iowa State Bar Association conducts a Judicial Performance Evaluation of judges on the ballot, which is made available a month before the election on the association's website.</t>
  </si>
  <si>
    <t>No such performance evaluations established by state law exist.</t>
  </si>
  <si>
    <t>Jim Angell, Executive Director, Wyoming Press Association, April 10, 2015, phone. 
Angus Thuermer, Natural Resources Reporter, WyoFile, April 23, 2015, phone.                     
Troubles with transparency? Experts weigh in on Wyoming's public records law, Chilton Tippin, Laramie Boomerang, May 30, 2014
http://www.wyomingnews.com/articles/2014/05/31/news/19local_05-31-14.txt#.VT2W0WbQk7A 
Wyoming Supreme Court rules it's OK to withhold government records, Associated Press, Billings Gazette, June 26, 2014 
http://billingsgazette.com/news/state-and-regional/wyoming/wyoming-supreme-court-rules-it-s-ok-to-withhold-government/article_ea277c05-69a6-50be-b1e0-8280c15606fb.html#ixzz3YTKqaJQ3</t>
  </si>
  <si>
    <t>John Pollard, Legislative and Communications Director, Minnesota Management and Budget, 24 March 2015, St. Paul, Minnesota in-person interview
Fiscal Notes Search, Minnesota Management &amp; Budget, 19 March 2015, http://mn.gov/mmb/budget/research-and-data/fisnotes/
Minnesota Economic Forecast, Minnesota Management &amp; Budget, 27 February 2015, http://mn.gov/mmb/forecast/forecast/economic/
Revenue &amp; Economic Update, Minnesota Management &amp; Budget, January 2015, http://mn.gov/mmb/forecast/update/</t>
  </si>
  <si>
    <t>No such law exists
 No formal evaluation of judges up for retention exists in Indiana. However, informal evaluations, gleaned from a statewide poll of attorneys, are published in newspapers and placed on the Indiana State Bar Association's website of Supreme Court and Court of Appeals justices up for retention. Members are asked to evaluate the appellate judges who are on the ballot.
 Kathryn Dolan, Supreme Court public information officer, said the court creates a retention web page each summer before the fall general election whenever appellate judges are up for retention. The page includes biographical data and links to all of their cases and links to the videos of oral arguments in which they participated.</t>
  </si>
  <si>
    <t>Bob Schneider, analyst for Citizens Research Council, former House Fiscal Agency staffer, phone interview, April 27, 2015                                                                                          
House Fiscal Agency, Economic Outlook and Revenue Projections http://www.house.mi.gov/hfa/PDF/Revenue_Forecast/EconomicOutlook_Revenue_Estimates%20Jan15.pdf                                                                                                                       
State Budget Office, FY 2016 and 2017 Budgets                                                  
http://www.michigan.gov/budget                                                                                         
State Treasury Department, Revenue Estimates http://www.michigan.gov/documents/treasury/AdminTreasHandout_01162015_479254_7</t>
  </si>
  <si>
    <t>In Ohio, state audit reports are made available online at no cost virtually immediately upon their release. 
The auditor's data are as complete as possible, reflecting the entirety of what is recorded about this subject. All raw information is released to the public in pdf format. Users cannot browse the information and must enter at least one search criterion.</t>
  </si>
  <si>
    <t>Because there are no laws governing gifts or hospitality that members of the governor and his cabinet may accept, there have been no documented cases of members exceeding such limits.</t>
  </si>
  <si>
    <t>Performance evaluations of circuit court judges and their associates, the only ones evaluated, are confidential under the Supreme Court, Article 58.
"Rule 58. Judicial Performance Evaluation
(...)
(d) Confidentiality. The program must be conducted candidly and in strict confidence so that evaluations may be based on objective criteria and the areas for improvement determined fairly. The disclosure of evaluation information would be counterproductive to the goals of the evaluation program, reduce the free flow of comment, and result in the termination of the program. The following rules of confidentiality are essential to the successful implementation of the judicial evaluation program.
(1) Information Obtained. All information, questionnaires, notes, memoranda, electronic and computer data, and any other data obtained and used in the course of any judicial performance evaluation shall be privileged and strictly confidential. For the purpose of self-improvement, only the individual judge evaluated and the agents assigned to present the data to the judge will be permitted to know to which judge particular information applies. (...)"</t>
  </si>
  <si>
    <t xml:space="preserve">The Office of the State Comptroller archives audit reports for the public online. The website is easily accessible and files can be downloaded in bulk, but only in pdf format. </t>
  </si>
  <si>
    <t xml:space="preserve">Audit reports by the Office of State Auditor are online and easily accessible. There are no registration requirements to access the audit reports, but all data are only available in pdf format. </t>
  </si>
  <si>
    <t xml:space="preserve">The State Auditor's website contains a searchable library of audit reports. As of 2015, all new audits are being posted in PDF along with supporting data in Excel spreadsheets. All earlier files are exclusively available in PDF format. </t>
  </si>
  <si>
    <t>In Maine, lobbying disclosure records are audited only when irregularities are reported or suspected. In practice, this means only a tiny percentage are ever reviewed for anything but compliance with minimum legal standards. 
 In the rare occasions when irregularities are suspected, however, investigation and auditing does occur. In one example in early 2013, a National Humane Society lobbyist failed to register within 15 days of initiating lobbying activity, despite testifying on multiple bills for her client. An investigation conducted by the Maine Ethics Commission revealed the lobbyist had failed to complete and formally submit a lobbyist registration form, and she was assessed a small penalty.</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</si>
  <si>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Massachusetts Long-Term Budget Forecast
http://www.mass.gov/bb/h1/fy14h1/exec_14/hpage430.htm – website accessed January 28, 2015</t>
  </si>
  <si>
    <t>Maryland does not audit disclosures but does a compliance review. The documents are examined by the 12-member commission staff.</t>
  </si>
  <si>
    <t>The Office of the State Comptroller posts the same reports on its website that are made available to the relevant agency.
The office does not require registration or membership for access, but all reports are in pdf format.</t>
  </si>
  <si>
    <t xml:space="preserve">No such law exists
 The Idaho State Bar’s surveys of all lawyers in the state on the performance and qualifications of judges who are up for re-election published on the Internet and disseminated to the news media; this is required by Idaho State Bar Resolution 03-1. The compiled results are freely available online to anyone during the time period between the survey and the election. However, no state law requires this.
 </t>
  </si>
  <si>
    <t xml:space="preserve">The State Officials and Employee Ethics Act addresses in 5 ILCS 420/Art. 3 legislators' recusal. 
PART 2. ETHICAL PRINCIPLES FOR LEGISLATORS 
(5 ILCS 420/3-202) (from Ch. 127, par. 603-202) 
    Sec. 3-202. When a legislator must take official action on a legislative matter as to which he has a conflict situation created by a personal, family, or client legislative interest, he should consider the possibility of eliminating the interest creating the conflict situation. If that is not feasible, he should consider the possibility of abstaining from such official action. In making his decision as to abstention, the following factors should be considered;  
   a. whether a substantial threat to his independence of judgment has been created by the conflict situation; 
    b. the effect of his participation on public confidence in the integrity of the legislature; 
    c. whether his participation is likely to have any significant effect on the disposition of the matter; 
    d. the need for his particular contribution, such as special knowledge of the subject matter, to the effective functioning of the legislature. 
    He need not abstain if he decides to participate in a manner contrary to the economic interest which creates the conflict situation. 
    If he does abstain, he should disclose that fact to his respective legislative body. 
(Source: Laws 1967, p. 3401.)
    </t>
  </si>
  <si>
    <t>Maura Smith, state Procurement Office, procurement manager, 30 December, 2014, Honolulu, Hawaii, telephone
Malia Zimmerman, Hawaii Reporter, founder and former editor/publisher, Los Angeles, California, 14 March 2015, email
Procedures for Debarment &amp; Suspension, Hawaii State Procurement Office, accessed 1 February 2015, http://spo.hawaii.gov/for-state-county-personnel/manual/debarment/procedures-for-debarment-suspension/
Construction Contractors suspended under Chapter 104, Wages and Hours Standards, Hawaii Revised Statutes, Hawaii State Procurement Office, accessed 1 February 2015, http://labor.hawaii.gov/wsd/prevailing-wages-on-public-works/contractors-suspended-under-chapter-104-hawaii-revised-statutues/
Suspended/Debarred vendor List, Hawaii State Procurement Office, accessed 1 February 2015, http://spo.hawaii.gov/for-state-county-personnel/manual/debarment/
Report on the Study on Past Performance Consideration in Hawaii Contracting, Report to the Hawaii State Legislature, Hawaii State Procurement Office, January 2015, http://spo.hawaii.gov/wp-content/uploads/2015/01/SPO-Past-Performance-Legislative-Report-submitted.pdf</t>
  </si>
  <si>
    <t>For the most part, the reports are not independently audited, beyond ensuring they are filed on time. Jim Harris, a lobbyist, says that somebody looks at the reports because often there is a discussion about whether a specific filing is accurate or not. However, questions remain on what authority the ethics board has when questions are raised to demand support documentation from the lobbyist’s personal records. Most mistakes are self-reported and are handled prior to charges being filed.
 The ethics board reports that no charges were filed against lobbyists in 2013 and 2014.</t>
  </si>
  <si>
    <t xml:space="preserve">State Comptroller and the State Auditor audits are available online in pdf format. The information is updated in a timely fashion and there are no restrictions barring citizens from viewing the documents. </t>
  </si>
  <si>
    <t xml:space="preserve">The website of the Nebraska Auditor of Public Accounts allows citizens access to audit reports. The files can be sorted by year or agency, or searched with key words. Files are not made available in machine-readable format, instead all documents can only be downloaded to pdf. </t>
  </si>
  <si>
    <t>The reports on both the Legislative Audit Division website and the Division of Internal Audits' website are in pdf format. 
Audits are uploaded to the sites as soon as they are presented to the Legislative Commission, its Audit Subcommittee or the Executive Branch Audit Committee.  Audits are uploaded to the sites as soon as they are presented to the Legislative Commission, its Audit Subcommittee or the Executive Branch Audit Committee. All audit reports are available free of charge.</t>
  </si>
  <si>
    <t>Evaluations of judges and justices are confidential, under Rule 19 of the Supreme Court rules of procedure.</t>
  </si>
  <si>
    <t>The disclosure records are available online and no registration is required to view or download the documents. However, the records are posted as scanned PDFs, a proprietary format that lacks machine readability.</t>
  </si>
  <si>
    <t>Idaho’s Ethics in Government law requires legislators to disclose conflicts of interest. However, it does not automatically require them to recuse themselves from voting on the matter after the conflict has been disclosed. The law, in Idaho Code Section 69-704, requires legislators to “disclose the nature of the potential conflict of interest and/or be subject to the rules of the body of which he/she is a member and shall take all action required under such rules prior to acting on the matter. If a member requests to be excused from voting on an issue which involves a conflict or a potential conflict, and the body of which he is a member does not excuse him, such failure to excuse shall exempt that member from any civil or criminal liability related to that particular issue.”
 Under House and Senate rules, lawmakers must disclose conflicts of interest, and they may request to be excused from voting on the matter in which they have a conflict, but they are not required to recuse themselves. House Rule 39 and Senate Rule 39H both focus on the right and duty of a legislator to vote on all matters before them, specifying that conflicts of interest must be formally disclosed prior to a vote. 
 House Rule 39 says, “If a member's personal interest in the issue under consideration conflicts with the public's interest, the member's legislative activities can be subject to limitations, unless such conflicts are disclosed to the presiding officer or to the body. Upon disclosure of any such conflict, the member may vote upon any question or issue to which the conflict relates, unless the member requests to be excused.” Senate Rule 39H says, “Upon disclosure of any such conflict, the Senator may vote upon any question or issue to which the conflict relates, unless the Senator requests to be excused.” 
 ---
 Peer Review Comment: Agreed.</t>
  </si>
  <si>
    <t>Interview with Dave Williams, State Government Reporter, Atlanta Business Chronicle, March 6, 2015
E-mail from Georgia Department of Administrative Services (DOAS), prepared by Rebecca Sullivan, Assistant Commissioner and General Counsel at the Georgia Department of Administrative Services. February 27, 2015
Interview with Dr. Carolyn Bourdeaux, Director, Center for State and Local Finance, Georgia State University, March 6, 2015
Georgia Procurement Manual section 7.7.4, section 1.5.3, 
http://doas.ga.gov/StateLocal/SPD/Docs_SPD_Official_Announcements/GeorgiaProcurementManual.pdf</t>
  </si>
  <si>
    <t xml:space="preserve">The Office of the State Auditor posts audit reports online. The website is easily accessible and users can browse all the available documents. However, all files are in pdf format. </t>
  </si>
  <si>
    <t>James Klahr, Executive Director, Missouri Ethics Commission, 24 March 2015, Jefferson City, Missouri, interview by phone.
Johnny Kampis, “MO: Great power equals greater funding? Ethics commission hopes so,” Missouri Watchdog, 6 December 2012, accessed 13 April 2015, http://watchdog.org/63901/mo-increased-ethics-commission-powers-could-be-moot-without-more-funding/
Missouri Ethics Commission, Official Complaint Form, accessed 30 March 2015, http://www.mec.mo.gov/WebDocs/PDF/Fillable/Complaint/Complaint.pdf</t>
  </si>
  <si>
    <t>The audit reports and annual reports available online are the original reports published by the auditor's office. The database is complete back to 1999, but all files are in pdf format.</t>
  </si>
  <si>
    <t xml:space="preserve">Legislative audit reports are available online and easily accessible. 
Files can be searched by year, agency, or function. All files published can only be downloaded in pdf format. </t>
  </si>
  <si>
    <t>Interview with Benjamin Orr, Maryland Center on Budget Priorities, by telephone, 3/26/15 
Maryland official budget highlights here: accessed  in February 2015 and several times after that including 4/14/15 
http://dbm.maryland.gov/budget/Documents/operbudget/2016/highlights.pdf Maryland fy 2016 
Maryland Operating budget in toto here, (proposed) http://dbm.maryland.gov/budget/Pages/operbudhome.aspx accessed 5/29/2015
2016 Maryland Capital Budget (proposed) here accessed in February 2015 and several times after that including 4/14/15
http://dbm.maryland.gov/budget/Documents/capbudget/2016CapBudBook.pdf and 
Board of Revenue Estimates website here: accessed in February 2015 and several times after that including 4/14/15
http://comptroller.marylandtaxes.com/Public_Services/Agency_Information/Agency_Divisions/Bureau_of_Revenue_Estimates/ Board of 
Revenue Estimates reports here: Where Money Comes from: accessed in February 2015 and several times after that including 4/14/15http://finances.marylandtaxes.com/Where_the_Money_Comes_From/Board_of_Revenue_Estimates/</t>
  </si>
  <si>
    <t>Audits by the Minnesota Office of the Legislative Auditor are available on their website for free. Summaries of each audit are available in text form and the full audits are available as PDFs. Financial audits and special investigations from 1996 to 2015 can be found on Office of the Legislative Auditor’s website. Program evaluations are listed from 1977 forward.</t>
  </si>
  <si>
    <t>Audit reports are available online on the website of the Office of the Auditor General. The information is easily accessible and can be browsed from the database. However, the files are all in pdf format. Information is released to the public within days of its completion.</t>
  </si>
  <si>
    <t xml:space="preserve"> Bill Lueders, President, Wisconsin Freedom of Information Council, Jan. 16, 2015, Madison WI, email interview
Phone interview and email exchange, Jonathan Anderson, Reporter, Lakeland Times &amp; Northwoods River News,  Minocqua, WI, Jan. 22 and 23, 2015    
Anne E. Schwartz, Director of Communications, Department of Justice, Office of Attorney General Brad Schimel, Madison, email interviews, Jan. 23, 2015
“RESOLVING PUBLIC RECORDS DISPUTES IN WISCONSIN: THE ROLE OF THE ATTORNEY GENERAL’S OFFICE” Jonathan Anderson, University of Wisconsin-Milwaukee, December 2013, http://www.wisfoic.org/documents/Thesis-JA-031214.pdf
"Wisconsin attorney general, prosecutors fail to enforce open government," Appleton Post-Crescent, March 22, 2014, http://archive.postcrescent.com/article/20140323/APC0602/303230296/Wisconsin-attorney-general-prosecutors-fail-enforce-open-government</t>
  </si>
  <si>
    <t>Patrick Flood, Maine Senator and former chair, Appropriations Committee, 13 February 2015, interview.
Christopher Nolan, Director, Office of Fiscal and Program Review, 13 February 2015, interview.
Report on the projection of revenues and forecasted expenditure requirements for the General Fund and the Highway Fund for the 2014-2015 biennium and the 2016-2017 biennium, Bureau of the Budget, 30 September 2014, http://www.maine.gov/budget/budgetinfo/documents/Sept2014RevExpForecast-Final.pdf
The Budget Process, Office of Fiscal and Program Review, accessed March 12, 2015,
https://www1.maine.gov/legis/ofpr/other_publications/budget_process/budget_process.htm</t>
  </si>
  <si>
    <t>The financial asset disclosures of the governor and his cabinet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t>
  </si>
  <si>
    <t>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
Convicted Vendor List, http://www.dms.myflorida.com/business_operations/state_purchasing/vendor_information/convicted_suspended_discriminatory_complaints_vendor_lists/convicted_vendor_list, accessed April 29, 2015</t>
  </si>
  <si>
    <t>Barry Erwin, president of the Council for a Better Louisiana, in-person interview, Feb. 16, 2015
Robert Scott, of the Public Affairs Research Council, in-person interview, Feb. 19, 2015
Greg Albrecht, State Economist, Legislative Fiscal Office, in-person interview, March 5, 2015
Revenue Forecast Fiscal Year 201t to Fiscal Year 2019, Revenue Estimating Conference, Jan. 26, 2015
http://lfo.louisiana.gov/files/revenue/REC_Fcsts_01_26_15_FY15_FY19.pdf 
Revenue Estimating Conference Meeting, Greg Albrecht, chief economist, Focus on the Fisc, January 2015
http://lfo.louisiana.gov/files/publications/January_2015_Volume3_Issue8.pdf 
Fiscal Year 2014. Fiscal Status Summary, Revenue Estimating Conference, Jan. 26, 2015
http://lfo.louisiana.gov/files/revenue/REC_Fcsts_01_26_15_FY14cashbalance.pdf 
State Revenues continue to decline, the Politics Blog, The Advocate, Jan. 26, 2015
http://blogs.theadvocate.com/politicsblog/2015/01/26/state-revenues-continue-to-decline/ 
Oil price slump tough on state government but not as bad as in the ’80s, Mark Ballard, The Advocate, Feb. 4, 2015
http://theadvocate.com/news/11461722-123/oil-price-slump-tough-on
Legislative Fiscal Office reports on budgets. Accessed on July 13, 2015
http://lfo.louisiana.gov/budget
“Focus on the Fisc,” a periodic publication by the Louisiana Legislative Fiscal Office, latest edition July 2015, Vol 4, Issue 1.
http://lfo.louisiana.gov/files/publications/July_2015_Volume4_Issue1.pdf</t>
  </si>
  <si>
    <t>Phil Kabler, statehouse correspondent for the Charleston Gazette, in a telephone interview from the state Capitol on Jan. 19, 2015.
Don Smith, executive director of the WV Press Association, in a telephone interview from his office in Charleston WV on Jan 19, 2015.
G37Sean McGinley, partner in the law firm DiTrapano Barrett DiPiero McGinley &amp; Simmons, in a telephone interview from his office in Charleston WV on Feb. 4, 2015.</t>
  </si>
  <si>
    <t>There were no documented cases of lobbyists circumventing donation limits to candidates and political parties during the study period. 
While the Rhode Island campaign-finance laws do not explicitly mention lobbyists, according to Robert Kando, executive director of the Rhode Island Board of Elections, lobbyists must follow the same limits as any other person under the law. 
John Marion, the executive director of Common Cause Rhode Island, and Rhode Island Public Radio political reporter Ian Donnis say they have not seen instances of lobbyists exceeding the limits on contributions.</t>
  </si>
  <si>
    <t>Robert Scoglietti, Director of Policy and External Affairs, Delaware Office of Management and Budget, email interview, February 17, 2015;
State of Delaware, Bid Solicitation Directory, bids.delaware.gov, accessed March 9, 2015; 
State of Delaware, Awarded Contracts Directory, contracts.delaware.gov, accessed March 9, 2015</t>
  </si>
  <si>
    <t>Nancy Krier, Assistant Attorney General for Open Government with Washington State Attorney General's office, email interview 2/6/15;
Seattle Times op-ed by Katherine George, former reporter and board member of Washington Coalition for Open Government, March 7, 2013, http://seattletimes.com/text/2020500947.html
Blog posting by law firm Perkins Coie on Washington Court of Appeals decision giving agencies flexibity to respond to records request with "reasonable thoroughness and dilligence.", 9/25/2014 
http://www.jdsupra.com/legalnews/public-records-act-update-washington-co-25053/</t>
  </si>
  <si>
    <t xml:space="preserve">Duane Goosen, former state budget chief, telphone interview Feb. 12, 2015.
Kansas Revenue Estimate for FY 2015, 2016 and 2017: http://kslegresearch.org/Publications/2014_CRE_LongMemo-11-17-14.pdf                              
"Kansas Slashes Tax Revenue Foecast," Tim Carpenter, Topeka Capital-Journal, Nov. 10, 2014: http://cjonline.com/news/state/2014-11-10/kansas-slashes-tax-revenue-forecast-must-confront-278-million-deficit                                                                                                      
Governor's Budget Report: http://budget.ks.gov/publications/FY2016/FY2016_GBR_Vol1--01-16-2015.pdf </t>
  </si>
  <si>
    <t>Alan Gernhardt, staff attorney for the Virginia Freedom of Information Advisory Council interviewed Dec. 29, 2014; 
Megan Rhyne, executive director at the Virginia Coalition for Open Government interviewed Dec. 30, 2014; 
Richard Hammerstrom, local news editor at the Free Lance Star and board member of the Virginia Coalition for Open Government interviewed Dec. 30, 2014.</t>
  </si>
  <si>
    <t>There are no limits on the amount a lobbyist may donate to candidates or political parties in Pennsylvania.</t>
  </si>
  <si>
    <t xml:space="preserve">Greg Harkenrider, Kentucky Office of State Budget Director, deputy executive director for financial analysis, 5 February 2015, Frankfort, Kentucky, phone interview. 
Official Revenue Estimates page, no author, Kentucky Office of State Budget Director, no date, http://osbd.ky.gov/publications/RevEstimates.htm, accessed 4 February 2015. 
2014-16 Preliminary Consensus Forecasting Group Revenue Estimates, Frank O'Connor, Kentucky Consensus Forecasting Group, chairman, 15 October 2013, http://osbd.ky.gov/NR/rdonlyres/7C7C02E9-43F2-4DD4-971D-8C58A3C2C21C/0/1416CFGPreliminaryEstimates.pdf, accessed 5 February 2015. </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</si>
  <si>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
New records law appeal provisions:Appeals to the records committee,  Amended by Chapter 335, 2015 General Session, Utah  63G-2-403, (Effective May 12, 2015) ,http://le.utah.gov/xcode/Title63G/Chapter2/63G-2-S403.html?v=C63G-2-S403_2015051220150512, Accessed May 16, 2015.</t>
  </si>
  <si>
    <t xml:space="preserve">Jimmy Centers, communications director, Office of the Governor of Iowa, Jan. 15, 2015, telephone Interview
Holly Lyons, director, Fiscal Services Division, Iowa Legislative Services Agency, Jan. 14, 2015, telephone Interview
Revenue Estimating Conference Reports, Iowa Department of Management, accessed April 21, 2015
http://www.dom.state.ia.us/state/REC/rec_quarterly.html
Budget in Brief — fiscal years 2016-2017, accessed April 21, 2015
http://www.dom.state.ia.us/index_files/FY2016_BudgetInBrief.pdf
State Agency Strategic and Performance Plans, Iowa Department of Management, accessed April 7, 2015
http://www.dom.state.ia.us/planning_performance/plans_reports/plans.html
 </t>
  </si>
  <si>
    <t>Missouri Revised Statutes, 1978, Chapter 105 section 462, amended 1998, http://www.moga.mo.gov/mostatutes/stathtml/10500004621.html</t>
  </si>
  <si>
    <t>Mike Donoghue, Burlington Free Press reporter, email Jan. 28, 2015.
Cynthia Prairie, editor, Chester Telegraph, telephone interview May 19, 2015.
Allen Gilbert, exec. dir. ACLU VT, personal interview, Jan. 6, 2015.
Anne Galloway, Editor and Ex. Dir, VT Digger.org, telephone interview Jan. 23, 2015.</t>
  </si>
  <si>
    <t>Wyoming Statutes, Title 9, Chapter 13, PUBLIC OFFICIALS,MEMBERS AND EMPLOYEES ETHICS,  Section 102, 1998 
http://legisweb.state.wy.us/statutes/statutes.aspx?file=titles/Title9/T9CH13.htm</t>
  </si>
  <si>
    <t>Interview: John Ketzenberger, executive director of the Indiana Fiscal Policy Institute, Feb. 10, 2015, by phone.
Interview: Ray Scheele, political science professor and co-director of the Bowen Center for Public Policy, Feb. 9, 2015, by phone. 
State Revenue Forecasts: http://www.in.gov/sba/2363.htm; accessed Feb. 10, 2015.
State of Indiana Budget Process: http://www.in.gov/sba/2372.htm; accessed Jan. 30, 2015.
Indiana State Budget four-year budget outlook: http://www.in.gov/sba/2604.htm; accessed Feb. 8, 2015.</t>
  </si>
  <si>
    <t>Donnis Baggett, executive vice president, Texas Press Association, telephone interview, Jan. 6, 2014
Tom Williams, attorney, Haynes and Boone LLP, board member, Freedom of Information Foundation of Texas, Telephone interview, Dec. 29, 2014 
Texas Attorney General's Office, 2014 Public Information Handbook. Accessed April 6, 2015
https://www.texasattorneygeneral.gov/AG_Publications/pdfs/publicinfo_hb.pdf
Kelley Shannon, executive director, Freedom of Information  Foundation of Texas, telephone interview, Dec. 23, 2014</t>
  </si>
  <si>
    <t>In law, nepotism (favorable treatment of family members), cronyism (favorable treatment of friends and colleagues), and patronage (favorable treatment of those who reward their superiors) are prohibited within the state civil service.</t>
  </si>
  <si>
    <t>Alabama’s ethics law prohibits public officials and employees from using their positions to benefit themselves or their families. It also states that any provision of the ethics law applies to Ethics Commission members and staff, and to members and staff of the Judicial Commission. However, the law does not specifically detail the steps a member must take if he or she needs to step aside from a potential case. 
For purposes of conflict of interest, Alabama law defines family as one’s self, spouse and dependent children.</t>
  </si>
  <si>
    <t>Hillary Brady, chief hearing examiner, Office of Hearing Examiners, 4 March 2015, email.
Dave Bordewyk, general manager, South Dakota Newspaper Association, 3 March 2015, email.
Muckrock request for information from South Dakota Highway Patrol, August-December 2014, https://www.muckrock.com/foi/south-dakota-303/1033-mou-and-annual-inventory-form-south-dakota-highway-patrol-13006/, 3 March 2015.
How to prepare &amp; present your case, Office of Hearing Examiners website, https://boa.sd.gov/divisions/hearing/how_to_prepare_case.aspx#lawyer, accessed on 3 March 2015.</t>
  </si>
  <si>
    <t>North Dakota Century Code Section 44-04-09 forbids state officials and state employees from appointing, hiring, promoting or otherwise serving in a “supervisory capacity” over a family member, which includes parents, spouses, siblings and children. This also extends to adopted family members and in-laws. State officials and public servants also may not enter in a personal service contract with a family member.
There are no laws specifically addressing cronyism or patronage. North Dakota Administrative Code Section 4-07-05-05 requires that state employees be hired based on their qualifications.</t>
  </si>
  <si>
    <t>Phone interview with Lucian Pera on Dec. 17, 2014
Interview with Brian Haas at Germantown Café on Jan. 5, 2015
Phone interview with Deborah Fisher, executive director of the Tennessee Coalition for Open Government (TCOG), on Feb. 12, 2015.</t>
  </si>
  <si>
    <t>Members of any agency of the state empowered to adopt a rule or regulation, to which the governor and his cabinet would belong, are prohibited from taking employment during the year after leaving their office that would be intended to “influence the decision or action of the agency with which he or she served as a member.”
Otherwise there are no limits on the type of employment that public officials may seek after leaving office, including lobbying other agencies or branches of government.</t>
  </si>
  <si>
    <t>Research did not turn up any documented cases of Public Employees' Retirement System board members, staff or family members accepting gifts that might unduly influence their decisions, the standard under Nevada's governmental ethics code.
"We haven't dealt with complaints from the public about anyone on that board being in violation of those provisions," said Nevada Ethics Commission executive director Yvonne Nevarez-Goodson.</t>
  </si>
  <si>
    <t xml:space="preserve">The law prohibits nepotism in the executive branch, employees of which, from the governor on down, are considered as covered persons. Job applicants are asked to note whether a relative is employed by the state so that supervisors avoid hiring a relative where one relative might supervise another. The state hiring process, which lists qualifications for jobs, is to guard against cronyism, which implies a person is not qualified for job. Patronage, if it involves a quid quo pro, is covered by anti-bribery law.  Otherwise, there is no specific ban on cronyism or patronage. </t>
  </si>
  <si>
    <t>CODE OF ETHICS FOR PUBLIC OFFICIALS AND EMPLOYEES 
Subchapter III, Chapter 19, Wisconsin Statutes
http://ethics.state.wi.us/forms-publications/Guidelines/701-ec.pdf ( Current through 2007 Wisconsin Act 19 (August 31, 2007)
Page 8
GAB  16.02 Administrative Code Lobbying
http://docs.legis.wisconsin.gov/code/admin_code/gab/16.pdf
State Procurement Desk Guide
http://vendornet.state.wi.us/vendornet/vguide/ProcurementDeskGuide.pdf</t>
  </si>
  <si>
    <t>State and Local Government Conflict of Interests Act, 2004. Section 3103 (5). http://law.lis.virginia.gov/vacode/title2.2/chapter31/section2.2-3103/
 State and Local Government Conflict of Interests Act, 2004. Section 3103.1.C. http://law.lis.virginia.gov/vacode/title2.2/chapter31/section2.2-3103.1/
 State and Local Government Conflict of Interests Act, 1987. Section 3117. http://law.lis.virginia.gov/vacode/2.2-3117/
 2015 H.B. 2070, Legislative Information System, final passage 17 April 2015. http://lis.virginia.gov/cgi-bin/legp604.exe?151+sum+HB2070
 Executive Order 2: Personnel Directive Prohibiting the Receipt of Certain Gifts; Establishment of Executive Branch Ethics Commission, Gov. Terry McAuliffe, signed 11 January 2014, revised 13 February 2015. https://governor.virginia.gov/media/3605/executive-order-2-revised-nosig.pdf</t>
  </si>
  <si>
    <t>Interview with Linda Lotridge Levin, president of ACCESS/RI and University of Rhode Island journalism professor emeritus, Dec. 16, 2014, phone.
Interview with Jim Hummel, investigative reporter, WPRO radio and The Hummel Report, Dec. 17, 2014, Rhode Island, phone.
Interview with John Marion, executive director, Common Cause Rhode Island, Dec. 18, 2014, Providence, RI, in person.
ACCESS/RI. "Access Limited: An Audit of Compliance With Rhode Island’s Public Records Laws", September 2014, http://www.accessri.org/foi-audits.html</t>
  </si>
  <si>
    <t>RCW 42.52.150 Limitations on gifts, 2011;
 http://apps.leg.wa.gov/rcw/default.aspx?cite=42.52.150</t>
  </si>
  <si>
    <t>March 20, 2015 phone interview with S.C. Press Association Executive Director Bill Rogers
March 23, 2015 phone interview with The Nerve reporter Rick Brundrett.
March 23, 2015 phone interview with S.C. FOIA Attorney Jay Bender.</t>
  </si>
  <si>
    <t>West Virginia Code 6B-2-5(c) Gifts. Complete through 2014. Complete through 2014. http://www.legis.state.wv.us/WVCODE/ChapterEntire.cfm?chap=06b&amp;art=2&amp;section=5#02</t>
  </si>
  <si>
    <t>Terry Mutchler, former executive director of the Office of Open Records / current head of the transparency practice at Pepper Hamilton, Philadelphia, 28 January 2015, interview by phone. 
Craig Staudenmaier, managing partner, Nauman Smith, 30 January 2015, Harrisburg, Pa., interview by phone.
Office of Open Records Annual Report 2013, accessed January 2015, https://www.dced.state.pa.us/public/oor/2013AnnualReport.pdf</t>
  </si>
  <si>
    <t>The law specifically prohibits nepotism in hiring by elected officials and appointees, but does not directly address cronyism or patronage.</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</si>
  <si>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</si>
  <si>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Missouri Revised Statutes, 1978, Chapter 105 section 452, amended 1990, 1991, 2008, http://www.moga.mo.gov/mostatutes/stathtml/10500004521.html
Missouri Constitution, 1875, Article VII section 6, adopted 1924, accessed 13 April 2015, http://www.moga.mo.gov/MoStatutes/ConstHTML/A070061.html
Code of State Regulations, Title 1 division 20 chapter 4.1(D), January 2011, accessed 13 April 2015, http://www.sos.mo.gov/adrules/csr/current/1csr/1c20-4.pdf</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</si>
  <si>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Economic Publications, Division of Financial Management website, accessed Jan. 22, 2015, http://dfm.idaho.gov/publications/eab/econ_index.html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t>
  </si>
  <si>
    <t xml:space="preserve">Cronyism and patronage are not specifically addressed in the New Jersey's Uniform Code of Ethics, though in general terms, it does state: "No State officer or employee or special State officer or employee should knowingly act in any way that might reasonably be expected to create an impression or suspicion among the public having knowledge of his/her acts that he/she may be engaged in conduct violative of his trust as a State officer or employee or special State officer or employee."                                                                                                     
Nepotism, however, is explicitly addressed in  New Jersey's Uniform Code of Ethics: "FAMILY MEMBERS - CONFLICTS OF INTEREST: 
1. No relative of the Governor may be employed in any unclassified office or position within the State.
2. No relative of a commissioner or department head may be employed in any unclassified office or position within the department over which the department head exercises authority.
3. A relative of an assistant or deputy department head may be employed in an unclassified office or position within the department in which the assistant or deputy serves, provided that he/she is not assigned to a position over which the assistant or deputy department head exercises authority.
4. A relative of a head or assistant head of a division within a department may be employed in an unclassified office or position within the department in which the division head or assistant division head serves, provided that he/she is not assigned to a position over which the assistant or deputy department head exercises authority.
5. A relative of an appointed member of a governing or advisory body of an independent authority, board, commission, agency or instrumentality of the State may not be employed in any office or position in that entity.
6. A relative of an appointed New Jersey member of a governing body of a bi-state or multi-state agency may not be employed in an office or position in that bi-state or multi-state agency, unless otherwise permitted by law.
7. No State officer or employee or special State officer or employee may supervise his/her relative, or exercise any authority with regard to personnel actions involving his/her relative
8. Each State agency shall require State officers and employees and special State officers and employees to disclose information sufficient for the agency to determine whether the employment of any individual within the agency is prohibited.
Cohabitation
The Commission has determined that the prohibition regarding personnel actions and the supervision of family members, set forth in paragraph 7 above, is applicable to non-related individuals who share the same household with the same financial interdependence that the Commission views as creating a conflict in spousal situations.
In the case of individuals involved in dating relationships, the Commission has found violations of the Conflicts Law in situations where the State employee had official involvement in a matter affecting the individual with whom he/she had a dating relationship. Accordingly, a State officer or employee or special State officer or employee shall not have any involvement in his/her official capacity in any matter that pertains to or involves an individual with whom he/she has a dating relationship."
 </t>
  </si>
  <si>
    <t xml:space="preserve">Oklahoma's law treats lobbyists as individuals under the definitions spelled out in rule 5, so the limits are strict and fairly hard to circumvent. Anonymous donations may be no more than $50 under Oklahoma's law, and unlimited committees are not allowed to give money to candidates, parties or limited PACs. Because of strict reporting requirements, it's not common for lobbyists to skirt the limits on donations to candidates or political parties, sources said. 
There have not been widespread documented cases of Oklahoma's laws being circumvented. 
But the arrest of a prominent Oklahoma lobbyist (considered an individual donor under law) on drug charges in 2014 led to an investigation by the Oklahoma County District Attorney on whether collusion/contribution violations may have occurred in two high-profile campaigns. No charges have been filed yet against either of the politicians investigated, former U.S. Senate candidate T.W. Shannon and State Superintendent Joy Hofmeister. The candidates denied the allegations. 
In the past, there have been documented cases of Oklahoma lobbyists or political donors giving money above what is legally allowed and then a campaign committee returns the overage at a later date, to avoid penalties. This type of situation could allow some campaigns to benefit from a de facto interest-free loan, sources said. Ethics Commission Executive Director Lee Slater said he's not aware of any documented complaints of this kind of violation that have occurred in Oklahoma from 2013 to present. There are no settlement agreements published by the commission for this type of violation. There's no way to check the complaints filed under Oklahoma's records laws. The complaints do not become public unless there is a hearing, only the settlement agreements are public. </t>
  </si>
  <si>
    <t>Tom Yamachika, Tax Foundation of Hawaii, president, 20 January 2015, Honolulu, Hawaii, telephone
Tables Indicating the Basis for Revenue Estimates and State Receipt and Revenue Plans, Hawaii Department of Budget and Finance, 10 October 2014, http://budget.hawaii.gov/wp-content/uploads/2012/12/05.-Tables-Indicating-the-Basis-for-Revenue-Estimates-and-State-Receipt-and-Revenue-Plans-FB15-17-PFP.pdf
Memo from Department of Budget and Finance, Honolulu, Hawaii, 6 February 2015, email</t>
  </si>
  <si>
    <t>A YES score is earned if the law requires members of the ethics agency to recuse themselves from any action that could confer a financial benefit to them or their immediate family. 
A MODERATE score is earned if the law exists but it does not define the recusal mechanism.
A NO score is earned if no such law exists.</t>
  </si>
  <si>
    <t>Interview with James Salzer, Capitol Reporter AJC on 02-13-2015
Interview with Alan Essig, Executive Director, Georgia Budget and Policy Institute on 0217-2015
State of Georgia Debt Management Plan 2014-2018 - http://gsfic.georgia.gov/sites/gsfic.georgia.gov/files/related_files/document/Debt%20Management%20Plan%20-%20FY%202014%20-%20FY%202018,%201-13-2013.pdf</t>
  </si>
  <si>
    <t>Appointment of any relative to the fourth degree of relation by a public officer or employee to public office or employment is explicitly penalized with forfeit of office or employment by article VII section 6 of the Missouri Constitution.
Chapter 105 section 452 of the Missouri Revised Statutes prohibits elected and appointed officials and employees from offering or advocating for a political appointment “in exchange for anything of value.”
Protections against arbitrary dismissal for state employees are complicated in Missouri but the Code of State Regulations, title 1 division 20 chapter 4(1(D)) gives the Office of Administration the ability to hear appeals from dismissal, demotion, or suspension, but only if the appeal is filed within 30 days of the date of the personnel action with “reasons for claiming that [the action] was for political, religious, or racial reasons and not for the good of the service.”</t>
  </si>
  <si>
    <t>Telephone interview with Brady Henderson, legal director of ACLU Oklahoma, 1/16/15 3:45 p.m. CST
"Supreme Court upholds Fallin's executive privilege claim, Oklahoman newspaper article 12/16/14
http://newsok.com/oklahoma-supreme-court-upholds-gov.-fallins-executive-privilege-claim/article/5376516
Governor's office agrees to settle lawsuit, Tulsa World article by Randy Krehbiel 12/7/2014
http://www.tulsaworld.com/news/capitol_report/fallin-agrees-to-pay-to-settle-lawsuit/article_a682d434-ded0-5329-adf8-b309a2d009f7.html</t>
  </si>
  <si>
    <t>Catherine Turcer, Common Cause-Ohio policy analyst, 1-18-15 email 
Yost's office to rule on public records complaints, Randy Ludlow, The Columbus Dispatch, March 12, 2015: http://www.dispatch.com/content/stories/local/2015/03/12/yost-sunshine-audit.html
Editorial: Auditor offers support in records disputes, Canton Repository, March 15, 2015: http://www.cantonrep.com/article/20150315/OPINION/150319544
Ohio Revised Code 149.43 C1, Availability of public records for inspection and copying, 2004 (latest amendment effective March 20, 2015): http://codes.ohio.gov/orc/149.43v1</t>
  </si>
  <si>
    <t>There is no circumvention either legally or illegally of donation limits since there are no limits on lobbyist donations to candidates and political parties defined in the law.</t>
  </si>
  <si>
    <t>Karen Woodall, executive director of the Florida Center for Fiscal and Economic Policy, interviewed by phone April 16, 2015
Kurt Wenner, Vice President of Research at Tax Watch, interviewed by phone April 29, 2015
Governor Rick Scott’s FY 2014-2015 Recommended Budget Highlights, http://www.flgov.com/wp-content/uploads/2014/01/IYMTCB.pdf, accessed April 30, 2015
Revenue Estimating Impact Conference, accessed April 30, 2015, http://edr.state.fl.us/content/conferences/revenueimpact/index.cfm</t>
  </si>
  <si>
    <t>Ohio law has no separate limits on lobbyist donations, they are treated as any other individual, with the same cap as individuals. Lobbyists often are instrumental in raising money for candidates, hosting fundraisers and funneling funds legally from their clients to candidates.
 There is no documented instance of a lobbyist being investigated and sanctioned for violating the limits during the study period.</t>
  </si>
  <si>
    <t xml:space="preserve">Email exchange with Jeffrey Beckham, staff counsel and director of communications for the state Department of Administrative Services, from Hartford, March 6, 2015; also, phone interviews, May 1 and July 6, 2015.
"Banned Contractor Back On UConn Basketball Facility Job," by Dave Altimari, Hartford Courant, April 3, 2014.
http://articles.courant.com/2014-04-03/news/hc-uconn-contractor-work-20140403_1_gary-pechie-workers-enfield-builders
State of Connecticut Debarment List Pursuant to Section 31-53a(a), Sept. 25, 2014, http://www.ctdol.state.ct.us/wgwkstnd/debar9252014.pdf </t>
  </si>
  <si>
    <t>Fiscal Accountability Report, Fiscal Years 2015-2018, Nov. 14, 2014, http://www.governor.ct.gov/malloy/lib/malloy/far_nov_2014.pdf
Center on Budget and Policy Priorities, "Improving State Revenue Forecasting: Best Practices for a More Trusted and Reliable Revenue Estimate," By Elizabeth C. McNichol, Sept. 4, 2014. http://www.cbpp.org/files/8-7-14sfp.pdf
Phone interview, John Clark, director of Budget and Financial Analysis, Office of the State Comptroller, from Hartford, April 7, 2015.</t>
  </si>
  <si>
    <t>No such cases reported or found in a search. More than one person (Bob Phillips of Common Cause and Ed Turlington, another lobbyist)  said that lobbyists seem to be happy that they aren't allowed to contribute as they no longer get hit up for donations. Turlington, a lobbyist, said he was relieved to be able to avoid pressure to donate to candidates.</t>
  </si>
  <si>
    <t>Robert Scoglietti, Spokesman, Delaware Office of Management and Budget, email interview, February 4, 2015; 
Delaware Economic and Financial Advisory Council December 2014 estimates, accessed February 21, 2015,  http://1.usa.gov/1LrRBw0;
DEFAC website, accessed February 21, 2015, http://1.usa.gov/1LrRErz; 
December 2014 monthly financial report, Delaware Department of Finance, accessed February 21, 2015, http://1.usa.gov/1LrT45F</t>
  </si>
  <si>
    <t>Bob Jaros, state controller at the Colorado Department of Personnel &amp; Administration, during a March 3, 2015 phone interview.
Sabrina D’Agosta, the director of policy &amp; communications at the Colorado Department of Personnel and Administration, in a March 4, 2015 e-mail.
Molly Randol, interim state purchasing director for the Colorado Division of Financing &amp; Procurement, during a March 3, 2015 phone interview.
Suspension and Debarment Listed by State, Office of Inspector General, accessed April 27, 2015: http://www.gsaig.gov/index.cfm/suspension-and-debarment-listed-by-state/</t>
  </si>
  <si>
    <t>Former Denver Post journalist Tim Hoover whose reporting focused on the state budget, and who now works as communications director for the Colorado Fiscal Institute, during a Feb. 17 phone interview and subsequent e-mails. 
December 2014 Economic Forecast, Office of State Planning and Budgeting, accessed April 27, 2015: https://www.dropbox.com/s/vcc11jaqhy4uhx7/2014%20December%20Forecast%20-%20OSPB.pdf?dl=0
https://sites.google.com/a/state.co.us/ospb-live/live-form
Forecast September 2014, Legislative Council: http://www.colorado.gov/cs/Satellite?c=Document_C&amp;childpagename=CGA-LegislativeCouncil%2FDocument_C%2FCLCAddLink&amp;cid=1251656949620&amp;pagename=CLCWrapper
“Colorado budget forecast shows continued growth but TABOR worries ahead,” Denver Business Journal, Dec. 22, 2014: http://www.bizjournals.com/denver/news/2014/12/22/colorado-budget-forecast-shows-continued-growth.html?page=all</t>
  </si>
  <si>
    <t>Reid Magney, public information officer Wisconsin Government Accountability Board, email interviews Jan. 26, 27, 2015; email interview Feb. 20, 2015 and May 18, 2015
Testimony of Kevin J. Kennedy, Director and General Counsel 
Wisconsin Government Accountability Board, Presidential Commission on Election Administration Cincinnati, Ohio 
September 20, 2013 https://www.supportthevoter.gov/files/2013/09/Kevin-Kennedy-Pres-Comm-on-Election-Admin.pdf
U.S. Election Assistance Commission, http://archives.eac.gov/voter/states/55, accessed May 15, 2015</t>
  </si>
  <si>
    <t>Peggy Nighswonger, Wyoming Election Director, Secretary of State's Office, April 21, 2015, phone.
Wyoming Elections Performance Index fact sheet, The Pew Charitable Trusts, April 2014
http://www.pewtrusts.org/~/media/Assets/2014/04/07/2012_Election_Performance_Index_Wyoming.pdf?la=en
2012 Election Administration and Voting Survey, U.S. Election Assitance Commission, September 2013
http://www.eac.gov/assets/1/Page/990-050%20EAC%20VoterSurvey_508Compliant.pdf</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</si>
  <si>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“Open Records and Meetings Opinions 1997 - to date,” 
Office of Attorney General website, http://www.ag.nd.gov/Opinions/OpenRecordsAndMeetingsOpinions1997-ToDate.htm, accessed Jan. 28, 2015. 
Liz Brocker, spokeswoman for Attorney General Wayne Stenehjem, email, Jan. 30, 2015.</t>
  </si>
  <si>
    <t>Camber Thompson, Office of State Procurement Administrator, March 3, 2015, email interview.  
Tim Leathers, deputy director, Arkansas Depatment of Finance and Administration, February 4, 2015, telephone interview.
Rep. Nate Bell, state representative, March 9, 2015, telephone interview. 
Max Brantley, Senior Editor Arkansas Times, January 20, 2015, telephone interview.
Department of Finance and Administration website, “Suspended/Debarred Vendors,” accessed March 3, 2015, http://www.dfa.arkansas.gov/offices/procurement/guidelines/Pages/suspendedDebarredVendors.aspx
State of Arkansas Procurement Law and Rules, December 2013, http://www.dfa.arkansas.gov/offices/procurement/Documents/lawsRegs.pdf</t>
  </si>
  <si>
    <t>Jake Glance, spokesman for Secretary of State’s Office, in an email interview from the state Capitol on Jan. 22, 2015.
Election Assistance Commission Web site for EAC reports. April 25, 2015, http://www.eac.gov/research/election_administration_and_voting_survey.aspx
EAC national Web site for state-by-state contacts. April; 25, 2015.
http://www.eac.gov/voter_resources/contact_your_state.aspx</t>
  </si>
  <si>
    <t>Phone interview with Jonathan Jones, director of NC Open Government Coalition, Feb. 4, 2015.
Phone interview Feb. 16, 2015 with Hugh Stevens, Raleigh lawyer involved in First Amendment, media and FOI issues. Former general counsel to the NC Press Association.
Article March 14, 2015 by Michael Biesecker and Mitch Weiss.Requests for NC Public Records Result in Long Waits, Fees.  http://www.washingtontimes.com/news/2015/mar/14/requests-for-nc-public-records-result-in-long-wait/?page=all</t>
  </si>
  <si>
    <t>Vanessa Wiseman, spokeswoman, Department of Transportation, Sacramento, Apr. 20, 2015, email
Brian Ferguson, spokesman, Department of General Services, email, Feb. 4, 2105
Department of Industrial Relations, DLSE Debarments webpage, Apr. 20, 2015
http://www.dir.ca.gov/dlse/debar.html</t>
  </si>
  <si>
    <t>Interview with Cameron Quinn, professor at George Mason University, interviewed on Feb. 5, 2015; 
Interview with Jack Young, election law expert at Sandler, Reiff, Lamb, Rosenstein &amp; Birkenstock, interviewed on Feb. 5; 
Interview with Quentin Kidd, professor at Christopher Newport University on Feb. 18.
National Voter Registration Act data, U.S. Election Assistance Commission, 24 June 2013. http://www.eac.gov/registration-data/
Uniformed and Overseas Citizens Absentee Voting Act Survey Findings, U.S. Election Assistance Commission, July 2013. http://www.eac.gov/assets/1/Documents/508compliant_Main_91_p.pdf
2012 Election Administration and Voting Survey Summary of Key Findings , U.S. Election Assistance Commission, September 2013. http://www.eac.gov/assets/1/Page/990-050%20EAC%20VoterSurvey_508Compliant.pdf</t>
  </si>
  <si>
    <t>Robert Freeman, Committee on Open Government, Executive Director, March 24, 2015, New York, phone; 
Jon Campbell, Gannett New York, State Government Reporter, Feb. 6, 2015, New York, phone;
Diane Kennedy, New York News Publishers Association, President, Feb. 5, 2015, New York, phone;
Freedom of Information Law: Public Officers Law, Article 6, Section 89 (http://www.dos.ny.gov/coog/foil2.html);</t>
  </si>
  <si>
    <t>Bryan Whitener, media officer, U.S. Election Assistance Commission via email 3/11/2015;
Dave Ammons, communications director for Secretary of State email 3/10/2015;
2012 Election Administration and Voting Survey, U.S. Election Assistance Commission, accessed April 21, 2015
http://www.eac.gov/research/election_administration_and_voting_survey.aspx</t>
  </si>
  <si>
    <t>Jeff Proctor, investigative reporter, KRQE, 21 May 2015, via phone.
AP files open records lawsuits against NM Governor, The Associated Press, Barry Massey, 5 December 2013, 
http://www.lcsun-news.com/las_cruces-news/ci_24663083/ap-files-open-records-lawsuits-against-nm-governor
You’ve Been Served: SFR court case alleges governor violated IPRA, state constitution, Santa Fe Reporter, Justin Horwath and Joey Peters, 3 September 2013. 
http://www.sfreporter.com/santafe/article-7677-you%E2%80%99ve-been-served.html#sthash.Tkn2dcLF.dpuf
Letter from Jason Smathers to Attorney General Gary King, 16 February 2011, https://docs.google.com/viewer?a=v&amp;pid=sites&amp;srcid=bm1hZy5nb3Z8cHVibGljLXJlY29yZHMtcHJvamVjdHxneDoxY2ExZDBmZWIzZWYyNzhi
Letter from Attorney General's Office to Bernalillo County 20 April 2012, https://docs.google.com/viewer?a=v&amp;pid=sites&amp;srcid=bm1hZy5nb3Z8cHVibGljLXJlY29yZHMtcHJvamVjdHxneDo0N2RkMGY4YWViNmUyYTQ
Letter from Attorney General's Office to Bernalillo County, 22 June 2012, https://docs.google.com/viewer?a=v&amp;pid=sites&amp;srcid=bm1hZy5nb3Z8cHVibGljLXJlY29yZHMtcHJvamVjdHxneDoxMjQ2NTQ5NjM4Yzk3N2Nl</t>
  </si>
  <si>
    <t>Audit reports are available online through the Office of Legislative Audits. Although data can be obtained for free, it is only available in pdf formats. The website is readily accessible and easy to navigate. 
Numerous examples can be found, including recent reports (on March 17, 2015), such as data from the Office of the Register of Wills - Charles County - March 11, 2015, Office of the Clerk of Circuit Court - Charles County - March 11, 2015, Office of the Register of Wills - Calvert County - March 6, 2015, Office of the Attorney General - March 4, 2015, Maryland Institute for Emergency Medical Services Systems - March 3, 2015, 
Department of Labor, Licensing and Regulation - Division of Unemployment Insurance - February 27, 2015. 
There is a week lag time from time delivered to the legislature and then the report being made public.</t>
  </si>
  <si>
    <t>Justin Lee, deputy director of elections, Lt. Governor's Office, in-person interview on March 24, 2015, Salt Lake City. Follow up email on 
May 15, 2015.
Jenn Gonnely, Executive Director, Utah Chapter of League of Women Voters, in-person interview on February 10, 2015, Salt Lake City.
Mary Ann Martindale, Executive Director, Alliance for a Better Utah, in-person interview on February 10, 2015, Salt Lake City.</t>
  </si>
  <si>
    <t>Any user may enter the Office of the State Auditor website at any time and access the reports from the preceding year - with no identification or reasoning required.
Records can be downloaded in bulk, but only in pdf format. 
 It should be noted, however, that the Fraud Hotline Report for the latter half of 2014 was unavailable and not online as of March 24, 2015, suggesting a significant delay in posting.</t>
  </si>
  <si>
    <t>Allen Gilbert, exec. dir. ACLU VT, personal interview, Jan. 6, 2015.
Sec. of State Jim Condos, personal interview Jan. 6, 2015;
Will Senning, Head of Elections Division, personal interviews Jan. 6, 2015 and April 15, 2015.
Bryan Whitener, spokesman, U.S. Election Assistance Commission, email April 15, 2015.
U.S. Election Assistance Commission website, accessed April 17, 2015.
http://www.eac.gov/assets/1/Page/990-050%20EAC%20VoterSurvey_508Compliant.pdf</t>
  </si>
  <si>
    <t xml:space="preserve">The website of the Legislative Post Audit Division makes audit reports accessible to the public. Users can browse all records, or sort them by year, agency, or subject. The website is comprehensive and easily accessible, but all data are pdf files. </t>
  </si>
  <si>
    <t>Phone interview with Mark Goins, state Elections Coordinator, on Feb. 27, 2015. 
Pew Charitable Trusts Elections Performance Index, accessed June 11, 2015: http://www.pewtrusts.org/en/multimedia/data-visualizations/2014/elections-performance-index#state-TN
2012 Election Administration and Voting Survey: A Summary of Key Findings, September 2013: 
http://www.eac.gov/assets/1/Documents/990-050%20EAC%20VoterSurvey_508Compliant.pdf</t>
  </si>
  <si>
    <t>The Auditor of Public Accounts makes available reports as the electronic copies of the final document produced by the auditor's office that include exhibits with original source documentation. 
The reports are in pdf format only.</t>
  </si>
  <si>
    <t>Alicia Pierce, spokeswoman, Texas Secretary of State, interview, Jan. 12, 2005
Bryan Whitener, director of communications, U.S. Election Assistance Commission, email response to queries, June 19, 2015  
U.S. Election Assistance Commission, UOCAVA Studies, accessed June 15, 2015
http://www.eac.gov/research/uocava_studies.aspx</t>
  </si>
  <si>
    <t>Audits and reports by the Louisiana Legislative Auditor are posted online, where they are free to the public to download in pdf format, usually within two weeks of their completion. The actual reports, which include target agency responses and recommended corrective actions but not the supporting investigatory documentation, are posted. Once released publicly, they are immediately available online and can be accessed and downloaded for free by anyone on a computer.
Reports and audits of the internal auditors within various agencies are often not public, and when they are can only be accessed via a public records request and the payment of copying fees.</t>
  </si>
  <si>
    <t>Information provided by the State Board of Accounts is available in pdf format to the public and an index of audit reports is updated each day, says Paul Joyce, state examiner. The public can request copies of reports that aren't available online because the reports pre-date the time when they were filed online. Those reports can be received by requesting them from the agency's office.</t>
  </si>
  <si>
    <t>Shantel Krebs, secretary of state, 20 March 2015, email.
(No other sources available since, as of 20 March 2015, the Election Assistance Commission has not yet published 2014 survey information at http://www.eac.gov/research/election_administration_and_voting_survey.aspx, and since until the information is published, nobody outside of the secretary of state’s office could know or verify whether this information was submitted.)</t>
  </si>
  <si>
    <t>An independent audit of the lobbyists' activity reports is not conducted. The Indiana Lobby Registration Commission is required to do its own auditing each year of 5 percent of the registrations and activity reports, chosen randomly. 
Charles W. Harris, commission executive director, said he conducts the audits and he asks for documentation for every expenditure that is listed on the reports.</t>
  </si>
  <si>
    <t>Audit reports are available for free in a pdf format. Special-interest reports are available as a series of hyperlinks on a similarly named page within the auditor's website. City annual financial reports as well as audit reports are available in pdf format, but finding them on the auditor's website involves filling out a dialogue box.</t>
  </si>
  <si>
    <t>Jennifer Borg, general counsel for North Jersey Media Group, 2/2/15 phone interview. 
John Paff, chairman of New J Libertarian Party's Open Government Advocacy Project, 2/1/15 phone interview 
Tom Cafferty, media lawyer at Gibbons PC, 2/1/15 phone interview</t>
  </si>
  <si>
    <t>Audit reports are online and available to the public at no cost and are posted the same day they are released to the Legislature.
The data can be browsed through the comprehensive website, but files are only in pdf format.</t>
  </si>
  <si>
    <t xml:space="preserve">Audit reports posted on the Audits Division website date back seven years and can be easily browsed. The files are only available in pdf format, however. </t>
  </si>
  <si>
    <t>Audit reports are available by agency through the Illinois Auditor General. Reports are available online and citizens can access the information without barriers.
All files accessible online are in pdf format and are available to any citizen. Users are not required to register before accessing this data.</t>
  </si>
  <si>
    <t>Phone interview, S.C. Elections Commission Executive Director Marci Andino, June 8, 2015
United States Election Assistance Commission 2014 Statutory Overview Report
http://www.eac.gov/research/election_administration_and_voting_survey.aspx
SCVotes
SCVotes.org</t>
  </si>
  <si>
    <t>Lobbying disclosure records are not independently audited by an impartial third party each year; however, when lobbying registrations are filed, the Secretary of State's office will at times compare lobbyist registrations among each other to find discrepancies in clients and contractual lobbyist. 
Complaints are forwarded to  the Inspector General's Office. There's no evidence that any kind of audit was carried out during the study period.</t>
  </si>
  <si>
    <t>Loretta Simonds, Right to Know NH, president, Feb. 3, 2015, Lowell, Mass., phone
Gilles Bissonnette, American Civil Liberties Union of New Hampshire, staff attorney, January 2, 2015, Lowell, Mass., phone
William Chapman, Orr &amp; Reno law firm, attorney and shareholder, December 29, 2014, Lowell, Mass., phone.
Carol Alfano, New Hampshire Judicial Branch, public information officer, Jan. 7. 2015, email</t>
  </si>
  <si>
    <t>No such law exists.
 Georgia law does not mandate performance evaluations of its judges.
 It should be noted that Georgia elects most of its state-level judges, which could be considered a job evaluation by the public.</t>
  </si>
  <si>
    <t>The Idaho Secretary of State’s office investigates lobbying disclosures mainly in response to complaints. However, it (the office) doesn’t require a formal complaint; if the office simply hears, for example, that someone has been lobbying and that person hasn’t registered, it will investigate informally. Examples in the last two years include a lobbyist for a North Idaho consulting group who hadn't registered in 2014, and who did so after being contacted by the office; and a lobbyist for a gambling group who hadn't registered in 2015 and who did so in February after being contacted by the office.
 The office also monitors campaign finance reports, and watches for the interplay between campaign finance filings and lobbyist expenditure reporting, which can point up failures to report, or an expenditure couched as lobbying that actually constitutes a violation of campaign contribution limits.</t>
  </si>
  <si>
    <t>The Department of Audits makes its reports available online, at no cost and within a reasonable amount of time. 
The reports are detailed and complete, but are only available for download in pdf format. They date back at least five years.</t>
  </si>
  <si>
    <t>Interview with John Marion, executive director, Common Cause Rhode Island, Dec. 18, 2014, Providence RI, in person.
Interview with Robert Kando, executive director, Rhode Island Board of Elections, Feb. 4, 2015, phone.
Interview with Robert Rapoza, Director of Elections, Rhode Island Board of Elections, Feb. 9, 2015, phone.
2012 Election Administration and Voting Survey, A summary of key findings, September 2013:
http://www.eac.gov/assets/1/Page/990-050%20EAC%20VoterSurvey_508Compliant.pdf</t>
  </si>
  <si>
    <t>Tony Green, Communications Director, Oregon Secretary of State, January 28, 2015, via email.
2012 Election Administration and Voting Survey, a Summary of Key Findings, by the U.S. Election Assistance Commission, September 2013.
http://www.eac.gov/assets/1/Page/990-050%20EAC%20VoterSurvey_508Compliant.pdf
2010 Election Administration and Voting Survey, a Summary of Key Findings, by the U.S. Election Assistance Commission, December 2011.
http://www.eac.gov/assets/1/Documents/990-281_EAC_EAVS_508_revised.pdf</t>
  </si>
  <si>
    <t>No such law exists. 
State statutes say the process outlining the evaluation procedures should be public information, but that the evaluation "investigations, deliberations, files and records of the commission shall be confidential and not open to the public or subject to disclosure" unless the judge asks that it be public.</t>
  </si>
  <si>
    <t xml:space="preserve">Audits posted online include school construction audits, audits of a drinking water revolving fund and special investigations in entitlement spending, alleged misuse of federal health funds, and questionable use of state credit cards for travel spending by top public officials. 
The files posted on the State Auditor's website are all in pdf format. </t>
  </si>
  <si>
    <t>Hawaii Revised Statutes 84-14 governing conflicts of interest do not apply to the state Legislature, but each house of the legislature has in its rules clear guidance for how lawmakers are to recuse themselves in conflicts of interest.</t>
  </si>
  <si>
    <t>Karen Lynn-Dixon, research director, U.S. Election Assistance Commission, 9 June 2015, Silver Spring, Md., interview by phone.
Wanda Murren, press secretary for the Pennsylvania Department of State, 13 April 2015, Harrisburg, Pa., interview by email. 
2012 Election Administration &amp; Voting Survey Report data, accessed 9 June 2015, http://www.eac.gov/research/election_administration_and_voting_survey.aspx
2010 Election Administration &amp; Voting Survey Report data, accessed 9 June 2015, http://www.eac.gov/research/election_administration_and_voting_survey.aspx</t>
  </si>
  <si>
    <t>The State's Auditors of Public Accounts makes reports accessible online, but only in pdf format. 
The reports are easy to access, with a clear menu on the left of its homepage, and easy to understand, even for those not fluent in accounting. The oldest reports available online go as far back as 1997. There are also clear instructions on how to get copies of reports that are not online -- electronically, if available, if not on paper.</t>
  </si>
  <si>
    <t>Legislators are required to avoid conflict of interests, which is defined as exploiting their official position to gain a personal benefit. The law does not define a recusal mechanism like prohibiting votes on issues in which a lawmaker has a personal financial stake. The conflict of interest provision does not extend to family. 
 The Senate and the House, however, do have their own rules regarding conflict of interest. Senators are asked to avoid actions or decisions that are motivated by economic self-interest rather than public duty. Senate rules also prohibit Senators from voting on issues where the senator or an immediate family member has a “direct pecuniary interest.” 
 § 45-10-21 of the Code of Ethics states that 
 "(a) It is essential to the proper operation of democratic government that public officials be independent and impartial, that governmental decisions and policy be made in the proper channels of the governmental structure, that public office not be used for private gain other than the remuneration provided by law, and that there be public confidence in the integrity of government. The attainment of one or more of these ends is impaired whenever there exists a conflict between the private interests of an elected official or a government employee and his duties as such. The public interest, therefore, requires that the law protect against such conflicts of interest and establish appropriate ethical standards with respect to the conduct of elected officials and government employees in situations where conflicts exist."</t>
  </si>
  <si>
    <t>The Bureau of State Audits reports are timely and available without restriction or registration.
The records online are only available in pdf format, with some summaries offered as text-only Word files. The bureau says it is creating  a new html format that its expect to have ready in the next few months in late 2015. Reports are also available in both Braille and audio recordings.</t>
  </si>
  <si>
    <t>Matthew Masterson, member, U.S. Elections Assistance Commission, Columbus, interview 1-15-15 
Secretary of State Jon Husted, speech before Ohio Association of Election Officials, Columbus, 1-14-15 
Ohio's 2012 US EAC report: http://www.eac.gov/assets/1/Page/990-050%20EAC%20VoterSurvey_508Compliant.pdf 
U.S. ELECTION ASSISTANCE COMMISSION 2012 Election Administration and Voting Survey: http://www.eac.gov/assets/1/Page/990-050%20EAC%20VoterSurvey_508Compliant.pdf</t>
  </si>
  <si>
    <t>Audit reports are posted online for free in a timely, complete fashion, and with searchable text. They are available in pdf format and reports as far back as from 1999 can be found on the website.</t>
  </si>
  <si>
    <t xml:space="preserve">No such law exists.
There is no provision in the law for performance evaluations for state-level judges. </t>
  </si>
  <si>
    <t xml:space="preserve">Bryan Dean, spokesman for the Oklahoma Election Board, telephone interview 1/28/15 9:20 a.m. 
U.S. Election Assistance Commission website http://www.eac.gov/assets/1/Documents/508compliant_Main_91_p.pdf
Oklahoma Election Board website: 
http://www.ok.gov/elections/documents/2014_OK_EAVS_2015-02-26_FINAL.xls
Wayne Greene, former senior political reporter and current Editorial Pages editor, Tulsa World, in-person interview, 1/28/15 2 p.m. </t>
  </si>
  <si>
    <t>Evaluations for state judges in Colorado are available to the public online, and by law must be released to the public no later than 45 days prior to a retention election. The law also states a narrative and recommendation for judges be printed in a ballot information booklet and be mailed to voters.</t>
  </si>
  <si>
    <t>Florida statute  112.3143 does prohibit a legislator from voting on any matter that the legislator knows would be to his/her private gain or loss, defined as "economic benefit or harm that would inure to the officer, his or her relative, business associate, or principal." 112.3143 (2), however, allows for legislators to vote in actions where a relative or business associate might see an economic benefit or harm, so long as the conflict of interest is disclosed in a public record no more than 15 days after the vote. 
(2)(a) A state public officer may not vote on any matter that the officer knows would inure to his or her special private gain or loss. Any state public officer who abstains from voting in an official capacity upon any measure that the officer knows would inure to the officer’s special private gain or loss, or who votes in an official capacity on a measure that he or she knows would inure to the special private gain or loss of any principal by whom the officer is retained or to the parent organization or subsidiary of a corporate principal by which the officer is retained other than an agency as defined in s. 112.312(2); or which the officer knows would inure to the special private gain or loss of a relative or business associate of the public officer, shall make every reasonable effort to disclose the nature of his or her interest as a public record in a memorandum filed with the person responsible for recording the minutes of the meeting, who shall incorporate the memorandum in the minutes. If it is not possible for the state public officer to file a memorandum before the vote, the memorandum must be filed with the person responsible for recording the minutes of the meeting no later than 15 days after the vote.</t>
  </si>
  <si>
    <t>Phone interview April 23, 2015, with Veronica DeGraffenreid, elections preparation and support manager for the NC Board of Elections.  Followup phone interview June 5, 2015.
Phone interview April 23, 2015, with Gary Bartlett, NC Board of Elections executive director from 1993 to May 2013. 
Phone  interview March 12, 2015 with George McCue, agency counsel for the state board of elections.</t>
  </si>
  <si>
    <t>The Arkansas Division of Legislative Audit publishes audit reports online for the public. Citizens can browse the data or search by auditee, audit ID, or year. The records available are in pdf format, but can be accessed by anyone at no cost.</t>
  </si>
  <si>
    <t>Jim Silrum, deputy secretary of state, interviewed by phone from Bismarck, N.D., Feb. 25, 2015 and email, March 4, 2015.
2014 Election Administration and Voting Survey (North Dakota’s 2014 filing), Office of Secretary of State, received by email from Silrum, March 3, 2015.
Bryan Whitener, director of communications and clearinghouse for U.S. Election Assistance Commission, email, March 11, 2015.</t>
  </si>
  <si>
    <t xml:space="preserve">All audit reports (statewide audits, special audits, sunset audits and IT audits) are available online. "We do not publish datasets online," writes Legislative Auditor Kris Curtis in a Feb. 20 email. "Our reports provide information in summary form." However, the summaries provided in audits do provide a glimpse at how the Division of Legislative Audit arrived at its conclusions. 
The information provided is in compliance with some Sunlight Foundation open data principles: completeness (audits reports are listed by year from 2003 to 2014); timeliness (the reports are published online when they are completed), ease of physical and electronic access (reports are published online), and usage costs (there is no fee associated with accessing the reports.)  
However these audit reports are only available online in PDF form. </t>
  </si>
  <si>
    <t>John Conklin, New York Board of Elections, Director of Public Information, March 5, 2015, New York, phone; 
Susan Lerner, Common Cause New York, Executive Director, Feb. 25, 2015, New York, phone; 
 New York responses to Election Administration and Voting Survey, via John Conklin at New York Board of Elections, accessed March 11, 2015, https://docs.google.com/a/mattkrupnick.com/spreadsheets/d/1Iu_sYI2fr0XrDfPO8GG7rBGGz6_X84VyD0uQ2JHFY6I/edit?usp=sharing</t>
  </si>
  <si>
    <t>There have not been any independent audits of lobbying records during the study period.
 A 2014 performance audit of the Government Transparency and Campaign Finance commission tasked with oversight of the lobbying disclosures found that the commission lacks policies and procedures to review disclosure records as required.</t>
  </si>
  <si>
    <t>Audit reports are available online through the Office of the Auditor General. The website is readily accessible and can be navigated very easily. Users can browse reports by entity (universities, state agencies, cities and towns), but all information is in pdf format.</t>
  </si>
  <si>
    <t>Although the law requiring random independent audits has been on the books since 2005, these audits are only happening for the first time this year. Ben Wilcox confirmed this information as did several news articles. Three percent of registered executive and legislative lobbying firms (a total of 26 firms) were selected in February for audits of their compensation forms.
The Joint Legislative Auditing Committee, which was established  Nov. 18, 2014, by Joint Rule of the Legislature, is in charge of the entire process. The committee selected four independent auditing companies to do the work, and each lobbying firm that has been audited may choose from the four. Because the enforcement of the law is so new, it’s hard to tell yet whether these random audits will be effective in identifying problems. 
Audits are in progress and were expected to be completed by June 30, 2015. However as of the end of the period of study, there was no evidence of the audits actually taking place.</t>
  </si>
  <si>
    <t>Daniel Ivey Soto, state senator and executive director, New Mexico Association of County Clerks, 8 April 2015, via phone.
Maggie Toulouse Oliver, Bernalillo County Clerk, 10 April 2015, via phone. 
New Mexico Elections Performance Index, The Pew Charitable Trusts, April 2014, http://www.pewtrusts.org/~/media/Assets/2014/04/07/2012_Election_Performance_Index_New_Mexico.pdf?la=en</t>
  </si>
  <si>
    <t>Interview 1/19/15 with Barry Smith, executive director, Nevada Press Association, Carson City.
Interview 1/19/15 with Sandi Chereb, Las Vegas Review-Journal political reporter, Carson City.
Phone interview 2/3/15 with Sarah Bradley, deputy attorney general, public records deputy.
"Public Records," April 2, 2014, by Sarah Bradley, deputy attorney general for public records.
 http://nsla.nv.gov/uploadedFiles/nslanvgov/content/Records/Public_Records/Bradley%202014%20NPRA.pdf</t>
  </si>
  <si>
    <t>Audit reports are posted online within days of becoming final and become final after they are presented to the audited agency and that agency has a chance to respond to the audit or refute information in it. 
The audits include detailed reports on information found by the examiners but are available in pdf format only.</t>
  </si>
  <si>
    <t>David Scanlan, office of the New Hampshire Secretary of State, senior deputy secretary of state, January 9, 2015, Lowell, Mass., phone
U.S Election Commission 2012 Election Administration and Voting Survey, accessed April 29, 2015
http://www.eac.gov/assets/1/Page/990-050%20EAC%20VoterSurvey_508Compliant.pdf
Election Administration and Voting Survey, website of the U.S. Election Assistance Commission, accessed Jan. 1-22, 2015, http://www.eac.gov/research/election_administration_and_voting_survey.aspx</t>
  </si>
  <si>
    <t>Frank Askin, professor Rutgers Law School, 2/16/15 phone interview. 
Rajiv Parikh, counsel at Genova Burns, who specializes in Election law, 2/18/15 phone interview. 
New Jersey Failing to Offer Voter Registration to Low-Income Resident, Lawyers Committee for Civil Rights, OCTOBER 01, 2013: http://www.lawyerscommittee.org/projects/voting_rights/press_releases?id=0357</t>
  </si>
  <si>
    <t>Byron Schlomach, Goldwater Institute Center for Economic Prosperity Director, telephone interview 3/2/15
State Procurement Office, Procurement Ethics, Accessed May 7, 2015, https://spo.az.gov/sites/default/files/documents/files/20150202%20TB%20001%20Procurement%20Ethics%20%28rev0215%29.pdf
Myles A. Schneider, Arizona Procurement Fraud Attorney, Accessed May 7, 2015
http://www.schneiderfederallaw.com/procurement-fraud.html
State Procurement Office, Suspended and Debarred Firms, accessed June 22, 2015
https://spo.az.gov/administration-policy/state-procurement-resource/suspended-debarred-firms</t>
  </si>
  <si>
    <t>Lesley Donley, Deputy Attorney General, email interview, March 16, 2015
Shawn Renner, Lincoln attorney representing Media of Nebraska, in-person interview at his office, March 9, 2015
Gavin Geis, executive director, Common Cause Nebraska, in-person interview at The Mill coffeeshop, March 11, 2015
Lincoln Journal Star, Don Walton, “NU President Search Violated Law, Attorney General Says,” July 3, 2015; http://journalstar.com/news/local/education/nu-president-search-violated-law-attorney-general-says/article_38d55c91-beb3-525e-98ec-079948f0dbf2.html</t>
  </si>
  <si>
    <t>A 100 score is earned if audit reports are made available online and can be easily accessed, downloaded in bulk, and in machine-readable format. 
A 50 score is earned if audit reports exist online but cannot be easily accessed and/or downloaded in bulk, but can be downloaded in machine-readable format. 
A 0 score is earned if no audit reports are available online or they are but cannot be downloaded.</t>
  </si>
  <si>
    <t>Phone interview 1/14/15 with Kevin Benson, deputy attorney general representing secretary of state's office.
Phone interview 2/2/15 Sandi Chereb, political reporter, Las Vegas Review-Journal. 
Phone interview 2/2/15 with Bonnie Gilbert, Nevada election coordinator for AP.</t>
  </si>
  <si>
    <t>Executive Order 09-11 Vermont Executive Code of Ethics (2011). 
 http://governor.vermont.gov/executive_orders/09-11-executive-code-of-ethics
 Agency of Administration Bulletin 3.4, accessed April 17, 2015. 
 http://aoa.vermont.gov/sites/aoa/files/AOA-Bulletin3_4-June2014%20%282%29.pdf
 Human Resources Dept. Personnel Policy and Procedures Manual, Policy 5.6, Employee Conduct, accessed April 17, 2015. 
 http://humanresources.vermont.gov/sites/dhr/files/Documents/Policy%20Manual/Number%205.6%20-%20EMPLOYEE%20CONDUCT.pdf
 Justin St. james, Staff Attorney, Vermont State Employees Association personal interview Feb. 17, 2015.
 Former Sen. Vincent Illuzzi, personal interview Feb.17, 2015.
 Michelle Anderson, General Counsel, Department of Human Resources, email March 9, 2015.</t>
  </si>
  <si>
    <t>New York's unusually high political contribution limits reduce the need for most individuals to circumvent the rules. Lobbyists are treated the same as any individual donor, so they are subject to the same lenient rules as other donors. 
In addition, New York's political power is so concentrated in the central leadership of the two major parties that lobbyists need not trouble themselves with donating to most candidates, said Susan Lerner of Common Cause New York. Individuals may donate more than $100,000 per year to a party committee for campaign purposes. The law also allows unlimited donations to party "housekeeping" funds, money that is not supposed to be used for campaigning but sometimes is.</t>
  </si>
  <si>
    <t>In practice, audit reports are made available in open data format.</t>
  </si>
  <si>
    <t>Pam Robinson, Administrator of the Public Funds Division, Wyoming, Department of Audit, May 6, 2015, phone.                                                                                                                 
Department of Audit Public Funds Division website, May 8, 2015 https://sites.google.com/a/wyo.gov/division-of-public-funds/audits                            
Despite state audits, Wyoming small-town leaders face little accountability, Laura Hancock, Casper Star-Tribune, April 22, 2013
http://trib.com/news/state-and-regional/despite-state-audits-wyoming-small-town-leaders-face-little-accountability/article_30c9de54-851e-5114-bdb5-ec4d5d395e9c.html 
Pavement and paychecks: Audit of La Barge finds problems with mayor's work, Laura Hancock, Casper Star-Tribune, Nov. 16, 2014, 
http://trib.com/news/state-and-regional/govt-and-politics/pavement-and-paychecks-audit-of-la-barge-finds-problems-with/article_e45e1614-3a3f-5612-8591-d11109914931.html</t>
  </si>
  <si>
    <t>John Griffing, former staff director, Senate Budget Committee, Dec. 29, 2014, Sacramento, interview
H.D. Palmer, Deputy Director, Department of Finance, Jan. 12, 2015, Sacramento, email
Department of Finance, General Fund Multi-Year Forecast at 2015-16 Governor's Budget, Sacramento, Jan. 9, 2014, 
http://www.dof.ca.gov/reports_and_periodicals/documents/MY_Website_Workbook_at_2015-16_GB.pdf
Legislative Analyst, The 2015-16 Budget: California's Fiscal Outlook, Sacramento, Nov. 19, 2014
http://lao.ca.gov/Publications/Detail/3152
Treasurer's Office, Debt Affordability Report, Sacramento, Oct. 2014
http://www.treasurer.ca.gov/publications/2014dar.pdf
Controller's Office, Cash Report Summary Analysis, Sacramento, Oct. 2014
http://sco.ca.gov/eo_2014_10_summary_analysis.html</t>
  </si>
  <si>
    <t>Nepotism on the part of executive branch officials is expressly prohibited under New Hampshire law, but there is no direct reference to “cronyism” or “patronage.”
New Hampshire’s ethics law prohibits executive branch officials from hiring, evaluating, setting the compensation or supervising any employee or member of a state board or commission to whom he or she is related. The definition of related includes a spouse, parent by birth or adoption; child by birth or adoption; siblings and immediate family in-laws. 
At least some practices related to cronyism and patronage would likely fall under the code’s conflict-of-interest policy, which requires that executive branch officials refrain from participating in “any matter in which they, or their spouse or dependents, have a private interest which may directly or indirectly affect or influence the performance of their duties.”</t>
  </si>
  <si>
    <t>There are no documented instances of decision-makers and/or family members violating the law governing gifts and hospitality. 
 "Failure to follow regulations governing gifts and hospitality could lead to removal for cause by the governor," said Michael Walden-Newman, executive director of the Nebraska Investment Council. "That has not happened."</t>
  </si>
  <si>
    <t>Access to Reports, Legislative Audit Bureau
http://legis.wisconsin.gov/lab/windex.htm
Rick Chandler, state Revenue Secretary. Phone interview, Feb. 22, 2015 , Richard.Chandler@revenue.wi.gov 
Todd Berry, president, Wisconsin Taxpayers Alliance, phone and email interviews, Feb. 22, 2015
LAB Report 14-16 “Biennial Report,” December 2014 http://legis.wisconsin.gov/lab/reports/14-biennialreport.pdf
Access to Reports, Legislative Audit Bureau,  http://legis.wisconsin.gov/lab/windex.htm</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</si>
  <si>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Department of Finance and Administration website, “General Revenue and Economic Forecast,” accessed February 17, 2015, http://www.dfa.arkansas.gov/offices/directorsOffice/Documents/greForecast.pdf</t>
  </si>
  <si>
    <t>Texas Government Code, Ethics, Chapter 572 (Standards of Conduct, Conflict of Interest), Section 572.051. Effective Sept. 1, 1993
http://www.statutes.legis.state.tx.us/Docs/GV/htm/GV.572.htm
Texas Penal Code, Title 8.  Offenses Against Public Administration, Chatper 36.  Bribery and Corrupt Influence, Section 36.02.  Effective Sept. 1, 1994   
http://www.statutes.legis.state.tx.us/Docs/PE/htm/PE.36.htm
Texas Government, Chapter 305, Registration of Lobbyists, Sections 305.002, 305.024.  Last accessed, July 5, 2015.
http://www.statutes.legis.state.tx.us/Docs/GV/htm/GV.305.htm</t>
  </si>
  <si>
    <t>South Dakota Codified Laws, Title 3, Chapter 8, “Compensation of Officers and Employees,” Section 3, adopted 1901, last amended 1980, http://legis.sd.gov/Statutes/Codified_Laws/DisplayStatute.aspx?Type=Statute&amp;Statute=3-8-3.
 House Bill 1064, “An Act to prohibit unlawful self-dealing by state officers and employees,” 2015 South Dakota Legislature, signed March 12, 2015 by the governor, http://legis.sd.gov/Legislative_Session/Bills/Bill.aspx?File=HB1064ENR.htm&amp;Session=2015.
 Jesse Weins, dean of the College of Leadership and Public Service at Dakota Wesleyan University in Mitchell, 15 May 2015, email</t>
  </si>
  <si>
    <t>Adam Wilson, Washington communications manager for State Auditor, email interview 3/27/2015;
 "State audit raps spending by head of UW program," Katherine Long, The Seattle Times, 10/7/2013
 http://www.seattletimes.com/seattle-news/state-audit-raps-spending-by-head-of-uw-program/
 "Audit report search," State Auditor website, accessed May 11, 2015
 http://portal.sao.wa.gov/ReportSearch</t>
  </si>
  <si>
    <t>Executive Order by the Governor. No. 20, Aug. 31, 2012
 https://www.tn.gov/sos/pub/execorders/exec-orders-haslam20.pdf
 Comprehensive Governmental Reform Act, 2006, Tenn. Code Ann. § 3-6-305(a)(1)
 http://www.tn.gov/sos/tec/EthicsReformAct.pdf
 Comprehensive Governmental Reform Act, 2006, Tenn. Code Ann. § 3-6-305(a)(2)
 http://www.tn.gov/sos/tec/EthicsReformAct.pdf
 State Employee Handbook (See Page 19), accessed May 5, 2015
 http://www.tn.gov/dohr/employees/pdf/Employee_Handbook.pdf</t>
  </si>
  <si>
    <t>State Auditor Glen Gainer in a telephone interview from his office in the state Capitol on Feb. 6, 2015.
 State Auditor’s office Web site on which audits are posted accessed April 27, 2015
 http://www.wvsao.gov/ChiefInspector/pdfAuditWebApp/Default.aspx</t>
  </si>
  <si>
    <t>State ethics laws on accepting gifts in exchange for action or non-action in their capacities as state employees apply to state employee retirement system employees but do not include specific limits or reporting requirements for gifts in general, with the exception of categories of gifts that pension decision-makers must report on their financial asset disclosure forms.
State employee retirement systems in Missouri generally have more specific conflict of interest policies internally and a couple reported that these include limitations on gifts and hospitality. There have been no documented cases of state pension employees or their families accepting gifts or hospitality in violation of internal policies or the state conflict of interest law during the study period.</t>
  </si>
  <si>
    <t>Martha Mavredes, Auditor of Public Accounts, 18 February 2015, Richmond, Virginia, interviewed by email.
Reports, Auditor of Public Accounts, various dates, accessed 18 February 2015. http://www.apa.virginia.gov/APA_Reports/Reports.aspx
June Jennings, Virginia Inspector General, 19 February and 6 March 2015, Richmond, Virginia, interview by phone and email.
Reports, Office of State Inspector General, various dates, accessed 19 February 2015. https://osig.virginia.gov/reports/</t>
  </si>
  <si>
    <t xml:space="preserve">Karen McLaughlin, Children's Action Alliance Director of Budget and Research and former Department of Economic Security Financial Services Administrator, telephone interview 2/19/2015
JLBC's economic and revenue-related documents, Accessed May 7, 2015, http://www.azleg.gov/jlbc/economicanalysis.htm
Governor's Office of Strategic Planning &amp; Budgeting, Five-Year Strategic Plans for FY 2013-FY 2017, Accessed May 7, 2015
http://www.ospb.state.az.us/strategic-plans.aspx
 </t>
  </si>
  <si>
    <t xml:space="preserve"> John Dougall. Utah State Auditor, in-person interview on February 26, 2015, Salt Lake City. 
Richard Ellis, Utah State Treasurer, in-person intereview April 8, 2015, Salt Lake City. 
Steve Allred, Deputy Director, Office of Legislative Fiscal Analyst, email response to questions, April 9, 2015.
State Auditor Audits are available at http://auditor.utah.gov/accountability/financial-audits/.
</t>
  </si>
  <si>
    <t>March 11 phone interview with Gunnar Knapp, director of the Institute of Social and Economic Research;
"Fall 2014: Revenue Sources Book," Alaska Department of Revenue (http://www.tax.alaska.gov/programs/documentviewer/viewer.aspx?1124r), accessed March 15, 2015; 
FY2015 10-Year Plan, Office of Management and Budget (https://www.omb.alaska.gov/html/information/10-year-plan/fy15-10-year-plan.html);</t>
  </si>
  <si>
    <t>State law forbids nepotism in hiring and supervision of employees within the executive branch; it does not address cronyism or patronage.</t>
  </si>
  <si>
    <t>RI General Laws: § 35-14-5, passed in 1987, can be found here: 
http://webserver.rilin.state.ri.us/Statutes/TITLE36/36-14/36-14-5.HTM
Jason Gramitt, deputy, Rhode Island Ethics Commission, and lawyer, Interview, Feb. 13, 2015, phone.</t>
  </si>
  <si>
    <t>Auditor Doug Hoffer, personal interview Jan. 21, 2015.
 Former Auditor Elizabeth Ready telephone inteerview Feb. 10, 2015.
 Auditor's ski lease report, "State Land Leases Boost Ski Industry, but Are Dated and Inconsistent," accessed April 20, 2015
 http://auditor.vermont.gov/reports/other/ski_leases</t>
  </si>
  <si>
    <t>Nevada law prohibits nepotism among executive-branch political appointees. The law doesn't make reference to cronyism or patronage.</t>
  </si>
  <si>
    <t>S.C. Code 8-13-705 (1991)
http://www.scstatehouse.gov/code/t08c013.php
S.C. Code  8-13-710 (1991)
http://www.scstatehouse.gov/code/t08c013.php
S.C. Code 8-13-1120 (1991)
http://www.scstatehouse.gov/code/t08c013.php
S.C. Code 2-17-10 (1962)
http://www.scstatehouse.gov/code/t02c017.php
S.C. Code 2-17-90 (1991)
http://www.scstatehouse.gov/code/t02c017.php</t>
  </si>
  <si>
    <t>Harvey Kronberg, publisher, Quorum Report, telephone interview, Feb. 19, 2015
The State Auditor's Office, Reports, Accessed May 4, 2015
http://www.sao.state.tx.us/reports/Default.aspx
SAO:  Reports.  An Investigative Report on the Health and Human Services Commission’s and the Office of Inspector General’s Procurement of Services and Commodities from 21CT, Inc.  April 2015.   Report Number 15-031.   Accessed May 4, 2015
https://www.sao.state.tx.us/reports/report.aspx?reportnumber=15-031</t>
  </si>
  <si>
    <t>Mississippi does not have a law limiting gifts and hospitality to public officials. There are reporting requirements.
Lobbyists are required to file public reports that include the names of government officials that receive any gifts and perks from lobbyists along with their description and value.
The House of Representatives did pass a bill in February 2015 to require public officials to annually report gifts worth $500 or more to the state Ethics Commission, but the Senate rejected that proposal.</t>
  </si>
  <si>
    <t>Nepotism is prohibited by Montana Annotated Code title 2, chapter 2, part 3, section 2: "It is unlawful for a person or member of any board, bureau, or commission or employee at the head of a department of this state or any political subdivision of this state to appoint to any position of trust or emolument any person related or connected by consanguinity within the fourth degree or by affinity within the second degree." There are exceptions, but they do not apply to the executive branch.
There are no specific laws for cronyism and patronage. However, the state's hiring law says that "all hiring must be on the basis of merit and qualifications." (Montana Code Annotated Code, title 49, chapter 3, part 2, section 7)</t>
  </si>
  <si>
    <t>Phone interview with Erik Schelzig, reporter with the Associated Press, on May 22, 2015. 
Tennessee Comptroller website listing audits, accessed May 6, 2015
http://www.comptroller.tn.gov/sa/
Tennessee Comptroller Twitter feed, accessed May 6, 2015
https://twitter.com/TNCOT
Tennessee Comptroller press release page, accessed May 6, 2015
http://www.comptroller.tn.gov/com/NewsReleases.asp</t>
  </si>
  <si>
    <t>Appointment of any relative to the fourth degree of relation by a public officer or employee to public office or employment is explicitly penalized with forfeit of office or employment by article VII section 6 of the Missouri Constitution.
Chapter 105 section 452 of the Missouri Revised Statutes prohibits elected and appointed officials and employees from offering or advocating for a political appointment “in exchange for anything of value.” Cronyism is not explicitly mentioned.
Protections against arbitrary dismissal for state employees are complicated in Missouri but the Code of State Regulations, title 1 division 20 chapter 4(1(D)) gives the Office of Administration the ability to hear appeals from dismissal, demotion, or suspension, but only if the appeal is filed within 30 days of the date of the personnel action with “reasons for claiming that [the action] was for political, religious, or racial reasons and not for the good of the service.”</t>
  </si>
  <si>
    <t>Public Official and Employee Ethics Law, Title 65, Section 1103(b)(c) (Restricted activites - seeking and accepting improper influence) and Section 1106(j) (State Ethics Commission - Regulations), 1998
http://www.legis.state.pa.us/cfdocs/legis/LI/consCheck.cfm?txtType=HTM&amp;ttl=65&amp;div=0&amp;chpt=11</t>
  </si>
  <si>
    <t>Kelly Butler, state Budget Officer, March 18, 2015, telephone interview. 
David White, The Birmingham News, former state political reporter, March 6, 2015, telephone interview.</t>
  </si>
  <si>
    <t>Mississippi Code Section 25-4-105 (1) states that "No public servant shall use his official position to obtain, or attempt to obtain, pecuniary benefit for himself other than that compensation provided for by law, or to obtain, or attempt to obtain, pecuniary benefit for any relative or any business with which he is associated."
Mississippi Code Section 25-1-53 prohibits any elected official from participating in nepotism. The law does not specify prohibitions on cronyism or patronage.
In Mississippi, elected officials, their appointed staff, department heads and higher level staff are considered at-will state employees, not civil servants; therefore, they are not protected under the Mississippi State Personnel Board from arbitrary dismissal.</t>
  </si>
  <si>
    <t>Martin Guindon, state auditor general, 1 April 2015, email.
List of audits of state entities, Department of Legislative Audit, http://legislativeaudit.sd.gov/Reports/State/state_reports_all.htm, 1 April 2015.
Audit Report, Governmental Funds of the South Dakota Governor’s Office of Economic Development, as of June 30, 2013, and the four fiscal years then ended, http://legislativeaudit.sd.gov/Reports/State/Legislative%20Audit%20of%20GOED-February%2012,%202014.pdf, 1 April 2015.</t>
  </si>
  <si>
    <t>Based on online search and experts' interviews, there are no documented cases of members of decision-makers at state-run pension funds and/or family members accepting gifts or hospitality above what is legally allowed.</t>
  </si>
  <si>
    <t>Oregon Revised Statutes Chapter 244 - Government Ethics, Sections 244.020 (1974).
https://www.oregonlegislature.gov/bills_laws/lawsstatutes/2013ors244.html</t>
  </si>
  <si>
    <t>No cases have been documented that show pension board members -- or their families -- have unduly gained from gifts and hospitality. However, in reality the pension board members play a minimal role, handling administrative matters and occasional disputes over the amount of retirement funds an individual employee or retiree is eligible for. They do not make decisions about investments or hiring outside investment advisers.
Officials say that no violations of gifts/hospitality rules have occurred at the Investment Advisory Committee, the other half of Michigan's two-tiered oversight system. But the IAC, despite its name, has no fiduciary control over the pension system. So, the IAC members, like the members of the five pension boards, are not the subject of gift-giving.
The real decisions are made by analysts at the Bureau of Investments and the state's weak, self-policing gift disclosure process makes it very difficult to know if bureau employees are unduly influenced by outside forces.
Overall, the state does not have a gift registry and it is up to bureau employees to self-report gifts, including those bestowed on family members, that could influence their workplace decisions. The rules apply to immediate family, which is defined as "an employee’s grandparent, parent, parent-in-law, stepparent, sibling, spouse, child, or stepchild."</t>
  </si>
  <si>
    <t>Wyoming has a Consensus Revenue Estimating Group (CREG), which publishes multi-year fiscal projections such as estimated revenues, expenditures and obligations. Those are all available online for free.</t>
  </si>
  <si>
    <t>The Code of Ethics for Employees of the Executive Branch, Subd 5 states that prohibited conflict of interests include the “use or attempted use of the employee's official position to secure benefits, privileges, exemptions or advantages for the employee or the employee's immediate family or an organization with which the employee is associated which are different from those available to the general public.”
Additionally, Minnesota Statute Chapter 43A.14 states “All appointments… shall be based upon merit and ability to perform the duties of the position and the needs of the employing agency, including the need to achieve and maintain a representative work force.” However, there's no explicit mention of cronyism or patronage.</t>
  </si>
  <si>
    <t>Office of the State Auditor, State Agency reports
http://osa.sc.gov/stateengagements/Pages/index.aspx
Reports of Investigation, Reviews and Analysis
http://oig.sc.gov/Pages/Reports.aspx
S.C. Interim State Auditor Rich Gilbert, May 26, 2015 phone interview
Inspector General Patrick Malay, June 2, 2015 phone interview</t>
  </si>
  <si>
    <t>The Auditor General's web site, Audit Reports, accessed April 21, 2015:
http://www.oag.state.ri.us/reports.html
Dennis Hoyle, Rhode Island Auditor General, phone interview, March 12, 2015
Tim White, investigative reporter, WPRI-Channel 12, March 31, 2015
Ian Donnis, political reporter, Rhode Island Public Radio, Interview, Feb. 5, 2015, phone.</t>
  </si>
  <si>
    <t>The Legislative Fiscal Bureau is a nonpartisan legislative service agency, which is charged with the statutory responsibility of assisting the Joint Committee on Finance and the Legislature in their deliberations on fiscal matters. Similar to the State Budget Office, the Bureau's analysts are assigned the responsibility for review of specific state agencies' budgets. The Secretary of the DOA is required, by statute (s. 16.43), to provide to the Governor or Governor-Elect and to each member of the next Legislature, by November 20 of each even-numbered year, a compilation of the total amount of each state agency's biennial budget request. This report includes the current year and two additional years.
In addition, the statutes require that the report include information on the actual and estimated revenues for the current and forthcoming biennium. These revenue estimates are prepared by the Department of Revenue and are used by the Governor as the basis on which total general fund biennial budget spending levels are recommended. Subsequent to the release of the November 20 report, the Legislative Fiscal Bureau publishes a summary of the major items included in state agencies' budget requests and distributes this document to each member of the Legislature. This summary is distributed in December of each even-numbered year. The Fiscal Bureau also prepares an independent estimate of general fund revenues. This is provided annually, in January, to the Legislature and is available free online. Debt levels are released along with the formal budget unveiling.</t>
  </si>
  <si>
    <t>Nepotism is not explicitly prohibited under the state conflict of interest law. However, the law does ban elected and appointed officials from participating in “particular matters” in which their immediate family members have a financial interest.  Exemptions to the law can be approved if they are disclosed in advance and pass muster with the State Ethics Commission.   
The statute also establishes a code of conduct for public employees, which prohibits them from using their position to secure an unwarranted privilege of substantial value for themselves or others, or acting in a way that indicates they can be influenced because of their official position.   
Immediate family is defined as “the employee and his spouse and their partners, children, brothers and sisters.” . Violations of this statute carry up to a $10,000 fine and/or a five-year prison sentence.
The conflict of interest laws also require that each candidate for employment as a state employee shall be required by the hiring authority as part of the application process to disclose, in writing, the names of any state employee who is related to the candidate as: spouse, parent, child or sibling or the spouse of the candidate’s parent, child or sibling (which are public record).</t>
  </si>
  <si>
    <t>Frank Pinto, lobbyist and former Republican candidate for Auditor General, 6 April 2015, interview by phone.
Jack Wagner, former PA Auditor General, 7 April 2015, interview by phone.
Administrative Directive re: Right-to-Know Policy, Department of the Auditor General Commonwealth of Pennsylvania, Suzanne Itzko, Deputy Auditor General for Administration, Revised 2 May 2013, http://www.auditorgen.state.pa.us/media/default/misc/RTKAdminDirective50213.pdf</t>
  </si>
  <si>
    <t xml:space="preserve">No such law exists.
All of the employees in the Governor's Office are political appointees -- at-will employees -- and in each department the five highest-ranking officials are also not civil servants. So, state laws and rules preventing nepotism, cronyism or patronage do not apply. </t>
  </si>
  <si>
    <t>Limits on individual donations to candidates can be easily circumvented by directing money through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It's legal as long as there's no "coordination," a term that is undefined in statute and therefore amounts to what one state lawmaker calls a "monster loophole."
 As the Albuquerque Journal reported, "Some of the smaller PACs in the web are newly formed, and some appear to do nothing, or little more than serve as funnels for large amounts of campaign cash from the larger PACs." Lobbyists are limited to $2,400 like everyone else but when they act as bundlers, collecting money from their clients (etc.) they can give as much as they want. There is a loophole in the reporting, however, as the current secretary of state, Dianna Duran, does not require lobbyists' employers to report when they also give contributions to the same candidates. According to her official guide to the Lobbyist Regulation Act, "The Secretary of State's office does not take the position that lobbyists are required under this section to report these types of contributions by lobbyist's employers, although the term 'indirectly' and the wording of the statute make that provisions somewhat ambiguous."
 Furthermore, individual lobbyists are legally able to circumvent the intent of the law — to limit the influence of special interest money — by "bundling," the practice of collecting contributions from their clients or other groups of donors, and delivering them together. In 2009, the policy institute Think New Mexico released a report recommending that the Legislature ban all contributions to candidates from lobbyists, including bundling, and major efforts on those reforms were unsuccessful in 2010 and 2011.
 Campaign finance reform groups put forth a new effort to expand reporting requirements during the 2015 session but were unsuccessful.</t>
  </si>
  <si>
    <t>During the study period, there were no significant court rulings against state pension fund administrators when it comes to gifts and hospitality, no records of an employee's family members accepting gifts or hospitality and no recent cases of state retirement board members being sanctioned by the Ethics Commission for accepting gifts or violating state Ethics laws. 
Kevin Blanchette, former state representative and currently head of the Worcester Regional Retirement Board said pension board decision makers generally adhere to the law when it comes to accepting gratuities.
In fact, there has been no documented case of ethics law violation against any state pension fund policy maker in the last five years, state records show. In 2012, however, the state Ethics Commission disciplined a regional retirement board member  for using public time, facilities and equipment for his private lobbying work.  He was fined $10,000. A year earlier in 2011, public pension managers were sanctioned for accepting gifts or hospitality by the state ethics commission and public pension employees were the target of public corruption investigations.</t>
  </si>
  <si>
    <t>Gary Blackmer, director of the Audits Division, March 2, 2015, interviewed by phone.
Audits Division Protocols, Oregon Secretary of State Kate Brown and Gary Blackmer, director of the Audits Division, January 2010, Page 12.
http://sos.oregon.gov/audits/Documents/audits_division_protocol.pdf
Recently Released Audits by the Oregon Secretary of State's Audits Division, http://sos.oregon.gov/audits/Pages/recent.aspx, accessed on March 6, 2105.
Search options for State Audits and Reviews (by agency, year, comprehensive annual financial report, single audits) by the Oregon Secretary of State's Audits Division http://sos.oregon.gov/audits/Pages/stateaudits.aspx, accessed on March 6, 2105.</t>
  </si>
  <si>
    <t xml:space="preserve">Maryland's ethics laws refers to officials and employees, so that nearly everyone who works for the state - about 80,000 people -are considered officials and are subject to conflict of interest provisions and others requirements. 
There is a conflict of interest provision that bans nepotism. However cronyism and patronage are not expressly prohibited. The law says that an official or employee may not participate in a matter in which s/he has an interest, or one affecting a spouse, parent, child or sibling, i.e. a relative. If the official or employee has an interest, they can't participate. </t>
  </si>
  <si>
    <t>Gary Jones, state auditor and inspector, telephone interview. 2/19/2015 4:30 p.m.
Recently published reports of the Oklahoma State Auditor and Inspector: 
http://www.sai.ok.gov/audit_reports/index.php?action=justreleased 
Sample of most recent annual report by the agency:
http://www.sai.ok.gov/Search%20Reports/database/2013AnnualReportFinal.pdf</t>
  </si>
  <si>
    <t>Lobbyist donation violations are rare. 
Star-Ledger Matt Friedman says it's a much larger problem in Washington DC as state lobbyists tow the line. But a 2/14/15 Column in the Record noted: "In 2013, Trenton lobbyists and Republican fundraisers aligned with Christie rounded up their New Jersey clients and raised money for the governors association, which in turn, aired television ads attacking his opponent, Barbara Buono. Jersey donors also pumped large sums into the group last year, when Christie served as its chairman."</t>
  </si>
  <si>
    <t>There are no documented cases of members of decision-makers at state-run pension funds and/or family members accepting gifts or hospitality above what is legally allowed.</t>
  </si>
  <si>
    <t>Robert R. Peterson, state auditor, interviewed by phone from Bismarck, N.D., March 12,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“Audit reports,” Office of State Auditor, http://www.nd.gov/auditor/reports.htm, accessed March 23, 2015.</t>
  </si>
  <si>
    <t>Carrie Bartunek, assistant public affairs director/press secretary, Ohio state auditor's office, Columbus, 1-8-15 email 
State audit search page: https://ohioauditor.gov/auditsearch/Search.aspx 
Audit search FAQ: https://ohioauditor.gov/auditsearch/faq.htm</t>
  </si>
  <si>
    <t>State law forbids an appointed or elected official from hiring his children, spouses of his children, his brothers and sisters, the spouses of his brothers and sisters, his parents, his spouse, the parents of his spouse. This applies to all jobs, not just ones with direct supervision. Additionally, another government agency cannot make a hire that puts family together in a supervisory situation. 
 The exceptions – and the ethics board opinions – generally focus on situations in smaller towns and parishes and do not apply for appointees in state-level executive branch agencies. However, the governor, in certain situations can make such an appointment, for example, for a pilot. And exceptions were made for employees already working a year when a familial appointment/election was made.
 There are no laws that directly regulate the hiring of friends and colleagues.
 State law forbids a supervisor, who often is appointed, from accepting gifts or anything of value and cannot insinuate or even joke with employees that the failure to provide something of value could result in a less than satisfactory job performance evaluation.
 State law prohibits civil service involvement in political activities, but allows appointed personnel to engage in some political activities, though not as part of their job.</t>
  </si>
  <si>
    <t>Feb. 18, 2015 email interview with chief procurement officer Jason Soza; 
KTUU public records request of the Department of Administration (request was about all sole-source contracts valued $250k or more from 2010 to 2015). 
Procurement Violations (http://doa.alaska.gov/dof/manuals/aam/resource/82.pdf);
A.S. 36.30.687 (http://codes.lp.findlaw.com/akstatutes/36/36.30./08./36.30.687.);</t>
  </si>
  <si>
    <t>Michael Jones, Purchasing Department director, July 6, 2015, telephone interview.
Department of Finance, Alabama Administrative Code, Chapter 355-4-1 .03 (4), 2001. 
http://www.alabamaadministrativecode.state.al.us/docs/fin/355-4-1.pdf, accessed June 7, 2015. 
Phil Rawls, former government reporter, the Associated Press, June 2, 2015, telephone interview.
Mike Cason, al.com, state government reporter, April 12, 2015, telephone interview.</t>
  </si>
  <si>
    <t>Lobbyists generally stay within campaign contribution limits, based on a review of records from the 2014 election, although there is evidence that some lobbyists use multiple entities to make contributions. 
 For example, the Demers Group, one of the largest lobbying firms in the state, contributed $1,000 to a candidate for House speaker in the 2014 general election, while contributions were also made to the candidate in the same period for $500 by the NH PAC, which is registered to James Demers, the firm’s principal. Another $500 went to the candidate from the lobbying firm’s client, Pfizer, the pharmaceutical company; the lobbying firm made the contribution on behalf of the company.
 The largest single political contribution during the 2014 election from the Demers Group, which does business as Demers and Blaisdell Inc., went to NH PAC, which in turn contributed $7,550 to candidates in a one-month period ahead of the November election.
 More generally, lobbyists are mindful of and observe the limits on campaign donations.</t>
  </si>
  <si>
    <t>Phone interview Feb. 27, 2015, with Bill Holmes, director of external affairs for the state auditor's office. 
Phone interview Feb. 25, 2015 with Jane Pinsky, director of the NC Coalition for Lobbying and Government Reform. 
Auditor's website http://www.ncauditor.net/pub42/Default.aspx
Auditor's reports available at:
http://www.ncauditor.net/pub42/TypesOfAudits.aspx</t>
  </si>
  <si>
    <t>Peter McAleer, Comptroller spokesman, 1/28/15, via email 
Stephen Eells, State Auditor, 2/5/15 phone interview. 
John Reitmyer, New Jersey Spotlight reporter, 3/5/15 phone interview 
Comptroller website and links to audit reports, accessed 6/6/15: http://www.nj.gov/comptroller/news/approved/news_archives.html
Auditor website, accessed 6/6/15: http://www.njleg.state.nj.us/legislativepub/auditreports.asp</t>
  </si>
  <si>
    <t>No such law exists.
There is no specific statute in Kentucky that explicitly forbids nepotism, cronyism an patronage in executive branch appointees. However, advisory opinions issued by the Executive Branch Ethics Commission in 2004 and 2007 effectively determined that hiring or supervising a family member — nepotism — would violate the Executive Branch Ethics Code. 
The Executive Branch Ethics Commission determined in advisory opinions that an executive branch official hiring a family member or seeking to influence another executive branch official's interviewing, approval, supervision or performance evaluation of a family member may violate Kentucky Revised Statutes Chapter 11A, Section 20, Subsection 1. 
That law forbids a public servant from attempting to "use his influence in any matter which involves a substantial conflict between his personal or private interest and his duties in the public interest."</t>
  </si>
  <si>
    <t>Matthew Sweeney, Office of the New York Comptroller, Assistant Communications Director, March 3, 2015, email; 
Audits, Office of the State Comptroller, accessed March 4, 2015, http://www.osc.state.ny.us/audits/index.htm ; 
2013-14 Annual Report, Office of the State Comptroller, accessed March 4, 2015, http://osc.state.ny.us/audits/annualreport14.pdf</t>
  </si>
  <si>
    <t>Iowa Code makes it unlawful for public officials to appoint family members, defined as "any person related by consanguinity or affinity, within the third degree." This does not apply to positions in which the individuals received less than $600. 
Additionally, under the Iowa Code Chapter 8A.416, which defines and prohibits discrimination under the merit system, "a person shall not be appointed or promoted to, or demoted or discharged from, any position in the merit system, or in any way favored or discriminated against with respect to employment in the merit system because of the person’s political or religious opinions or affiliations or race or national origin or sex, or age." 
Although the code protects merit employees from discrimination and directly addresses nepotism, it does not directly address patronage or cronyism.</t>
  </si>
  <si>
    <t>Lobbyists are covered under the same Nevada law that restricts a person from making donations for any office exceeding $10,000 in an election year. Circumvention of the donation limits has occasionally occurred, although there were no instances of this in the reporting period for this study. 
However, there are no constitutional or statutory limits on contributions made by anyone, including lobbyists, to groups such as political parties, committees sponsored by political parties or political action committees. A donor can contribute any amount to such entities which in turn can spend any amount during a campaign season providing the expenditures are independent of a specific candidate's campaign. A lobbyist or any other individual can make such independent expenditures.</t>
  </si>
  <si>
    <t>Kansas law prohibits nepotism, although it makes a specific exemption for members of the governor's staff. The law does not address cronyism or patronage.</t>
  </si>
  <si>
    <t>Paul Townsend, Legislative Auditor, Nevada Legislature, Las Vegas, NV, March 19, 2015, by phone
Anjeanette Damon, Watchdog Reporter, Reno Gazette Journal, Las Vegas NV, April 7, 2015, by phone.
Legislative Audits: Full Reports Issued Since December 2002, Legislative Counsel Bureau, Audit Division, accessed May 21, 2015
http://www.leg.state.nv.us/Audit/Full/execfulllist.cfm
Nevada Department of Administration, Division of Internal Audits, Audit Reports Presented to the Executive Branch Audit Committee, accessed June 18, 2015
http://iaudits.nv.gov/About/AuditRpts/
Nevada Department of Administration, Division of Internal Audits, 2014 Annual Report
http://iaudits.nv.gov/uploadedFiles/iauditsnvgov/content/About/2014%20Annual%20report%20final.pdf</t>
  </si>
  <si>
    <t>Companies guilty of major procurement violations are usually fined and barred from bidding for one year, but the state does not maintain a centralized blacklist of those companies.
Lori Galles, state purchasing manager, said she has never seen a situation involving bribery. 
But, “in the event that we discover a vendor was attempting to bribe a public official we would turn that over to the Attorney General’s office,” she said. “We don’t have a policy that addresses bribery specifically.”</t>
  </si>
  <si>
    <t>Stephen Smith, Audit Division of Legislative Budget Assistant, Director of Audits, Feb. 11, 2015, Lowell, Mass., phone
Financial Audit Reports, website of the Legislative Budget Assistant, accessed Feb. 10-23, 2015
http://www.gencourt.state.nh.us/LBA/AuditReports/financialreports.aspx
Performance Audit Reports, website of the Legislative Budget Assistant, accessed Feb. 10-23, 2015, http://www.gencourt.state.nh.us/LBA/AuditReports/performancereports.aspx
Contracted Audit Reports, website of the Legislative Budget Assistant, accessed Feb. 10-23, 2015, http://www.gencourt.state.nh.us/LBA/AuditReports/contractedaudits.aspx</t>
  </si>
  <si>
    <t>Mike Foley, Nebraska lieutenant governor and former state auditor, phone interview, Feb. 27, 2015
Charles Janssen, current state auditor, in-person interview, State Capitol, Feb. 25, 2015
Nebraska Auditor of Public Accounts website, accessed April 28, 2015 
http://www.auditors.state.ne.us/</t>
  </si>
  <si>
    <t>Montana Code Annotated, Title II, Chapter 6, Part 1, Section 7, 1895, http://leg.mt.gov/bills/mca/2/6/2-6-107.htm
Jim Strauss, Great Falls Tribune, publisher, Great Falls, 27 January 2015, telephone
Montana Supreme Court reverses ruling on open meetings, records, Matt Volz, Associated Press, 10 January 2014, http://missoulian.com/news/state-and-regional/montana-supreme-court-reverses-ruling-on-open-meetings-records/article_db2a3c2c-7a5a-11e3-999e-001a4bcf887a.html
Mike Meloy, Montana Freedom of Information Hotline, Attorney, 20 January 2015, Bozeman, Montana telephone 
Skylar Browning, Missoula Independent, editor, 23 January 2015, Missoula, Montana, email</t>
  </si>
  <si>
    <t>There are no limits on how much lobbyists can contribute to candidates and political parties.
 For example, the Nebraska Bankers Association, which has a legislative lobbyist, has contributed more than $780,000 to candidates over the past 17 years, according to data from FollowTheMoney.org.</t>
  </si>
  <si>
    <t>Idaho law bans nepotism amongst political appointees of the executive branch, but does not address cronyism or patronage. 
  Idaho Code Section 18-1359E bans appointment, hiring, or paying of public funds to a relative of a public servant “who is related by either blood or marriage within the second degree.” The second degree of consanguinity extends to first cousins.</t>
  </si>
  <si>
    <t>Audit Reports, Office of the State Auditor, accessed 13 April 2015, http://auditor.mo.gov/AuditReports/AuditsMenu2.aspx
Robert Jackson, media director, Office of the State Auditor, Jefferson City, Missouri, 25 March 2015, interview by phone.
Annual Reports, Office of the State Auditor, accessed 13 April 2015, http://auditor.mo.gov/AnnualReport/AnnualReports.aspx</t>
  </si>
  <si>
    <t>Aaron Malin, Director of Research, Show-Me Cannabis, 25 March 2015, St. Louis, Missouri, interview by email.
Jean Maneke, The Maneke Law Group LC, 27 March 2015, Kansas City, Missouri, interview by email.
Sean Nicholson, executive director, Progress Missouri, 25 March 2015, Jefferson City, Missouri, interview by phone.
Nanci Gonder, press secretary, Missouri Attorney General's Office, Jefferson City, Missouri, 1 April 2015, interview by email.</t>
  </si>
  <si>
    <t>Legislative audit reports, 2015 http://leg.mt.gov/css/audit/Default.asp
Tori Hunthausen, Legislative Auditor, Legislative Audit Division, 18 February 2015, Helena, Montana, email
Charles S. Johnson, Lee Newspapers State Bureau, Bureau Chief, 24 February 2015, Helena, Montana, email</t>
  </si>
  <si>
    <t xml:space="preserve">In Montana law there is no special limit on lobbyists' donations, beyond donation limits that apply to all individuals (including lobbyists). Montana has no limits on individual donations to political party committees, political action committees, or ballot committees. 
There is no evidence that lobbyists are more likely than any other individual to violate those limits. </t>
  </si>
  <si>
    <t>Anita Lee, The Sun Herald, reporter, April 7 2015, Biloxi, Mississippi, phone interview.
Jeff Amy, Associated Press, reporter, April 10 2015, Jackson, Mississippi, phone interview.
Opinion Process, Mississippi Ethics Commission.
http://www.ethics.state.ms.us/ethics/ethics.nsf/webpage/A_adv_op_proce?OpenDocument
Mississippi Ethics Commission, Thomas Williams v. LAUDERDALE COUNTY BOARD OF SUPERVISORS.
http://www.ethics.state.ms.us/ethics/ethics.nsf/PageSection/A_meetings_M-14-001/$FILE/Final%20Order,%20M-14-001.pdf?OpenElement</t>
  </si>
  <si>
    <t>Brett Kittredge - state auditor's office communications director - e-mailed questions and answers - Jan. 30, 2015
State auditor's office: www.osa.state.ms.us/reports_state.aspx
"Judge holds Pickering in contempt in DMR records case"- Paul Hampton; The Sun Herald news article (May 28, 2014): http://www.clarionledger.com/story/news/2014/05/27/judge-holds-pickering-contempt-dmr-records-case/9653337/
"JPS audit: District financially stable, state officials say" - Ruth Ingram Cummins; The Clarion-Ledger(March 18, 2014); http://www.clarionledger.com/story/news/2014/03/18/jps-audit-district-financially-stable-state-officials-say/6561911/</t>
  </si>
  <si>
    <t>No such limits exist. As such, candidates, political parties, and ballot action committees may receive any amount of contribution from a lobbyist as long as it is appropriately reported and the limits on anonymous contributions and cash contributions are not exceeded.
Research of news archives and official documents revealed no violations of the anonymous and cash contribution limits for state candidates or committees involving contributions from lobbyists during the study period.</t>
  </si>
  <si>
    <t>Stacie Christensen, Information Policy Analysis Division of the Minnesota Department of Administration, Director, 24 February 2015, St. Paul, Minnesota, in-person interview
Matt Ehling, Public Record Media, Director, 3 March 2015, Minneapolis, email correspondence.
Decision Issued: Timberjay Newspapers v. Johnson Controls, Inc., Sarah Bauer, Minnesota Newspaper Association, 2 December 2013, http://mna.org/2013/12/decision-issued-timberjay-newspapers-v-johnson-controls-inc/
Office of Administrative Hearings, State of Minnesota, Forms, 4 March 2015, http://mn.gov/oah/administrative-law/filing/data/forms/index.jsp</t>
  </si>
  <si>
    <t>Limits on lobbyist donations to candidates and political parties are not exercised because they do not exist.</t>
  </si>
  <si>
    <t>Rebecca Otto, State Auditor, Minnesota Office of the State Auditor Rebecca Otto, 6 April 2015, St. Paul, Minnesota, email interview. 
Audit reports, Minnesota Office of the State Auditor Rebecca Otto, 6 April 2015, http://www.auditor.state.mn.us/list.aspx?type=afs
Reports, Program evaluations, Minnesota Office of the Legislative Auditor, http://www.auditor.leg.state.mn.us/ped/ped2.htm
Reports, Financial Audit Division, Minnesota Office of the Legislative Auditor, http://www.auditor.leg.state.mn.us/fad/fadrpts.htm
Reports, By Subject, Special Investigations, Minnesota Office of the Legislative Auditor, http://www.auditor.leg.state.mn.us/fad/fadsubj.htm#special</t>
  </si>
  <si>
    <t>No such law exists
 Hawaii has no nepotism laws per se. Some activities similar to nepotism, cronyism and patronage are addressed in Chapter 84, Section 13 under "Fair Treatment," and some could fall under Section 14, conflicts of interest.</t>
  </si>
  <si>
    <t>Kelly Miller, state relations officer, Office of Auditor General, email conversation, April 6, 2015, phone interview, April 7, 2015                                                                          
OAG website, completed projects                  
http://www.audgen.michigan.gov/projects/recently-released-projects.html                 
OAG website, Transparency and Open Government http://www.audgen.michigan.gov/transparency/transparency.html#monthly</t>
  </si>
  <si>
    <t>Michigan Press Association – Legal Counsel Robin Luce-Herrmann, Feb. 23, 2015, phone interview
Jane Briggs-Bunting, Journalism School director, Michigan State University and Oakland University, Ret., co-founder of Michigan Coalition for Open Government, phone interview, June 8, 2015
Michigan Press Association Report; http://www.michiganpress.org/Portals/8/PDF/righttoknow_2011.pdf
The Michigan Daily, March 11, 2015,https://www.michigandaily.com/news/foia-deadline</t>
  </si>
  <si>
    <t>In practice, lobbyists sometimes circumvent donation limitations if they choose not to disclose their roles as lobbyists and instead acted as individual, citizen donors. Jeremy Schroeder, the Executive Director of Common Cause Minnesota, explained that an efficient tracking database or system that would connect individual donations to potential lobbyists does not exist, making this donation loophole potentially significant. 
 Candidates are limited in the total aggregate amount they can accept from all lobbyists and political committees or funds. Once a candidate hits the cap, PAC and lobbyist money is banned.</t>
  </si>
  <si>
    <t>The Michigan laws regarding campaign finance and lobbying are silent on rules specifically for lobbyists regarding contribution limits. As a result, lobbyists face the same contribution limits as any individual, which means they can make unlimited contributions to PACs and political parties. In practice, the lobbyist's role is to deliver PAC checks to candidate committees and political parties, according to Bob LaBrant, a veteran lobbyist.
There have been no incidences reported of lobbyists exceeding contribution limits.</t>
  </si>
  <si>
    <t>All sources accessed on Jan. 4, 5 and 28, 2015:
Interview:   Shawn Musgrave, Projects Editor, Muckrock, Boston, MA, December 12, 2014, by telephone and email
Interview: Todd Wallack, Reporter, Boston Globe, Boston, MA, December 16, 2014
Interview:  Robert Ambrogi, media lawyer, Boston, MA, December 9, 12, 2014
The Supervisor of Public Records provides an outline of how to appeal a denied request for no cost:   
http://www.sec.state.ma.us/pre/preapp/appidx.htm
State Orders Pittsfield To Release Contested Documents, Joe Durwin, Pittfield correspondent, Berkshire Eagle, Pittsfield, MA, Jan. 5, 2015
http://www.iberkshires.com/story/48223/.html
Records:  Retiring Westford Fire Chief given extra 25k, Samantha Allen, Reporter, Lowell Sun, Lowell, MA, Feb. 24, 2014
http://www.lowellsun.com/todaysheadlines/ci_25197869/records-retiring-westford-fire-chief-given-extra-25
What is your government up to?  It’s harder than you think to find out, David Scharfenberg, Reporter, Boston Globe, Boston, MA, Jan. 1, 2015
http://www.bostonglobe.com/metro/2015/01/23/what-your-government-harder-than-you-might-think-find-out/r6ML9NLpnSLSoTHFINWepI/story.html
Secretary of State Galvin faces criticism for keeping government secrets, Todd Wallack, Reporter, Boston Globe, Boston, MA, Sept. 13, 2014
http://www.bostonglobe.com/metro/2014/09/13/secretary-state-galvin-faces-criticism-for-keeping-government-secrets/e70pa1N2jfwTzKQyrLMWSL/story.html</t>
  </si>
  <si>
    <t>Neal Erickson, deputy Nebraska secretary of state for elections, telephone interview March 13, 2015
J.L. Spray, election-law attorney and chairman, Nebraska Republicans, phone interview March 12, 2015.
U.S. Election Assistance Commission, accessed April 27, 2015 
http://archives.eac.gov/voter/states/31</t>
  </si>
  <si>
    <t>Public works contractors debarred from getting future contracts at the federal level would also be blacklisted for state contracts. For goods and services contractors, the state Department of Enterprise Services (DES) has authority to debar companies for up to three years. That process, and the list of actions that can lead to debarment, is spelled out in the state statute written as part of procurement reform that created DES in 2011. 
 Since January 2013, the agency received two referrals for possible debarment review, though neither case resulted in debarment. For example, Washington State Office of Minority &amp; Women's Business Enterprises was rocked by a series of exposes by KING-5 TV in 2012 for awarding contracts to firms with ties to the agency's chief, and businesses that did not qualify as disadvantaged. One contractor, John King, a family friend of Cathy Canorro, who resigned under pressure for giving King a $65,000 contract, does not appear among list of firms certified to receive contracts from the agency.</t>
  </si>
  <si>
    <t>All sources accessed on Feb. 8, 9, 2015: 
Office of the Auditor's Annual Reports
http://www.mass.gov/auditor/reports/annual-reports/
News and Press releases from the State Auditor's Office
http://www.mass.gov/auditor/news-and-updates/
Interview, Suzanne Bump, Massachusetts State Auditor, Boston, MA, Feb. 9, 2015 by telephone and email 
Gregory W. Sullivan, a former Inspector General for Massachusetts and current Research Director for The Pioneer Institute. Interview conducted June 25, 2015.</t>
  </si>
  <si>
    <t>Bryan P. Sears, reporter, Daily Record, telephone interview, 3/15/15
Press conference, conference call (and interviews) Marylanders for Open Government, 2/10/15, (Jennifer Bevan-Dangel, Heather Iliff of Maryland Non-Profits, and Rebecca Snyder of MDDC Press Association). 
Open Government Supporters Push for Public Records Update, Baltimore Sun 2/11/15; http://www.baltimoresun.com/news/maryland/politics/blog/md-xgr--public-information-access-20150211-story.html; 
Maryland Health Benefit Exchange Keeps Documents Secret: Maryland Reporter 10/15/14 http://marylandreporter.com/2014/10/15/maryland-health-benefit-exchange-keeps-documents-secret/
Background:
Reporters Commitee for Freedom of the Press, Open Government Guide, a detailed primer on the ins and outs of Maryland public information laws http://www.rcfp.org/maryland-open-government-guide,</t>
  </si>
  <si>
    <t>The law on lobbyist and their dealings with lawmakers have been tightened considerably in Massachusetts in the aftermath of a federal corruption case against former House Speaker Salvatore F. DiMasi, who is serving an eight-year prison term.   DiMasi was indicted in 2009 for conspiracy, mail fraud, wire fraud, money laundering, and other abuses involving contributions from a lobbyist.
There have been no publicly documented cases since Jan. 1, 2013 of a lobbyist, client or political candidate being punished by regulators for exceeding campaign contribution limits in state-level races.</t>
  </si>
  <si>
    <t>Interview with Bryan Sears, reporter, Daily Record, by telephone, 3/15/15, 
Interview with Eileen Canzian, Politics Editor, Baltimore Sun, by telephone 3/17/15,  
Noel Isama, Director, Transparency and Accountability, Common Cause, Md., email interview, 3/24/15
Office of Legislative Audits website https://www.ola.state.md.us/ accessed 5/28/15</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</si>
  <si>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2014
Carl Redman, former newspaper editor who now testifies as an expert on government access laws, in-person interview, March 12, 2015
Louisiana Legislative Auditor, Audit Report Library, accessed May 1, 2015
http://www.lla.state.la.us/reports_data/</t>
  </si>
  <si>
    <t xml:space="preserve">U.S. Election Assistance Commission 2012 Election Administration and Voting Survey, September 2013, http://www.eac.gov/assets/1/Page/990-050%20EAC%20VoterSurvey_508Compliant.pdf
Montana Elections Performance Index, A fact sheet from the Pew Charitable Trusts, April 2014, http://www.pewtrusts.org/~/media/Assets/2014/04/07/2012_Election_Performance_Index_Montana.pdf?la=en
Lisa Kimmet, Elections and Government Services, Office of Montana Secretary of State Linda McCulloch, Deputy, 3 February 2014, email, Helena, MT </t>
  </si>
  <si>
    <t>Pola Buckley, Maine State Auditor, 23 February 2015, In person interview.
Review of Audit Reports, Office of the State Auditor, accessed March 13, 2015, http://www.maine.gov/audit/reports.htm
Review of Fraud Hotline Semi-Annual Reports, accessed March 24, 2015,
http://www.maine.gov/audit/fraudreportspage.htm</t>
  </si>
  <si>
    <t>Steve Mistler, Statehouse Reporter, Portland Press Herald, 18 February 2015, email interview.
Mario Moretto, Politics Reporter, Bangor Daily News, 20 February 2015, email interview.
Christopher Cousins, Politics Reporter, Bangor Daily News, 20 February 2015, email interview.
Judy Meyer, Lewiston Sun Journal, Managing Editor, 14 January 2015, Lewiston, Maine, telephone interview.
Sigmund Schutz, Preti-Flaherty, Attorney, 15 January 2015, Portland, Maine, telephone interview.
Brenda Kielty, Public Access Ombudsman, 9 January 2015, Augusta, Maine, email interview.
In Maine, sunshine laws fate looks dim, Steve Mistler, Portland Press Herald, 2 March 2013, http://www.pressherald.com/2013/03/02/sunshine-laws-fate-looks-dim-in-maine_2013-03-03/.
Public Access Ombudsman Report, Brenda Kielty, March 2013, accessed March 11, 2015, http://www.maine.gov/foaa/docs/Ombudsman%20Report%202012%20final.pdf
Public Access Ombudsman Report, Brenda Kielty, March 2014, accessed March 11, 2015, http://www.maine.gov/foaa/docs/Public%20Access%20Ombudsman%20Report%202013%20final.pdf</t>
  </si>
  <si>
    <t xml:space="preserve">Deborah Moreau, lawyer for the state's Public Integrity Commission, the ethics office charged with collecting financial disclosure forms, said the disclosures are never independently audited.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t>
  </si>
  <si>
    <t>Libby Carlin, Kentucky Auditor of Public Accounts Office, assistant state auditor and certified public accountant,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Online audit search webpage, Kentucky Auditor of Public Accounts, no date, http://auditor.ky.gov/auditreports/Pages/OnlineAuditSearch.aspx accessed 25 January 2015.
School district examinations webpage, Kentucky Auditor of Public Accounts, no date, http://auditor.ky.gov/auditreports/Pages/SchoolDistrictExaminations.aspx accessed 25 January 2015.
Special exams/performance (2014 reports and 2013 reports) webpage, Kentucky Auditor of Public Accounts, no date, http://auditor.ky.gov/auditreports/Pages/SpecialInvestigationsPerformance.aspx accessed 25 January 2015.</t>
  </si>
  <si>
    <t>There are occasional circumvention of the roles such as by well-known lobbyists who hold fundraisers that in and of themselves do not violate the law but may result in the bundling of campaign contributions. 
Nothing that has been reported in the time period observed for this study. While this circumvention is widely discussed in the corridors of the state capital, there were not specific examples available in published reports in the period under study.
The circumvention, to the extent that it exists, involves lobbyists holding fundraisers from which the result is bundling of contributions, which show up as individual listings on campaign reports of the candidates but are designed by lobbyists from particular industries to pour money from their industry into a specific candidate's treasury.</t>
  </si>
  <si>
    <t>The Office of State Ethics (OSE) performs a random audit of 10 lobbyists a year, audits that are "much more detailed" than those of state officials or employees' asset disclosure forms. Whether the office audits a client lobbyist (who pays  others to do the actual lobbying) or a communicator lobbyist (those who do the actual legwork), information is required from both.  
Before the OSE's budget was cut in 2011 -- as well as the budgets of the other two major state oversight agencies -- the ethics office had on staff an accounts examiner/auditor who performed 40 audits a year. Now the office's 10 audits a year (a 75 percent drop) are performed by an attorney, and there is less of an ability to dig as deeply as before.</t>
  </si>
  <si>
    <t>Laura Swinford, Communications Director, Office of the Secretary of State, 27 March 2015, Jefferson City, Missouri, interview by phone.
2012 Election Administration and Voting Survey: A Summary of Key Findings, Election Assistance Commission, September 2013, http://www.eac.gov/assets/1/Page/990-050%20EAC%20VoterSurvey_508Compliant.pdf
2012 Election Administration and Voting Survey datasets, Election Assistance Commission, accessed 12 April 2015, http://www.eac.gov/research/election_administration_and_voting_survey.aspx</t>
  </si>
  <si>
    <t>In 2013 and 2014, the Maine Ethics Commission received no reports of lobbyists exceeding contribution limits to candidates. 
 Regulators and political observers point out that Maine is a small state, that lobbyists care about their reputation, and to a certain extent, this form of behavior is self-regulating and largely shunned, hence the lack of violations — reported or perceived.
 Perhaps more importantly, there are no legal limits on donations to either PACs or political parties, and these two avenues offer a more viable, and legal, alternative for individuals seeking to increase their influence on candidate campaigns and the election broadly.</t>
  </si>
  <si>
    <t>Scott Frank, Legislative Post Auditor, telephone interview Feb. 13, 2015.                          
Kansas Legislative Post Auditor website -- http://www.kslpa.org/kora.htm</t>
  </si>
  <si>
    <t>Carl Redman, a former newspaper editor who testifies as an expert on public records access, in-person interview, Feb. 5, 2015 and April 17, 2015.
Robert T. Scott, head of the Public Affairs Research of Louisiana, in-person interview, Jan. 29, 2015.
Louisiana Attorney General Buddy Caldwell, speech and personal interview, May 12, 2015
Aaron Sadler, communications director, Louisiana Department of Justice, email, May 15, 2015
Jindal’s departments shield budget negotiations from public,” by Melinda Deslatte, The Associated Press, March 17, 2015
http://theadvocate.com/news/legislature/11858225-123/jindals-departments-shield-budget-negotiations 
“Newspapers ask Louisiana Supreme Court to release more LSU records,” by Joe Gyan, The Advocate, Feb. 2, 2015
http://theadvocate.com/news/11462409-123/newspapers-ask-louisiana-supreme-court 
“E-mails trace chronology of LSU investigation,” by Jordan Blum, The Advocate, Dec. 24, 2009. Page 1, Section C
 “LSU quiet on violations; University, media at odds over records requests,” by Jordan Blum, The Advocate, Dec. 11, 2009. Page 1 Section A</t>
  </si>
  <si>
    <t>Lobbyists file their disclosure reports with the Secretary of State, but that office doesn't have the resources for a thorough auditing process. No audits were carried out during the period of study.
 A March 2014 investigation by Denver's KUSA-TV 9 News found nearly $90,000 in unpaid fines for Colorado lobbyists who had failed to file disclosure reports.</t>
  </si>
  <si>
    <t>Jon Fleischaker, Dismore &amp; Shohl, partner and First Amendment attorney, 13 January 2015, Louisville, Kentucky, phone interview.
Robyn Bender, Attorney General's office, assistant deputy attorney general, 14 January, 2015, Frankfort, Kentucky, phone interview.
Health cabinet appeals ruling on child abuse records, Mike Wynn, Louisville Courier-Journal 1 April 2014, http://www.courier-journal.com/story/news/politics/ky-legislature/2014/04/01/health-cabinet-appeals-ruling-child-abuse-records/7180457/, accessed 18 January 2015.
Newspaper lawyers question state officials about child-abuse records, Beth Musgrave, Lexington Herald-Leader 29 July 2013, http://www.kentucky.com/welcome_page/?shf=/2013/07/29/2739491_newspaper-lawyers-question-state.html, accessed 18 January 2015.
---
Peer Reviewer Source:
Attorney General's website of Open Records opinions (http://ag.ky.gov/civil/orom/Pages/2014.aspx)</t>
  </si>
  <si>
    <t>Mary Mosiman, Iowa auditor, Feb. 12, 2015, telephone interview
AFR Search, Auditor of State, accessed April 8, 2015
http://auditor.iowa.gov/afr/search.php
Audit Report Search, Auditor of State, accessed April 8, 2015
http://auditor.iowa.gov/reports/search.php
Special Interest Reports, Auditor of State, accessed April 8, 2015
http://auditor.iowa.gov/specials/index.html</t>
  </si>
  <si>
    <t>Doug Anstaett, executive director of the Kansas Press Association, telephone interview Jan. 30, 2015.  Delores Furtado, past president Kansas League of Women Voters, telephone interveiw May 15, 2015
Kansas Attorney Open Records Complaints FY 2013: http://ag.ks.gov/docs/default-source/documents/2013-ag-koma-kora-report.pdf?sfvrsn=6 
Counties Reporting Open Records Complaints: http://ag.ks.gov/docs/default-source/documents/2013-(fy)-county-koma-kora-report.pdf?sfvrsn=4</t>
  </si>
  <si>
    <t>There is no evidence or reports that lobbyists don’t respect the limits. 
 Jim Harris, one of Louisiana’s most prominent lobbyists, says the new ethics code relieves lobbyists of many of the awkward practices that were common before, such as lawmakers requesting excessive contributions and use of the credit card to pay for the official’s entertainment. 
 Though lobbyists still are called upon to make contributions and entertainment expenses, those expenditures must be reported both by the lobbyist and by the candidate, and thus they follow the law.
 Of the 55 Board of Ethics opinions concerning lobbyists, none deal with campaign contributions. The board has filed no charges against a lobbyist.</t>
  </si>
  <si>
    <t>Jim Dahlquist, administrative manager for the Illinois Office of the Auditor General; email interview received April 3, 2015
Illinois Office of the Auditor General, website, accessed April 15, 2015, http://www.auditor.illinois.gov/
Illinois Office of the Auditor General, list of agencies, accessed April 15, 2015, http://www.auditor.illinois.gov/Audit-Reports/ABC-List.asp</t>
  </si>
  <si>
    <t>Interview: Paul Joyce, state examiner, Indiana State Board of Accounts, Feb. 2, 2015, by phone. 
Interview: John Ketzenberger, executive director, Indiana Fiscal Policy Institute, Feb. 10, 2015, by phone. 
State Board of Accounts website: www.in.gov/sboa; accessed Feb. 10, 2015.</t>
  </si>
  <si>
    <t>Audits Division website, accessed Feb. 2, 2015, http://legislature.idaho.gov/audit/index.htm
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</si>
  <si>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Routine Opinions, Iowa Public Information Board, accessed April 7, 2015
https://ipib.iowa.gov/routine-opinions 
Iowa Code, Chapter 23.12 "Public Access to Government Information (Iowa Public Information Board Act) — Jurisdiction," Code of Iowa updated as of January 2015, https://www.legis.iowa.gov/docs/code/2015/23.pdf 
Lawyer awarded fees in Davenport open records case, The Associated Press, The Quad-City Times, Sept. 18, 2013
http://qctimes.com/news/local/education/lawyer-awarded-fees-in-davenport-open-records-case/article_e77193c6-207e-11e3-9b1b-001a4bcf887a.html 
D.D., A.D., and DAVID C. ROSTON, Plaintiffs-Appellants, vs. DAVENPORT COMMUNITY SCHOOL DISTRICT and JULIO ALMANZA, Superintendent, Defendants-Appellees, Iowa Court of Appeals, Sept. 18, 2013
 http://www.iowacourts.gov/About_the_Courts/Court_of_Appeals/Court_of_Appeals_Opinions/Recent_Opinions/20130918/2-1114.pdf 
Clinton officials not personally responsible in lawsuit, Dave Vickers, Quad-City Times, Jan. 30, 2014
http://qctimes.com/news/local/crime-and-courts/clinton-officials-not-personally-responsible-in-lawsuit/article_a9fefe9c-6645-57bc-aa4f-3625bebb2d53.html</t>
  </si>
  <si>
    <t xml:space="preserve">Since January 2013, no lobbyists have been accused of or caught illegally circumventing Kentucky's $1,000 individual contribution limits and $5,000 limits for political action committees (PACs) or violating the law by contributing to legislators' campaigns. 
Because campaign contributions are regularly reported and made publicly available by the Kentucky Registry of Election Finance and because lobbyists must register with the Legislative Ethics Commission and Executive Branch Ethics Commission, the public and political opponents have the ability to make complaints if a lobbyist contribution slipped through to a legislator or legislative candidate. And the candidate's campaign has 30-day window to identify and return any contribution from a lobbyist that might have been inadvertently accepted. Problems corrected within the 30-day window are not forwarded on for investigation or prosecution. 
However, Kentucky lobbyists and their spouses have contributed money to the Kentucky political parties' federal election campaign accounts, which is legal under federal campaign rules. Even though state law bans lobbyists from giving money to help legislative candidates, they can legally give to the political parties' federal accounts. In addition, the Republican Party of Kentucky has set up "trusts" to help state House candidates and state Senate candidates. Lobbyists have hosted fundraisers for those trusts, which benefit Republican legislative candidates, but that is not a violation of the law.  </t>
  </si>
  <si>
    <t>Rachel Hibbard, Office of the Hawaii State Auditor, deputy auditor, 27 January 2015, Honolulu, Hawaii, telephone
Annual Report 2014, Hawaii State Auditor, accessed 30 April 2015, http://files.hawaii.gov/auditor/Reports/2015/2014AnnualReport.pdf
Looking for a Great Read? Try the Auditor’s Annual Report, Neal Milner, Civil Beat, columnist, 30 April 2015, http://www.civilbeat.com/2015/04/neal-milner-looking-for-a-great-read-try-the-auditors-annual-report/
Reports, Hawaii Office of the Auditor, accessed 26 January 2015, http://auditor.hawaii.gov/reports/
Financial audits, Hawaii Office of the Auditor, accessed 1 February 2015,
http://auditor.hawaii.gov/financial-audits/
Audit of the Hawaii Health Connector, Report to the Hawaii Legislature and Governor, Office of the Auditor, January 2015, http://files.hawaii.gov/auditor/Reports/2015/15-01.pdf
Audit finds former Health Connector leader's inadequacies, Kristen Consillio, Honolulu Star-Advertiser, 30 January 2015, http://www.staradvertiser.com/newspremium/20150130_HAWAIs__DISCONNECT_.html?id=290304171
Audit: Bad Planning, Procurement Made Health Connector Unsustainable, Nathan Eagle, Honolulu Civil Beat, 29 January 2015, http://www.civilbeat.com/2015/01/audit-bad-planning-procurement-made-health-connector-unsustainable/
Audit: Hawaii health exchange problems risk federal grants, Cathy Bussewitz, The Associated Press, 30 January 2015, http://westhawaiitoday.com/community-bulletin/audit-hawaii-health-exchange-problems-risk-federal-grants
State auditor review challenges one-fourth of University of Hawaii funds and accounts, Lorin Eleni Gill, Pacific Business News, 30 December 2014, http://www.bizjournals.com/pacific/news/2014/12/30/state-auditor-review-challenges-one-fourth-of.html?page=all
State audit criticizes UH special, revolving funds, Associated Press, 31 
December 2014, http://www.hawaiinewsnow.com/story/27737350/state-audit-criticizes-uh-special-revolving-funds</t>
  </si>
  <si>
    <t>Members of the public can access the "factual report" produced at the end of the evaluation process, which concludes with a determination of either "meets" or "does not meet" judicial performance standards. 
However, all other documents related to the evaluation process are considered strictly confidential.</t>
  </si>
  <si>
    <t>Interview: Julia Vaughn, policy director of Common Cause of Indiana, Dec. 16, 2014, Bloomington, Ind., phone. 
Interview: Luke Britt, Indiana Public Access Counselor, Dec. 16, 2014, Bloomington, Inc., phone.
Interview: Gerry Lanosga, president of Indiana Coalition for Open Government and Indiana University assistant professor in the School of Journalism, Dec. 16, 2014, Bloomington, Ind., phone. 
Annual report: Office of Public Access Counselor, July 1, 2013 through June 30, 2014 (www.in.gov/pac/).
http://www.in.gov/pac/files/PAC_Handbook_09_25_12.pdf, accessed Dec. 20, 2014</t>
  </si>
  <si>
    <t>Brian Kane, assistant chief deputy Idaho Attorney General, interviewed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Peter Morrill, vice president, Idahoans for Openness in Government, Friday, Jan. 2, 2015, by telephone
Wade v. Taylor, Idaho Supreme Court, March 18, 2014, http://www.isc.idaho.gov/opinions/40142.pdf
Hymas v. Meridian Police Dept., Idaho Court of Appeals, July 25, 2014, http://www.isc.idaho.gov/opinions/41156.pdf</t>
  </si>
  <si>
    <t>Audit department website, Accessed on March 3, 2015 http://www.audits.ga.gov/about.html
Interview with former State Auditor Russel Hinton, March 5, 2015 
Interview with Dr. Carolyn Bourdeaux, Director, Center for state and local finance, Georgia State University, March 6, 2015</t>
  </si>
  <si>
    <t>Jacob Huebert, Liberty Justice Center, 13 February 2015, email
Sarah Pratt, Public Access Counselor, Office of the Attorney General, 18 February, 2015, email
Public Access Counselor 2013 annual report, accessed Feb. 15, 2015, 
http://foia.ilattorneygeneral.net/pdf/Public_Access_Counselor_Annual_Report_2013.pdf
We all use tools to fight corruption, Lisa Maddigan, Chicago Sun Times, 16 May 2014 http://chicago.suntimes.com/uncategorized/7/71/212671/we-use-all-tools-to-fight-corruption/
2015 Binding PAC Opinions Index, accessed 15 February 2015, http://foia.ilattorneygeneral.net/2015binding.aspx
2014 Binding PAC Opinions Index, accessed 15 February 2015, http://foia.ilattorneygeneral.net/2014binding.aspx
2013 Binding PAC Opinions Index, accessed 15 February 2015, http://foia.ilattorneygeneral.net/2013binding.aspx</t>
  </si>
  <si>
    <t>R. Brian Black, Civil Beat Law Center for the Public Interest, executive director, 2 January 2015, Honolulu, Hawaii, telephone
Annual Report 2014 Hawaii Office of Information Practices, undated report to the Legislature, Honolulu Hawaii,
http://oip.hawaii.gov/wp-content/uploads/2013/04/ANNUAL-REPORT-2014-FINAL.pdf
Hawaii Public Records Agency Continues to Struggle With Slim Budget, Nathan Eagle, Honolulu Civil Beat, 6 January 2015, http://www.civilbeat.com/2015/01/hawaii-public-records-agency-continues-to-struggle-with-slim-budget/
Prying Public Records from Government’s Grip: An Exercise in Patience, Nathan Eagle, Honolulu Civil Beat, 15 December 2014, http://www.civilbeat.com/2014/12/prying-public-records-from-governments-grip-an-exercise-in-patience/
Not So Public: Hawaii Withholds Prison Death Records, Gets Sued, Nick Grube, Honolulu Civil Beat, 12 April 2013, http://www.civilbeat.com/2013/04/18812-not-so-public-hawaii-withholds-prison-death-records-gets-sued/</t>
  </si>
  <si>
    <t>Jon Offredo, Government Reporter, The News Journal, in-person interview, February 17, 2015;
Review of Delaware Auditor of Accounts website, accessed February 21, 2015, auditor.delaware.gov;
Example audit available online, Woodbridge School District construction audit, November 2014, accessed February 21, 2015, http://1.usa.gov/1LqwaeG;</t>
  </si>
  <si>
    <t>John Tenewitz, General council for the auditor general, interviewed by phone April 17, 2015
Florida Auditor General's website, http://www.myflorida.com/audgen/, accessed April 30, 2015
An example of an audit report, DEPARTMENT OF AGRICULTURE AND CONSUMER SERVICES operational audit,  http://www.myflorida.com/audgen/pages/pdf_files/2015-182.pdf, accessed April 30, 2015</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</si>
  <si>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OSA Audit Reports, Office of the State Auditor: http://www.leg.state.co.us/OSA/coauditor1.nsf/ReportPublic?openform
Rules of the Legislative Audit Committee: http://www.leg.state.co.us/OSA/coauditor1.nsf/b1c69d277d3a9eb087256e7600120dfe/13d61afbb585eff9872574da005a24c1/$FILE/LAC%20Rules%20Amended%207-14-14.pdf</t>
  </si>
  <si>
    <t>There is no limit on the size of contributions, however, lobbyists are restricted from making contributions to elected state officials, members of the General Assembly or candidates for state office during the legislative session. The restriction extends for an additional 30 days for contributions to the governor or gubernatorial candidates.
 Christopher Larimer, University of Northern Iowa political science professor, said most political science research shows contributions don't buy votes but can buy access. Restrictions on lobbyist abilities to contribute during the session remove one factor and decrease the potential for undue influence. He said contributions could potentially get out of control, but he hasn't heard of any issues.</t>
  </si>
  <si>
    <t>No such law exists. 
Since Alabama law does not provide a process for evaluating the performance of judges, the electorate does not have access to that information before voting.</t>
  </si>
  <si>
    <t>Phone intervew, Robert Ward, state auditor, Feb. 23, 2015, Hartford.
Audit Report Listing, (accessed most recently on June 19, 2015) http://www.cga.ct.gov/apa/audit-reports.asp
2014 Annual Report to the Connecticut General Assembly, http://www.cga.ct.gov/apa/reports/annual/Annual%20Report%20to%20the%20Connecticut%20General%20Assembly_20150130_CY2014.pdf</t>
  </si>
  <si>
    <t>Lobbyists are not limited in the amount of contributions they can make to candidates and political parties, under the Indiana Campaign Finance Act. This was confirmed by all three sources interviewed: Trent Deckard, co-director of the Indiana Election Division, Julia Vaughn, policy director of Common Cause of Indiana, and Ed Feigenbaum, campaign finance expert and owner of INGroup, a Noblesville-Ind., based firm.</t>
  </si>
  <si>
    <t>California State Auditor Publications webpage, accessed on Apr. 22, 2015
https://www.auditor.ca.gov/reports
A.G. Block, deputy director, University of California Sacramento Center, email, Aug. 26, 2015
John Howard editor, Capitol Weekly, email Aug. 26, 2015</t>
  </si>
  <si>
    <t>Barbara Peterson, President of the First Amendment Foundation, interviewed by phone March 20, 2015
Mary Ellen Klas, capital bureau chief for the Miami Herald and co-bureau chief of the Tampa Bay Times/Miami Herald Tallahassee Bureau, interviewed by phone March 17, 2015
Pat Gleason, Special Counsel for Open Government, interviewed by phone March 18, 2015
Miami Herald: DCF Hid 30 Child Deaths Reports During Investigation,FCIR, June 2, 2014 http://fcir.org/2014/06/02/miami-herald-dcf-hid-30-child-deaths-reports-during-investigation/, accessed April 20, 2015
---
Peer Reviewer sources:
Pat Gleason – special counsel for open government, Florida Attoney General's Office, phone interview 6/302015
Kylie Mason, press spokeswoman, Florida Attorney General's Office, via email 6/30/2015</t>
  </si>
  <si>
    <t>Stefan Ritter, staff attorney, Georgia Attorney General's office, e-mail interview, January 21, 2015
Hollie Mannheimer, Executive Director, Georgia First Amendment Foundation, telephone interview, January 15, 2015;
In-person interview with William Perry, Executive Director, Common Cause Georgia, January 23, 2015</t>
  </si>
  <si>
    <t xml:space="preserve">Illinois enacted legislation that lifts campaign contribution limits for all candidates if a candidate contributes $250,000 to his or her own campaign in a state race or $100,000 to his or her own campaign in a local race. 
In 2014, contributions to Illinois political races neared $300 million, according to an analysis by FollowTheMoney.org 
In 2015, William Kelly, who ran for Chicago mayor, donated $100,000 to his own campaign and lifted the funding limits for all other candidates in the same race. 
Likewise, Illinois Governor Bruce Rauner contributed $17 million into his own campaign, lifting limits ahead of the governor's race. 
In 2014, Illinois candidates contributed at least $40 million of their own money to their own campaigns, according to an analysis by FollowTheMoney.org
This includes contributions to candidates from lobbyists. A search of contributions over $10,000 where "lobbyist" is listed as an occupation between 2013 and 2015 did not return documented instances where this was the case. </t>
  </si>
  <si>
    <t>A YES score is earned if the law grants the public access to the performance evaluations of judges who are up for retention or reelection.
A NO score is earned if no such law exists.</t>
  </si>
  <si>
    <t>Jay Barth, Professor of Politics at Hendrix College, February 7, 2015, telephone interview.
Roger Norman, Legislative Auditor, February 2, 2015, telephone interview.
Jon Moore, Deputy Legislative Auditor, February 2, 2015, telephone interview. 
Max Brantley, Senior Editor Arkansas Times, January 20, 2015, telephone interview. 
Arkansas Division of Legislative Audit website, accessed February 2, 2015, http://www.legaudit.state.ar.us</t>
  </si>
  <si>
    <t>John Flaherty, president, Delaware Coalition for Open Government, in-person interview, January 15, 2015;
Attorney General opinion re: Charter School working group, October 1, 2013, accessed March 23, 2015, http://1.usa.gov/1zMlx3a; 
Attorney General opinion re: Delaware Transit Corporation, May 27, 2014, accessed March 23, 2015, http://1.usa.gov/1zMlgND;</t>
  </si>
  <si>
    <t>Alabama Department of Examiners of Public Accounts website search page, http://www.examiners.state.al.us/ReportSearch.aspx, accessed April 12, 2015.
David White, The Birmingham News, former state political reporter, March 6, 2015, telephone interview.
Phil Rawls, former government reporter, the Associated Press, June 2, 2015, telephone interview.</t>
  </si>
  <si>
    <t>March 11, 2015, phone interview with Gregg Erickson, longtime economist and reporter who founded Alaska Budget Report
Alaska Division of Legislative Audit, Audits Database (http://legaudit.akleg.gov/audits/all/), accessed March 26, 2015; 
Single State Audit of Alaska for FY2013, Sample Audit Report (http://legaudit.akleg.gov/docs/audits/single/statewide/40014rpt-2014.pdf), accessed March 26, 2015;</t>
  </si>
  <si>
    <t>Jay Zsorey, Financial Audit Director, telephone interview 2/27/2015
Jim Small, Arizona News Service Editor, telephone interview, 5/17/2015
Arizona Auditor General Reports, Accessed May 7, 2015
http://www.azauditor.gov/reports-publications-1
Arizona Auditor General State Agency Reports &amp; Publications, Accessed May 7, 2015
http://www.azauditor.gov/reports-publications/state-agencies</t>
  </si>
  <si>
    <t>In-person interview, Colleen Murphy, executive director and general counsel of the state FOI Commission, in Hartford, Dec. 31, 2014.
In-person Interview, Jim Smith, president of the Connecticut Council on Freedom of Information, in Hartford, Dec. 30, 2014.
Phone interview, Thomas Hennick, public education officer, Freedom of Information Commission in Hartford, June 2, 2015.
Email exchange, Matthew Kauffman, reporter, The Hartford Courant, Jan. 12, 2015; two blog posts:
"When Winning Equals Losing at the Freedom of Information Commission," Jan. 30, 2014, http://courantblogs.com/investigative-reporting/when-winning-equals-losing-at-the-freedom-of-information-commission/#more-5836
“A Transparency Advocate’s Legislative Wish List,” Jan. 8, 2015, http://courantblogs.com/investigative-reporting/author/mkauffman/</t>
  </si>
  <si>
    <t>All audit reports are available online at no cost on the department’s website. They are linked to the site as they are completed.
The Department of Audit does not include audits on its website that implicate criminal activity, said Pam Robinson, Administrator of the Department of Audit’s Public Funds Division. “We don’t do anything publicly on a criminal investigation. We leave that up to the cops.”
Sometimes the audits are not posted immediately after they are completed. The department gives the agencies or municipalities opportunities to respond to the audits before releasing them. 
In the case of an audit of LaBarge, Wyo., the report was completed in June 2014 but not posted online until November.</t>
  </si>
  <si>
    <t>Jeffrey Roberts, director of the Colorado Freedom of Information Coalition, during a phone interview on Dec. 17, 2014. 
“Contrary to the public interest,” ABC News7 Denver, 2013: http://www.thedenverchannel.com/news/call7-investigators/open-records/contrary-to-the-public-interest-questioning-the-police
“More cops are wearing body cams. When will the footage be a public record? In Colorado, the decision will be up to local police departments,” Sept. 23, 2014 http://www.cjr.org/united_states_project/colorado_police_body_cam_access_to_footage.php?page=all#sthash.abV4s8Oe.dpuf</t>
  </si>
  <si>
    <t>Idaho has no limits on contributions to political parties, though it has limits on contributions to candidates and political committees. Those limits apply to lobbyists the same as they do to any individual, corporation or PACs. The limits are generally effective, and there are no recent documented cases of lobbyists circumventing them, other than through PACs they were operating. Among Idaho PACs that swapped money around in PAC-to-PAC transfers during the 2014 general election cycle was the Idaho Chooses Life PAC, which is operated by lobbyist David Ripley.</t>
  </si>
  <si>
    <t>In the 2013-14 fiscal year, the commission reported it discovered 12 excess contributions to candidate or noncandidate committees resulting in a total of $34,165 escheat to the Hawaii Election Campaign Fund and $6,300 in administrative fines out of tens of millions of dollars that flow through the system. 
 It is not known how many of the contributions came from lobbyists versus individuals, corporations or political action committees, as the Campaign Spending Commission does not segregate the data in this manner. There are no reported cases in the media during the study period of lobbyists violating contribution limits, nor any recollection of such by those close to the topic.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</si>
  <si>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Peter Scheer, executive director, First Amendment Coalition, Dec. 22, 2014, email
Thomas Peele, reporter, Bay Area News Group, Dec. 27, 2014, email
Thomas Burke, lawyer, Davis, Wright and Tremmaine LLP, San Francisco, Jan. 16, 2015, interview
Contra Costa Times, "BANG lawsuit leads to landmark open access ruling," Apr. 8, 2015
http://www.contracostatimes.com/breaking-news/ci_27861488/bang-lawsuit-leads-landmark-open-access-ruling</t>
  </si>
  <si>
    <t>Audit reports are posted online promptly for free on the website of the State Auditor's office.
 According to State Auditor Glen Gainer, his office posts audits online the same day that the printed report is released. 
 Multiple financial and compliance audit reports as well as single audit reports are available per year. Advisory memos are also online.
 For example, the 2014 audit of the Central WV Regional Airport Authority is a 28-page document that lists financial statements, changes in net fund positions, cash flows, internal financial reporting controls, and a schedule of findings and questionable costs (none were listed).</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</si>
  <si>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Jim Nickels, Sherwood attorney and state representative 2009-2014, February 16, 2015, telephone interview.</t>
  </si>
  <si>
    <t xml:space="preserve">In practice, all audit reports are easily available online. And the legislative audit bureau makes them regularly available.
The LAB conducts financial audits and program evaluations of state agencies and programs as required by statutes or requested by the Legislature, the Joint Legislative Audit Committee, the Joint Committee on Legislative Organization, or the Governor. The reports are covered by the state Open Records Law but there is no explicit provision in the law to publish them. 
 </t>
  </si>
  <si>
    <t>Audits are performed by the State Franchise Tax Board. The Fair Political Practices Commission (FPPC) has a record of imposing fines for failure to report information.
25% of firms are audited each two-year cycle. The most recent drawing of lobbying firms and lobbying employers for the audit took place on February 10, 2015 and is available on the FPPC website. Individual lobbyists employed by selected firms are also audited. The list of selected firms and employers from 2011 and 2013 are also available online.</t>
  </si>
  <si>
    <t>A lot of money was raised in Georgia during the 2014 campaign as the state had an open Senate seat and a governor's election There have been no reported instances during the 2014 campaign of lobbyists exceeding the limit of donations to individual candidates.
 There is, however, no limit in Georgia on donations to political parties. Common Cause Georgia warns that Lobbyists can give unlimited amounts to the candidate's party and direct the party to spend the money on behalf of that candidate.</t>
  </si>
  <si>
    <t xml:space="preserve">Public officials, including elected officials, "may not take official action" on a matter they believe would be a conflict of interest, for them, their spouse, a dependent child or a business they're associated with.
Sec. 1-85 specifies that, "A public official, including an elected state official, or state employee has an interest which is in substantial conflict with the proper discharge of his duties or employment in the public interest and of his responsibilities as prescribed in the laws of this state, if he has reason to believe or expect that he, his spouse, a dependent child, or a business with which he is associated will derive a direct monetary gain or suffer a direct monetary loss, as the case may be, by reason of his official activity. (...)"
  </t>
  </si>
  <si>
    <t>Colorado has a constitutional provision, a state statute, and House and Senate rules that prohibit lawmakers from taking actions in which they might have a conflict.   
The Code of Ethics, C.R.S. 24-18-107 states that "(2) A member of the general assembly who has a personal or private interest in any measure or bill proposed or pending before the general assembly shall disclose the fact to the house of which he is a member and shall not vote thereon."
In deciding whether or not a lawmaker has an interest, these factors come into play: Whether the interest “impedes his independence of judgment,” the effect of his “participation on public confidence in the integrity of the general assembly,” whether his participation “is likely to have any significant effect on the disposition of the matter,” or if “an interest situation does not arise from legislation affecting the entire membership of a class.”</t>
  </si>
  <si>
    <t>Pamela Weaver, Director of Communications, Secretary of State, Jackson, Mississipi, May 27, email interview.
2012 Election Administration and Voting Survey Report, U.S. Election Assistance Commission,
http://www.eac.gov/assets/1/Page/990-050%20EAC%20VoterSurvey_508Compliant.pdf
2014 Election Administration and Voting Survey Report, U.S. Election Assistance Commission,
 http://www.eac.gov/assets/1/Documents/2014EAVSWithFVAP-2013-07-02-Final-Website.pdf
Bryan Whitener, Director of Communications &amp; Clearinghouse, U.S. Election Assistance Commission, email interview, May 27, 2015.</t>
  </si>
  <si>
    <t>All reports can be accessed for free online on the Auditor's Office website. Reports can be located through search terms. Available reports include annual reports, comprehensive annual financial reports, single audit reports and contract reports.</t>
  </si>
  <si>
    <t>The Auditor of Public Accounts website has reports back to 1997 available on it. Martha Mavredes, auditor of public accounts, said reports are issued so that electronic copies go to members of the Joint Legislative Audit and Review Commission, House Appropriations Committee and Senate Finance Committee on Thursdays; to the audited entity management, who have already had a chance to see and respond, on Fridays; and are posted to the APA website on Mondays.  
The department maintains only electronic copies, but will print a copy of one report on request at no cost. If multiple copies or multiple reports are requested, the department will charge based on the cost to print and mail the extra copies.
Inspector General June Jennings said all performance reviews and annual reports are released online at the same time as they are sent to the governor, cabinet secretary involved, General Assembly and other involved agencies, which includes the basis for the findings and corrective action recommendations. Information on substantiated complaints to the State Fraud, Waste and Abuse Hotline must be released under the Freedom of Information Act, but the office requires a request under the act and the information includes the subject of the complaint, agency involved, the nature of the complaint and the resolution to the complaint. 
“If someone wants a hard copy, and normally our reports are not too voluminous, we would release it without cost,” Jennings said. “But if they want hundreds of pages, we would charge for copying and sending and we are allowed to charge for staff hours, for example if we must redact protected information.”</t>
  </si>
  <si>
    <t>Legislators are prohibited from taking part in governmental decisions in which they know or have reason to believe they have a "personal interest." The law, however, allows legislators to vote if they write a statement disclosing the interest but declaring it is still possible to "cast a fair and objective vote." The legislators statement is published in the Journal of the member's house. Alternatively, the legislator may inform the presiding officer of the conflict and be excused from voting.
 On the specific recusal mechanism, §8920 (5) of the Code of Ethics states
 "(ii) If the member believes that, because of his personal interest, he should abstain from participating in the vote on the legislation, he shall so advise the presiding officer prior to the commencement of the vote and shall be excused from voting on the legislation without any entry on the journal of the fact of his personal interest. In the event a rule of the house requiring that each member who is present vote aye or nay is invoked, the presiding officer shall order the member excused from compliance and shall order entered on the journal a simple statement that the member was excused from voting on the legislation pursuant to law."</t>
  </si>
  <si>
    <t>Bryan Whitener, US Election Assistance Commission, Washington DC, 13 March 2014, email interview
Ryan Furlong, Communications Director, Office of Minnesota Secretary of State Steve Simon, St. Paul, Minnesota, 9 March 2015, phone interview
The 2012 Election Administration and Voting Survey, U.S. Election Assistance Commission, 2012, http://www.eac.gov/assets/1/Page/990-050%20EAC%20VoterSurvey_508Compliant.pdf</t>
  </si>
  <si>
    <t xml:space="preserve">The Ethics Commission routinely checks lobbying disclosure records to make sure they have been filed in a timely manner. However, due to limited resources, the Commission does not audit the content of the filings and does not randomly audit samples. Citizens file a complaint with the Commission if they uncover a problem. </t>
  </si>
  <si>
    <t>For state agencies and departments, except some higher education institutions and independent judicial and legislative agencies, the Department of General Services is the vehicle for procurement for goods and services except roads, bridges and technology goods and services. It maintains a banned vendors list on its eVA procurement website.
The maximum time for debarment is three years or until a monetary debt is paid. Those companies are not allowed to participate in government bids during that time. The department does not track how frequently those who violate procurement rules are debarred.</t>
  </si>
  <si>
    <t xml:space="preserve">In practice, lobbying disclosure records are not independently audited. 
The Arizona Secretary of State lacks the statutory authority to audit the reports. The office only collects and maintains the records. </t>
  </si>
  <si>
    <t>All reports go on the Auditor's website immediately, where they are available without charge. 
For example, the recent Auditor's report on ski area leases was completed and submitted to the Legislature on Jan. 20. It was on the Auditor's website the same day.</t>
  </si>
  <si>
    <t xml:space="preserve">Lobbying disclosure records, as a practice, have always been independently audited in recent years by the Alaska Public Offices Commission (APOC) which oversees lobbying in the state.
In general, APOC aims to audit at least 80 percent of all filings submitted, including lobbying disclosures, according to a 2014 APOC Performance Measure Report. The report found that rate was exceeded in 2013: "All year end reports by lobbyists and employers of lobbyists have been examined and reconciled...Many of these audits revealed minor discrepancies that have required amendments and the vast majority of those issues have been remedied."
---
Peer Reviewer Comment: Agree
Drilling down into these numbers, the 80% figure is for all reports APOC receives, not just lobbying reports. According to APOC's biennial report, 21% of lobbying reports were audited in 2012 and 58% of lobbying reports were audited in 2013. That is the most recent biennial report on record. Because the indicator allows random samples to receive positive scores and this is significantly higher than a random sample, I agree that the score given is accurate.
"I've been audited before. They sent me a letter one time saying, 'Hey, we audited you and you passed.' And I didn't even know I was being audited." says John Bitney, a municipal lobbyist who previously worked as former Gov. Sarah Palin's legislative director. "They have gotten a hold of me pretty quick when there's been a discrepancy between my employer's quarterly reports and my reports." </t>
  </si>
  <si>
    <t>Audits are considered "normally public" records under the state records law. Every audit is posted online, but some records gathered during audits are protected for criminal investigations and invasions of privacy. Since the audits are posted online, they are immediately accessible to the public.</t>
  </si>
  <si>
    <t>No such law exists.
There is no requirement in the law that legislators recuse themselves from matters in which they have a conflict of interest. The law prohibits legislators from appearing for compensation on behalf of another person or entity before any entity of state government and prohibits legislators from lobbying the General Assembly for compensation. § 21-8-802  The law requires that legislators who have a conflict of interest in a matter before them to immediately report the conflict, filed with their asset disclosure forms with the Secretary of State. On the question of recusal, the law is silent. A conflict of interest is defined as being “required to take an action in the discharge of his or her official duties that may affect his or her financial interest or cause financial benefit or detriment to him, or a business in which he or she is an officer, director, stockholder owning more than ten percent (10%) of the stock of the company, owner, trustee, partner, or employee, which is distinguishable from the effects of the action on the public generally or a broad segment of the public.”§ 21-8-803</t>
  </si>
  <si>
    <t>Georgia law prohibits favorable treatment of family members of all state employees and elected officials. Family members, is defined as spouse and dependents, but there is no separate law dealing with favorable treatment of friends and colleagues nor a prohibition of patronage. 
 A 2011 Executive Order expands the prohibition of favorable treatment of family members, to spouse, parent, grand parent, brother, sister, uncle, aunt, nephew, niece, first cousin, father in-law, mother in-law, brother in-law, sister in-law, son in-law, daughter in-law, stepparent, stepchild stepson, stepdaughter, half brother and half sister.</t>
  </si>
  <si>
    <t>In law, members of the ethics entity/ies must recuse themselves from actions in which they may have a conflict of interest.</t>
  </si>
  <si>
    <t>State officials automatically check to make sure a debarred bidder is not awarded a contract. Should one such bidder evade their attention, they have automatic backup. The other vendors are sure to know which of their competitors are on the debarment and prohibition lists and would certainly alert the Department of Buildings and General services should one of those companies try to bid on a project.
 At any rate, there appears to be no recent case in which a contractor has been convicted of bribery, much less been convicted and subsequently allowed to bid on a state contract.</t>
  </si>
  <si>
    <t>Under the Legislative Ethics Act, legislators are required to recuse themselves from actions in which there are real or perceived conflicts of interest; Uniform Rule 34 of the Alaska Legislature allows legislators to request to abstain from a vote for special reasons, such as a conflict of interest. However, lawmakers are not permitted to abstain without unanimous consent from the colleagues in their chamber.</t>
  </si>
  <si>
    <t>No such law exists for executive and judicial barnches
Wyoming Statutes, Title 5, Chapter 2, Section 118, Adoption of rules and regulations relative to the practice of law, 1997
http://legisweb.state.wy.us/statutes/statutes.aspx?file=titles/Title5/Title5.htm</t>
  </si>
  <si>
    <t>A 100 score is earned if lobbying disclosures are audited yearly by an impartial third party. 
A 50 score is earned if lobbying disclosures are not always independently audited, or they are but audits may fail to identify problems in the information.
A 0 score is earned if lobbying disclosures are not independently audited, or they generally fail to identify problems in the information.</t>
  </si>
  <si>
    <t>Legislators are not allowed to participate in any way in the lawmaking process when they or their relatives have a "substantial interest" in what is being considered by the body. Lawmakers are required to disclose their interest and to recuse themselves.</t>
  </si>
  <si>
    <t>No routine or random audits are conducted on reports filed by lobbyists. 
However, the Ethics Commission does request audits if it suspects irregularities. When audits are conducted, they are conducted by the Alabama Examiners of Public Accounts. None were requested during the period of study.</t>
  </si>
  <si>
    <t xml:space="preserve">Only nepotism amongst executive branch political appointees is prohibited by statute in Florida. 
Florida’s Anti-Nepotism Statute. 112.3135 Restriction on employment of relatives.— (1) In this section, unless the context otherwise requires: (a) “Agency” means: 1. A state agency, except an institution under the jurisdiction of the Board of Governors of the State University System; 2. An office, agency, or other establishment in the legislative branch; 3. An office, agency, or other establishment in the judicial branch;  (2)(a) A public official may not appoint, employ, promote, or advance, or advocate for appointment, employment, promotion, or advancement, in or to a position in the agency in which the official is serving or over which the official exercises jurisdiction or control any individual who is a relative of the public official. An individual may not be appointed, employed, promoted, or advanced in or to a position in an agency if such appointment, employment, promotion, or advancement has been advocated by a public official, serving in or exercising jurisdiction or control over the agency, who is a relative of the individual or if such appointment, employment, promotion, or advancement is made by a collegial body of which a relative of the individual is a member. However, this subsection shall not apply to appointments to boards other than those with land-planning or zoning responsibilities in those municipalities with less than 35,000 population. This subsection does not apply to persons serving in a volunteer capacity who provide emergency medical, firefighting, or police services. Such persons may receive, without losing their volunteer status, reimbursements for the costs of any training they get relating to the provision of volunteer emergency medical, firefighting, or police services and payment for any incidental expenses relating to those services that they provide. </t>
  </si>
  <si>
    <t>Wis Stats 19.41, Ethics Code, https://docs.legis.wisconsin.gov/statutes/statutes/19/III/41
Updated 2013-2015</t>
  </si>
  <si>
    <t>State and Local Government Conflict of Interests Act, 2004. Section 3103 (5). http://law.lis.virginia.gov/vacode/title2.2/chapter31/section2.2-3103/
 State and Local Government Conflict of Interests Act, 2004. Section 3103.1.C. http://law.lis.virginia.gov/vacode/title2.2/chapter31/section2.2-3103.1/
 State and Local Government Conflict of Interests Act, 1987. Section 3117. http://law.lis.virginia.gov/vacode/2.2-3117/
 Executive Order 2: Personnel Directive Prohibiting the Receipt of Certain Gifts; Establishment of Executive Branch Ethics Commission, Gov. Terry McAuliffe, signed 11 January 2014, revised 13 February 2015. https://governor.virginia.gov/media/3605/executive-order-2-revised-nosig.pdf
2015 HB 2070 as signed into law, Legislative Information System, accessed 7 August 2015. 
http://lis.virginia.gov/cgi-bin/legp604.exe?151+ful+CHAP0763</t>
  </si>
  <si>
    <t>RCW 42.52.150 Limitations on gifts, amended 2015. 
 http://apps.leg.wa.gov/rcw/default.aspx?cite=42.52.150</t>
  </si>
  <si>
    <t>Alabama law bars legislators from voting on matters in which he or she has a conflict of interest, and the constitution states that a legislator must disclose such a conflict to the chamber in which they serve and refrain from voting on the matter. 
A conflict of interest is defined as having a substantial financial interest, such as owning, controlling or otherwise having power over more than five percent of the value or a business entity that is “uniquely affected” by legislation, or being an officer of such an entity. 
However, Alabama law does not specifically require legislators to recuse themselves from the discussion of legislation in which they have an interest, nor does it restrict them from introducing bills that could affect their financial interests.</t>
  </si>
  <si>
    <t>West Virginia Code3 6B-2-5(c) Gifts. Complete through 2014. Complete through 2014.
 http://www.legis.state.wv.us/WVCODE/ChapterEntire.cfm?chap=06b&amp;art=2&amp;section=5#02</t>
  </si>
  <si>
    <t>No such law exists.
 Confirmed by Drew Rawlins, executive director of the Tennessee Bureau of Ethics and Campaign Finance.</t>
  </si>
  <si>
    <t>Texas Penal Code.   Chapter 36.  Bribery and Corrupt Influence.  Section 36.02.  Effective as amended,  Sept. 1, 1994.
Texas Government Code, SUBCHAPTER C. STANDARDS OF CONDUCT AND CONFLICT OF INTEREST PROVISIONS.  Section 572.051.  Effective as amended, Sept. 1, 2007. 
Texas Ethics Commission.  “Can I Take It?” A Guide for Officers and Employees in the Executive Branch of State Government, Accessed Feb. 9, 2015  
http://www.ethics.state.tx.us/pamphlet/B11cit_e.htm
Ian Steusloff, assistant general counsel, Texas Ethics Commission, Telephone interview, July 6, 2015.</t>
  </si>
  <si>
    <t>A YES score is earned if the law requires state legislators to recuse themselves from any action that could confer a financial benefit to them or their immediate family, such as participating or voting in hearings, committees and on the floor. 
A MODERATE score is earned if there is a law, but it does not define the recusal mechanism.
A NO score is earned if no such law exists.</t>
  </si>
  <si>
    <t>Utah Public Officers' and Employee's Ethics Act, Utah Code 67-17-5, Amended by Chapter 196, 2014 General Session, http://le.utah.gov/xcode/Title67/Chapter16/67-16-S5.html?v=C67-16-S5_2014040320140329</t>
  </si>
  <si>
    <t>No such law exists.
 Allen Gilbert, Ex. Dir. Vermont ACLU, personal interview, Jan. 6, 2015.
 Secretary of State Jim Condos, personal interview, Jan. 6, 2015.
 State Auditor Doug Hoffer, personal interview, Jan. 21, 2015</t>
  </si>
  <si>
    <t xml:space="preserve">No state employee or public officer may make decisions where they have a "personal or private interest." An official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A close relative is defined in the law as a "person's parents, spouse, children (natural or adopted) and siblings of the whole and half-blood."
Favorable treatment of friends and colleagues is not specifically addressed in the law addressing conflicts of interest. The governor and cabinet officials are considered public officials under the definition of state officers: "State officer" means any person who is required by subchapter II of this chapter to file a financial disclosure statement," with the exception of judges and lawmakers. §5804 </t>
  </si>
  <si>
    <t>South Dakota Codified Laws, Title 2, Chapter 12, “Lobbyists,” Section 9, adopted 1939, last amended 1980, http://legis.sd.gov/Statutes/Codified_Laws/DisplayStatute.aspx?Type=Statute&amp;Statute=2-12-9
 South Dakota Codified Laws, Title 22, Chapter 12A, “Improprieties and Bribery in Public Office,” Section 7, adopted 1939, last amended 2005, http://legis.sd.gov/Statutes/Codified_Laws/DisplayStatute.aspx?Type=Statute&amp;Statute=22-12A-7.
 South Dakota Codified Laws, Title 3, Chapter 8, “Compensation of Officers and Employees,” Section 3, adopted 1901, last amended 1980, http://legis.sd.gov/Statutes/Codified_Laws/DisplayStatute.aspx?Type=Statute&amp;Statute=22-12A-7.
 South Dakota Codified Laws, Title 4, Chapter 3, “Revenues and Receipts,” Section 9, adopted 1901, last amended 1980, http://legis.sd.gov/statutes/DisplayStatute.aspx?Statute=4%E2%80%903%E2%80%909&amp;Type=Statute.</t>
  </si>
  <si>
    <t>Connecticut's Code of Ethics (Title 1, Chap. 10 of state statutes) prohibits nepotism in executive appointments. Sec. 84(c) of the chapter states, "... no public official or state employee shall use his public office or position or any confidential information received through his holding such public office or position to obtain financial gain for himself, his spouse, child, child’s spouse, parent, brother or sister or a business with which he is associated." 
But the statutes fail to specifically address cronyism (favorable treatment of friends and colleagues) or patronage (favorable treatment of those who reward their superiors).</t>
  </si>
  <si>
    <t xml:space="preserve">Public Official and Employee Ethics Law, Title 65 (Public Officers), Section 1103(b)(c) (Restricted activites - seeking and accepting improper influence) and Section 1106(j) (State Ethics Commission - Regulations), http://www.legis.state.pa.us/cfdocs/legis/LI/consCheck.cfm?txtType=HTM&amp;ttl=65&amp;div=0&amp;chpt=11
Additional evidence: 
Robert P. Caruso, executive director of the State Ethics Commission, 30 January 2015, Harrisburg, Pennsylvania, interview by phone.
With Lax Gift Laws, Pennsylvania's Elected Officials Enjoy Christmas Year-Round, Eric Boehm, PA Independent, 25 December 2013, 
http://watchdog.org/120812/gift-laws-pennsylvania/
When Pa. Legislators Come Asking For Your Vote, Ask Them This, PennLive Editorial Board, 22 September 2014, http://www.pennlive.com/opinion/2014/09/cash_gift_ban_philadelphia_dem.html
Robin Hittie, chief counsel, Pennsylvania State Ethics Commission, Harrisburg, Pa, 7 August 2015, interview by phone.  </t>
  </si>
  <si>
    <t>In practice, lobbying disclosure records are independently audited.</t>
  </si>
  <si>
    <t>S.C. Code 2-17-80 (B) (1991)
http://www.scstatehouse.gov/code/t02c017.php
S.C. Code 8-13-705 (1991)
http://www.scstatehouse.gov/code/t08c013.php</t>
  </si>
  <si>
    <t>Gifts (2006) NC GS 138A-32 http://www.ncleg.net/EnactedLegislation/Statutes/HTML/BySection/Chapter_138A/GS_138A-32.html
See also, Definitions (2006 amended 2013) NC GS 138A-3.30(i)
http://www.ncleg.net/EnactedLegislation/Statutes/HTML/BySection/Chapter_138A/GS_138A-3.html
NC Code of Judicial Conduct (2006) http://www.aoc.state.nc.us/www/public/html/Amendments-NCJudicialCode.pdf</t>
  </si>
  <si>
    <t>13.Wis. Stats. 13.74 (1977 and 1989) "Auditing", https://docs.legis.wisconsin.gov/2003/statutes/statutes/13/III/74?down=1</t>
  </si>
  <si>
    <t>The California Constitution exempts the governor's direct appointees from civil service rules. 
 Art. VII, §4 (f) of the state Constitution states: 
 "The following are exempt from civil service: (...) (f) State officers directly appointed by the Governor with or without the consent or confirmation of the Senate and the employees of the Governor's office, and the employees of the Lieutenant Governor's office directly appointed or employed by the Lieutenant Governor."</t>
  </si>
  <si>
    <t>Ohio Revised Code 102.03 D and E, Representation by present or former public official or employee prohibited, 2001 (latest amendment effective March 20, 2014): http://codes.ohio.gov/orc/102.03 
 More specific laws on gift and meal limits that include the staff of the Joint Legislative Ethics Committee are in Sections 5 and 6 of of the JLEC Code of Ethics: http://www.jlec-olig.state.oh.us/?page_id=34</t>
  </si>
  <si>
    <t>No such law exists.
Wyoming Statutes Title 28, Chapter 7, Lobbyists, Article 2, Section 201 (h), Lobbyist activity reports; contents, form and filing requirements; penalties, 1998
http://legisweb.state.wy.us/statutes/statutes.aspx?file=titles/Title28/T28CH7.htm</t>
  </si>
  <si>
    <t>Oregon Revised Statutes Chapter 244 - Government Ethics, Sections 244.025 (2007).
https://www.oregonlegislature.gov/bills_laws/lawsstatutes/2013ors244.html</t>
  </si>
  <si>
    <t>The law prohibits all public servants, which includes the governor as well as cabinet-level officials, from using their position “to secure special privileges or exemptions for himself or herself or his or her spouse, child, parents, or other persons standing in the first degree of relationship, or for those with whom he or she has a substantial financial relationship.”§ 21-8-304
The law also expressly prohibits both executive branch department heads and all constitutional officers, including the governor, from hiring, appointing, promoting (or advocating to hire, appoint, or promote) relatives—defined as “husband, wife, mother, father, stepmother, stepfather, mother-in-law, father-in-law, brother, sister, stepbrother, stepsister, half-brother, half-sister, brother-in-law, sister-in-law, daughter, son, stepdaughter, stepson, daughter-in-law, son-in-law, uncle, aunt, first cousin, nephew, or niece.” § 25-16-10
The spouses of the Governor, Lieutenant Governor, Secretary of State, Treasurer of State, Attorney General, Commissioner of State Lands, Auditor of State (as well as spouses of the members of the General Assembly) are forbidden from being hired by any state agency unless they get prior approval from the Joint Budget Committee.  § 21-1-4
The law also includes additional express bans on nepotism in the executive branch. A person who is related within the second degree to a member or employee of a state board or commission is not eligible for appointment as a member of the board and is not allowed to be employed by the state board or commission.  § 21-8-101 Amendment 29 to the Arkansas Constitution addresses vacancies in the office of U.S. Senator and all elective state, district, circuit, county, and township offices except lieutenant governor, member of the General Assembly, and U.S. Representative. The governor fills vacancies by appointment. Amendment 29 forbids the governor from appointing spouses -- and relatives to the fourth degree of affinity -- of the governor and lieutenant governor. (The ban applies both to vacancies and to new positions created.) Arkansas Constitution, Amendment 29, Section 2 
The Game and Fish Commission also has an express ban on nepotism in the Arkansas Constitution, which bans anyone being “employed by the Commission who shall be related to any of the Commissioners or any other State officers within the third degree of relationship by blood or marriage.” Arkansas Constitution Amendment 35, Section 8
There is nothing explicit in the law regarding cronyism or patronage.</t>
  </si>
  <si>
    <t>Observers say decision-makers at state-run pension funds seem to adhere to the law governing gifts and hospitality, for themselves, their staffs, their spouses and minor children. The state and local retirement systems had a sordid history of accepting gifts and hospitality from agents of investors and hedge funds, which led to some disastrous results.
The law was changed to include all staff and board members in the state’s ban on accepting any gifts and limiting hospitality. An employee, for instance, can attend a vendor’s tailgate, provided the vendor is present, but cannot accept tickets to the game or a gift certificate to a restaurant. The transaction must be reported and falls under the $58 limit.
Robert Scott, of the Public Affairs Research Council, says such incidents occur, but abuses have not been reported. “They are sensitive to what has happened in the past,” Scott said.
The Louisiana Board of Ethics has issued no charges against executive directors or members of the boards of trustees or employees involving gifts and hospitality.</t>
  </si>
  <si>
    <t>West Virginia Code 6B-3-11 Compliance Audits. Complete through 2014. 
http://www.legis.state.wv.us/WVCODE/ChapterEntire.cfm?chap=06b&amp;art=3&amp;section=11#03
Web site for the WV Ethics Commission
http://www.ethics.wv.gov/Pages/ethics-rules.aspx
Legislative Rulem 158 CSR 15
http://www.google.com/url?sa=t&amp;rct=j&amp;q=&amp;esrc=s&amp;source=web&amp;cd=2&amp;ved=0CCYQFjAB&amp;url=http%3A%2F%2Fapps.sos.wv.gov%2Fadlaw%2Fcsr%2Freadfile.aspx%3FDocId%3D7356%26Format%3DWORD&amp;ei=zPZlVe78JsSxsAWSroGQDg&amp;usg=AFQjCNETSpy6IXzpRXxgNPcX2wYwNtr-_Q&amp;bvm=bv.93990622,d.b2w
State legislative rules have the force of law in West Virgina (West Virginia Code 29A-1-1).</t>
  </si>
  <si>
    <t>In 2013 and 2014, there were no documented cases of Maine Public Employees Retirement System trustees and/or family members accepting gifts or hospitality above what is legally allowed.</t>
  </si>
  <si>
    <t>Budget Report, Volume I, projects budget estimates including revenues, expenditures, and debt obligations for six years, five years beyond the current year. The report is available on the Budget Office's website for free.
  For the past couple of years, the executive budget reports have showed all the currently active tax credits by year with an estimate of what the lost revenue would amount to, said Phil Kabler, statehouse correspondent for the Charleston Gazette. “For example in 2016, there are about two dozen exemptions worth an estimated revenue loss of $119.8 million,” he added.
 The budget for FY2016, which starts July 1, 2015, was available online May 23, 2015.</t>
  </si>
  <si>
    <t>No such law exists.
Sec. State Jim Condos, pesonal interview Jan. 6, 2015.
Kevin Ellis Lobbyist, personal interview Jan. 15, 2015.
Asst. Atty. Gen. Michael Duane email Feb. 12, 2015.</t>
  </si>
  <si>
    <t>No such law exists. 
Lori Anderson, media affairs, Public Disclosure Commission 3/3/2015;</t>
  </si>
  <si>
    <t>There have been no instances of Kentucky Retirement System employees or board members or their family members violating Kentucky's $25 gift limit during the period of study. In Kentucky, the gift disclosure covers immediate family, which includes the filer's spouse and dependent children. 
Trustees are instructed to turn down any gift they are offered by businesses. However, there is no independent verification by any entity to check whether the trustees or high-level employees accepted a gift improperly short of a tip or complaint to the Executive Branch Ethics Commission. 
And one potential loophole in the hospitality limits is attendance at pension training conferences. Kentucky Retirement Systems Board trustees must attend annual training, according to the board's education program policies. While most of the training is offered in Kentucky at regular board meetings, board members are allowed to attend conferences, which can be underwritten or sponsored by investment or law firms. 
For instance, the Kentucky Retirement Systems used to employ a national law firm Klausner, Kaufman, Jensen &amp; Levinson, which also sponsors an annual pension-related conference. 
In the past, some Kentucky Retirement Systems Board members have attended that conference. But the Kentucky Retirement Systems currently does not have a contract with that firm.</t>
  </si>
  <si>
    <t>Arizona law prohibits elected officials from appointing or helping to get family members hired for a position that is paid for by the state. Cronyism and patronage are not explicitly addressed in law. .</t>
  </si>
  <si>
    <t>Nepotism is plainly banned under 2 AAC 07.950: "No person may be employed in the classified or partially exempt service in a department or agency if that person is the spouse of, or is related by blood or marriage, within and including the second degree of kindred, to the principal executive officer of the department or agency, to the principal executive officer's deputy or to an assistant principal executive officer."
A.S. 39.52.910 broadly prohibits the misuse of an official position for personal gain, saying that public officers "may not intentionally secure or grant unwarranted benefits or treatment for any person." 
The Administrative Code -- specifically, 9 AAC 52.040 -- expands on what is meant by unwarranted benefits and includes, "an award of a benefit if the person receiving the benefit was substantially less qualified, in light of the formal or informal standards set out for the award, than another person who was or reasonably should have been considered for the award if the award is based on an improper motivation."</t>
  </si>
  <si>
    <t>No such law exists.
Corroborated by:
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
Peer Reviewer Source:
UCA Penalties, 36-11-401, 2015, http://le.utah.gov/xcode/Title36/Chapter11/36-11-S401.html?v=C36-11-S401_2015051220150512</t>
  </si>
  <si>
    <t>The Washington State Economic and Revenue Forecast Council produces quarterly revenue forecasts, which the Governor and Legislature must use in setting expenditure levels.
 The state produces four-year and six-year budget forecasts, alternating on odd-and even-numbered years.
 Jason Mercier, director of the Center for Government Reform at the Washington Policy Center, said, "Washington currently has one of the best nonpartisan revenue forecast processes in the country."
 The State Budget Outlook Work Group, which includes budget staff from the executive and legislative branches, meets regularly to revise projections for four years of revenues vs. expenditures. The outlook must be approved by the Economic and Revenue Forecast Council. 
 Both the forecasts and enacted budgets can be accessed free online from the Economic and Revenue Forecast Council website: http://www.erfc.wa.gov/forecast/budgetOutlook.shtml</t>
  </si>
  <si>
    <t>NMSA) &gt; CHAPTER 10 Public Officers and Employees &gt; ARTICLE 16B Gift Act &gt; 10-16B-3. Limitation on gifts. (2007) 
 http://public.nmcompcomm.us/nmnxtadmin/NMPublicLink.aspx?jd=10-16B-3</t>
  </si>
  <si>
    <t>1. N.J.S.A. 52:13D-23(e)(6) N.J.S.A. 52:13D-24 and section III of the Uniform Ethics Code, 1. 52:13D-21: State Ethics Commission; membership; powers; duties; penalties. State Ethics Commission (L.1971,c.182,s.10; amended 1999, c.440, s.102; 2003, c.160; 2004, c.24, s.1; 2004, c.25, s.1; 2005, c.382, s.1. ): http://njlaw.rutgers.edu/cgi-bin/njstats/showsect.cgi?section=52%3A13D-21&amp;actn=getsect 
 2.. Executive Order No. 24 (2002): http://nj.gov/infobank/circular/eom24.htm 
 3. Cannon 3 ( Canon 3 adopted December 7, 1993): http://www.judiciary.state.nj.us/rules/appemploy.htm 
 4. LEGISLATIVE CODE OF ETHICS, Enacted for the legislative years 2008 and 2009 by 2008 Assembly Concurrent Resolution No. 159, adopted March 17, 2008: http://www.njleg.state.nj.us/ethics/code_ethics.asp 
 5. 52:13C-21b: Restriction on offer of gifts, etc. to certain State officers or employees, L.2003,c.255,s.3; amended 2004, c.27, s.6: http://njlaw.rutgers.edu/cgi-bin/njstats/showsect.cgi?title=52&amp;chapter=13C&amp;section=21b&amp;actn=getsect 
 6. 52:13D-24: Restriction of solicitation, receipt, etc. of certain things of value by certain State officers, employees, L.1971, c.182, s.13; amended 2003, c.255, s.1; 2005, c.382, s.11; 2006, c.47, s.188; 2008, c.29, s.105: http://njlaw.rutgers.edu/cgi-bin/njstats/showsect.cgi?title=52&amp;chapter=13D&amp;section=24&amp;actn=getsect</t>
  </si>
  <si>
    <t xml:space="preserve">Alabama law does outlaw nepotism in the state workforce. It states that no officer or employee of any state entity may appoint or enter into a contract with a relative for any position with the state or any of its agencies. The ban applies to relatives up to four degrees removed. The law does not apply to normal advancements through the state’s merit system. Violations of the law are classified as misdemeanors punishable by up to a year in jail and up to a $500 fine and may result in job termination. 
The state’s Ethics Law also states that state officials may not use their positions for personal gain to themselves or their families. Part of that law also stipulates that state officials may not solicit anything of value from subordinates. But it does not directly address the question of patronage in greater detail, or favorable treatment to employees who have rewarded their superiors. </t>
  </si>
  <si>
    <t>Ohio Revised Code 2921.43, Soliciting or accepting improper compensation, 1998 (last amended April 26, 2005): http://codes.ohio.gov/orc/2921.43
 Ohio Revised Code 102.03 D and E, Representation by present or former public official or employee prohibited, 2001 (latest amendment effective March 20, 2014): http://codes.ohio.gov/orc/102.03</t>
  </si>
  <si>
    <t>A YES score is earned if the law prohibits nepotism, cronyism, and patronage amongst executive branch appointees. The law includes safeguards against arbitrary disciplinary actions, dismissal, promotion and demotions.
A MODERATE score is earned if the law prohibits one of the three practices, but not all three.
A NO score is earned if no such law exists.</t>
  </si>
  <si>
    <t>There were no documented cases of decision-makers at KPERS and/or family members accepting improper gifts during the period under study. 
"The board is under great scrutiny, always has been," said Terry Forsyth, lobbyist for state teachers. A lobbyist for state employees said board members "operate with the utmost integrity." There is no registry for gifts and hospitality maintained by the agency.</t>
  </si>
  <si>
    <t>North Dakota Century Code, § 12.1-12-01, 1973, http://www.legis.nd.gov/cencode/t12-1c12.pdf.
NDCC, § 12.1-12-03, 1973, http://www.legis.nd.gov/cencode/t12-1c12.pdf. 
NDCC, § 12.1-01-04(27), 1973 to 2007, http://www.legis.nd.gov/cencode/t12-1c01.pdf.
NDCC § 12.1-12-05, 1973, http://www.legis.nd.gov/cencode/t12-1c12.pdf.</t>
  </si>
  <si>
    <t>Texas Government Code, Title 3, Legislative Branch, Chapter 305.  Registration of Lobbyists.  Section 305.005, Effective as amended Sept. 1, 2013 
http://www.statutes.legis.state.tx.us/Docs/GV/htm/GV.305.htm 
Natalia Ashley, executive director, Texas Ethics Commission, interview, Feb. 3, 2015</t>
  </si>
  <si>
    <t>S.C. Code 2-17-65 (1991)
http://www.scstatehouse.gov/code/t02c017.php</t>
  </si>
  <si>
    <t>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281A.400, Ethics in Government, Code of Ethical Standards, General requirements; exceptions, 1977, http://www.ethics.nv.gov/FORMS/Ethics%20in%20Government%20Law%202007%20and%20SB%20160%20%282009%20Session%29.pdf
Revised Nevada Code of Judicial Conduct, Rule 3.15, Reporting requirements, 2010, http://www.leg.state.nv.us/courtrules/scr_cjc.html</t>
  </si>
  <si>
    <t>Wayne Walter, who has served on the IPERS Investment Board for two years, said that there have been no violations of which he is aware of the laws governing gifts and hospitality by board members, staff or family members. Judy Akre, IPERS' director of communications, also said there had been no violations of the laws.
A review of major Iowa newspapers, including the Des Moines Register, the Cedar Rapids Gazette, the Sioux City Journal and the Waterloo-Cedar Falls Courier, did not reveal any concerns about gift or hospitality violations by members of the Investment Board or IPERS staff. The state auditor's report did not note any issues with acceptance of gifts or hospitality.</t>
  </si>
  <si>
    <t>New Hampshire Statutes, Title I, Chapter 14-B:2; 2006
 http://www.gencourt.state.nh.us/rsa/html/i/14-b/14-b-mrg.htm
 New Hampshire Statutes, Title I, Chapter 15-B-2, IX, 2009
 http://www.gencourt.state.nh.us/rsa/html/i/15-b/15-b-2.htm
 New Hampshire Supreme Court, Judicial Canon 3, Rule 3.13, as of April 29, 2015
 http://www.courts.state.nh.us/rules/scr/scr-38-Canon%203-new.htm</t>
  </si>
  <si>
    <t>Tennessee Ethics Commission Act of 2006, 2006, Tenn. Code Ann. § 3-6-308(a)(7)
http://search.mleesmith.com/tca/03-06-0308.html</t>
  </si>
  <si>
    <t>Members of the Pension Management Oversight Commission, which oversees the Indiana Public Retirement System, have not heard of any instances where decision-makers involved with INPRS violate the state's gift and hospitality law under the state ethics code. Documented cases of family members of the Pension Management Oversight Commission not adhering to the law governing gifts and hospitality were not evident in the news media, nor did any of the sources questioned have any knowledge of problems with family members. 
 Rep. Woody Burton, R-Whiteland, commission chairman and longtime member, said he has not gotten any indication this is a problem in INPRS. 
"I'd have to think if something was going on, we'd have heard about it," said Burton. 
Sen. Phil Boots, R-Crawfordsville, also a commission member, said nothing has surfaced or been brought to the attention of commission about any problems with violations of the gift and hospitality provisions of the state ethics code. 
Sen. Karen Tallian, D-Portage, a commission member, agreed that if there were problems in this area, they would likely be heard about by the commission. 
 The oversight of the INPRS is the responsibility of the INPRS Board of Trustees, supported by staff and investment consultants and managers. The Pension Management Oversight Commission is a 12-member group of three senators, three representatives and three expert laypersons who oversee investment strategy of the nine pension and retirement funds managed by the Indiana Pension Retirement System. 
 Under Indiana Code 2-5-12, the commission is directed to study the investment and management practices of the boards of the public retirement funds; determine what constitutes adequate wage replacement levels at retirement for public employees; study the impact of federal law and proposals concerning pensions, annuities and retirement benefits; study methods and levels of funding for public retirement, among other topics directed by the commission's chairman and the Legislative Council, a leadership body of the General Assembly.</t>
  </si>
  <si>
    <t>No such law exists. 
Restarting Rhode Island, Nellie M. Gorbea
Secretary of State, 2015 Transition Committee Report:
http://sos.ri.gov/documents/TransitionCommiteeReport.pdf
Secretary of State Nellie Gorbea, Interview, March 6, 2015, phone.
Scott MacKay, Rhode Island Public Radio political reporter, Interview, Feb. 21, 2015, in person.
John Marion, executive director, Common Cause Rhode Island, Interview, March 4, 2015, phone.</t>
  </si>
  <si>
    <t>Public official, employee, candidate, and other individuals; prohibited acts; penalty. Nebraska State Law 49, Section 14,101
 http://nebraskalegislature.gov/laws/statutes.php?statute=49-14,101</t>
  </si>
  <si>
    <t xml:space="preserve">There have been no documented cases of members of the Illinois State Board of Investments, The State Universities Retirement Systems and the Illinois Municipal Retirement Fund accepting gifts or hospitality above what is legally allowed during the period of study.
The Gift Ban Act prohibits decision-makers from taking anything of value and includes family members who live with the decision makers. </t>
  </si>
  <si>
    <t xml:space="preserve">1.  New Jersey Uniform Ethic Code (2011, p. 6-7): http://nj.gov/ethics/docs/ethics/uniformcode.pdf NJSA 52:13D-21  .
2. Frequently Asked Questions, Financial Disclosure Statements, http://nj.gov/ethics/docs/disclosure/fdsfaq.pdf. </t>
  </si>
  <si>
    <t>Minnesota Statutes, Chapter 10A, Section 10A.071, 2014, https://www.revisor.mn.gov/statutes/?id=10a.071
 Policy Manual, Minnesota Board on Judicial Standards, 17 April 2015, http://www.bjs.state.mn.us/file/board-organization/bjs-policy-manual-web-current.pdf</t>
  </si>
  <si>
    <t>Pennsylvania Lobbying Disclosure Law, 2006, Title 65 (Public Officers), Section 13A04 (Registration) and Section 13A08(f) (Administration - Audits), http://www.legis.state.pa.us/cfdocs/legis/LI/consCheck.cfm?txtType=HTM&amp;ttl=65</t>
  </si>
  <si>
    <t>No such law exists.
Mississippi Ethics Commission Executive Director Tom Hood: e-mail question-and-answer exchange - Feb. 18, 2015
State Legislature: billstatus.ls.state.ms.us/documents/2014/html/SB/2</t>
  </si>
  <si>
    <t>Public Officers Law Section 73, subsection 5(a), revised 10/2012, http://www.albany.edu/hr/assets/Public-Officers-Law.pdf</t>
  </si>
  <si>
    <t>Gifts (2006) NC GS 138-32 http://www.ncleg.net/EnactedLegislation/Statutes/HTML/BySection/Chapter_138A/GS_138A-32.html</t>
  </si>
  <si>
    <t>No such law exists. 
Missouri Revised Statutes, 1990, Chapter 105 Section 485, amended 1991, 1994, 2006, 2008, http://www.mec.mo.gov/EthicsWeb/MecCommissioners.aspx</t>
  </si>
  <si>
    <t>Ohio Revised Code 101.72 G, Contents of initial registration statement, 2003 (last amended Oct. 16, 2009): http://codes.ohio.gov/orc/101.72
Ohio Revised Code 101.92 G, Retirement system lobbyists and employers, registration statements, fee, review, 2004 (last amended Jan. 7, 2013): http://codes.ohio.gov/orc/101.92 
Ohio Revised Code 121.62 G, Initial registration statement, updating information, 2003, section G: http://codes.ohio.gov/orc/121.62
Presentation of the Joint Legislative Ethics Committee, http://www.jlec-olig.state.oh.us/?page_id=1254
Presentation of the Office of the legislative Inspector General, http://www.jlec-olig.state.oh.us/?page_id=2439</t>
  </si>
  <si>
    <t>All sources accessed on January 26, 2015:
Massachusetts Conflict of Interest law sections banning gifts, as amended by Ch. 194 of the Acts of 2011  
M.G.L. 268A, Section 2: http://www.malegislature.gov/Laws/GeneralLaws/PartIV/TitleI/Chapter268A/Section2 
M.G.L. 268A, Section 3: http://www.malegislature.gov/Laws/GeneralLaws/PartIV/TitleI/Chapter268A/Section3 
M.G.L. 268A, Section 4: http://www.malegislature.gov/Laws/GeneralLaws/PartIV/TitleI/Chapter268A/Section4 
2011
M.G.L. Ch. 268A, section 1 (e)
https://malegislature.gov/Laws/GeneralLaws/PartIV/TitleI/Chapter268A/Section1
Massachusetts Financial Disclosure Law requiring annual reporting of gifts, all as amended by C. 194 of the Acts of 2011
M.G.L. 268B, section 5, as amended by Ch. 194 of the Acts of 2011
https://malegislature.gov/Laws/GeneralLaws/PartIV/TitleI/Chapter268B/Section5
M.G.L. 268B, Section 6 http://www.malegislature.gov/Laws/GeneralLaws/PartIV/TitleI/Chapter268B/Section6 
Massachusetts legal definition of immediate family under the Conflict of Interest Law, as amended by C. 194 of the Acts of 
Massachusetts General Laws, c.211c,1987
http://www.mass.gov/cjc/statute.pdf</t>
  </si>
  <si>
    <t xml:space="preserve">No such law exists.
Lee Slater, executive director, Oklahoma Ethics Commission. Telephone interview 2/22/2015 4:35 p.m. </t>
  </si>
  <si>
    <t>PERSI board members and top managers comply with the regulations on gifts and hospitality as required. Approximately two to three times a year, the board and top managers have dinner meetings with investment fund managers. 
The menu and prices are required to be reported to the PERSI management in advance; if the cost exceeds the $50 state gift limit, each board member or manager personally pays the difference to avoid violating the limit. This is not uncommon, and board members and managers often must write checks for $10 or so each. Also, if any board members or managers bring their spouses, they personally pay for the cost of the spouse’s meal.
There are no documented cases of family members improperly accepting gifts. Two sections of Idaho law define family members. Idaho Code Section 18-1359E bans appointment, hiring, or paying of public funds to a relative of a public servant “who is related by either blood or marriage within the second degree.” The second degree of consanguinity extends to first cousins.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</si>
  <si>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 xml:space="preserve">There are no documented cases of pension fund decision-makers or family members -- defined as the decision-maker, the spouse and dependent children - accepting gifts above the legally allowed threshold during the study period. Nor have there been any indications in the media of any unofficial cases or rumors to that effect.
  </t>
  </si>
  <si>
    <t>The chief procurement officer or the head of a procurement unit with independent procurement authority may "debar" or ban a contractor for cause for a period not to exceed three years. Contractors may also be suspended if there is probable cause to believe that the person has violated law or policy.
There is a published and publicly available list of "debarred" contractors online when debarment occurs. However no vendors have been debarred by the Division of Purchasing in the past several years, and there's no indication that debarment should've occurred.</t>
  </si>
  <si>
    <t>Louisiana Revised Statutes 42:1115. Gifts, passed 1979; effective April 1, 1980, amended 1983 and 1987
 http://www.legis.la.gov/Legis/Law.aspx?d=99220 
 Louisiana Supreme Court Rules Part N. Financial Disclosure by Judges, amended effective Feb. 27, 2014
 http://www.lasc.org/rules/supreme/RuleXXXIX.asp 
 Louisiana Supreme Court Justice Greg Guidry testimony before the House Judiciary Committee on May 15, 2015.
 Code of Judicial Conduct. Amended Oct. 31, 1975, 1993, 1996, 1998, 2012. As amended through April 29, 2015.
 http://www.lasc.org/rules/supreme/cjc.asp</t>
  </si>
  <si>
    <t>Maine Revised Statutes Title 17-A, Chapter 25, Section(s) 1, 602, 605, 1975.
 http://www.mainelegislature.org/legis/statutes/17-A/title17-Ach0sec0.html</t>
  </si>
  <si>
    <t>Maryland Annotated Code, Oct. 2014, General Provisions Article, Title 5, Public Ethics Law, 5-103 designation of public official and financial criteria http://ethics.maryland.gov/download/general/Ethics%20Law.pdf, 5-505 Gifts or Honoraria and 5-506 Ban on use of prestige of office.
Michael Lord, executive director, Maryland ethics commission, interview 3/12/15;</t>
  </si>
  <si>
    <t>Vendors who fail to comply with their contracts are “debarred” and placed on a “debarred list.”   
Seven vendors were on the list as of November 2014, with six debarred for five years and one debarred for six.
Section 2155.077 of the Texas Government Code spells out the violations for disbarring a vendor, including substandard performance, material misrepresentations in a bid or proposal, fraud, or breaching a contract with the state.</t>
  </si>
  <si>
    <t xml:space="preserve">Reports are free and available to the public on the auditor’s website as soon as they are posted. Audits are made available to the public within two working days of completion, according to the auditor's office.   </t>
  </si>
  <si>
    <t>Executive Order 2008-454, Gov. Steve Beshear, 27 May 2008, http://ethics.ky.gov/SiteCollectionDocuments/ExecutiveOrder2008-454.pdf, accessed 7 February 2015.
Kentucky Revised Statutes Chapter 11A, Section 45, 2000 http://www.lrc.ky.gov/Statutes/statute.aspx?id=595, accessed 20 January 2015.
Kentucky Supreme Court Rules 4.090, 2014, https://govt.westlaw.com/kyrules/Document/NA688A650A91D11DA8F5EE32367A250AE?viewType=FullText&amp;originationContext=documenttoc&amp;transitionType=CategoryPageItem&amp;contextData=%28sc.Default%29, accessed 7 February 2015. 
Kentucky Supreme Court Rules 4.300, Canon 4(D)(5), 2014, https://govt.westlaw.com/kyrules/Document/NCA520430D36011E2814A9B24D7557A56?viewType=FullText&amp;originationContext=documenttoc&amp;transitionType=CategoryPageItem&amp;contextData=%28sc.Default%29, accessed 6 February 2015.
John Steffen, Kentucky Executive Branch Ethics Commission, executive director, 19 Februray 2015, Frankfort, Kentucky, phone interview. 
John Schaaf, Kentucky Legislative Ethics Commission, general counsel, 18 February 2015, Frankfort, Kentucky, phone interview.</t>
  </si>
  <si>
    <t>Audit reports are available online at no cost on the Department of Legislative Audit’s website, including annual audits of state accounts and other periodic, specially conducted audits of individual state departments and boards.</t>
  </si>
  <si>
    <t xml:space="preserve">Iowa Code Chapter 68B.22  "Government Ethics and Lobbying — Gifts accepted or received," Code of Iowa updated as of January 2015, https://www.legis.iowa.gov/docs/code/2015/68b.pdf
Iowa Court Rules 22.22-22.25 "Gifts" "Honoraria" and "Services against the state," Iowa Court Rules updated as of January 2015,
https://www.legis.iowa.gov/docs/ACO/CourtRulesChapter/01-30-2015.22.pdf
Megan Tooker, executive director and legal counse, Iowa Ethics and Campaign Disclosure Board, Feb. 5, 2015, telephone Interview
Steve Davis, communications director, Iowa Judicial Branch, Feb. 26, 2015, email
 </t>
  </si>
  <si>
    <t>Violations and Enforcement (2005-2010) NC GS 120C-600. http://www.ncleg.net/EnactedLegislation/Statutes/HTML/ByArticle/Chapter_120C/Article_6.html</t>
  </si>
  <si>
    <t>K.S.A. 46-237(a), Gifts to State Agencies, 1997: http://ethics.ks.gov/statsandregs/46-237a.html</t>
  </si>
  <si>
    <t>The comptroller's office not only lists the audits on its web page, it allows citizens to subscribe to an email list to get new audits and reports sent to them electronically for free as soon as they are available. The comptroller's press office sends out email blasts to members of the media and findings of fraud, waste and abuse make for frequent stories around the state. And the comptroller's Twitter page regularly posts news of audits and links to find them.</t>
  </si>
  <si>
    <t>North Dakota Century Code, § 54-05.1-04, 1975 to 2005, http://www.legis.nd.gov/cencode/t54c05-1.pdf.</t>
  </si>
  <si>
    <t>The state has a Central Procurement Office that is used to purchase goods and services. And the Tennessee Department of Transportation also contracts with road builders. Both agencies have their own separate lists of debarred contractors. 
 "We have a debarment procedure that regulates that in general, and there is language in the individual contracts that makes it clear that if there is a major violation contractors won’t be allowed to participate in future bids,” said David Roberson, a spokesperson for the Department of General Services. 
 Road construction companies linked to bribery or who have had serious safety violations have been debarred — for a time. Yet, some have been allowed to resume doing business with the state after a period of suspension.
 One such company is Mountain States Contractors LLC. In April 2015, a federal administrative law judge upheld a finding that the company was in willful violation of workplace safety laws when a crane collapsed at a construction site. The judge also increased the fine against Mountain States Contractors to $60,000.
 The crane collapse came after the company had been cited and suspended temporarily after the deaths of four workers at different projects around the state. 
 WSMV-TV reported that the state temporarily suspended construction projects by Mountain States Contractors after a second worker was killed on a bridge project in Knoxville in 2011. The news station reported that another employee was killed in 2010 in Memphis when a hammer fell from a crane and hit a guardrail to which the worker was tied. A worker in Nashville was killed in 2005 when a wall collapsed. 
 Mountain States and another company, the station reported, were cited by the Tennessee Occupational Safety and Health Administration for safety violations after the workers died. The company was off suspension when the Crane collapsed. As of this time, Mountain States Contractors continues to do business with the state.</t>
  </si>
  <si>
    <t>Illinois Compiled Statutes, State Officials and Employees Ethics Act, 5 ILCS 430 10-10, December 9, 2003, 
http://www.ilga.gov/legislation/ilcs/ilcs4.asp?DocName=000504300HArt%2E+10&amp;ActID=2529&amp;ChapterID=2&amp;SeqStart=1700000&amp;SeqEnd=2200000
Code of Judicial Contact, accessed May 29, 2015, https://www.illinois.gov/jib/Pages/Code.aspx</t>
  </si>
  <si>
    <t>Indiana Administrative Code 1-5-1, 2-1-4 and 2-1-6, state gift rules; http://www.stateandfed.com/docs/gifts/in_GiftLaw.pdf.
Indiana Code 2-2.1-3-9.5, 2-7-5-8 and 2-7-5-9, http://www.stateandfed.com/docs/gifts/in_GiftLaw.pdf.
 Indiana Code of Judicial Conduct, Canon 1, Rule 3.13 and 3.15; http://www.in.gov/judiciary/rules/jud_conduct/#_Toc281379869.
Kathryn Dolan, Indiana Supreme Court public information officer, May 26, 2015, by email.</t>
  </si>
  <si>
    <t>New York Legislative Law Section 1-D, amended 2007, http://www.jcope.ny.gov/law/lob/lobbying2.html</t>
  </si>
  <si>
    <t>All State Auditor’s reports are available on the website, and are posted as soon as they are distributed to the governing body. "In fact, before we give them to the governing body, we make sure they're on our website," State Auditor Rich Gilbert said.
"Anything pending is not accessible for obvious investigative reasons,” said S.C. Investigator General Patrick Maley. “When the case is closed, it’s available. Everything.”
But not exactly everything.
“I will not put criminal or misconduct cases up there when they’re closed, only because I don’t want to put a head on a stake. But they’re available to everybody if they want them. Most of them are the ones they know about anyway.”
Closed head-on-the-stake cases can be obtained, but if you’re looking for pull primary data involving e-mails, you could be charged with photocopying costs.</t>
  </si>
  <si>
    <t>NMSA &gt; CHAPTER 2 Legislative Branch &gt; ARTICLE 11 Lobbyist Regulation &gt; 2-11-8.2. Compliance with act; enforcement of act; binding arbitration; civil penalties. (1997) 
http://public.nmcompcomm.us/nmnxtadmin/NMPublicLink.aspx?jd= 2-11-8.2</t>
  </si>
  <si>
    <t>Hawaii Revised Statutes, Title 7, chapter 84, Section 3, Definitions, 1972, http://www.capitol.hawaii.gov/hrscurrent/Vol02_Ch0046-0115/HRS0084/HRS_0084-0003.htm
 Hawaii Revised Statutes, Title 7, Chapter 84, Section 11, Gifts, 1972, http://www.capitol.hawaii.gov/hrscurrent/Vol02_Ch0046-0115/HRS0084/HRS_0084-0011.htm
 Hawaii Revised Statutes, Title 7, Chapter 84, Section 11.5, Reporting of gifts, 1992,
 http://www.capitol.hawaii.gov/hrscurrent/Vol02_Ch0046-0115/HRS0084/HRS_0084-0011_0005.htm</t>
  </si>
  <si>
    <t xml:space="preserve">All audit reports by the Oregon Secretary of State Audits Division are available online for free. They can be searched by year, by comprehensive annual financial report, single audit, or by agency. Recently released reports are also available in chronological order as available. Per the Audits Division Protocols, all audits are released to the public once completed unless state statues prohibit their release for confidentiality reasons (personnel exemptions, utilities).
Reports contain the actual audit, appendices that include some work papers, response from the agency, county response from auditor. </t>
  </si>
  <si>
    <t xml:space="preserve">Audit reports can be searched online by date, audit type, category, county or keyword. A directive issued in May 2013 by the Office of the Auditor General requires compliance with the state's Right-to-Know Law and outlines the procedure for the agency to follow. 
Records posted online can be accessed at no cost; records not available electronically are charged minimal fees for photocopying. </t>
  </si>
  <si>
    <t xml:space="preserve">Audit reports are readily available on the Auditor General's website in pdf format at no cost.  </t>
  </si>
  <si>
    <t>112.3148 Reporting and prohibited receipt of gifts by individuals filing full or limited public disclosure of financial interests and by procurement employees, 2014, http://www.leg.state.fl.us/statutes/index.cfm?App_mode=Display_Statute&amp;Search_String=112.3148&amp;URL=0100-0199/0112/Sections/0112.3148.html</t>
  </si>
  <si>
    <t>All audits produced by the Office of State Auditor are posted online for free when they are completed, sometimes before they are formally presented to the Legislative Audit and Fiscal Review Committee, according to sources.</t>
  </si>
  <si>
    <t>Though the state law pertaining to the subject says only that the Bureau of Administration may suspend or debar a company “for cause” and does not further define the phrase, sources interviewed for this story say companies that are guilty of major violations are in fact suspended or debarred.
 The state’s Vendor's Manual reaffirms the right of the bureau to suspend or disbar a vendor and adds that when a suspension or debarment is enforced, “Notice to the vendor is required and the action by the SDOPM will be pursuant to the SD Administrative Procedures Act.”
 No documented cases could be found of vendors being suspended or debarred, or of that failing to happen when necessary. Many states put lists of blacklisted vendors online, but South Dakota does not.</t>
  </si>
  <si>
    <t>In Ohio, state audit reports are made available online at no cost virtually immediately upon their release.</t>
  </si>
  <si>
    <t>Georgia Government Transparency and Campaign Finance Act - O.C.O.G § 21-5-3, (14) 2014 
 Georgia Government Transparency and Campaign Finance Act – O.C.O.G § 21-5-3, (17) 2014 
 http://www.ethics.ga.gov/wp-content/uploads/2011/08/2014-B%20GA%20Govt%20Transparency%20and%20Campaign%20Finance%20Act%20effective%20Januay%2031%202014%20INCORPORATING%20HB310%20and%20SB297%20FINAL.pdf
 2011 Executive Order 
 https://tcsg.edu/tcsgpolicy/docs/Governor_Deals_2011_Ethics_Executive_Order.pdf</t>
  </si>
  <si>
    <t>No such law exists. 
 Colorado constitution, Article XXIX, Ethics in Government, Section 5. Independent ethics commission, Amendment 41, 2006, (1): http://tornado.state.co.us/gov_dir/leg_dir/olls/constitution.htm#ARTICLE_XXIX_Section_5
 Colorado constitution, Article XXIX, Amendment 41, Section 3, gift ban, 2006: http://www.sos.state.co.us/pubs/info_center/laws/ArticleXXIX.html#section3
 Amy DeVan, executive director of the Colorado Independent Ethics Commission, during a Jan. 27, 2015, phone interview.
 Luis Toro, director of Colorado Ethics Watch, a Denver-based nonprofit that “has been actively monitoring the activities of the Colorado Independent Ethics Commission (“IEC”) since the IEC first met in 2008, in an April 28, 2015 e-mail.
William Campbell, Commission on Judicial Discipline director, in a July 27, 2015 e-mail.</t>
  </si>
  <si>
    <t>Audit reports by New York's Office of the State Comptroller are posted online unless a law enforcement exemption to the state's Freedom of Information Law exists. 
On the state's audit website, the public can search through up-to-date audits of state agencies, New York City agencies, public authorities, local governments and school districts.
 The comptroller also reports annually on the year's audits. The annual reports do not, however, include audits of local governments.</t>
  </si>
  <si>
    <t>C.G.S., Title 1, Chap. 10 (Code of Ethics), Sec. 1-80(h), 1977. http://www.ct.gov/ethics/cwp/view.asp?a=2313&amp;q=432632#183</t>
  </si>
  <si>
    <t>No such law exists.
29 Del C. 5812: http://1.usa.gov/1zNbEmq, Approved July 8, 1983; 
29 Del. C 5806(b): http://1.usa.gov/1BuDRfb., Approved July 23, 1990</t>
  </si>
  <si>
    <t xml:space="preserve">There is no yearly report, but all audit reports are publicly available for free within a week of completion under the public documents law on the department's website. There are several types of reports: Investigative, Financial, Performance, Information Systems and CPA. All are available on the auditor's office web site. In addition, citizens can subscribe to get emails of audit reports. </t>
  </si>
  <si>
    <t>Under S.C. law, the state can’t use the services of bidders so long as they are under debarment or suspension, and violators are basically shut out of the bidding process. First, the violation would come up during the responsibility determination, it’s the basis for non-award. For those who commit violations while in service to South Carolina, there’s a legal process to block them from further work. John White, Interim Materials Manager with the S.C. Division of Procurement Services, said in an interview that he is currently dealing with a contractor who was debarred in North Carolina.
“We’ll make that information available on our website, and also initiate our own proceedings,” he said. 
Also, debarred vendors are automatically locked out of the online enterprise system, which is used to process on-line bids and make payments to vendors. “We have that situation currently with an entity we’ve blocked under several different names,” White said. 
For State Sen. Vincent Sheheen, there is a flaw in the system relating to the bid structure. "I think the weak point in the procurement process is the way that the agencies can design the request for bids to favor certain companies or not.... The real problem I would see probably comes after procurement, which is once these contracts re let, we really don’t hold private companies feet to the fire to see how they’re performing. That’s where the biggest weakness it. We do a billion dollar contract for Medicaid management; we don’t know how much goes to the CEO’s padding their yacht, whether they’re really delivering on the performance we need. That’s the area I’m really focused on.”</t>
  </si>
  <si>
    <t>Chris Thomas, director, Michigan Bureau of Elections, phone interview, April 10, 2015                                                                                                                                              
Fred Woodhams, campaign finance analyst, Bureau of Elections, email conversation, June 10, 2015                                                                                                                                    
US Election Assistance Commission website http://www.eac.gov/research/election_administration_and_voting_survey.aspx</t>
  </si>
  <si>
    <t>New Hampshire Statutes, Title I, 15:9, 2006
http://www.gencourt.state.nh.us/rsa/html/I/15/15-mrg.htm
Confirmed with Richard Head, New Hampshire Department of Justice, assistant attorney general, January 12, 2015, Lowell, Mass., phone</t>
  </si>
  <si>
    <t>Interview, Brian S. McNiff, Communications Director,  Office of the Secretary of the Commonwealth, Boston, MA, April 15, 2015
Election Administration and Voting Survey 2012, published in September 2013. http://www.eac.gov/assets/1/Page/990-050%20EAC%20VoterSurvey_508Compliant.pdf
The Election Assistance Commission Website, accessed in March 2015. http://www.eac.gov/</t>
  </si>
  <si>
    <t>Political Reform Act of 1974, Government Code, §83117.5 (Amended 1975)
http://leginfo.legislature.ca.gov/faces/codes_displaySection.xhtml?lawCode=GOV&amp;sectionNum=83117.5.
Political Reform Act of 1974, Government Code, §89503 (Amended 1996)
http://leginfo.legislature.ca.gov/faces/codes_displaySection.xhtml?lawCode=GOV&amp;sectionNum=89503.
Fair Political Political Practices Commission, Gift and Honoria web page, Apr. 22, 2015
http://www.fppc.ca.gov/index.php?id=31
Code of Civil Procedure, §170.9 (Amended 2011)
http://leginfo.legislature.ca.gov/faces/codes_displaySection.xhtml?lawCode=CCP&amp;sectionNum=170.9.
Commission on Judicial Performance, gift limit web page, Apr. 22, 2015
http://cjp.ca.gov/gift_limit.htm</t>
  </si>
  <si>
    <t>52:13C-24: Records of governmental affairs agent; audits (L.1971,c.183,s.7; amended 2004, c.27,s.16; 2004, c.36): http://njlaw.rutgers.edu/cgi-bin/njstats/showsect.cgi?title=52&amp;chapter=13C&amp;section=24&amp;actn=getsect</t>
  </si>
  <si>
    <t>Julie Flynn, Deputy Secretary of State, Maine Bureau of Corporations, Elections and Commissions, 10 February 2015, telephone Interview.
Early voting trend ripples through Maine’s gubernatorial race, Steve Mistler, Portland Press Herald, 17 August 2014,
http://www.pressherald.com/2014/08/17/early-voting-trend-ripples-through-maines-gubernatorial-race/
Semi-Annual Report to Congress, U.S. Election Assistance Commission, Office of Inspector General, September 2014, accessed March 10, 2015,
https://oversight.io/report/eac/semiannual-report-tocongress-september-2014</t>
  </si>
  <si>
    <t>The Audit Division of the Legislative Budget Assistant makes all of its financial and performance audits available on its website. It also posts online all annual financial reports. These documents are typically posted within a week of publication.</t>
  </si>
  <si>
    <t>Ark. Code 21-8- 801 “Ethics and conflicts of interest,” 1988
http://law.justia.com/codes/arkansas/2012/title-21/chapter-8/subchapter-7/section-21-8-701/
Ark.Code 21-8-402, "Definitions," 1988
http://law.justia.com/codes/arkansas/2010/title-21/chapter-8/subchapter-4/21-8-402</t>
  </si>
  <si>
    <t>Nevada Revised Statutes Chapter 218H, section 400, Duty to file; form; contents; itemization of expenditures; audits and investigations, 1975
https://www.leg.state.nv.us/NRS/NRS-218H.html#NRS218HSec400</t>
  </si>
  <si>
    <t>No use of EAC certified systems here: from EAC website: http://www.eac.gov/testing_and_certification/testing_and_certification_program.aspx 
Compliance with "complete information" for administration and voting survey: accessed on 3/20/15
Jared DeMarinis, director Candidacy and Campaign Finance division Maryland Board of Elections, telephone interview 3/18/15 and email 5/13/15; 
EAC survey results 2012 here: see note about Maryland http://www.eac.gov/research/election_administration_and_voting_survey.aspx accessed 3/18/15</t>
  </si>
  <si>
    <t>Once Legislative Auditor's reports are presented to the Legislative Commission or its Audit Subcommittee, they are uploaded to the Audit Division website. There the full reports, along with a summary of the highlights, are available for download free of charge.
Documents available include individual audit reports as well as the biennial report on the division's activities.
The executive branch's Division of Internal Audits also provides access to both its annual reports and individual audit reports online. However, the annual reports are substantially less detailed than those of the Legislative Auditor, simply listing the agencies audited without providing highlights of the findings.</t>
  </si>
  <si>
    <t>State officials say that they do punish wrongdoers by barring them from future state business, but it's rare that a banned company seeks further work from the state. The state keeps track, but does not publicize the list.
Acting deputy purchasing agent Michael Mitchell pointed to a recent case in which a state snowplowing contractor was suspended because the state suspected him of filing misleading documents. The contractor appealed, argued that it was a misunderstanding and was allowed to correct the paperwork and be reinstated. But in the meantime, the suspension cost the contractor money because he missed several snowstorms.</t>
  </si>
  <si>
    <t>Montana Annotated Code title 5, chapter 7, part 2, section 12, 1980, http://leg.mt.gov/bills/mca/5/7/5-7-212.htm
Mary Baker, Commissioner of Political Practices, program supervisor, 9 March 2015, Helena, Montana, email</t>
  </si>
  <si>
    <t>All recent audit reports are available online. Older hardcopy audit reports are available upon request. The audit division is responsive to information requests.
Every state agency is audited at least once every two years. The reports contain all of the auditor's findings related to that audit, advisory opinions, and agency responses. 
Reporters lament that unlike reports from other legislative committees, draft audit reports are difficult for the press to obtain in advance of the report's publication.</t>
  </si>
  <si>
    <t>Minnesota Statutes, Chapter 10A, Section 10A.02, Subd. 10 and 11, 2014, https://www.revisor.mn.gov/statutes/?id=10A.02
Minnesota Statutes, Chapter 10A, Section 10A.04, 2014, https://www.revisor.mn.gov/statutes/?id=10A.04</t>
  </si>
  <si>
    <t>Audit reports are posted online the same day they are released. The APA's office also will mail copies of reports, free, to citizens on request.</t>
  </si>
  <si>
    <t>State law: www.lexisnexis.com/hottopics/mscode/
Pamela Weaver - Director of Communications - Mississippi Secretary of State: e-mailed answers to questions - March 8, 2015</t>
  </si>
  <si>
    <t>Kirstan B. Alvanitakis, Louisiana Democratic Party, in-person interview, Feb. 11, 2015.
Meg Casper, Office of the Secretary of State, in-person interview, Feb. 19, 2015.
Barry Erwin, president of Council for a Better Louisiana, in-person interview, Feb. 18, 2015.
Louisiana outpaces nation in election performance, secretary of state, April 8, 2014.
http://www.sos.la.gov/OurOffice/PublishedDocuments/040814ElectionPerformanceIndex.pdf</t>
  </si>
  <si>
    <t>Kathryn Marquoit, Assistant Ombudsman for Public Access, telephone interview, 1/5/2015
Audit: Agencies withhold spending info from public, Kayla Samoy, Arizona Daily Star, December 14, 2014
http://tucson.com/news/local/audit-agencies-withhold-spending-info-from-public/article_b10c8db4-d2ec-534d-b0f6-e7cb0ad9c701.html
Arizona Reverses Denial of Attorney Fees In Arpaio Public Records Case, Matthew Clarke, July 15, 2011, Prison Legal News https://www.prisonlegalnews.org/news/2011/jul/15/arizona-reverses-denial-of-attorney-fees-in-arpaio-public-records-case/
Arizona Ombudsman Citizens' Aide brochure, accessed June 19, 2015
http://www.remedy5.com/azo/download/newsletters/brochure-AZ-Ombudsman-Citizens-Aide.pdf</t>
  </si>
  <si>
    <t xml:space="preserve">The Office of the State Auditor posts audit reports on its website. It has reports for state entities including Comprehensive Annual Financial Reports, Audit Exception reports, Information Systems Management reports, legislative reports, NSAA peer reviews of OSA, OSA annual reports,  State Agency Management letters and audits. 
There are also performance audits and reviews that evaluate selected operations of government, making recommendations aimed at enhancing efficiency, effectiveness and economy in government. 
Any reports not posted online can be obtained within seven workdays if not exempt from the state open-records law. There is a case where the state auditor was held in contempt of court in 2014 for withholding public records related to its investigation of possible wrongdoing at the state Department of Marine Resources.
  </t>
  </si>
  <si>
    <t>Audit reports for individual audits, and annual reports of the activities of the Office of the State Auditor, are available online at no cost. They are available for every year back to 1999 in PDF format. No Sunshine Law request is required.</t>
  </si>
  <si>
    <t>Feb. 4, 2015, phone interview with media lawyer John McKay;
Board of Regents Policy (https://www.alaska.edu/bor/policy/06-02.pdf), accessed Feb. 13, 2015; 
AIDEA Procedures for Inspections of Records (http://www.aidea.org/Portals/0/AIDEA%20Documents/July2012_ProceduresForInspectionOfRecordsManual.pdf), accessed Feb. 13, 2015; 
March 25, 2015, phone interview with Alaska Public Media news director Lori Townsend;
July 27, 2015, phone interview with Sen. Bill Wielechowski, D-Anchorage.</t>
  </si>
  <si>
    <t xml:space="preserve">There are no recent examples of companies found guilty of major procurement violations or companies being disallowed to participate in procurement bids. Those who respond to requests for proposals say they also sense that proposals are often designed to capture performance lapses of companies that have not performed stellar work in the past, even if not guilty of major violations. 
However, due to the state's decentralized procurement methods, there is no centralized repository where a bidder or proposor or contractor found disqualified or debarred or breached can be noted between one agency and the next. Several state departments have strong internal programs, but there is no shared program between agencies, a circumstance that could lead to lapses. </t>
  </si>
  <si>
    <t>Legislative audit reports are available on the Office of the Legislative Auditor's website for free. They are divided into program evaluations, financial audits and special investigations. All are available free of charge on the Office of the Legislative Auditor's website. Most are in PDF form.
 Local government audits are available online on the Office of the State Auditor’s website for free in PDF form. 
 The State Auditor’s Office also receives audits for all required local governments, even if a private Certified Public Accountant firm conducted them. Those can also be sent to a requestor for free in PDF form.</t>
  </si>
  <si>
    <t xml:space="preserve">In Florida, lobbyists' donations regularly top legal limits. In practice, lobbyists circumvent the limit to individual candidates by giving to political parties. Those donations are put toward political parties that can accept unlimited funds. Essentially, Florida has no caps on campaign finance donations. Lobbyists and everybody else -- corporations, wealthy individuals, etc. -- are basically free to make donations to political parties that then feed candidates.  
A 2013 report from Integrity Florida explains how Florida's broken campaign finance system has been taken advantage of: "Nearly seventy-five percent of all of the money raised in the 2012 election cycle avoided candidate accounts and instead flowed through so-called independent committees and political parties based on Integrity Florida analysis of state-level campaign contribution data from the Florida Division of Elections database ... With several types of funding vehicles allowing unlimited contributions, it is time to admit that donation limits are not stopping any contributors from spending unlimited amounts of money."
While there is no aggregate data available on how much individual  lobbyists have given to individual candidates, one would have to go through the finance records and compile such data, says Ben Wilcox. </t>
  </si>
  <si>
    <t>In practice, annual Office of Auditor General reports, monthly compilations of audits and newly completed individual audits are posted routinely on the OAG website at no cost. A FOIA request is not necessary to access this information. Each file, presented in a PDF format, contains copies of all the paperwork associated with a particular audit.</t>
  </si>
  <si>
    <t>The following audit reports can be accessed at no cost on the website of the Auditor's Office: 
- ARRA Audits (up until 2013)
- Education Audits (up until 2014)
- Financial Management and Other Special Audits (up until 2014)
- Health and Human Services Audits (up until 2014)
- Housing Authority Audits (up until 2014)
- Independent Authority Audits (up until 2014)
- Information Technology Audits (up until 2013)
- Judiciary and Law Enforcement Audits (up until 2014)
- Transportation Audits (up until 2014)
The audit reports include a summary of findings and recommendations made by the office. The audit reports include a summary of findings and recommendations made by the office. All are available within a week of completion, former Massachusetts Inspector General and current Research Director for the Pioneer Institute, Gregory W. Sullivan, said.
Annual Reports up to 2013, as well as reports of different divisions, such as the Bureau of Special Investigation, can be found on the same website. 
Massachusetts State Auditor Suzanne Bump said press releases are issued the same day an audit is released in 95 percent of all investigations. A year-end report is also issued annually and, like the press releases, can be found on the State Auditor's website. Access to both press releases and annual report is available free to all citizens via the internet.</t>
  </si>
  <si>
    <t>Dennis Bailey, lawyer with the Rushton Stakely law firm and general counsel for the Alabama Press Association, telephone interview, April 24, 2015.
Mike Cason, al.com, state government reporter, April 12, 2015, telephone interview.
Kim Chandler, state government reporter, The Associated Press, phone interview, April 10, 2015.
Trisha Powell Crain, executive director of the Alabama School Connection, July 6, 2015, email interview.</t>
  </si>
  <si>
    <t>Citizens generally have to resolve access to information request appeals by going to court. There are ways for them to appeal the denial, but sometimes they have to go through the court system and that costs money and takes time, said Jim Angell, executive director of the Wyoming Press Association. Plus, citizens often don't have the resources to fight for access in the courts.
One example Angell cited was of an individual who wanted to get information on the pay of publicly compensated hospital employees; he was denied because the hospital said they were personnel records. The individual sued the hospital, argued the case himself and won, Angell said.
In another case, an individual, Robert Aland, filed a lawsuit to obtain Gov. Matt Mead’s documents for delisting the grizzly bear as an endangered species when the Attorney General's Office did not release all documents.</t>
  </si>
  <si>
    <t xml:space="preserve">Companies that violate Oklahoma's procurement regulations and end up on the debarment list can be disabled from the state's online system to register for bids. The state also keeps a list of vendor complaints and checks any potential bidders against the federal debarment database.
Blacklisted companies can apply to be reinstated under Oklahoma's Administrative Code, allowing the state purchasing director to determine if they can be removed from the list.
But in some cases, contractors will sue to seek removal from the debarment list and reduce the blacklist wait time. 
In 2011, the Oklahoma Court of Civil Appeals ruled that while the Oklahoma Department of Transportation was justified in placing road construction contractor Glover &amp; Associates on the debarment list due to prohibited behavior, but that the blacklist term was too long. The case dragged on through the court system for years, but eventually Glover &amp; Associates were removed from the list and allowed to bid on state transportation projects again, records show. </t>
  </si>
  <si>
    <t>The reports are online, can be obtained electronically, are posted timely, and are thorough and generally highly detailed and searchable, which the researcher has verified repeatedly.
Here is what the Office of Legislative Audits posts on its website to provide access: The Office of Legislative Audits issues several types of publications and they are available at no cost simply by downloading them or reading them online. The reports are posted more often than yearly, and include investigations, advisory opinions to the extent that they are issues, and include  an accounting of other activities.        
The list contains audit reports containing the following examinations: fiscal compliance audits, performance audits, fraud hotline investigations, audits of the local school systems' financial management practices, audits of the Managing for Results performance data, Legislative Audit, Bulletins (Periodic publications for the members of the Maryland General Assembly highlighting recent audit report findings), presentations, information on reports or other matters of interest presented at public hearings to the Maryland General Assembly committees</t>
  </si>
  <si>
    <t>Audit reports are available immediately online at no cost. 
 It should be noted, however, that the Fraud Hotline Report for the latter half of 2014 was unavailable and not online as of March 24, 2015, suggesting a significant delay in posting.</t>
  </si>
  <si>
    <t>Companies that violate procurement rules are prohibited from participating in bids for a period allowed by law. As of February 2015, there were two companies debarred for three years through Aug. 30, 2016, according to the State Procurement Office.
An official who oversees the office said that the extent of the punishment depends on several factors. A vendor that is generally reliable but had an isolated problem with the performance of its contract may be suspended a few months. A vendor who violated a law directly related to the contract may be debarred for the maximum amount of time, which is three years.</t>
  </si>
  <si>
    <t xml:space="preserve">There were no documented instances in the study period where lobbyists circumvented contribution limits to candidates or political parties. </t>
  </si>
  <si>
    <t>State government uses its debarment authority for supplies and services, construction, and transportation contracts. Debarment lists are published on the web, and those vendors don't get contracts. However, those lists are minimal.</t>
  </si>
  <si>
    <t>There were no instances in the 2014 state elections in which lobbyists exceeded legal contribution limits and contributed directly to either a candidate or a party. Lobbyists are permitted to contribute no more than $100 to a candidate or political party -- and they may do so only when the legislature is not in session.
To some extent, this legal limit was respected. But when it was circumvented, the contributions were sizeable.
In September 2013, the CEO of Northeast Utilities (NU), the state's largest utility (now called Eversource), a state contractor and a lobby, emailed 50 of his managers and asked them to support the governor's re-election campaign by contributing to the state Democratic Party's federal account. This was one step in an amended process engineered by Gov. Dannel Malloy and the Democratic legislature earlier in 2013 to loosen the rules on giving to candidates and parties. 
After the former governor was forced to resign in 2004 and went to prison the next year for his pay-to-play relationship with state contractors, the state passed the Citizens' Election Program (CEP), a clean elections program that severely restricted contributions by special interests. But because a national party can make unlimited contributions to a state party, and a state party can now, in effect, make unlimited contributions to a candidate (see 2013 changes, above), the limits on how much lobbyists could contribute to candidates and parties were fairly meaningless.
Those NU employees ended up giving about $50,000 to the Democratic Party's account (and Malloy). In its 2014 "Political Contributions and Lobbying Activity Report," CIGNA says it gave $5,000 to the Democrats. 
Meanwhile, the National Shooting Sports Foundation that is based in Newtown spent $56,000 and the NRA Political Victory Fund gave $46,000 -- both to oppose the Democratic governor's re-election.</t>
  </si>
  <si>
    <t>North Carolina has no set times for debarment. It depends on the nature of the violation. It doesn't have to be bribery. Some companies are debarred for failure to pay the state money they owe or for failure to provide the services contracted for. This is a common reason for debarment. (See a list of debarred companies in source cited below.) Length of debarment depends on the problem. 
A vendor can get back on the approved list by paying a debt to the state. Only one case of debarment listed for the reporting period. The state auditor found that  the Transformation Center of the Carolinas misspent state funds, saying the executive directed diverted to personal use money that was supposed to go to program vendors, and recommended debarment, which occurred in  November 2014.</t>
  </si>
  <si>
    <t>The internal agency audit reports, which are done on a set schedule, usually annually but occasionally with a longer interval, are generally unavailable to the public or difficult to obtain through the public records law.
 Audits and reports by the Louisiana legislative auditor are posted online, where they are free to the public to download in pdf format. But the reports are released only after they have been reviewed by the target agency. Therefore, a lag of a couple weeks between the report’s completion and its public release is usual.</t>
  </si>
  <si>
    <t>Although New York prohibits vendors convicted of major violations from doing business with the state, a spokesman for the Office of the State Comptroller said there was no "outright debarment" in such cases and that the state makes determinations on a "case-by-case basis". He was not able to provide examples of companies being barred from state contracts. 
 The state does not maintain one centralized list of banned contractors. Instead, different agencies have different lists of contractors barred from state work. According to Sweeney, the Office of General Services, for example, keeps a database of vendors who have violated laws restricting procurement-related lobbying, but there were no vendors on that list as of June 2015.</t>
  </si>
  <si>
    <t xml:space="preserve">The Kentucky Auditor of Public Accounts makes available electronic copies of audit reports online on the agency's webpage, http://auditor.ky.gov, for free.
The audit reports available online include all of the regular and required audits of county agencies and state government agencies and finances, as well as special examinations and performance reviews the auditor's office initiates or takes on after a referral. Citizens can find specific audits through the website's search function. Or citizens can peruse the audits under specific categories that each has its own webpage: Special exams/performance; local government audits; and school district examinations. 
Those complete audit reports and recommendations are published online the same day the audit is announced or released to the public. </t>
  </si>
  <si>
    <t>In Colorado, lobbyists can give to candidates, but just not during the legislative session or when bills are being signed. 
 In past years before the study period, a state treasurer had to give back money from a lobbyist after a campaign fundraising invitation sent out during the legislative session listed the names of four lobbyists, and a gubernatorial candidate had to cancel a fundraiser after it came to light that lobbyists were listed as hosts and the invitation had gone out while the current governor was still signing bills. 
 But in the past two or so years they’ve cleaned up their act, but potential for an improper donation that might go unnoticed is high because state law requires third-party complaints for alleged abuses and there’s no technologically advanced system that would catch them— which heightens the risk for abuse in Colorado.</t>
  </si>
  <si>
    <t>Audit reports are available online. The office of the Legislative Post Auditor will also send citizens single copies of audits at no charge, usually within a day or two of receiving such a request.</t>
  </si>
  <si>
    <t>Short of going to court, there’s no appeal from a state agency’s refusal to provide papers under a FOIA request.
 Don Smith, executive director of the WV Press Association, also said his association advises its members to make a call in advance to see if they can get the information without filing a FOIA. “But there are fewer FOIA requests being filed,” he added. “I think some of our papers lack the time and money to pursue a lawsuit.”
 “It’s the court or nothing,” said Sean McGinley, partner in the law firm DiTrapano Barrett DiPiero McGinley &amp; Simmons.
 Phil Kabler, statehouse correspondent for the Charleston Gazette, agreed that the inability to challenge a rejection is an impediment. “That impedes access because many news organizations don’t have resources or choose not to use them, so a rejected FOIA request becomes the end of the road.”</t>
  </si>
  <si>
    <t>Audit reports are available for free in pdf format. Special-interest reports are available as a series of hyperlinks on a similarly named page within the auditor's website. City annual financial reports as well as audit reports are available in pdf format, but finding them on the auditor's website involves filling out a dialogue box. The reports are available online the same day in which they become public. 
Additionally, the auditor's office maintains a "newsstand" of the most recent audits for citizens to view for free. In an interview, State Auditor Mary Mosiman said she has yet to retrieve a hard copy for someone, since generally she refers people to the online copy, however, she said the office makes an effort to provide copies at no charge.</t>
  </si>
  <si>
    <t>After request for information is denied, there is an internal review process that has to be completed within two days.
 To appeal a denial, the requester must go to court. Some courts have, by court rule, adopted their own procedures on how public records cases are to proceed. For example, the Thurston County Superior Court in Olympia, the state capital, has said that public records act cases are to be scheduled for a status hearing within 21 days.
 Prevailing plaintiffs are entitled to recoup legal costs and to collect penalties. The state Supreme Court and the Court of Appeals generally are zealous in upholding the Public Records Act.</t>
  </si>
  <si>
    <t>Once the audits of the Indiana State Board of Accounts are filed as a public report, they have to be posted online to the agency's website, usually within three days of the filings, says Paul Joyce, state examiner of the agency. If they are posted on the website, which they have been since 2007, citizens who request printed copies are referred to the website. If audits before that time are requested, the agency will provide copies for 10 cents per page copying fee</t>
  </si>
  <si>
    <t>New Jersey law states debarment is for a "reasonable, definitely stated period time which as a general rule shall not exceed five years." Circumstances may warrant shortening or lengthening the duration on case-by-case basis. 
 But reporter John Reitmyer notes that the Legislature in February 2015was considering a bill that would create a list of business executives convicted of public fraud who would be permanently barred from doing future government work.</t>
  </si>
  <si>
    <t>No such law exists. 
Interview, Frank Phillips, Statehouse Bureau Chief, The Boston Globe, Boston, MA, by telephone, March 24, 2015
Massachusetts General Laws, Ch. 28 of the Acts of 2009, 
An act to improve the laws relating to campaign finance, ethics and lobbying.
https://malegislature.gov/Laws/SessionLaws/Acts/2009/Chapter28
Massachusetts General Laws, Chapter 4, Sec. 39-50 inclusive, known as the state “Lobbying Law”
https://malegislature.gov/Laws/GeneralLaws/PartI/TitleI/Chapter3/Section39</t>
  </si>
  <si>
    <t>No administrative appeals agency exists. All appeals go through the court system by default.</t>
  </si>
  <si>
    <t>Debarment is extremely infrequent — only one company has been debarred since 2012 — but not as infrequent as complaints of pay-to-play. Hence, in 2014, a red-light-camera vendor that admitted a former employee had offered bribes to public officials was still considered (although not chosen) for "speed van" services in Santa Fe.</t>
  </si>
  <si>
    <t>There are no documented cases in recent years of contractors guilty of major procurement violations being able to participate in bids in New Hampshire.
 The state’s Bureau of Public Works, Design and Construction, which oversees bidding on major infrastructure projects, maintains a public list, updated annually, of more than 250 prequalified contractors who have attested to having not committed major procurement violations. There is no evidence that any of the contractors have committed such crimes.
 At the same time, not a single company has been placed on the state’s debarred contractor list. For this reason, the administrative services official in charge of contracting said no such list is posted.</t>
  </si>
  <si>
    <t>No such law exists. 
Maryland Annotated Code, Oct. 2014, General Provisions Article, Title 5, Subtitle 7, Lobbying, Duties of Ethics Commission. 5-205 http://ethics.maryland.gov/download/general/Ethics%20Law.pdf</t>
  </si>
  <si>
    <t>Election Administration and Voting Survey, U.S. Election Assistance Commission, no date, http://www.eac.gov/assets/1/Page/990-050%20EAC%20VoterSurvey_508Compliant.pdf, accessed 5 February 2015. 
Lynn Zellen, Kentucky Office of Secretary of State, communications director, 2 February 2015, Frankfort, Kentucky, email interview.
2014 Election Administration and Voting Survey Certification Page, signed by Alison Lundergan Grimes, Kentucky Secretary of State, 2 March 2015, recieved by Open Records request, 26 March 2015. 
Trey Grayson, Northern Kentucky Chamber of Commerce, president and former Kentucky Secretary of State, 6 January 2015, Covington, phone interview.</t>
  </si>
  <si>
    <t>Arizona Revised Statutes, Title 38, Chapter 7 Article 8.1-1232.02, Expenditure reporting; principals and lobbyists; gifts, http://www.azleg.gov/FormatDocument.asp?inDoc=/ars/41/01232-02.htm&amp;Title=41&amp;DocType=ARS
Arizona Revised Statutes, Title 38, Chapter 3.1 Article 1-542, Duty to file financial disclosure statement; contents; exceptions, http://www.azleg.gov/FormatDocument.asp?inDoc=/ars/38/00542.htm&amp;Title=38&amp;DocType=ARS
Laws current as of March 30, 2015.</t>
  </si>
  <si>
    <t>Maine Revised Statutes Title 3, Chapter 15, Section 321, 1975.
http://www.mainelegislature.org/legis/statutes/3/title3sec321.html</t>
  </si>
  <si>
    <t>Audit reports are available for free online at auditor.illinois.gov. 
According to the administrative manager for the Illinois Office of the Auditor General, the reports are uploaded in a timely fashion.
Reports of statewide single audits are available annually and as of April 2015, the latest report was for the fiscal year ending June 30, 2014 that was released on March 31, 2015. The full report includes the audit's results, findings, and opinions.  
As for the performance audits, the number of published reports varies from month to month and from year to year as to how many audits are conducted. For instance, in 2014, the office completed at least a dozen comprehensive performance audits. The year before, it completed at least nine.</t>
  </si>
  <si>
    <t>The state's Purchasing Division does not maintain any sort of blacklist of convicted companies. Deputy Administrator Kimberlee Tarter said she is not aware of any company that her division currently bans from contracting with the state because of past procurement violations. 
In November 2013, Nevada's Department of Health and Human Services signed a $130 million contract with McKesson Health Solutions to create a care management system for Medicaid recipients. The decision came a week after Wisconsin's attorney general announced that the company's parent corporation, McKesson Corp., had agreed to pay $14 million to settle a lawsuit alleging that it had defrauded the state's Medicaid program by inflating the cost of prescription drugs.
Companies that severely underperform on contracts sometimes continue to receive work, particularly if they have a long-standing relationship with the state and/or are the only company in the area with experience performing a particular service.
Xerox Corp. lost its contract to manage the state's health care exchange website in May 2014, after the system it built was found to contain hundreds of glitches that led to limited enrollment and lawsuits against the company and the state. Yet, the company continued to receive state contracts, including a $7.8 million deal to audit unclaimed property for the state treasurer's office, approved in August 2014.</t>
  </si>
  <si>
    <t>Louisiana Revised Statutes 42:1134E Powers, duties, and responsibilities of the board, passed 1979, effective April 1, 1980, amended 1981, 1993, 1996, 1997, 2004, 2007, 2008, 2010, 2012 and 2014 
http://www.legis.la.gov/Legis/Law.aspx?d=99239 
Louisiana Revised Statutes 24:55. Lobbyist Expenditure Reports, passed 1993, effective Aug. 1, 1993, amended 1996, 1999, 2004, 2008, 2009 and 2010
http://www.legis.la.gov/Legis/Law.aspx?d=84147 
Louisiana Revised Statutes 49:76. Lobbyist Expenditure Reports, passed 2004, effective Jan. 1, 2005, 2008 and 2009
http://www.legis.la.gov/Legis/Law.aspx?d=285556</t>
  </si>
  <si>
    <t xml:space="preserve">Audit reports are posted online on the Audits Division website, where they are freely available to anyone. This includes Audit Reports, 90-day Follow-Up Reports, Statewide Single Audit Reports, Statewide CAFR (Comprehensive Annual Financial Report) Audits and Internal Control Reports, Special Reports, and Local Government Audits.
 Audit reports are posted on the website within a week of their release. Most of these reports are annual, with the exception of Management Audits, which must be completed and posted at least every three years. The past seven years’ worth of these audit reports are prominently posted on the division’s website.
  </t>
  </si>
  <si>
    <t>A.S. 39.52.130, Improper Gifts (http://www.touchngo.com/lglcntr/akstats/statutes/title39/chapter52/section130.htm), accessed Feb. 13, 2015</t>
  </si>
  <si>
    <t>Kentucky Revised Statutes Chapter 6, Section 666, 1996 http://www.lrc.ky.gov/Statutes/statute.aspx?id=350 accessed 24 January 2015.
Kentucky Revised Statues Chapter 6, Section 829, 1993 http://www.lrc.ky.gov/Statutes/statute.aspx?id=408 accessed 24 January 2015.
Kentucky Revised Statutes Chapter 11A, Section 241, 2000, http://www.lrc.ky.gov/Statutes/statute.aspx?id=615 accessed 24 January 2015.
Kentucky Revised Statutes Chapter 11A, Section 80 2012, http://www.lrc.ky.gov/Statutes/statute.aspx?id=40157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</si>
  <si>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Public Officers and Employees, Title 36, Chapter 25, Section 1, 2012.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accessed April 13, 2015.
Ethics Commission Advisory Opinion 2011-12, issued to Sally Brewer Howell, executive director of the 
Alabama Association of School Boards, Dec. 7, 2011, http://ethics.alabama.gov/opinion2.aspx?usterms=gifts&amp;ustype=2, accessed April 13, 2015.</t>
  </si>
  <si>
    <t>There are no documented cases of decision-makers at state-run pension funds and/or their family members accepting gifts or hospitality above what is legally allowed. A review of penalties given out by the Commission on Ethics during the specified time period confirmed this, and conversations with experts unearthed no unfiled allegations. 
Robert Klausner knows of inappropriate gifts being accepted in other states, but not in Florida. 
All SBA employees are required to complete an ethics training program on an annual basis. In conjunction with this training, all SBA employees annually complete a Statement of Training Completion and Compliance with the Internal Ethics Policy.</t>
  </si>
  <si>
    <t xml:space="preserve">The public can access audit reports online for free, the same day they are released to the Legislature. Audit report are regularly posted and, in addition, an annual report lists and summarizes all of the formal investigations, advisory reports and other activities of the agency.
 Examples of media using publicly available audit reports show a wealth of articles.
 There are many media reports following the release of audits, many of which are critical of state government. For example, an audit found the Hawaii Health Connector, the state's response to the federal Affordable Care Act, financially unsustainable. That high-profile topic drew a lot of media interest, further informing the public about the issue.
 Another audit found the state university system did not use revolving funds appropriately.
 </t>
  </si>
  <si>
    <t>The bidding process requires companies to disclose any major procurement violations and state procurement officials can suspend bidding rights for companies on that basis. There are no recent documented instances of companies guilty of major procurement violations participating in bids. 
 Boilerplate language in contracts: "The Contractor, by signature to this RFP, certifies that the Contractor is not presently debarred, suspended, proposed for debarment, declared ineligible, or voluntarily excluded by any federal department or agency from participating in transactions (debarred). The Contractor also agrees to include the above requirements in any and all sub-contracts into which it enters. The Contractor shall immediately notify the Department if, during the term of this contract, Contractor becomes debarred. The Department may immediately terminate this contract by providing Contractor written notice if Contractor becomes debarred during the term of this contract.
 "Contractor, by signature to this RFP, certifies that Contractor has not had a contract with the State of Nebraska terminated early by the State of Nebraska. If Contractor has had a contract terminated early by the State of Nebraska, Contractor must provide the contract number, along with an explanation of why the contract was terminated early. Prior early termination may be cause for rejecting the proposal."
 Companies can be debarred from bidding for a set period of time. Also, companies are required to disclose any past debarments or early terminations of contracts, giving the state flexibility to refuse to do business with any companies that have a negative history.</t>
  </si>
  <si>
    <t>The state maintains a public list of debarred vendors. Most of them were debarred for violating the terms of their contracts, not for criminal convictions. 
There are currently four debarred vendors. They were removed for performance problems including providing equipment that failed to meet stated minimum specifications, failing to make required corrections to the equipment that would bring it into specification compliance and failure to pay prevailing wages under public works contract.</t>
  </si>
  <si>
    <t>Illinois Compiled Statutes, Lobbyist Registration Act, 25 ILCS 170, Sec.7, January 1, 2010, http://www.ilga.gov/legislation/ilcs/ilcs3.asp?ActID=465&amp;ChapterID=6</t>
  </si>
  <si>
    <t>Indiana Code 2-7-4-6; https://iga.in.gov/legislative/laws/2014/ic/titles/002/.</t>
  </si>
  <si>
    <t>There are no documented cases in the study period of members of the pension board, or members of the pension office, or relevant family members, violating rules governing gifts and hospitality. 
But any violations would be difficult to track. The seven members of the state pension board are not required to file annual financial disclosure forms, which, for other public employees, include reporting of gifts valued above $250.</t>
  </si>
  <si>
    <t>Georgia's audit reports are available online at no cost and include all financial and performance audits going back at least five years. 
There is no cost to access the information and the website also includes the annual audit reports.</t>
  </si>
  <si>
    <t>Iowa Code Chapter 68B.36-38  "Government Ethics and Lobbying — Lobbying Regulation," Code of Iowa updated as of January 2015 
https://www.legis.iowa.gov/docs/code/2015/68B.pdf
What the Board Does, Iowa Ethics and Campaign Disclosure Board, accessed April 21, 2015
http://www.iowa.gov/ethics/board/what_board_does.htm
Kathy Stachon, Senate lobbyist clerk, Office of the Secretary of the Senate, Feb. 16, 2015, telephone interview 
Carmine Boal, chief clerk, Iowa House of Representatives, Feb. 16, 2015, telephone interview</t>
  </si>
  <si>
    <t>There have been no reports of violations by members of the treasurer's office or the Investment Advisory Council -- or their family members -- of ethics regulations governing gifts and hospitality during the reporting period (Jan. 1, 2013, through April 2015). A member of the advisory council noted that even when a member is stepping down, the others pay for a goodbye lunch out of their own pockets. 
There are still many references on the state treasurer's website and in conversations with staff about the office's current operations vs. how it worked in the months leading up to a kickback scandal in 1999 in which the then-treasurer went to prison. This may be because the treasurer who took over in 2000 is still in office, and she made or carried out many of the reforms and quality controls that dictate how the office operates today.  Ethical actions and behavior by those who work in and with the state treasurer's office are inevitably pointed to and are never parenthetical.
When federal prosecutors announced on March 18, 2015, that they had stopped trying to collect a $4 million fine from Boston investment firm Triumph Capital because it is "no longer operating, does not appear to have any assets, and is apparently defunct,” a press release was posted on the homepage of the Office of the State Treasurer. 
Convicted former state Treasurer Paul Silvester had invested $200 million with Triumph in exchange for a $2 million bribe. "This announcement serves as a reminder of how far we have evolved from the dark days of backroom deals," current state Treasurer Denise Nappier says in the press release, "There is one door to the Treasury -- and it’s the front door.”</t>
  </si>
  <si>
    <t>Idaho Code Section 67-6623, Duties of Secretary of State, 1974, last amended 2010
http://legislature.idaho.gov/idstat/Title67/T67CH66SECT67-6623.htm</t>
  </si>
  <si>
    <t>Nevada Revised Statutes 281A.400, Ethics in Government, Code of Ethical Standards, General requirements; exceptions, 1977, http://www.leg.state.nv.us/NRS/NRS-281A.html#NRS281ASec400</t>
  </si>
  <si>
    <t>Lobbying disclosure, chapter 2005-359, passed in 2005 as an amendment to 11.045, http://www.ethics.state.fl.us/publications/ch2005_359.pdf</t>
  </si>
  <si>
    <t>New Hampshire Statutes Chapter 15-B:3, “Prohibition on Gifts”, 2006
 http://www.gencourt.state.nh.us/rsa/html/I/15-B/15-B-mrg.htm 
 New Hampshire Administrative Rules, New Hampshire Police Standards and Training Council, Pol 402.02, j., accessed Feb. 10-23, 2015, http://www.gencourt.state.nh.us/rules/state_agencies/pol100-800.html
 Confirmed with Norman Patenaude, New Hampshire Personnel Appeals Board, commissioner 2014-present, employment law attorney, law professor, Feb. 17, 2015, Lowell, Mass., phone</t>
  </si>
  <si>
    <t>No such law exists. 
Phone interview with Maria Bazile, Compliance and Education manager with the Georgia Government Transparency and Campaign Finance Commission, February 6, 2015. 
Interview with William Perry, Executive Director, Common Cause Georgia, January 23, 2015.</t>
  </si>
  <si>
    <t>The Budget Summary projects spending and revenue for the coming four fiscal years. The Joint Fiscal Office projects appropriations - but not debt and revenue - for the following five years. The information is online quickly and free of charge.</t>
  </si>
  <si>
    <t>Hawaii Revised Statutes, Title 8, Chapter 97, Section 6, Administration, 2014, http://www.capitol.hawaii.gov/hrscurrent/Vol02_Ch0046-0115/HRS0097/HRS_0097-0006.htm</t>
  </si>
  <si>
    <t>Political Reform Act of 1974, Government Code §90001, (Amended 1998)
http://leginfo.legislature.ca.gov/faces/codes_displaySection.xhtml?lawCode=GOV&amp;sectionNum=90001.
Political Reform Act of 1974, Government Code §83115, (Amended 1985)
http://leginfo.legislature.ca.gov/faces/codes_displaySection.xhtml?lawCode=GOV&amp;sectionNum=83115.
Government Code §15700, http://www.leginfo.ca.gov/cgi-bin/displaycode?section=gov&amp;group=15001-16000&amp;file=15700-15705</t>
  </si>
  <si>
    <t>Missouri Revised Statutes, 1978, Chapter 105 section 452, amended 1990, 1991, 2008, http://www.moga.mo.gov/mostatutes/stathtml/10500004521.html
“Employee Code of Conduct,” State of Missouri Administrative Policy SP-13, 3 January 2007, http://oa.mo.gov/sites/default/files/SP13.pdf</t>
  </si>
  <si>
    <t>Montana Code Annotated, title 2, chapter 2, part 1, section 4, 1997, http://leg.mt.gov/bills/mca/2/2/2-2-104.htm</t>
  </si>
  <si>
    <t>TITLE 24. GOVERNMENT - STATE ADMINISTRATION ARTICLE 6. COLORADO SUNSHINE LAW PART 3. REGULATION OF LOBBYISTS C.R.S. 24-6-302 (2014), Disclosure statements: http://www.lexisnexis.com/hottopics/colorado/?app=00075&amp;view=full&amp;interface=1&amp;docinfo=off&amp;searchtype=get&amp;search=C.R.S.+24-6-302:</t>
  </si>
  <si>
    <t>C.G.S., Title I, Chap. 10, Sec. 1-96a, subsections (a) and (b), 1977. http://www.cga.ct.gov/current/pub/chap_010.htm#sec_1-96a</t>
  </si>
  <si>
    <t>Public official, employee, candidate, and other individuals; prohibited acts; penalty. Nebraska State Law 49, Section 14,101; effective 1976, last revised 2001; http://nebraskalegislature.gov/laws/statutes.php?statute=49-14,101
 Principal or lobbyist; prohibited acts relating to gifts; penalty. Nebraska State Law 49, Section 1490; effective 1976, last revised 2000; http://nebraskalegislature.gov/laws/statutes.php?statute=49-1490
 State of Nebraska Classified System Personnel Rules &amp; Regulations, Chapter 15, Miscellaneous Section 6, accessed April 28, 2015; http://das.nebraska.gov/personnel/nerules/neclassrules/chp15/chp15-006.htm</t>
  </si>
  <si>
    <t>Minnesota Statutes, Chapter 43A, Section 43A.38, 2014, https://www.revisor.leg.state.mn.us/statutes/?id=43A.38
 Minnesota Statutes, Chapter 10A, Section 10A.07, 2014, https://www.revisor.mn.gov/statutes/?id=10a.07 
 Minnesota Statutes, Chapter 15, Section 15.43, 2014, https://www.revisor.mn.gov/statutes/?id=15.43
 Minnesota Statutes, Chapter 16C, Section 16C.04, 2014, https://www.revisor.mn.gov/statutes/?id=16c.04
 Guide to the interpretation of Minnesota Statutes 10A.071, Minnesota Campaign Finance and Public Disclosure Board, 8 February 2013, http://www.cfboard.state.mn.us/lobby/GIFTPRIM.pdf
 Minnesota Statutes chapter 10A, Section 10A.071, 2014, https://www.revisor.mn.gov/statutes/?id=10A.071</t>
  </si>
  <si>
    <t>Decision makers at Colorado's Public Employee’s Retirement Association (PERA), and their families, not adhering to laws governing gifts and hospitality has not been a theme in Colorado’s pension management system since the state passed a constitutional amendment regulating gifts and hospitality in 2006; there have been no such documented cases during the study period. 
Beyond state conflicts law, PERA does have a more detailed gift and hospitality policy in its Board Governance Manual requiring trustees to report gifts from any conflicted person or entity such as vendors or investment managers, as well as a similar staff policy. 
PERA people reporting gifts happens infrequently, according to PERA senior staff attorney Jennifer Schreck. “I believe that our staff and board members are very aware of the policies and rarely accept gifts,” she said.</t>
  </si>
  <si>
    <t xml:space="preserve">The Legislative Fiscal Analyst's Office periodically releases multi-year budget projections, the last being a five-year projection in May 2013. The 83-page document covers revenues, obligations and expenditures for Fiscal Year 2013-Fiscal Year 2017. 
Every three years the Office of the Legislative Fiscal Analyst (LFA) and the Governor’s Office of Management and Budget are required to submit a joint revenue volatility report.  The last one was presented by the Legislative Fiscal Analyst to the Executive Appropriations Committee  in December 2014. The report analyzes trends through 2016 regarding revenue, expenditures and obligations to project whether the state has adequate amounts in its “rainy day fund.”  </t>
  </si>
  <si>
    <t xml:space="preserve">A.S. 24.45.131 (http://touchngo.com/lglcntr/akstats/Statutes/Title24/Chapter45/Section131.htm), accessed Feb. 15, 2015; 
Alaska Public Offices Commission Component (http://doa.alaska.gov/apoc/pdf/apoc-performance-measures-2013.pdf), accessed Feb. 16, 2015; </t>
  </si>
  <si>
    <t>Michigan Civil Service Rules, Rules 2-8.2(a)(2) and (3), plus 2-8.7(b) http://mi.gov/mdcs/0,4614,7-147-6877_8155---,00.html                                               State Ethics Act, 1973, Compiled Michigan Code 15.342(4) http://www.michigan.gov/mdcs/0,1607,7-147-6881_13592-26139--,00.html</t>
  </si>
  <si>
    <t>No such law exists. 
Ark. Code 21-8-106, "Disclosure by Lobbyists, Duties of Public Officials," 1988
http://law.justia.com/codes/arkansas/2012/title-21/chapter-8/subchapter-6/section-21-8-606/</t>
  </si>
  <si>
    <t>Massachusetts Conflict of Interest Law enacted 1962
http://www.mass.gov/ethics/laws-and-regulations/conflict-of-interest-law.html – website accessed March 20, 2015
Massachusetts General Laws Chapter 268A enacted 1962
https://malegislature.gov/Laws/GeneralLaws/PartIV/TitleI/Chapter268A  - website accessed June 20, 2015
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Online Ethics Training Program
http://www.mass.gov/ethics/new-online-programs-available-december2012.html - website accessed March 20, 2015</t>
  </si>
  <si>
    <t>There have been no reported violations.
The most recent scandal that one of the state-run pensions CalPERS lived through was the indictment of a former board member who became a placement agent and was paid about $50 million from 2005-09 for helping clients win business with CalPERS. He committed suicide in January, 2015, shortly before his trial was to begin. An associate pleaded guilty. It was this case that prompted the placement agent registration law.</t>
  </si>
  <si>
    <t>Maine Revised Statutes Title 17-A, Chapter 25, Section(s) 602, 605, 1975.
 http://www.mainelegislature.org/legis/statutes/17-A/title17-Ach25sec0.html
 State of Maine Employee Handbook, 2014. http://www.maine.gov/bhr/employee_center/EmployeeHandbook.pdf</t>
  </si>
  <si>
    <t>In practice, decision-makers at state-run pension funds adhere to the law governing gifts and hospitality.
David Cannella, Arizona State Retirement System Communication Manager, said the policy on gifts and hospitality is abided. There are no documented cases of pension fund decision-makers violating laws governing gifts and hospitality, mostly because the rules are not stringent. 
Out-and-out bribery is prohibited, as is receiving gifts that would not have been offered without the position, but demonstrating such a violation would be difficult. 
No state pension decision-makers were involved in the major Fiesta Bowl scandal of 2011.</t>
  </si>
  <si>
    <t>Maryland Annotated Code, General Provisions, Public Ethics Law 5−505, 506, and 607, Contents of Statement http://ethics.maryland.gov/download/general/Ethics%20Law.pdf</t>
  </si>
  <si>
    <t>There have been no documented cases in recent years of decision makers at state-run pension funds or their family members violating the law governing gifts and hospitality.</t>
  </si>
  <si>
    <t>Public Officials and Employees, Title 36, Chapter 25, Section 4, 2010.
http://alisondb.legislature.state.al.us/alison/codeofalabama/1975/coatoc.htm, accessed May 6, 2015.</t>
  </si>
  <si>
    <t>There are no documented cases of decision-makers at state-run pension funds or their family members accepting gifts or hospitality outside the law, according to Alaska Retirement Management Board liaison officer Judy Hall.
Jerry Burnett, deputy commissioner of the Department of Revenue, said that everyone involved with pension fund management has been particularly aware that accepting gifts and hospitality may reflect negatively on individuals and the system since a corruption scandal led to the arrest of state legislators and oil executives. 
Although the Department of Revenue wasn't directly involved, new rules on gifts and hospitality were adopted as a result: "Since 2008 or so especially, the firms with which we invest are very careful about the appearance of giving gifts and hospitality," Burnett said. "I'm aware of no violations."</t>
  </si>
  <si>
    <t>Louisiana Revised Statutes 42:1115B. Gifts. Effective. April 1, 1980; Amended in 1983 and 1987.
http://www.legis.la.gov/Legis/Law.aspx?d=99220
Louisiana Code of Governmental Ethics &amp; The Lobbyist Disclosure Acts.
http://ethics.la.gov/pub/lobbying/2010LobbyistPresentation.ppt
Louisiana Revised Statutes 42:1123. Exceptions. Effective April 1, 1980; Amended 1985, 1987, 1988; 1992; 1993; 1995; 1997; 2000; 2001; 2003; 2004; 2006; 2007; 2008; 2009; 2010; 2012; and 2014.
http://www.legis.la.gov/Legis/Law.aspx?d=99232
Louisiana Revised Statutes 1115.1.  Limitation on food, drink, and refreshment. Effective. March 30, 2008. Amended 2009.
http://www.legis.la.gov/Legis/Law.aspx?p=y&amp;d=473275
(See Acts 2008, No. 514, §5, for applicability.)
http://www.legis.la.gov/Legis/ViewDocument.aspx?d=503677
Louisiana Revised Statutes 1116.  Abuse of office. Effective April 1, 1980; Amended 1997 and 1999.
http://www.legis.la.gov/Legis/Law.aspx?d=99221
Louisiana Revised Statutes 42:1117.  Illegal payments. Effective  April 1, 1980.
http://www.legis.la.gov/Legis/Law.aspx?d=99223</t>
  </si>
  <si>
    <t>Companies guilty of certain criminal offences are prohibited from “receiving solicitations and submitting responses for not less than one year, nor more than three years unless a longer time is in effect,” according to Minnesota Administrative Rules, Chapter 1230. A longer term can be established if the vendor is convicted for the “commission of a criminal offense as an incident to obtaining or attempting to obtain a public or private contract or subcontract, or in the performance of the contract or subcontract.” 
Vendor suspension or debarment is utilized as needed. The state maintains a debarment list, though this is not required by law.
The length of the debarment depends on the vendor's past performance, the number and seriousness of the current complaints and the cost to the state associated with correcting the problem.</t>
  </si>
  <si>
    <t>The state Department of Finance and Administration reports no vendors have been debarred since 2012. One vendor was previously blacklisted from 2010 to 2012. The owner of Innovative Office Solutions Inc. had been found guilty of embezzling from the state.
A prison service contractor who pleaded guilty in 2015 to giving kickbacks to the state corrections commissioner will likely be barred from future procurement bids.</t>
  </si>
  <si>
    <t>There were no violations of Alabama’s limits on gifts documented during the study period by decision-makers with the pension boards. 
The Alabama Legislature in 2010 passed new, more specific regulations that made it illegal for public officials and employees (along with their spouses and dependent children)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t>
  </si>
  <si>
    <t>Kentucky Revised Statutes Chapter 11A, Section 45, 2000 http://www.lrc.ky.gov/Statutes/statute.aspx?id=595, accessed 20 January 2015.
Acceptance of Gifts, Kentucky Executive Branch Ethics Commission, July 2000,
http://ethics.ky.gov/SiteCollectionDocuments/employeeResources/AcceptanceofGifts.pdf, accessed 21 January 2015.
John Steffen, Kentucky Executive Branch Ethics Commission, executive director, 23 December 2014, Frankfort, Kentucky, phone interview. 
Executive Order 2008-454, Gov. Steve Beshear, 27 May 2008, http://ethics.ky.gov/SiteCollectionDocuments/ExecutiveOrder2008-454.pdf, accessed 7 February 2015.</t>
  </si>
  <si>
    <t>The executive branch’s Bureau of Finance and Management publishes multi-year fiscal projections of revenues, expenditures and obligations that are available online for no cost and in a timely manner; however, not all of the projections go out to five future years (three future years is the longest projection that could be found in the state’s long-term financial plan, while the state’s capital expenditure plan does go out to five years).
 The information is available on the Bureau of Finance and Management website for free viewing in PDF format.</t>
  </si>
  <si>
    <t>No such law exists for executive and legislative branches. The law does not regulate gifts or hospitality for the judicial branch, either. The law only address payment, which members cannot accept.
As for the commission on judicial conduct, the law states, "The members of the commission on judicial conduct and ethics shall not receive any fees, salary or other compensation for services rendered but are entitled to receive per diem and mileage on the same basis and at the same rate as state employees and reimbursement for any other actual and necessary expenses incurred in the performance of the commission's duties, but in any event such reimbursement shall not exceed funds specifically appropriated by the legislature for the benefit of the commission."</t>
  </si>
  <si>
    <t xml:space="preserve">A governor's executive order of 2003 leaves some leeway by stating that the procurement agency "may" debar vendors found to engage in unethical or corrupt practices from being considered on future bids. In addition, state records indicate that debarment is rare. While vendors found in violation are banned for a maximum of eight years, there are no vendors currently on the debarment list.    
At the Michigan Economic Development Corporation, a quasi-government agency that hands out grants, loans and tax credits to businesses, officials say they have an effective disclosure process that requires a potential recipient to outline in legal documents any company officials with a criminal past, including bribery related to the procurement process. However, the MEDC does not have a debarment list that is available publicly.                                                                                                                       
In April 2014, critics loudly complained that Gov. Rick Snyder's administration had extended special treatment to Snyder's cousin's furniture company by doubling its state contract to $41 million. An email surfaced demonstrating that George Snyder had asked a top gubernatorial aide for protection from budget cuts for state furniture expenses.                                                                                                                                           
November 2013, the Ethics Board considered the case of two state employees with apparent conflicts of interest who allegedly tried to rig a statewide contract for legal transcription services. The board decided to dismiss the case and the procurement workers faced no punishment. The two companies that jointly gained the contract faced no scrutiny or sanctions. </t>
  </si>
  <si>
    <t>K.S.A. 46-237a, Gifts to certain state officers and employees, 1997: 
http://ethics.ks.gov/statsandregs/46-237a.html</t>
  </si>
  <si>
    <t>A 100 score is earned if there are no documented cases of members of decision-makers at state-run pension funds and/or family members accepting gifts or hospitality above what is legally allowed.
A 50 score is earned if there are occasional documented cases of decision-makers and/or family members accepting gifts and hospitality above what is legally allowed.
A 0 score is earned if decision-makers and/or their family members routinely accept gifts and hospitality above what is legally allowed.</t>
  </si>
  <si>
    <t>Carol Olson, deputy secretary of state for elections, Office of the Secretary of State, Jan. 16 and 26, 2015, telephone interview
2012 Election Administration and Voting Survey: A Summary of Key Findings, U.S. Election Assistance Commission, September 2013  http://www.eac.gov/assets/1/Page/990-050%20EAC%20VoterSurvey_508Compliant.pdf
Absentee and Early Voting, National Conference of State Legislatures, Oct. 21, 2014
http://www.ncsl.org/research/elections-and-campaigns/absentee-and-early-voting.aspx#permanent</t>
  </si>
  <si>
    <t xml:space="preserve">The governor's five-year projections on revenues, expenditures and obligations can be found on the state budget office web site as part of the Annual Executive Summary. </t>
  </si>
  <si>
    <t>Bryan Caskey, assistant state election director, telephone interview Feb. 19, 2105.                    
U.S. Election Commission Report 2102 (issued September 2014): http://www.eac.gov/assets/1/Page/990-050%20EAC%20VoterSurvey_508Compliant.pdf 
Samantha Poetter, spokeswoman for Secretary of State, telephone interview Feb. 19, 2015</t>
  </si>
  <si>
    <t>The State of South Carolina has a three-year financial outlook on revenue and major expenditure items. The fiscal notes on bills do not necessarily go multi-year, but the state treasurer publishes an annual debt report.</t>
  </si>
  <si>
    <t>The only limitation on lobbyist contributions to candidates is that they are prohibited during the regular legislative session. There have not been recent cases of violation of that rule. 
Lobbyists are otherwise bound by contributions limits for all individuals.</t>
  </si>
  <si>
    <t>Iowa code 68B.22 "Government Ethics and Lobbying — Gifts accepted or received," Code of Iowa updated as of January 2015,
https://www.legis.iowa.gov/docs/code/2015/68B.pdf</t>
  </si>
  <si>
    <t>Appeals go directly to the agency. According to reporter Mike Donoghue, who files many requests to state agencies (local newspapers file some with municipal policy forces and town government), agencies respond promptly to requests and to appeals. If the agency denies the appeal, the citizen can go to the courts. Under the 2011 revisions to the Public Records Act, if the court overturns the denial, the agency has to pay the appellant’s legal fees. 
Should the court rule in favor of the agency, the person filing the appeal would have to pay his or her legal fees. Still, the new version of the law has had an impact. Since its passage, the appeals to agencies have been more commonly approved. Since that amendment was passed (before the time period of this study) only one case has gone to court, and the ruling (two years after the lawsuit was filed) sided with the reporter.
Weekly newspaper editors are more likely to report resistance from local officials, especially in law enforcement.</t>
  </si>
  <si>
    <t>Interview: Valerie Kroeger, communications director for Secretary of State ConnieLawson, Jan. 16, 2015, by email. 
Interview: Bradley King, co-director of the Indiana Election Division, May 4, 2015, by email.
Interview: Trent Deckard, co-director of the Indiana Election Division, May 4, 2015, by email.
U.S. Election Assistance Comission's Election Administration and Voter Survey, Indiana report, 2012 (posted in September 2013): http://www.eac.gov/assets/1/Page/990-050%20EAC%20VoterSurvey_508Compliant.pdf.</t>
  </si>
  <si>
    <t>The state Division of Capital Asset Management publishes a list of decertified contractors on its website, as do other state agencies, including the state Attorney General's Office. In fact, the website of the Office of Administration and Finance links to debarment lists of the Division of Capital Asset Management, the Department of Industrial Accidents, the Attorney General and MassDOT. Yet despite those disclosures, many communities have problems with contractors the state has certified, a report in the Lowell Sun found.
One company, TLT Construction Corp., which regularly underbid its competitors, had a file nearly six-inches thick containing information on more than 100 court cases and had been previously decertified by state officials when it was awarded a contract to build a fire station in the town of Groton, MA, the newspaper said.
 In 2013, the same year Groton officials discovered the file on TLT Construction Corp., the firm was terminated from a school construction project in Sutton, MA. A year later in 2014, TLT stopped working on the construction of a parking garage for the Massachusetts Bay Transportation Authority. Yet today, less than two years after TLT abandoned or was fired from municipal construction projects, the company's name does not appear on either the Attorney General or the Division of Capital Asset Management's debarment lists. 
Gary Lambert, assistant secretary for operational services with the Massachusetts Executive Office of Administration and Finance, said the state has the ability to temporarily suspend contractors or vendors for poor performance but they also can be debarred from doing business with the Commonwealth for longer time periods if a violation is more egregious. “We also rely on the federal debarment list so if a company is debarred from doing business with the federal government, that debarment list extends to (the state) too,” he said. Permanent debarment is not allowed, however, because the state cannot deprive a contractor's ability to do business.</t>
  </si>
  <si>
    <t>Erik Opsal, Brennan Center for Justice at NYU School of Law, 6 March 2015, interview by email. 
2012 Election Administration and Voting Survey, Key Findings, September 2013, http://www.eac.gov/assets/1/Page/990-050%20EAC%20VoterSurvey_508Compliant.pdf. Accessed 11 March 2015
U.S. Election Assistance Commission, accessed 11 March 2015, http://www.eac.gov.</t>
  </si>
  <si>
    <t>If a requester is denied information, and the attorney general upholds the denial, the only appeals avenue is a challenge in court, which can be costly and time-consuming. Although no hard data exists, many citizens may elect to drop the request because of the heavy financial costs. 
 "In law, citizens can appeal it if the attorney generals office blocks off information," said Kelley Shannon of the Freedom of Information Foundation of Texas. "In practice, its just not realistic that most requestors can go to court. Or very few of them can."</t>
  </si>
  <si>
    <t>Alabama law does not does not limit donations lobbyists make to candidates or political parties as individuals or corporations. 
Even so, lobbyists often create multiple PACs and use them to donate their own money or money from their clients so that the original source of the funds is obscured. While some states have adopted rules that require the true purpose of a PAC be reflected in its name, Alabama has not. So the state has a plethora of “Good Government” PACs, and voters rarely know from whom the contributions originated.</t>
  </si>
  <si>
    <t>Betsie Kimbrough, elections clerk and EAC survey coordinator, Idaho Secretary of State’s office, interviewed at the Secretary of State’s office, Idaho Capitol, Jan. 20, 2015; and again by phone on April 7, 2015 
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t>
  </si>
  <si>
    <t xml:space="preserve">Oregon publishes quarterly revenue forecasts estimating revenues, expenditures and obligations that cover the current year and at least five future years. The information is available online for free, and made available as soon as the forecasts are finalized. The Governor's proposed budget projects revenues, expenditures and obligations out ten years. </t>
  </si>
  <si>
    <t>When a state agency refuses to turn over records, the only remedy is to go to court. The state has an Office of Open Records Counsel, but that office cannot force an agency to turn over records. The office might negotiate on behalf of a member of the press or the public who has been denied the records. And the office might issue an informal ruling saying the records should be public. But that ruling has no force of law. 
 However, if the office does say the records are public and the agency still does not turn them over, the law says that if the entity is successfully sued, then the failure to follow the opinion of the Office of Open Records Counsel could lead to the agency having to pay attorney fees to the citizen who was wrongfully denied the record. 
 “We don’t have an administrative appeals process,” said Lucian Pera, a Memphis attorney who is an expert in Tennessee’s open records and open meetings laws.
 “The state of Tennessee has no mechanism to resolve appeals in any sort of timely manner whatsoever,” said Brian Haas, a former Tennessean reporter who has filed numerous public information requests. “You can try and contact the open records counsel, but I don’t even know what they do. That office was never able to resolve anything.”</t>
  </si>
  <si>
    <t>A 100 score is earned if there are no documented instances of a lobbyist's contributions to candidates and parties circumventing donation limits. 
A 50 score is earned if the limits are occasionally circumvented.
A 0 score is earned if limits are usually circumvented or do not exist.</t>
  </si>
  <si>
    <t>Neal Milner, University of Hawaii, retired political science professor, 14 January 2015, Honolulu, Hawaii, telephone
State of Hawaii state plan, Dwayne D. Yoshina, Hawaii Office of Elections, chief election officer, 3 March 2004, http://hawaii.gov/elections/documents/hava_stateplan.pdf
Registered voters not required to carry photo ID, staff report, KHON2, 23 October 2014, http://khon2.com/2014/10/23/registered-voters-not-required-to-carry-photo-id/</t>
  </si>
  <si>
    <t>Wis. Stat. § 19.54, Honorariums, Fees and Expenses, 
http://docs.legis.wisconsin.gov/statutes/statutes/19/III/45/1
Wis. Stat. § 19.56, Honorariums, Fees and Expenses, http://docs.legis.wisconsin.gov/statutes/statutes/19/III/56/3/a</t>
  </si>
  <si>
    <t>Wyoming Statutes, Title 9, Chapter 13, GOVERNMENT ETHICS ARTICLE 1 PUBLIC OFFICIALS, MEMBERS AND EMPLOYEES ETHICS, Section 102, 1998 
http://legisweb.state.wy.us/statutes/statutes.aspx?file=titles/Title9/T9CH13.htm</t>
  </si>
  <si>
    <t>There were no major procurement violations in Maine in 2013 and 2014.</t>
  </si>
  <si>
    <t>In practice, decision-makers at state-run pension funds adhere to the law governing gifts and hospitality.</t>
  </si>
  <si>
    <t>Ohio publishes detailed estimates of revenues and expenditures when a budget is proposed early in every odd-numbered year. However, those projections only go through the end of the next two-year budget cycle. There is no other official source of long-range projections.</t>
  </si>
  <si>
    <t>The Maryland Board of Public Works lists debarred companies on its website, but as noted above, there are opportunities for exceptions, which is to say that a debarred company or individual could see to become a contractor once again after a five year period, post debarment. During the study period, no debarred companies were allowed to restart business with the state, according to Sheila McDonald, executive secretary and according to public records of the procurement agency and debarred companies  - in practice - did not have the opportunity to do business with the state during the period of study. On the website, there are companies debarred for an indefinite period of time only.</t>
  </si>
  <si>
    <t>State and Local Government Conflict of Interests Act, 2004. Section 3103 (5). http://law.lis.virginia.gov/vacode/title2.2/chapter31/section2.2-3103/
State and Local Government Conflict of Interests Act, 2004. Section 3103.1.C. http://law.lis.virginia.gov/vacode/title2.2/chapter31/section2.2-3103.1/
State and Local Government Conflict of Interests Act, 1987. Section 3117. http://law.lis.virginia.gov/vacode/2.2-3117/</t>
  </si>
  <si>
    <t>In practice, the limits on lobbyist donations to candidates and political parties are respected.</t>
  </si>
  <si>
    <t>A significant weakness in state law, which translates to a weakness in practice, pertaining to open-records appeals is the lack of a deadline for the Office of Hearing Examiners to issue a decision. The law contains a deadline of 10 days for the holder of a record to respond to a request, a deadline of 90 days from the date of the denial to file an appeal; a deadline of 10 days for the entity denying the record to issue a response after receiving notice of the appeal; and a 30-day deadline to comply with a ruling on an appeal. But there is no deadline for the Office of Hearing Examiners to issue its ruling.
 As such, appeals can and do take longer than two months to bring to resolution, with the onus apparently on the appellant to push for a ruling. Some appeals have lingered for several months or more.
 The Office of Hearing Examiners does not publish a listing of appeals or decisions, so it’s difficult to determine the average length of time it takes to resolve an appeal or whether costs are incurred along the way. There are no fees built into the process, but appellants might incur costs if they wish to hire an attorney for their appeal.</t>
  </si>
  <si>
    <t>RCW 42.52.150, 2011 Limitations on gifts (for public officials and employees), 2011;
http://apps.leg.wa.gov/rcw/default.aspx?cite=42.52.150</t>
  </si>
  <si>
    <t>Fiscal forecasts and projections are included in the governor’s budget request, available for free online the day the governor delivers his budget address to the state legislature, which happens just before each biennial regular session. Forecasts of revenue and expenditure go out less than three years including the rest of the current fiscal year and through the next two fiscal years.
For example, the governor's budget request for 2015-2017, released in December 2014, contains:
* Forecasts of General Fund revenue for the remainder of the 2013-2015 biennium, which ended June 30, and for 2015-2017.
* Forecasts of General Fund expenditure for the remainder of the 2013-2015 biennium and requested expenditure for 2015-2017.
* Projections for General Fund debt going out to 2025-2027, at which time all current debts will have all been paid off. This assumes no new debt is incurred.
Altogether, there are three revenue forecasts produced by the executive branch:
* In June before the legislature convenes — lawmakers meet in the regular session every other year in January — a preliminary forecast is produced.
* The governor's budget request, which includes a revenue forecast as noted above, comes out in the December before the legislature convenes.
* In February or March as the legislature is in session, another forecast is produced.</t>
  </si>
  <si>
    <t>Agencies have the right to reject the bids of individual and companies found guilty of a felony, but they are not required. There have been cases where such entities have bid again on other contracts. In fact, the courts have ordered the state to finish paying one such contractor, despite it having been guilty of fraud in the contract. (Legislators have filed legislation that would negate the contract terms when fraudulently obtained.)</t>
  </si>
  <si>
    <t xml:space="preserve">Permanent blacklisting from the procurement process does not exist because Kentucky only bars a company from sitting out future bids for up to two years following a major procurement violation, such as bribery. 
However, during the reporting period, there have been no determinations of any major procurement violations. There also have been no instances in which a company previously convicted or found guilty of a major violation won a contract with the state of Kentucky.  </t>
  </si>
  <si>
    <t>Anyone who wants to file a suit is looking at a two-year legal process, not to mention legal fees. Consequently, newspapers and citizens usually don’t take the risk of time and money. 
“Decreasingly is it done,” said SCPA Director Bill Rogers. “Newspapers did it, and they don’t have the money to file suits anymore. Most citizens can’t afford five or six thousand dollars to file a suit. I think some public agencies just say `Heck with them, let them sue me, and they won’t, and I’m not going to give them this document.’ That is a problem.”
House Bill 3191, establishing an Office of Freedom of Information Act could conceivably remedy this fact. That way, Rogers said, “you can appeal a decision without hiring a lawyer and hopefully you can get a document quickly and at minimal cost.”</t>
  </si>
  <si>
    <t>Citizens can file an appeal with the top administrative officer of the public body that denies their information request. Good-government advocates and journalists did not cite problems with the administrative appeals process within the agency in question, and there is a response within two months. The appeals process does not entail any cost. 
One reason the administrative appeal is often handled promptly is that the administrative appeals process generally upholds the initial ruling, according to reporters Tim White and Jim Hummel and Linda Lotridge Levin, president of ACCESS/RI. 
"It's almost comical that the appeal goes to the head of the agency who was in the loop on the initial denial," says White. "But they're always quick to get back to me, because they always deny my appeal."
If an appeal is denied, the citizen has the right to file a complaint with the Rhode Island Attorney General, who investigates the case and then can take the agency to court. A citizen or journalist can also file their own lawsuit, though that obviously involves expenses and can take a long time to resolve, frustrating the goal of obtaining timely information.</t>
  </si>
  <si>
    <t>Keith Gingery, former state House Representative and Deputy Attorney for Teton County, April 23, 2015, phone. 
Pete Jorgensen, former state house representative, April 22, 2015, phone.                          
Wyoming's Campaign Finance Information System, website, April 26, 2015
https://www.wycampaignfinance.gov/WYCFWebApplication/GSF_Authentication/Default.aspx
Who bankrolls Wyoming’s top-funded primary candidates? Gregory Nickerson, WyoFile, Aug. 19, 2014
http://www.wyofile.com/blog/wyoming-campaign-finance-bankrolls-wyomings-top-funded-primary-candidates/</t>
  </si>
  <si>
    <t xml:space="preserve">The Office of Open Records is widely respected in large part for its efficiency and diligence. Denials appealed to the office are responded to promptly, within the 20 day timeline set out in the Right to Know Law. While there are no costs to this process, requesters can incur fees if the agency appeals the OOR's Final Determination or if the Final Determination needs to be enforced. 
The OOR was involved in litigating or monitoring more than 250 court cases in 2013 and has argued a case in the Pennsylvania Supreme Court every year since 2011. Although the law provides for legal fees to be reimbursed if the court determines in favor of the requester, that provision of the RTKL is rarely applied. </t>
  </si>
  <si>
    <t>Meredith Beatrice, Division of Elections director of communications, responded to questions by email April 2, 2015
Ronald Labasky, prominent elections expert and attorney, interviewed on the phone March 27, 2015
Bryan Whitener, Director of Communications &amp; Clearinghouse, U.S. Election Assistance Commission, interviewed by email April 21, 2015
2012 Election Administration and Voting Survey: Key Findings, accessed May 26, 2015, http://www.eac.gov/assets/1/Page/990-050%20EAC%20VoterSurvey_508Compliant.pdf</t>
  </si>
  <si>
    <t>Ryan Germany, general counsel, Secretary of State Office, telephone interview, February 6, 2015;
Kristina Torres, Capitol Reporter, the Atlanta Journal - Constitution, telephone interview, February 17, 2015;
“Georgia’s election performance dinged as primary nears,” Kristina Torres, the Atlanta Journal- Constitution, April 8, 2014, http://www.myajc.com/news/news/state-regional-govt-politics/georgias-election-performance-dinged-as-primary-ne/nfTtR/#dd33118e.3620543.735658
Georgia Election Performance Index 2012, Pew Trust, April 2014, Http://www.pewtrusts.org/~/media/Assets/2014/04/07/2012_Election_Performance_Index_Georgia.pdf?la=en</t>
  </si>
  <si>
    <t xml:space="preserve">In the bid/proposal processes page maintained by the Iowa Department of Administrative Services, which is intended to help vendors and contractors navigate the process of bidding for contracts with the state, a section defines restrictions on gifts and activities, specifically mentioning that under Iowa Code Section 722.1, "it is a felony offense to bribe or attempt to bribe a public official." Under the department's administrative code, vendors can be suspended or debarred if they attempt to influence the decision of a state employee involved in the procurement process. A vendor can be suspended for up to one year or debarred from future business, depending on the severity of the actions.
In one case, federal authorities charged four individuals in a contractor bribery case — an Iowa city official, two company executives and a company official. Court documents revealed the Davenport, Iowa-based company, Brown Traffic Products Inc., received more than $2 million in business from the city of Bettendorf between 2004 and 2011. The company gave Bettendorf city electrician Robert Webster money, vacations and event tickets to influence his decisions. </t>
  </si>
  <si>
    <t>Elaine Manlove, Delaware Elections Commissioner, telephone interview, March 10, 2015;
U.S. EAC, 2012 Election Administration and Voting Survey, acccessed March 23, 2015, http://1.usa.gov/1B13Tnb;
U.S. EAC, 2010 Election Administration and Voting Survey, accessed March 23, 2015, http://1.usa.gov/1B13WiD</t>
  </si>
  <si>
    <t>Oregonians can appeal a denial to a public records request by a state agency to the State Attorney General if that denial does not come direct from an elected official. If the Attorney General handles an appeal, Oregon law requires that the AG respond to your appeal within seven days, and sources report that response time moving forward, while not required by law, is generally very reasonable. 
Because elected officials cannot consider appeals of other elected officials, however, often there is no recourse for denial of records by an elected official such as the governor or the secretary of state save for the courts. The Oregon courts do not prioritize public records requests, meaning any denial that must be litigated can be litigated for quite a long time.
In a 2010 report on transparency, former Oregon Attorney General John Kroger found citizens felt that "the provision requiring court action to contest a denial by an elected official was a loophole that should be closed." For the period of time between January 2013 and March 2015, this loophole remains open however. The problem accounted in part for the suggestion that state-sanctioned ombudsman should handle public records appeals, with review authority transferred to it, but the suggestion did not pass the state legislature.
Sources report that appeals requiring court action are subject to the pace of court calendars, and that such appeals can drag on for periods of a year or longer.</t>
  </si>
  <si>
    <t>Email exchanges, Av Harris, communications director for the Secretary of the State's Office, April 2 and 7, 2015, in Hartford. 
Registration and Party Enrollment Statistics as of October 30, 2014, http://www.sots.ct.gov/sots/lib/sots/electionservices/registration_and_enrollment_stats/nov14re_(2).pdf
U.S. Elections Assistance Commission, (including Tables 38, 39, 40) http://www.eac.gov/assets/1/Page/990-050%20EAC%20VoterSurvey_508Compliant.pdf (accessed June 10 and 11, 2015)</t>
  </si>
  <si>
    <t>Each New York state budget includes multi-year projections for the current year and up to three future years. The projections can be found in the "Multi-Year Financial Plan Projections" section of each budget document, which are available for free on the state's Open Budget website. Figures include revenues, expenditures and obligations for each of those years.</t>
  </si>
  <si>
    <t>In Oklahoma, citizens’ appeals to Open Records denials must go through the state court system at their own expense. There is no appeals agency.</t>
  </si>
  <si>
    <t>Laura Labay, external communications manager for the Arkansas Secretary of State, February 9, 2015, telephone interview.
Tim Humphries, Arkansas State Board of Election Commissioners Legal Counsel 
(previously longtime attorney for the attorney general and secretary of state), February 26,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t>
  </si>
  <si>
    <t>Allie Schembra, Secretary of State's office, spokeswoman, Sacramento, Jan. 22, 2015, email
Kim Alexander, California Voter Foundation, president, Sacramento, Jan. 23, 2015, interview
U.S. Election Assistance Commission, 2012 Election Administration and Voting Survey, September, 2013
http://www.eac.gov/assets/1/Page/990-050%20EAC%20VoterSurvey_508Compliant.pdf</t>
  </si>
  <si>
    <t>Hillary Rudy, deputy director for elections at the Colorado Secretary of State’s office, during a March 12, 2015 phone interview. 
 Bryan Whitener, spokesman for the U.S. Election Assistance Commission, in a March 4, 2015 e-mail.
 Richard Coolidge, director of communications at the Secretary of State’s office, during a Jan. 21, 2015 phone interview. 
 2012 Election Administration and Voting Survey: http://www.eac.gov/assets/1/Page/990-050%20EAC%20VoterSurvey_508Compliant.pdf</t>
  </si>
  <si>
    <t>By and large the state acknowledges cases promptly. News organizations that regularly seek records from state government differ in their experience however. They agree that the attorney general’s office acknowledges their appeal quickly and almost always takes up their case. Some were satisfied with the time it takes to resolve cases, some said it takes too long, sometimes up to six months. News organizations did not have specific instances of cases the attorney general refused to take up.
A review of opinions issued by the state attorney general’s office since January 2013 shows that most are issued more than two months after a request but less than four months. Some were issued as many as 10.5 months later, assuming appeals were filed as late as 30 days after alleged violations; state law has a 30-day filing deadline. The attorney general’s office would not say if it keeps track of how long it takes to process appeals but said that the average is four to six months.
There are no fees for appeals and none of the news organizations reported having paid any.</t>
  </si>
  <si>
    <t>Kris Kingsmore, Arizona Secretary of State Elections Services Assistant Director, telephone interview, 2/12/2015
U.S. Election Assistance Commission, Voter Information Center, State &amp; Territory Information, Arizona, Accessed May 6, 2015
http://archives.eac.gov/voter/states/04
2012 Election Administration and Voting Survey, Accessed May 6, 2015
http://www.eac.gov/assets/1/Page/990-050%20EAC%20VoterSurvey_508Compliant.pdf</t>
  </si>
  <si>
    <t>Ohio has no administrative appeals process on denial of public records requests. The only formal recourse is through the court system. 
Just before the end of the review period, the state auditor set up a voluntary process where in effect he serves as an arbitrator. There were no cases decided by the auditor before the end of the review period less than three weeks later.</t>
  </si>
  <si>
    <t>North Carolina has no specific appeals agency to handle access to information. Appeals have to go through the court system,  which can be time consuming, unless the state attorney general on behalf of those seeking information. Cost is generally not an issue, though there are exceptions, as when the state charged the Associated Press $74 for documents it requested, and  the State Department of Transportation assessed a $468 fee to provide documents requested by the Southern Environmental Law Center.   Still, many documents are provided electronically for the cost of a thumb drive or CD or free, such as from the state auditor's office or the ethics commission.</t>
  </si>
  <si>
    <t>March 13, 2015, email interview with Gail Fenumiai, Division of Elections director; 
2012 Election Administration and Voting Survey (http://www.eac.gov/assets/1/Page/990-050%20EAC%20VoterSurvey_508Compliant.pdf), accessed March 15, 2015
2014 EAC Election and Voting Survey Comprehensive Report (http://www.eac.gov/assets/1/Page/2014_EAC_EAVS_Comprehensive_Report_508_Compliant.pdf), accessed September 15, 2015</t>
  </si>
  <si>
    <t>The Consensus Revenue Estimate does include multi-year revenue projections but it does not include estimated expenditures or obligations. The Post-Session Fiscal Review prepared every year by the Legislative Finance Committee contains the revenue estimates as well as a description of the budget as passed by the Legislature and signed by the governor. It is published online.</t>
  </si>
  <si>
    <t>New York law requires agencies to resolve appeals of Freedom of Information Law (FOIL) denials within 10 business days. According to the law, a failure to respond in that time represents an automatic affirmation of the denial, so agencies generally respond to appeals quickly. 
 As an example, according to Jon Campbell, a reporter with Gannett's Albany bureau, the state health department made a prompt determination on an appeal in 2014, even though the department delayed its initial response to the records request several times.
 There is no cost to appeal FOIL denials.</t>
  </si>
  <si>
    <t>Ed Packard, Alabama Secretary of State’s Office, director of elections, Feb. 6, 2015, telephone interview.
“2012 Election Administration and Voting Survey: A Summary of Key Findings,” U.S. Election Assistance Commission, September 2013, 
http://www.eac.gov/assets/1/Page/990-050%20EAC%20VoterSurvey_508Compliant.pdf, accessed Feb. 16, 2015. 
2012 Datasets and Data File Codebook, U.S. Election Assistance Commission, Nov. 15, 2013, http://www.eac.gov/research/election_administration_and_voting_survey.aspx, , accessed Feb. 16, 2015.
“The Impact of the National Voter Registration Act of 1993 
on the Administration of Elections for Federal Office 2011–2012,” U.S. Election Assistance Commission,  June 30, 2013, http://www.eac.gov/assets/1/Documents/EAC_NVRA%20Report_lowres.pdf, , accessed Feb. 16, 2015.</t>
  </si>
  <si>
    <t>It is very difficult to push back against agencies that deny or delay information requests, in part because violations of the law rarely result in fines or any other negative consequences. 
 The state attorney general's office does not have staff assigned specifically to handle complaints, which regularly take months to process. Even a letter that determines a violation likely took place can provide little relief to an aggrieved citizen because the letters are nonbinding and actual prosecution or penalties are extremely rare. 
 News organizations occasionally elect to sue for access to records, but members of the public rarely choose to pay an attorney to resolve their appeals. That means it can take months or years to force agencies to comply with the law. 
 In one example, a citizen who made an IPRA request with the Bernalillo County Sheriff's Office in July 2010 filed a formal complaint with the Attorney General's Office in February 2011 when he had still not received the records. 
 More than a year later, in April 2012, an assistant attorney general issued a letter recommending the Sheriff make available the records. A month later, the requester had still not been allowed to see the records when the assistant attorney general sent a follow-up letter. 
 Only after two years, two letters from the Attorney General's Office and an inquiry from the Foundation for Open Government did the citizen get to see the records he asked for.</t>
  </si>
  <si>
    <t>Indiana Administrative Code, Rule 5, Ethics Rules: 42 IAC 1-5-1, gifts travel expenses, waiver; http://www.in.gov/legislative/iac/iac_title?iact=42.
 Indiana Code 4-15-2.2-47, Prohibition on accepting or solicting benefit for appointment/promotion; https://iga.in.gov/legislative/laws/2014/ic/titles/004/.</t>
  </si>
  <si>
    <t xml:space="preserve">Receipt of gifts, including in-kind gifts, is governed by the general provision set forth in Wis. Stat. §19.45(2), and more specifically by Wis. Stat. § 19.45(3) which states as follows, in pertinent part:
No person may offer or give to a state public official, directly or indirectly, and no state public official may solicit or accept from any person, directly or indirectly, anything of value if it could reasonably be expected to influence the state public official's vote, official actions or judgment, or could reasonably be considered as a reward for any official action nor inaction on the part of the estate public official...
While the law prohibits a state public official from taking any official action in a matter in which (a) the official's action could reasonably be expected to produce a substantial benefit for the official or a member of his or her immediate family, [§19.46, Wisconsin Statutes], family is included in prohibitions against receipt of honorariums, fees, and expenses for participating in events is governed by Wis. Stat. § 19.56.
This is applicable for both the Government Accountability Board and also the Judicial Commission. </t>
  </si>
  <si>
    <t>Idaho Code Section 18-1356, Gifts to Public Servants by Persons Subject to Jurisdiction, 1972, last amended 2008
 http://legislature.idaho.gov/idstat/Title18/T18CH13SECT18-1356.htm
 Idaho Code Section 18-1359E, Using Public Position for Personal Gain, 1990, last amended 2005
 http://legislature.idaho.gov/idstat/Title18/T18CH13SECT18-1359.htm
 Idaho Code Section 59-703, Ethics in Government Act – Definitions, 1990, amended in 1999 
 http://legislature.idaho.gov/idstat/Title59/T59CH7SECT59-703.htm</t>
  </si>
  <si>
    <t>Illinois Compiled Statutes, State Officials and Employees Ethics Act (5 ILCS 430/Art. 10 heading), December 9, 2003, http://www.ilga.gov/legislation/ilcs/ilcs4.asp?DocName=000504300HArt.+10&amp;ActID=2529&amp;ChapterID=2&amp;SeqStart=1700000&amp;SeqEnd=2200000</t>
  </si>
  <si>
    <t>There have been no recent instances in Idaho in which a vendor convicted of major procurement violations was able to continue bidding on state contractors. Nor have there been any vendors disqualified from bidding on state contracts in Idaho in the past three years. There simply haven’t been any cases; no company has been convicted of major procurement violations, such as bribery, in recent years in Idaho.
 Idaho law provides the bases for vendor disqualification, and allows disqualification for six months to five years, but this is a rarely used procedure; the last vendor disqualified in Idaho was disqualified in 2011 for two years over a performance issue. After the two-year disqualification period ended, the vendor was again qualified to bid on state contracts.</t>
  </si>
  <si>
    <t>Hawaii Revised Statutes, Title 7, Chapter 84, Section 11, Gifts, 2014, http://www.capitol.hawaii.gov/hrscurrent/Vol02_Ch0046-0115/HRS0084/HRS_0084-0011.htm
 Hawaii Revised Statutes, Title 7, Chapter 84, Section 11.5, Reporting of gifts, 2014,
 http://www.capitol.hawaii.gov/hrscurrent/Vol02_Ch0046-0115/HRS0084/HRS_0084-0011_0005.htm</t>
  </si>
  <si>
    <t>There have been no documented cases of companies guilty of major procurement violations being allowed to participate in bids during the study period. In addition, the state Procurement Office is studying ways to include past performance in its vendor selection process.</t>
  </si>
  <si>
    <t>West Virginia Code prohibits public officials and public employees from soliciting gifts, except lawful political contributions from lobbyists or unless “the solicitation is for a charitable purpose with no resulting direct pecuniary benefit conferred upon the official or employee or his or her immediate family.” 
It says, however, that they may accept minor gifts (meals, beverages, ceremonial gifts, and “gifts that are purely private and personal in nature.”) under the presumption that their impartiality will not be impaired. Hospitality and travel are reported as gifts.</t>
  </si>
  <si>
    <t>2011 Executive Order – Establishing a Code of Ethics for Executive Branch Officers and Employees. Section 1(b)(vi) and Section 4 http://gov.georgia.gov/sites/gov.georgia.gov/files/imported/vgn/images/portal/cit_1210/55/12/16721115801_10_11_04.pdf
 Georgia Government Transparency and Campaign Finance Act - O.C.O.G § 21-5-3, (14) 2014 
 Georgia Government Transparency and Campaign Finance Act – O.C.O.G § 21-5-3, (17) 2014 
 http://www.ethics.ga.gov/wp-content/uploads/2011/08/2014-B%20GA%20Govt%20Transparency%20and%20Campaign%20Finance%20Act%20effective%20Januay%2031%202014%20INCORPORATING%20HB310%20and%20SB297%20FINAL.pdf</t>
  </si>
  <si>
    <t>Auditing of lobbyist records is not required in the law. 
The spending reports are on file with the Wyoming Secretary of State and open to the public. The statute does have a mechanism for complaints, though.
“If a named legislator, state elected official or state employee disagrees with the report, the legislator, state elected official or state employee may file a written objection to the report with the secretary of state which objection shall be attached as an addendum to the report filed with the secretary of state,” it states.</t>
  </si>
  <si>
    <t xml:space="preserve">Audit reports are available -- at no cost -- on the state auditors' website, and reports go online as soon as they're completed:
- Reports of statewide single audits are made available annually, the latest for 2014 being issued on March 30, 2015.
- Audit report listing: Audit reports by agency, department, office, and higher education institution are available on the website, some going back 15 years.
- Reports of Special Audits and Performance Audits, as well as Annual Reports submitted to the General Assembly, containing recommendations by the Auditors of Public Accounts are also made available. 
If one being sought isn't on the site, there's a link to send an email and ask for a report to be sent electronically, if available, or as a hard copy. </t>
  </si>
  <si>
    <t>No state officials or employees, including judges, are allowed to accept gifts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
 The definition of gift includes "any event, item, or group of items used in conjunction with each other or any trip including transportation, lodging, and attendant costs."</t>
  </si>
  <si>
    <t>Virginia’s State and Local Government Conflict of Interests Act regulates gifts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officer’s or employee’s official duties under circumstances where the timing and nature of the gift would cause a reasonable person to question the officer’s or employee’s impartiality in the matter affecting the donor,” and may not “accept gifts from sources on a basis so frequent as to raise an appearance of the use of his public office for private gain.”
 Candidates for and those who hold the office of attorney general, members of the Executive Branch Ethics Commission, the inspector general and possibly the members of the Conflict of Interest and Ethics Advisory Council, if designated by the Joint Rules Committee of the General Assembly, will be under the purview of the gift law and must disclose gifts and entertainment given to them, their spouse and their dependent children if an individual gift or entertainment event exceeded $50 (for entertainment, $50 per person) or the cumulative amount exceeded $100 and any intangible gifts if the gifts are not from family or personal friends. Members of the legislative branch would be allowed gifts of up to $250 from lobbyists, lobbyists' principals or those seeking to do business with the Commonwealth. Those in the executive branch are under Gov. Terry McAuliffe's Executive Order No. 2, which bans any gifts from lobbyists and their principals and only allows up to $100 in gifts from other individuals, besides family and personal or business friends.
The members of the Judicial Inquiry and Review Commission are subject to the blanket prohibition that they may not "accept any money, loan, gift, favor, service or business or professional opportunity that reasonably tends to influence him in the performance of his official duties," etc.
In 2014, a new law placed a $250 limit on the amount of gifts a legislator could receive from lobbyists and others; in 2015, that limit was reduced to $100, but not counted cumulatively. All gifts between $50 and $100 must be reported. The new law includes trips and tickets for events.
The 2015 bill that not be enacted until 1 January 2016, after the state’s legislative elections applies to “all lawmakers and candidates at any level of government in Virginia, as well as all officers and employees of Virginia governments and advisory boards or agencies and all their immediate families.”</t>
  </si>
  <si>
    <t>The Wisconsin Government Accountability Board (GAB) is mandated to conduct regular audits:
(1)The board shall cause to have made an examination of all statements which are required to be filed with it under this subchapter and may examine any of the documents used to develop such statements. The board shall make official note in the file of a principal of any error or other discrepancy which the board discovers. The board shall inform the person submitting the report of the error.
 (2) In the discharge of its duties under this subchapter and upon notice to the party or parties being investigated, the board may subpoena and bring before it any person in the state and require the production of any papers, books or other records relevant to an investigation. A circuit court may by order permit the inspection and copying of the accounts and the depositor's and loan records at any financial institution as defined in s. 705.01 (3) doing business in the state to obtain evidence of any violation of this subchapter upon showing of probable cause to believe there is a violation and that such accounts and records may have a substantial relation to such violation. In the discharge of its duties, the board may cause the deposition of witnesses to be taken in the manner prescribed for taking depositions in civil actions in circuit court.</t>
  </si>
  <si>
    <t>The Georgia Procurement Manual allows companies that violate procurement rules to be banned as a supplier for up to five years. 
 There have been no documented cases of companies convicted of bribery participating in procurement bids during the study period.</t>
  </si>
  <si>
    <t>In law, legislators must recuse themselves from actions in which they may have a conflict of interest.</t>
  </si>
  <si>
    <t>112.313 Standards of conduct for public officers, employees of agencies, and local government attorneys, 2014, http://www.leg.state.fl.us/statutes/index.cfm?App_mode=Display_Statute&amp;Search_String=112.313&amp;URL=0100-0199/0112/Sections/0112.313.html
112.3148 (3) Reporting and prohibited receipt of gifts by individuals filing full or limited public disclosure of financial interests and by procurement employees, 2014, http://www.leg.state.fl.us/Statutes/index.cfm?App_mode=Display_Statute&amp;Search_String=&amp;URL=0100-0199/0112/Sections/0112.3148.html
Kerrie Stillman, director of operations and communications at the Commission on Ethics, interviewed by phone April 2, 2015</t>
  </si>
  <si>
    <t>Depending on the severity of the violation, companies who make it onto a "debarment list, or blacklist, compiled by the state Department of Labor are prohibited from participating in future bids either indefinitely, or for a specified period of time. Any debarred company or individual who, in fact, performs any kind of work for the state can be fined $1,000 for each day or part of a day worked.
The Hartford Courant reported in April 2014 that a contractor banned from a job at UConn for using undocumented workers was back on the job after showing proper documentation for eight workers.  A second contractor who'd been banned from the job was still prohibited from working at UConn, and had been billed $368,000 in back wages to its employees. But, a state Labor Department official said that the first contractor was "absorbing" employees of the second contractor. The department "will continue to monitor this site to ensure" the first contractor was following the law.</t>
  </si>
  <si>
    <t>ARTICLE XXIX of the Colorado constitution, Ethics in Government: http://tornado.state.co.us/gov_dir/leg_dir/olls/constitution.htm#ARTICLE_XXIX_Section_3</t>
  </si>
  <si>
    <t>C.G.S., Title 1, Chap. 10, Secs. 1-84(g) and 1-84(k), 1975. http://www.cga.ct.gov/current/pub/chap_010.htm#sec_1-84</t>
  </si>
  <si>
    <t>West Virginia law requires lobbyists keep receipts of all expenditures for two years and mandates the Ethics Commission, which is a state agency, to hold random compliance audits by an independent CPA. By law, the Commission "may hold up to four lotteries per year. The number of lotteries held within a given year will be a matter within the Commission's discretion."
 The associated Legislative Rule, 158 CSR 15, requires that these audits be conducted at least annually.</t>
  </si>
  <si>
    <t>29 Del. code. 5813(e), http://1.usa.gov/1H5RpUz, Approved July 23, 1990;
29 Del. C. 5835, http://1.usa.gov/16n5BHJ, First Approved July 26, 1995, amended in July 1995 and August 2012</t>
  </si>
  <si>
    <t>Public Officers and Employees, Title 36, Chapter 25, Section 1, 2012.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accessed April 16, 2015.
Ethics Commission Advisory Opinion 2011-12, issued to Sally Brewer Howell, executive director of the Alabama Association of School Boards, Dec. 7, 2011, http://ethics.alabama.gov/opinion2.aspx?usterms=gifts&amp;ustype=2, accessed April 16, 2015.
Ethics Commission Advisory Opinion 2005-13, issued to Neal Wade, director, Alabama Development Office, April 6, 2005, http://ethics.alabama.gov/opinion2.aspx?usterms=gifts&amp;ustype=2, accessed April 16, 2015.</t>
  </si>
  <si>
    <t>In law, citizens can access the performance evaluations of judges.</t>
  </si>
  <si>
    <t>A.S. 39.52.130, "Improper Gifts" (http://www.touchngo.com/lglcntr/akstats/statutes/title39/chapter52/section130.htm), accessed March 2, 2015</t>
  </si>
  <si>
    <t>Arizona Revised Statutes 38-504. Prohibited acts, http://www.azleg.state.az.us/FormatDocument.asp?inDoc=/ars/38/00504.htm&amp;Title=38&amp;DocType=ARS
Laws current as of March 30, 2015.</t>
  </si>
  <si>
    <t>Ark. Code 21-8-402, "Definitions," 1988. 
http://law.justia.com/codes/arkansas/2010/title-21/chapter-8/subchapter-4/21-8-402
Ark. Code 21-8-801 “Ethics and conflicts of interest,” 1988. 
http://law.justia.com/codes/arkansas/2010/title-21/chapter-8/subchapter-8/21-8-801</t>
  </si>
  <si>
    <t>No such law exists. Lobbying reports are not required to be audited regularly.</t>
  </si>
  <si>
    <t>Political Reform Act of 1974, Government Code §89503 (Amended 1996)
http://leginfo.legislature.ca.gov/faces/codes_displaySection.xhtml?lawCode=GOV&amp;sectionNum=89503.
Government Code §19990 (Amended 1986)
http://leginfo.legislature.ca.gov/faces/codes_displaySection.xhtml?lawCode=GOV&amp;sectionNum=19990.</t>
  </si>
  <si>
    <t>Interviewees were not aware of an instance of a company guilty of major procurement violations being prohibited from future bids in Colorado within the study period. This is because no violations of the system were detected.
 Past experience comes up in the evaluation process, and a contract management system rates vendors and records their performance. Before a vendor gets a contract they are also run through the Federal System for Award Management list (formerly the Federal Excluded Parties list). 
 Colorado doesn’t have a website with excluded vendor information, according to the federal Office of Inspector General. 
 “The State does not award contracts to companies or individuals that are debarred by federal agencies,” said Sabrina D’Agosta, the director of policy &amp; communications at the Colorado Department of Personnel and Administration. “Prior to awarding contracts, each Colorado State agency reviews the potential awardee's performance ratings in the State Contract Management System. If a person or company has unsatisfactory ratings, the State agency should select another contractor.</t>
  </si>
  <si>
    <t>There is no cost when appealing to the Government Records Council. But, by law, the GRC cannot handle complaints involving the judiciary or the legislature. There are fees when filing with the courts, and attorney fees if represented by counsel, Paff says. 
 The GRC is notoriously slow in rendering decisions, and they are often wrong in their analysis, according to Jennifer Borg, general counsel for North Jersey Media Group. For that reason, Borg does not file with the GRC, but files directly in the courts instead. 
 Paff said he too does not file with GRC because: "1. They take too long. 2. They don't have jurisdiction over common law right of access claims. 3. They are slavishly obedient to the decisions they've made in former cases." Court cases, on the other hand, are resolved in 2-4 weeks, sometimes sooner. Borg says. The GRC rarely imposes fines, Borg says.</t>
  </si>
  <si>
    <t>The law only regulates gifts of more than $250 given to public employees and not their family members.
According to the statute, no "public official, public member or public employee" is allowed to use his office or position for private benefit, which “means the receipt … of a gift which resulted from his holding that office.”
The statute defines what is considered a “gift,” as “anything of value to the extent that consideration of equal or greater value is not received.”
“Anything of value” is defined in the law as almost anything that is “pecuniary or compensatory in value to a person,” including art, money, stocks, vehicles and real estate, among others.
Exceptions to the definition of a gift include printed information, a gift that is not used and returned in 30 days, something donated to charity as long as the lawmaker does not claim a tax deduction, a gift or inheritance from the legislator’s family, friends or private acquaintance, and gifts of nominal value given for a special occasion or achievement.  
Food and beverage, compensation for services, and travel expenses for official business as an official are also excluded.</t>
  </si>
  <si>
    <t>Courts of Record Law, 2002. § 17.1-100. http://law.lis.virginia.gov/vacode/title17.1/chapter1/section17.1-100/</t>
  </si>
  <si>
    <t>All appeals of Chapter 91-A requests must go through the court system. This has been identified as problematic by government access advocates, not least because the law sets a high bar for the recovery of attorney fees and other costs. Such fees are only to be awarded when a government agent “knew or should have known” that the materials were wrongfully withheld. 
 While courts are generally good about giving high priority to right-to-know cases, they still must compete with other matters on the docket. A review of 15 right-to-know cases in 2013 shows that while a couple were resolved within two weeks, others took far longer, including one that lasted nearly 11 months before a ruling was issued. The average time for the cases to be closed was nearly four weeks.</t>
  </si>
  <si>
    <t>No such law exists.
District Judges, RCW 3.34 RCW, updated as of May 22, 2015
http://apps.leg.wa.gov/RCW/default.aspx?cite=3.34</t>
  </si>
  <si>
    <t>The only multiyear fiscal projections made by the executive Budget Office are those contained in the report preceding the governor’s biennial budget; the projections do not go beyond the end of the second fiscal year, roughly 2.5 years from the report’s publication. The governor’s budget contains detailed projections for the two years of the biennial budget for all state revenue sources, including each category of tax and fee; line item expenditures; and debt service projections for each department, along with a schedule for all state issued bonds.
Some observers have been critical of the lack of longer range fiscal projections and analysis. One expert noted that the intense focus on two-year budget cycle discourages long-term strategic thinking.</t>
  </si>
  <si>
    <t xml:space="preserve"> The law specifically regulates when state public officials can accept transportation, lodging, food or beverages, as well as gifts. For example, accepting payment for expenses for talks and meetings about state government is allowed, as are items and services offered for reasons unrelated to public office, as long as they are not furnished by a lobbyist or by a lobbyist's employer. 
The law states, "No state public official may use his or her public position or office to obtain financial gain or anything of substantial value for the private benefit of himself or herself or his or her immediate family, or for an organization with which he or she is associated."
The State Procurement manual reiterates to state employees: "Beware of vendors bearing gifts. Do not accept gifts or gratuities from vendors or grantees."   </t>
  </si>
  <si>
    <t>Vermont Constitution, Chapter Two, Sections 28-40, Judidicary Department, amended through Dec. 14, 2010.
http://legislature.vermont.gov/statutes/constitution-of-the-state-of-vermont/ 
Chief Superior Judge Brian Grearson personal interview Feb. 17, 2015.
Dan Barrett, staff attorney ACLU VT telephone interview Feb. 19, 2015.</t>
  </si>
  <si>
    <t>No such law exists.
Confirmed by Tennessee Courts website, accessed May 5, 2015
http://www.tsc.state.tn.us/boards-commissions/boards-commissions/judicial-performance-evaluation-commission</t>
  </si>
  <si>
    <t>No such law exists.
Osler McCarthy, staff attorney/public information, Texas Supreme Court, email, Jan. 16, 2015</t>
  </si>
  <si>
    <t>West Virginia Code 6B-2-5 prohibits public officials, public employees or their immediate families from soliciting gifts, except lawful political contributions from lobbyists. It says, however, that they may accept hospitality and minor gifts (meals, beverages, ceremonial gifts, and “gifts that are purely private and personal in nature.”) under the presumption that their impartiality will not be impaired.</t>
  </si>
  <si>
    <t>West Virginia has been cooperating with the U.S. Election Assistance Commission.
 “We worked with the EAC and FVAP by providing suggestions to combine what once was two separate reports into this one report. The PEW Performance Index shows that we improved our data completeness from 76.8% in 2008 to 96% in 2012,” said a spokesman for the Secretary of State’s office.
 West Virginia provided the U.S. Election Assistance Commission with information about voter turnout, provisional ballots, rejection rates for absentee ballots, and voting machines. 
  On the EAC national Web site, clicking on West Virginia brings up the WV Secretary of State’s election bureau Web site. However, only a few of West Virginia's counties are listed as EAC certified voting systems.</t>
  </si>
  <si>
    <t>Judicial Performance Evaluation Commission Act, Utah Code 78A-12, Enacted by Chapter 248, 2008 General Session, http://le.utah.gov/xcode/Title78A/Chapter12/78A-12.html?v=C78A-12_1800010118000101.
Judicial Performance Evaluation, Utah Code 78A-12-2, Enacted by Chapter 248, 2008 General Session, http://le.utah.gov/xcode/Title78A/Chapter12/78A-12.html?v=C78A-12_1800010118000101.</t>
  </si>
  <si>
    <t>Michael Wittenwyler, administrative and regulatory attorney at Godfrey &amp; Kahn S.C., Madison, email interview, Jan. 25, 2015
Matt Rothschild, executive director, Wisconsin Democracy Camaign, phone and email interviews, Jan. 25-27, 2015 and May 22, 2015
Note in relevant Wisconsin statutes
http://docs.legis.wisconsin.gov/statutes/statutes/11/26
Bill Lueders, President, Wisconsin Freedom of Information Council, Jan. 16, 2015, Madison WI, email interviews Jan. 28, Jan 23-26, 2015     
"Decoding the Maze: Wisconsin’s Campaign Finance Laws," Michael Wittenwyler and Jodi Jensen, Wisconsin Lawyer, October 2014, http://www.wisbar.org/newspublications/wisconsinlawyer/pages/article.aspx?Volume=87&amp;Issue=9&amp;ArticleID=23576</t>
  </si>
  <si>
    <t>S.C. Code 2-19-25 (1996)
http://www.scstatehouse.gov/code/t02c019.php
BallotBox Online (business website)
http://www.ballotboxonline.com/pages/about-us.php</t>
  </si>
  <si>
    <t>The Secretary of State’s Office collects data from each county and provides the U.S. Election Assistance Commission (EAC) with results of the Election Administration and Voting Survey for the entire state.
 All 15 data points are provided in the EAVS results except item 7 (“Ballots cast in person on Election Day”) because voting in Washington is conducted entirely by mail.</t>
  </si>
  <si>
    <t>No state official or employee is allowed to accept gifts (or hospitality)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
 The definition of gift includes "any event, item, or group of items used in conjunction with each other or any trip including transportation, lodging, and attendant costs."</t>
  </si>
  <si>
    <t>Virginia collects and provides the U.S. Election Assistance Commission with complete information for the Election Administration and Voting Survey. The data is available on the commission website in the National Voter Registration Act Report (registration figures are available as QA5a and QA5b in the data), the Election Administration and Voting Survey and the UOCAVA Report.
 The information included total new registrations received, new valid registrations received,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UOCAVA ballots counted.</t>
  </si>
  <si>
    <t>No such law exists. 
Article X of the Rhode Island Constitution, revised in 1986, describing the judicial appointment process, can be found here:
http://webserver.rilin.state.ri.us/RiConstitution/C10.html
The Judicial Code of Conduct Rule 4.2 on performance evaluations of judges:
https://www.courts.ri.gov/Courts/SupremeCourt/Supreme%20Court%20Rules/Supreme-Rules-Article6.pdf#search=Judicial%2520Canons%2520recusal</t>
  </si>
  <si>
    <t>Virginia’s State and Local Government Conflict of Interests Act regulates gifts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officer’s or employee’s official duties under circumstances where the timing and nature of the gift would cause a reasonable person to question the officer’s or employee’s impartiality in the matter affecting the donor,” and may not “accept gifts from sources on a basis so frequent as to raise an appearance of the use of his public office for private gain.”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including members of the governing bodies of authorities that are designated by the governor or by the Joint Rules Committee of the General Assembly must disclose gifts and entertainment given to them, their spouse and their dependent children if an individual gift or entertainment event exceeded $50 (for entertainment, $50 per person) or the cumulative amount exceeded $100 and any intangible gifts if the gifts are not from family or personal friends.
 Those officials and employees are also not allowed to accept any tangible gift or combination of gifts greater than $250 from a registered lobbyist; a lobbyist’s principal; a person, organization or business who is a party to or seeking to become a party to a contract with the Commonwealth. Beginning Jan. 1, that limit drops to $100 and includes intangible gifts, including trips and meals.
 Gov. Terry McAuliffe signed an executive order that makes the gift prohibition stricter in the executive branch. Executive branch employees and officials and their immediate family members may not accept gifts from a lobbyist or a lobbyist’s principal. The order also says that officers and employees and their immediate family members cannot accept any gifts over $100 from one source, both individually or when totaled over the course of the year. Immediate family means spouses, dependents, cohabitants, children, grandchildren, parents, grandparents, siblings, siblings’ spouses and siblings’ children if the employee or officer “knew or should have known that the gift was given because of the officer’s or employee’s position. In the order, “gift” includes money and payments, meals, entertainment, event tickets, travel, but does not include items of value from family members, including from a spouse or fiancé, child, nephew, niece, aunt, uncle, first cousin or from the officer’s or employee’s or spouse’s parent, grandparent, grandchild, brother, sister or the spouses of any of the family members listed. “Gift” also does not include items of value from a personal friend or personal business friend, tickets to sporting or other event at a Virginia school, college or university or held by a governmental or advisory agency or school board or retirement gifts and anything worth less than $25.</t>
  </si>
  <si>
    <t>Julie Archer, project manager for Citizens Action Group, in a telephone interview Jan. 8, 2015, from her office in Charleston WV.
Jake Glance, spokesman for Secretary of State’s Office, in an email interview from the state Capitol on Jan. 16, 2015.
Phil Kabler, statehouse correspondent for the Charleston Gazette, in a telephone interview from the state Capitol on Jan. 19, 2015.
Andrea Lannom, staff writer for the State Journal, in an article entitled Stay the Course West Virginia sues Secretary of State over election code, published June 23, 2012. 
http://www.statejournal.com/story/18614337/stay-the-course-west-virginia-sues-secretary-of-state-over-election-code
Statement by Secretary of State Natalie Tennant on Stay the Course West Virginia lawsuit. August 7, 2013. 
http://www.sos.wv.gov/news/topics/elections-candidates/Pages/Secretary-Tennant-Statement-On-Conclusion-of-%E2%80%9CStay-The-Course%E2%80%9D-Case.aspx
Ashton Marra, staff writer for WV Public Broadcasting, in an article entitled Five ways state lawmakers could improve campaign finance disclosures, published Oct. 20, 2014. 
http://wvpublic.org/post/five-ways-state-lawmakers-could-improve-campaign-finance-disclosures</t>
  </si>
  <si>
    <t>Review of PA Constitution, Article V, 1968
http://www.legis.state.pa.us/cfdocs/legis/LI/consCheck.cfm?txtType=HTM&amp;ttl=00&amp;div=0&amp;chpt=5
Choosing Judges: How Pennsylvania Judicial Elections Work, Pennsylvanians for Modern Courts (nonprofit watchdog), accessed March 2015, http://www.pmconline.org/choosingjudges/judicialelections</t>
  </si>
  <si>
    <t>3 VSA 521-23 Chapter 017 : Investment And Oversight Of Retirement Systems' Assets (2009)
 http://legislature.vermont.gov/statutes/section/03/017/00522
Treasurer Beth Pearce, personal interview Jan. 21, 2015.
Mark Hage, Director of Benefit Programs, VT NEA, telephone interview Jan. 26, 2015.
Jeff Briggs, Altenate member, Pension Investment Committee, telephone interview Feb/ 2. 2015.
Assistant Atty. Gen Jaye Johnson, telephone interview, Feb. 2, 2015.
Regulation 12033: Standards of Conduct effective 9/10/12 Vermont Pension Investment Committee, accessed April 20, 2015. http://www.vermonttreasurer.gov/sites/treasurer/files/pdf/retireVPIC/policy/Standards_of_Conduct_VPIC_Effective_09102012.pdf</t>
  </si>
  <si>
    <t>North Dakota Supreme Court Administrative Rules and Orders, Rule 48, 2004 to 2005, http://www.ndcourts.gov/court/rules/Administrative/AR48.htm. The court's ability to make these rules is enshrined in the constitution (Art. VI Sec. 3) and they are binding for all judges and attorneys and have the full force of the law. 
Corroborated with: Sally Holewa, state court administrator, email, Feb. 27, 2015.
Corroborated with: Jim Ganje, staff attorney in the state court administrator’s office, interviewed by phone from Bismarck, N.D., Feb. 26, 2015.</t>
  </si>
  <si>
    <t>No such law exists.
Bret Crow, director, Office of Public Information, Ohio Supreme Court, 1-6-15 email</t>
  </si>
  <si>
    <t>Brad Shannon, former statehouse reporter and editorial writer for The Olympian, phone interview 3/20/2015
"Surplussing: How Donors, Parties Legally Circumvent Campaign Contribution Caps" KPLU 88.5, 11/3/2014 
 http://www.kplu.org/post/surplussing-how-donors-parties-legally-circumvent-campaign-contribution-caps
"I-522 foe sued, accused of campaign-disclosure violation" Jim Brunner, The Seattle Times 10/16/2013 
 http://www.seattletimes.com/seattle-news/i-522-foe-sued-accused-of-campaign-disclosure-violation;</t>
  </si>
  <si>
    <t>Department of Human Resources Policy 5.6 (authorized by 3 VSA 204), issued by the Secretary of Administration in 1996, bans civil servants from accepting “prohibited compensation,” defined as “any gift, reward, loan, gratuity or other valuable consideration, including free meals, provided to employees, their immediate family, or business associate(s).”
 That policy applies to both “classified” (unionized) civil servants and their “exempt” supervisors. The latter are also subject to the Executive Code of Conduct, which limits gifts and hospitality by executive order. Classified workers are also specifically subject to limitations on travel expenses, as outlined in the Agency of Administration’s Administrative Bulletin 3.4.</t>
  </si>
  <si>
    <t>No such law exists.
Phone interview Feb. 27, 2015, with Chris Heagarty, director of NC Judicial Standards Commission. 
Phone interview Feb. 27, 2015 with Michael Crowell, professor of public law and government at the UNC School of Government. 
Phone interview Feb. 24, 2015, with Kim Crouch , governmental affairs director for the NC Bar Association.</t>
  </si>
  <si>
    <t>Alicia Pierce, communications director for the Secretary of State, says the office completed all 15 core requirements for submitting data for the Election Administration and Voting Survey, which describes itself as the nation’s foremost data collection effort on how America’s cast their ballots.  
Bryan Whitener, director of communications for the U.S. Election Assistance Commission, said all the states have responded for compilation of the agency’s latest report this year “but only the state knows if they sent everything they have.” 
 The 2012 survey, the fifth conducted by the EAC, found that there were 194.2 million total eligible and registered voters reported for the November 2012 election, an increase of 3.7 million over the last previous presidential election in 2008.   In providing data for that report, said the agency, “states varied in their approaches to and completeness of their election data collection.”   Some states were not able to provide data in all the categories requested in the survey, and some did not have data for all of their local jurisdictions, according to the 2012 report. 
 Those states that submit data for all 15 categories of information are considered to be fully responsive to the survey, providing information in categories such as total registered voters, provisional ballots submitted and rejected and total ballots cast in the election.</t>
  </si>
  <si>
    <t>No such law exists. 
Gary Spencer, Court of Appeals, Public Information Officer, March 20, 2015, New York, phone</t>
  </si>
  <si>
    <t>The state of Tennessee does provide information to the U.S. Election Assistance Commission for the Election Administration and Voting Survey. The state completed all the core survey information requested. The counties primarily enter the information, said Mark Goins, state Elections Coordinator. 
 “But, yes, we comply with the EAC survey and see it as a useful tool to gather data,” Goins said. Tennessee’s data can be found in the U.S. Election Commission report that was released in 2013, which summarized key findings of the 2012 Election Administration and Voting Survey.
 Also, a report released in April 2014 by the Pew Charitable Trusts State and Consumer Initiatives found that 99 percent of the jurisdictions in Tennessee reported 18 core statistics to the EAC survey.</t>
  </si>
  <si>
    <t>Rules of the Supreme Court of the State of New Hampshire, Rule 56: “Performance Evaluation of Judges”, http://www.courts.state.nh.us/rules/scr/scr-56.htm
 2012 Judicial Performance Evaluation Report Completed, NH Judicial Branch communications office, July 17, 2012, http://www.courts.state.nh.us/press/2012/JPE-2012.htm</t>
  </si>
  <si>
    <t>Court rule 1135A: http://www.judiciary.state.nj.us/rules/r1-35a.htm:</t>
  </si>
  <si>
    <t>NMRA &gt; Rules Governing the Judicial Performance Evaluation Commission &gt; ARTICLE 2 Membership, Powers and Duties &gt; 28-201. Commission created; members; staff; meetings. [Approved, effective February 25, 2002; as amended by Supreme Court Order No. 10-8300-002, effective February 24, 2010.] 
http://public.nmcompcomm.us/nmnxtadmin/NMPublicLink.aspx?jd=28-201</t>
  </si>
  <si>
    <t>Nevada has no administrative appeals agency. Appellants must go through the state's court system. Courts are required to give such cases priority over other civil cases. If someone seeking a denied record wins in court, the agency that withheld the document must pay costs and reasonable attorney fees.
The state attorney general's office does not keep track of denied record requests that have gone to the courts. While deputy attorneys general are assigned to many state agencies, boards and commissions, there still are many other agencies, boards and commissions that have in-house or contract counsel, so even a rough guess on such court cases isn't available.</t>
  </si>
  <si>
    <t xml:space="preserve">No such law exists.
Phone interview 1/22/15 with Janette Bloom, retired chief clerk, Nevada Supreme Court
Phone interview 1/19/15 with Sandi Chereb, Las Vegas Review-Journal political reporter.
Phone interview 1/23/15 with Michael Sommermeyer, PIO, Nevada Supreme Court    </t>
  </si>
  <si>
    <t>Jenn Gonnely, Executive Director, Utah Chapter of League of Women Voters, in-person interview on February 10, 2015, Salt Lake City. In-person interview. 
Mary Ann Martindale, Executive Director, Alliance for a Better Utah, in-person interview on February 10, 2015, Salt Lake City. 
Limiting money in Utah politics, Reps. Brian S. King And Kraig Powell, Salt Lake Tribune, 13 July 2013, http://www.sltrib.com/sltrib/opinion/56577510-82/campaign-limits-utah-money.html.csp. Accessed May 9, 2015.</t>
  </si>
  <si>
    <t>Phone interview with Tom Humphrey, reporter for the Knoxville News Sentinel, on Feb. 16, 2015.
Drew Rawlins, executive director of the Tennessee Bureau of Ethics and Campaign Finance, confirmed in a phone interview on Jan. 29.
Tennessee Registry of Election Finance website showing minutes of past meetings, accessed May 4, 2015
http://www.tn.gov/tref/meetings.htm
Knoxville News Sentinel blog post “TN PACs spending less on direct donations, more on independent political advertising” published on newspaper’s website on March 15, 2015: 
http://knoxblogs.com/humphreyhill/2015/03/15/tn-pacs-spending-less-on-direct-donations-more-on-independent-political-advertising/</t>
  </si>
  <si>
    <t>The most comprehensive report is the Fiscal Report created by legislative staff for legislators at the beginning of each session. It includes revenue projections for the upcoming biennium prepared by the Economic Forum, a summary of the Governor's budget requests, and actual revenue and expenditures for the previous fiscal year and current year to date. It does not include information about debt. 
The state Treasurer prepares a separate report on the state's debt that covers the upcoming biennium. It's also presented to legislators prior to the beginning of the session.</t>
  </si>
  <si>
    <t>Natalia Ashley, executive director, Texas Ethics Commission, interview, Jan. 13, 2013
Craig McDonald,  director, Texans for Public Justice, telephone interview, Feb. 11, 2015 
Fifth Circ. Axes Texas ban on Corporate PAC donations, Law360, Oct. 16, 2013
http://www.law360.com/articles/480848/5th-circ-axes-texas-ban-on-corporate-pac-donations</t>
  </si>
  <si>
    <t>The Attorney General's office responds within 15 days to written petitions alleging a violation of public information laws. It gives public bodies 30 days to respond to accusations of open-meetings law violations. 
The Attorney General’s office has a staff attorney specifically assigned to investigate and respond to access-to-information and open-meetings challenges from the public and media. It has a good reputation for taking such  challenges seriously and responding with detailed opinions. For example, a reporter challenged the University of Nebraska’s search process for a new president, claiming that it violated open-meetings laws with a series of closed search-committee meetings. The attorney general ultimately agreed, though said no civil or criminal proceedings were justified. 
If the requester must resort to court action to obtain records, there are no guidelines on how long that could take, although courts are urged in the law to provide "speedy relief."</t>
  </si>
  <si>
    <t>No such law exists
American Judicature Society, methods of judicial selection, retention evaluation programs, 2015, http://www.judicialselection.us/judicial_selection/methods/judicial_performance_evaluations.cfm?state
Hon. Blair Jones, Judicial Standards Commission, Chairman, 10 February 2015, Columbus, Montana, email
Hon. Jim Nelson, Retired Montana Supreme Court Justice, 6 February 2015, Helena, Montana, telephone.</t>
  </si>
  <si>
    <t>Jody Severson, political consultant, Severson and Associates, 10 March 2015, email.
Campaign Finance FAQs, South Dakota Secretary of State website, https://sdsos.gov/elections-voting/campaign-finance/campaign-finance-faqs.aspx, 10 March 2015.
State Limits on Contributions to Candidates, National Conference of State Legislatures, October 2013, http://www.ncsl.org/Portals/1/documents/legismgt/Limits_to_Candidates_2012-2014.pdf.
Johnson's unusual SDDP donation, David Montgomery, Argus Leader, 30 June 2014, http://www.argusleader.com/story/davidmontgomery/2014/06/30/johnson-unusual-sddp-donation/11801731/.</t>
  </si>
  <si>
    <t>Supreme Court Rules, 2008, Rule 10.50, http://www.courts.mo.gov/courts/ClerkHandbooksP2RulesOnly.nsf/c0c6ffa99df4993f86256ba50057dcb8/b0fd63a27c1fa0938625740c0051a795?OpenDocument</t>
  </si>
  <si>
    <t>The Governor’s biennial budget recommendations include a General Fund Financial Status with the current fiscal year's tax receipt, expenditure and debt-obligation forecast, the upcoming budget biennium's tax receipt, expenditure and debt-obligation forecasts, and the following biennium's projections in those categories. That represents a total of five years covering current year plus next two budget bienniums.  Current appropriations/other obligations are shown for the current year, recommended appropriations for the upcoming biennium, and “planning estimates for the following biennium."
This financial status is included in the formal publication and is available on the State Budget Division website.
The Legislative Fiscal Office also publishes this five-year picture based upon the final actions of the Legislature, including changes to tax law and final enacted appropriations.  That information is published on the Legislature’s website.</t>
  </si>
  <si>
    <t xml:space="preserve">There is no administrative appeals agency for freedom of information in Montana. Appeals go through the court system, as specified to Montana Code Annotated, title II, chapter 6, part 1, section 7. 
Aside from going through the courts, citizen must resolve their dispute through direct appeal to the agency. The appeals process can take considerable time due to the nature of the courts. Some take over a year to reach resolution.
Sometimes government officials file in District Court before citizens have the chance to appeal their records denial. This can increase court costs for citizens. According to state law plaintiffs in public records cases may recover their costs if they prevail. However, if the government files suit first citizens may not recover their costs, even if the citizens prevail. That was the case when the Missoula Independent, a weekly newspaper, won a public records suit against the state in District Court. But the state filed suit first, and the judge ruled that the newspaper could not recover its court costs.
Until recently only parties with a personal stake in an open meeting or open record could sue to obtain those records, based on a 2006 court ruling. The state Supreme Court overturned that ruling in 2014 saying that it was incompatible with Montana's constitution. </t>
  </si>
  <si>
    <t>No such law exists.
Beverly Kraft, Public Information Officer, Administrative Office of Courts, Jackson, Mississippi, April 16, email interview.
Darlene Ballard, Mississippi Commission on Judicial Performance, Executive Director, April 16 2015, Jackson, Mississippi, email interview.</t>
  </si>
  <si>
    <t xml:space="preserve">The Texas Government Code empowers the Texas Ethics Commission to perform audits as part of its enforcement of ethics laws, including lobby regulations, but there is no specific mandate to audit lobby disclosure records.    </t>
  </si>
  <si>
    <t>Phone interview, John Crangle, Common Cause, April 9, 2015
Phone interview, Cathy Hazelwood, former State Ethics Commission General Counsel, April 9, 2015
Follow the Money
http://uspolitics.about.com/od/finance/a/leadership_pac.htm
Corey Hutchins, “Haley's Ethics Panel Comes Out Swinging at Leadership PACs,” Jan 30, 2013;
http://www.free-times.com/archives/haleys-ethics-panel-comes-out-swinging-at-leadership-pacs
Bill Dubensky, “SC House campaign finance subcommittee votes to end leadership PACs,” October 30, 2014
http://www.southcarolinaradionetwork.com/2014/10/30/state-house-campaign-finance-subcommittee-looks-at-pacs/</t>
  </si>
  <si>
    <t>No such law exists.
Corroborated by:
Peter Knapp, Co-Director of Clinics, William Mitchell College of Law, 11 March 2015, St. Paul, Minnesota, phone interview
Public Performance Evaluations, Coalition for Impartial Justice, 5 March 2015, http://impartialcourts.org/restoring-accountability/index.html</t>
  </si>
  <si>
    <t>All appeals are handled by the court system, although requesters can file a complaint with the attorney general's office. The attorney general will sometimes then bring the complaint to court on the plaintiff's behalf, but there are no documented cases of the attorney general doing so during the study period.
Otherwise the only means of appeal for a requester is to go to court his or herself.</t>
  </si>
  <si>
    <t>No such law exists. 
Wis. Stat. § 19.45 (8) and (9), Standards of conduct: State Public Officials, http://docs.legis.wisconsin.gov/statutes/statutes/19/III/45 (1973)</t>
  </si>
  <si>
    <t>All sites accessed on Jan. 12, 2015
Massachusetts Constitution Article XXIX:
https://malegislature.gov/Laws/Constitution#cp22s19.htm
“the judges of the Supreme Judicial Court should hold their offices as long as they behave themselves well” 
Massachusetts law outlining the performance evaluation procedure for state judges:
https://malegislature.gov/Laws/GeneralLaws/PartIII/TitleI/Chapter211
https://malegislature.gov/Laws/GeneralLaws/PartIII/TitleI/Chapter211/Section26B
Supreme Judicial Court rules on judicial evaluation process.   
http://www.mass.gov/courts/case-legal-res/rules-of-court/sjc/sjc116.html</t>
  </si>
  <si>
    <t>In practice, the state strictly enforces suspension or debarment if a vendor commits violations of procurement regulations. If a vendor is suspected, during the suspension period, a formal debarment proceeding takes place. Under rules promulgated by the State Procurement Director, the director or head of a procurement agency forms a Committee composed of “three qualified individuals, from government and private industry” to hear the debarment proceedings.
Debarment is for a period of three years.  There are no documented cases in recent years of companies convicted of procurement violations participating in bids when they should have been blacklisted. There are currently no suspended or debarred vendors.</t>
  </si>
  <si>
    <t>Review of Pennsylvania Election Code, 1937, (unconsolidated statute), Article XVI (Primary and Election Expenses), Sections 1621-1642
http://www.legis.state.pa.us/cfdocs/legis/CH/PUBLIC/ucons_pivot_pge.cfm?session=1937&amp;session_ind=0&amp;act_nbr=0320.&amp;pl_nbr=1333
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Review of State Limits on Contributions to Candidates, National Conference of State Legislatures, accessed Feb. 5, 2015, http://www.ncsl.org/Portals/1/documents/legismgt/Limits_to_Candidates_2012-2014.pdf
Complaint filed by the Republican Party of Pennsylvania with the 
Secretary of the Commonwealth, 20 August 2014, accessed April 2015, 
http://www.pagop.org/wp-content/uploads/2014/08/PAGOP-Election-Complaint-8-20-14.pdf</t>
  </si>
  <si>
    <t>In practice, companies guilty of major procurement violations are prohibited from participating in future bids. 
There is a procurement ethics declaration used by the State Procurement Office, which describes a "zero-tolerance" approach to adherence with the ethics described in it. 
While there is a blacklist, banning an organization from being able to participate in bids does not frequently happen. Currently, no firms are on the blacklist.
There is apparently a niche industry of attorneys who represent people during procurement fraud proceedings.</t>
  </si>
  <si>
    <t>It normally takes five to 12 months for the Ethics Commission to resolve a case and make an official decision. The Mississippi Ethics Commission forwards a copy of the complaint to the public body it regards and "the public body then has fourteen (14) days from receipt of the documents to file a response with the Ethics Commission," according to the commission website. After receiving a response, the commission can decide whether it believes the claims are legitimate and either dismiss or take up the case.
However, from there the process seems to lengthen. It appears that the commission releases and publishes opinions in groups, meaning that many opinions would be issued in the same day, but several months or close to a year after the previous batch. For example, the commission issued an opinion five months after the state Department of Health denied a request for records in 2014. In another case, the commission in 2013 resolved a closed-meeting complaint about the state Early Childhood Advisory Council 11 months after it was filed. There is no cost to citizens.</t>
  </si>
  <si>
    <t>No such law exists. 
Confirmed by: 
Gary Kolb, executive secretary, Maryland Commission on Judicial Disabilities, email 4/29/15
National Center for State Courts, Method of Judicial Selectio, Retention Evaluation, accessed 5/28/2015 http://www.judicialselection.us/judicial_selection/methods/judicial_performance_evaluations.cfm?state</t>
  </si>
  <si>
    <t>In law, nepotism (favorable treatment of family members), cronyism (favorable treatment of friends and colleagues), and patronage (favorable treatment of those who reward their superiors) are prohibited amongst executive branch political appointees.</t>
  </si>
  <si>
    <t>According to chief procurement officer Jason Soza, the process outlined in statute is used to prevent offenders from participating in future bids while a debarment or suspension is in effect. A public records request completed by the Department of Administration suggests no major procurement violations requiring a case to be submitted to the Attorney General's Office have occurred since 2010. 
John MacKinnon, executive director of the Associated General Contractors of Alaska, anecdotally confirmed that such instances "may have happened years ago" but nothing recently. "Just like anything, there are good contractors and there are contractors that you could consider less than honorable," MacKinnon said. "There are contractors that have good reputations and bad reputations. Those that succeed in the world (of Construction Management at-Risk bids) have good reputations."</t>
  </si>
  <si>
    <t>Wyoming Statutes, Title 9, Chapter 13, Section 102, 1998, July 1, 2005
http://legisweb.state.wy.us/statutes/statutes.aspx?file=titles/Title9/T9CH13.htm</t>
  </si>
  <si>
    <t>Alabama’s purchasing director is authorized to remove any company from the vendor list for nonperformance on a contract or other factors, under Alabama’s Administrative Code. This provision allows but does not require the disqualification of a company that has been convicted of procurement violations.
But it’s a provision Purchasing Director Michael Jones said he has had to use from time to time. Mostly he has barred companies from doing business with the state for poor performance or breach of contract. He said he hasn’t had a situation in which someone who had been convicted of a criminal violation involving state work tried to submit a bid to work again for the state.</t>
  </si>
  <si>
    <t>The appeal process can be challenging and often requires the data requester to be knowledgeable and persistent about their right to information under the Data Practices Act. 
 The only free avenue to pursue an appeal is by obtaining an advisory opinion from the Information Policy Analysis Division of the Minnesota Department of Administration. Those advisories are non-binding and there have been instances when agencies continued to refuse data despite receiving an advisory opinion to do so. 
 If the involved agency chooses not to comply after an advisory has been provided, the requester can then appeal at the district court level. If the requester pursues this route, they are required to pay a $1,000 filing fee and oftentimes need to hire an attorney for their case. 
 There are no mechanisms for tracking appeals that go to district courts, so knowing the success or failure rate in obtaining data after obtaining an advisory opinion is virtually impossible.</t>
  </si>
  <si>
    <t>A state department or agency in Michigan must initially respond to a FOIA appeal within five days, at no additional cost. In practice, the agency’s final determination is reached within 15 to 30 days. 
The second option for the requester then becomes a lawsuit in county circuit court. The FOIA requires circuit judges to handle access to information cases on an expedited basis and, in practice they typically moved them to the top of their dockets. Cases are typically decided in a range of a few weeks to several months, according to Robin Luce-Herrmann, legal counsel for the Michigan Press Association.
If the agency appeals the circuit decision, the case goes to the state Court of Appeals, where a ruling can take up to one year. If the case goes all the way to the ultimate appeal, the Michigan Supreme Court often takes a year to decide the case. If the requester eventually prevails, some or all court costs are reimbursed.
One freedom of information request filed in November 2011 by the Coalition for No-Fault Auto Insurance is still unresolved. The defendant, the Michigan Catastrophic Claims Association, which handles all insurance claims in which an accident victim is severely injured, asserted that the MCCA is not a government agency. The case went to the circuit court and the Court of Appeals before reaching the state Supreme Court. In February 2015 the Supreme Court remanded the case back to the COA and told the court to schedule oral arguments.
A FOIA case that was closely watched within law enforcement circles was Bitterman vs. the Village of Oakley. In March 2013 the plaintiff sought records, documents, and information about village police reservists. The case went to circuit court and later that same year the circuit court ruled in the village’s favor. The case advanced to the Court of Appeals, which did not rule until January 2015. The COA partially granted the FOIA request while denying the release of some information based on an exception in the law designed to protect the safety of police officers. 
One FOIA request with wide implications -- whether police must provide all video evidence received from a third party in a criminal case -- was filed in 2011 but the matter was not resolved until three years later. The case, Amberg vs. the city of Dearborn, resulted in a 2012 circuit court case, where the city prevailed. The case advanced to the Court of Appeals and the plaintiffs again suffered a defeat in March 2014. When the state Supreme Court weighed in, on Dec. 16, 2014, some video material had already been released, but the plaintiffs succeeded in receiving reimbursement for their attorney fees and court costs.
In addition, some FOIA requests are delayed for months without sufficient explanation. The University of Michigan in mid-March 2015 had yet to release dozens of documents related to the U.S. Department of Education’s ongoing Title IX investigation of U-M, which were requested and paid for in part by the college newspaper, The Michigan Daily, more than two months prior.
Critics say that a major weakness in Michigan's FOIA is that it's weak provisions for recovery of attorney fees by a resident fighting for information is a major disincentive and leaves the citizen "adrift" if they choose to challenge a FOIA denial in the court system.</t>
  </si>
  <si>
    <t xml:space="preserve">M. Scott Carter, longtime Oklahoma political reporter for the Journal Record newspaper and Oklahoma Watch, a non-profit public interest journalism foundation, telephone interview 1/29/15, 4 p.m. 
"Criminal investigation is underway into possible public corruption, campaign violations," Oklahoman newspaper article 8/21/14 by Nolan Clay
http://newsok.com/criminal-investigation-is-underway-into-possible-public-corruption-campaign-violations/article/5334646
"Joint fundraising alleged in probe of campaign activity," Oklahoma Watch article, 8/26/14, by Clifton Adcock (reprinted in the Tulsa World)  http://www.tulsaworld.com/homepagelatest/joint-fundraising-alleged-in-probe-of-campaign-activity/article_3421c530-ec7d-5c1e-8065-5c556e101b00.html
Lee Slater, executive director of Oklahoma Ethics Commission, telephone interview 1/30/15, 1:30 p.m. </t>
  </si>
  <si>
    <t>State Auditor reports become public once they are finished, though there are confidentiality requirements on some of the work. 
Reports first must go through the Legislative Audit Committee, a panel made up of four lawmakers from the House and four from the Senate. Lawmakers on that committee can sometimes spend a week or longer reviewing the documents before they become public immediately after the committee takes any necessary votes. 
Audit reports are posted on the Office of the State Auditor’s website afterwards.</t>
  </si>
  <si>
    <t>Wis. Stat. § 19.56. Honorariums, Fees and Expenses, http://docs.legis.wisconsin.gov/statutes/statutes/19/III/56 (1977)</t>
  </si>
  <si>
    <t xml:space="preserve">All audits and performance reviews are available online promptly after they are completed by the Division of Legislative Audit. No fee is imposed to access the reports. </t>
  </si>
  <si>
    <t>Catherine Turcer, policy analyst, Common Cause-Ohio, Columbus, 1-18-15 email 
Philip Richter, director, Ohio Elections Commission, Columbus, 12-30-14 email 
Chart on Ohio's limits: http://www.sos.state.oh.us/sos/upload/candidates/2015limitchart.pdf 
Review of 2014 campaign finance reports for statewide candidates (search page): http://www.sos.state.oh.us/CampaignFinance/Search.aspx</t>
  </si>
  <si>
    <t xml:space="preserve">In practice, members of the public can access audit reports as soon as they are issued; they're available on the Auditor General's website, free of charge.  </t>
  </si>
  <si>
    <t xml:space="preserve">Audit reports are available for free on the Legislative Audit website on the same day that the division makes its presentation to the Legislative Joint Auditing Committee. 
For example, some audits made available on the website in early 2015 include an audit of the Medicaid Inspector General’s office and an audit of the Governor’s Mansion and Mansion Committee. </t>
  </si>
  <si>
    <t>No such law exists. No law or rule specifically deals with gifts and hospitality to the Judicial Conduct Board or to the members of the House Ethics Panel.</t>
  </si>
  <si>
    <t xml:space="preserve">Citizens can easily access audits within a reasonable time, online and at no cost. The reports are posted as they are completed on the State Auditor's website. 
The Federal Compliance Audit Report and the Financial Report are published annually and the most recent ones for the fiscal year that ended on June 30, 2014, were issued both on March 26, 2015. Activities, opinions and investigations can also be found under the following report types in the search engine: discretionary, investigative, high risk and special reports to the legislature. </t>
  </si>
  <si>
    <t>West Virginia Code 6B-2-5(c) Gifts. Complete through 2014. Complete through 2014.
http://www.legis.state.wv.us/WVCODE/ChapterEntire.cfm?chap=06b&amp;art=2&amp;section=5#02</t>
  </si>
  <si>
    <t>A 100 score is earned if audit reports are available online at no cost, can be obtained electronically within a week or in paper for no more than the cost of photocopies. A 100 score is also earned if the reports must be at least yearly and include all formal investigations, advisory opinions, and activities.
A 50 score is earned if it takes around two weeks to obtain reports, requesters are required to visit an office, or a fee must be paid. A 50 score also earned if the reports are published less than yearly, or do not include all formal investigations, advisory opinions, and activities.
A 0 score is earned if it takes more than a month to obtain reports, the cost is prohibitive, or they cannot be obtained at all. It also A 0 score is earned if there are no reports, or they fail to contain substantive information.</t>
  </si>
  <si>
    <t>Corroborated with: Lee Ann Oliver, administrative staff officer I in Elections Unit in Office of Secretary of State, email, Feb. 10, 2015.
Sources: "North Dakota Campaign Finance Online," Office of Secretary of State, accessed April 19, 2015, https://vip.sos.nd.gov/cf/search/cfsearch.aspx?sc=s3. Direct link is not possible. Search for "Agriculture Commissioner" in "Office" dialog box.
Ernest Scheyder, "Race for North Dakota's agriculture commissioner is all about oil," Reuters, accessed April 19, 2015, http://www.reuters.com/article/2014/07/22/us-northdakota-energy-election-insight-idUSKBN0FR13820140722.</t>
  </si>
  <si>
    <t>Audits conducted by the Examiners of Public Accounts are available for free on the examiners’ website. Citizens can find the reports by searching by name of group or searching for audits released during a particular range of dates.
The audits are released on the Friday after the final version is completed. Examiners give a draft version to the group that has been audited to obtain their comments, but that version is not released publicly.</t>
  </si>
  <si>
    <t>The Supervisor of Public Records rules for the agency denying records following an appeal by a requester approximately 80 percent of the time, a 2014 Boston Globe analysis of appeals decisions found.   The Globe examined win-loss rates in the most recent 50 appeals reviewed at the time of the study.   While there is no charge to appeal, the study showed requesters face steep odds in winning an appeal.   That can force them into Superior Court, where the legal costs can run into the tens of thousands or higher and eat up months of time.   
“We are one of the only states in the country that doesn’t allow for attorney’s fees,” said Massachusetts media lawyer and journalist Robert Ambrogi.  Ambrogi was involved in an effort this year to amend the state statute to allow for the reimbursement of those fees and impose some penalties on records custodians who do not comply with the law, he said.  The legislative session ended before the bill could be acted upon, Ambrogi said.   
There is no best estimate of how long an administrative appeal can take, journalists and lawyers said. But examples of lengthy waits abound. A listing of appeals on the Secretary’s website dating back to Jan. 1, 2014 show some appeals filed in October, 2014 are still unresolved – more than three months later. In a typical recent example, it took the Supervisor nearly six months to resolve an appeal of a denial of records by Pittsfield city officials about an investigation of the city’s mayor.   A correspondent for the news site, iBerkshires.com requested the records in July, 2014 and the Supervisor did not make a final determination, ordering their release, until December, 2014.   
If the Supervisor does order records be disclosed, and the agency refuses, there is little consequence.  The Supervisor has not referred a case to the state Attorney General for enforcement in four years, according to the Boston Globe study.</t>
  </si>
  <si>
    <t xml:space="preserve"> Ethics entity officers and employees are regulated by the Utah Public Officers' and Employees' Ethics Act.  
Section 5 relates directly to gifts, compensation or loans. There are no regulations referring to family members.
In part, the law states: "it is an offense for a public officer or public employee to knowingly receive, accept, take, seek, or solicit, directly or indirectly for himself or another a gift of substantial value or a substantial economic benefit tantamount to a gift:
(a)  that would tend improperly to influence a reasonable person in the person's position to depart from the faithful and impartial discharge of the person's public duties;
(b)  that the public officer or public employee knows or that a reasonable person in that position should know under the circumstances is primarily for the purpose of rewarding the public officer or public employee for official action taken; or
(c)   if the public officer or public employee recently has been, is now, or in the near future may be involved in any governmental action directly affecting the donor or lender."
Among the exemptions are an "occasional nonpecuniary gift, having a value of not in excess of $50."
</t>
  </si>
  <si>
    <t>A 100 score is earned if all companies convicted of procurement violations are blacklisted and are not allowed to participate in procurement bids. 
A 50 score is earned if all companies convicted of procurement violations are usually blacklisted, but documented cases show some exceptions exist.
A 0 score is earned if there is no blacklist or there is, but in practice convicted companies continue to participate in procurement bids.</t>
  </si>
  <si>
    <t>State and Local Government Conflict of Interests Act, 2004. Section 3103 (5). http://law.lis.virginia.gov/vacode/title2.2/chapter31/section2.2-3103/
State and Local Government Conflict of Interests Act, 2004. Section 3103.1.C. http://law.lis.virginia.gov/vacode/title2.2/chapter31/section2.2-3103.1/
State and Local Government Conflict of Interests Act, 1987. Section 3117. http://law.lis.virginia.gov/vacode/2.2-3117/
2015 H.B. 2070, Legislative Information System, final passage 17 April 2015. http://lis.virginia.gov/cgi-bin/legp604.exe?151+sum+HB2070
Executive Order 2: Personnel Directive Prohibiting the Receipt of Certain Gifts; Establishment of Executive Branch Ethics Commission, Gov. Terry McAuliffe, signed 11 January 2014, revised 13 February 2015. https://governor.virginia.gov/media/3605/executive-order-2-revised-nosig.pdf</t>
  </si>
  <si>
    <t>RCW 42.52.150 Limitations on gifts, 2011;
http://apps.leg.wa.gov/rcw/default.aspx?cite=42.52.150</t>
  </si>
  <si>
    <t>Phone interview March 12, 2015, with Bob Phillips, executive director of Common Cause North Carolina. 
Phone interview March 18, 2015, with Amy Strange, deputy director, campaign finance and operations, NC Board of Elections.
Phone interview March 25, 2015, with Don Carrington, investigative reporter and editor  Carolina Journal. 
Associated Press article Feb. 15, 2007, by Gary D. Robertson in Washington Post, EX-NC House Speaker Admits Corruption 
http://www.washingtonpost.com/wp-dyn/content/article/2007/02/15/AR2007021500911.html</t>
  </si>
  <si>
    <t>Utah Public Officers' and Employee's Ethics Act, Utah Code 67-17-5, Amended by Chapter 196, 2014 General Session, http://le.utah.gov/xcode/Title67/Chapter16/67-16-S5.html?v=C67-16-S5_2014040320140329. Accessed May 13, 2015.
Utah Ethics Executive Order, EO 002 2014, June 2, 2014. Gov. Gary R. Herbert,  Establishing an ethics policy for executive branch agencies and employees.  http://www.rules.utah.gov/execdocs/2014/ExecDoc155325.htm, Accessed May 17, 2015.
Jean Mills-Barber, HR Director, Utah Department of Human Resource Management, email response to questions, April 14, 2015.</t>
  </si>
  <si>
    <t>In practice, citizens can access audit reports within a reasonable time period and at no cost.</t>
  </si>
  <si>
    <t>Vermont bribery statute. 13 VSA Section 1102. (1971)
http://legislature.vermont.gov/statutes/section/13/021/01102
Executive Order 09-11 Vermont Executive Code of Ethics (2011). 
http://governor.vermont.gov/executive_orders/09-11-executive-code-of-ethics
Sarah London, Counsel to the Governor personal, interview Jan. 21, 2015.</t>
  </si>
  <si>
    <t xml:space="preserve">There is no administrative appeals agency in Maryland for public information act requests, although it is conceivable that an administrative appeal of an information denial could go to the Maryland Office of Administrative Hearings, which handles agency appeals in general. 
However, there is no documented evidence that this path is used. Usually, once an informal appeal is made internally, and fails, the next stop is the courthouse. There is an opportunity for an internal appeal within an agency. This does not usually result in any type of change in the outcome. 
Most appeals that come to light, either through news stories or statements by plaintiffs to the public, have found their way to the courthouse. It is rare that an agency reverses its own decision and hands over documents following an internal, administrative appeal, which is viewed as largely repetitive, a waste of time, and ineffectual by sources interviewed for this study. </t>
  </si>
  <si>
    <t xml:space="preserve">Texas Penal Code, Offenses Against Public Administration, Section 36.01 (Bribery and Corrupt Influence), Effective Sept. 1, 1994.  Last accessed May 8, 2015.
http://www.statutes.legis.state.tx.us/Docs/PE/htm/PE.36.htm
Texas Government Code, Section 305.024 (Regulation of Lobbyists), Effective 2005.   Last accessed May 8, 2015 
http://www.statutes.legis.state.tx.us/Docs/GV/htm/GV.305.htm
 </t>
  </si>
  <si>
    <t>Chapter 36 of the Texas Penal Code governs the illegal acceptance of gifts and honoraria by all public servants, including staff and members of the Texas Ethics Commission and the State Commission on Judicial Conduct.  
Anti-bribery laws prohibit employees from taking anything as consideration for an official act, nor can employees take an honorarium for speeches that they would not have been asked to provide had they not been a state employee. 
Under state law, lobbyists are permitted to give state officers, employees and their immediate families gifts totaling up to $500 a year in value but the Texas Ethics Commission, which regulates lobbyists, has a policy prohibiting commission members and staff from accepting gifts from lobbyists, said Ian Steusloff, assistant general counsel, Texas Ethics Commission. The policy does not include a ban on acceptance of legally permitted food, beverage and travel provided by lobbyists.
Seana Willing, executive director of the State Commission on Judicial Conduct, said there are no policies governing lobbying of commission officials because the judicial watchdog agency doesn’t have rule-making authority and is therefore isn’t approached by lobbyists. .. I don’t think there is anything that applies to us with regard to that specific issue,” she said.</t>
  </si>
  <si>
    <t>No such law exists.
Code of Judicial Conduct, amended in 1975, 1993, 1996, 1998, 2012 and on June 23, 2014.
http://www.lasc.org/rules/supreme/cjc.asp</t>
  </si>
  <si>
    <t>Freedom of Information Act, 1968. Section 3700. http://law.lis.virginia.gov/vacode/title2.2/chapter37/section2.2-3700/
Exclusions to application of chapter; records relating to administrative investigations of Freedom of Information Act, 1999. Section 3705.3. http://law.lis.virginia.gov/vacode/title2.2/chapter37/section2.2-3705.3/</t>
  </si>
  <si>
    <t>No law regulates gifts and hospitality as they pertain to members of the Ethics Commission or the Board of Judicial Conduct.</t>
  </si>
  <si>
    <t>Executive Order by the Governor. No. 20, concerning ethics policy and disclosures by the executive branch, Aug. 31, 2012
https://www.tn.gov/sos/pub/execorders/exec-orders-haslam20.pdf
Comprehensive Governmental Reform Act, 2006, Tenn. Code Ann. § 3-6-305(a)(1) (2)
http://www.tn.gov/sos/tec/EthicsReformAct.pdf
Campaign Financial Disclosure Act of 1980, 1992, Tenn. Code Ann. § 2-10-116(a)
http://search.mleesmith.com/tca/02-10-0116.html
Comprehensive Governmental Reform Act, 2006, Tenn. Code Ann. § 3-6-305(a)(n) (2)
http://search.mleesmith.com/tca/03-06-0304.html</t>
  </si>
  <si>
    <t>Open Records Act, RCW 42.56, 2005;
http://apps.leg.wa.gov/rcw/default.aspx?cite=42.56.001
Toll-free efficiency hotline — Duties — Annual overview and update, RCW 43.09.186, 2007;
http://apps.leg.wa.gov/rcw/default.aspx?cite=43.09.186</t>
  </si>
  <si>
    <t>No such law exists. 
http://www.legis.state.wv.us/legisdocs/code/29b/WVC%2029%20B-%20%201%20%20-%20%20%203%20%20.htm</t>
  </si>
  <si>
    <t>s. 13.94(1)(j), Wis. Stats, Duties of the Bureau, 
http://docs.legis.wisconsin.gov/2013/statutes/statutes/13/IV/94/1s/c/8</t>
  </si>
  <si>
    <t>Legislators on a select committee on discipline and expulsion are not subject to any additional laws regarding gifts and hospitality. They would be subject to the same laws on the matters that apply to all legislators.
 No such law specifically addressed to legislators currently exists; however, there is a law (SDCL 2-12-9) that says lobbyists cannot “give gifts or other types of consideration, to any person for the purpose of obtaining sponsorship or introduction of legislation influencing the form of legislation, attempting to influence any member of the Legislature to vote for or against any measure pending therein, or for or against any candidate for any office to be elected or appointed by the Legislature, attempting to influence any officer of either house of the Legislature in naming of members and officers of committees, or in the performance of any of his duties, or attempting to influence or control the action of any member in relation to any matter coming before the Legislature, or any of its committees.” 
 The law does not mention legislators’ families.
 Additionally, there are laws prohibiting legislative bribes (South Dakota Codified Laws 22-12A-7); forbidding legislators from retaining “any money, emolument, fee, or perquisite” paid to them for their job other than their salary (SDCL 3-8-3); and requiring each legislator, excepting their salary, to pay into the state treasury “any and all money, emoluments, fees, perquisites, or other property received by him for the performance of any duty or duties connected with his office or in any manner paid to him as such officer or employee by reason of his holding such office or employment” (SDCL 4-3-9). None of those laws references family members of legislators.
 There are no laws regulating gifts and hospitality for members of the Judicial Qualifications Commission or members of the Civil Service Commission.</t>
  </si>
  <si>
    <t xml:space="preserve">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t>
  </si>
  <si>
    <t>House Bill 1064, “An Act to prohibit unlawful self-dealing by state officers and employees,” 2015 South Dakota Legislature, signed March 12 by the governor, http://legis.sd.gov/Legislative_Session/Bills/Bill.aspx?File=HB1064ENR.htm&amp;Session=2015
South Dakota Codified Laws, Title 3, Chapter 6D, “State Civil Service,” Section 4, adopted 2012, http://legis.sd.gov/Statutes/Codified_Laws/DisplayStatute.aspx?Type=Statute&amp;Statute=3-6D-4
South Dakota Codified Laws, Title 22, Chapter 12A, “Improprieties and Bribery in Public Office,” Section 7, adopted 1939, last amended 2005, http://legis.sd.gov/Statutes/Codified_Laws/DisplayStatute.aspx?Type=Statute&amp;Statute=22-12A-7.
South Dakota Codified Laws, Title 3, Chapter 8, “Compensation of Officers and Employees,” Section 3, adopted 1901, last amended 1980, http://legis.sd.gov/Statutes/Codified_Laws/DisplayStatute.aspx?Type=Statute&amp;Statute=22-12A-7.
South Dakota Codified Laws, Title 4, Chapter 3, “Revenues and Receipts,” Section 9, adopted 1901, last amended 1980, http://legis.sd.gov/statutes/DisplayStatute.aspx?Statute=4%E2%80%903%E2%80%909&amp;Type=Statute.
Jesse Weins, dean of the College of Leadership and Public Service at Dakota Wesleyan University in Mitchell, 15 May 2015, email</t>
  </si>
  <si>
    <t>Louisiana has no process for administrative appeals, though it allows requestors to file a lawsuit.
 Carl Redman, a former newspaper editor who testifies as an expert on public records and open meetings laws, says that much obfuscation by government officials could be cleared up if some sort of system was set up to provide for appeals of agency decisions short of going to court. Having the court as the only remedy, in fact, often leads agencies to be overly defensive for fear that they will end up in court.
 Additionally, the number of news outlets - those with deep enough pockets to pay for litigation – has dwindled. Where two years ago there were 14 reporters stationed at the State Capitol to report on state government, now there are five.
 The state Department of Justice issued 13 opinions on public records and public meetings laws during the period of this study.
 Louisiana Attorney General Buddy Caldwell says his agency is called on to provide assistance in a variety of ways, not just through opinions. The Department of Justice receives calls from members of the public, clerks, elected officials and attorneys. Assistant AGs are in the preliminary stages of working right now with the Louisiana Press Association to plan a series of meetings across the state on these very issues.
 Robert Scott, head of the Public Affairs Research Council of Louisiana, said his government policy research group and the Louisiana Press Association have discussed the possibility of pursuing legislation that would address an administrative appeals process. 
 But such an effort likely would have to wait until next year because of a massive budget problem and elections scheduled for the fall 2015 that will replace the administration and Legislature.</t>
  </si>
  <si>
    <t>Wyoming Statutes, Title 16, Chapter 6, Article 1, Section 120, Rulemaking; penalties; enforcement, 2013 http://legisweb.state.wy.us/statutes/statutes.aspx?file=titles/Title16/T16CH6AR1.htm</t>
  </si>
  <si>
    <t xml:space="preserve">Pursuant to  § 35-14-5 of the Rhode Island Code of Ethics, members of the Ethics Commission and senior staff,  or any public official, or their spouse, dependent child or business associate, shall not accept any gift or hospitality in exchange for any official action. 
Also under § 35-14-5,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</si>
  <si>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S.C. Code 8-13-705 (1991)
http://www.scstatehouse.gov/code/t08c013.php
S.C. Code  8-13-710 (1991)
http://www.scstatehouse.gov/code/t08c013.php
S.C. Code 8-13-1120 (1991)
http://www.scstatehouse.gov/code/t08c013.php
S.C. Code 2-17-10 (1962)
http://www.scstatehouse.gov/code/t02c017.php
S.C. Code 2-17-90 (1991)
http://www.scstatehouse.gov/code/t02c017.php</t>
  </si>
  <si>
    <t>In practice, companies guilty of major procurement violations (i.e. bribery) are prohibited from participating in future bids.</t>
  </si>
  <si>
    <t xml:space="preserve">In Kentucky, the first step in challenging a denial of an open records request is to appeal to the Kentucky Attorney General's office, which costs nothing other than the price to mail or fax the appeal letter. The attorney general's office usually responds to the requests for appeals within a 20-day window and only requests a 30-day extension in rare instances that require more investigation on the part of the attorney general's staff. 
However, the next step in the appeals process beyond the attorney general's office can get expensive because it involves going to court. That can get costly and drag on for months or, in rare cases, years. 
For instance, the Kentucky Cabinet for Health and Family Services fought a request by newspapers to release records regarding fatal and near-fatal abuse and neglect cases of children under the state's supervision. In December 2013, a circuit judge ruled the cabinet had violated open records laws and ordered the cabinet to pay the $300,000 in attorney fees the newspapers had accrued. Without that order, however, that cost would have been borne by the newspapers. In addition, that case is still pending before the Supreme Court after nearly four years.   
---
Peer Reviewer Comment: Agree
The real challenge for a citizen (or journalist) is that if an appeal is lost at the Attorney General level (and this can take considerable time), then the expensive recourse is court, which, in addition to the cost, is time-consuming. By the time a plaintiff succeeds in court, the need for the public record may have passed. The very fact that so many cases (30 in 2014) are appealed to the Attorney General suggests that localized compliance is spotty and frequently challenged. </t>
  </si>
  <si>
    <t>Code of Ethics § 35-14-5, enacted in 1987, can be found here: 
http://webserver.rilin.state.ri.us/Statutes/TITLE36/36-14/36-14-5.HTM
Jason Gramitt, deputy, Rhode Island Ethics Commission, and lawyer, Interview, Feb. 13, 2015, phone.</t>
  </si>
  <si>
    <t>Executive Order, 2015-1 “Executive Branch Employee Gift Ban,” issued Jan. 20, 2015, http://www.portal.state.pa.us/portal/server.pt?open=512&amp;objID=708&amp;PageID=224602&amp;mode=2&amp;contentid=http://pubcontent.state.pa.us/publishedcontent/publish/cop_general_government_operations/oa/oa_portal/omd/p_and_p/executive_orders/2010_2019/items/2015_01.html
Public Official and Employee Ethics Law, Title 65 (Public Officers), Section 1103(b)(c) (Restricted activites - seeking and accepting improper influence) and Section 1106(j) (State Ethics Commission - Regulations), 2006
http://www.legis.state.pa.us/cfdocs/legis/LI/consCheck.cfm?txtType=HTM&amp;ttl=65&amp;div=0&amp;chpt=11
After the Latest Scandals, Pennsylvania Lawmakers Ponder a Gift Ban and other Tougher Ethics Laws, Jeff Frantz, PennLive.com, 28 April 2014, http://www.pennlive.com/midstate/index.ssf/2014/04/pennsylvania_legislature_scand.html
Governor’s Gift Return Policy: No Gift Too Small to Give Back, Jan Murphy, PennLive.com, 25 February 2015, http://www.pennlive.com/politics/index.ssf/2015/02/governors_return_policy_no_gif.html</t>
  </si>
  <si>
    <t>Oregon Revised Statutes Chapter 244 - Government Ethics (2007), Section 244.025.
https://www.oregonlegislature.gov/bills_laws/ors/ors244.html</t>
  </si>
  <si>
    <t>State laws says that part of the duties of the Tennessee Ethics Commission and the state attorney general is to “audit each year the registration statements, amendments to registration statements and reports of no more than four percent (4%) of all lobbyists. The attorney general and reporter, or the attorney general's designee, shall attend the random selection proceeding in order to preserve the integrity of the proceeding. Nothing contained within this subdivision (a)(7) shall be construed to prevent the commission, upon finding probable cause to believe that an employer or a lobbyist has violated this part, from auditing the registration statements, amendments to registration statements and reports of the employer or lobbyist;" 
 Tenn. Code Ann. § 3-6-308(a)(7)</t>
  </si>
  <si>
    <t>West Virginia Code 6B-3-2€ Registration of Lobbyists. Complete through 2014.
http://www.legis.state.wv.us/WVCODE/ChapterEntire.cfm?chap=06b&amp;art=3&amp;section=2#03
West Virginia Code 6B-2-5(g) Ethical Standards for Elected and Appointed Officials and Public Employees. Complete through 2014. 
http://www.legis.state.wv.us/WVCODE/ChapterEntire.cfm?chap=06b&amp;art=2&amp;section=5#02</t>
  </si>
  <si>
    <t>§16.70-16.78, Wis. Stats., apply to all general purchasing of goods and services by agencies and campuses, http://docs.legis.wisconsin.gov/statutes/statutes/16/IV/70.
Specifically 16.705(9) regulates violators.
Wisconsin Administrative Code, 10.14 Performance of Contractors
http://docs.legis.wisconsin.gov/code/admin_code/adm/10/15</t>
  </si>
  <si>
    <t>Under S.C. Code  2-17-65, the S.C. Ethics Commission  requires "periodic" reviews and only conducts audits if something is amiss.</t>
  </si>
  <si>
    <t>New York Public Officers Law 73, subsection 5(a), revised 10/2012, http://www.albany.edu/hr/assets/Public-Officers-Law.pdf ;</t>
  </si>
  <si>
    <t>GiftBan.pdfGifts (2006) NC GS 138-32 http://www.ncleg.net/EnactedLegislation/Statutes/HTML/BySection/Chapter_138A/GS_138A-32.html</t>
  </si>
  <si>
    <t>North Dakota Century Code, § 12.1-12-01, 1973, http://www.legis.nd.gov/cencode/t12-1c12.pdf.
NDCC, § 12.1-12-03, 1973, http://www.legis.nd.gov/cencode/t12-1c12.pdf. 
NDCC, § 12.1-01-04(27), 1973 to 2007, http://www.legis.nd.gov/cencode/t12-1c01.pdf.
NDCC, § 12.1-12-05, 1973, http://www.legis.nd.gov/cencode/t12-1c12.pdf.</t>
  </si>
  <si>
    <t>No such law exists. Lobbying disclosure records are not audited.</t>
  </si>
  <si>
    <t>No such law exists.
 John Bloomer, Secretary of Senate, peresonal interview Jan. 20, 2015.
 Former Sen. Vincent Illuzzi, personal interview Jan. 29, 2015.
 Former House Majority Leader Floyd Nease interview Feb. 4, 2015.
 University of Vermont politiical science professor Garrison Nelson telephone interview Feb. 5, 2015.</t>
  </si>
  <si>
    <t>Ohio Revised Code 102.03 D and E, Representation by present or former public official or employee prohibited, 2001 (latest amendment effective March 20, 2014): http://codes.ohio.gov/orc/102.03 
Ohio lobbying registration and reporting, Calfee, Halter &amp; Griswold LLP (Ohio), 2013, page 9, end of section i: http://www.lawforchange.org/images/lfc/OhioLobbying.pdf</t>
  </si>
  <si>
    <t>General Assembly Conflicts of Interests Act, 1987. Section 103.  https://leg1.state.va.us/cgi-bin/legp504.exe?000+cod+30-103</t>
  </si>
  <si>
    <t>Ethics Commission Rules, 74E O.S. Appendix I, rules 5.13, 4.8-4.23
http://www.oklegislature.gov/osstatuestitle.html
https://drive.google.com/file/d/0B0BgaBXva60WOXJDaEs0UDdFQms/view?usp=sharing</t>
  </si>
  <si>
    <t>Employment after public service, RCW 42.52.080, 1999
http://apps.leg.wa.gov/rcw/default.aspx?cite=42.52&amp;full=true#42.52.080</t>
  </si>
  <si>
    <t>The Office of the Indiana Public Access Counselor is the administrative Unit to which appeals are made in case of denial of FOIA requests. 
Based on Indiana Public Access Counselor's annual report and knowledge of public access activists, complaints to the Office of the Public Access Counselor are resolved on a timely basis and at no cost to citizens who have complaints about public access to records and open meetings violations. Citizens do not have to pay a fee or any other cost when filing an informal or formal complaint with the Office of the Public Access Counselor. If they decide to take their case to court and first get a formal advisory opinion, a court can award them reasonable attorney's fees and court costs if they get a favorable ruling on the case, said Indiana Public Access Counselor Luke Britt. According to his office's annual report from July 2013 through June 2014, 100 percent of his 320 written, formal advisory opinions were issued within 30 calendar days, as mandated by law. Those that receive "priority" status because of an upcoming hearing or other reason, are responded to within seven days, Britt said. In addition, of 3003 general inquiries received via telephone and electronic mail, staff members responded to 98 percent within 48 hours and the remaining 2 percent take longer due to weekends, holidays and out-of-office time, the report says.
 Julia Vaughn, policy director of Common Cause of Indiana, says the 30-day response time is reasonable, given the office's caseload, and she has not received complaints from the public about slow responsiveness by the Public Access Counselor.
 Gerry Lanosga, Indiana University assistant professor of journalism and president of the Indiana Coalition for Open Government said the office has been responsive in dealing with citizens, but the fact that the public access counselor has no real enforcement power is a major lacking in Indiana's Access to Open Records Act. "It is up to the citizen to be his or her own enforcer of the law. You have to sue the agency to ultimately get information you want," said Lanosga. 
 If a citizen decides to take a case to court, which rarely happens, Britt's advisory opinions can be relied on as law in court, Britt said. Courts will treat them as guidance and will usually cite his opinions, but judges can differ from them, he says. Frequently, Britt tries to mediate an agreement between the two parties.</t>
  </si>
  <si>
    <t>Montana publishes fiscal projections for the biennium in the state budget. The projections cover the current year and two future years, but do not extent to five future years.
They include data on revenues and expenditures for two years, but not debt obligations.
They are available online.</t>
  </si>
  <si>
    <t>According to the 2013 annual report, the Public Access Counselor received just over 3,000 request for review under the state's FOIA act. 
 Most of these cases were handled with a non-binding letter, which cannot be enforced by court. Though the office aims to issue non-binding letters within 60 days, they can't always do that due to the volume of complaints they receive each year. 
 Yet, less than 1 percent of the requests it received resulted in a binding opinion, which is a more strict process and can be enforced by court. 
 In a review of several of these opinions, the cases took well over two months to be resolved. In one instance, a request for review was filed in September 2013 but did not receive a binding opinion until December 2013. In another example, a request for review was filed in February 2014 but did not receive a binding opinion until April 2014. One source said that appeals typically "languish for many months" so it is not uncommon for resolution to take longer than two months.</t>
  </si>
  <si>
    <t>New Hampshire Statutes Chapter 15-B:3, 2009, “Prohibition on Gifts”
http://www.gencourt.state.nh.us/rsa/html/I/15-B/15-B-mrg.htm 
Confirmed with Richard Lambert, New Hampshire Legislative Ethics Committee, executive administrator, January 13, 2015, Lowell, Mass., phone 
Confirmed with Joseph DiBrigida, Executive Branch Ethics Committee, chairman, January 29, 2015 Lowell, Mass., phone</t>
  </si>
  <si>
    <t>NJ Uniform Ethics Code (2011): http://www.state.nj.us/ethics/docs/ethics/uniformcode.pdf on page 6   
Executive Order No. 77 (2003): http://njlegallib.rutgers.edu/govcond/code.html</t>
  </si>
  <si>
    <t>No such law exists. 
The law does not call for regular audits.</t>
  </si>
  <si>
    <t>Utah Retirement Systems Administration,  Enacted by Chapter 185, 2014 General Session, Utah Code 49-11, http://le.utah.gov/xcode/Title49/Chapter11/49-11-S1101.html?v=C49-11-S1101_2014040320140520. Accessed May 9, 2015.
Utah Retirement Systems, Personnel Policies and Procedures, Section 09 -- Personal Conduct. Policy No. 09.07, Feb, 15, 1990, revised Oct. 2, 2014. No online document available. (Copy provided to Global Integrity investigator).</t>
  </si>
  <si>
    <t>Section 572.051 of the Texas Government Code prohibits state officers or employees from accepting or soliciting gifts, favors, services, employment, business and investment opportunities or compensation that would improperly influence or conflict with the employee’s official duties. Violations result in termination and possible civil and criminal penalties under the penal code.  
Section 36.02 of the Texas Penal Code outlines the state’s bribery statute, prohibiting state officials and employees from knowingly soliciting or accepting benefits in exchange for official favors. Violations would result in termination and conviction for a second-degree felony, which carries two to 20 years in prison and a $10,000 fine.   
Under Chapter 305 of the Texas Government Code, lobbyists,  lobbyists are permitted to make specifically defined expenditures on state employees in the executive and legislative branches as well their immediate families – defined as spouses and dependent children – as part of communications to influence legislative or administrative action.  The lobby law allows unlimited expenditures on food and beverages, up to $500 a year on entertainment and gifts that don’t exceed $500 in a calendar year.  Travel and lodging is also permitted in connection with fact-finding trips, seminars or conference at which the employee is providing a service, such as speaking.  The lobbyist must be in attendance on the event.</t>
  </si>
  <si>
    <t>The state Board of Elections submits the data to the U.S. Election Assistance Commission bi-annually, and did so after the most recent election in November 2014. At the time of the research the Election Administration and Voting Survey 2014 had not been published yet. 
In the most recent Election Administration and Voting Survey 2012, that was published in September 2013, the information for Rhode Island was complete and included among others information on in-person voting, absentee voting, reported registration, absentee ballots (counted, rejected), provisional ballots (submitted, rejected), etc.</t>
  </si>
  <si>
    <t>Texas Penal Code, Offenses Against Public Administration, Chapter 36.  (Bribery and Corrupt Influence)
https://www.google.com/?gws_rd=ssl#q=+Texas+Penal+Code%2C+Offenses+Against+Public+Administration%2C+Chapter+36.++
Texas Government Code, Chapter 305 (Regulation of Lobbyists)
https://www.google.com/?gws_rd=ssl#q=Texas+Government+Code%2C+Chapter+305+%28Regulation+of+Lobbyists%29
Texas Ethics Commission:  Can I Take It?  A Guide for Officers and Employees in the Executive Branch of State Government.  
http://www.ethics.state.tx.us/pamphlet/B11cit_e.htm
Natalia Ashley, executive director, Texas Ethics Commission, interview, Feb. 3, 2015</t>
  </si>
  <si>
    <t xml:space="preserve">The State of South Carolina provided complete information for the Election Administration and Voting Survey in all areas except for No. 8, since there are no early voting centers.  </t>
  </si>
  <si>
    <t>No governmental body in Missouri publishes a multi-year fiscal projection of any kind. The Joint Committee on Legislative Research prepares fiscal notes for bills under consideration that projects each bill's fiscal impact for future years, but no entity adjusts the projections or compiles them into a comprehensive future year projection.</t>
  </si>
  <si>
    <t>According to the secretary of state, complete information for the 2014 election was submitted on all the core survey items requested in the U.S. Election Assistance Commission’s Election Administration and Voting Survey.</t>
  </si>
  <si>
    <t>State ethics law, an executive order by Gov. Bill Haslam and the Tennessee state employee handbook regulate gifts given to the governor, his cabinet and all other members of the executive branch.
 The governor’s executive order bars any executive branch employee from soliciting directly or indirectly on behalf of himself or herself or any member of the employee’s household gifts. These include: gratuity, service, entertainment, food, lodging, transportation or anything of monetary value from any person. This applies to anyone seeking to do business with the department or agency where the official is employed, anyone who owns a business that is regulated by a state agency where the official is employed, or has substantial interests linked to the executive branch employee’s agency. Executive Order by the Governor No. 20.
 State law also bars lobbyists and employers of lobbyists from giving a gift “directly or indirectly, to a candidate for public office, official in the legislative branch, official in the executive branch, or immediate family of such candidate or official.” Tenn. Code Ann. § 3-6-305(a)(1)
 The law also says “an official in the executive branch, or the immediate family of such candidate or official, may not solicit or accept, directly or indirectly, a gift from an employer of a lobbyist or a lobbyist.” Tenn. Code Ann. § 3-6-305(a)(2)
 The state employee manual says workers “in the course of or in relation to their official duties, shall not directly or indirectly receive or agree to receive any payment of expense, compensation, gift, reward, gratuity, favor, service, or promise of future employment or other future benefit from any source, except the state, for any activity related to their duties as state employees unless otherwise provided by law.” Employee Handbook Page 19.</t>
  </si>
  <si>
    <t>SC Code 9-16-360 (2005)
http://www.scstatehouse.gov/code/t09c016.php</t>
  </si>
  <si>
    <t>House Bill 1064, South Dakota Legislature, signed by governor 4 March 2015, http://legis.sd.gov/Legislative_Session/Bills/Bill.aspx?File=HB1064ENR.htm&amp;Session=2015, accessed 12 May 2015.
Gift Policy for Investment Office Employees, South Dakota Investment Council (provided upon request; not available online), 17 April 2015.
Jesse Weins, dean of the College of Leadership and Public Service at Dakota Wesleyan University in Mitchell, 15 May 2015, email</t>
  </si>
  <si>
    <t>The state provides information for the Election Administration and Voting Survey after each federal election.
Information from the 2014 election cycle has not yet been published. It was due to Congress on June 30. The 2012 Election Administration and Voting Survey indicates that Pennsylvania did, however, submit most of the required information regarding the 2012 elections.</t>
  </si>
  <si>
    <t>Comprehensive Governmental Reform Act, 2006, Tenn. Code Ann. § 3-6-305(a)(1) (2)
http://www.tn.gov/sos/tec/EthicsReformAct.pdf
Treasury Investment Division’s Code of Ethics and Standards of Professional Conduct (Rev. 01/2014) https://drive.google.com/file/d/0B1zweeCiUBLDeEl4N3kwVXNTYXc/view?usp=sharing
Email from Shelli King, spokeswoman for the Department of Treasury, on May 26, 2015.</t>
  </si>
  <si>
    <t>There is no law that specifically references gifts or hospitality, but there are laws that arguably apply to the topics.
 It could be argued that Section 3 of South Dakota Codified Laws, Title 3, Chapter 8, “Compensation of Officers and Employees,” regulates gifts and hospitality with its admonition that “Any officer receiving a salary from the state who shall keep or retain any money, emolument, fee, or perquisite, paid to or received by him for the performance of any duty or duties connected with his office, or in any manner paid to him as such officer or by reason of his holding such office is guilty of theft. It is the intent and meaning of this section that no officer receiving a salary from the state shall keep or retain any money, emolument, fee, or perquisite paid to him by reason of his holding such office, other than the annual salary payable to such officer as provided by the Constitution.” But that language appears to reference bribery more so than gifts and hospitality, and the law does not mention family members.
 Another law, SDCL 4-3-9, says "Any salaried state officer or employee who shall fail or refuse to pay into the state treasury any and all money, emoluments, fees, perquisites, or other property received by him for the performance of any duty or duties connected with his office or in any manner paid to him as such officer or employee by reason of his holding such office or employment as is provided in this chapter, and within the time provided therein is guilty of theft." Again, neither law makes specific references to gifts or hospitality, and neither mentions family members.
 Additionally, the Legislature adopted and the governor signed a bill during the 2015 legislative session that introduces a limited restriction on gifts, saying, in part, “A state officer or employee may not solicit nor accept any gift, favor, reward, service, or promise of reward, including a promise of future employment, in exchange for recommending, influencing, or attempting to influence the award of or the terms of a contract by the state agency the officer or employee serve.” The term “state officer” is defined in the bill as “a person who is elected or appointed to serve a state agency." The law takes effect July 1, 2015, but does not mention family members.
 According to Jesse Weins, dean of the College of Leadership and Public Service at Dakota Wesleyan University in Mitchell, the gifts, favor and reward in the statute are inclusive of hospitality offered to civil servants.</t>
  </si>
  <si>
    <t>S.C. Code  8-13-705,  8-13-710, 8-13-1120  all restrict state employees from receiving gifts. S.C. Code 8-13-1120 specifically states that "gifts, including transportation, lodging, food, or entertainment received during the preceding calendar year" must be included on annual Statements of Economic Interest. Furthermore, S.C. Code 2-17-1, and 2-17-90 make specifications about taking gifts from lobbyists. There is no mention of family.</t>
  </si>
  <si>
    <t>RI General Laws § 35-14-5, passed in 1987, can be found here: 
http://webserver.rilin.state.ri.us/Statutes/TITLE36/36-14/36-14-5.HTM
Jason Gramitt, deputy, Rhode Island Ethics Commission, and lawyer, Interview, Feb. 13, 2015, phone.</t>
  </si>
  <si>
    <t>During the study period, two public records cases of note have gone to court in Idaho. In a March 18, 2014 decision in Wade v. Taylor, the Idaho Supreme Court vacated a judgment of the district court that ordered the Canyon County Prosecuting Attorney’s office to produce the investigatory records requested by James Wade, but to disclose them only to Wade and his attorney. Wade, who had been shot by a police officer and was considering suing, initially had his public records request for all investigatory records about the case turned down under the exemption for an ongoing investigation. In a precedent-setting ruling, the Idaho Supreme Court held that the entire investigative file couldn’t be withheld; the prosecutor’s office had to go through the file and make an independent judgment about whether each item in it is releasable or exempt. “As these are public records, the district court cannot limit the disclosure of non-exempt records to certain individuals for certain purposes,” the court found. No fines were imposed as there was no finding of “bad faith” under the public records law in the initial denial.
In another case, Hymas v. Meridian Police Department, the Idaho Court of Appeals on July 25, 2014 reached a similar conclusion in a case in which parents were wrongly denied public records about their son’s death from carbon monoxide poisoning. The appeals court also ordered the lower court to reconsider the parents’ motion to have the police department pay their legal fees and costs, which the lower court had denied. Both these cases swiftly went to court, but took more than two years to make their way through the appeals process.
Idaho has no administrative appeals of public records request denials; the “sole remedy,” according to the Idaho Public Records Law, is for the requester to bring action in court. However, it should be noted that Idaho’s Public Records Ombudsman has convened a committee including representatives of state and local government agencies, the news media, and advocates for open government that is currently negotiating about creating an administrative level of appeal in Idaho, either through the ombudsman or a commission, that would come at no cost – and not require the requester to hire a lawyer.
News reporters in Idaho say they sometimes are successful at informally appealing a denial, by simply writing a letter or making a phone call to say they don’t think the cited exemption applies and they think the agency has erred. But there is no formal appeals process as yet, short of going to court.</t>
  </si>
  <si>
    <t xml:space="preserve">Audits are required by law every 60 days following the close of each fourth quarter reporting period and are required to be conducted by an independent certified public accountant or firm. The accountant or firm can retain the contract for only two years at a time.
Records are audited by a random public drawing covering 3 percent of all completed registrations and expense reports filed under the Lobbying Disclosure Law. </t>
  </si>
  <si>
    <t>A five-year fiscal projection is contained in the Legislature's annual budget book with the Joint Legislative Budget Committee's funding recommendations for the next fiscal year.  It reflects the official revenue estimate for the current fiscal year and the next  fiscal year. It also has revenue projections for the three fiscal years after that.  It has projected expenditures for the same period.  The 668-page report is published only in paper form and is available to the public free of charge from the Legislative Budget Office upon request within a week.  Efforts are underway to make the information available on-line.
The state treasurer's office computes and publishes multiyear projections of payment obligations to  for debts owed from bond issues. This is contained in the treasurer's annual report and is posted on the treasurer's website.
The state Department of Finance and Administration also computes and publishes fiscal information, but it's uncertain if it has multiyear fiscal projections.</t>
  </si>
  <si>
    <t>Civil employees and their immediate family members are restricted from accepting gifts if they are intended to influence decisions.
It's worth noting that this particular part of the law is weak and that despite the statute restricting such gifts, the ethics law effectively permits gifts given under other rationales and requires the disclosure of such gifts when they are valued at more than $250.</t>
  </si>
  <si>
    <t>Senate Bill No. 307, related to the lobbying of state legislators, public officers and candidates for public office, accessed July 28, 2015
https://www.leg.state.nv.us/App/NELIS/REL/78th2015/Bill/1865/Text
Nevada Ethics in Government law, 1977, NRS Chapter 281A. Section .400, amended 2013. https://www.leg.state.nv.us/NRS/NRS-281A.html#NRS281ASec010.
Nevada Ethics in Government Manual: NRS Chapter 281A, July 2014 edition http://www.ethics.nv.gov/COE_website_files/coe_publications_and_media/2014%20MANUAL%20FINAL%20WITH%20ATTACHEMENTS_vc_RS.pdf
Interview 1/19-15 with Sandi Chereb, Las Vegas Review-Journal political reporter, Carson City.</t>
  </si>
  <si>
    <t xml:space="preserve">Pursuant to  § 35-14-5 of the Rhode Island Code of Ethics, state workers, or their spouse, dependent child or business associate, shall not accept any gift or hospitality in exchange for any official action.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</si>
  <si>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 xml:space="preserve">No such law exists.
The Oklahoma Ethics Commission has the ability - in practice - to investigate when financial irregularities are discovered or suspected, but there is no law requiring regular auditing of these forms or mandate in statute that they be audited at all. </t>
  </si>
  <si>
    <t>Minnesota Management &amp; Budget prepares and releases the Budget and Economic Forecast twice a year (November and February). The governor uses the November forecast to make budget recommendations, and, together with the legislature uses the February forecast to set an enacted budget and to ensure that budgets remain on track.
The Commissioner of Minnesota Management and Budget also prepares a debt capacity forecast for the governor and legislature in February and November of each year. (http://mn.gov/mmb/images/debt-feb14.pdf)
The Budget and Economic Forecast documents are projected five years in advance. See here: http://mn.gov/mmb/images/Budget%2526Economic-Forecast-Feb2015.pdf
Multi-year fiscal notes estimating expenditures, revenues and net cost, as well as providing a bill description, and written assumptions and long-term fiscal considerations, are available by searching a database on the Minnesota Management &amp; Budget website.
The budget and economic forecast, as well as the fiscal notes, are available online and free-of-charge.</t>
  </si>
  <si>
    <t>Qualified prohibitions on lobbyists. Utah Code 67-24-103, Enacted by Chapter 360, 2009 General Session, http://le.utah.gov/xcode/Title67/Chapter24/67-24-S103.html?v=C67-24-S103_1800010118000101</t>
  </si>
  <si>
    <t xml:space="preserve">ORS 244.020 (9)(a) compromises gift restrictions by narrowing the provision to gifts related to legislative interest in a "decision or vote" of an official, effectively omitting a large number of workers who do not have decision-making authority. It does apply to members of the household of a public official. Hospitality is not explicitly defined in the law. </t>
  </si>
  <si>
    <t>The Office of Legislative Inspector General is required to review all lobbying registrations and reports.
 The Office of Legislative Inspector General (OLIG) is "a non-partisan office with two primary duties: (1) it is the ethics advisory office for Ohio’s legislative branch of government; and (2) it is in charge of overseeing all state level lobbying efforts."
 OLIG is the administrative office of the Joint Legislative Ethics Committee (JLEC), "the bipartisan ethics body that advises Ohio’s legislative branch of government on matters concerning ethics, conflicts of interest, and financial disclosure."</t>
  </si>
  <si>
    <t>Comprehensive Governmental Ethics Reform Act, 2006, Tenn. Code Ann. § 3-6-304 (I)
http://search.mleesmith.com/tca/03-06-0304.html</t>
  </si>
  <si>
    <t>Civil servants are state officers under Oklahoma's Ethics Rules, which have strict guidelines about what kinds of gifts state officials can accept, both in terms of dollar amounts and who they are allowed to accept gifts from. Ethics Rule 5.13 limits state officers to accepting gifts of no more than $10 per year from lobbyists and other sources. 
In some cases, gifts to spouses or family members are prohibited if they come from a person/industry that the lawmaker oversees or regulates, but the law contains a caveat for family members: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t>
  </si>
  <si>
    <t>No such law exists.
Texas Government Code 572.051, Standards of Conduct, Effective 1993
http://law.onecle.com/texas/government/572.051.00.html</t>
  </si>
  <si>
    <t xml:space="preserve">The regulations on gifts and hospitality in state law are generally applicable to all government employees in Ohio, including senior civil servants.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
Family is not regulated. </t>
  </si>
  <si>
    <t>South Dakota Codified Laws, Title 2, Chapter 12, “Lobbyists,” Section 8.2, adopted 1977, last amended 2011, http://legis.sd.gov/Statutes/Codified_Laws/DisplayStatute.aspx?Statute=2-12-8.2&amp;Type=Statute&amp;SearchString=lobbying*&amp;SearchFilter=&amp;SearchOrderBy=Rank%20DESC.
South Dakota Constitution, Article 3, Section 12, adopted 1889, http://legis.sd.gov/Statutes/Constitution/DisplayStatute.aspx?Type=Statute&amp;Statute=0N-3-12.</t>
  </si>
  <si>
    <t>The state Office of Information Practices handles administrative appeals at no cost. There is, however, a backlog of 105 cases. The office in 2014 cleared two four-year-old cases, according to its annual report.
 The Office of Information Practices took four years to rule on an appeal of the denial of toxicology reports of two people who died in separate car crashes.
 The public should expect an appeal to take at least a year. An alternative method of appealing through the circuit court can be quicker, but more pricey.
 The office continues to struggle with a tight budget and only 8.5 full-time equivalent positions. In 2014, OIP’s budget was $540,000, a drastic reduction from 1994, when it had 15 positions and a budget of $1.33 million, adjusted for inflation.</t>
  </si>
  <si>
    <t xml:space="preserve">The state does not offer long-term expenditure projections. After the governor submits a proposed budget for the coming fiscal year, he also offers -- online for free -- a projected budget for the following fiscal year. As for revenues, the Treasury Department -- and the House and Senate Fiscal Agencies -- offer 2-year projections. Those revenue projections also are available online for free.
The State of Michigan Comprehensive Annual Financial Report (CAFR) has debt information spread over many years, 
http://www.michigan.gov/documents/budget/CAFR_FY_2014_478784_7.pdf?20150727092626, as does the State Treasurer’s Annual Report (STAR),
http://michigan.gov/documents/treasury/STAR_2013-14_FINAL_493558_7.pdf?20150727092906. </t>
  </si>
  <si>
    <t>§ 36-14-5 of the Rhode Island ethics code, passed in 1987, can be found here:
http://webserver.rilin.state.ri.us/Statutes/TITLE36/36-14/36-14-5.HTM</t>
  </si>
  <si>
    <t>While there is a general provision for investigating violations of lobbying laws in North Dakota Century Code Sections 54-05.1-04 and 54-05.1-07, it’s aimed primarily at lobbyists who fail to register or try to influence legislators unlawfully. 
Century Code Section 54-05.1-03, which relates to the disclosure of expenditures, does not say how this law can be violated other than when lobbyists fail to file disclosures their registration is revoked until they do.</t>
  </si>
  <si>
    <t>S.C. Code 8-13-755 (1991)
http://www.scstatehouse.gov/code/t08c013.php</t>
  </si>
  <si>
    <t>North Dakota Century Code Sections 12.1-12-01 and 12.1-12-03 forbid a public servant from accepting a "thing of value" if the intent is for the public servant to take official action or to not do his legal duty in return. The definition of public servant includes any government employee and official, elected or appointed, according to Century Code Section 12.1-01-04.
In some cases, the law assumes that the intent of the person giving the thing of value to the public servant is, in fact, a bribe even if the public servant is not asked to do anything. These cases include if the gift giver is undergoing an investigation or has a contract that could be influenced by the recipient. 
Things of value given without an intent to influence a public servant to take official action are not proscribed.
"Thing of value" is defined by Century Code Section 12.1-01-04 as "a thing of value in the form of money, tangible or intangible property, commercial interests, or anything else the primary significance of which is economic gain to the recipient." 
Century Code Section 12.1-12-05 applies to family members, broadly defined as “kinship,” forbidding them from accepting anything of value in exchange for influencing the public servants.</t>
  </si>
  <si>
    <t>West Virginia Code 5A-3-32, Power of Director to Suspend Right to Bid; Notice of Suspension. Complete through 2014.
http://www.legis.state.wv.us/WVCODE/ChapterEntire.cfm?chap=05a&amp;art=3&amp;section=32#03
Confirmed with Jimmy Meadows, staff attorney for the state Purchasing Department, in a telephone interview from his office in Charleston WV on Jan. 14, 2015.</t>
  </si>
  <si>
    <t>Public Official and Employee Ethics Law, Title 65 (Public Officers), Sections 1106(j) (State Ethics Commission - Regulations), Section 1103(g) (Former Official or Employee), 1998 http://www.legis.state.pa.us/cfdocs/legis/LI/consCheck.cfm?txtType=HTM&amp;ttl=65&amp;div=0&amp;chpt=11</t>
  </si>
  <si>
    <t xml:space="preserve">Former Governor Deval Patrick's administration was the first to establish a long-term planning policy to ensure that the state budget is consistent with the principle of fiscal sustainability. The state's long-term planning forecast is based on “structural balance, which is achieved when budgetary spending is based on sustainable levels of revenue, excluding fluctuations that can occur as a result of the economic cycle.”
 According to the state's website:
“When the economy is operating under capacity, the policy benchmark to evaluate structural balance compares the cyclical shortfall in tax revenue to the use of one-time resources included in the budget to offset this shortfall. When the economy is operating over capacity, the policy benchmark compares the cyclical surplus in tax revenue to the deposit of excess resources into the stabilization fund.”
“The long-term tax revenue forecast also plays a central role in developing other policy benchmarks that are included in the Commonwealth’s Long-Term Fiscal Policy Framework. The projections for long-term growth in tax revenue and the Massachusetts economy are used to formulate policy benchmarks for the sustainable rate of growth in total spending and health care spending in the budget.”
Despite that long-term planning policy, the state does not publicly publish multi-year fiscal projections or estimates of revenues, expenditures and obligations. </t>
  </si>
  <si>
    <t>Virginia Public Procurement Act, 1982. Sections 4321 and 4317. http://law.lis.virginia.gov/vacode/title2.2/chapter43/section2.2-4321/, http://law.lis.virginia.gov/vacode/title2.2/chapter43/section2.2-4317/</t>
  </si>
  <si>
    <t>The law requires the Secretary of State to conduct  "systematic" reviews of reports filed with that office. Lobbyists report getting random requests for information as part of an audit of their reports.</t>
  </si>
  <si>
    <t>Authority to debar, RCW 39.26.200, 2013
http://app.leg.wa.gov/RCW/default.aspx?cite=39.26.200</t>
  </si>
  <si>
    <t>New York's Joint Commission on Public Ethics randomly audits a portion of the more than 40,000 lobbying disclosures filed with the state each year. Legislative Law Section 1-D requires the commission to contract with an independent accounting firm to ensure the audits are conducted fairly and randomly.
 Section 1-D states, "(i) The commission may randomly select reports or registration statements required to be filed by lobbyists or clients pursuant to this article for audit. Any such selection shall be done in a manner pursuant to which the identity of any particular lobbyist or client whose statement or report is selected for audit is unknown to the commission, its staff or any of their agents prior to selection.
 (...)
 (iii) The commission shall contract with an outside accounting entity, which shall monitor the process pursuant to which the commission selects statements or reports for audit and carries out the provisions of paragraphs (i) and (ii) of this subdivision and certifies that such process complies with the provisions of such paragraphs."</t>
  </si>
  <si>
    <t>Dept. of Finance and mgt. Suspension and Debarment Policy and Procedures Number 1, accessed April 20, 2015 http://finance.vermont.gov/sites/finance/files/pdf/f%26m_policies/F_M_1_Suspension_Debarment.pdf
Buildings and General Services Commissioner Michael Obuchowski personal interview Feb. 18,
2015.
Deborah Damore, Purchasing and Contracting Director, Dept. of Buildings and General Services, email Feb. 23, 2015.
Transportation Secretary Sue Minter, email March 19, 2015.
Building and Gen. Services Debarment policy, accessed April 20, 2015
http://bgs.vermont.gov/purchasing/debarment</t>
  </si>
  <si>
    <t>State employees cannot accept gifts, but the law is less clear on whether family members can. Family members cannot accept gifts from lobbyists, who are deemed the ones most likely to seek to influence a public servant as they are in the business of trying to sway law and policy to their , or their clients,' advantage. Employees can't accept gifts on behalf of another person, but that leaves out the possibility of a direct gift to a family member. Thus, gifts given directly to a family, unless from a lobbyist, are not banned unless it can be shown  that the gift was given in an attempt to curry favor with the public servant.</t>
  </si>
  <si>
    <t>No such law exists
K.S.A. 20-3201, Commission on Judicial Performance, 1976: http://kansasstatutes.lesterama.org/Chapter_20/Article_32/20-3201.html             
Testimony by Kansas Commission on Judicial Performance, 2012: http://www.kslegislature.org/li_2014/b2013_14/committees/misc/ctte_h_jud_1_20130218_17_other.pdf                                                                                                                         
Gloria Farha Flentje, former chair of Kansas Commission on Judicial Performance, telephone interview May 12, 2015
---
Peer Reviewer sources: 
Testimony by Larry McClain on Feb. 18, 2013, to the House Judiciary Committee, regarding an alternative funding proposal for the commission. 
https://c.ymcdn.com/sites/www.ksbar.org/resource/resmgr/Legislative_2013/CJP_HB2102Testimony.pdf</t>
  </si>
  <si>
    <t>The Bureau of the Budget publishes multi-year fiscal projections, including estimated revenues, expenditure and obligations in its "Report on the Projection of Revenues and Forecasted Expenditure Requirements." It can be found online at the Bureau's website, at no cost.</t>
  </si>
  <si>
    <t>New Jersey Election Law Enforcement Commission, an independent agency, performs routine auditing. According to statute, " The commission shall conduct random audits of records kept and preserved pursuant to this section. "</t>
  </si>
  <si>
    <t>There is no requirement for auditing. According to the Lobbyist Regulation Act, "The secretary of state may conduct thorough examinations of reports and initiate investigations."</t>
  </si>
  <si>
    <t>The Ethics Commission members/staff are state officers under Oklahoma's Ethics Rules, which have strict guidelines about what kinds of gifts state officials can accept, both in terms of dollar amounts and who they are allowed to accept gifts from. 
Rule 5.13 states "a legislative liaison, legislative lobbyist, executive lobbyist or lobbyist principal may provide a gift of any single item with a fair market value not exceeding $10 to any state officer or employee, provided that a legislative liaison, legislative lobbyist, executive lobbyist or lobbyist principal shall not make more than one such gift during any calendar year to any state officer or employee.
In some cases, gifts to spouses or family members are prohibited if they come from a person/industry that the lawmaker oversees or regulates, but the law contains a caveat for family members: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t>
  </si>
  <si>
    <t>The state doesn’t publish multi-year fiscal forecasts, per se. But the projections are part of the governor's budget proposal. Additionally, the Legislative Fiscal Office is an independent agency created by statute to provide factual and unbiased information to the Louisiana House and Senate. The LFO prepares analysis of revenues and spending, double-checking the assertions made by the administration.
But it is the Revenue Estimating Conference that receives estimates of both the current situation and future predictions from both the Legislature and the administration and then decides the official numbers based on those analyses. 
 The four-member REC, with representatives from the House, the Senate, the administration and a citizen economist, was established after the last abrupt decline in oil prices nearly bankrupted state government. The REC meets as necessary to react to situations and has sole authority to determine the amount of money that can be spent. Its actions require the administration to adjust the current budget, the moves of which are approved by the Joint Legislative Committee on the Budget before being enacted.
REC reports are posted immediately online, as are the presentations by competing economists from the Legislature and the administration on which the REC bases its decision.</t>
  </si>
  <si>
    <t>Classification of records, Utah Code 63G-2-301 (subsection 3-q), Amended by Chapter 373, 2014 General Session.http://le.utah.gov/xcode/Title63G/Chapter2/63G-2-S301.html?v=C63G-2-S301_2014040320140513.
The statute governing the  Office of Legislative Auditor General does indicate the kinds of records that may be protected during and after an audit with the clear indication that other records would be public as classified by Utah Code 63G-2-301 (subsection 3-q) . Office of Legislative Auditor General established -- Qualifications -- Powers, functions, and duties.Utah Code 36-12-15(8), 
Amended by Chapter 137, 2012 General Session.http://le.utah.gov/xcode/Title36/Chapter12/36-12-S15.html?v=C36-12-S15_1800010118000101, Accessed June 10, 2015.
John Dougall. Utah State Auditor, in-person interview on February 26, 2015, Salt Lake City. 
Richard Ellis, Utah State Treasurer, in-person intereview April 8, 2015, Salt Lake City. 
Steve Allred, Deputy Director, Office of Legislative Fiscal Analyst, email response to questions, April 9, 2015.</t>
  </si>
  <si>
    <t>No such law exists.
Indiana Bar Association, www.inbar.org, judges retention and public polling; accessed Feb. 19, 2015.
Interview: John Trimble, Indianapolis attorney with Lewis Wagner LLC, president of the Indianapolis Bar Association, past member of the Indiana Commission on Judicial Qualifications, Feb. 9, 2015, by phone.</t>
  </si>
  <si>
    <t>No such law exists.
Judicial Evaluations, Iowa State Bar Assocation, accessed April 7, 2015
http://www.iowabar.org/?page=JudicialEvaluations</t>
  </si>
  <si>
    <t>1 VSA 316, Access To Public Records, Duties of the Auditor of Accounts (1975)
http://legislature.vermont.gov/statutes/section/32/003/00163
Auditor Doug Hoffer, personal interview Jan. 21, 2015.
Former Auditor Elizabeth Ready telephone interview Feb. 10, 2015.</t>
  </si>
  <si>
    <t>The regulations on gifts and hospitality in ORC 102.03 are generally applicable to all state entities in Ohio, including ethics agencies, although they don't generally apply to family members.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t>
  </si>
  <si>
    <t>Supreme Court Rule 58, March 1, 2011 http://www.state.il.us/Court/SupremeCourt/Rules/Art_I/ArtI.htm#58
Supreme Court Rules have force of law in Illinois, as cited in Bright v. Dicke, 652 N.E.2d 275 (Ill. 1995), and confirmed with Joseph Tybor, director of communications, Illinois Supreme Court, via email on May 19, 2015. https://www.courtlistener.com/opinion/2065888/bright-v-dicke/</t>
  </si>
  <si>
    <t xml:space="preserve">In Kentucky, the state does not compute and publish expenditure projections. The economists who make up the Consensus Forecasting Group, which is appointed by the state budget director and the Legislative Research Commission, is responsible calculating and recommending multi-year fiscal projections, including revenue estimates and estimated budget obligations. 
The official fiscal projections must be approved by the General Assembly, and when they are, they are included in the budget, which is published upon its recommendation and passage. The official revenue estimates for the current fiscal year also are made available in each monthly revenue report published on the Office of State Budget Director's website.  
Multi-year revenue projections, as calculated by the Consensus Forecasting Group, can be made available upon request but are not always available online. For instance, during this reporting period, the most recent multi-year revenue estimate available on the Official Revenue Estimates page of the Office of State Budget director was from October 2013, which was before the passage of the current biennial budget the General Assembly passed and the governor signed in April 2014. 
In addition, the revenue estimates cover only the upcoming or current biennium, meaning at most the estimates extend two years into the future. </t>
  </si>
  <si>
    <t>No such law exists.
Idaho State Bar Resolution 03-1, To Establish, Implement and Administer Surveys of Judicial Candidate Qualifications in Contested Judicial Elections, 2003
http://www.isb.idaho.gov/pdf/general/2003_resolution_03-1.pdf</t>
  </si>
  <si>
    <t>No such law exists.
In-person interview with Bill Rankin, Court Reporter for the Atlanta Journal - Constitution;
Phone interview with Robin McDonald, Reporter, The Daily Report, February 27, 2015;
Phone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t>
  </si>
  <si>
    <t>Susan Lerner, Common Cause New York, Executive Director, Feb. 25, 2015, New York, phone; 
Blair Horner, New York Public Interest Research Group, Legislative Director, Feb. 24, 2015, New York, phone;
Contribution Limits, New York Board of Elections, accessed March 20, 2015, http://www.elections.ny.gov/CFContributionLimits.html ; Blair Horner, New York Public Interest Research Group, Legislative Director, Feb. 24, 2015, New York, phone
Supreme Court campaign contribution ruling's effect, Chris Bragg, Crain's New York, April 2, 2014, http://www.crainsnewyork.com/article/20140402/BLOGS04/140409963/supreme-court-campaign-contribution-rulings-effect ;</t>
  </si>
  <si>
    <t>Hawaii Revised Statutes, Title 32, Chapter 21G, Courts and Court Officers, 2014, http://www.capitol.hawaii.gov/hrscurrent/Vol13_Ch0601-0676/HRS0601/HRS_0601-.htm
Rules of the Supreme Court of the State of Hawaii, Rule 19, Judicial Performance Program, accessed 17 January 2015, http://www.courts.state.hi.us/docs/court_rules/rules/rsch.htm#Rule_19</t>
  </si>
  <si>
    <t>Texas Government Code, Title 3. Legislative Branch, Chapter 321, State Auditor, Section 321.013, Effective as amended Sept. 1, 2013
http://www.statutes.legis.state.tx.us/Docs/GV/htm/GV.321.htm
Texas State Auditor’s Office, complete lists of report, Accessed 21, 2015
http://www.sao.state.tx.us/reports/reportpost.aspx?category=completelist</t>
  </si>
  <si>
    <t>North Dakota Century Code Sections 12.1-12-01 and 12.1-12-03 forbid public servants from accepting anything of value if the intent is for the public servants to take official action or to not do their legal duty in return. The definition of public servant includes any government employee and official, elected or appointed, according to Century Code Section 12.1-01-04(27).
Century Code Section 12.1-12-05 applies to family members, broadly defined as “kinship,” forbidding them from accepting anything of value in exchange for influencing the public servants.</t>
  </si>
  <si>
    <t>Nevada law does not require any routine auditing of lobbyist records. But NRS 218H.400 allows the Legislative Commission, a 12-member group of legislators that meets between sessions to oversee the legislative staff, to authorize any audit or investigation "that is proper and necessary to verify compliance."
The Legislative Auditor would perform the audit, and the law requires lobbyists to "make available to the Legislative Auditor all books, accounts, claims, reports, vouchers and other records requested."</t>
  </si>
  <si>
    <t>No such law exists.
Delaware Constitution of 1897 Article IV (37),  http://1.usa.gov/1E7usJw; 
10 Del.C. http://1.usa.gov/1E7vpBv</t>
  </si>
  <si>
    <t>Diane Denish, former lieutenant governor of New Mexico, interview, 16 March 2015, via phone.
Kent Cravens, former Republican state senator, interview, 16 March 2015, at the capitol in Santa Fe, in person.
"What Contribution Limits?" Thomas Cole, Albuquerque Journal, 22 June, 2014, 
 http://www.abqjournal.com/419263/news/pacs-shuffle-money-pump-cash-into-dems-campaigns.html
"Follow the Money: How the NM GOP's Network of PACs Moves Money," Patrick Davis, Progress Now New Mexico report, 25 June, 2014. https://progressnownm.wordpress.com/2014/06/25/follow-the-money-how-the-nm-gops-network-of-pacs-moves-money/</t>
  </si>
  <si>
    <t>The Commissioner of Political Practices may audit lobbying reports according to Montana Code Annotated title 5, chapter 7, part 2, section 12. However, there is no requirement for auditing.
The commissioner is required to "investigate any irregularities and report any apparent violations of this chapter to the attorneys having authority to prosecute."</t>
  </si>
  <si>
    <t>The Governor's FY16 Budget In Brief, which is available for free in pdf format on the governor's website and on the Department of Management's website, contains projections through FY19 (not fully reaching the five-year level) for expenditures and a table and description of outstanding bonds. A quarterly Revenue Estimating Conference (which includes the governor or governor's designee, the director of the Legislative Services Agency or designee, and a third person who is a member of the public) releases revenue estimates that are used for budget planning.
The state issues an indebtedness report that shows projections on payment of debt to 2035. The latest can be found here: https://drive.google.com/file/d/0B1zweeCiUBLDaEljclRBTlhqbmc/view?usp=sharing
Most state agencies develop strategic plans for three to five years; they are available for free in pdf format on the Iowa Department of Management's website.</t>
  </si>
  <si>
    <t>There is no such law requiring the auditing of lobbying disclosure records.</t>
  </si>
  <si>
    <t>C.G.S. Title 51, Chap. 872, Sec. 51-44a, subsections (e) and (f), 1985. http://www.cga.ct.gov/current/pub/chap_872.htm
C.G.S Title 2, Chap. 16, Sec. 2-40a, 1986, http://www.cga.ct.gov/current/pub/chap_016.htm#sec_2-40a
Email exchange with Rhonda Stearley-Hebert, Program Manager of Communications for the Judicial Branch, in Hartford, Feb. 18, 2015.</t>
  </si>
  <si>
    <t xml:space="preserve">Ethics Commission members and staff cannot accept gifts, including hospitality. The same applies to members of the Legislative Ethics Committee and the Judicial Standards Commission. Family members cannot accept gifts from lobbyists, but the law otherwise doesn't ban gifts given directly to family members unless it can be proven that the gift was an attempt to curry favor with the covered person. Immediate family is defined as spouse, minor children or a person domiciled with the covered person.
While Ethics Commission members are private citizens, drawing only an expense stipend for carrying out their duties, under the law they are covered by the gift ban because membership on the commission makes them public servants. The same applies to the attorney and citizen members of the Judicial Standards Commission. Members of the Legislative Ethics Committee are covered because of their status as lawmakers.
As for judges, five of whom serve on the Judicial Standards Commission, they are covered by the state code of judicial conduct and state law. The law, NC GS 138-32, bans giving a covered person, which includes judges, anything of value, including hospitality if it is offered in an attempt to influence the covered person's discharge of official duties. 
For all covered persons, family is defined as  spouse, unemancipated children, a member of the official's extended family who resides in the person's  home. The Judicial Code of Conduct covers anyone residing in the judge's house and treated as a family member.    
Canon 5 of the Code of Judicial Conduct further spells out conditions under which a judge and their families may accept gifts, but the basic rules applies that they cannot accept anything offered in an attempt to influence them in their duties.  Judges who receive  a gift exceeding $500 in value must report it to the clerk of court for the court in which they work. They report this on a form in which they must also list outside income, such as honoraria of more than $2000 in a year. </t>
  </si>
  <si>
    <t>State law does not require lobby-disclosure reports to be audited.
Lobbyists and their clients file registration and financial reports with the Mississippi secretary of state. The public can review these lobby disclosure reports on the secretary of state's website. They include their registration, expense and compensation reports.</t>
  </si>
  <si>
    <t>TITLE 13. COURTS AND COURT PROCEDURE 
COURTS OF RECORD ARTICLE 5.5. COMMISSIONS ON JUDICIAL PERFORMANCE C.R.S. 13-5.5-101 (2014): http://www.lexisnexis.com/hottopics/colorado/?app=00075&amp;view=full&amp;interface=1&amp;docinfo=off&amp;searchtype=get&amp;search=C.R.S.+13-5.5-101
Rules Governing Commissions on Judicial Performance adopted by the Colorado Supreme Court: http://www.coloradojudicialperformance.gov/retentionlist.cfm?year=2014&amp;county=Chaffee
Confirmed with Former Colorado Supreme Court justice Rebecca Kourlis who runs the Institute for the Advancement of the American Legal System at the University of Denver, during a Jan. 30, 2015, phone interview.</t>
  </si>
  <si>
    <t>The Missouri Ethics Commission is permitted by law to conduct an audit of a lobbyist's report if it receives a petition contesting the accuracy of the report from anyone whose name appears on the report. The MEC does not have the authority to independently initiate investigations into lobbyist reports without such a petition. In case of a review, the MEC is statutorily prohibited from releasing any portion of a contested lobbyist report unless it is marked “Under Review.”</t>
  </si>
  <si>
    <t>The state executive branch provides timely and informative data on its spending and revenue forecasts, but seems to not do as well when it comes to showing how much the state is in debt, according to fiscal analysts. 
The state, hiring paid consultants, does a good job of producing two-year projections of expenditures and revenues, but it does not do as good of a job in producing information about the state's bonding and bond obligations, said John Ketzenberger, executive director of the Indiana Fiscal Policy Institute. He said bonded indebtedness occurs on so many levels that it's hard to figure out what is the state bonding, local bonding and bonding through TIF (tax incremental financing) districts. 
Two times a year, the state revenue and expenditure projections are made and requests for such information and more detailed data can be made to the state auditor's office, said Ray Scheele, co-director of the Bowen Center for Public Affairs at Ball State University. 
 State revenue forecasts are made annually in December, prior to the state legislative sessions, and again in April, before the final approval of the budget and other spending bills in off-budget years. The forecasts are prepared by the Indiana Economic Forum and the Revenue Forecast Technical Committee. The forum forecasts the economic outlook for the state, while the technical committee -- acting independently of the forum and representing both political parties and the executive and legislative branches -- uses that forecast to produce specific revenue projections for sales and income taxes and other revenue sources.
 All the state revenue forecasts and other data, including surplus statements and estimated unappropriated reserves, are available online and accessible free to the public when they are provided to the General Assembly. 
 The State Budget Agency also publishes on its website a four-year budget outlook, including a projected surplus statement, projected revenues, projected appropriates and key assumptions for the next four years.</t>
  </si>
  <si>
    <t>Gifts and hospitality for civil servants are regulated, same as all government workers, including hospitality. 
The Uniform Ethics Code states: "no State officer or employee or special State officer or employee or, his/her spouse, immediate family member, partner or associate shall accept, either directly or indirectly, any gift, favor, service or other thing of value related in any way to the State official’s public duties."
"A State employee shall not attend an event in his or her official capacity unless a legitimate State purpose will be served.
Costs associated with attendance at an event shall be paid or reimbursed in accordance with N.J.S.A. 52:13D-24 and N.J.A.C. 19:61-6.1 et seq.
A State employee is prohibited from accepting honoraria in connection with his/her attendance or participation at an event. N.J.S.A. 52:13D-24.
A State employee is prohibited from accepting entertainment, or reimbursement for entertainment, that is collateral to an event, such as a golf outing, tickets to a sporting event or a meal taken other than in a group setting with all attendees present."
Upon the recommendation of the Special Counsel for Ethics Review and Compliance, the Commission has adopted a zero tolerance policy for acceptance of gifts."</t>
  </si>
  <si>
    <t>The Minnesota Campaign Finance and Public Disclosure Board has the power to randomly audit the financial records of lobbyists and principals under Subd. 7 of Minnesota Statute Chapter 10A, Section 10A.04.
 Additional details about audits and investigations can be found in Chapter 10A., Section 10A.02, Sub. 10 and 11.</t>
  </si>
  <si>
    <t>New York Public Officers Law 73, subsection 5, regulates gifts and hospitality to members of the Joint Commission on Public Ethics, the Commission on Judicial Conduct and other state officers and employees, but not gifts to their families. No commissioner may accept a gift of more than "nominal value" if it can be inferred that the gift was intended to influence the official.</t>
  </si>
  <si>
    <t>There is no requirement by statute in Massachusetts that lobbyist reports are independently audited by a third-party.  The Secretary of the Commonwealth is the sole custodian of lobbyist reports and issues all sanctions that don’t require referral to outside agencies, such as law enforcement. The Secretary is empowered to do random audits or investigations if irregularities are discovered or reported.</t>
  </si>
  <si>
    <t>Debarment or suspension from consideration for award of contract,  Utah Code 63G-6a-904, http://le.utah.gov/xcode/Title63G/Chapter6A/63G-6a-S904.html?v=C63G-6a-S904_2014040320140329.</t>
  </si>
  <si>
    <t>The Lobbyist Disclosure Law does not explicitly require the Maine Ethics Commissions, which monitors lobbying activity, to regularly audit lobbying disclosure records.
 However, the law does grant the commission the discretion to “review reports for completeness,” and to “undertake investigations into the failure to file a registration or to determine the accuracy and completeness of the registration and reporting of lobbyists and their employers if the members of the commission have found cause to believe that a violation may have occurred based on a properly filed complaint or other information received by the commission.” 3 § 321</t>
  </si>
  <si>
    <t>The state’s gift and honorarium law prohibits public employees, along with all other state officials, from accepting gifts, defined as anything with a value of more than $25. 
 The prohibition applies to family members, but only narrowly. For the sake of the law, family is considered a spouse, child, or parents, or any other person related to the official that lives in the same home and who “shares a common economic interest in the expenses of daily living.”
 In addition, the administrative rules for state police and corrections officers state that “bribery or acceptance of illegal gratuities” are grounds for the revocation of their licenses.</t>
  </si>
  <si>
    <t xml:space="preserve">No such law exists. 
While the staff of the Md. Ethics Commission will examine disclosure submissions by lobbyists for completeness, there is no requirement for an audit. </t>
  </si>
  <si>
    <t>Texas Government Code, Title 10.  General Government, Section 2155.077, Effective Sept. 1, 1997
http://www.statutes.legis.state.tx.us/Docs/GV/htm/GV.2155.htm
Texas Administrative Code, Title 34, Part 1 , Chapter 20, 20.384.  Accessed Feb. 18, 2015
http://www.window.state.tx.us/procurement/pub/vendor_guide.pdf</t>
  </si>
  <si>
    <t>State civil service employees are banned from accepting anything of value from anyone based on an understanding that the actions or judgment of the employee would be affected.
 Employees may not accept from a lobbyist, a principal or anyone acting on either's behalf any gifts with an aggregate value of more than $50 in a month. 
 Immediate family members are covered by these regulations.</t>
  </si>
  <si>
    <t>The Board of Ethics has the authority to oversee and review the disclosures but is not required to audit them regularly. However, there are penalties and sanctions for filling out the disclosures incorrectly, improperly or in an untimely manner.
 A review of ethics board charges indicates that occasionally the reports are looked at when irregularities are pointed out.</t>
  </si>
  <si>
    <t>Nevada's Code of Ethical Standards states that "a public officer or employee shall not accept any gift, service, favor... which would tend improperly to influence a reasonable person...to depart from the faithful and impartial discharge of [their] public duties."
The code also bars civil servants from using their positions to obtain any special privileges for themselves, their businesses, and anyone related to them "within the third degree of consanguinity" — spouse, child, parent, sibling, grandchild/parent, great-grandchild/parent, niece/nephew, or uncle/aunt.</t>
  </si>
  <si>
    <t>Tennessee procurement law, 1981, Tenn. Code Ann. § 12-4-602, http://search.mleesmith.com/tca/12-04-0602.html</t>
  </si>
  <si>
    <t xml:space="preserve">The state publishes multi-year fiscal notes estimating revenues and expenditures for the current year, enacted year and three years ahead. This includes revenue based on taxes and federal income. Expenditures include operating budgets for public safety, economic development, education, pension funds, healthcare and government services.   
It does not publish projections for debt, according to the Fiscal Futures Project. 
The information is online and available at no cost. The projections cover a span of three years and are to be found under the 'Policy Reports' section of the website. The projection for fiscal years 2016-2018 include numbers on resources, expenditures and general funds surplus/deficit. Previous projections have been accompanied by an Economic and Fiscal Policy Report that outlines long-term economic and fiscal policy objectives of the state. </t>
  </si>
  <si>
    <t xml:space="preserve">Kentucky law does not explicitly call for the auditing of either legislative agents' disclosure records or those of executive branch lobbyists and their employers. 
However, the Kentucky Legislative Branch Ethics Commission is required by Kentucky Revised Statutes Chapter 6, Section 829 to "review each registration statement, expenditure statement and financial transaction statement" filed by legislative agents and their employers to make sure they are complete. KRS 6.666 gives the Legislative Ethics Commission the power to investigate irregularities and impose sanctions on violators. 
That agency has more latitude in the law than the Executive Branch Ethics Commission. KRS 11A, Section 241 charges the commission with compiling and maintaining the records. However, the agency can audit and investigate irregularities in those reports as part of the Executive Branch Ethics Commissions legal duties outlined in KRS 11A.080. </t>
  </si>
  <si>
    <t xml:space="preserve">A state policy, applying to all state employees, prohibits employees from soliciting or accepting any gift from a registered lobbyist.
The state conflict of interest laws prohibit state employees from acting in their capacities for any promise or offer of payment “to himself or any third person.” The same section also generally prohibits state employees using their positions to gain monetary benefits outside of that allowed by law (Revised Statutes of Missouri, Chapter 105 section 452). However, the statute does not prohibit the gifts or payment themselves—just the employee being influenced by the gift.
No law explicitly limits the types or amounts of gifts or hospitality that state employees may receive. Individual agencies often have their own internal policies on gift receipt or reporting, but those policies do not apply to state employees in general.
Family is not included. </t>
  </si>
  <si>
    <t xml:space="preserve">The disclosure records are not audited. Reports are filed with the chief clerk of the House and the secretary of the Senate. The Iowa Ethics and Campaign Disclosure Board is tasked with administering the lobbying laws for those who lobby the executive branch of state government. The board also gives advice and enforces violations of state lobbying laws and board rules on executive branch lobbying. </t>
  </si>
  <si>
    <t>Under Kansas law, lobbyists' disclosure forms may be audited by the executive director of the Governmental Ethics Commission but there is no requirement that they be.</t>
  </si>
  <si>
    <t>In Montana Code Annotated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duty."
This law does not include the civil servant's immediate family.</t>
  </si>
  <si>
    <t>No such law exists.
Case No. 1:09-cv-326, Order Granting Plaintiffs' Motion for Summary Judgment and Issuance of a Permanent Injunction and Denying Defendants' Motion for Summary Judgment, Chief District Judge Susan J. Dlott, U.S. District Court for the Southern District of Ohio, Western Division, Feb. 7, 2010: http://www.jlec-olig.state.oh.us/PDFs/Ethics/RevolvingDoor.pdf 
Ohio's "revolving door" lobbying law thrown out, Jim Siegel, The Columbus Dispatch, 2-17-10: http://www.dispatch.com/content/stories/local/2010/02/18/ohios-revolving-door-lobbying-law-thrown-out.html</t>
  </si>
  <si>
    <t>The Secretary of State receives and investigates complaints related to violations, but there is no legal requirement to audit lobbying disclosure records by a third party.</t>
  </si>
  <si>
    <t>Principal or lobbyist; prohibited acts relating to gifts; penalty. Nebraska State Law 49 Section 1490.; effective 1976, last revised 2000; 
http://nebraskalegislature.gov/laws/statutes.php?statute=49-1490
Gift, defined. Nebraska State Law 49, Section 1423; effective 1976, last amendedd 2000; 
http://nebraskalegislature.gov/laws/statutes.php?statute=49-1423</t>
  </si>
  <si>
    <t>74 O.S. chapter 19, section 590.
http://www.oscn.net/applications/oscn/DeliverDocument.asp?CiteID=106370</t>
  </si>
  <si>
    <t>The Indiana Lobby Registration Commission must inspect and audit at least 5 percent of all registration statements and reports filed with the commission by requiring the lobbyist to produce verifying documents. The statements and reports inspected and audited are selected at random by a computer random number generator. 
 The commission also can inspect and audit any statement or report if it has reason to believe a violation may have occurred.</t>
  </si>
  <si>
    <t>Oregon Revised Statutes Chapter 244 - Government Ethics 244.045 (1987).
https://www.oregonlegislature.gov/bills_laws/lawsstatutes/2013ors244.html</t>
  </si>
  <si>
    <t xml:space="preserve">Hawaii Revised Statutes do not require independent audits of lobbying disclosure records. The Hawaii State Ethics Commission is empowered to conduct investigations, but there is no regular audit requirement. However, if and/or when financial irregularities are discovered the Ethics Commission by law can conduct an audit.
 </t>
  </si>
  <si>
    <t>Montana Code Annotated, title 2, chapter 2, part 1, section 4, 1947, http://leg.mt.gov/bills/mca/2/2/2-2-104.htm</t>
  </si>
  <si>
    <t>There is no official organization/legal entity in Georgia tasked with monitoring open government compliance. The only appeals mechanism specified in the law is through a civil lawsuit against the government agency. The law says that superior courts have jurisdiction in these cases. 
 However, the Georgia Attorney General does offer an informal open government mediation program that can intervene on behalf of an individual or the public. According to the Attorney General's website, “upon receiving a complaint from a Georgia citizen, attorneys at the Department of Law work to ensure that local governments provide all the access to meetings and records that Georgia citizens are entitled to under the law.”
 Since January 2013 the Attorney General's office says it has received more than 500 contacts regarding open government issues and decided to take up more than 100 of them. Because it is voluntary in nature, resolutions can take a long time. “It's a case by case basis,” according to the Attorney General's office.</t>
  </si>
  <si>
    <t>Idaho state law, in Section 67-6623, requires the Idaho Secretary of state “To make investigations with respect to statements filed under the provisions of this act, and with respect to alleged failures to file any statement required under the provisions of this act, and upon complaint by any person with respect to alleged violations of any part of this act,” and “To report suspected violations of law to the appropriate law enforcement authorities.”
 ---
 Peer Review Comment: Agreed.</t>
  </si>
  <si>
    <t xml:space="preserve">Public Official and Employee Ethics Law, Title 65 (Public Officers), Sections 1104(a) (Statement of financial interests required to be filed - public official or public employee), 1998
http://www.legis.state.pa.us/cfdocs/legis/LI/consCheck.cfm?txtType=HTM&amp;ttl=65&amp;div=0&amp;chpt=11
Investment Policy Statement, Objectives and Guidelines of the Commonwealth of Pennsylvania Public School Employees' Retirement Boad, page 9, accessed April 2015, http://www.psers.state.pa.us/content/investments/guidelines/2015/Inv%20Policy%20Stmt%20(approved%202015-03-12).pdf
Act 44 of 2009 (amending the Municipal Pension Plan Funding Standard and Recovery Act), accessed April 2015, http://www.legis.state.pa.us/cfdocs/billinfo/bill_history.cfm?syear=2009&amp;sind=0&amp;body=H&amp;type=B&amp;bn=1828
Corroborated by:
Evelyn Tatkovski Williams, press secretary, Public School Employees' Retirement System, 16 April 2015, interview by email.
Pamela Hile, press secretary, Pennsylvania School Employees' Retirement System, 20 April 2015, interview by email. </t>
  </si>
  <si>
    <t>Public Officers Law Section 73, subsection 8(a)(iii), revised 10/2012, http://www.albany.edu/hr/assets/Public-Officers-Law.pdf</t>
  </si>
  <si>
    <t>Auditing of lobbying disclosure records is not mandated by law, but is part of the mission of Georgia's Transparency and Campaign Disclosure Commission. 
 It currently has a modest goal of auditing just 5 % of reports, but it has not initiated such audits due to a lack of personnel. Note that this is a policy, not a legally codified requirement.</t>
  </si>
  <si>
    <t>Lobbying restrictions. (2005 amended 2010) NC GS 120C-304. http://www.ncleg.net/EnactedLegislation/Statutes/HTML/BySection/Chapter_120C/GS_120C-304.html</t>
  </si>
  <si>
    <t>No such law exists. 
North Dakota Constitution, Article IV, § 7, 1986, http://www.legis.nd.gov/constit/a04.pdf.
North Dakota Century Code, § 54-03-27, 1999 to 2009, http://www.legis.nd.gov/cencode/t54c03.pdf.</t>
  </si>
  <si>
    <t>The lobbying disclosure law (Chapter 2005-359) was passed in 2005 as part of ethics reform to bring transparency to influence-peddling in state government. The auditing provisions became effective February 15, 2007, but the required audits did not begin occurring until this year. Here's the relevant part of the lobbying disclosure law:                                                                                          
11.045, Legislative Auditing Committee 
(b) Audits specified in this subsection cover the quarterly compensation reports for the previous calendar year for a random sample of 3 percent of all legislative branch lobbying firms and a random sample of 3 percent of all executive branch lobbying firms calculated using as the total number of such lobbying firms those filing a compensation report for the preceding calendar year. The committee shall provide for a system of random selection of the lobbying firms to be audited.</t>
  </si>
  <si>
    <t>Constitution of the State of New Mexico &gt; ARTICLE IV Legislative Department &gt; N.M. Const. Art IV Sec. 28. [Appointment of present and former legislators to office; interest of legislators in contracts.], (1953)
 http://ballotpedia.org/Article_IV,_New_Mexico_Constitution#Section_28</t>
  </si>
  <si>
    <t>A mediation program for public records disputes (run through the Attorney General's office) resolves many cases in less than two months and at no cost. But should the parties not be satisfied with the program's nonbinding decisions, a complaint must be filed with the State Attorney's Office, which may or may not investigate. 
If the state attorney doesn’t investigate, records requesters are forced into court. The winner in court pays nothing; loser must pick up the fees and court costs. And although the law requires an immediate hearing with these cases, they can sometimes drag on. 
"It's not reasonable," said reporter Mary Ellen Klas. "Sometimes it takes too long. Well, for example, when the governor (Rick Scott) didn’t want to turn over emails of his staff. That took 6 months (in court) ... They use the process to their advantage." 
In another example, the Miami Herald had a series last year on the child welfare system. They had to hire a lawyer to get the documents they needed, and went to court three times over a period of many months. 
---
Peer Reviewer comment: Agree.
In practice, as the researcher noted, no certain means of resolution exists except the courts. The mediation program is voluntary for both parties, according to Pat Gleason, special counsel for open government in the attorney general's office. According to her and the office's press spokeswoman, Kylie Mason, there are no firm statistics on the number of cases mediated or the outcomes of those cases. But Gleason said the program handles about 100 to 130 cases per year, and she estimated about 75% are "successfully resolved," meaning the requester gets the records, the fees for producing the records are reduced, or both sides agree to seek an attorney general's opinion to resolve a dispute over whether the records are covered by an exemption in the law. When cases aren't successfully resolved, Gleason said, the usual reason is that the government agency refuses to submit to mediation, leaving the person requesting the records no option but to seek  court action.</t>
  </si>
  <si>
    <t>Oregon regularly submits complete information on all of the core survey items requested by the US Election Assistance Commission's Election Administration and Voting Survey.</t>
  </si>
  <si>
    <t>52:13D-22. Joint Legislative Committee on Ethical Standards; membership; powers; duties; penalties (L.1971, c.182, s.11; amended 1991, c.241, s.1; 1991, c.505; 2004, c.24, s.2; 2004, c.25, s.2; 2004, c.27, s.25; 2007, c.203, s.1; 2008, c.16, s.1.; 2008, c.99): http://www.njleg.state.nj.us/ethics/statutes.asp?T=COIL</t>
  </si>
  <si>
    <t>The secretary of state's office collects data from individual Ohio counties that are requested by the U.S. Election Assistance Commission and forwards the information to the EAC.</t>
  </si>
  <si>
    <t>Ethics Commission Rules, 74E O.S. Appendix I, rules 5.13, 4.8-4.23
http://www.oklegislature.gov/osstatuestitle.html
https://drive.google.com/file/d/0B0BgaBXva60WOXJDaEs0UDdFQms/view</t>
  </si>
  <si>
    <t xml:space="preserve">No such law exists.
Lobbyists must file reports quarterly disclosures reporting spending on hospitality, food, entertainment, and gifts. Lobbyists also must report their work on specific pieces of legislation or regulatory items. But there are no legal requirements that the state, or an independent entity, audit the disclosures for irregularities. </t>
  </si>
  <si>
    <t>Oklahoma provides all the information requested for the U.S. Election Assistance Commission's Election Administration and Voting Survey, including new registrations received, new valid registrations,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
The state had 94.3 percent of its UOCAVA ballots submitted counted in 2012, according to the U.S. Election Assistance Commission's website.</t>
  </si>
  <si>
    <t>Oregon Revised Statutes Chapter 244 - Government Ethics, Sections 244.025(2007).
https://www.oregonlegislature.gov/bills_laws/lawsstatutes/2013ors244.html
Oregon Revised Statutes Chapter 293 - Administration of Public Funds 293.713(1993).
https://www.oregonlegislature.gov/bills_laws/lawsstatutes/2013ors293.html</t>
  </si>
  <si>
    <t>The state provides information on all 15 of the items in the question for the election or the election cycle requested by the Election Assistance Commission. In fact, it provides more information as appropriate to the state in a 37-page form. Here's the link to the form.
http://www.eac.gov/assets/1/Documents/2014EAVSWithFVAP-2013-07-02-Final-Website.pdf</t>
  </si>
  <si>
    <t>There is no cost to filing an appeal with the Delaware Department of Justice over a potential violation of FOIA law. Appeals appear to be promptly moved through the system, but there can be some delay, and, in several instances in the study period, appeals have taken more than two months to be resolved. 
That includes a petition filed by the DLA Piper claiming the Delaware Transit Corporation violated Delaware open records requirements. The petition was filed in November 2013 and not ruled on until May 2014. 
A petition filed in June 2013 by the Delaware Coalition for Open Government regarding a charter school working group created by the governor was not resolved until October of that year. The Attorney General's Office determined that the Department of Correction wrongly refused information about lethal injection drugs in October 2013 when responding to a request from the Associated Press. The opinion itself came six weeks after the original claim of violation. A review of opinions in the study period shows that appeals move steadily toward resolution, however, with requests for information sometimes delaying a ruling.</t>
  </si>
  <si>
    <t>Ohio Revised Code 102.03 C-E, Representation by present or former public official or employee prohibited, 2001 (latest amendment effective March 20, 2014): http://codes.ohio.gov/orc/102.0 
Doing business with retirement systems in Ohio, Ohio Ethics Commission fact sheet: http://www.ethics.ohio.gov/education/factsheets/doing_business_with_retirement_systems_in_ohio.pdf 
Ohio Revised Code 742.113, Conflicts of interest, 2002: http://codes.ohio.gov/orc/742.113</t>
  </si>
  <si>
    <t>No such law exists. 
Confirmed with Charles Arlinghaus, The Josiah Bartlett Center for Public Policy, president, January 22, 2015, Lowell, Mass., phone
Confirmed with Martin Gross, New Hampshire Legislative Ethics Committee, chairman, January 14, 2015, Lowell, Mass., phone</t>
  </si>
  <si>
    <t>State statutes mandate an annual, random auditing of lobbyists – whose names are chosen annually in a public ceremony. The Office of State Ethics (OSE) performs the audits (whose results are not available on the OSE website).  
Chap. 10, Sec. 1-96a, of the statutes says, "(b) The Office of State Ethics may require, on a random basis, any registrant to make all such documents substantiating financial reports concerning lobbying activities on and after October 1, 1991, available for inspection and copying by the Office of State Ethics for the purpose of verifying such financial reports, provided no registrant shall be subject to such requirement more than one time during any three consecutive years. The Office of State Ethics shall select registrants to be audited by lot in a ceremony which shall be open to the public. (...)"</t>
  </si>
  <si>
    <t>New Mexico's election information processing systems don't perfectly coincide with the information collected by the U.S. Election Assistance Commission so the information hasn't been complete or perfectly timely. But it has improved significantly during the tenure of the current secretary of state.</t>
  </si>
  <si>
    <t>New York provided nearly all core information in the U.S. Election Assistance Commission's 2012 Election Administration and Voting Survey. Of the 15 core areas, only two -- ballots cast in person on Election Day and ballots cast in early voting centers -- were missing.</t>
  </si>
  <si>
    <t>The FOI Commission (FOIC) reviews and formally acknowledges each of its more than 900 annual complaints four to five weeks after they are received. The long lag time is due to staff shortages. 
When the commission was fully staffed, it could resolve a complaint as quickly as 10 weeks. But in 2011, the commission's budget and that of the other two major state oversight offices (Office of State Ethics and State Elections Enforcement Commission) were heavily cut. Resolutions of complaints filed with the FOIC can now take months, or as long as a year. 
Once an FOI complaint is reviewed and acknowledged, both sides are contacted, and a mediator is assigned. It's four to six weeks until a mediation takes place. (To try to accelerate rates of settlement, the commission mediates about two-thirds of its cases.)
If mediation fails, the nine-member FOI Commission will conduct a hearing six to eight weeks later. 
Even if an appeal is filed with the commission in a time-sensitive situation, there’s no mechanism in the FOI law to expedite a hearing. In part because of the lag in deciding appeals, one reporter said he doesn’t usually appeal decisions to the commission.  
At one FOIC hearing in 2014, according to this reporter, the commission, in three separate cases, ruled that the Board of Pardons, the State Police, and the state Department of Social Services each should have supplied the complainants with the information they sought. But in each case, because it was so long before the commission could hear the dispute (in the first case, it had taken a year), the information had been legally deleted and was no longer available.   
There’s generally no cost to the complainant who chooses to appeal a denial.</t>
  </si>
  <si>
    <t>Gifts and Favors Regulated. (1981- 2007)  NC GS 132-32 http://www.ncleg.net/EnactedLegislation/Statutes/HTML/BySection/Chapter_133/GS_133-32.html.
Also, DST Policies and Procedures. https://www.nctreasurer.com/inside-the-department/Policies/ProhibitionofGiftstoStateEmployees.pdf</t>
  </si>
  <si>
    <t xml:space="preserve">Michigan State Ethics Act, 1973, Michigan Code Section 15.342(4) http://www.michigan.gov/mdcs/0,1607,7-147-6881_13592-26139--,00.html </t>
  </si>
  <si>
    <t>NMSA) &gt; CHAPTER 10 Public Officers and Employees &gt; ARTICLE 16B Gift Act &gt; 10-16B-3. Limitation on gifts. (2007) 
http://public.nmcompcomm.us/nmnxtadmin/NMPublicLink.aspx?jd=10-16B-3</t>
  </si>
  <si>
    <t>No such law exists.
While the Mississippi Ethics Commission Executive Director Tom Hood maintains that civil servants receiving gifts or hospitality as a result of decisions made in their position is unethical, there is no law specifically regulating it.</t>
  </si>
  <si>
    <t>No such law exists.
Tom Hood, Executive Director, Mississippi Ethics Commission, Jackson, Mississippi, April 30, 2015, interview.</t>
  </si>
  <si>
    <t>Public Officers Law 73, subsection 5, revised 10/2012, http://www.albany.edu/hr/assets/Public-Officers-Law.pdf</t>
  </si>
  <si>
    <t xml:space="preserve">No such law exists.
There is no law in Arkansas requiring the regular auditing of lobbying disclosure records by an impartial third party.  </t>
  </si>
  <si>
    <t>Employees of the executive branch are subject to Minnesota Statutes, Chapter 16C, Section 16C.04, 2014, which details conflicts of interest and the Code of Ethics for Employees (Minnesota Statutes, Chapter 43A, Section 43A.38, 2014) that further defines restrictions on gifts and hospitality. 
 According to the Code of Ethics, employees in the executive branch cannot “receive or agree to receive any payment of expense, compensation, gift, reward, gratuity, favor, service or promise of future employment or other future benefit from any source, except the state for any activity related to the duties of the employee unless otherwise provided by law.” 
 Exceptions include:
 1. Gifts of nominal value or gifts 
 2. Plaques or similar mementos recognizing individual services in a field of specialty or to a charitable cause.
 3. Payment of reimbursement expenses for travel or meals, not to exceed actual expenses incurred, which are not reimbursed by the state and which have been approved in advance by the appointing authority as part of the work assignment.
 4. Honoraria or expenses paid for papers, talks, demonstrations, or appearances made by employees on their own time for which they are not compensated by the state.
 5. Tips received by employees engaged in food service and room cleaning at restaurant and lodging facilities in Itasca State Park.
 There are no other specific references to laws, gifts and hospitality for family members. 
 The Code of Ethics of the civil service refers to the classified civil service which includes only executive branch employees; employees of the legislative and judicial branches are unclassified. 
 Many legislative staff members are bound under Minnesota Statutes chapter 10A, Section 10A.071, which prohibits “officials” (legislators, employees, etc.) to accept gifts from lobbyists or principals. But there are additional standards that may or may not apply to legislative staff, depending on “whether they are considered to be part of a larger named group, like “public officials” or “state employees.” Sometimes it is not clear whether the legislative branch is included in the larger named group.”
 Similar to the code of ethics of employees in the executive branch, the judicial branch has its own policy prohibiting judicial branch employees from accepting gifts and favors: "no Judicial Branch employee shall directly or indirectly receive or agree to receive any payment of expense, compensation, gift, reward, gratuity, favor, service or promise of future employment or other future benefit from any source except the State of Minnesota in return for any activity related to the duties of the employee unless otherwise provided by law." 
 The policy lists 6 exemptions: 
 a. Plaques or similar mementos recognizing individual services in a field of specialty or to a charitable cause;
  b. Honoraria and expense reimbursement in reasonable amount paid for papers, talks, demonstrations, or appearances made by Judicial Branch employees on their own time for which they are not compensated or reimbursed by the State;
  c. Advertising items of nominal value having wide distribution, including, but not limited to, key chains, pens, notepads, and matchbooks with the business entity's name on them;
  d. Reimbursement or payment of actual expenses for transportation, lodging, meals, course materials and fees incident to attendance at seminars or meetings of professional groups related to the duties of the employee, if approved in advance.
  e. Other items of nominal value which have been approved in advance by the appointing authority as part of the work assignment;
  f. Wedding gratuities or fees for ceremonies performed outside of the normal business hours.</t>
  </si>
  <si>
    <t>There is not a formal appeal process in Colorado if a requestor is denied a public record. Instead, if one wants to fight a denial one has to go to court. That can be time consuming and expensive. And, when it comes to law enforcement, “the courts take a deferential attitude to decisions made by local [police] departments,” according to Denver media attorney Steve Zansberg. 
 If you do win in court, though, and “if a government agency improperly withholds and the person requesting the records prevails in court, the agency must pay the requestor’s attorney fees, according to state law,” according to ABC News7 in Denver. 
 But going to court is not an option for many people who don't have the money to hire an attorney or the time to wait for the court system to process the complaint, said Jeffrey Roberts, director of the Colorado Freedom of Information Coalition.</t>
  </si>
  <si>
    <t>52:13D-24: Restriction of solicitation, receipt, etc. of certain things of value by certain State officers, employees, L.1971, c.182, s.13; amended 2003, c.255, s.1; 2005, c.382, s.11; 2006, c.47, s.188; 2008, c.29, s.105: http://njlaw.rutgers.edu/cgi-bin/njstats/showsect.cgi?title=52&amp;chapter=13D&amp;section=24&amp;actn=getsect
NJ Uniform Ethics Code (2011): http://nj.gov/ethics/docs/ethics/uniformcode.pdf 
Executive Order No. 24 (2002): http://nj.gov/infobank/circular/eom24.htm 
Mark, T. Holmes, SEC Deputy Director, via 1/26/15 email. 
Joe Perone, Treasury spokesman 2/27/15 phone interview.</t>
  </si>
  <si>
    <t>Massachusetts conflict of interest law:
https://malegislature.gov/Laws/GeneralLaws/PartIV/TitleI/Chapter268A/Section2
Massachusetts conflict of interest law, M.G.L. Ch. 268A Section 1 (e) defines what is considered “immediate family” under the statute: 
https://malegislature.gov/Laws/GeneralLaws/PartIV/TitleI/Chapter268A/Section1
Massachusetts financial disclosure law banning the offering or acceptance of gifts  from lobbyists:
M.G.L. c. 268B, § 6, which prohibits executive or legislative agents from knowingly and willfully offering or giving, to certain public employees and their immediate family members, any gift of any kind or nature, and also prohibits certain public employees and their immediate family members from knowingly and willfully soliciting or accepting from any executive or legislative agent any gift of any kind or nature.</t>
  </si>
  <si>
    <t>The Hawaii Department of Budget and Finance publishes a five-year financial projection on its website in pdf format that includes revenue and expenditure forecasts, bond debt and payment forecasts and estimates of fund balances for various state departments.</t>
  </si>
  <si>
    <t>SC Code11-35-4220 (1981)
http://www.scstatehouse.gov/code/t11c035.php</t>
  </si>
  <si>
    <t>Idaho does not publish any multi-year fiscal notes. Every appropriation or budget bill has a detailed fiscal note, but that reflects only the coming budget year, not multiple years into the future. Some bills that call for phasing in programs over multiple years include multi-year fiscal notes; those are free and online for access by anyone.
 Idaho does publish extensive economic forecast and revenue estimation documents, including quarterly and monthly updates. Revenue updates do not go significantly into the future. The Idaho Economic Forecast goes out three years.</t>
  </si>
  <si>
    <t>South Dakota Codified Laws, Title 5, Chapter 18D, “Procurement by State Agencies,” Section 12, adopted 2010, http://legis.sd.gov/Statutes/Codified_Laws/DisplayStatute.aspx?Type=Statute&amp;Statute=5-18D-12.</t>
  </si>
  <si>
    <t>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281A.400, Ethics in Government, Code of Ethical Standards, General requirements; exceptions, 1977,
http://www.ethics.nv.gov/FORMS/Ethics%20in%20Government%20Law%202007%20and%20SB%20160%20%282009%20Session%29.pdf
Nevada Revised Statutes 281.571, Public Officers and Employees, Statement of Financial Disclosure, Contents; regulations, 1977
https://www.leg.state.nv.us/NRS/NRS-281.html#NRS281Sec571</t>
  </si>
  <si>
    <t>Each year the State Financing and Investment Commission, chaired by the governor, issues a five year projection on Georgia's debt obligations, but it does not include estimated revenues and expenditures. 
 The document covers the current fiscal year and five succeeding years. 
 The information is available online through the State Financing and Investment Commission website at no cost.</t>
  </si>
  <si>
    <t>New Hampshire Administrative Rules, Ret 401.04 “Standards of Conduct”, (d), (e), (f), 2009
http://www.gencourt.state.nh.us/rules/state_agencies/ret100-500.html
Confirmed with Tim Crutchfield, New Hampshire Retirement System, legal counsel, Feb. 11, 2015, Manchester, NH, phone</t>
  </si>
  <si>
    <t>In Florida, something called a Revenue Estimating Impact Conference is now held  prior to, during, and subsequent to each legislative session to assess the impact of pending and passed legislation. These conferences started taking place just two years ago, in 2013. 
The conferences project revenue, expenditures and obligations years into the future, and all of that data can be obtained electronically for free. "Florida does a good job of making everything available online in a timely manner," said Kurt Wenner.  
The conferences estimate financial projects at least up to five years into the future, and sometimes 10, said, according to Amy Baker an economist with the EDR. The conferences are made up of members of the House, Senate, a rep from the Governor's office and somebody from the EDR.</t>
  </si>
  <si>
    <t>The general Civil Service rule is that no gifts or hospitality are allowed that could influence job performance and workplace decisions. But the rules also allow each agency to add a "de minimis" regulation to their workforce, which allows for gifts and hospitality of minimal amounts -- up to $20 for any single item and $80 for any combination of items during a 3-month period.
Overall, the rules do not specify restrictions on gifts or hospitality to the worker's immediate family, which is defined as "an employee’s grandparent, parent, parent-in-law, stepparent, sibling, spouse, child, or stepchild." The State Ethics Act also bars civil servants from accepting any type of largesse that could influence their duties.</t>
  </si>
  <si>
    <t xml:space="preserve">Maryland Annotated Code, Oct. 2014, General Provisions Article, Title 5 Sec. 5-711 describes the prohibitions and allowances for gifts, meals http://ethics.maryland.gov/download/general/Ethics%20Law.pdf and 5-101 provides definitions including the definition of immediate family as spouse and dependent children and 505 specifies gifts and hospitality rules. </t>
  </si>
  <si>
    <t>Gift, defined. Nebraska State Law 49, Section 1423; effective 1976, last revised 2000; 
http://nebraskalegislature.gov/laws/statutes.php?statute=49-1423
Public official, employee, candidate, and other individuals; prohibited acts; penalty. Nebraska State Law 49, Section 14,101; effective 1976, last revised 2001; http://nebraskalegislature.gov/laws/statutes.php?statute=49-14,101
Code of Ethics, Policy on Conflicts of Interest and Council Procedures, accessed May 15, 2015; 
http://www.nic.ne.gov/policy/ethics.pdf</t>
  </si>
  <si>
    <t>Although there is no central ethics agency in New Mexico, all state employees are covered by the Gift Act, which bans gifts valued at more than $250 from "restricted donors" to "a state officer or employee or a candidate for state office, or that person's family." It also bans gifts of more than $1,000 from lobbyists.
 The members of the Judicial Standards Commission are also subject to the Gift Act.</t>
  </si>
  <si>
    <t>Maine Revised Statutes Title 17-A, Chapter 25, Section(s) 602, 605, 1981.
http://www.mainelegislature.org/legis/statutes/17-A/title17-Ach25sec0.html
Maine Revised Statutes Title 17-A, Chapter 1, Section(s) 2, 1975.
http://www.mainelegislature.org/legis/statutes/17-A/title17-Asec2.html
Executive Order No. 10, FY 88/89, April 1, 1989, An Order Establishing a Code of Ethics for the Executive Branch of Maine State Government, http://www.maine.gov/bhr/rules_policies/policy_manual/Executive%20Orders/Ex%20Order%2010%20FY%2088-89%20Ethics.pdf</t>
  </si>
  <si>
    <t xml:space="preserve">Kentucky Revised Statutes Chapter 11A, Section 45, 2000 http://www.lrc.ky.gov/Statutes/statute.aspx?id=595, accessed 20 January 2015.
Acceptance of Gifts, Kentucky Executive Branch Ethics Commission, July 2000,
http://ethics.ky.gov/SiteCollectionDocuments/employeeResources/AcceptanceofGifts.pdf, accessed 21 January 2015.
John Steffen, Kentucky Executive Branch Ethics Commission, executive director, 23 December 2014, Frankfort, Kentucky, phone interview. </t>
  </si>
  <si>
    <t>Delaware's executive branch publishes six reports annually through the Delaware Economic and Financial Advisory Council. DEFAC reports include estimates on General Fund revenues by major source, as well as estimates on expenditures by major category. The reports are available, and archived, on the web site of the Delaware Department of Finance. 
The reports include revenue estimates for the current year, plus projections for two additional years. Revenue estimates for the current year and the next budget year are used to calculate cash balances and appropriation limits. The reports are produced by DEFAC in December, March, April, May, June and September.</t>
  </si>
  <si>
    <t>Louisiana Revised Statutes 42:1115 Gifts. Effective April 1, 1980. Amended 1983 and 1987
http://www.legis.la.gov/Legis/Law.aspx?p=y&amp;d=99220 
Louisiana Revised Statutes 42:1115.1 Limitation on food, drink and refreshment. Effective March 30, 2008. Amended 2009 
http://www.legis.la.gov/Legis/Law.aspx?d=473275 
Louisiana Revised Statutes 42:1111 Payment from nonpublic sources. Effective April 1, 1980. Amended 1983, 1986, 1992, 1995, 2004, 2006, 2008, 2010 and 2014.
http://www.legis.la.gov/Legis/Law.aspx?d=99215</t>
  </si>
  <si>
    <t>The state computes and publishes online multi-year fiscal projections called Fiscal Accountability Reports every year by Nov. 15. These reports, which cover the current fiscal year and the next three years, are made available at no cost to the viewer on the governor's website when they are issued. The projections for 2015-2018 include estimates of state revenues and expenditures (Section 1) and long-term obligations (Section 6). 
These reports go to the legislature's budget committee in charge of expenditures (Appropriations) and to its revenue committee (Finance, Revenue and Bonding). The reports are based on consensus estimates between the executive's budget agency, the Office of Policy &amp; Management, and the legislature's Office of Fiscal Analysis. 
The state stays with its three-year projection of revenues and spending, rather than five years or longer. "In Connecticut the experience has been the longer the projection, the less reliable it becomes," said one state budget analyst. Connecticut gets most of its revenue through an income tax, which is very much tied to capital gains activity. "The result has been significant volatility in state revenue tied to the stock market," he said. "I don’t think a five-year projection in 2003 would have anticipated the 2008 stock market collapse."</t>
  </si>
  <si>
    <t xml:space="preserve">Montana Code Annotated title 2, chapter 2, part 1, section 4, 1977 http://leg.mt.gov/bills/mca/2/2/2-2-104.htm
Montana Board of Investments Governing Laws and Constitution, September 2013, http://investmentmt.com/Portals/96/shared/TheBoard/docs/BoardLaws.pdf
Dore Schwinden, Montana Public Employee Retirement Administration, Director, 28 March 2015, Helena, Montana, email
David Ewer, Montana Board of Investments, Executive Director, 26 February 2015, Helena, Montana, email </t>
  </si>
  <si>
    <t>No such law exists.
Mississippi Ethics Commission Executive Director Tom Hood: e-mail question-and-answer exchange - Feb. 18, 2015
Mississippi Secretary of State: www.sos.ms.gov/Elections-Voting/Documents/2015%20Lobbying%20Guide.pdf
State Legislature - House Bill 824:http://billstatus.ls.state.ms.us/documents/2015/html/HB/0800-0899/HB0825PS.htm</t>
  </si>
  <si>
    <t>Iowa Code Chapter 68B.22  "Government Ethics and Lobbying — Gifts accepted or received," Code of Iowa updated as of January 2015,
https://www.legis.iowa.gov/docs/code/2015/68B.pdf
Iowa Code Chapter 68B.23 "Government Ethics and Lobbying — Honoraria — Banned," Code of Iowa updated as of January 2015, https://www.legis.iowa.gov/docs/code/2015/68B.pdf</t>
  </si>
  <si>
    <t>No such law exists.
MOSERS Governance Policies, 14 September 1999, Section 4-10(23), amended 2014, http://www.mosers.org/~/media/Files/Adobe_PDF/Board/MOSERS_Governance_Policy.ashx
MPERS Investment Policy, 25 September 2014, Appendix Section VII, http://www.mpers.org/files/MIDLPDF%5CInvestment%20Policy%20%28Final%29%209-25-14.pdf</t>
  </si>
  <si>
    <t>K.S.A. 46-237a, Gifts to certain state officers and employees, 1974: 
http://ethics.ks.gov/statsandregs/46-237a.html</t>
  </si>
  <si>
    <t>Minnesota Statutes, Chapter 10A, Section 10A.071, 2014, https://www.revisor.mn.gov/statutes/?id=10a.071
Minnesota Statutes, Chapter 11A, Section 11A.075, 2014, https://www.revisor.mn.gov/statutes/?id=11A.075
Minnesota Statutes, Chapter 10A, Section 10A.01, Subd. 35, 2014, https://www.revisor.mn.gov/statutes/?id=10A.01</t>
  </si>
  <si>
    <t>Most members of the legislative ethics committee are legislators, who are subject to the state’s ban on gifts, which includes any product or service worth more than $25. The ban also applies to the other public members of the legislative committee, as they are appointed by legislative leaders, as well as to the members of the executive branch ethics committee, who are nominated by the governor, secretary of state and treasurer. 
The state’s gift ban applies to any public employee, which is defined to include a volunteer who “conducts state business on behalf of the governor, any executive branch official, agency, or the general court (the legislature).” The gift ban also applies to officials with the attorney general’s office.
Judges are subject to Canon 3, Rule 3.13, which governs gifts and hospitality. It says, in part: "A judge shall not accept any gifts, loans, bequests, benefits, or other things of value, if acceptance is prohibited by law or would appear to a reasonable person to undermine the judge’s independence, integrity, or impartiality." A judge can accepts accept gifts of "little intrinsic value, such as plaques, certificates, trophies, and greeting cards." They can also accept "ordinary social hospitality." Family members are not addressed.</t>
  </si>
  <si>
    <t>No such law exists. 
Cathal Connelly, Public Information Officer, Judicial Council of California, email, Feb. 24, 2015</t>
  </si>
  <si>
    <t>NJ Election Law Enforcement Commission  Deputy Director Joe Donohue, 1/28/15 interview at his office. 
Star-Ledger reporter Matt Friedman, 2/4/15 phone interview  
Former state Sen. William Schluter, 2/12/15 phone interview.</t>
  </si>
  <si>
    <t>State of Michigan Ethics Act http://www.michigan.gov/mdcs/0,1607,7-147-6881_13592-26139--,00.html</t>
  </si>
  <si>
    <t>Ariz. Constitution Art. 6, §42 
http://www.azleg.gov/FormatDocument.asp?inDoc=/const/6/42.htm
Arizona Judicial Performance Review, Rules of Procedure, accessed May 12, 2015
http://www.azcourts.gov/jpr/AboutJPR/RulesofProcedure.aspx
Laws current as of March 30, 2015.</t>
  </si>
  <si>
    <t>In Colorado, multiple state entities compute and publish multi-year fiscal notes looking at projected fiscal impacts going forward, including estimated revenues, expenditures and obligations. 
Colorado is not a state with a consensus revenue projection process, but instead has two competing estimates that can sometimes vary widely. For the legislature, economic forecasting is conducted by the nonpartisan Legislative Council, and for the executive branch it’s done by the Office of State Planning and Budgeting. They are available online at no cost. Fiscal notes are updated throughout the legislative process to reflect amendments adopted that change the proposed measure's fiscal impact.
“The state used to do five-year fiscal notes and pulled back to three because five was just way too shot-in-the-darkish,” said Tim Hoover, a former Denver Post reporter whose reporting focused on the state budget, and who now works as communications director for the Colorado Fiscal Institute. The December, 2014 “Colorado Economic Outlook Economic and Fiscal Review,” published by the Office of State Budget &amp; Planning, included economic issues, trends, forecasts, and indicators.</t>
  </si>
  <si>
    <t>David Scanlan, Office of the New Hampshire Secretary of State, senior deputy secretary of state, January 9, 2015, Lowell, Mass., phone 
Gordon Allen, Coalition for Open Democracy, co-chairman, January 19, 2015, Lowell, Mass., phone
NH1 News Investigates Buying your vote? A barely legal fundraising scheme, Kevin Landrigan, NH1, Mar 5, 2015
http://www.nh1.com/news/nh1-news-investigates-buying-your-vote-a-barely-legal-fundraising-scheme/
New Hampshire Democratic Party, summary of receipts and expenditures, October 29, 2014
http://sos.nh.gov/Committee102914.aspx?id=8589941504
New Hampshire Republican Committee, summary of receipts and expenditures, October 29, 2014 
http://sos.nh.gov/Committee102914.aspx?id=8589941515</t>
  </si>
  <si>
    <t>Massachusetts Financial Disclosure Law 
http://www.mass.gov/ethics/laws-and-regulations/financial-disclsoure-law.html
Statement of  Financial Interests 
http://www.mass.gov/ethics/commission-services/statement-of-financial-interests/</t>
  </si>
  <si>
    <t>"Constitutional and Statutory Provisions Concerning Alaska Judicial Retention and Evaluation, (http://www.ajc.state.ak.us/retention/retlaw.html) 
Provisions on elections (including judicial elections) in Alaska: A.S. 15.15 (Elections and Ballots), 15.35 (State Elections), 15.58 (Election Pamphlet), 22.05 (The Supreme Court), 22.07 (The Court of Appeals), 22.10 (The Superior Court), 22.15 (District Courts and Magistrates), (http://touchngo.com/lglcntr/akstats/Statutes.htm), accessed March 23, 2015; 
"Retention Evaluation Procedures," Alaska Judicial Council (http://www.ajc.state.ak.us/retention/retproced.html), accessed March 23, 2015</t>
  </si>
  <si>
    <t>South Dakota Codified Laws, Title 4, Chapter 11, “Post-Audit of Accounts,” Section 11, adopted 1943, last amended 1985, http://legis.sd.gov/Statutes/Codified_Laws/DisplayStatute.aspx?Type=Statute&amp;Statute=4-11-11.</t>
  </si>
  <si>
    <t>No such law exists.
Under NRS 281.559, public officers must report gifts with a value over $200 on their financial disclosure statements, filed with the Secretary of State. However, because members of the state's Commission on Ethics and the Commission on Judicial Discipline are part-time appointees earning less than $6,000 per year, they are not required to file disclosure forms.
The state's Code of Ethical Standards says a public officer or employee "shall not seek or accept any gift...which would tend improperly to influence a reasonable person in his position to depart from the faithful and impartial discharge of his public duties." This applies to Commission on Ethics and Commission on Judicial Discipline members as it does to all public officers and employees governed by the code.
Two of the Commission on Judicial Discipline's seven members are judges. As such, they must abide by Nevada Judicial Canon 3, which requires them to publicly report all gifts over $200 in value, as well as any reimbursement of expenses or other compensation they receive from anyone other than their employer.</t>
  </si>
  <si>
    <t>Right to Know Law, 2008. Act  3, unconsolidated statute.
http://www.legis.state.pa.us/CFDOCS/LEGIS/LI/uconsCheck.cfm?txtType=HTM&amp;yr=2008&amp;sessInd=0&amp;smthLwInd=0&amp;act=0003.&amp;CFID=249357484&amp;CFTOKEN=27081708 
Administrative Directive re: Right-to-Know Policy, Department of the Auditor General Commonwealth of Pennsylvania, Suzanne Itzko, Deputy Auditor General for Administration, Revised 2 May 2013, http://www.auditorgen.state.pa.us/media/default/misc/RTKAdminDirective50213.pdf</t>
  </si>
  <si>
    <t>No such law exists.
Rhode Island Access to Public Records Act §42-46, originally passed in 1979, can be found here:
http://webserver.rilin.state.ri.us/Statutes/TITLE42/42-46/INDEX.HTM</t>
  </si>
  <si>
    <t>North Dakota Constitution, Article XI, § 6, 1978, http://www.legis.nd.gov/constit/a11.pdf.
North Dakota Century Code, § 54-10-01(2), 1890 to 2005, http://www.legis.nd.gov/cencode/t54c10.pdf.
NDCC, § 54-06-04, 1890 to 2003, http://www.legis.nd.gov/cencode/t54c06.pdf.
NDCC, § 54-10-26, 1987 to 2003, http://www.legis.nd.gov/cencode/t54c10.pdf.
NDCC, § 54-10-29, 2005 to 2007, http://www.legis.nd.gov/cencode/t54c10.pdf.</t>
  </si>
  <si>
    <t>Ohio Revised Code 149.43 B, Availability of public records for inspection and copying, 2004 (latest amendment effective March 20, 2015): http://codes.ohio.gov/orc/149.43</t>
  </si>
  <si>
    <t>74 O.S. Chapter 8, section 212B Copies of Audit (2011)
http://www.oscn.net/applications/oscn/DeliverDocument.asp?CiteID=463982</t>
  </si>
  <si>
    <t>Interview 1/19/15 with Sandi Chereb, Las Vegas Review-Journal political reporter, Carson City.
Interview 1/19/15 with Barry Smith, executive director, Nevada Press Association, Carson City.
Phone interview 1/14/15 with Kevin Benson, deputy attorney general representing secretary of state's office.
"Chasing the Sunlight", Wade Beavers, report in summer 2014, Nevada Law Journal report (Vol. 14:953) http://scholars.law.unlv.edu/cgi/viewcontent.cgi?article=1565&amp;context=nlj
"Citing error, high court reverses campaign finance ruling," by The Associated Press, Feb. 11, 2015
http://www.ksl.com/index.php?sid=33438179&amp;nid=481
Nevada Campaign Practices law, 1981, NRS 294A. Chapter .0025, amended 2011, 2013.
https://www.leg.state.nv.us/NRS/NRS-294A.html#NRS294ASec0025</t>
  </si>
  <si>
    <t>Oregon Revised Statutes Chapter 192 - Records; Public Reports and Meetings, Section 192.420 (1973).
https://www.oregonlegislature.gov/bills_laws/lawsstatutes/2013ors192.html</t>
  </si>
  <si>
    <t>Gavin Geis, executive director, Common Cause Nebraska, in-person interview, the Mill coffeeshop, March 11, 2015
Bill Avery, former state senator and retired University of Nebraska-Lincoln political science professor, in-person interview, Scooter's coffeshop, March 19, 2015
Frank Daley, executive director of the Nebraska Accountability and Disclosure Commission, phone interview, March 9, 2015
Nebraska Accountability and Disclosure campaign-filings website, accessed May 29, 2015
http://www.nadc.nebraska.gov/ccdb/search.cgi</t>
  </si>
  <si>
    <t>NMSA &gt; CHAPTER 14 Records, Rules, Legal Notices, Oaths &gt; ARTICLE 2 Inspection of Public Records &gt; 14-2-6. Definitions. (2013) http://public.nmcompcomm.us/nmnxtadmin/NMPublicLink.aspx?jd=14-2-6
NMSA &gt; CHAPTER 12 Miscellaneous Public Affairs Matters &gt; ARTICLE 6 Audit Act &gt; 12-6-5. Reports of audits. (2009) 
http://public.nmcompcomm.us/nmnxtadmin/NMPublicLink.aspx?jd=12-6-5</t>
  </si>
  <si>
    <t>State Finance Law Section 8, subsection 2-b(a), no date available, http://codes.lp.findlaw.com/nycode/STF/2/8</t>
  </si>
  <si>
    <t>Gifts and hospitality provided to the Commissioner of Political Practices, legislators and judges, but not their families, are regulated.
In Montana Code Annotated title 2, chapter 2, part 1, section 4,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dutie."</t>
  </si>
  <si>
    <t>Public records defined (1935). NC GS 132-1. http://www.ncleg.net/gascripts/statutes/statutelookup.pl?statute=132-1</t>
  </si>
  <si>
    <t>As with other public officials in Nebraska, gifts and hospitality to members of the Accountability and Disclosure Commission and Judicial Qualifications Commissions and members of their immediate families are not permitted in exchange for agreement that the vote, official action, or judgment of the commission member will be influenced.</t>
  </si>
  <si>
    <t>Mississippi does not have a law regulating gifts and hospitality. However, the Ethics Commission discourages members and staff from accepting gifts and hospitality associated with their service at the agency. There are no known instances of this being offered or accepted by any member or staff in relation to their ethics-enforcement duties.
The House of Representatives did pass a bill in February 2015 to require public officials to annually report gifts worth $500 or more to the state Ethics Commission. As of Feb. 20, the bill was awaiting action in the state Senate.</t>
  </si>
  <si>
    <t>Comptroller: N.J.S.A. C.52:15C-11 (e) N.J.S.A. 52:15B-7 (2007) Section 2: http://nj.gov/comptroller/doc/statute.pdf</t>
  </si>
  <si>
    <t>No such law exists. 
Corroborated by: 
John Carroll, former dean of Cumberland School of Law and former acting director of the Alabama Ethics Commission, May 1, 2015, telephone interview. 
Mike Cason, al.com, state government reporter, April 12, 2015, telephone interview.
Phil Rawls, former government reporter, the Associated Press, June 2, 2015, telephone interview.</t>
  </si>
  <si>
    <t>No such law exists.
For all elected and appointed officials and state employees associated with these commissions in Missouri, there are no statutory or codified circumstances wherein they may not accept a gift, regardless of giver, value, timing, or location.
While lobbyists are required to report their gifts and hospitality provided to state officials, and Missouri Ethics Commissioners and members of the Commission on Retirement, Removal, and Discipline of Judges are required to report only gifts valued at $200 or above and hospitality given out-of-state on their financial asset disclosures.</t>
  </si>
  <si>
    <t>Statement of Findings and Conclusion, Tuininga v. Bullock Decision, Commissioner of Political Practices, 2013, http://politicalpractices.mt.gov/content/2recentdecisions/TuiningavBullockDecision
State of Montana Political Campaign Contribution Limits Summary -- applicable to 2014 campaigns State of Montana, 19 March 2014, http://politicalpractices.mt.gov/content/5campaignfinance/2014ContributionLimitSummary
Montana Code Annotated title 13, chapter 37, part 2, section 16, 1975, http://leg.mt.gov/bills/mca/13/37/13-37-216.htm
Jonathan Motl, Commissioner of Political Practices, Commissioner, 5 February 2015, Helena, Montana, telephone
Montana political practices commissioner seeks expansion of powers, Charles S. Johnson, Missoulian, 6 June 2014, http://missoulian.com/news/state-and-regional/montana-political-practices-commissioner-seeks-expansion-of-powers/article_49303056-ede1-11e3-b564-0019bb2963f4.html
Disclose Act praised by campaign finance experts, Charles S. Johnson, Ravalli Republic,  9 May 2015, http://ravallirepublic.com/news/local/article_c8b44390-f690-11e4-a15f-d3aec13c85d6.html</t>
  </si>
  <si>
    <t>Maryland Annotated Code, Oct. 2014, General Provisions Article,Public Ethics Law,  § 5-505 in accordance with General Provisions Article, § 5-505, http://ethics.maryland.gov/download/general/Ethics%20Law.pdf.
System Governance Policies, Appendix 3, as well as the Retirement System Governance Policies, Appendix 3. last updated 2013, http://www.sra.state.md.us/Agency/Board/Downloads/BOT_Policies.pdf</t>
  </si>
  <si>
    <t>No such law exists. Civil Service Rules do not apply to members of the Ethics Board</t>
  </si>
  <si>
    <t>No law requires performance evaluations of judges who are up for retention or reelection.</t>
  </si>
  <si>
    <t>Maine Statutes Title 17-A, Chapter 25, Section(s)2, 602, 605, 1975.
http://www.mainelegislature.org/legis/statutes/17-A/title17-Ach1sec0.html</t>
  </si>
  <si>
    <t>No such law exists. Judges in Wyoming are not given performance evaluations.</t>
  </si>
  <si>
    <t>According to Minnesota Statute Chapter 10A, Section 10A.071, any gift including money, real or personal property, a service, a loan, a forbearance or forgiveness of indebtedness, or a promise of future employment made to an official of the executive branch are not allowed. This include the Minnesota Board on Judicial Standards and the Minnesota Campaign Finance and Disclosure Board. 
 Family members are not covered under this provision. 
 In addition, members of the Board on Judicial Standards are required to abide by the Board’s Code of Ethics. According to Section 1.a, board members “shall avoid impropriety and the appearance of impropriety in all of the Board members’ Board activities.” 
 In 2014, the legislature loosened the state’s so-called “gift ban” to include food and beverage when it is given at a reception, meal, or meeting and if:
 The reception, meal, or meeting is held away from the recipient's place of work by an organization before whom the recipient appears to make a speech or answer questions as part of a program; or
 The recipient is a member or employee of the legislature and an invitation to attend the reception, meal, or meeting was provided to all members of the legislature at least five days prior to the date of the event.</t>
  </si>
  <si>
    <t>State law does not set up a process for evaluating the performance of judges or require the public to have access to any performance evaluations.</t>
  </si>
  <si>
    <t>The Massachusetts conflict of interest law regulates gifts and hospitality offered to public employees, including members of the Ethics Commission, but does not contain language that explicitly bans such gifts to their immediate family members.   
Immediate family is defined in the conflict of interest law as the employee and his spouse, and their parents, children, brothers and sisters.
From the state regulations for the statute also are absent specific language about gifts to public employees that extends to their immediate family members.
The financial disclosure law specifically requires that public employees covered by the statute, including those at the Ethics Commission, report on their annual statement of financial interest any gift valued at $100 or more if the giver had a matter directly related to the Ethics Commission’s work.   
However, the regulations state a public employee can’t accept reimbursement, waiver or payment for the travel expenses of a family member who accompanies the public employee on a trip.  
The law does prohibit the offering, giving or accepting of gifts from a lobbyist to both a member of the Ethics Commission or of their immediate family.  Immediate family is defined in the financial disclosure statute as a spouse and any dependent children residing in the reporting person’s household.
The same law applies to the Commissioners on the Commission of Judicial Conduct.</t>
  </si>
  <si>
    <t>No such law exists.
 State law provides no process to evaluate the performances of judges who are up for re-election. “The ballot box is the only real tool the public has,” said Steve Canterbury, administrator of the Supreme Court. “It used to be that members of the state bar could evaluate the judges, but since it was not mandatory it wasn’t terribly valid and some questioned it.” It is no longer done.</t>
  </si>
  <si>
    <t>Judicial evaluation is part of the retention process, which comes directly from the Constitution. It specifies that in the sixth year of his or her judgeship, a judge or justice “may give notice in the manner provided by law of a desire to continue in office … (T)he justice or judge shall continue in office for another term of six years unless a majority of the members of the General Assembly voting on the question vote against continuation in office.”
 Under the law, an eight-member Joint Committee on Judicial Retention - four members appointed by the Speaker of the House and four by the President Pro Tem of the Senate - considers the retention application and holds hearings open to the public. The committee examines all aspects of the judge's tenure - “judicial performance, including such factors as integrity, judicial temperament, impartiality, health, diligence, legal knowledge and ability, and administrative and communicative skills.” The Legislature then meets as one body to approve or disapprove the recommendations of the committee, voting by secret ballot.</t>
  </si>
  <si>
    <t>The Department of Finance and Administration (DFA) publishes detailed two-year revenue projections, including an explanation of economic forecast assumptions. The report is immediately made available for free online at the DFA website. It includes revenues but not expenditure forecasts (the Revenue Stabilization Act demands that Arkansas expenditures cannot exceed revenues).</t>
  </si>
  <si>
    <t xml:space="preserve">The  Judicial Performance Evaluation Program in Virginia is established pursuant to Virginia Code 17.1-100 and provides reports evaluating the performance of justices and judges when they are up for re-election. </t>
  </si>
  <si>
    <t>The governor’s Department of Finance each January publishes a five-year projection of revenues, expenditures and obligations. The document is updated after the new budget is enacted. In addition, the Legislative Analyst publishes a similar projection each November. The treasurer and controller report on the state's debt obligations.</t>
  </si>
  <si>
    <t>Maine law does not explicitly regulate gifts and hospitality offered to members of the ethics agency. 
 However, Maine’s Criminal Code prohibits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Maine’s Criminal Code does not explicitly address gifts made to immediate family of public servants.
 “Pecuniary benefit” is defined broadly, and although it contains certain exceptions (e.g., meals provided as part of an informational seminar, 17-A § 602), it does not contain any minimum dollar value threshold.
 Under the Criminal Code's definition, "public servant" means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 17-A § 1</t>
  </si>
  <si>
    <t>In practice, the state publishes multi-year fiscal projections, including estimated revenues, expenditures and obligations, looking forward three years.
The projections are available to the public online at no cost.</t>
  </si>
  <si>
    <t>Indiana Code 4-2-6-8, financial disclosure in Ethics and Conflicts of Interest law, http://statecodesfiles.justia.com/indiana/2014/title-4/article-2/chapter-6/chapter-6.pdf
State Rule: 42 IAC 1-5-1, concerning gifts, travel expenses, http://webcache.googleusercontent.com/search?q=cache:-0M3N0VEAXoJ:www.in.gov/legislative/iac/T00420/A00010.PDF+&amp;cd=1&amp;hl=en&amp;ct=clnk&amp;gl=us</t>
  </si>
  <si>
    <t xml:space="preserve">Judges are elected and there is no nonpartisan procedure for evaluating judges. “Texas doesn’t do judicial evaluations other than elections,” said Osler McCarthy, staff attorney/public information for the Texas Supreme Court.  </t>
  </si>
  <si>
    <t>State law considers employees of the Ethics Board and Ethics Administration as public servants who are expressly forbidden from soliciting or accepting anything of economic value as a gift or gratuity from any person who has or is seeking a contractual or business relationship with the agency. The law is unclear about gifts and hospitality to family members beyond spouses.
 Louisiana Supreme Court justices, who decide ethics issues for state-level judges, are bound by the same Code of Judicial Conduct as other judges and forbidden from accepting gifts and hospitality.</t>
  </si>
  <si>
    <t>Utah uses a merit-based retention system established by law. Voters are given independent ratings and then vote to retain or not to retain.  Director of the Utah Judicial Performance Evaluation Commission Joanne Slotnick says that the system has the effect of eliminating poor judges before election day. 
In the last election cycle, four out of five judges who had received poor ratings chose not to stand for retention.</t>
  </si>
  <si>
    <t xml:space="preserve">The Department of Revenue in November publishes its main report forecasting revenue 10 years into the future. Separately, the Office of Management and Budget in December releases a 10-year forecast of obligations that details departmental forecasts. However, an exact dollar amount for all debt is difficult to ascertain: "Debt information is more complicated," says Gunnar Knapp, director of the Institute of Social and Economic Research. "You can find it on various state websites, but it's trickier and kind of hidden away on the Department of Administration's website in separate areas." </t>
  </si>
  <si>
    <t>Illinois Compiled Statutes, State Employee Ethics Act, 5 ILCS 430, Article 10-10, December 9, 2003, http://www.ilga.gov/legislation/ilcs/ilcs5.asp?ActID=2529&amp;ChapterID=2</t>
  </si>
  <si>
    <t>A 100 score is earned if the state publishes multi-year fiscal notes estimating revenues, expenditures, and obligations that cover the current year and at least five future years. The information is available online for no cost, can be obtained electronically within a week for free, or in paper for no more than the cost of photocopies.
A 50 score is earned if it takes two weeks to obtain the projections, requesters are required to visit an office, or a fee must be paid. A 50 score is also earned if the projections only cover the current year and at least two future years.
A 0 score is earned if it takes more than a month to obtain the projections, the cost is prohibitive, or they cannot be obtained at all.</t>
  </si>
  <si>
    <t>There was a Judicial Performance Evaluation Commission that helped rate appellate court judges to help voters decide in a retention election, but the law governing that body was allowed to sunset by the legislature on June 30, 2014. 
 The judiciary is in flux in Tennessee after citizens voted to amend the state Constitution to let the governor appoint appellate court judges with the legislature's approval. The legislature may well decide to create another type of commission to evaluate the appellate court judges.</t>
  </si>
  <si>
    <t>Alabama does not make multi-year fiscal projections. 
The governor’s recommended budget each year includes data on the previous year and projections for the current year and the following year. 
Information on debt service is available for future years. But otherwise the state does not produce reports that project revenues and expenditures five years into the future.</t>
  </si>
  <si>
    <t>Executive Order – Establishing a Code of Ethics for Executive Branch Officers and Employees, January 10, 2011, http://gov.georgia.gov/sites/gov.georgia.gov/files/imported/vgn/images/portal/cit_1210/55/12/16721115801_10_11_04.pdf
Georgia Government Transparency and Campaign Finance Act - O.C.O.G § 21-5-3, (14) 2014; § 21-5-3, (17) 2014 
http://www.ethics.ga.gov/wp-content/uploads/2011/08/2014-B%20GA%20Govt%20Transparency%20and%20Campaign%20Finance%20Act%20effective%20Januay%2031%202014%20INCORPORATING%20HB310%20and%20SB297%20FINAL.pdf</t>
  </si>
  <si>
    <t>Members of the Iowa Ethics and Campaign Disclosure Board are required to follow the gifts and hospitality laws, according to Megan Tooker, executive director and legal counsel for the board. Members of the legislative ethics committees, as members of the General Assembly, are required to follow the gifts and hospitality laws. 
Employees of the judicial branch are required to abide by the "Gifts, Honoraria and Service Contracts" in the Iowa Court Rules (22.22-22.25). Gift laws include members of the immediate family. However, the rule excludes "a member of a board, commission, or committee" from the definition of an "official" who is subject to the prohibition against receiving honoraria and gifts.</t>
  </si>
  <si>
    <t>Kansas law prohibits members of the Governmental Ethics Commission and their staff from accepting gifts, entertainment and other forms of hospitality with the exception of meals costing $25 or less. The law does not mention family members.</t>
  </si>
  <si>
    <t>Idaho Code Section 18-1356, Gifts to Public Servants by Persons Subject to Jurisdiction, 1972, last amended 2008; http://legislature.idaho.gov/idstat/Title18/T18CH13SECT18-1356.htm
Idaho Code Section 18-1359E, Using Public Position for Personal Gain, 1990, last amended 2005; http://legislature.idaho.gov/idstat/Title18/T18CH13SECT18-1359.htm
Idaho Code Section 59-703, Ethics in Government Act – Definitions, 1990, amended in 1999 
http://legislature.idaho.gov/idstat/Title59/T59CH7SECT59-703.htm</t>
  </si>
  <si>
    <t>No such law exists. 
There is no process under the law to evaluate the performance of judges.
In Rhode Island, judges are not elected but appointed for life.
The Supreme Court has adopted rules calling for judicial performance evaluations, but the results are not public. The 11-member committee, appointed by the Supreme Court, consists of 6 judges, 3 lawyers and 2 public members familiar with the courts. It shall evaluate judges every two years in all facets of their performance and submit annual reports to the Supreme Court. All of the reports and evaluations are confidential.</t>
  </si>
  <si>
    <t>The Inspector General and members of the State Ethics Commission are subject to the same gifts rules that govern all state employees and appointees. The rule generally prohibits them from accepting gifts from anyone who has a business relationship with their office or body or who is seeking to influence them. Donors are also prohibited from providing gifts worth anymore than a nominal amount to those individuals. The rule applies to spouses and unemancipated children of state employees and appointees. 
 Members of the House and Senate Ethics Committees are subject to the same state law (Indiana Code 2-7-1-4 ), as other legislators. It restricts them from accepting gifts above a specific value, varying by the type of gift. They may not receive any honorariums for appearances or speeches made in their capacity as legislators.
Kathryn Dolan, public information officer for the Indiana Supreme Court said, there isn't a specific rule that guides ethics of the seven members of the Commission for Judicial Qualifications, but the majority of the commission is bound by attorney and judicial ethics canon rules that include gift restrictions.  The chief justice of the Supreme Court, who chairs the commission, and the three members who are attorneys elected by their peers are bound by those rules.  Three other members are lay citizens appointed by the governor.</t>
  </si>
  <si>
    <t>All state and municipal employees, whether hired through civil service or employed in union and non-union jobs, must adhere to the state's conflict of interest laws, which prohibit employees from taking gifts in the form of goods or hospitality from anyone with whom they have a financial or personal relationship. 
Chapters 268A and 268B deal with conduct of public officials.
Under Chapter 268A Section 3,  Whoever knowingly, otherwise than as provided by law for the proper discharge of official duty, directly or indirectly, gives, offers or promises anything of substantial value to any present or former state, county or municipal employee or to any member of the judiciary, or to any person selected to be such an employee or member of the judiciary: (i) for or because of any official act performed or to be performed by such an employee or member of the judiciary or person selected to be such an employee or member of the judiciary; or (ii) to influence, or attempt to influence, an official action of the state, county or municipal employee or to any member of the judiciary; or
(b) Whoever knowingly, being a present or former state, county or municipal employee or member of the judiciary, or person selected to be such an employee or member of the judiciary, otherwise than as provided by law for the proper discharge of official duty, directly or indirectly, asks, demands, exacts, solicits, seeks, accepts, receives or agrees to receive anything of substantial value: (i) for himself for or because of any official act or act within his official responsibility performed or to be performed by him; or (ii) to influence, or attempt to influence, him in an official act taken;
Under Section 6 of Chapter 268B, which deals with financial disclosure by public officials, “No executive or legislative agent shall knowingly and willfully offer or give to any public official or public employee or a member of such person’s immediate family, and no public official or public employee or member of such person’s immediate family shall knowingly and willfully solicit or accept from any executive or legislative agent, any gift of any kind or nature; provided, however, that the state ethics commission shall promulgate regulations: (i) establishing exclusions for ceremonial gifts; (ii) establishing exclusions for gifts given solely because of family or friendship; and (iii) establishing additional exclusions for other situations that do not present a genuine risk of a conflict or the appearance of a conflict of interest.” That law covers both gifts and hospitality offered or received by state employees. Gifts to family members are exempted from this law provided they do not pose a conflict of interest. 
Attorney Galen Gilbert, an expert in Civil Service law, said employees are restricted from taking any gift valued at more than $50 and must file a disclosure form for those gifts of less then $50. Employees are also made aware of state conflict of interest and code of conduct  requirements and must adhere to them or face discipline that can include termination, he added. The law does, however, provide for some exceptions, including gifts received from certain relatives or family members. 
The state also provides educational materials along with an online training program for state, county and municipal employees to instruct them in the law and encourage them to adhere to conflict of interest requirements.</t>
  </si>
  <si>
    <t>Illinois code bans gifts from prohibited sources to state officers, members and employees and their spouses and immediate families who live with them.  This includes the members of the ethics entities.
 (5 ILCS 430/10-10) 
    Sec. 10-10. Gift ban. Except as otherwise provided in this Article, no officer, member, or State employee shall intentionally solicit or accept any gift from any prohibited source or in violation of any federal or State statute, rule, or regulation. This ban applies to and includes the spouse of and immediate family living with the officer, member, or State employee. No prohibited source shall intentionally offer or make a gift that violates this Section. 
    (5 ILCS 430/10-15) 
    Sec. 10-15. Gift ban; exceptions. The restriction in Section 10-10 does not apply to the following: 
(...)  (12) Any item or items from any one prohibited source during any calendar year having a cumulative total value of less than $100.
The Judicial Inquiry Board follows the Code of Judicial Conduct as a guide. 
That Code requires judges to list gifts and their donors. 
8. The name of the donor and a brief description of any gifts received by the judge or members of the judge's immediate family (spouse and minor children residing with the judge). Gifts of transportation, food, lodging or entertainment having a value in excess of $250 must be reported. All other gifts having a value in excess of $100 must be reported. Gifts between the judge and the judge's spouse, children or parents shall not be reported.</t>
  </si>
  <si>
    <t>29 Del. code. 5813(e), http://1.usa.gov/1H5RpUz, 
29 Del. code. 5806: http://1.usa.gov/1CkLTa4 Approved July 23, 1990; 
29 Del. C. 5835: http://1.usa.gov/16n5BHJ, First Approved July 26, 1995, amended in July 1995 and August 2012</t>
  </si>
  <si>
    <t>Appeals in California must be resolved in the courts, a process that deters many from filing cases. Plaintiffs who prevail can recover court costs and attorney fees. A small number take years to resolve as they are appealed to the state Supreme Court. 
The Center for Investigative Reporting has challenged the denial of access to records of citations at long-term care facilities by the state Department of Public Health. The case was argued in the Supreme Court in December 2014. In July, 2014, two newspaper groups sued the state Senate in Sacramento County Superior Court to contest the refusal to release the calendars of two senators who were indicted on political corruption charges.</t>
  </si>
  <si>
    <t>Political Reform Act of 1974, Government Code, §89503, (Amended 1996)
http://leginfo.legislature.ca.gov/faces/codes_displaySection.xhtml?lawCode=GOV&amp;sectionNum=89503.
Political Reform Act of 1974, Government Code, §82028, (Amended 1996)
http://leginfo.legislature.ca.gov/faces/codes_displaySection.xhtml?lawCode=GOV&amp;sectionNum=82028
Fair Political Practices Commission, Gift Limits and Honoraria, Sacramento, Jan. 12, 2015
http://www.fppc.ca.gov/index.php?id=31
Fair Political Practices Commission, Regulations, §18932, undated 
http://www.fppc.ca.gov/legal/regs/current/18943_2.pdf</t>
  </si>
  <si>
    <t>No such law exists. 
Regulation 4, regarding sanctions, can be found here, accessed March 4, 2015:
http://www.purchasing.ri.gov/rulesandregulations/rulesandregulations.aspx</t>
  </si>
  <si>
    <t>C.G.S., Title 1, Chap. 10, Sec. 1-84 (a) through (g) and 1-84(k), 1975. http://www.cga.ct.gov/current/pub/chap_010.htm#sec_1-84</t>
  </si>
  <si>
    <t>Ark. Code 21-8-801 “Ethics and conflicts of interest,” 1988.
http://law.justia.com/codes/arkansas/2010/title-21/chapter-8/subchapter-8/21-8-801
Ark.Code 21-8-402, "Definitions," 1988
http://law.justia.com/codes/arkansas/2010/title-21/chapter-8/subchapter-4/21-8-402
Ark. Code 21-8-701 (d)(9) "Persons Required to File," 1988
http://law.justia.com/codes/arkansas/2010/title-21/chapter-8/subchapter-7/21-8-701
Amendment 94 to the Arkansas Constitution, 2014
Article 19, Section 30 "Gifts from lobbyists"
http://www.sos.arkansas.gov/elections/Documents/Issue%20No%203%20with%20text.pdf</t>
  </si>
  <si>
    <t>Idaho law closely regulates gifts and hospitality offered to public servants, members of the state Legislature and their family members. In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</si>
  <si>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Acceptance of gifts are generally prohibited in the Maryland Ethics Law with some exceptions detailed here: 
The law allows discretion if the person accepting the gift does not think it is intended to influence him/her. Family is not prohibited to receive gifts. 
There is no requirement that gifts to a family member must be reported. "Gift solicitation is prohibited, but meals and drinks are generally exempt in the section of the Maryland Code that governs gift giving to avoid the appearance of impropriety.
The ethics law says a state employee may not knowingly accept a gift, directly or indirectly, from an entity that
the official or employee knows or has reason to know:
(i) does or seeks to do any business of any kind, regardless of
amount, with the official’s or employee’s governmental unit;
(ii) engages in an activity that is regulated or controlled by the
official’s or employee’s governmental unit;
(iii) has a financial interest that may be affected substantially and
materially, in a manner distinguishable from the public generally, by the performance
or nonperformance of the official’s or employee’s official duties; or
(iv) is a regulated lobbyist with respect to matters within the
jurisdiction of the official or employee.
(c) (1) Notwithstanding subsection (b) of this section, an official or employee
may accept a gift listed in paragraph (2) of this subsection unless:
(i) the gift would tend to impair the impartiality and independent
judgment of the official or employee; or
(ii) as to a gift of significant value:
1. the gift would give the appearance of impairing the
impartiality and independent judgment of the official or employee; or
2. the official or employee believes or has reason to believe that
the gift is designed to impair the impartiality and independent judgment of the official"</t>
  </si>
  <si>
    <t>There is no administrative appeals process for FOI requests. The only recourse available to citizens denied the rights granted by the FOI is to appeal to the circuit courts. The circuit court must hear the petition within seven days. In practice, citizens might be priced out of appealing because of the costs and time of litigation. 
“Not really—except by going to court,” reporter Max Brantley said of whether citizens could resolve appeals to access to information requests. “That’s really the only resolution.” Brantley said that there were often occasions when he believed that the denial of information that he requested was a violation of FOI law, but challenging it in court was prohibitively expensive. 
“I do them on my own, and I have to pay the filing fee, but somebody else who tried to fight it would probably have to pay a lawyer to do it,” said Matt Campbell, a Little Rock attorney who has taken FOI appeals to court.</t>
  </si>
  <si>
    <t>In practice, the state computes and publishes multi-year fiscal projections, including estimated revenues, expenditures and obligations.</t>
  </si>
  <si>
    <t>According to 24.45.131, "The commission or its staff shall examine each statement or report filed under this chapter within 10 days after the date it is filed." Additionally, beyond initial examination, the Alaska Public Offices Commission Component states a goal of auditing at least 80 percent of filings submitted under AS15.13, AS39.50, AS24.60, and AS24.45. In 2012 and 2013, 100 percent of lobbying disclosure records were audited.</t>
  </si>
  <si>
    <t>No such law exists requiring the regular auditing of lobbying disclosure records.</t>
  </si>
  <si>
    <t xml:space="preserve">Members of the Ethics Commission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commissioner in the performance of the commissioner's official duties or is intended as a reward for any official action on the commissioner's part, according to Hawaii Statutes, Chapter 84, Section 11.
 Any other gifts valued in the aggregate of more than $200 must be disclosed on an annual form.
 </t>
  </si>
  <si>
    <t>Alabama law does not require regular or random auditing of lobbyists’ disclosure records. 
However, it does task the Ethics Commission with investigating suspected inaccuracies in filings and directs the commission to seek audits by the Alabama Examiner of Public Accounts when and as needed.</t>
  </si>
  <si>
    <t>Maine’s Criminal Code prohibits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Maine’s Criminal Code does not explicitly address gifts made to immediate family of public servants.
“Pecuniary benefit” is defined broadly, and although it contains certain exceptions (e.g., meals provided as part of an informational seminar, 17-A § 602), it does not contain any minimum dollar value threshold.
 The State of Maine Employee Handbook, while not law, further stipulates, “You may not ask for or accept any good or service that has a monetary value from any person or business that does business or expects to do business with the State of Maine.”</t>
  </si>
  <si>
    <t>Steve Harshman, Wyoming Legislature, State House of Representatives, Co-Chairman of the Joint Appropriations Committee, May 12, 2015, phone.                                                               
Ruth Ann Petroff, Wyoming Legislature, State House of Representatives, April 28, 2015, phone.
Wyoming State Budget 2015-2016 Supplemental, Department of Administration and information website, Dec. 1, 2014
https://drive.google.com/a/jhcr.org/file/d/0B9L2AFFD9o_LNXBsbEp1WU1qY00/view</t>
  </si>
  <si>
    <t>How long an appeal takes varies greatly depending on the agency involved, the level of public interest in the fulfillment of a request, and the persistence of the requestor, according to journalists and an attorney. This is in large part because no single agency deals with administrative appeals to denials of public records requests, and as such there is no consistency across state government, according to media lawyer John McKay, which also makes it impractical to objectively say how long the appeals process takes on average. In statute, 2 AAC 96.100 et seq. requires anyone who wishes to appeal a public records request denial to write a letter to the agency head asking for reconsideration within 60 working days of the denial. Beyond that a challenge moves into the Superior Court. 
An example of the appellate process taking longer than statutorily required is a 2014 request by Alaska Public Media for documents from the governor's office relating to an investigation into the Alaska National Guard. An initial delay of several months was followed by an expedited resolution from the Alaska Superior Court to release records before Election Day. That occurred in response to a lawsuit filed by McKay on behalf of APM and Alaska Dispatch. Additionally, some individual departments and agencies determine their own appeals process. The University of Alaska, for example, uses Board of Regents Policy 06.02.090 to describe its appeals process: a written appeal should be addressed to the chancellor of the relevant major administrative unit or to the president of the statewide administrative unit within 30 days, the policy states. The Alaska Industrial Development and Export Authority, a state-owned corporation, allows 60 days for an appeal which is addressed to the executive director -- any action beyond that must go to the Superior Court.
One substantial problem exists within the court appeals process, which can impact people seeking public records: "The executive branch will just ignore a request they'll delay it, delay it, delay it. I've had requests for information that I haven't gotten for months. They'll say false reasons why you can't get it, but here's the real kicker: go ahead and sue, and if the judge rules against you on any part of it, you can get stuck with attorneys fees that could bankrupt you."</t>
  </si>
  <si>
    <t>Civil servants are included under the general ban that no public servant shall solicit or accept, directly or indirectly, any thing of economic value as a gift or gratuity from any person who has or is seeking a contractual, business, or financial relationship with the public servant’s agency. Public servant also includes elected officials, legislators and their staffs, and executive branch officials who are not civil servants.
Family members are not mentioned specifically in the law on gifts and hospitality, but are specifically forbidden from taking part in the related law of abuse of office. The law has been interpreted by the Louisiana Board of Ethics – and this reading is followed – as gift or payment of money or anything of value for the purchase of food, drink, or refreshment for the purpose of lobbying and that the amounts spent (currently limited at $60 per person) “spouses or minor children are also reportable” by the elected officials and as expenditures by lobbyists.</t>
  </si>
  <si>
    <t>A YES score is earned if there is a legal requirement for the regular auditing of lobbying disclosure records by an impartial third party.
A MODERATE score is earned if independent auditing only occurs when financial irregularities are discovered or suspected or the law requires a compliance review.
A NO score is earned if no such law exists.</t>
  </si>
  <si>
    <t>Legislative Fiscal Bureau,  "State Budget Process: Informational Paper #74, January  2013, http://legis.wisconsin.gov/lfb/publications/Informational-Papers/Documents/2013/74_State%20Budget%20Process.pdf
Todd Berry, president, Wisconsin Taxpayers Alliance, 401 North Lawn St., Madison. Email: pres1@wistax.org' Face-to-face interview and followup emails, Feb. 17, 2015 and Feb. 18, 2015
"State Budget: Process and Issues," The Wisconsin Taxpayer, October 2014. www.wistax.org
"Window on the Wiscnsin State Budget," The Wiscnsin Taxpayer, August 2013 www.wistax.org</t>
  </si>
  <si>
    <t>Montana Code Annotated, title 5, chapter 7, part 3, section 10, 2006, http://leg.mt.gov/bills/mca/5/7/5-7-310.htm
National Conference of State Legislators, Revolving Door Prohibitions, http://www.ncsl.org/research/ethics/50-state-table-revolving-door-prohibitions.aspx</t>
  </si>
  <si>
    <t>New Hampshire, through the Secretary of State’s office, participates in the U.S. Election Assistance Commission's Election Administration and Voting Survey. It did so in 2014 and for the 2012 election, the most recent for which a report has been published. 
 The state submitted data in response to most of the questions, but not all of them. For example, the state did not provide detailed data concerning the rejection of provisional ballots, according to the 2012 report.</t>
  </si>
  <si>
    <t>Mike McKown, director of the state Budget Office, in a telephone interview from his office in the state Capitol in Charleston WV on Jan. 2, 2015. 
Governor’s budget on its Web site, accessed on April 23, 2015. 
http://www.budget.wv.gov/executivebudget/Pages/recommendedbudget.aspx
Associated Press article entitled Tomblin Plans Targeted Cuts, Reserves to Cover $195 million Budget Gap, published Jan 12, 2015, by WV Public Media.
http://wvpublic.org/post/tomblin-plans-targeted-cuts-reserves-cover-195-million-budget-gap</t>
  </si>
  <si>
    <t>AB 273, pertaining to a cooling-off period for legislators to work as paid lobbyists, accessed July 28, 2015
https://www.leg.state.nv.us/App/NELIS/REL/78th2015/Bill/1746/Overview
Nevada Legislative Department law, 1867,  NRS 218A. Chapter .975, amended 2011.
https://www.leg.state.nv.us/NRS/NRS-218A.html#NRS218ASec975
Email 1/21/15 from Nevada political writer Jon Ralston 
Interview 1/21/15 with Sandi Chereb, Las Vegas Review-Journal political reporter, Carson City.</t>
  </si>
  <si>
    <t>Is there effective monitoring of lobbying disclosure requirements?</t>
  </si>
  <si>
    <t>A 100 score is earned if the administrative appeals entity acknowledges cases promptly and moves them steadily toward resolution, usually in under two months. There is no cost associated with the administrative appeals process. 
A 50 score is earned if the administrative appeals agency acts with some delay and cases take between two and four months to be resolved.
A 0 score is earned if there is no administrative appeals agency or appeals are regularly not resolved. A 0 is also scored if the appeals have to go through the court system.</t>
  </si>
  <si>
    <t>Ric Brown, Finance Secretary, 19 February 2015, Richmond, Virginia, interview by phone.
The 2015 Executive Budget Document, Department of Planning and Budget, 17 December 2014. https://solutions.virginia.gov/pbreports/rdPage.aspx?rdReport=BDOC2015_FrontPage
The 2014 Executive Budget Document, Department of Planning and Budget, 16 December, 2013. https://solutions.virginia.gov/pbreports/rdPage.aspx?rdReport=BDOC2014_FrontPage</t>
  </si>
  <si>
    <t xml:space="preserve">Alabama has no administrative appeals agency or even specified administrative process to appeal denial of records requests. The only ways to protest are to either file suit in court, which can be expensive and time consuming, or attempt to apply political or social pressure through media attention, which is not a guaranteed solution. </t>
  </si>
  <si>
    <t>No such law exists.
Missouri Revised Statutes, 1987, Chapter 105 section 456, amended 1985, 1990, 1991, 1998, 2010, http://www.moga.mo.gov/mostatutes/stathtml/10500004561.html</t>
  </si>
  <si>
    <t>Ralph Thomas, communications director for Washington Office of Financial management, email interview 3/10/2015; 
Michael Mann, managing consultant, Legislative Evaluation &amp; Accountability Program Committee, email interview 4/14/2015
Office of Financial Management Gov. Jay Inslee's proposed 2015-2017 budget, accessed April 22, 2015 
http://www.ofm.wa.gov/budget15/highlights/</t>
  </si>
  <si>
    <t>Kentucky Revised Statutes Chapter 11A, Section 45, Subsection 1 explicitly says that public servants and all employees of state government and their spouses or dependent children cannot knowingly "accept any gifts or gratuities, including travel expenses, meals, alcoholic beverages and honoraria" worth more than $25 in a year from anyone regulated by, in litigation with or involved in business dealings with the state. In 2008, Gov. Steve Beshear's Executive Order 2008-454 reinforced the $25 gift rule and applied it to areas of state government that technically were outside the executive branch before that executive order. 
The statutes, however, do provide for certain exceptions, such allowing the employee to accept a ticket to a sporting event if the employee pays face value for the ticket's cost. Another exemption allows an executive branch employee working on an economic incentive or tourism deal to accept a gift, but it must be registered with the Executive Branch Ethics Commission. 
KRS 11A.045 also allows the Executive Branch Ethics Commission latitude to determine whether gifts are acceptable in specific instances. However, if an elected official or officer accepts a gift worth more than $200, that must be listed on the official's annual financial and asset disclosure form.</t>
  </si>
  <si>
    <t>Members of the Commission are public employees and the law prohibits them and their family, which includes a spouse and dependent children, from accepting gifts and hospitality above $100. 
 Commissioners and their families also abide by an 2011 executive order that prohibits gifts to state employees, according to Maria Bazile with the Commission. 
 A gift is defined as anything including meals, travel and tickets with a value of more than $25, according to Maria Bazile with the Commission. 
 Members of the Judicial Qualifications Commission are treated like other commission and board members in state government and must follow the same gift and hospitality guidelines.</t>
  </si>
  <si>
    <t>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Governor Gary R. Herbert's Budget Recommendations, Fiscal Year 2016, updated December 19, 2014, http://gomb.utah.gov/wp-content/uploads/sites/7/2014/12/2016-FINAL-BUDGET-BOOK-12.22.2014.pdf. Accessed May 15, 2015.</t>
  </si>
  <si>
    <t>Any person who files an annual financial disclosure form is subject to gift reporting as specified in FS 112.3148. 
112.3148 Reporting and prohibited receipt of gifts by individuals filing full or limited public disclosure of financial interests and by procurement employees.—
(2) As used in this section:
(a) “Immediate family” means any parent, spouse, child, or sibling.
Kerrie Stillman with the Ethics Commission confirms that hospitality is addressed under the gift-rule as long as it can be considered as something with a monetary value. Then it is prohibited or reportable under the law. 
There is no mention in the law of any regulations on gifts or hospitality in regard to the Judicial Qualifications Commission.</t>
  </si>
  <si>
    <t>Arizona Revised Statutes, Title 13 Chapter 26 Bribery of a public servant or party officer; classification
http://www.azleg.state.az.us/FormatDocument.asp?inDoc=/ars/13/02602.htm&amp;Title=13&amp;DocType=ARS
Laws current as of March 30, 2015.</t>
  </si>
  <si>
    <t>Stephen Klein, Chief Fiscal Officer, interview Jan. 29, 2015.
Finance and Mgt. Commissioner James Reardon, personal interview Feb. 4, 2015.
Jack Hoffman, senior policy analyst Public Assets Institute personal interview Jan. 29, 2015.
Governor's FY 2016 Budget statement, delivered Jan. 15, 2015, accessed April 17, 2015.
http://governor.vermont.gov/sites/governor/files/Budget%20Address%20printed%20version%201-15%20final.pdf</t>
  </si>
  <si>
    <t xml:space="preserve">There are no laws or regulations about accepting gifts or hospitality that apply specifically to the Office of State Ethics (OSE), its Citizen's Ethics Advisory Board, or members of their families. But they are under the same gifts-and-hospitality strictures that cover every public official in the state, as are the member attorneys and the executive director of the Judicial Review Council.
There are, however, 11 "strictures" spelled out in the law that do apply to ethics officials. These include observing high standards of conduct to preserve the agency's integrity; patience and courtesy to all persons who appear in ethics proceedings; to be "unswayed by partisan interests"; and to preserve the confidences of complainants and respondents.  </t>
  </si>
  <si>
    <t>In practice, citizens can resolve appeals to access to information requests within a reasonable time period and at no cost.</t>
  </si>
  <si>
    <t xml:space="preserve">Talmadge Heflin, director, Center for Fiscal Policy, Texas Public Policy Foundation, former Texas House Appropriations Chairman, 2003.  Telephone interview, Jan. 21, 2015.   
Office of the Governor Greg Abbott, Governor’s Duties, Requirements and Powers, Accessed Jan. 28, 2015
http://gov.texas.gov/about/duties/
Office of the Governor, Governor Abbott Delivers State of the State Address, Releases Governor’s Budget, Accessed Feb. 2, 2015
http://gov.texas.gov/news/press-release/20543
Office of the Governor, Gov. Greg Abbott, Governor's Budget, 2016-2017, Last Accessed May 8, 2015
http://gov.texas.gov/budget 
Governor’s Budget, 2014-15, Texas Governor Rick Perry, Jan. 29, 2013, Accessed Feb. 2, 2015
http://gov.texas.gov/files/press-office/governors_budget_2014-15.pdf
 </t>
  </si>
  <si>
    <t>No such law exists that covers the commissioners or the executive director of the Independent Ethics Commission in Colorado, which is tasked with enforcing the state’s gift ban. The same holds for members and staff of the Commission on Judicial Discipline.</t>
  </si>
  <si>
    <t>Title 62 (Procurement), Chapter 5, Subchapter D (qualifications and duties), Section 531 (debarment or suspension), 2002
http://www.legis.state.pa.us/cfdocs/legis/LI/consCheck.cfm?txtType=HTM&amp;ttl=62&amp;div=0&amp;chpt=5&amp;sctn=31&amp;subsctn=0</t>
  </si>
  <si>
    <t>Jim Angell, Executive Director, Wyoming Press Association, April 10, 2015, phone. 
Angus Thuermer, Natural Resources Reporter, WyoFile, April 23, 2015, phone.       
Troubles with transparency? Experts weigh in on Wyoming's public records law, Chilton Tippin, Laramie Boomerang, May 30, 2014
http://www.wyomingnews.com/articles/2014/05/31/news/19local_05-31-14.txt#.VT2W0WbQk7A</t>
  </si>
  <si>
    <t>Interview with Jim White, former executive director of the Fiscal Review Committee, on Jan. 6, 2015 at Rock Bottom Restaurant &amp; Brewery. 
Tennessee state government website with proposed budget, accessed May 5, 2015. 
http://www.tn.gov/finance/bud/documents/2016BudgetDocumentVol1.pdf
Tennessee state legislature's website with signed appropriations bill for fiscal year 2014/2016, accessed May 5, 2015 
http://state.tn.us/sos/acts/108/pub/pc0919.pdf</t>
  </si>
  <si>
    <t>Gifts and hospitality to both members of the Fair Political Practices Commission and the Commission on Judicial Performance are regulated. 
It is illegal for a member of the Fair Political Practices Commission to receive a gift valued at more than $10 per month from a lobbyist, political candidate or state official.
Judges who are members are of the Commission on Judicial Performance are limited to gifts valued at not more than $410 from a single source. Non-judge members have a limit of $460.
Gifts for weddings, birthdays and holidays that are not "substantially disproportionate in value" need not be reported. Gifts to family members that could be construed as attempting to influence the official must be reported.
§82028 of the Political Reform Act defines "gift" as " any payment that confers a personal benefit on the recipient, to the extent that consideration of equal or greater value is not received and includes a rebate or discount in the price of anything of value unless the rebate or discount is made in the regular course of business to members of the public without regard to official status."</t>
  </si>
  <si>
    <t>Bill Lueders, President, Wisconsin Freedom of Information Council, Jan. 16, 2015, Madison WI, email interview 
"Attorney general won't pursue open government complaints." by Eric Litke, The Post - Crescent - Appleton, Wis., Mar 16, 2014
"Resolving public records disputes in Wisconsin: the role of the Attorney General's Office," Jonathan Anderson, University of Wisconsin-Milwaukee, December 2013, http://www.wisfoic.org/documents/Thesis-JA-031214.pdf
Wisconsin News Reporters’ Handbook, Published by the State Bar of Wisconsins Media Law Subcommittee of the Public Education Committee in cooperation with the Wisconsin Broadcasters Association and the Wisconsin Newspaper Association, 6th Edition, August 2013. http://www.wisbar.org/NewsPublications/Newsroom/Documents/News%20Reporters%20Legal%20Handbook%208.14.13.pdf</t>
  </si>
  <si>
    <t>There is no law requiring an evaluation of the performance of judges in Pennsylvania. Judges are elected to their positions; other than the requirement that they be citizens of the commonwealth and members of the Supreme Court bar, candidates for judicial seats appeal to political parties and constituents directly for their election or re-election. 
"Judicial candidates are not required to have tried any cases or even actually practiced law at all, let alone for any minimum number of years," according to Pennsylvanians for Modern Courts.</t>
  </si>
  <si>
    <t>Phil Kabler, statehouse correspondent for the Charleston Gazette, in a telephone interview from the state Capitol on Jan. 19, 2015.
Eric Eyre, staff writer for the Charleston Gazette, in an article entitled "Charleston Gazette sues AG over Cardibnal Health documents, published Aug. 14, 2014.
http://www.wvgazette.com/article/20140814/GZ01/140819566/1419
Don Smith, executive director of the WV Press Association, in a telephone interview from his office in 
Charleston WV on Jan 19, 2015.
Sean McGinley, partner in the law firm DiTrapano Barrett DiPiero McGinley &amp; Simmons, in a telephone interview from his office in Charleston WV on Feb. 4, 2015.
G34West Virginia Code 29b-1-3, Inspection and Copying. Complete though 2014.
http://www.legis.state.wv.us/WVCODE/ChapterEntire.cfm?chap=29b&amp;art=1&amp;section=3#01</t>
  </si>
  <si>
    <t>No such law exists. 
Oregon Revised Statutes Chapter 279C - Public Improvements and Related Contracts, Section 279C.430 through 279C.450 (2003)
https://www.oregonlegislature.gov/bills_laws/ors/ors279c.html 
Oregon Revised Statutes Chapter 279B - Public Procurements, Sections 279B.110 through 279B.130 (2003)
https://www.oregonlegislature.gov/bills_laws/ors/ors279b.html</t>
  </si>
  <si>
    <t>“Deeds report done, but being withheld from public,” K. Burnell Evans, The Daily Progress, 25 March 2014. http://www.dailyprogress.com/news/local/deeds-report-done-but-being-withheld-from-public/article_68f632da-b486-11e3-ad66-001a4bcf6878.html
“Board mum on Russo’s leaving,” Ted Strong, Richmond Times-Dispatch, November 2013. http://www.richmond.com/news/local/henrico/board-mum-on-russo-s-leaving/article_8dfbda88-7d32-5e85-a7a4-008caa38d26e.html?mode=jqm
Megan Rhyne, executive director of the Virginia Coalition for Open Government, interview by phone and email, 30 December 2014 and 22 April 2015.
Alan Gernhardt, staff attorney for the Virginia Freedom of Information Advisory Council interviewed Dec. 29, 2014; 
Richard Hammerstrom, local news editor at the Free Lance Star and board member of the Virginia Coalition for Open Government interviewed Dec. 30, 2014.</t>
  </si>
  <si>
    <t>No such limits exist.
2014 Campaign Finance Guide, Mississippi Secretary of State, https://www.sos.ms.gov/Elections-Voting/Documents/2014%20Campaign%20Finance%20Guide.pdf
Pamela Weaver, Director of Communications, Secretary of State, Jackson, Mississipi, April 24, 2015 email interview.</t>
  </si>
  <si>
    <t>Kathy George, Harrison-Benis in Seattle. Former reporter and board member of Washington Coalition for Open Government, phone interview 2/18/15;
 Jeannie Gorrell, Senate Counsel, Washington State Senate email response 2/19/2015 for records request for Sen. Karen Fraser's calendar;
 Andrew Logerwell, House Counsel of Washington State House of Representatives, email response 2/18/2015 and 3/6/2015.</t>
  </si>
  <si>
    <t>Gifts and hospitality offered to members of the Ethics Committee of the Arizona Legislature are regulated not by virtue of the Ethics Committee membership, but rather because gifts and hospitality offered to all elected officials are regulated, to the extent that financial disclosure statements qualify as regulation.
Gifts and hospitality offered to all lawmakers are also regulated, in that they are required to be disclosed in public lobbying records.
The laws apply to members of the Arizona Judicial Ethics Advisory Committee. Family members are not explicitly covered, though.</t>
  </si>
  <si>
    <t xml:space="preserve">Gary Goldsmith, Minnesota Campaign Finance and Public Disclosure Board, Executive Director, 12 February 2015, St. Paul, Minnesota, phone. 
Jeremy Schroeder, Common Cause Minnesota, Executive Director, 10 February 2015, St. Paul, Minnesota, in-person interview
Legislative and Constitutional Office Candidate Handbook, Minnesota Campaign Finance and Public Disclosure Board, 19 September 2014, http://www.cfboard.state.mn.us/handbook/handbook_const_leg_candidates.pdf
---
Peer Reviewer Sources:
Overview of Expenditures and Sources of Funding for the 2014 Election, Campaign Finance and Public Disclosure Board, April 9, 2015, http://www.cfboard.state.mn.us/Overview_2014_Expenditures_and_Contributions.pdf
John Marty, expert on election and ethics laws, phone interview, June 8, 2015 </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</si>
  <si>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
State of Utah, State Records Committee, 2014 Annual Report, http://www.archives.state.ut.us/src/SRC-2014-Annual-Report.pdf, Accessed May 16, 2015.
The Utah State Records Committee, accessed on June 8, 2015. http://archives.utah.gov/src/index.html</t>
  </si>
  <si>
    <t>Nevada Revised Statutes 239.010, Public Records, Public books and public records open to inspection; confidential information in public books and records; copyrighted books and records; copies to be provided in medium requested, 1911
http://www.leg.state.nv.us/nrs/nrs-239.html
Nevada Revised Statutes 218G.130, Legislative Audits, Retention of audit reports and other documents; confidentiality and destruction of working papers from audits; exceptions, 1949
https://www.leg.state.nv.us/NRS/NRS-218G.html
Nevada Revised Statutes 353A.085, Internal Accounting and Administrative Control, Division of Internal Audits, Preliminary findings and recommendations of audit; written statement of acceptance, explanation or rebuttal from agency; final report; confidentiality, 1999, http://leg.state.nv.us/NRS/NRS-353A.html</t>
  </si>
  <si>
    <t/>
  </si>
  <si>
    <t>Louisiana Revised Statutes 42:1115. Gifts, passed 1979, effective April 1, 1980, amended 1983 and 1987
http://www.legis.la.gov/Legis/Law.aspx?d=99220</t>
  </si>
  <si>
    <t>New Hampshire Statutes, Title I, Chapter 14:31-a “Audit Division”,II
http://www.gencourt.state.nh.us/rsa/html/i/14/14-31-a.htm
Confirmed with Stephen Smith, Audit Division of Legislative Budget Assistant, Director of Audits, Feb. 11, 2015, Lowell, Mass., phone</t>
  </si>
  <si>
    <t>Donnis Baggett, executive vice president, Texas Press Association, telephone interview, Jan. 6, 2015, and June 18, 2015
Joseph R. Larsen, special counsel, Sedgwick Law, Houston, telephone interviews, Jan. 2, 2015 and June 18, 2015
Tom Williams, attorney, Haynes and Boone LLP, board member, Freedom of Information Foundation of Texas, Telephone interview, Dec. 29, 2014</t>
  </si>
  <si>
    <t>Nebraska State Law 84-712.01; effective 1961, amended in 1979, 1994 and 2000 
http://nebraskalegislature.gov/laws/statutes.php?statute=84-712.01</t>
  </si>
  <si>
    <t>Rich Robinson, director of Michigan Campaign Finance Network, phone interview, March 11
Michigan Campaign Finance Network 2014 report http://www.mcfn.org/press.php?prId=223
Bob LaBrant, lobbyist and legal counsel, Michigan Chamber of Commerce, Sterling Corporation political consulting firm, phone interview, March 16
Mark Brewer, attorney, former Michigan Democratic Party chairman, phone interview, March 12</t>
  </si>
  <si>
    <t xml:space="preserve">Kentucky Revised Statutes Chapter 11A, Section 45, 2000 http://www.lrc.ky.gov/Statutes/statute.aspx?id=595, accessed 20 January 2015.
Kentucky Retirement Systems Personnel Policies as amended May 20, 2010, Kentucky Retirement Systems, 20 May 2010, https://kyret.ky.gov/Board%20Policies/Kentucky%20Retirement%20Systems%20Personnel%20Policies%20as%20amended%20May%2020%202010.pdf 
Acceptance of Gifts, Kentucky Executive Branch Ethics Commission, July 2000,
http://ethics.ky.gov/SiteCollectionDocuments/employeeResources/AcceptanceofGifts.pdf
John Steffen, Kentucky Executive Branch Ethics Commission, executive director, 19 February 2015, Frankfort, Kentucky, phone interview. 
Bob Henson, member of the board of trustees of the Kentucky Retirement Systems from March 1998 to March 2014, retired state employee, 18 February 2015, Frankfort, Kentucky, phone interview. </t>
  </si>
  <si>
    <t>Interview with Brian Haas, former Tennessean reporter, at Germantown Café on Jan. 5, 2015
Phone interview with Alex Friedmann, managing editor of Prison Legal News, on Jan. 24, 2015.
Phone interview with Lucian Pera, an attorney who is an expert on public records laws in Tennessee. on Dec. 17, 2014
Phone interview with Deborah Fisher, executive director of the Tennessee Coalition for Open Government (TCOG), on Feb. 12, 2015.
Tennessee Coalition for Open Government blog, “The law says “promptly” when it comes to public records requests,” published on the organization’s website on Oct. 29, 2014
http://tcog.info/law-says-promptly-comes-public-records-requests/
Tennessean story “Agencies scrap over releasing lawmaker health plan info” published on the paper’s website on Feb. 20, 2015: http://www.tennessean.com/story/news/politics/2015/02/19/agencies-scrap-releasing-lawmaker-health-plan-info/23701023/
Tennessean story “Tennessee to provide lawmaker health cost records” published on the newspaper’s website on April 14, 2015: http://www.tennessean.com/story/news/politics/2015/04/14/tennessee-provide-lawmaker-health-cost-records/25795105/
Tennessean story “State promises release of insurance cost records despite lawmaker complaints” published on the paper’s website on May 7, 2015: http://www.tennessean.com/story/news/politics/2015/05/07/release-of-health-care-records-rile-lawmakers/70952696/</t>
  </si>
  <si>
    <t>State law Section 7-7-215 - DEPARTMENT OF AUDIT - (1942) and Section 25-61-1 - PUBLIC ACCESS TO PUBLIC RECORDS - (1983): www.lexisnexis.com/hottopics/mscode/</t>
  </si>
  <si>
    <t>Missouri Revised Statutes, 1939, Chapter 29.200.1, amended 1945, 1949, 1961, 2013, http://www.moga.mo.gov/mostatutes/stathtml/02900002001.html</t>
  </si>
  <si>
    <t>Montana Code Annotated, title 2, chapter 6, part 1, section 2, 1895 http://leg.mt.gov/bills/mca/2/6/2-6-102.htm</t>
  </si>
  <si>
    <t>Public officers in general are prohibited from soliciting, accepting or receiving a gift (whether in the form of money, service, loan, travel, entertainment, hospitality, employment, promise, or in any other form) that is a benefit to the officer's personal or financial interests. The prohibition extends to immediate family members. Any gift worth $150 or more must be approved by a supervisor.</t>
  </si>
  <si>
    <t>Freedom Of Information Act, 1976; Michigan Code Sections 15.231 to 15.246 
http://www.legislature.mi.gov/(S(lopsawqw4ogl1dev34disgin))/mileg.aspx?page=GetObject&amp;objectname=mcl-Act-442-of-1976</t>
  </si>
  <si>
    <t>K.S.A. 46-237a, Gifts to State Officers, 1997: http://ethics.ks.gov/statsandregs/46-237a.html</t>
  </si>
  <si>
    <t>Minnesota Statutes, Chapter 6, Section 6.715, 2014, https://www.revisor.mn.gov/statutes/?id=6.715
Minnesota Statutes, Chapter 13, Section 13.03, 2014,https://www.revisor.mn.gov/statutes/?id=13.03
Minnesota Statute, Chapter 3, Section 3.974, 2014, https://www.revisor.mn.gov/statutes/?id=3.974</t>
  </si>
  <si>
    <t>Ethics Commission members and members of the Judicial Commission, as well as employees, are included in the state’s ethics law, which prohibits public officials,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officials and employees, as well as their spouses, parents and dependents.
Under Alabama law, gifts that can be given to public officials,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t>
  </si>
  <si>
    <t>All sources accessed on January 16, 2015
Massachusetts statute outlining the duties of the State Auditor, Ch. 11, section 12
http://malegislature.gov/Laws/GeneralLaws/PartI/TitleII/Chapter11</t>
  </si>
  <si>
    <t>Jonathan Ellis, reporter and columnist, Argus Leader, 2 March 2015, email.
Florida man pries records away from SD officials, Chris Mueler, The Daily Republic, 26 December 2013, http://datasearch.pro/south-dakota/
SD's REDI program loans $224M to hundreds of projects, Chris Mueller, Prairie Business Magazine, 13 October 2014, http://www.prairiebizmag.com/event/article/id/21257/
---
Peer Reviewer Sources:
As politicians talk limits, South Dakotans snap up gun permits, Steve Young, Argus Leader, 5 Feb. 2015 http://archive.argusleader.com/article/20130205/NEWS/302050012/As-politicians-talk-limits-South-Dakotans-snap-up-gun-permits
Personal knowledge, peer reviewer's email request for concealed permit data to Secretary of State Jason Gant, 13 Sept. 2013</t>
  </si>
  <si>
    <t>OAC 260:115-3-23. Supplier debarment 
http://www.oar.state.ok.us/oar/codedoc02.nsf/frmMain?OpenFrameSet&amp;Frame=Main&amp;Src=_75tnm2shfcdnm8pb4dthj0chedppmcbq8dtmmak31ctijujrgcln50ob7ckj42tbkdt374obdcli00_
https://docs.google.com/document/d/1tce4gRqZ_dsbtFnLEdl_IJ1dWIa9GTuMoI8HUCOirbU/edit?usp=sharing</t>
  </si>
  <si>
    <t>No such law exists.
 Ohio has no law regarding evaluation of the performance of judges.</t>
  </si>
  <si>
    <t>A YES score is earned if the law regulates gifts and hospitality offered to members of the entity and their immediate family. 
A MODERATE score is earned if the law regulates gifts for members of the entity, but not their family. 
A NO score is earned if no such law exists.</t>
  </si>
  <si>
    <t>March 20, 2015 phone interview with S.C. Press Association Executive Director Bill Rogers.
March 30, 2015 phone interview with The Nerve editor Rick Brundrett.
March 29, 2015  and June 22, 2015 phone interviews with S.C. FOIA Attorney Jay Bender.
June 23, 2015 phone interview with Aiken Standard Executive Editor Melissa Hanna.</t>
  </si>
  <si>
    <t>There is no such law establishing a process to evaluate the performance of judges.</t>
  </si>
  <si>
    <t>"Maryland Annotated Code, Oct. 2014, State Government Title, TITLE 2. GENERAL ASSEMBLY
SUBTITLE 12. STAFF AND SERVICES -- DEPARTMENT OF LEGISLATIVE SERVICES
PART IV. OFFICE OF LEGISLATIVE AUDITS https://www.ola.state.md.us/top_pgs/Organizational%20Structure/OLA%20law.pdf" Section 2-1224 (f) Audit Reports 
Maryland Public Information Act, Oct. 2014, 
Maryland Annotated Code, General Provisions Article, Title 4, Subtitles 1-5  https://govt.westlaw.com/mdc/Browse/Home/Maryland/MarylandCodeCourtRules?guid=NF6292290F67E11E384FBC0A4074EEC71&amp;originationContext=documenttoc&amp;transitionType=Default&amp;contextData=(sc.Default)</t>
  </si>
  <si>
    <t>Ohio Revised Code 125.25 A6, Debarment of vendor from contract awards , 2005 (last amended Sept. 22, 2008): http://codes.ohio.gov/orc/125.25 
Ohio Revised Code 153.02 A6, Debarment of contractor from contract awards, 2005 (last amended Sept. 10, 2012): http://codes.ohio.gov/orc/153.02 
Ohio Revised Code 5513.06 A6, Debarring vendor from consideration for contract award, 1997: http://codes.ohio.gov/orc/5513.06 
Beth Gianforcaro, director of communications, Ohio Department of Administrative Services, Columbus, 2-20-15 email</t>
  </si>
  <si>
    <t>The closest the judicial branch comes to a system to evaluate the performance of judges is the judicial improvement program, which one court administrator said is not considered an evaluation as much as information aimed at “self reflection.”
The judicial improvement program authorized by North Dakota Supreme Court Administrative Rules and Orders Rule 48 involves confidential surveys of court employees and attorneys to see what they think of the performance of a particular judge they have experience with. The presiding judge in each state district court and the chief justice of the state supreme court will designate the employees running the survey in their jurisdictions.
A standard survey will be used but judges may add questions as desired.
An independent entity named by the state supreme court will compile and summarize survey results. Judges will not get access to individual surveys.
Each judge will name another judge or person to review the results of his survey with him and help suggest ways for him to improve.
A survey will be done for each judge within two years of his election. Only one is required in each four-year term.
The survey result may only be seen by the judge who is the subject of the survey, his reviewer and the independent entity that compiled survey. After reviewing the result, the reviewer must return the survey to the compiling entity for destruction.</t>
  </si>
  <si>
    <t>NMSA &gt; CHAPTER 13 Public Purchases and Property &gt; ARTICLE 1 Procurement &gt; 13-1-177. Authority to suspend or debar; 13-1-178. Causes for debarment or suspension; time limit. (2013) 
 http://public.nmcompcomm.us/nmnxtadmin/NMPublicLink.aspx?jd=13-1-177 http://public.nmcompcomm.us/nmnxtadmin/NMPublicLink.aspx?jd=13-1-178</t>
  </si>
  <si>
    <t>The Judicial Performance Evaluation Committee evaluates each judge or justice twice: once midway through a judge's term in office for the purpose of improving his or her performance. These evaluations are not released to the public. 
 The second evaluation is complete before a retention election for the purpose of providing information to voters. The results of these evaluations are made available to the public at least 45 days before the retention election.</t>
  </si>
  <si>
    <t>State Finance Law Section 139-b, subsection 2, no date available, http://codes.lp.findlaw.com/nycode/STF/9/139-b</t>
  </si>
  <si>
    <t>No such law exists. 
 New York has no law requiring evaluations of judges.</t>
  </si>
  <si>
    <t>Certain vendors prohibited. NC GS 143-59.2 (2002) http://www.ncleg.net/EnactedLegislation/Statutes/HTML/BySection/Chapter_143/GS_143-59.2.html
Phone interview June 26, 2015, with Sam Byassee, deputy director of the division of purchase and contract.</t>
  </si>
  <si>
    <t xml:space="preserve">No law mandates the evaluation of judges in North Carolina. </t>
  </si>
  <si>
    <t>North Dakota Century Code, § 54-44.4-09, 1999 to 2005,  http://www.legis.nd.gov/cencode/t54c44-4.pdf.
North Dakota Administrative Code, § 4-12-05-02, 2004,  http://www.legis.nd.gov/information/acdata/pdf/4-12-05.pdf.
ND Admin. Code, § 4-12-05-04, 2004, http://www.legis.nd.gov/information/acdata/pdf/4-12-05.pdf.</t>
  </si>
  <si>
    <t>Jason Dilges, commissioner, Bureau of Finance and Management, 31 March 2015, email.
State Budget page, Bureau of Finance and Management website, http://bfm.sd.gov/budget/, accessed 31 March 2015.
State of South Dakota Governor’s Budget, Fiscal Year 2015, http://bfm.sd.gov/budget/rec15/index.htm, accessed 31 March 2015.</t>
  </si>
  <si>
    <t>Pursuant to court rule 1:35A ""The Supreme Court shall appoint a Judicial Evaluation Commission of at least three retired judges for terms of three years, who may be reappointed for such additional term or terms as the Court shall determine. ... The Commission shall assist the Judicial Performance Program generally, shall assist in the review of evaluation information, shall provide consultation and assistance to individual judges, shall assist in the development and administration of instructional and judicial performance improvement programs in cooperation with the Judicial College and other judicial education programs, and shall perform such other functions as may be assigned to it by the Supreme Court or the Judicial Performance Program." One of the stated goals of New Jersey's judicial performance program is to enhance the process for reappointing judges. Attorneys evaluate judges before whom they have participated in actual cases, and appellate judges evaluate trial court judges when their rulings are appealed. Results of the evaluation are shared with the evaluated judge, the assignment judge, the supreme court, the governor, the senate judiciary committee, and the judicial evaluation commission.</t>
  </si>
  <si>
    <t>Public Officers and Employees, Title 36, Chapter 25, Section 1, 2012.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accessed March 8, 2015.
Ethics Commission Advisory Opinion 2011-12, issued to Sally Brewer Howell, executive director of the Alabama Association of School Boards, Dec. 7, 2011, http://ethics.alabama.gov/opinion2.aspx?usterms=gifts&amp;ustype=2, accessed March 8, 2015.</t>
  </si>
  <si>
    <t>The gift ban in General Provisions, 5 ILCS 430, State Officials and Employee Ethics Act sets laws regulating gifts. So long as the gift is under $100, it is okay for the official to accept it. Anything else, the official can either return, or donate the amount the gift costs to charity.
 (5 ILCS 430/10-10) 
    Sec. 10-10. Gift ban. Except as otherwise provided in this Article, no officer, member, or State employee shall intentionally solicit or accept any gift from any prohibited source or in violation of any federal or State statute, rule, or regulation. This ban applies to and includes the spouse of and immediate family living with the officer, member, or State employee. No prohibited source shall intentionally offer or make a gift that violates this Section. 
(Source: P.A. 93-617, eff. 12-9-03.)
(5 ILCS 430/10-15) 
    Sec. 10-15. Gift ban; exceptions. The restriction in Section 10-10 does not apply to the following: 
   (12) Any item or items from any one prohibited source during any calendar year having a cumulative total value of less than $100.
 (5 ILCS 430/10-30) 
    Sec. 10-30. Gift ban; disposition of gifts. A member, officer, or employee does not violate this Act if the member, officer, or employee promptly takes reasonable action to return the prohibited gift to its source or gives the gift or an amount equal to its value to an appropriate charity that is exempt from income taxation under Section 501(c)(3) of the Internal Revenue Code of 1986, as now or hereafter amended, renumbered, or succeeded. 
(Source: P.A. 93-617, eff. 12-9-03.)
The code defines "gifts" "as any gratuity, discount, entertainment, hospitality, loan, forbearance, or other tangible or intangible item having monetary value including, but not limited to, cash, food and drink, and honoraria for speaking engagements related to or attributable to government employment or the official position of an employee, member, or officer."</t>
  </si>
  <si>
    <t>The law only regulates gifts of more than $250 given to state officials, and not their family members. 
According to the statute, no "public official, public member or public employee" is allowed to use his office or position for private benefit, which “means the receipt … of a gift which resulted from his holding that office.”
The statute defines what is considered a “gift,” as “anything of value to the extent that consideration of equal or greater value is not received.”
“Anything of value” is defined in the law as almost anything that is “pecuniary or compensatory in value to a person,” including art, money, stocks, vehicles and real estate, among others.
Exceptions to the definition of a gift include printed information, a gift that is not used and returned in 30 days, something donated to charity as long as the lawmaker does not claim a tax deduction, a gift or inheritance from the legislator’s family, friends or private acquaintance, and gifts of nominal value given for a special occasion or achievement. Food and beverage, compensation for services, and travel expenses for official business as an official are also excluded.</t>
  </si>
  <si>
    <t>State law Section 25-4-105 - CONFLICT OF INTEREST; IMPROPER USE OF OFFICE -
 (1983): www.lexisnexis.com/hottopics/mscode
Mississippi Ethics Commission Executive Director Tom Hood: e-mail question-and-answer exchange - Feb. 18, 2015
Ethics Commission: www.ethics.state.ms.us/ethics/ethics.nsf/OpinionsByDocId/8AA7787993DBA0D28625778200537137/$file/10080.pdf</t>
  </si>
  <si>
    <t>Judges in New Hampshire, who are appointed and can serve until the mandatory retirement age of 70, are subject to “judicial performance evaluations,” as established under Supreme Court Rule 56. 
 Most judges are evaluated every three years by the chief justice of their branch; chief justices are evaluated by the justices of the state Supreme Court; and the Supreme Court justices are evaluated through a survey of lawyers and other parties that appeared before the court over a three-year period. 
 The judges are to be evaluated on matters such as performance, temperament, bias and preparedness.
 The court system also implemented an electronic evaluation survey system on its website aimed at allowing lawyers and other parties to offer assessments of judges at all levels.</t>
  </si>
  <si>
    <t>All sources accessed on Jan. 20, 2015
Massachusetts conflict of interest law, M.G.L. Ch. 268A section 5
http://www.mass.gov/ethics/laws-and-regulations/conflict-of-interest-information/conflict-of-interest-law.html</t>
  </si>
  <si>
    <t>No such law exists.
Corroborated by:
Gary Goldsmith, Minnesota Campaign Finance and Public Disclosure Board, Executive Director, 4 March 2015, St. Paul, Minnesota, in-person interview.</t>
  </si>
  <si>
    <t xml:space="preserve">Idaho law closely regulates gifts and hospitality offered to civil servants and their family members, through the same statute that applies to members of the state Legislature and their family members. In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In addition, Idaho Code Section 18-1359E bans appointment, hiring, or paying of public funds to a relative of a public servant “who is related by either blood or marriage within the second degree.” The second degree of consanguinity extends to first cousins.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
 </t>
  </si>
  <si>
    <t>Maryland Annotated Code, Oct. 2014, General Provisions Article §5-504(d)(2) http://mgaleg.maryland.gov/2015RS/Statute_Web/ggp/5-504.pdf</t>
  </si>
  <si>
    <t>The secretary of state's office does provide some of this information to the U.S. Election Assistance Commission. However, the secretary of state is dependent on county election officials to provide the data to the state, and what comes from the counties isn't always complete.
 An estimate of the level of the reported data wasn't available. The secretary of state's office did state that the information from the counties has improved over time.</t>
  </si>
  <si>
    <t>According to the Secretary of State's office, Montana is consistently ranked near the top in the nation in reporting compliance.  In the Pew Charitable Trust's most recent election performance index, for the 2012 election, Montana ranked in the top 25 percent for election administration performance. 
Montana reports information to the U.S. Election Assistance Commission in all 15 categories, namely: 1. New registrations received; 2. New valid registrations received; 3. Total registered voters; 4. Provisional ballots submitted; 5. Provisional ballots rejected; 6. Total ballots cast in the election; 7. Ballots cast in person on Election Day; 8. Ballots cast in early voting centers; 9. Ballots cast absentee; 10. Civilian absentee ballots transmitted to voters; 11. Civilian absentee ballots returned for counting; 12. Civilian absentee ballots accepted for counting; 13. UOCAVA ballots transmitted to voters; 14. UOCAVA ballots returned for counting; and 15. UOCAVA ballots counted.
Reports for the 2014 Election Administration and Voting Survey are not yet published.</t>
  </si>
  <si>
    <t>Maine Revised Statutes Title 1, Chapter 25, Section(s) 1024, 2013.
http://legislature.maine.gov/statutes/1/title1sec1024.html</t>
  </si>
  <si>
    <t>A third-party organization said Nebraska provided 98 percent of the information required in 2010 and 100 percent of the information required in 2012. The state has provided information meeting all the elements required by instructions but has not yet received confirmation of the information provided for 2014.</t>
  </si>
  <si>
    <t>Employees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legislator or employee in the performance of the legislator's or employee's official duties or is intended as a reward for any official action on the legislator's or employee's part," according to Hawaii Statutes, Chapter 84, Section 11.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
 Any other gifts given the employee or spouse or dependent child valued in the aggregate of more than $200 must be disclosed on an annual form.</t>
  </si>
  <si>
    <t>Kentucky Constitution, Section 42, 2000 http://www.lrc.ky.gov/legresou/constitu/042.htm accessed 22 January 2015.
Kentucky Revised Statutes Chapter 6, Section 757, 1993 http://www.lrc.ky.gov/Statutes/statute.aspx?id=376 22 January 2015.
John Schaaf, Kentucky Legislative Branch Ethics Commission, assistant director and general counsel, 31 December 2014, Frankfort, Kentucky, phone interview.</t>
  </si>
  <si>
    <t>Louisiana Revised Statutes 42:1121 Assistance to certain persons after termination of public service, passed 1979, effective April 1, 1980, amended 1987, 1993,1997, 1999, 2005, 2007 and 2008.
http://www.legis.la.gov/Legis/Law.aspx?d=99230</t>
  </si>
  <si>
    <t>Receipt of gifts, including in-kind gifts, is governed by the general provision set forth in Wis. Stat. §19.45(2), and more specifically by Wis. Stat. § 19.45(3) which states as follows, in pertinent part:
No person may offer or give to a state public official, directly or indirectly, and no state public official may solicit or accept from any person, directly or indirectly, anything of value if it could reasonably be expected to influence the state public official's vote, official actions or judgment, or could reasonably be considered as a reward for any official action nor inaction on the part of the estate public official. Family is included.
Receipt of honorariums, fees, and expenses for participating in events is governed by Wis. Stat. § 19.56.</t>
  </si>
  <si>
    <t>There is no process in law for evaluating the performance of Nevada judges.</t>
  </si>
  <si>
    <t>The Secretary of State's Elections Division submits all core survey items to the US Election Assistance Commission's Election Administration and Voting Survey every two years, according to the division's communications director and the most recent survey data.</t>
  </si>
  <si>
    <t>By law gifts to a public officers and their families are capped at $100 dollars 
 Under a 2011 executive orders, state employees , and their family, which includes a spouse and dependent children, are prohibited from accepting gifts, which are defined as anything of value above $25. That amount also applies to lodging, food, transportation and personal services. 
 If an employee accepts a gift, they must return it, according to section 4 of the executive order.</t>
  </si>
  <si>
    <t>K.S.A. 46-239, representation cases, 1974: http://ethics.ks.gov/statsandregs/46-239.html      
K.S.A. 46-233: contracts involving state employee or officer or legislator: http://ethics.ks.gov/statsandregs/46-233.html                                                                   
K.S.A. 46-234, Restrictions on appointment to state offices, 1974: http://www.ksrevisor.org/statutes/chapters/ch46/046_002_0034.html</t>
  </si>
  <si>
    <t xml:space="preserve">Florida Statutes 112.313 (2) and 112.3148 (3) regulate gifts and hospitality offered to state civil servants and their immediate families, defined as "any parent, spouse, child, or sibling."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
112.3148 Reporting and prohibited receipt of gifts by individuals filing full or limited public disclosure of financial interests and by procurement employees.—
(3) A reporting individual or procurement employee is prohibited from soliciting any gift from a vendor doing business with the reporting individual’s or procurement employee’s agency, a political committee as defined in s. 106.011, or a lobbyist who lobbies the reporting individual’s or procurement employee’s agency, or the partner, firm, employer, or principal of such lobbyist, where such gift is for the personal benefit of the reporting individual or procurement employee, another reporting individual or procurement employee, or any member of the immediate family of a reporting individual or procurement employee."
Kerrie Stillman with the Ethics Commission confirms that hospitality is addressed under the gift-rule as long as it can be considered as something with a monetary value. Then it is prohibited or reportable under the law. </t>
  </si>
  <si>
    <t>There is no such law mandating an evaluation of the performance of judges.</t>
  </si>
  <si>
    <t>West Virginia Code 6B-2-5 prohibits public officials, public employees, and their immediate families from soliciting gifts, except lawful political contributions from lobbyists. It says, however, that they may accept minor gifts (meals, beverages, ceremonial gifts, and “gifts that are purely private and personal in nature.”) under the presumption that their impartiality will not be impaired. 
  "Hospitality" is folded into the definition of "gift."</t>
  </si>
  <si>
    <t>No such law exists.
Though the Mississippi Commission on Judicial Performance exists to enforce judicial standards, it only reviews judges after a complaint is made, not on a routine basis. Judges are subject to the jurisdiction of the commission and the will of the voters.</t>
  </si>
  <si>
    <t>New Hampshire Statutes, Title I, Section 21-I, Section 21-I:11-c, “Debarment of Vendors,” I-VI, 2014
http://www.gencourt.state.nh.us/rsa/html/I/21-I/21-I-mrg.htm
Prequalification Statement, New Hampshire Department of Transportation, Tra. 401.12, “Denial of Prequalification and Debarment; Right To A Hearing,” (a)(2.) p. 14, January, 2007, http://das.nh.gov/publicworks/PreQualificationPackage.pdf
Confirmed with Michael Connor, New Hampshire Department of Administrative Services, deputy commissioner, Feb. 2, 2015, Lowell, Mass., phone</t>
  </si>
  <si>
    <t>No state official or employee is allowed to accept gifts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
State law does not specifically mention hospitality. However, it explicitly allows unlimited food and drinks consumed at events related to officeholder's duties, as well as at events hosted by civic, charitable, governmental or community groups.</t>
  </si>
  <si>
    <t>Supreme Court Rule 10.50 establishes an Appellate Judicial Evaluation Committee to evaluate performance of Supreme Court and appeals court judges. The rule also establishes a Circuit Judicial Evaluation Committee for each circuit, also to evaluate judge performance based on a set of predefined standards.</t>
  </si>
  <si>
    <t>NJAC 17:12, chapeter 6: http://www.state.nj.us/treasury/purchase/pdf/NJAC1712.pdf#nameddest=sub_6</t>
  </si>
  <si>
    <t>Virginia’s State and Local Government Conflict of Interests Act regulates gifts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officer’s or employee’s official duties under circumstances where the timing and nature of the gift would cause a reasonable person to question the officer’s or employee’s impartiality in the matter affecting the donor,” and may not “accept gifts from sources on a basis so frequent as to raise an appearance of the use of his public office for private gain.”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including members of the governing bodies of authorities that are designated by the governor or by the Joint Rules Committee of the General Assembly must disclose gifts and entertainment given to them, their spouse and their dependent children if an individual gift or entertainment event exceeded $50 (for entertainment, $50 per person) or the cumulative amount exceeded $100 and any intangible gifts if the gifts are not from family or personal friends.
Those officials and employees are also not allowed to accept any tangible gift or combination of gifts greater than $250 from a registered lobbyist; a lobbyist’s principal; a person, organization or business who is a party to or seeking to become a party to a contract with the Commonwealth. Beginning Jan. 1, that limit drops to $100 and includes intangible gifts, including trips and meals.
Gov. Terry McAuliffe signed an executive order that makes the gift prohibition stricter in the executive branch. Executive branch employees and officials and their immediate family members may not accept gifts from a lobbyist or a lobbyist’s principal. The order also says that officers and employees and their immediate family members cannot accept any gifts over $100 from one source, both individually or when totaled over the course of the year. Immediate family means spouses, dependents, cohabitants, children, grandchildren, parents, grandparents, siblings, siblings’ spouses and siblings’ children if the employee or officer “knew or should have known that the gift was given because of the officer’s or employee’s position. In the order, “gift” includes money and payments, meals, entertainment, event tickets, travel, but does not include items of value from family members, including from a spouse or fiancé, child, nephew, niece, aunt, uncle, first cousin or from the officer’s or employee’s or spouse’s parent, grandparent, grandchild, brother, sister or the spouses of any of the family members listed. “Gift” also does not include items of value from a personal friend or personal business friend, tickets to sporting or other event at a Virginia school, college or university or held by a governmental or advisory agency or school board or retirement gifts and anything worth less than $25.</t>
  </si>
  <si>
    <t>Gifts and hospitality are well-regulated in the state's Code of Ethics, which puts state employees in the same box as elected officials, candidates for public office and any of their family members.
In terms of gifts, Sec. 1-84(g) of the Code says, "No public official or state employee ... shall solicit or accept anything of value, including but not limited to, a gift, loan, political contribution, reward or promise of future employment based on any understanding that the vote, official action or judgment of the public official or state employee or candidate for public office would be or had been influenced thereby." 
Similarly, Sec. 1-84(k) spells out how gifts of hospitality to state employees (in addition to public officials) must be declared to the Office of State Ethics. The statute, in part, says,
"If a public official, Governor’s spouse or state employee receives such a payment or reimbursement for lodging or out-of-state travel, or both, [he] shall, not later than thirty days thereafter, file a report of the payment or reimbursement with the Office of State Ethics, unless the payment or reimbursement is provided by the federal government or another state government. If a ... state employee does not file such report within such period, either intentionally or due to gross negligence on the public official’s ... part," he must return the payment or reimbursement.</t>
  </si>
  <si>
    <t>No such law exists.
Nevada Revised Statutes Chapter 333.365, Purchasing: State, Breach of contract: penalties, 1991
https://leg.state.nv.us/NRS/NRS-333.html#NRS333Sec370</t>
  </si>
  <si>
    <t>S.C. Governor’s Office
http://www.governor.sc.gov/ExecutiveOffice/ExecutiveBudget/Pages/default.aspx
Executive Budget, State of South Carolina, 2015-16
http://www.governor.sc.gov/ExecutiveOffice/ExecutiveBudget/Documents/FY%202015-16%20Executive%20Budget.pdf
Phone interview, Les Boles, Budget Development Director, S.C. Revenue and Fiscal Affairs Office, April 2, 2015
Phone interview, Brenda Hart, Interim Director of the S.C. Budget Office, Msrch 31, 2015
Phone interview, John Ruoff, lobbyist, The Ruoff Group, March 25, 2015</t>
  </si>
  <si>
    <t>Interview with Jim Hummel, investigative reporter, WPRO radio and The Hummel Report, Dec. 17, 2014, Rhode Island, phone.
Interview with John Marion, executive director, Common Cause Rhode Island, Dec. 18, 2014, Providence, RI, in person.
ACCESS/RI. "Access Limited: An Audit of Compliance With Rhode Island’s Public Records Laws", September 2014, http://www.accessri.org/foi-audits.html</t>
  </si>
  <si>
    <t>Officials, including the governor,  are prohibited by law from receiving gifts with an aggregate value of more than $460 annually per donor. (The limit is adjusted every two years for the cost of living.) Gifts to immediate family are permitted by regulation unless the donor is attempting to influence the official. 
It is illegal for a state employee to take a gift from anyone with a business relationship with the employee's agency, if the gift was intended to influence or reward the employee.</t>
  </si>
  <si>
    <t>No such law exists.
The Executive Code of Ethics, which was established by executive order and applies to "all gubernatorial appointees of the Executive Branch" who are "exempt" (not represented by the Vermont State Employees Association), requires that employees "not solicit or receive any payment, gift, or favor based on any understanding that it may influence any official action." 
 That leaves it up to the employee to determine whether the gift would have influence. There is no blanket prohibition against taking favors from people. 
 Executive department staff, like all other public employees in Vermont, are covered by the laws against accepting bribes. The Governor, whose office enforces the code, is not subject to it.</t>
  </si>
  <si>
    <t>Because of a citizen-initiated amendment to the Colorado constitution in 2006, commonly called the gift ban, government employees in Colorado cannot accept gifts or hospitality of more than $50, which fluctuates with inflation. Their spouses and children are also covered in the gift ban.</t>
  </si>
  <si>
    <t xml:space="preserve">Michael Berry, media law attorney with Levine, Sullivan Koch &amp; Schulz, LLP in Philadelphia and founding member of the Pennsylvania Freedom of Information Coalition; Jan. 18, 2015; interview by phone.
Matt Moore, news editor for the Associated Press' Philadelphia Bureau from May 2010 - March 2014; Jan. 18, 2015; interview by phone. 
Kate Giammese, Post-Gazette statehouse reporter based in Harrisburg; Jan. 18, 2015; interview by phone. 
 </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</si>
  <si>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t>
  </si>
  <si>
    <t>Maine Revised Statutes Title 5, Chapter 11, Section(s) 244-E, 1965.
http://www.mainelegislature.org/legis/statutes/5/title5ch11sec0.html
Maine Revised Statutes Title 1, Chapter 13, Section(s) 402 ,408, 1975.
http://www.mainelegislature.org/legis/statutes/1/title1ch13sec0.html</t>
  </si>
  <si>
    <t>K.S.A. 45-216, Kansas Open Records Act, 1984: http://www.kslegislature.org/li_2014/b2013_14/statute/045_000_0000_chapter/045_002_0000_article/045_002_0016_section/045_002_0016_k/                                                        
K.S.A. 46-1128, Confidentiality of audit reports, 1996: http://www.ksrevisor.org/statutes/chapters/ch46/046_011_0028.html                             Scott Frank, Legislative Post Auditor, email June 30, 2015 K.S.A. 46-1133, School district efficiency audits, 2013: http://www.ksrevisor.org/statutes/chapters/ch46/046_011_0033.html</t>
  </si>
  <si>
    <t>Mike Wood, research director, Pennsylvania Budget and Policy Center, Harrisburg, Pa., 24 April 2015, interview by email. 
Current and proposed Commonweatlh budgets, published by the Pennsylvania Office of the Budget, 2015-16 Governor's Budget introduced Marach 3, 2015, proposal accessed April 2015, http://www.portal.state.pa.us/portal/server.pt/community/current_and_proposed_commonwealth_budgets/4566
Budget announcement speech, Gov. Tom Wolf, 3 March 2015, http://www.governor.pa.gov/Pages/Pressroom_details.aspx?newsid=1579#.VXe0qufwNpk</t>
  </si>
  <si>
    <t>Kentucky Revised Statutes Chapter 43, Section 90, 2007 http://www.lrc.ky.gov/Statutes/statute.aspx?id=22121 accessed 24 January 2015.
Libby Carlin, Kentucky Auditor of Public Accounts Office, assistant state auditor and certified public accountant, 31 December 2014, Frankfort, Kentucky, phone interview.
About us: Frequently asked questions webpage, Kentucky Auditor of Public Accounts, 2015, http://auditor.ky.gov/about/Pages/FAQ%27s.aspx accessed 24 January 2015.</t>
  </si>
  <si>
    <t>Louisiana Revised Statute 24:513.2. Information system on boards, commissions, and like entities, passed in 1989 and 1991.
http://www.legis.la.gov/Legis/Law.aspx?d=84129 
Louisiana Revised Statute 516. Reports, passed in 1975, amended in 1978, 1982, 1991 and 2001.
http://www.legis.la.gov/Legis/Law.aspx?d=84133 
Louisiana Legislative Auditor website, accessed June 2, 2015
http://www.lla.state.la.us/</t>
  </si>
  <si>
    <t>A.S. 39.52.130 prohibits a public employee from soliciting or accepting gifts, whether in the form of money, service, loan, travel, entertainment, hospitality, employment, promise, or in any other form, that is a benefit to the officer's personal or financial interests, under circumstances "if this " could reasonably infer from the circumstances that the gift is intended to influence the public employee's action or judgment. The prohibition extends to immediate family members. Any gift worth $150 or more must be approved by a supervisor.
According to the statute, "(f) A public officer who knows or reasonably ought to know that a family member has received a gift because of the family member's connection with the public office held by the public officer shall report the receipt of the gift by the family member to the public officer's designated supervisor if the gift would have to be reported under this section if it had been received by the public officer or if receipt of the gift by a public officer would be prohibited under this section."</t>
  </si>
  <si>
    <t>Iowa Code Chapter 68B.22  "Government Ethics and Lobbying — Gifts accepted or received," Code of Iowa updated as of January 2015,
https://www.legis.iowa.gov/docs/code/2015/68B.pdf
Iowa Public Employees’ Retirement System (IPERS) Ethics Policy, May 2011 http://www.ipers.org/publications/misc/pdf/financial/investments/policies/ipersethicspolicy.pdf</t>
  </si>
  <si>
    <t>In law, civil servants are prohibited from using their status or position to accrue anything of value they would not have otherwise been able to. The state's bribery laws also apply, prohibiting acceptance or solicitation of anything of economic value, designed to influence the employee's conduct. Family is not addressed.</t>
  </si>
  <si>
    <t>House Enrolled Act 1104, Indiana House Enrolled Act 1104, https://iga.in.gov/legislative/2015/bills/house/1104;
accessed May 14, 2015.
State Board of Accounts, Indiana Gateway Annual Financial Report, http://www.in.gov/sboa/3700.htm; accessed May 14, 2015. 
Indiana Code 5-11-1-4 (a); https://iga.in.gov/legislative/laws/2014/ic/titles/005/</t>
  </si>
  <si>
    <t>INPRS Board Governance Manual, Board Duties and Responsibilities (Section C), http://www.in.gov/inprs/files/BoardGovernanceManualINPRS.pdf
Indiana Code 4-2-6, State Ethics Code; https://iga.in.gov/legislative/laws/2014/ic/titles/004/.</t>
  </si>
  <si>
    <t>John Mullen is the legislative advocate for the Oregon Law Center. He was interviewed by phone Feb. 11.  
Steve Buckstein is the co-founder and senior policy analyst at Cascade Policy Institute. He was interviewed by phone March 16.
Budget Process Overview by the Oregon Chief Financial Office, http://www.oregon.gov/DAS/CFO/pages/budgetprocessoverview.aspx, accessed on March 16, 2015. 
2015-2017 Governor's Budget, State of Oregon; John A. Kitzhaber, M.D., Governor; January 2015, http://www.oregon.gov/DAS/CFO/docs/Budget_Policy/2015-17_gb.pdf.</t>
  </si>
  <si>
    <t>Iowa Code Chapter 11.14  "Auditor of State — Reports — public inspection," Code of Iowa updated as of January 2015,
https://www.legis.iowa.gov/docs/code/2015/11.pdf</t>
  </si>
  <si>
    <t>The state’s ethics law prohibits public officials,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public officials and employees, as well as their spouses, parents and dependents.
Under Alabama law, gifts that can be given to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
The Ethics Commission in an opinion issued to the Association of School Boards in 2011 made it clear that the state’s ethics law makes no distinction between public officials and public employees when it comes to gifts. If something is unacceptable for a legislator, it’s unacceptable for a teacher or other public employee, the commission said in that ruling.</t>
  </si>
  <si>
    <t>All websites accessed on March 11, 12, 25, 26, 30, 2015
Massachusetts Office of Campaign and Political Finance Press Release, Oct. 16, 2014: “Laborers’ PAC resolves case with OCPF” http://files.ocpf.us/pdf/releases/laborers2014.pdf
http://files.ocpf.us/pdf/actions/laborDA.pdf
Massachusetts Office of Campaign and Political Finance Press Release, April 22, 2014 , 2014:
“Three PACs resolve excess contribution issue” http://files.ocpf.us/pdf/actions/3pacsda.pdf
Interview, Jason Tait, Spokesman, Massachusetts Office of Campaign and Political Finance, Boston, MA, March 11, 12, 2015 by telephone and email
Interview, Dr. Maurice T. Cunningham, Ph.D., J.D.  Associate Professor of Political Science, University of Massachusetts-Boston, Boston, MA, various dates March, 2015, by telephone and email</t>
  </si>
  <si>
    <t>Illinois Compiled Statutes , Pension Code, Section 1-125, 2009 http://www.ilga.gov/legislation/ilcs/ilcs5.asp?ActID=638&amp;ChapterID=9
Illinois Compiled Statutes, State Officials and Employees Ethics Act, Article 10, 2012
http://www.ilga.gov/legislation/ilcs/ilcs5.asp?ActID=2529&amp;ChapterID=2</t>
  </si>
  <si>
    <t>Catherine Turcer, policy analyst, Common Cause-Ohio, Columbus, 1-30-15 email 
Keary McCarthy, president/CEO of Innovation Ohio, former minority chief of staff in Ohio House, Columbus, 2-6-15 email
Highlights of 2016-17 state budget: http://blueprint.ohio.gov/doc/budget/State_of_Ohio_Budget_Highlights_FY-16-17.pdf 
State budget recommendations: http://blueprint.ohio.gov/doc/budget/State_of_Ohio_Budget_Recommendations_FY-16-17.pdf 
OBM Director Tim Keen testimony to House Finance Committee, Feb. 3, 2015: http://obm.ohio.gov/Budget/operating/doc/fy-16-17/Testimony/TKeen_Testimony-House-Finance-Committee_Feb-3-15.pdf</t>
  </si>
  <si>
    <t>A YES score is earned if the law regulates gifts and hospitality offered to state civil servants and their immediate family. 
A MODERATE score is earned if the law regulates gifts for civil servants, but not their family. 
A NO score is earned if no such law exists.</t>
  </si>
  <si>
    <t>John Estus, spokesman for the Office of Management and Enterprise Services, in-person interview, 2/27/15, 9:15 a.m.
Wayne Greene, editorial pages editor and former senior political writer, Tulsa World. In person interview, 2/20/15 3 p.m. 
David Blatt, executive director Oklahoma Policy Institute, telephone interview, 2/21/15, 11:15 a.m. 
Sample executive budgets available though Office of Management and Enterprise Services website: 
2014: http://www.ok.gov/OSF/documents/bud14.pdf
2015: http://www.ok.gov/OSF/documents/bud15.pdf
2013: http://www.ok.gov/OSF/documents/bud13hd.pdf</t>
  </si>
  <si>
    <t>“State Budget,” Fiscal Management Division in Office of Management and Budget, http://www.nd.gov/fiscal/budget/state/, accessed Feb. 22, 2015. Budget requests are filed by year under the heading “Executive Budget Summary.” Details down to the individual line-item are filed by year under the heading “Budget Detail.” Note: Because of a programming glitch, budget details are viewable only in Firefox and Internet Explorer browsers. OMB is developing a new website to be unveiled in summer 2015.
“Executive Budget: 2015-2017 Biennium,” Office of Management and Budget, Dec. 3, 2014, http://www.nd.gov/fiscal/docs/budget/executivebudgetsummary2015-17.pdf, accessed Feb. 22, 2015.
Pam Sharp, director of the Office of Management and Budget, interviewed by phone from Bismarck, N.D., March 4, 2015.
Mike Nowatzki, capitol reporter with Forum News Service, email, March 7, 2015.</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</si>
  <si>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Meeting Minutes, 2013 and 2014, accessed March 10, 2015, http://www.maine.gov/ethics/meetings/index.htm</t>
  </si>
  <si>
    <t>Interview with Jennifer Bevan-Dangel, exec dir Common Cause by telephone 2/24/15
The Daily Record, 4/7/14 Board: Hogan did not violate campaign laws http://thedailyrecord.com/2014/07/10/board-hogan-did-not-violate-campaign-laws/ 
Description of My Maryland Pac in PR newsire disclaiming coordination: http://www.prnewswire.com/news-releases/maryland-my-maryland-pac-poll-finds-tight-race-for-governor-277763801.html 10/1/14</t>
  </si>
  <si>
    <t>Roy Fletcher, political campaign manager for GOP candidates, in-person interview, Feb. 2, 2015.
Kathleen Allen, director of the Louisiana Ethics Administration, in-person interview, Feb. 3, 2015
Jim Harris, an officer in Blueprint Louisiana, a policy advocacy group of businessmen, in-person interview, Feb. 12, 2015
Jefferson Parish Council selects contractor that didn't meet its own termsy Ben Myers, nola.com. Sept. 17, 2014.
http://www.nola.com/politics/index.ssf/2014/09/jefferson_parish_council_appro_16.html
Louisiana Board of Ethics opinions, accessed April 10, 2015.
http://ethics.la.gov/EthicsOpinion/CustomSearch.aspx?SearchName=SearchbySubjectMatters 
Louisiana Board of Ethics charges, accessed April 10, 2015.
http://www.ethics.state.la.us/EthicsCharges/CustomSearch.aspx?SearchName=SearchbySubjectMatters 
utility regulators get two-thirds from companies they oversee, nola.com, Nov. 14, 2013.
http://www.nola.com/politics/index.ssf/2013/11/louisiana_utility_regulators_g.html 
Louisiana top donors, nola.com, Nov. 5, 2013.
http://www.nola.com/politics/index.ssf/2013/11/louisianas_top_campaign_donors.html 
Louisiana Inspector General reports, accessed May 29, 2015.
http://www.oig.louisiana.gov/ 
“Alario and Dorsey-Colomb should face probe for double billing, watchdog says, nola.com, May 06, 2014.
http://www.nola.com/politics/index.ssf/2014/05/alario_and_dorsey-colomb_shoul.html
“State Sen. Yvonne Dorsey-Colomb says she never took excess contributions, blames clerical error, nola.com, March 26, 2014.
http://www.nola.com/politics/index.ssf/2014/03/state_sen_yvonne_dorsey-colomb.html
“State Treasurer John Kennedy says La. Ethics Board underfunded, nola.com, Nov. 26, 2013.
http://www.nola.com/politics/index.ssf/2013/11/danny_martiny_and_eric_lafleur.html 
“Nine Louisiana officials got $370,000 in excess contributions since 2006 election, review shows, nola.com, Nov. 12, 2013.
http://www.nola.com/politics/index.ssf/2013/11/nine_louisiana_officials_took.html 
“Most Louisiana officials caught receiving excess PAC contributions refunded the money, others not a dime, nola.com, Feb. 25, 2014.
http://www.nola.com/politics/index.ssf/2014/02/most_louisiana_officials_caugh.html</t>
  </si>
  <si>
    <t>Georgia Government Transparency and Campaign Finance Act - O.C.O.G § 21-5-3, (14) 2014 
Georgia Government Transparency and Campaign Finance Act – O.C.O.G § 21-5-3, (17) 2014 
http://www.ethics.ga.gov/wp-content/uploads/2011/08/2014-B%20GA%20Govt%20Transparency%20and%20Campaign%20Finance%20Act%20effective%20Januay%2031%202014%20INCORPORATING%20HB310%20and%20SB297%20FINAL.pdf
2011 Executive Order 
https://tcsg.edu/tcsgpolicy/docs/Governor_Deals_2011_Ethics_Executive_Order.pdf</t>
  </si>
  <si>
    <t>Department of Audits and Accounts O.C.G.A. § 50-6-32 (2014)
http://www.lexisnexis.com/hottopics/gacode/Default.asp</t>
  </si>
  <si>
    <t>Hawaii Revised Statutes, Title 3, Chapter 23, Section 9, Reports, 1959, 
http://www.capitol.hawaii.gov/hrscurrent/Vol01_Ch0001-0042F/HRS0023/HRS_0023-0009.htm</t>
  </si>
  <si>
    <t>Idaho Code Section 67-702, Audit Function of Legislative Services Office, 2009, amended 2014
http://legislature.idaho.gov/idstat/Title67/T67CH7SECT67-702.htm
Idaho Code Section 9-338, Public Records, Right To Examine, 1990, last amended 2011
 http://legislature.idaho.gov/idstat/Title9/T9CH3SECT9-338.htm</t>
  </si>
  <si>
    <t>Illinois Compiled Statutes, The State Auditing Act,  30 ILCS 5, Sec. 3-14 and 3-11 , September 12, 1973
http://www.ilga.gov/legislation/ilcs/ilcs5.asp?ActID=466&amp;ChapterID=7</t>
  </si>
  <si>
    <t>Governor's Recommended Budget. http://osbm.nc.gov/files/pdf_files/BudgetBook_2015.pdf.
Phone interview March 12, 2015, with Lee Roberts, state budget director. 
Phone interview March 11, 2015, with Chris Fitzsimon, director of NC Policy Watch.
Phone interview March 11, 2015, with John Hood, former president of the John Locke Foundation.</t>
  </si>
  <si>
    <t>29 Del. C 5806(b), http://1.usa.gov/1BuDRfb, Approved July 23, 1990</t>
  </si>
  <si>
    <t>TITLE 2. LEGISLATIVE LEGISLATIVE SERVICES ARTICLE 3.LEGISLATIVE SERVICES PART 1. LEGISLATIVE AUDIT COMMITTEE - STATE AUDITOR C.R.S. 2-3-103 (2014) (3): http://www.lexisnexis.com/hottopics/colorado/?app=00075&amp;view=full&amp;interface=1&amp;docinfo=off&amp;searchtype=get&amp;search=C.R.S.+2-3-103</t>
  </si>
  <si>
    <t>Website of Connecticut General Statutes, Title 2, Chap. 23, of the Auditors of Public Accounts,  http://www.cga.ct.gov/current/pub/chap_023.htm</t>
  </si>
  <si>
    <t xml:space="preserve">Emily Dennis, Kentucky Registry of Election Finance, general counsel, 31 December 2014, Frankfort, Kentucky, phone interview.
Mitchel Denham, Kentucky Attorney General's Office, assistant deputy attorney general of the criminal division and special prosecutors, 14 January 2015, Frankfort, phone interview.
Tom Loftus, Louisville Courier-Journal, Frankfort bureau chief, 21 January 2015, Frankfort, Kentucky, phone interview. </t>
  </si>
  <si>
    <t>FS 112.313 Standards of conduct for public officers, employees of agencies, and local government attorneys.—2) SOLICITATION OR ACCEPTANCE OF GIFTS, 2014, http://www.leg.state.fl.us/Statutes/index.cfm?App_mode=Display_Statute&amp;Search_String=&amp;URL=0100-0199/0112/Sections/0112.313.html
112.3148 Reporting and prohibited receipt of gifts by individuals filing full or limited public disclosure of financial interests and by procurement employees, 2014, http://www.leg.state.fl.us/Statutes/index.cfm?App_mode=Display_Statute&amp;Search_String=&amp;URL=0100-0199/0112/Sections/0112.3148.html
Rule 10-040 Ethics, sent via email by John Kuczwanski, Communications Manager for the State Board of Administration, interviewed by email April 8, 2015</t>
  </si>
  <si>
    <t xml:space="preserve">29 Del. C. Chapter 29, http://delcode.delaware.gov/title29/c029/index.shtml;
Delaware Freedom of Information Act: 29 Del. Code, Chapter 100, § 10002 (h) http://delcode.delaware.gov/title29/c100/,  Effective January 1, 1977 </t>
  </si>
  <si>
    <t>Regulations governing gifts and honoraria for the governor and members of the executive branch are included in Texas Penal Code laws against bribery and the section of the Texas Government code that regulates what public officials can accept from lobbyists.  
The bribery law prohibits payments or gifts made in exchange for an official act. An official act includes a vote, a recommendation, or any other exercise of official discretion. 
Section 305.024 of the Texas Government Code, restrictions on expenditures by lobbyists, permit executive branch officials and their immediate family – defined as spouse and dependent children - to receive gifts that do not exceed a total of $500 in value during a calendar.  They are also permitted to receive entertainment, such as sporting events and concerts, valued at up to $500 each year.  There is no annual limit on the value of food and entertainment an official may receive from a lobbyist.</t>
  </si>
  <si>
    <t>C.G.S., Title 1, Chap. 10, Secs. 1-79 (5) (M) and 1-84 (m) of the 2014 supplement to the general statutes, 1977. (accessed May 22, 2015) http://www.ct.gov/ethics/cwp/view.asp?a=2313&amp;q=432632</t>
  </si>
  <si>
    <t xml:space="preserve">Dave Helling, Kansas City Star, Sept. 5, 2014: http://www.kansascity.com/news/government-politics/article1601763.html                                                                                                               
Carol Williams, executive director of the Governmental Ethics Commission, telephone interview Feb. 18, 2015                                                                                                               
Alexander Burns, Politico, March 17, 2014: http://www.politico.com/story/2014/03/sam-brownback-tv-ads-kansas-senate-election-2014-104754.html                                                                                                                                        
Center for Public Integrity website: http://www.publicintegrity.org/who-calls-shots/kansas                           </t>
  </si>
  <si>
    <t>Telephone interview with Joey Senat, board member of Freedom of Information Oklahoma and media law professor at Oklahoma State University, 1/15/15 10 a.m. CST
Telephone interview with Brady Henderson, legal director of ACLU Oklahoma, 1/16/15 3:45 p.m. CST
"Fallin used 'deliberative process privilege' claim to withhold political analysis of Senate races," Tulsa World article 8/13/14
http://www.tulsaworld.com/news/capitol_report/fallin-used-deliberative-process-privilege-claim-to-withhold-political-analysis/article_a8bcd3ad-8dca-568a-8bac-9c68c1976f4b.html
"Mayor's office denies record request for ethics complaint, citing unwritten policy," Tulsa World article 10/31/14
 http://www.tulsaworld.com/news/government/mayor-s-office-denies-record-request-for-ethics-complaints-citing/article_c9635c09-5b24-5737-ad55-7fb07871899c.html</t>
  </si>
  <si>
    <t>Government Code, §89503, (Amended 1996)
http://leginfo.legislature.ca.gov/faces/codes_displaySection.xhtml?lawCode=GOV&amp;sectionNum=89503.</t>
  </si>
  <si>
    <t>Megan Tooker, executive director and legal counsel, Iowa Ethics and Campaign Disclosure Board, Jan. 7, 2015, telephone Interview 
Arthur Sanders, political science professor, Drake University, Jan. 9, 2015, telephone interview 
Christopher Larimer, associate professor of political science, University of Northern Iowa, Feb. 4, 2015, telephone interview</t>
  </si>
  <si>
    <t>ARTICLE XXIX of the Colorado Constitution, Ethics in Government, Gift Ban: http://tornado.state.co.us/gov_dir/leg_dir/olls/constitution.htm#ARTICLE_XXIX_Section_3
TITLE 24. GOVERNMENT - STATE 
PUBLIC EMPLOYEES' RETIREMENT SYSTEMS ARTICLE 51.PUBLIC EMPLOYEES' RETIREMENT ASSOCIATION PART 2. ADMINISTRATION C.R.S. 24-51-207 (3), (4), (2014): http://www.lexisnexis.com/hottopics/colorado/?app=00075&amp;view=full&amp;interface=1&amp;docinfo=off&amp;searchtype=get&amp;search=C.R.S.+24-51-207
Luis Toro, an attorney and the director of Colorado Ethics Watch, in a May 4, 2015 e-mail. 
Jennifer Schreck, a PERA senior staff attorney, in a May 1, 2015 e-mail.</t>
  </si>
  <si>
    <t>Joint Legislative Committee on Performance Evaluation and Expenditure Review: www.peer.state.ms.us/reports/rpt577.pdf
State law Sections 25-9-120 - PERSONNEL ADMINISTRATION SYSTEM - (1994) and 27-104-7 - Public Procurement Review Board Powers and Duties -
 (1984): www.lexisnexis.com/hottopics/mscode/
Department of Finance and Administration Director of Communications Chuck McIntosh: e-mailed answers to questions March 17, 2015</t>
  </si>
  <si>
    <t>Catherine Turcer, Common Cause-Ohio policy analyst, 1-18-15 email;
Gary Daniels, chief lobbyist, ACLU Ohio, Columbus, 2-6-15 email;
The public's right to know, Laura Arenschield, The Columbus Dispatch, Sept. 9, 2014: http://www.dispatch.com/content/blogs/science-environment/2014/09/the-publics-right-to-know.html 
Justices can restore sanity by clarifying 'overly broad', Randy Ludlow, Your Right to Know blog, Jan. 7, 2015: http://www.dispatch.com/content/blogs/your-right-to-know/2015/01/overly-broad.html</t>
  </si>
  <si>
    <t>Arizona Revised Statutes, 38-504. Prohibited acts http://www.azleg.gov/FormatDocument.asp?inDoc=/ars/38/00504.htm&amp;Title=38&amp;DocType=ARS
Laws current as of March 30, 2015.</t>
  </si>
  <si>
    <t>Code of State Regulations, 2011, 1 CSR 40-1.60, http://www.sos.mo.gov/adrules/csr/current/1csr/1c40-1.pdf</t>
  </si>
  <si>
    <t>Montana Code Annotated, title 18, chapter 4, part 2, section 41, 1983, http://leg.mt.gov/bills/mca/18/4/18-4-241.htm</t>
  </si>
  <si>
    <t>Ark. Code 21-8-801 “Ethics and conflicts of interest,” 1988
http://law.justia.com/codes/arkansas/2012/title-21/chapter-8/subchapter-7/section-21-8-701/
Ark.Code 21-8-402, "Definitions," 1988
http://law.justia.com/codes/arkansas/2010/title-21/chapter-8/subchapter-4/21-8-402</t>
  </si>
  <si>
    <t>The most recent Election Administration and Voting Survey on the U.S. Election Assistance Commission website is the 2012 report, in which Mississippi is included in each data set. Mississippi SOS Communication Director Pamela Weaver said the SOS Office compiles the data received from each county and sends it to the U.S. EAC. A public records request would have to be completed, according to Weaver,  to view the survey materials. 
"We collect survey responses from the individual counties as the information sought by the EAC through its survey is not available to the State; thus, the responses must be provided by the individual counties.  If and when we receive that information from the counties, we organize/assimilate the information into a single document and then send the information to the EAC," Weaver said.
According to the 2012 report, "For the 2012 EAVS, every State submitted with their data a certification page signed by its Chief State Election Official."
While Mississippi did submit data in all 15 categories, some counties were not included in that count. Hinds County, in which the capital city is located, does not appear in the broken down report. The same is true for Adams, Alcorn, Claiborne, Holmes, Humphrey, Jefferson, Jones, Leflore, Marshall, Oktibbeha, Pearl River, Scott, Sunflower, Tallahatchie, Washington and Yazoo Counties. The state submitted data in each category to the EAC, but the data could not have been complete on account of the missing counties.</t>
  </si>
  <si>
    <t>A.S. 39.52.130, Improper Gifts (http://www.touchngo.com/lglcntr/akstats/statutes/title39/chapter52/section130.htm), accessed Feb. 15, 2015</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</si>
  <si>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Rob Port, “North Dakota State University Tried To Hide Bresciani/Kelley Hunting Trip,” SayAnythingBlog.com, Oct. 21, 2013, http://sayanythingblog.com/entry/north-dakota-state-university-tried-to-hide-brescianikelly-hunting-trip. 
Wayne Stenehjem, state attorney general, 2013-O-18 (open records and open meetings opinion), Nov. 22, 2013, https://www.ag.nd.gov/Opinions/2013/OR-OM/2013-O-18.pdf.</t>
  </si>
  <si>
    <t>Minnesota does provide this information to the U.S. Election Administration Commission’s Election Administration and Voting Survey.</t>
  </si>
  <si>
    <t>Minnesota Statute, Chapter 16C, Section 16C.03, 2014, https://www.revisor.mn.gov/statutes/?id=16c.03
Minnesota Administrative Rules, Chapter 1230, Part 1230.1150, 2014, https://www.revisor.mn.gov/rules/?id=1230.1150</t>
  </si>
  <si>
    <t>Iowa Code Chapter 68B.5A  "Government Ethics and Lobbying — Ban on certain lobbying activities," Code of Iowa updated as of January 2015,
https://www.legis.iowa.gov/docs/code/2015/68B.pdf; 
Iowa Code Chapter 68B.7 "Government Ethics and Lobbying — Prohibited use of influence," Code of Iowa updated as of January 2015,
https://www.legis.iowa.gov/docs/code/2015/68B.pdf</t>
  </si>
  <si>
    <t>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accessed May17, 2015.
Ethics Commission Advisory Opinion 2011-12, issued to Sally Brewer Howell, executive director of the Alabama Association of School Boards, Dec. 7, 2011.
http://ethics.alabama.gov/opinion2.aspx?usterms=gifts&amp;ustype=2, accessed May17, 2015.
Ethics Commission Advisory Opinion 2005-13, issued to Neal Wade, director, Alabama Development Office, April 6, 2005.
http://ethics.alabama.gov/opinion2.aspx?usterms=gifts&amp;ustype=2, accessed May17, 2015.</t>
  </si>
  <si>
    <t>Illinois Compiled Statutes, 5 ILCS 430/5-45, Procuremet; revolving door prohibition, August 18, 2009,  http://www.ilga.gov/legislation/ilcs/ilcs4.asp?DocName=000504300HArt.+5&amp;ActID=2529&amp;ChapterID=2&amp;SeqStart=500000&amp;SeqEnd=1700000</t>
  </si>
  <si>
    <t>Michigan submits complete information to the U.S. Election Assistance Commission after each statewide election, covering all 15 survey questions submitted by the commission, namely: 1. New registrations received; 2. New valid registrations received; 3. Total registered voters; 4. Provisional ballots submitted; 5. Provisional ballots rejected; 6. Total ballots cast in the election; 7. Ballots cast in person on Election Day; 8. Ballots cast in early voting centers; 9. Ballots cast absentee; 10. Civilian absentee ballots transmitted to voters; 11. Civilian absentee ballots returned for counting; 12. Civilian absentee ballots accepted for counting; 13. UOCAVA ballots transmitted to voters; 14. UOCAVA ballots returned for counting; and 15. UOCAVA ballots counted.</t>
  </si>
  <si>
    <t>Phone interview Feb. 4, 2015, with Jonathan Jones, director NC Open Government Coalition. 
Phone interview Feb. 16, 2015, with Hugh Stevens, Raleigh lawyer involved in FOI issues.
Article 9/9/14 by Jonathan Jones, Dept. of Public Safety Cites "Security Plans" exemption in refusal to disclose agencies that received military equipment; http://www.elon.edu/e-net/Article/100149
Article March 19, 2015, by Dan Kane. At UNC-Chapel Hill, a Tutor for college basketball players with little college herself. http://www.newsobserver.com/news/local/education/unc-scandal/article15350189.html
Article April 24, 2015, by John Drescher, "Gov. McCrory’s dismal record on public records."  http://www.newsobserver.com/news/local/news-columns-blogs/john-drescher/article19406454.html</t>
  </si>
  <si>
    <t>Indiana Code 2-7-5-7, cooling-off period for legislators; http://iga.in.gov/legislative/laws/2014/ic/titles/002/.</t>
  </si>
  <si>
    <t>The law regulates gifts of more than $250 given to state board members but not their family members. 
According to the statute, no "public official, public member or public employee" is allowed to use his office or position for private benefit, which “means the receipt … of a gift which resulted from his holding that office.” "Public member" is defined as "a member appointed to a part-time position on a state board, commission or council."
The statute defines what is considered a “gift,” as “anything of value to the extent that consideration of equal or greater value is not received.”
“Anything of value” is defined in the law as almost anything that is “pecuniary or compensatory in value to a person,” including art, money, stocks, vehicles and real estate, among others.</t>
  </si>
  <si>
    <t>Diane Kennedy, New York News Publishers Association, President, Feb. 5, 2015, New York, phone; 
After Pledge of Sunlight, Gov. Cuomo Officials Keep Their Email in the Shadows, Justin Elliott, ProPublica, May 5, 2014, http://www.propublica.org/article/cuomo-officials-keep-email-in-private-account-shadows ; 
Cuomo administration begins large-scale email purges, Jimmy Vielkind, Capital New York, Feb. 25, 2015, http://www.capitalnewyork.com/article/albany/2015/02/8562835/cuomo-administration-begins-large-scale-email-purges ; 
Calls to End Quick Purge of New York State Workers' Email, Thomas Kaplan, New York Times, March 12, 2015, http://www.nytimes.com/2015/03/13/nyregion/calls-to-end-quick-purge-of-new-york-state-workers-email.html</t>
  </si>
  <si>
    <t>Massachusetts provides all required information to the U.S. Election Assistance Commission on the core survey items
According to  Brian McNiff, a spokesman for Secretary of the Commonwealth William F. Galvin, who heads the state Elections Division, the last submission was on March 2, 2015.  Complete survey information was submitted for both 2012 and 2014, McNiff said.</t>
  </si>
  <si>
    <t>Maryland is not deploying EAC certified systems or components at this time, but does say that it provides the USEAC complete information for its election administration and voting survey including the 15 elements that are required: 
The information the state should be reporting to earn a 100 here includes 1. New registrations received; 2. New valid registrations received; 3. Total registered voters; 4. Provisional ballots submitted; 5. Provisional ballots rejected; 6. Total ballots cast in the election; 7. Ballots cast in person on Election Day; 8. Ballots cast in early voting centers; 9. Ballots cast absentee; 10. Civilian absentee ballots transmitted to voters; 11. Civilian absentee ballots returned for counting; 12. Civilian absentee ballots accepted for counting; 13. UOCAVA ballots transmitted to voters; 14. UOCAVA ballots returned for counting; and 15. UOCAVA ballots counted.
In 2012, outside the scope of this survey, Maryland reported corrections, which EAC noted here for the election administration and voting survey. "(Maryland Notation: Question A(5)(b) asks for the number of registrations that were invalid or rejected.  Maryland reported that Worcester County had 1,039 invalid or rejected registrations. Maryland has corrected the number to report that Worcester County actually had 5 invalid or rejected registrations.)"
Maryland election official Jared DeMarinis says the state is reporting all the required information to the EAC.</t>
  </si>
  <si>
    <t>Hawaii Revised Statutes, Title 7, Chapter 84, Section 18, Restrictions on post employment, 2014, http://www.capitol.hawaii.gov/hrscurrent/Vol02_Ch0046-0115/HRS0084/HRS_0084-0018.htm
Hawaii Revised Statutes, Title 7, Chapter 84, Section 19, Violation, 2014,
http://www.capitol.hawaii.gov/hrscurrent/Vol02_Ch0046-0115/HRS0084/HRS_0084-0019.htm</t>
  </si>
  <si>
    <t>Jeff Proctor, investigative reporter, KRQE, 21 May 2015, via phone.
Trip Jennings, New Mexico in Depth, Executive Director, 9 February 2015, Santa Fe, New Mexico, in person. 
Steve Terrell, The Santa Fe New Mexican, reporter, 9 February 2015, Santa Fe, New Mexico, in person.
Letter from KUNM News Director Steve Young to Attorney General Gary King, 12 December 2012, https://docs.google.com/viewer?a=v&amp;pid=sites&amp;srcid=bm1hZy5nb3Z8cHVibGljLXJlY29yZHMtcHJvamVjdHxneDo2MzM0MTFhMzllNGYwMjBi</t>
  </si>
  <si>
    <t>Georgia Government Transparency and Campaign Finance Act (2014) – O.C.O.G. § 21-5-75. 
 http://www.ethics.ga.gov/wp-content/uploads/2011/08/2014-B%20GA%20Govt%20Transparency%20and%20Campaign%20Finance%20Act%20effective%20Januay%2031%202014%20INCORPORATING%20HB310%20and%20SB297%20FINAL.pdf</t>
  </si>
  <si>
    <t>Michigan Executive Order 2003-1                      http://www.michigan.gov/formergovernors/0,4584,7-212-57648_21975-58719--,00.html</t>
  </si>
  <si>
    <t>Massachusetts General Laws – Suspension or Debarment of Contractors --  1990
http://malegislature.gov/Laws/GeneralLaws/PartI/TitleXXI/Chapter149/Section44C
Massachusetts General Laws – Debarment from Bidding
http://malegislature.gov/Laws/GeneralLaws/PartI/TitleIII/Chapter29/Section29f
Massachusetts General Laws – Definitions, contract provisions, management and financial statements, enforcement
http://malegislature.gov/Laws/GeneralLaws/PartI/TitleIII/Chapter30/Section39r
Massachusetts General Laws – Penalities for violations – 1990 
https://malegislature.gov/Laws/GeneralLaws/PartI/TitleXXI/Chapter149/Section27c
Massachusetts Attorney General's website with information on debarment 
http://www.mass.gov/ago/doing-business-in-massachusetts/labor-laws-and-public-construction/public-construction/public-bidding/
Office of Administration and Finance website on Vendor Debarment
http://www.mass.gov/anf/property-mgmt-and-construction/design-and-construction-of-public-bldgs/contractor-certification/vendor-debarment.html
In 1978, Gov. Michael Dukakis signed Executive Order 147  dealing with  the suspension and debarrment of public contractors.
http://www.mass.gov/courts/docs/lawlib/eo100-199/eo147.txt
List of contrators debarred or suspended in Massachusett by the Division of Capital Asset Management and Maintenance pursuant to G.L. c. 29, s29f and G.L. c. 149, s44c.
http://www.mass.gov/anf/property-mgmt-and-construction/design-and-construction-of-public-bldgs/contractors-debarred-or-suspended-by-dcam.html
http://malegislature.gov/Laws/GeneralLaws/PartI/TitleXXI/Chapter149/Section44C</t>
  </si>
  <si>
    <t>Receipt of gifts, including in-kind gifts, is governed by the general provision set forth in Wisconsin Statutes §19.45(2), and more specifically by Wisconsin Statutes § 19.45(3) which states as follows, in pertinent part: "No person may offer or give to a state public official, directly or indirectly, and no state public official may solicit or accept from any person, directly or indirectly, anything of value if it could reasonably be expected to influence the state public official's vote, official actions or judgment, or could reasonably be considered as a reward for any official action nor inaction on the part of the estate public official..."
"Immediate family" is included in the prohibition.
The receipt of honorariums, fees, and expenses for participating in events is governed by Wis. Stat. § 19.56 which stipulates: "Except as provided in par. (b), every official required to file who receives for a published work or for the presentation of a talk or participation in a meeting, any lodging, transportation, money or other thing with a combined pecuniary value exceeding $50 excluding the value of food or beverage offered coincidentally with a talk or meeting shall, on his or her statement of economic interests, report the identity of every person from whom the official receives such lodging, transportation, money or other thing during his or her preceding taxable year, the circumstances under which it was received and the approximate value thereof.</t>
  </si>
  <si>
    <t>The secretary of state gathers and submits voting records, including new registrations received, new valid registrations received, total registered voters, provisional ballots submitted, provisional ballots rejected, total ballots cast in the election, ballots cast in person on Election Day, ballots cast in early-voting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
 Much of the reason is because the U.S. Department of Justice has overseen the state’s elections since the 1960s.</t>
  </si>
  <si>
    <t>Jennifer Borg, general counsel for North Jersey Media Group, 2/2/15 phone interview 
John Paff, chairman of NJ Libertarian Party's Open Government Advocacy Project, 2/1/15 phone interview 
Mother Jones story - Chris Christie Is Now Waging 23 Court Battles to Keep State Documents Secret—By Molly Redden, Wed Feb. 4, 2015, accessed 5/27/15 : http://www.motherjones.com/politics/2015/02/chris-christie-transparency-records-requests</t>
  </si>
  <si>
    <t>112.313 Standards of conduct for public officers, employees of agencies, and local government attorneys, 2014, http://www.leg.state.fl.us/Statutes/index.cfm?App_mode=Display_Statute&amp;Search_String=&amp;URL=0100-0199/0112/Sections/0112.313.html
Florida Constitution, Article II, SECTION 8, Ethics in government, amended in 1998, http://www.leg.state.fl.us/Statutes/index.cfm?Mode=Constitution&amp;Submenu=3&amp;Tab=statutes#A2</t>
  </si>
  <si>
    <t>All of the core survey items requested in the U.S. Election Assistance Commission's Election Administration and Voting Survey were submitted by Feb. 2, 2015, following the 2014 election. Data from previous elections is often cited in media reports, confirming the state's participation.</t>
  </si>
  <si>
    <t>Massachusetts judges are not elected or reappointed.  They are appointed for life with a mandatory retirement age of 70.   
Massachusetts has a periodic judicial evaluation process created by a 2000 state statute and administered by the state Supreme Judicial Court; it is entirely secret, but applies to all judges.
“Except as provided in section 2 of this rule, any written, recorded, or oral data, information and materials received or developed under a judicial performance enhancement program shall be confidential and shall not be disclosed. The identity of individuals who furnish information concerning judges under a program shall be confidential and shall not be disclosed.”
The statute requires that judges with one to four years of service be evaluated every 12 to 36 months.  Judges with more than four years of service are required to be evaluated every 18 to 36 months.</t>
  </si>
  <si>
    <t>Loretta Simonds, Right to Know NH, president, Feb. 3, 2015, Lowell, Mass., phone
Gilles Bissonnette, American Civil Liberties Union of New Hampshire, staff attorney, January 2, 2015, Lowell, Mass., phone
 Dan Tuohy, New Hampshire Union Leader, senior political reporter, Feb. 4, 2015, Lowell, Mass., phone
 Carol Alfano, New Hampshire Judicial Branch, public information officer, Jan. 7. 2015, email
 Judge: N.H. Attorney General broke Right-to-Know law, Elizabeth Dinan, Portsmouth Herald, Jan. 30, 2015, http://soedit.ot.atl.publicus.com/article/20150130/News/150139924
Sunshine Week: Right-to-know record keeping and costs vary wildly across state government, Allie Morris, Concord Monitor, March 17, 2015, http://www.concordmonitor.com/news/politics/16104070-95/sunshine-week-right-to-know-record-keeping-and-costs-vary-wildly-across-state-government</t>
  </si>
  <si>
    <t>C.G.S., Title 1, Chap. 10, Sec. 1-84b, subsection (f), 1983. http://www.cga.ct.gov/2013/pub/chap_010.htm#sec_1-84b</t>
  </si>
  <si>
    <t>No such law exits.
29 Del. C. 5837, http://1.usa.gov/1z7kch9: Adopted September 4, 2014, Effective January 1, 2017</t>
  </si>
  <si>
    <t>West Virginia Code 6B-2-5 prohibits public officials, public employees and their immediate families from soliciting hospitality and gifts, except lawful political contributions from lobbyists. It says, however, that they may accept minor gifts and hospitality (meals, beverages, ceremonial gifts, and “gifts that are purely private and personal in nature.”) under the presumption that their impartiality will not be impaired.</t>
  </si>
  <si>
    <t>Colorado Constitution Article XXIX Ethics in Government: http://tornado.state.co.us/gov_dir/leg_dir/olls/constitution.htm#ARTICLE_XXIX
Colorado Revised Statutes, 24-18-105(3) (2014): http://www.lexisnexis.com/hottopics/colorado/?app=00075&amp;view=full&amp;interface=1&amp;docinfo=off&amp;searchtype=get&amp;search=Colo.+Const.+Art.+V%2C+Section+16
Colorado Revised Statutes, 24-18-201, (2014): http://www.lexisnexis.com/hottopics/colorado/?app=00075&amp;view=full&amp;interface=1&amp;docinfo=off&amp;searchtype=get&amp;search=Colo.+Const.+Art.+V%2C+Section+16</t>
  </si>
  <si>
    <t>Maryland Annotated Code, Oct. 2014, State Finance and Procurement Title, Division III, Title 16 section 202 and section 308 and section 310 https://govt.westlaw.com/mdc/Browse/Home/Maryland/MarylandCodeCourtRules?guid=N48C785409CC411DB9BCF9DAC28345A2A&amp;originationContext=documenttoc&amp;transitionType=Default&amp;contextData=(sc.Default)</t>
  </si>
  <si>
    <t>Interview: Trent Deckard, co-director of the Indiana Election Division, Jan. 5, 2015, by phone. 
Interview: Julia Vaughn, policy director of Common Cause of Indiana, April 29, 2015, by email.
Interview: Andy Downs, director of the Mike Downs Center for Indiana Politics, Indiana University-Purdue University Fort Wayne, and a political science professor at IU-PU Fort Wayne, April 28, by email.</t>
  </si>
  <si>
    <t>Interview 1/19/15 with Barry Smith, executive director, Nevada Press Association, Carson City.
Interview 1/19/15 with Sandi Chereb, Las Vegas Review-Journal political reporter, Carson City.
"Public Records," April 2, 2014, by Sarah Bradley, deputy attorney general for public records.
 http://nsla.nv.gov/uploadedFiles/nslanvgov/content/Records/Public_Records/Bradley%202014%20NPRA.pdf 
Phone interview 2/3/15 with Sarah Bradley, deputy attorney general, public records deputy.</t>
  </si>
  <si>
    <t>Louisiana Revised Statutes 38:2212.9. Right to prohibit awards or procurement with individuals convicted of certain felony crimes, passed 2010 
http://www.legis.la.gov/Legis/Law.aspx?d=727449 
Louisiana Revised Statutes 39:2181. Prohibitions in Public Governmental Contracts and Procurement, passed 2010, amended 2012
http://www.legis.la.gov/Legis/Law.aspx?d=727651 
Louisiana Revised Statutes 39:2182. Prohibition of bids from or contracts with unlicensed dealers, passed 2010
http://www.legis.la.gov/Legis/Law.aspx?d=727652</t>
  </si>
  <si>
    <t>Government Code, §87406, (1999)
http://leginfo.legislature.ca.gov/faces/codes_displaySection.xhtml?lawCode=GOV&amp;sectionNum=87406.
Government Code, §87407, (2003)
http://leginfo.legislature.ca.gov/faces/codes_displaySection.xhtml?lawCode=GOV&amp;sectionNum=87407.</t>
  </si>
  <si>
    <t>No such law exists.
Rule Chapter 101, Department of Administrative and Financial Services, 
http://www.maine.gov/sos/cec/rules/18/554/554c101.doc</t>
  </si>
  <si>
    <t xml:space="preserve">Kentucky Administrative Regulations Title 200, Chapter 5:315, Section 1, 2004, http://www.lrc.ky.gov/kar/200/005/315.htm, accessed 5 February 2015. 
Kentucky Administrative Regulations Title 200, Chapter 5:315, Section 2, 2004, http://www.lrc.ky.gov/kar/200/005/315.htm, accessed 5 February 2015. 
Kentucky Revised Statutes, Chapter 45A, Section 485, 1998 http://www.lrc.ky.gov/Statutes/statute.aspx?id=22431, accessed 7 February 2015.
Geri E. Grigsby, Kentucky Finance and Administration Cabinet, general counsel, 23 January 2015, Frankfort, Kentucky, in-person interview.  
How to do Business with the Commonwealth: Version 6, Kentucky Finance and Administration Cabinet, 1 August 2010, http://finance.ky.gov/services/eprocurement/Pages/doingbusiness.aspx, 5 February 2015. </t>
  </si>
  <si>
    <t>Lesley Donley, Deputy Attorney General, email interview, March 16, 2015
Shawn Renner, Lincoln attorney representing Media of Nebraska, in-person interview at his office, March 9, 2015
Gavin Geis, executive director, Common Cause Nebraska, in-person interview at The Mill coffeeshop, March 11, 2015</t>
  </si>
  <si>
    <t>No such law exists.
 Maine law does not mandate any formal process to evaluate the performance of judges 
 who are up for retention or reelection.</t>
  </si>
  <si>
    <t>Amendment 94 to the Arkansas Constitution, 2014
Article 19, Section 29, "Registration as a lobbyist by a former member of the General Assembly”
http://www.sos.arkansas.gov/elections/Documents/Issue%20No%203%20with%20text.pdf
Ark. Code 19-11-709, 19-11-701, “Restrictions on employment of present and former employees,” 1979
http://law.justia.com/codes/arkansas/2012/title-19/chapter-11/subchapter-7/section-19-11-701/
http://law.justia.com/codes/arkansas/2012/title-19/chapter-11/subchapter-7/section-19-11-709/</t>
  </si>
  <si>
    <t>David Melton, executive director, Illinois Campaign for Political Reform, March 10, 2015, phone interview.
Another link in Ohio dark money network, Russ Choma, Open Secrets, 25 February 2015, http://www.opensecrets.org/news/2015/02/another-link-in-ohio-dark-money-network/
G.O.P. consultant pleads guilty in PAC Case, Nicholas Confessore, New York Times, 12 February 2015 http://www.nytimes.com/2015/02/13/us/politics/political-consultant-pleads-guilty-in-coordination-case.html?_r=0
Chicago mayoral candidate puts $100K in campaign, lifting funding caps, Progress Illinois, 14 October, 2014, http://www.progressillinois.com/news/content/2014/10/14/chicago-mayoral-candidate-puts-100k-campaign-lifting-funding-caps
Campaign contributions off limits in Chicago mayors race, John Byrne, Chicago Tribune, 10 October 2014, http://www.chicagotribune.com/news/local/politics/chi-campaign-contribution-limits-off-in-chicago-mayors-race-20141014-story.html
For real campaign reform, Illinois should repeal campaign contribution limits, Jacob Huebert, Liberty Justice Center, 30 July 2013https://www.illinoispolicy.org/for-real-reform-illinois-should-repeal-campaign-contribution-limits/
Taxpayers for Quinn, A-1 list, filed Jan. 6, 2015, http://www.elections.il.gov/CampaignDisclosure/A1List.aspx?ID=1212&amp;FiledDocID=555232&amp;ContributionType=AllTypes&amp;Archived=True
Illinois Federation of Teachers COPE, committee details, accessed June 23, 2015, http://www.elections.il.gov/CampaignDisclosure/CommitteeDetail.aspx?id=185</t>
  </si>
  <si>
    <t>A.S. 24.45.121, Prohibitions. (http://www.touchngo.com/lglcntr/akstats/statutes/title24/chapter45/section121.htm), accessed Feb. 15, 2015</t>
  </si>
  <si>
    <t>K.S.A. Chapter 75-37, Debarment of state contractors, 1996: http://law.justia.com/codes/kansas/2014/chapter-75/article-37/section-75-37-103</t>
  </si>
  <si>
    <t>Jeremy Chapman, Montana Center for Investigative Reporting, Founder/Executive Director, 20 January 2015, Billings, Montana, email
Mike Meloy, Montana Freedom of Information Hotline, Attorney, 20 January 2015, Bozeman, Montana telephone
Jim Strauss, Great Falls Tribune, publisher, Great Falls, 27 January 2015, telephone
Skylar Browning, Missoula Independent, editor, 23 January 2015, Missoula, Montana, email
MT Attorney General denies AP request for conceal carry information, Marnee Banks, KXLH News, 27 July 2013, http://www.krtv.com/news/mt-attorney-general-denies-ap-request-for-conceal-carry-information/
Montana ordered to release rape records to author, Associated Press, 25 September 2014, http://www.dailymail.co.uk/wires/ap/article-2770139/Montana-ordered-release-rape-records-author.html
Tribune seeks documents on ExpoPark firing, Great Falls Tribune, Karl Puckett, 06 June 2014, http://www.greatfallstribune.com/story/news/local/2014/06/06/tribune-seeks-documents-expopark-firing/10102469/
Concealed Weapons, Secret Identities, Jackson Bolstad, Montana Journalism Review, January 2014, http://mjr.jour.umt.edu/concealed-weapons-secret-identities/</t>
  </si>
  <si>
    <t>Arizona Revised Statute 41-1233. Prohibited acts
http://www.azleg.gov/FormatDocument.asp?inDoc=/ars/41/01233.htm&amp;Title=41&amp;DocType=ARS
Arizona Secretary of State Election Services Division, Lobbyist Handbook, accessed May 12, 2015
http://www.azsos.gov/sites/azsos.gov/files/lobbyist_handbook.pdf
Laws current as of March 30, 2015.</t>
  </si>
  <si>
    <t>Tennessee Ethics law and an executive order issued by Gov. Bill Haslam regulate gifts and hospitality given to the governor and cabinet members.
The governor’s executive order bars any executive branch worker from soliciting gifts directly or indirectly on behalf of himself or herself or any member of that employee's household. These include: gratuity, service, entertainment, food, lodging, transportation or anything of monetary value from any person. This applies to anyone seeking to do business with the department or agency where the official is employed, anyone who owns a business that is regulated by a state agency where the official is employed, or has substantial interests linked to the executive branch employee’s agency. Executive Order by the Governor No. 20.
State law also bars lobbyists and employers of lobbyists from giving a gift “directly or indirectly, to a candidate for public office, official in the legislative branch, official in the executive branch, or immediate family of such candidate or official.” Tenn. Code Ann. § 3-6-305(a)(1)
State ethics law defines immediate family as  a spouse or minor child living in the household. 
The law also says  “an official in the executive branch, or the immediate family of such candidate or official, may not solicit or accept, directly or indirectly, a gift from an employer of a lobbyist or a lobbyist.” Tenn. Code Ann. § 3-6-305(a)(2)
The acceptance of an honorarium by a public official in such person's capacity as a public official is prohibited. "Honorarium" means a payment of money or any thing of value for an appearance, speech or article, but does not include actual and necessary travel expenses, meals and lodging associated with such appearance, speech or article. Tenn. Code Ann. § 2-10-116(a)
The law also says “no official in the legislative or executive branch shall accept travel expenses, meals or lodging paid pursuant to § 2-10-116(a), if payment of the travel expenses, meals or lodging violates this section or constitutes a prohibited gift under § 3-6-305.” Tenn. Code Ann. § 3-6-304 (a)(n)</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</si>
  <si>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Independent expenditure reports, 2014 general election, Idaho Secretary of State’s website, accessed Jan. 18, 2015, http://www.sos.idaho.gov/elect/Finance/2014/this_year_independent_expenditures_and_electioneering_communications.html
“PACs start swapping money around,” Betsy Z. Russell, Eye on Boise/The Spokesman-Review, Oct. 24, 2014, http://www.spokesman.com/blogs/boise/2014/oct/24/more-last-minute-campaign-otter-collects-pacs-start-swapping-money-around/</t>
  </si>
  <si>
    <t>Iowa Code Section 722  "Bribery and Corruption," Code of Iowa updated as of January 2015,
https://www.legis.iowa.gov/docs/code/2015/722.pdf
Iowa Administrative Code 11—54.2(6) "Disqualification or removal of applicants," Iowa Administrative Code updated as of January 2015,
https://www.legis.iowa.gov/docs/ACO/agency/01-07-2015.11.pdf
Iowa Administrative Code 11—117.18(2)(c)  "Vendor suspension or debarment," Iowa Administrative Code updated as of January 2015,
https://www.legis.iowa.gov/docs/ACO/agency/01-07-2015.11.pdf
Bid/Proposals process, Department of Administrative Services, accessed February 2015,
http://das.iowa.gov/gse/procurement/bid_process.html#q8</t>
  </si>
  <si>
    <t xml:space="preserve">Public Officials and Employees, Title 36, Title 25, Section 13, 1973, 2014. 
http://alisondb.legislature.state.al.us/alison/codeofalabama/1975/coatoc.htm, accessed March 29, 2015. </t>
  </si>
  <si>
    <t>No such law specifically addressed to the executive branch currently exists; however, there are laws prohibiting bribes of public officers (SDCL 22-12A-7), forbidding state officers from retaining any money paid to them for their job other than their salary (SDCL 3-8-3), and requiring state officers to pay any money they receive as part of their duties into the state treasury (SDCL 4-3-9). None of those laws references family members of public officers. 
Additionally, the Legislature adopted and the governor signed a bill in March 2015 that introduces another restriction on gifts, saying, in part, “A state officer or employee may not solicit nor accept any gift, favor, reward, service, or promise of reward, including a promise of future employment, in exchange for recommending, influencing, or attempting to influence the award of or the terms of a contract by the state agency the officer or employee serve.” The term “state officer” is defined in the bill as “a person who is elected or appointed to serve a state agency. The term does not include a member of the Legislature, a person who serves without compensation, or a person who is only paid per diem.” That bill does not mention state officers' family members. It is to become law on July 1, 2015.
Aside from that, Section 4 of South Dakota Codified Laws in Title 3, Chapter 6D, “State Civil Service,” exempts the governor and cabinet members from the civil service code.
According to Jesse Weins, dean of the College of Leadership and Public Service at Dakota Wesleyan University in Mitchell, the " gift, favor, reward, service, or promise of reward" in the statute is inclusive of hospitality offered to state officers.</t>
  </si>
  <si>
    <t>Government Code §8546.1 (Amended 1993)
http://leginfo.legislature.ca.gov/faces/codes_displaySection.xhtml?lawCode=GOV&amp;sectionNum=8546.1.</t>
  </si>
  <si>
    <t>No such law exists restricting state legislators from entering the private sector after leaving government; thus, there is no cooling-off period.</t>
  </si>
  <si>
    <t>Tony Baldomero, Hawaii Campaign Spending Commission, associate director, 13 March 2015, Honolulu, Hawaii, telephone
Carmille Lim, Common Cause Hawaii, executive director, 27 April 2015, Honolulu, Hawaii, telephone.
Annual Report, Fiscal Year July 1, 2013 to June 30, 2014, Hawaii Campaign Spending Commission, accessed 14 March 2015, http://ags.hawaii.gov/campaign/fy-2013-2014-annual-report/
2014 Election Summary, Hawaii Campaign Spending Commission, accessed 14 March 2015, http://ags.hawaii.gov/campaign/files/2015/01/2014ElectionSummary.pdf
Sierra Club violated Hawaii campaign spending law, commissioners said, staff, Hawaii Reporter, 21 November 2014, http://www.hawaiireporter.com/sierra-club-violated-hawaii-campaign-spending-law-commissioners-said
Gov. David Ige's campaign contributions, sorted by address, accessed 14 May 2015, 
https://data.hawaii.gov/apps/campaignspending/rawdata/jexd-xbcg?regNo=CC10147&amp;electionStart=2012-11-07T00:00:00&amp;electionEnd=2014-11-04T00:00:00</t>
  </si>
  <si>
    <t>West Virginia Code 6B-3-2(e) prohibits legislators, cabinet officers or members of the Supreme Court from lobbying for one year after leaving office. In addition, 6B-2-5(g) prohibits public employees from appearing before their former agencies in a representative capacity for a one year period.</t>
  </si>
  <si>
    <t>Ark. Code 10-4-417.  “Presentation and filing of audit reports,” 2005
http://law.justia.com/codes/arkansas/2012/title-10/chapter-4/subchapter-4/section-10-4-417/
Ark. Code 10-4-422 “Records -- Public inspection,” 2005
http://law.justia.com/codes/arkansas/2012/title-10/chapter-4/subchapter-4/section-10-4-422/</t>
  </si>
  <si>
    <t xml:space="preserve">Pursuant to  § 35-14-5 of the Rhode Island Code of Ethics, members of the executive branch, or any public official, or their spouse, dependent child or business associate, shall not accept any gift in exchange for any official action. 
Also pursuant to  § 35-14-5,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</si>
  <si>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No such law exists, thus there is no cooling-off period for state legislators to enter the private sector after leaving government.</t>
  </si>
  <si>
    <t xml:space="preserve">S.C. Code  8-13-705,  8-13-710, 8-13-1120  all restrictions state employees from receiving gifts.  Furthermore, S.C. Code 2-17-1, and 2-17-90 make specifications about taking gifts from lobbyists. There is no mention of family. </t>
  </si>
  <si>
    <t>The General Assembly Conflicts of Interests Act specifically prohibits legislators from engaging in lobbying activities before the General Assembly or any agency of the legislative branch of the government for one year after termination of services as a legislator.</t>
  </si>
  <si>
    <t>No former state officer or state employee may, within a period of one year from the date of termination of state employment, accept employment or receive compensation from an employer if: (a) The officer or employee, during the two years immediately preceding termination of state employment, was engaged in the negotiation or administration on behalf of the state or agency of one or more contracts with that employer and was in a position to make discretionary decisions affecting the outcome of such negotiation or the nature of such administration.</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</si>
  <si>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New Mexico Executive Budget Recommendation, Fiscal Year 2016, accessed May 28, 2015
http://www.governor.state.nm.us/uploads/FileLinks/0ae6df92a8544b38973d370933bf2878/FY16_EXECUTIVE_BUDGET_RECOMMENDATION_FINAL.PDF</t>
  </si>
  <si>
    <t>Ben Wilcox, Integrity Florida, Research Director (and a lobbyist himself), March 9, 2015, phone interview
Mark Herron, Tallahassee attorney considered top expert on Florida election law, interviewed by phone March 18, 2015
Scott, Crist raised most of their cash through PACs, Orlando Sentinel, Feb. 1, 2015,  http://www.orlandosentinel.com/news/politics/os-governors-race-campaign-moneyu-20150201-story.html</t>
  </si>
  <si>
    <t>New York State Open Budget, New York State, accessed Feb. 17, 2015, http://openbudget.ny.gov/ ; 
Executive Budget Financial Plans 2015-16, New York State Open Budget, http://openbudget.ny.gov/historicalFP/fy1516archive/eBudget1516/financialPlan/FinPlan.pdf;
Tim Hoefer, Empire Center for New York State Policy, Executive Director, Feb. 11, 2015, New York, phone ; 
Jon Campbell, Gannett New York, State Government Reporter, Feb. 6, 2015, New York, phone</t>
  </si>
  <si>
    <t>In person interview with William Perry, Executive Director, Common Cause Georgia, January 23, 2015;
Phone interview with Charles Bullock, Political Scientist, University of Georgia, February 25, 2015;
Money Summary 2013/2014, Center for Responsive Politics, accessed March 27, 2015, https://www.opensecrets.org/states/summary.php?state=GA</t>
  </si>
  <si>
    <t>A former state official serving after May 12, 2009, may not become a lobbyist for one calendar year, beginning on the day the state official leaves office and ending on the one-year anniversary of that day (Utah Code 67-24-103). The definition of "lobbying" and "lobbyist" is narrowly defined as working for a lobbying firm or being employed as advocate for a special interest. The law does not apply to a former lawmaker lobbying for his/her own business, only for those whose primary business is lobbying.</t>
  </si>
  <si>
    <t xml:space="preserve">ORS 244.025 also sets limits on gifts that can be accepted by officials in the executive branch. This value is set to be not exceeding $50. The law furthermore stipulates that family may not receive gifts either. 
The law does not define hospitality rules. </t>
  </si>
  <si>
    <t>In law, gifts and hospitality offered to members of the ethics entity/ies are regulated.</t>
  </si>
  <si>
    <t>Sen. Colin Bonini, Dover Republican, in-person interview, January 21, 2015;
Bob Yearick, "Jack Markell's Politics", delawaretoday.com, June 2013: http://bit.ly/1CosBhW; 
Delaware Way, "More on the General Election", delawareway.blogspot.com, November 2, 2014: http://bit.ly/1CotfMq
Jonathan Starkey,"Election: What to watch in final hours", Nov. 3, 2014, delawareonline.com: http://delonline.us/1KWUx4z; 
Jonathan Starkey, "Dan Anderson pumps big money into Delaware GOP"; delawareonline.com, Sept. 27, 2014, http://delonline.us/1sbkLqf; 
Jonathan Starkey, "Markell, seeking higher profile, taps Washington PR firm", delawareonline.com, January 28, 2013,  http://delonline.us/1DXyqFy;</t>
  </si>
  <si>
    <t>Oklahoma's Ethics Rules have strict guidelines about what kinds of gifts state officials can accept, both in terms of dollar amounts and who they are allowed to accept gifts from. 
Rule 5.13 states "a legislative liaison, legislative lobbyist, executive lobbyist or lobbyist principal may provide a gift of any single item with a fair market value not exceeding $10 to any state officer or employee, provided that a legislative liaison, legislative lobbyist, executive lobbyist or lobbyist principal shall not make more than one such gift during any calendar year to any state officer or employee.
In some cases, gifts to spouses or family members are prohibited if they come from a person/industry that the lawmaker oversees or regulates, but the law contains a caveat for family members: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
Under rule 4.11 of Oklahoma’s ethics law, state officers or employees attending conferences or seminars “may accept gratuities and hospitality made available to all participants in the event.” 
Rule 4.17(4) allows an exception for hospitality under gifts, stating that “a state officer or employee may make or receive such a gift involving personal hospitality provided at a residence which is a type and value customarily provided by the state officer or employee to personal friends, or when the gifts consist of items given in correction with the receipt of personal hospitality of a type and value customarily given on such occasions.”</t>
  </si>
  <si>
    <t>Richard Keevey, Princeton and Rutgers Professor, former NJ budget director, phone interview 2/12/15. 
Joe Perone, Treasury spokesman, 2/26/15 phone interview. 
Website of the Office of Management and Budget, accessed May 12, 2015. http://www.state.nj.us/treasury/omb/publications/12budget/index.shtml#budget. 
The State of New jersey 2016 Fiscal Year Detailed Budget, Access 5/30/15, http://www.state.nj.us/treasury/omb/publications/16budget/pdf/FY16BudgetBook.pdf</t>
  </si>
  <si>
    <t>Wyoming Statutes Title 9, Chapter 13, GOVERNMENT ETHICS ARTICLE 1 PUBLIC OFFICIALS,MEMBERS AND EMPLOYEES ETHICS, Sections 108, Disclosure required, 1998
 http://legisweb.state.wy.us/statutes/statutes.aspx?file=titles/Title9/T9CH13.htm
Rules Governing the Commission on Judicial Conduct and Ethics, Commission webpage, April 1, 2014 
http://judicialconduct.wyo.gov/home/establishment-of-commission/commission-rules
Wyoming Constitution, Article 5, Section 6, Commission on judicial conduct and ethics, 2008
http://legisweb.state.wy.us/statutes/constitution.aspx?file=titles/97Title97.htm
Wyoming Statutes, Title 5, Chapter 2, Section 118, Adoption of rules and regulations relative to the practice of law, 1997
http://legisweb.state.wy.us/statutes/statutes.aspx?file=titles/Title5/Title5.htm</t>
  </si>
  <si>
    <t>The regulations on gifts and hospitality in state law are generally applicable to all state entities in Ohio, including the governor and cabinet members. Public officials are required to report the source of each gift of over $75 on their annual financial disclosure statement (or of each gift of over $25 received by a member of the General Assembly from a legislative lobbyist). Gifts to immediate family members are not explicitly regulated, other than items "any other person received for your use or benefit.
However,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t>
  </si>
  <si>
    <t>Phone interview, Michael Brandi, executive director of the State Elections Enforcement Commission, in Hartford, April 23, 2015.
Common Cause CT website, March 26, 2015, http://www.commoncause.org/states/connecticut/issues/money-in-politics/buying-a-governors-seat/
"A struggle for high ground on campaign reform in CT," by Mark Pazniokas, The CT Mirror, Jan. 19, 2015, http://ctmirror.org/2015/01/29/a-struggle-for-high-ground-on-campaign-reform-in-ct/
Testimony before the Government Administration and Elections Committee, by Michael J. Brandi, executive director and general counsel, State Elections Enforcement Commission, March 27, 2015,  http://www.cga.ct.gov/2015/gaedata/tmy/2015SB-01126-R000327-Michael%20J.%20Brandi,%20Executive%20Director%20and%20General%20Counsel,%20SEEC%20-TMY.PDF</t>
  </si>
  <si>
    <t>Title 39 Chapter 1 Article 2 - Inspection of public records
http://www.azleg.state.az.us/FormatDocument.asp?inDoc=/ars/39/00121.htm&amp;Title=39&amp;DocType=ARS
Laws current as of March 30, 2015.</t>
  </si>
  <si>
    <t>David Byerman, former Secretary, Nevada Senate, Las Vegas, NV, March 31, 2015, by phone.
James Wells, Interim Director, Nevada Department of Administration, Las Vegas, NV, April 15, 2015, by email.
FY2016-FY2017 Executive Budget (Upcoming Biennium), accessed June 18, 2015
http://budget.nv.gov/StateBudget/Upcoming/</t>
  </si>
  <si>
    <t>Wis. Stat. § 19.43, 19.55 CODE OF ETHICS FOR PUBLIC OFFICIALS AND EMPLOYEES, 
http://docs.legis.wisconsin.gov/statutes/statutes/19/III/_1</t>
  </si>
  <si>
    <t>Jeffry Pattison, Legislative Budget Assistant, January 30, 2015, Lowell, Mass., phone
Joseph Bouchard, New Hampshire Department of Administrative Services, budget officer, Feb. 6, 2015, Lowell, Mass., phone
State Budget Office website
http://admin.state.nh.us/budget/index.asp</t>
  </si>
  <si>
    <t>North Dakota Century Code Sections 12.1-12-01 and 12.1-12-03 forbid a public servant from accepting a "thing of value" if the intent is for the public servant to take official action or to not do his legal duty in return. The definition of public servant includes any government employee and official, elected or appointed, according to Century Code Section 12.1-01-04.
In some cases, the law assumes that the intent of the person giving the thing of value to the public servant is, in fact, a bribe even if the public servant is not asked to do anything. These cases include if the gift giver is undergoing an investigation or has a contract that could be influenced by the recipient. 
Things of value given without an intent to influence a public servant to take official action are not proscribed.
"Thing of value" is defined by Century Code Section 12.1-01-04 as "a thing of value in the form of money, tangible or intangible property, commercial interests, or anything else the primary significance of which is economic gain to the recipient." There is no specific mention of hospitality.
Century Code Section 12.1-12-05 applies to family members, broadly defined as “kinship,” forbidding them from accepting anything of value in exchange for influencing the public servants.</t>
  </si>
  <si>
    <t>State Government, Alabama Title 41, Chapter 13, Section 1, 1945.
State Government, Alabama Title 41, Chapter 5, Section 21, 1992.  
State Employees and Officials, Alabama Title 36, Chapter 12, Section 40, 2004.
http://alisondb.legislature.state.al.us/alison/codeofalabama/1975/coatoc.htm, accessed April 12, 2015.</t>
  </si>
  <si>
    <t>Gerry Oligmueller, state budget administrator, phone interview, April 5, 2015
Mike Calvert, director, Legislative Fiscal Office, phone interview, April 9, 2015
Nebraska Department of Administrative Sources, Budget Division website, accessed April 28, 2015; 
http://budget.nebraska.gov/</t>
  </si>
  <si>
    <t xml:space="preserve">Citizens can access the Wyoming Department of Audit's reports to the governor and legislature. 
"The director of the department of audit shall report on or before December 31 of each year to the governor and the legislature, financial information regarding counties, cities, towns and special districts," statute says. "The annual reports and the required reports in this section shall be open for public inspection." Audit reports on towns, school district, special districts, state agencies and the legislature are available on the Department of Audit's website.
Other internal reports from state agencies collected by the Department of Audit are not open to the public. 
"The director of the state department of audit shall receive and place on file in his office all reports required by law. None of the reports, except as provided by W.S. 9-1-507(k) and the published statement of banks and public offices, are public records or open for public inspection." </t>
  </si>
  <si>
    <t>Amy Sassano, Office of Budget Programming and Planning, Deputy Budget Director, 21 April 2014, Helena, Montana, email
Governor’s Budget Highlights Fiscal Years 2016-2017, Governor’s Office of Budget and Program Planning, http://budget.mt.gov/Portals/29/execbudgets/2017_Budget/Orange%20Book.pdf</t>
  </si>
  <si>
    <t>Governor's office: http://www.governorbryant.com/governor-bryant-releases-fy-2016-executive-budget-recommendation/
Nicole Webb - communications director for Gov. Phil Bryant - April 20, 2015 telephone interview
Chuck McIntosh - communitication director for the Department of Finance and Administration - emailed answers to questions - April 2, 2015 
The Clarion-Ledger news article (Nov. 18, 2014): www.clarionledger.com/story/news/2014/11/17/income-tax-breaks-miss-families-proposed/19202679/</t>
  </si>
  <si>
    <t>Procurement Contracts Manual, Indiana Department of Administration, pg. 10; http://www.in.gov/idoa/2939.htm.
Indiana Administrative Code, Title 25, 1.1-1-14, qualifications and duties of bidders, and determination of nonresponsibility; http://www.in.gov/legislative/iac/iac_title?iact=25.
Indiana Department of Administrative Vendor Handbook, page 21 (http://www.in.gov/idoa/files/VendorHandbook.pdf).</t>
  </si>
  <si>
    <t>Colorado journalist Sandra Fish, during a Jan. 17, 2015 phone interview. 
 Luis Toro, director of Colorado Ethics Watch, during a Jan. 19, 2015 phone interview and subsiquent e-mails. 
 “GOP campaign finance fine could impact race for Colorado party chair,” The Denver Post, Feb. 18, 2015: http://www.denverpost.com/news/ci_27553476/gop-campaign-finance-fine-could-impact-race-colorado</t>
  </si>
  <si>
    <t>John Pollard, Legislative and Communications Director, Minnesota Management and Budget, 24 March 2015, St. Paul, Minnesota in-person interview
Current Budget, Minnesota Management &amp; Budget, 19 March 2015, http://www.mn.gov/mmb/budget/currentbud/currbudestfore/
Budget &amp; Economic Forecast, Minnesota Management &amp; Budget, 19 March 2015, http://mn.gov/mmb/forecast/forecast/
Minnesota Statutes, Chapter 13, Section 13.605, 2014, https://www.revisor.mn.gov/statutes/?id=13.605</t>
  </si>
  <si>
    <t>Idaho Code Section 67-5730, Disqualification of Vendors, 1975, last amended 2001
http://legislature.idaho.gov/idstat/Title67/T67CH57SECT67-5730.htm</t>
  </si>
  <si>
    <t>No such law exists. 
 State law provides that all state agencies shall make reports and documents available to the public, but there is no specific law that requires the audit agency to make public its audit reports.</t>
  </si>
  <si>
    <t>Leila Thampy, epidemiologist, City of Saint Louis Department of Health, St. Louis, Missouri, 31 March 2015, interview in person.
Grant Doty, staff attorney, American Civil Liberties Union of Missouri, St. Louis, Missouri, 1 April 2015, interview by phone.
Bob Miller, editor, Southeast Missourian, Cape Girardeau, Missouri, 7 April 2015, interview by phone.</t>
  </si>
  <si>
    <t>Illinois Compiled Statutes, Illinois Procurement Code, 30 ILCS 50 , Sec. 50-10.5, August 3, 2012, http://www.ilga.gov/legislation/ilcs/ilcs5.asp?ActID=532&amp;ChapterID=7</t>
  </si>
  <si>
    <t>In law, "a detailed report of such audit...shall be available in limited number to the public." 
In practice, all audit reports are publicly available and online.</t>
  </si>
  <si>
    <t>No such law exists. 
Bribery O.C.O.G. § 16-10-2. (2014)
 http://www.lexisnexis.com/hottopics/gacode/Default.asp
Georgia Procurement Manual section 7.7.4, section 1.5.3, 
http://doas.ga.gov/StateLocal/SPD/Docs_SPD_Official_Announcements/GeorgiaProcurementManual.pdf
Websites accessed 18 August 2015</t>
  </si>
  <si>
    <t>Stacie Christensen, Information Policy Analysis Division of the Minnesota Department of Administration, Director, 24 February 2015, St. Paul, Minnesota, in-person interview
Matt Ehling, Public Record Media, Director, 3 March 2015, Minneapolis, email correspondence.
Data Practices: Analyze, Classify, Respond, Information Memo, League of Minnesota Cities, 16 April 2015, http://webcache.googleusercontent.com/search?q=cache:I4vIxGydOF8J:www.lmc.org/media/document/1/datapractices.pdf+&amp;cd=1&amp;hl=en&amp;ct=clnk&amp;gl=us</t>
  </si>
  <si>
    <t>The Auditor's reports, including fraud investigation reports, are available on the agency's website. The reports are subject to the state's Open Records Act.
 The law explicitly requires the state auditor to make public its investigations prompted by calls to a toll-free hotline, after the investigation has been completed.</t>
  </si>
  <si>
    <t>Hawaii Revised Statutes, Title 9, Chapter 103D, Section 702, Authority to debar or suspend, 1993; 
http://www.capitol.hawaii.gov/hrscurrent/Vol02_Ch0046-0115/HRS0103D/HRS_0103D-0702.htm</t>
  </si>
  <si>
    <t>Anita Lee, The Sun Herald, reporter, April 7 2015, Biloxi, Mississippi, phone interview.
Sun Herald Investigates: A county closed to the public, The Sun Herald, Dec. 6, 2014. http://www.sunherald.com/2014/12/06/5954346/sun-herald-investigates-a-county.html
Jeff Amy, Associated Press, reporter, April 10 2015, Jackson, Mississippi, phone interview.
Mississippi Ethics Commission opinion, Melissa Duckworth, http://www.ethics.state.ms.us/ethics/ethics.nsf/PageSection/A_records_R-14-014/$FILE/R-14-014%20Draft%20opinion.pdf?OpenElement</t>
  </si>
  <si>
    <t>The audits are subject to the Freedom of Information Act. However, the public must submit a Freedom of Information request to obtain final reports on investigations at the Inspector General's office and the investigative notes for both agencies and identity of the person who made a hotline complaint are exempt from disclosure.</t>
  </si>
  <si>
    <t>Michigan Press Association – Legal Counsel Robin Luce-Herrmann, Feb. 23, 2015, phone interview
Jane Briggs-Bunting, Journalism School director, Michigan State University and Oakland University, Ret., co-founder of Michigan Coalition for Open Government, phone interview, June 8, 2015
Senate Fiscal Agency Bill Analysis of New Law (HB 4001) http://www.legislature.mi.gov/documents/2013-2014/billanalysis/Senate/pdf/2013-SFA-4001-L.pdf
Jeremy Steele, Michigan State University journalism professor, former member of national board of directors for the Society of Professional Journalists, co-founder of the Michigan Coalition for Open Government, phone interview, May 7, 2015
Michigan Press Association White Paper http://www.michiganpress.org/OpenGovernmentResources.aspx
Michigan FOIA bills that stalled, failed, Detroit Free Press, Sept. 21, 2014 http://www.freep.com/story/news/local/michigan/2014/09/21/many-foia-bills-deck-michigan-legislature/15893775/</t>
  </si>
  <si>
    <t xml:space="preserve">State Budget Office, Executive Budget;  http://www.michigan.gov/budget/0,4538,7-157-11460_18526---,00.html                       
Kurt Weiss, communications director, Department of Management, Budget and Technology, email conversations, April 20-12, 2015                                                           
State Budget Office, The Budget Process;  http://www.michigan.gov/budget/0,4538,7-157-11462-34950--,00.html       </t>
  </si>
  <si>
    <t>Interview, Robert Ambrogi, Massachusetts media lawyer, December 9, 12, 2014, Boston, MA, telephone and email
Interview, Shawn Musgrave, Muckrock, reporter, December 12, 2014, Boston MA, telephone and email
Interview: Todd Wallack, Reporter, Boston Globe, Boston, MA, December 16, 2014</t>
  </si>
  <si>
    <t>The Public Records Act applies here. In addition, the law stipulates that final "audit reports shall be public record."
 Draft audit reports are first submitted to the agency that has been audited for possible corrections and "shall remain confidential until completion of the audit, and shall not be further disclosed by the audited entity until completion of the audit."</t>
  </si>
  <si>
    <t>No such law exists
Kentucky's constitution, statutes and Supreme Court Rules have no legal provision requiring or establishing a process for performance evaluations of judges other than the regular elections in which judicial candidates must campaign for the jobs.</t>
  </si>
  <si>
    <t>Deirdre Cummings, legislative director of MASSPIRG, a consumer advocacy group that focuses on health, safety, and  financial security issues was interviewed on Feb. 13, 2015
Link to the user guide to the 2015 Massachusetts budget 
http://www.mass.gov/bb/h1/fy15h1/lnk_15/huserguide.htm – website accessed March 22, 2015
Massachusetts 2016 Budget Proposal
http://www.mass.gov/bb/h1/fy16h1/ - website accessed March 29, 2015</t>
  </si>
  <si>
    <t>No such evaluation exists in law.</t>
  </si>
  <si>
    <t>287.133 2(a,b) Public entity crime; denial or revocation of the right to transact business with public entities, 2014, http://www.leg.state.fl.us/statutes/index.cfm?mode=View%20Statutes&amp;SubMenu=1&amp;App_mode=Display_Statute&amp;Search_String=287.133&amp;URL=0200-0299/0287/Sections/0287.133.html</t>
  </si>
  <si>
    <t>C.G.S., Title 31, Chap. 557, Sec. 31-53a, 1973. http://www.cga.ct.gov/2001/pub/Chap557.htm#sec31-53a.htm 
CGS, Title 4a, Chap. 58, Sec. 4a-63, 1987,  http://www.cga.ct.gov/current/pub/chap_058.htm#sec_4a-63
Phone interview, Jeffrey Beckham, July 6, 2015, Staff Counsel and Director of Communications, DAS.
Email exchange with Julia Marquis, chief procurement officer, July 1, 2015.
List of debarment lists on the Labor Department's website (accessed July 6, 2015), http://www.ctdol.state.ct.us/wgwkstnd/wgdisbar.htm</t>
  </si>
  <si>
    <t>Interview with Benjamin Orr, Maryland Center on Budget Priorities, by telephone, 3/26/15
Maryland 2016 (fiscal year) official budget highlights here: Highlights of Operating Budget: http://dbm.maryland.gov/budget/Documents/operbudget/2016/highlights.pdf, accessed on May 29, 2015
Operating budget in toto here, (proposed) Capital Budget (proposed) http://dbm.maryland.gov/budget/Pages/operbudhome.aspx and Capital, accessed on May 29, 2015
Budget (proposed) here http://dbm.maryland.gov/budget/Documents/capbudget/2016CapBudBook.pdf, accessed on May 29, 2015</t>
  </si>
  <si>
    <t>Jennifer Bevan-Dangel, Common Cause of Maryland, exec director, telephone interview 2/24/15 
Bryan P. Sears, reporter, Daily Record, telephone interview 3/15/15
Article: Updating Maryland’s Public Information Act to clarify legislative intent (A white paper and practical guide for adding clarifying
language to Maryland’s Public Information Act (“MPIA”), based upon real world agency and court experience) by Jerry Jongerious, March 2013,  
http://www.stopterc.com/mpia-whitepaper-v3.pdf  accessed March 15, 2015 
Shining a Light on Government, 2/15/15, Baltimore Sun (editorial) http://www.baltimoresun.com/news/opinion/editorial/bs-ed-public-info-20150211-story.htm</t>
  </si>
  <si>
    <t>29 Del C. 6923(o), http://1.usa.gov/1wnhqd7, Approved August 7, 1996
29 Del C. 6962(c)(3)(e), http://1.usa.gov/1wnhx8C, Approved July 2, 1999</t>
  </si>
  <si>
    <t>Judy Meyer, Lewiston Sun Journal, Managing Editor, 14 January 2015, Lewiston, Maine, telephone interview.
 Brenda Kielty, Public Access Ombudsman, 9 January 2015, Augusta, Maine, email interview.
 Steve Mistler, Statehouse Reporter, Portland Press Herald, 18 February 2015, email interview.
 Mario Moretto, Politics Reporter, Bangor Daily News, 20 February 2015, email interview.
 Christopher Cousins, Politics Reporter, Bangor Daily News, 20 February 2015, email interview.
 Public Access Ombudsman Report, Brenda Kielty, March 2013, accessed March 11, 2015, http://www.maine.gov/foaa/docs/Ombudsman%20Report%202012%20final.pdf
 Public Access Ombudsman Report, Brenda Kielty, March 2014, accessed March 11, 2015, http://www.maine.gov/foaa/docs/Public%20Access%20Ombudsman%20Report%202013%20final.pdf
 MaineTodayMedia, Inc. v. State of Maine, 2013 ME 100
 http://www.courts.maine.gov/opinions_orders/supreme/lawcourt/2013/13me100ma.pdf
 Public Access Ombudsman Report, Brenda Kielty, March 2015, accessed March 11, 2015, http://www.maine.gov/foaa/docs/Public%20Access%20Ombudsman%20Report%202014%20(2).pdf</t>
  </si>
  <si>
    <t>There is no formal requirement for an evaluation of judges' performance. However, the Iowa State Bar Association conducts a Judicial Performance Evaluation of judges on the ballot, which is made available a month before the election.</t>
  </si>
  <si>
    <t>All of the auditor’s reports are available on the auditor’s website under the site, Complete List of Reports, with the most recent report listed first. Hard copies are available through open records requests. Search words on a Reports site will also bring up auditor reports dating from April of 1996 to the present.</t>
  </si>
  <si>
    <t>TITLE 24. GOVERNMENT - STATE PROCUREMENT CODE ARTICLE 109. REMEDIES PART 1. PRELITIGATION RESOLUTION OF CONTROVERSIES C.R.S. 24-109-102 (2014) (B): http://www.lexisnexis.com/hottopics/colorado/?app=00075&amp;view=full&amp;interface=1&amp;docinfo=off&amp;searchtype=get&amp;search=C.R.S.+24-109-102
TITLE 24. GOVERNMENT - STATE PROCUREMENT CODE ARTICLE 109. REMEDIES PART 1. PRELITIGATION RESOLUTION OF CONTROVERSIES C.R.S. 24-109-105 (2014): http://www.lexisnexis.com/hottopics/colorado/?app=00075&amp;view=full&amp;interface=1&amp;docinfo=off&amp;searchtype=get&amp;search=C.R.S.+24-109-105</t>
  </si>
  <si>
    <t>Patrick Flood, Maine Senator and former chair, Appropriations Committee, 13 February 2015, in person interview.
Christopher Nolan, Director, Office of Fiscal and Program Review, 13 February 2015, in person interview.
Governor LePage’s Proposed Biennial Budget for 2016-2017, Bureau of the Budget, http://www.maine.gov/budget/budgetinfo/
State of Maine 2016-2017 Governor’s Budget Overview, 15 January 2015, http://www.maine.gov/budget/documents/2016-2017BudgetOverview.pdf
The Budget Process, Office of Fiscal and Program Review, accessed March 12, 2015, https://www1.maine.gov/legis/ofpr/other_publications/budget_process/budget_process.htm</t>
  </si>
  <si>
    <t>No such law exists.
 Judges up for retention are not subject to a formal evaluation process in Indiana, under state law. The decision is in voters' hands. However, an informal process exists that can inform the public of judicial qualifications.
John Trimble, an Indianapolis attorney and president of the Indianapolis Bar Association, said when Supreme Court and Court of Appeals judges are up for retention, the Indiana Bar Association will poll its members to get their input on whether the judges should be retained. The results of the poll are published in newspapers and placed online on the association's website.</t>
  </si>
  <si>
    <t>Mike Reed, spokesman for Gov. Jindal, confirming information, Feb. 3, 2015 and April 17, 2015.
(A copy of an answer by Thomas Enright to a public request will be attached.) 
Carl Redman, a former newspaper editor who testifies as an expert on public records access, in-person interview, Feb. 5, 2015.
Jindal's departments shield budget documents from public with new exemption created in 2009, Melinda Deslatte, Associated Press, March 14, 2015.
 http://www.dailyjournal.net/view/story/08223dfea3f245af98d065c468c45f2b/LA--Sunshine-Week-Louisiana/ 
How La. became a bit more transparent over the summer, Patrick Flanagan, The Independent (Lafayette), Feb. 24, 2015
http://theind.com/article-20311-How-La-became-a-bit-more-transparent-over-the-summer.html</t>
  </si>
  <si>
    <t>While there is a program in place to evaluate judges, it only applies to circuit court judges and their associates. A random computer program selects 100-125 judges/year at random and has their colleagues evaluate them.
Rule 58. Judicial Performance Evaluation
(a) Definitions.
(1) Whenever the word "judge" is used in this rule, it includes only circuit and associate judges.
(...)
(b) Preamble. The courts, the public and the bar have a vital interest in a responsive and respected judiciary. In its supervisory role and pursuant to its power over the court system and judges, the court has determined that the periodic evaluation of a judge's performance is a reliable method to promote judicial excellence and competence. Accordingly, the court has authorized a program for of mandatory judicial performance evaluation. The program shall be supervised by the court and shall be implemented and administered monitored by a committee appointed by the court designated as the Planning and Oversight Committee for a Judicial Performance Evaluation Program Committee (Oversight Committee), which shall establish procedures to implement this program.</t>
  </si>
  <si>
    <t>Section 11 of South Dakota Codified Laws, Title 4, Chapter 11, “Post-Audit of Accounts,” requires the auditor general to keep copies of investigations, audits and examinations and says “All of the reports shall at all times be open to public inspection ten days after date of filing in any of the public offices.”</t>
  </si>
  <si>
    <t>No state official or employee is allowed to accept gifts worth more than $50 per year from a single source, other than flowers and other token gifts. The rules include family members. The definition of gift includes any event, item, or group of items used in conjunction with each other or any trip including transportation, lodging, and attendant costs. Because members of the Washington State Investment Board are state officials, the law applies to them.</t>
  </si>
  <si>
    <t>Public Contract Code, §10285.1 (1985)
http://leginfo.legislature.ca.gov/faces/codes_displaySection.xhtml?lawCode=PCC&amp;sectionNum=10285.1.</t>
  </si>
  <si>
    <t>Barry Erwin, president of the Council for a Better Louisiana, in-person interview, Feb. 16, 2015
Robert Scott, the Public Affairs Research Council, in-person interview, Feb. 19, 2015
Speculation over Jindal’s budget ends this week, Melinda DesLatte, The Associated Press, Feb. 22, 2015
http://theadvocate.com/news/11653225-123/louisiana-spotlight-speculation-over-jindals 
Gov Bobby Jindal Executive Budget Proposal for Fiscal Year 2015-2016, Feb. 27, 2015 
http://doa.louisiana.gov/doa/Presentations/FY16_ExecutiveBudget.pdf</t>
  </si>
  <si>
    <t>Bob Leeper, independent McCracken County Judge-Executive who served as state Senate Appropriations and Revenue Committee chairman from 2009-2014, 29 December 2014, Paducah, Kentucky, in person. 
2014-2016 Budget Recommendation Budget in Brief, Steven L. Beshear and Jane C. Driskell, governor and state budget director, 21 January 2014, http://www.osbd.ky.gov/NR/rdonlyres/630C094A-F239-4F75-971D-B3F8E2FD305E/0/1416ExecBudInBrief.pdf accessed 25 January 2015.  
Governor pushing for major education funding; damaging cuts to other agencies, Michael Gossum, WBKO-TV Bowling Green, 21 January 2014, http://www.wbko.com/home/headlines/Governor-Proposes-Major-Education-Funding-and-Damaging-Cuts-to-Other-Agencies-241402691.html accessed 25 January 2015
Budget cuts deep for some Kentucky energy and environment programs, Erica Peterson, WFPL-Louisville Public Media, 22 January 2014, http://wfpl.org/gov-steve-beshears-budget-cuts-deep-some-kentucky-energy-and-environment-programs accessed 25 January 2015.  
Debt level in Gov. Steve Beshear's budget draws fire, Tom Loftus, Louisville Courier-Journal, 24 January 2015, http://archive.courier-journal.com/article/20140125/NEWS0101/301250028/Debt-level-Gov-Steve-Beshear-s-budget-draws-fire accessed 25 January 2015.</t>
  </si>
  <si>
    <t>Ark. Code 19-11-103, “Penalty for Violation of the Law,” 1997
http://law.justia.com/codes/arkansas/2012/title-19/chapter-11/subchapter-1/section-19-11-103/
Ark. Code 19-11-245, “Debarment or Suspension,” 1979
http://law.justia.com/codes/arkansas/2012/title-19/chapter-11/subchapter-2/section-19-11-245/</t>
  </si>
  <si>
    <t>No such law exists.
 The Idaho State Bar in 2003 established a survey in which, when a judge is up for re-election, surveys are circulated to every member of the state Bar to allow them to evaluate the judge's performance. Surveys also may be completed by members of the public at courthouses. Results are compiled, published on the Internet and disseminated to the news media. However, no state law requires this.</t>
  </si>
  <si>
    <t>Virginia’s State and Local Government Conflict of Interests Act regulates gifts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officer’s or employee’s official duties under circumstances where the timing and nature of the gift would cause a reasonable person to question the officer’s or employee’s impartiality in the matter affecting the donor,” and may not “accept gifts from sources on a basis so frequent as to raise an appearance of the use of his public office for private gain.”
Members of the Board of Trustees of the Virginia Retirement System must disclose gifts and entertainment given to them, their spouse and their dependent children if an individual gift or entertainment event exceeded $50 (for entertainment, $50 per person) or the cumulative amount exceeded $100 and any intangible gifts if the gifts are not from family or personal friends. Those officials and employees are also not allowed to accept any tangible gift or combination of gifts greater than $250 from a registered lobbyist; a lobbyist’s principal; a person, organization or business who is a party to or seeking to become a party to a contract with the Commonwealth.</t>
  </si>
  <si>
    <t>No such law exists.
Nothing in Delaware law calls for judicial performance evaluations.</t>
  </si>
  <si>
    <t xml:space="preserve">AS 36.30.655. List of Persons Debarred or Suspended; Removal From Contractor Lists. (http://touchngo.com/lglcntr/akstats/Statutes/Title36/Chapter30/Section655.htm)
A.S. 36.30.687, Misrepresentations, Fraud, and Attempted Fraud, (http://codes.lp.findlaw.com/akstatutes/36/36.30./08./36.30.687.); 
Procurement Violations (http://doa.alaska.gov/dof/manuals/aam/resource/82.pdf); 
Feb. 18, 2015 email interview with chief procurement officer Jason Soza </t>
  </si>
  <si>
    <t xml:space="preserve">According to SC Code11-7-30, reports of audit findings must be made available to Governor, Budget and Control Board, General Assembly, and the general public. </t>
  </si>
  <si>
    <t>Arizona Revised Statute Title 41 Chapter 23 Article 3-2613, Debarment and suspension of contractors, http://www.azleg.gov/FormatDocument.asp?inDoc=/ars/41/02613.htm&amp;Title=41&amp;DocType=ARS
Laws current as of March 30, 2015.</t>
  </si>
  <si>
    <t>The existing program of evaluating trial court judges was implemented by directive of the Chief Justice in 1984.  Pursuant to General Statutes §2-40a, any performance evaluation of a judge is to be made available to the members of the joint standing committee on judiciary prior to any public hearing on the nomination of such judge and to the Judicial Selection Commission in the performance of its duties as set forth in General Statutes §51-44a," according to the Judicial Branch's program manager of communications.
The final directive in Title 2, Chap. 2-40a is, "Any information disclosed to such members shall be used by such members only for the purpose for which it was given and shall not be disclosed to any other person."
The law creating the Judicial Selection Commission (JSC) stipulates that commission members must "investigate and interview" candidates, and that the qualifications of a judge should include "legal ability, competence, integrity, character and temperament." 
Chap. 872, Sec. 51-44a reads as follows: "(e) The commission shall evaluate incumbent judges who seek reappointment to the same court and shall forward to the Governor for consideration the names of incumbent judges who are recommended for reappointment as provided in this subsection. The commission shall adopt regulations in accordance with the provisions of chapter 54 concerning criteria by which to evaluate incumbent judges who seek reappointment to the same court; provided pending adoption of such regulations, the commission shall use criteria established prior to June 22, 1989, for the evaluation of such judges. In evaluating the reappointment of an incumbent judge, the commission shall consider the legal ability, competence, integrity, character and temperament of such judge and any other relevant information concerning such judge. There shall be a presumption that each incumbent judge who seeks reappointment to the same court qualifies for retention in judicial office. The burden of rebutting such presumption shall be on the commission. The commission shall investigate and interview each incumbent judge who seeks reappointment and, prior to the expiration of a term of office of such judge, shall recommend such incumbent judge for nomination for reappointment by the Governor to the same court unless, as provided in this subsection, recommendation of such judge is denied. (...)"</t>
  </si>
  <si>
    <t>Duane Goossen, former state budget chief, telphone interview Feb. 12, 2015.  
Kansas Division of the Budget website: http://budget.ks.gov/m                                                                        
"Governor's Proposal Worries School Administrators," Celia Lopis-Jensen, Topeka Capital-Journal, Jan. 16, 2015: http://cjonline.com/news/2015-01-16/governors-proposal-worries-school-administrators</t>
  </si>
  <si>
    <t>Kansas provides the U.S. Election Assistance Commission with complete information for the Election Administration and Voting Survey, including new registrations received; new valid registrations received;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t>
  </si>
  <si>
    <t>Jimmy Centers, communications director, Office of the Governor of Iowa, Jan. 15, 2015, telephone Interview
Holly Lyons, director, Fiscal Services Division, Iowa Legislative Services Agency, Jan. 14, 2015, telephone Interview
Revenue Estimating Conference Reports, Iowa Department of Management, accessed April 21, 2015
http://www.dom.state.ia.us/state/REC/rec_quarterly.html
Iowa's Program and Budget: fiscal years 2016-2017, accessed April 21, 2015
http://www.dom.state.ia.us/index_files/FY2016_BudgetBook.pdf
Budget in Brief — fiscal years 2016-2017, accessed April 21, 2015
http://www.dom.state.ia.us/index_files/FY2016_BudgetInBrief.pdf</t>
  </si>
  <si>
    <t>The law forbids "trustees and employees from receiving or soliciting any gift, including meals, alcoholic beverages, travel fare, room and board, or any other thing of value, tangible or intangible, from any vendor or potential vendor of investment services, management services, brokerage services, and other services to the board or committee."
 In addition, Regulation 12033: Standards of Conduct for the Investment Committee bans acceptance of any gift worth more than $10.</t>
  </si>
  <si>
    <t xml:space="preserve">Regulations governing gifts and honoraria for state employees are included in Texas Penal Code laws against bribery and the section of the Texas Government code that regulates what public officials can accept from lobbyists.  The bribery law prohibits payments or gifts made in exchange for an official act.   State employees are also banned from accepting an honorarium for services they wouldn’t have been asked to provide were it not for their official status. </t>
  </si>
  <si>
    <t>No such law exists.
There is no provision in the law for performance evaluations for state-level judges.</t>
  </si>
  <si>
    <t xml:space="preserve">During the 2012 Election Administration and Voting Survey (the most recent one available), Iowa submitted all of the core survey items required. There were a few sections that did not have information from Iowa, including the number of domestic civilian absentee ballots transmitted because voters appear on a permanent absentee ballot voter registration list, the ages of poll workers and the difficulty in obtaining sufficient poll workers.
Iowa is not one of the seven states that permit voters to join a permanent absentee ballot list, nor is it one of the nine that extends that status to voters who meet certain criteria (such as the permanently ill or disabled), so the data is not submitted to the commission because it is not relevant to Iowa.
Data on poll workers and the difficulty in attracting sufficient poll workers is not submitted because, while the data may exist at the county level, the state does not collect it.
In an interview, Carol Olson, deputy secretary of state for elections, said that while a handful of specific data points are not provided, the Office of the Secretary of State provides all the information that it is required to provide based on the elections data that the office has. </t>
  </si>
  <si>
    <t>There is a state Office of Judicial Performance Evaluation, and also district commissions that evaluate the performance of judges in Colorado.</t>
  </si>
  <si>
    <t>The state provides all the information in the format requested by the EAC. A review of the 2014 Indiana report, provided by the Secretary of State's office, shows that it addresses all of the 15 areas required by the EAC. It is standardized at the federal level, said Valerie Kroeger, communications director for Secretary of State Connie Lawson.
 Bradley King and Trent Deckard, co-directors of the Indiana Election Division, signed off on the report, compiled by the state's vendor, Baker Tilley, who worked with the 92 county officials. 
 The 2014 EAC Survey results have been submitted, but the EAC has not yet distilled the results and posted them on its website. The 2012 national EAC report, the most recent available, was posted in September 2013.</t>
  </si>
  <si>
    <t xml:space="preserve">After serving an initial term of four to 10 years depending on the level of court, each judge's performance is graded by the constitutionally mandated Alaska Judicial Council. The process entails a questionnaire distributed to the judge, attorney and peace officer surveys, social services professional surveys, juror and court employee surveys, counsel questionnaires, public hearings and interviews with anyone else who may have a meaningful opinion of the judge's performance. The Judicial Council's role in retention evaluations is detailed in various sections of AS 15 and AS 22. </t>
  </si>
  <si>
    <t>In 1992, Arizona voters elected to adopt a formal judicial performance evaluation process, called the Judicial Performance Review. The Judicial Performance Review process includes an appointed commission that oversees the evaluation process.</t>
  </si>
  <si>
    <t>There are strict laws that bar lobbyists and employers of lobbyists from giving gifts. A spokeswoman for the Tennessee Consolidated Retirement System says employees are barred from accepting gifts and hospitality. However, the Treasury Department’s Investment Division’s Code of Ethics and Standards of Professional Conduct policy says “gifts, meals and entertainment must be recorded on the Treasury Investment Division's Gifts, Meals and Entertainment Disclosure Log.” 
 State law bars lobbyists and employers of lobbyists from giving a gift “directly or indirectly, to a candidate for public office, official in the legislative branch, official in the executive branch, or immediate family of such candidate or official.” Tenn. Code Ann. § 3-6-305(a)(1)
 The law also says “A candidate for public office, an official in the legislative branch, or an official in the executive branch, or the immediate family of such candidate or official, may not solicit or accept, directly or indirectly, a gift from an employer of a lobbyist or a lobbyist.” Tenn. Code Ann. § 3-6-305(a)(2)
 Treasury Department spokesman Shelli King was asked why the Treasury Department’s Investment Division’s Code of Ethics and Standards of Professional Conduct policy says direct employees to log gifts and meals if they are banned. 
 “The Treasury Department Compliance Officer maintains a log of gifts and meals so that we can note the action that has taken place (i.e. gifts returned or discarded and meals reimbursed),” King said in an email. “However, as is the case with most entities, our policies and procedures are continually reviewed and, at times, changes are made to reflect best practices. Treasury recently updated our department policies to reflect a more stringent compliance environment in regards to gifts and meals.”
 She said the written policy that required employees to log in meals and gifts was the most recent.</t>
  </si>
  <si>
    <t>Idaho responded to all core survey items requested in the U.S. Election Assistance Commission’s Election Administration and Voting Survey in the last survey, submitted in 2012; and did the same in the next one, which was due in February of 2015. Idaho responded to all core survey items plus some of the supplemental questions.
 Idaho’s responses on new registrations received and new valid registrations received are the same, as its counties tally and report only complete registrations received. It reports total registered voters. Its answers for both provisional ballots submitted and provisional ballots rejected are 0, as Idaho doesn’t do provisional ballots.
 Idaho responds fully to the questions on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t>
  </si>
  <si>
    <t>No such law exists.
Alabama law does not provide a process for evaluating the performance of judges.</t>
  </si>
  <si>
    <t>While Illinois has submitted reports to the U.S. Election Assistance Commission, there is a lack of information. 
Based on a review the 2012 reports - the most recent available - Illinois did not report the following totals: 
1) absentee voting
2) the number of voters checked off or poll-book signatures
3) the number of absentee ballots returned to sender 
4) the number of absentee ballots rejected and reason for rejection
5) the number of provisional ballots accepted in part</t>
  </si>
  <si>
    <t>Jon Fleischaker, Dismore &amp; Shohl, partner and First Amendment attorney, 13 January 2015, Louisville, Kentucky, phone interview.
Robyn Bender, Attorney General's office, assistant deputy attorney general, 14 January 2015, Frankfort, Kentucky, phone interview.
Al Cross, University of Kentucky, director of the Institute for Rural Journalism and Community Issues and contributor to the Kentucky Open Government Blog, 20 January 2015, Lexington, Kentucky, phone interview.
Kevin Wheatley, Time Warner Cable's cn|2, political reporter and former state government reporter for the Frankfort State Journal, 20 January 2015, Louisville, Kentucky, phone interview. 
Tom Loftus, Louisville Courier-Journal, Frankfort bureau chief, 21 January, 2015, Frankfort, Kentucky, phone interview. 
Kentucky Open Records Blog, eds. Al Cross and Mike Farrell, January 2, 2013 - September 8, 2014, http://kentuckyopengovernmentblog.blogspot.com/ accessed 21 January 2015.
Newspaper lawyers question state officials about child-abuse records, Beth Musgrave, Lexington Herald-Leader 29 July 2013, http://www.kentucky.com/welcome_page/?shf=/2013/07/29/2739491_newspaper-lawyers-question-state.html, accessed 21 January 2015.</t>
  </si>
  <si>
    <t>Interview: John Ketzenberger, executive director of the Indiana Fiscal Policy Institute, Feb. 10, 2015, by phone. 
Indiana State Budget Agency, The Budget Process, www.in.gov/sba/2372.htm.
House Bill 1001, state budget bill, https://iga.in.gov/legislative/2015/bills/house/1001</t>
  </si>
  <si>
    <t>No such law exists. 
No specific law requires audit report to be made available to the public. The auditor general is covered by the Rhode Island Access to Public Records Act, which requires in §38-2-3 that records maintained by any public body be public.</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</si>
  <si>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http://www2.illinois.gov/gov/budget/Pages/default.aspx
The Ledger, Ilinois Comptroller Office, accessed March 25, 2015, http://ledger.illinoiscomptroller.com/
Illinois General Assembly reports, accessed March 25, 2015, http://www.ilga.gov/reports/default.asp</t>
  </si>
  <si>
    <t>The statute says that major procurement violations can result in $750-per-day fines and companies will be "barred from bidding on any contract ... or submitting any request for proposal on any project … for one (1) year from the date the violation is corrected." There are no centralized blacklists.</t>
  </si>
  <si>
    <t xml:space="preserve">No explicit law exists directing the Auditor General to make audits publicly available, however, the audits do fall under the state's Right-to-Know law, and the Auditor General's Office has issued a directive requiring its staff to comply fully with it. Audits are currently posted online in a searchable database on the Auditor General's website. </t>
  </si>
  <si>
    <t>Jay Wierenga, Fair Political Practices Commission, Communications Director, Jan. 22, 2015, Sacramento, email
Phillip Ung, California Forward, Director of Public Affairs, Sacramento, Jan. 26, 2015, interview
Fair Political Practices Commission, Annual Report 2014, Jan. 2015, Sacramento
http://www.fppc.ca.gov/agendas/2015/1-15/07%20FPPC%202014%20Annual%20Report.pdf
Ron Jacobs, Political Law Briefing, "FPPC goes after more committees in its “dark money” case". Jan. 30, 2014, http://www.politicallawbriefing.com/2014/01/fppc-goes-after-more-committees-in-its-dark-money-case/
John Howard, Capital Weekly, "FPPC: ‘Worst ever’ violations in 2013", February 2014. http://capitolweekly.net/fppc-worst-ever-violations-2013/</t>
  </si>
  <si>
    <t>Doug Anstaett, executive director of the Kansas Press Association, telephone interview Jan. 30, 2015. 
Delores Furtado, past president Kansas League of Women Voters, telephone interview May 15, 2015
Kansas Attorney Open Records Complaints FY 2013: http://ag.ks.gov/docs/default-source/documents/2013-ag-koma-kora-report.pdf?sfvrsn=6 
Counties Reporting Open Records Complaints: http://ag.ks.gov/docs/default-source/documents/2013-(fy)-county-koma-kora-report.pdf?sfvrsn=4  
                                                                                                                                                              "Open Records Responses Draw Scrutiny" by Jonathon Shorman, Topeka Capital-Journal, Feb. 14, 2015: http://cjonline.com/news/2015-02-14/open-records-responses-draw-scrutiny-legislation "Gov. Sam Brownback: I'm Not Required To Disclose County Commission Applicants" by Steven Fry, April 1, 2015 Topeka Capital-Journal.</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</si>
  <si>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Division of Financial Management website, including link to FY 2016 Governor’s Executive Budget Publications, accessed Jan. 22, 2015, http://dfm.idaho.gov/
Economic Publications, Division of Financial Management website, accessed Jan. 22, 2015, http://dfm.idaho.gov/publications/eab/econ_index.html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t>
  </si>
  <si>
    <t>Hawaii submitted a preliminary state plan on 3 March 2004 in response to the Help America Vote Act, but it has yet to publish updates to the plan as stated in the preliminary plan. The preliminary plan does, however, include all the elements required by HAVA.
 Public education efforts on aspects of election reform also have been neglected by the state Office of Elections, often leading to voter confusion.</t>
  </si>
  <si>
    <t xml:space="preserve">While Oregon Revised Statutes Chapter 192, Section 192.420 gives every person the right to inspect a public record in Oregon without unreasonable delay. This applies to records of the audit agency once the audit is complete. 
However, no law mandates the proactive publication of the reports. </t>
  </si>
  <si>
    <t>The State Auditor and Inspector's Office publishes all reports, investigations and advisory opinions on its website, in addition to the annual reports, because Oklahoma's law requires that the office "shall make such reports available to the public at no charge on the State Auditor and Inspector's website."</t>
  </si>
  <si>
    <t>Keith Luchtel, former executive director of the Iowa Public Information Board, Dec. 17, 2014, phone interview. 
Kathleen Richardson, executive director of the Iowa Freedom of Information Council, Dec. 17, 2014, email, and Dec. 19, 2014, phone Interview. 
Iowa Code Chapter 22.11(b) "Examination of Public Records (Open Records) — Fair Information Practices," Code of Iowa updated as of January 2015,
https://www.legis.iowa.gov/docs/code/2015/22.pdf 
Iowa Code Chapter 22.7 "Examination of Public Records (Open Records) — Confidential Records," Code of Iowa updated as of January 2015
https://www.legis.iowa.gov/docs/code/2015/22.pdf 
Routine Opinions, Iowa Public Information Board, accessed April 7, 2015
https://ipib.iowa.gov/routine-opinions
14FC:0009 Jared Strong / Audubon City Council - Chapter 22 - City Council emails, Iowa Public Information Board, March 7, 2014
https://ipib.iowa.gov/routine-opinions/14fc0009
14FC:0085, Formal Complaint 14FC:0085, filed by Aaron Staker, concerning a potential public records violation by the Ankeny School Board. Complaint dismissed as legally insufficient, Iowa Public Information Board, Nov. 17, 2014 https://ipib.iowa.gov/routine-opinions/14fc0085 
14FC:0021, Memo on the matter of Larry Brock, Washington County Attorney from Administrative Law Judge Margaret LaMarche, Proposed Decision, Sept. 8, 2014. Not Available Online.</t>
  </si>
  <si>
    <t>Tom Yamachika, Tax Foundation of Hawaii, president, 20 January 2015, Honolulu, Hawaii, telephone
Budget in Brief, Fiscal biennium 2015-17 executive biennium budget, Hawaii Department of Budget and Finance, 22 December 2014, http://budget.hawaii.gov/wp-content/uploads/2012/12/Budget-in-Brief-FB15-17-BIB.pdf
Executive Biennium Budget, fiscal budget 2015-2017, Hawaii Department of Budget and Finance, 22 December 2014, http://budget.hawaii.gov/budget/executive-biennium-budget/</t>
  </si>
  <si>
    <t>Interview: Luke Britt, Indiana Public Access Counselor, Dec. 16, 2014, Bloomington, Ind. phone.
Interview: Julia Vaughn, policy director of Common Cause of Indiana, Dec. 17, 2014, Bloomington, Ind., phone. 
Interview: Gerry Lanosga, president of Indiana Coalition for Open Government and Indiana University assistant professor in the School of Journalism, Dec. 17, 2014, Bloomington, Ind., phone.</t>
  </si>
  <si>
    <t>Audit reports can be accessed online. In addition, the office's Legal Division and Open Government Unit help ensure immediate access to audit reports and supporting data through any medium at no charge.</t>
  </si>
  <si>
    <t>The Pew Center, using data provided to the US Elections Assistance Commission, found that Georgia's performance on data completeness declined between 2008 and 2012 from 99.9% to 94.1%. 
 Some of that decline is attributed to bad timing. When the 2012 report was compiled, the Secretary of State's office was switching to a new elections management system and was not able to provide all the data requested. 
 However, for the 2014 midterm elections, officials say they were able to provide all the data required by the U.S. Election Assistance Commission and submitted it by the February 2015 deadline.
 Georgia also implemented an online registration system that it hopes will improve data tracking and submit information to the Commission.</t>
  </si>
  <si>
    <t>Jacob Huebert, Liberty Justice Center, 13 February 2015, email
Public Access Opinion 14-014, 30 November 2014, 
 http://foia.ilattorneygeneral.net/pdf/opinions/2014/14-014.pdf
Public Access Opinion 14-010, 8 September 2014, http://foia.ilattorneygeneral.net/pdf/opinions/2014/14-010.pdf
Public Access Opinion 15-001, 15 January 2015, http://foia.ilattorneygeneral.net/pdf/opinions/2015/15-001.pdf
Public Access Opinion 15-002, 23 January 2015, http://foia.ilattorneygeneral.net/pdf/opinions/2015/15-002.pdf</t>
  </si>
  <si>
    <t>There is no law, specifically requiring audit reports to be made available. 
The state’s broad open-record laws, as embodied in North Dakota Constitution Article XI, Section 6, provide few exemptions for the state auditor’s office. Exemptions include the state auditor’s working papers and draft reports released to agencies being investigated, according to Century Code Section 54-10-26. Once the final reports are released if the state auditor wishes to keep working papers secret he must state why they are secret and when they may be released to the public. Another exemption are the workings of the state’s computer-network security system, which the state auditor is also charged with reviewing, according to Century Code Section 54-10-29.</t>
  </si>
  <si>
    <t>The governor, executive branch officials and other government employees making at least $60,000 a year are all public servants covered by the same law banning gifts, or anything of value, which includes hospitality. The law says a person covered by the gifts ban cannot accept gifts for another person, which presumably would cover family members.  But a gift can legally be given to a family member unless it can be shown that the gift was an attempt to curry favor with the related government official. The law does say family members cannot accept gifts from lobbyists. North Carolina defines immediate family as spouse, minor children and a member of the extended family residing with the covered person.</t>
  </si>
  <si>
    <t>The State Finance Law Section 8, specifically requires the comptroller to make audits available to the public.
 Subsection 2-b states, "(...) The audits shall identify internal control weaknesses that have not been corrected and actions that are recommended to correct these weaknesses. If any such internal control weaknesses are significant or material with respect to the operations of the agency that is the subject of the audit, the comptroller shall so state. The comptroller shall make available to the public the results of any such audits."</t>
  </si>
  <si>
    <t>Brian Kane, assistant chief deputy Idaho Attorney General, interviewed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"Judge denies CNN request for Bergdahl documents," July 30, 2014, Idaho Mountain Express, http://www.openidaho.org/2014/07/judge-denies-cnn-request-for-bergdahl-documents/ “Idaho Public Records Ombudsman Report to the Governor,” 
Cally Younger, Dec. 15, 2014, http://media.spokesman.com/documents/2015/01/Idaho_Ombudsman_Report_to_Governor.pdf</t>
  </si>
  <si>
    <t>Interview with James Salzer, Capitol Reporter AJC on 02-13-2015
Interview with Senator Jack Hill, Appropriations Chairman on 02-12-1015
Interview with Alan Essig, Executive Director, Georgia Budget and Policy Institute on 0217-2015
2016 State Budget Report - http://opb.georgia.gov/sites/opb.georgia.gov/files/related_files/site_page/FY_2016_GovernorsBudgetReport.pdf</t>
  </si>
  <si>
    <t>Elected and appointed officials, candidates, and appointees — Reports of financial affairs and gifts, RCW 42.17A.700, 2010;
http://apps.leg.wa.gov/rcw/default.aspx?cite=42.17A.700
"Executive state officer" defined, RCW 42.17A.705, 2012;
http://apps.leg.wa.gov/rcw/default.aspx?cite=42.17A.705
Public Disclosure Commission personal financial affairs, accessed April 22, 2015 
http://www.pdc.wa.gov/public/personalfinancialaffairs.aspx 
definition of state officials required to file F-1 financial disclosures, accessed April 22, 2015 
http://www.pdc.wa.gov/archive/filerassistance/efileinfo/pdf/f1filers.pdf</t>
  </si>
  <si>
    <t>The reports are public records, according to the Inspection of Public Records Act, and the Audit Act details: "A copy of the report shall be sent to the agency audited or examined; five days later, or earlier if the agency waives the five-day period, the report shall become a public record..."</t>
  </si>
  <si>
    <t>The state Gift Act bans gifts valued at more than $250 from "restricted donors" to "a state officer or employee or a candidate for state office, or that person's family." It also bans gifts of more than $1,000 from lobbyists. The law does not mention hospitality.</t>
  </si>
  <si>
    <t xml:space="preserve">Karen Woodall, executive director of the Florida Center for Fiscal and Economic Policy, interviewed by phone April 16, 2015
Kurt Wenner, Vice President of Research at Tax Watch, interviewed by phone April 29, 2015
Governor Rick Scott’s FY 2014-2015 Recommended Budget Highlights, http://www.flgov.com/wp-content/uploads/2014/01/IYMTCB.pdf, accessed April 30, 2015
Governor Rick Scott's "Keep Florida Working" 2015/2016 Budget, http://www.keepfloridaworking.com/web%20forms/BudgetMain.aspx, accessed April 30, 2015 </t>
  </si>
  <si>
    <t>West Virginia Code 6B-2-6(3) and §6B-2-7 on Financial Disclosure Statements. Complete through 2014.
http://www.legis.state.wv.us/WVCODE/ChapterEntire.cfm?chap=06b&amp;art=2&amp;section=6#02</t>
  </si>
  <si>
    <t>State law mandates: “The State Comptroller shall provide periodic reports to the Governor, and shall issue an annual report to the Governor and submit that report to the Legislature pursuant to section 2 of P.L.1991, c.164 (C.52:14-19.1), which shall be available to the public," according to Comptroller spokesman Peter McAleer. "The reports shall include but shall not be limited to the reporting of any programmatic deficiencies and weaknesses that the State Comptroller's audits, investigations, and reviews have found, and detailing the efforts by, or the failure of, any unit in the Executive branch of State government, including any entity exercising executive branch authority, independent State authority or unit of local government or board of education to implement a recommended plan for corrective or remedial action.” 
The State Auditor is not mandated by statute to allow access to its audits, but like any other state agency, must comply with the provisions of the Open Public Records Act. 
The Office of Legislative Services does not perform audits of the Legislature. It merely reviews and posts Legislative disclosure forms. And while OLS does not perform detailed audits, it does post disclosure forms online for public inspection and further scrutiny.</t>
  </si>
  <si>
    <t xml:space="preserve">Cabinet level employees and their family members are subject to  the Uniform Code of Ethics, which is mandated by law, but the Governor is subject to guidelines in an Executive Order, The Code of Conduct for the Governor, which has come under fire in recent months, especially regarding the caveat that the governor may accept gifts from "friends." It states the following: "The Governor may accept gifts, favors, services, gratuities, meals, lodging or travel expenses from relatives or personal friends that are paid for with personal funds." 
 </t>
  </si>
  <si>
    <t>More than 30 other states have revolving-door policies governing legislators, but Texas does not. Section 572.051 of the Texas Government Code, “Standards of Conduct,” sets standards for business and financial activities by officeholders while they are in public service but doesn’t address employment for lawmakers after they leave the State Capitol.</t>
  </si>
  <si>
    <t>Chapter 15-B prohibits all elected officials, including the governor, and public officials employees from accepting gifts, defined as anything with a value of more than $25.
 The gift ban does not include costs for events whose “primary significance is ceremonial or celebratory.” The law also allows officials to accept “honorariums,” covering, for example, the cost of attending a conference, however, the person covering such expenses cannot be subject to “any matter or action pending before, or contemplated by, the public official, public employee, or the governmental body with which that person is affiliated.” 
 The official is to disclose the expense for permissible hospitality within a month of the event in a public filing.
 The prohibition applies to family members, but only narrowly. For the sake of the law, family is considered a spouse, child, or parents, or any other person related to the official that lives in the same home and who “shares a common economic interest in the expenses of daily living.”</t>
  </si>
  <si>
    <t>Delaware Gov. Jack Markell, in-person interview/presentation, January 28, 2015; 
Gov. Jack Markell's Fiscal Year 2016 budget presentation delivered January 29, 2015, website accessed February 8, 2015: http://new.livestream.com/StateofDelaware/events/3764828; 
Delaware budget website, accessed February 8, 2015,  http://budget.delaware.gov/</t>
  </si>
  <si>
    <t>Section 8.2 of South Dakota Codified Laws in Title 2, Chapter 12, “Lobbyists,” states that “No elected officer may act or register as a lobbyist, other than a public employee lobbyist, during a period of one year after the officer's termination of service in the state government.”
 Additionally, Article 3, Section 12 of the South Dakota Constitution states that “nor shall any member of the Legislature during the term for which he shall have been elected, or within one year thereafter, be interested, directly or indirectly, in any contract with the state or any county thereof, authorized by any law passed during the term for which he shall have been elected.”</t>
  </si>
  <si>
    <t>Under SB307 of the 2015 legislative session, which takes effect Jan. 1, 2016, lobbyists are prohibited from knowingly or willfully giving gifts in any amount to Nevada legislators and other public officers and candidates, or to members of their immediate family. The same officials and candidates are prohibited from knowingly or willfully soliciting or accepting gifts in any amount from lobbyists. However, gifts don't include educational or informational meetings, events or trips.</t>
  </si>
  <si>
    <t>All audit reports produced by the Audit Division, once approved by the legislature’s Fiscal Committee, are required to “become a public record.” The reports are to be distributed to the governor, legislative leaders and the heads of the agency or agencies subject to the audit, and they are made available on the website of the office of the Legislative Budget Assistant.</t>
  </si>
  <si>
    <t>Tennessee law says “no member of the general assembly, elected official in the executive branch, member of the governor's cabinet, or cabinet level staff within the governor's office shall be a lobbyist during the twelve-month period immediately following departure from such office or employment. Tenn. Code Ann. § 3-6-304 (l)</t>
  </si>
  <si>
    <t>Gifts and hospitality to members of the executive branch and their immediate family are regulated by state law.
 Principals or lobbyists cannot give gifts amounting to more than $50 in value in the aggregate per month. Members of the executive branch must report the gifts/hospitality.</t>
  </si>
  <si>
    <t>Nevada law requires that final audit reports from the Legislative Auditor be presented to the Legislative Commission, making them public records that citizens are legally allowed to access. Final reports from the executive branch's Division of Internal Audits likewise become public when they are presented to the Executive Branch Audit Committee, after the agency head has had a chance to respond to a preliminary report.
The raw working papers from audits are considered confidential and may be destroyed by the Legislative Auditor or Administrator of the Division of Internal Audits after five years.</t>
  </si>
  <si>
    <t>State and Local Government Conflict of Interests Act, 1987. Section 3114. http://law.lis.virginia.gov/vacode/title2.2/chapter31/section2.2-3114/
Executive Order 33: Designation of Executive Branch Officers and Employees Required to File Financial Disclosure Statements, Gov. Terry McAuliffe, 14 November 2014. https://governor.virginia.gov/media/3430/eo-33-designation-of-executive-branch-officers-and-employees-required-to-file-financial-disclosure-statements.pdf
 ---
 Peer Reviewer Sources:
 House Bill 2070, April 30, 2015
 https://legiscan.com/VA/bill/HB2070/2015</t>
  </si>
  <si>
    <t xml:space="preserve">Citizens may access public records reports according to Montana public records law, title 2, chapter 6, part 1, section 2.  It gives citizens "the right to inspect and take a copy of any public writings of this state." Exceptions include cases of individual privacy, public safety, burial records, library records, trade secrets, and matters affecting public health and safety. </t>
  </si>
  <si>
    <t>No such law exists.
Corroborated by:
Jeff Hunt; attorney with Parr, Brown, Gee, Loveless; in-person interview on February 19, 2015, Salt Lake City. 
Rep. Kraig Powell, Utah House of Representatives, R-Heber City, phone interview March 27, 2015,to Lindon, Utah. 
Brent Johnson, lead attorney, Utah State Courts, in-person interview, March 13, 2015. Salt Lake City.</t>
  </si>
  <si>
    <t>Legislators are prohibited from representing anyone on any matter before the governmental body on which they served for one year after they leave their positions.</t>
  </si>
  <si>
    <t>Audit reports are specifically mentioned in Nebraska's law granting citizens access to public records.</t>
  </si>
  <si>
    <t>Pursuant to  § 36-14-5 of the Rhode Island Code of Ethics, Rhode Island's part-time legislators cannot lobby the legislature for one year after leaving office.</t>
  </si>
  <si>
    <t>No such law exists.
  Allen Gilbert, Ex. Dir. Vermont ACLU, personal interview jan.6, 2015.
  Secretary of State Jim Condos,personal interview Jan. 6, 2015.
  State Auditor Doug Hoffer,personal interview, Jan. 21, 2015.
  Administrative Order No. 10, Code of Judicial Conduct, 1994. https://www.vermontjudiciary.org/lc/Shared%20Documents/Text%20of%20A.O.%2010%20Vt%20Code%20of%20Judicial%20Conduct.REFORMATTED.pdf
  Rules and Orders of the House of Representatives Jan.28, 2015.
  http://legislature.vermont.gov/assets/All-House-Documents/houserules.pdf</t>
  </si>
  <si>
    <t>Upon leaving state employment, a state official or employee has to wait at least a year before becoming a lobbyist before his or her previous agency, or takes a job with a business he or she formerly regulated, according to S.C. Code 8-13-755.</t>
  </si>
  <si>
    <t>In Missouri, there is no law providing for circumstances where an executive official would not be able to accept a gift, regardless of where it was given, when, its value, or who gave it.  However, gifts must be reported.
There are no specified limits on gifts or hospitality accepted from any source by officials, elected or appointed. While lobbyists are required to report their gifts and hospitality provided to state officials, the governor and his cabinet are required to report only gifts valued at $200 or above and hospitality given out-of-state to themselves, their spouses, or their dependent children on their financial asset disclosures.</t>
  </si>
  <si>
    <t>State law requires the Department of Audit to make reports of all its audits available to the public. However, the law does specify that work papers associated with audits are confidential. The law does not specifically define the scope of what qualifies as work papers.</t>
  </si>
  <si>
    <t>ORS 244.045 spells out a two-year moratorium on lobbying for legislators and other public officials after their time in public office. Also, a public official and/or legislator may not go to work for a contract that they created. Otherwise a legislator may work wherever they like, even while they are employed as legislators.</t>
  </si>
  <si>
    <t>Gifts and hospitality provided to executive branch members, but not their families, are regulated.
In Montana Code Annotated title 2, chapter 2, part 1, section 4,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duties."</t>
  </si>
  <si>
    <t xml:space="preserve">Oklahoma's law only specifically requires a one-year "cooling off" period for "any state officer or employee who exercises discretionary or decision-making authority in awarding a privatization contract." 
State officers (which includes legislators) are prohibited for a period of one year from the date that the privatization contract is awarded from becoming an officer or employee of a business organization which is a party to any privatization contract with the state agency in which the state officer or employee exercised "such discretionary or decision-making authority." 
If a violation is found, the business organization is prohibited from contracting with that agency for one year from the date of the violation. 
The restriction only applies to private sector contracts the employee helped execute, not general conflicts of interest. </t>
  </si>
  <si>
    <t>Legislative Auditor reports are available in the Legislative Reference Library, free of charge under Minnesota Statute, Chapter 3, Section 3.974. 
 According to Minnesota Statute Chapter 6, Section 6.715, data relating to an audit are protected nonpublic data or confidential data on individuals, until the final report of the audit has been published or the audit is no longer being actively pursued. However, the State Auditor is subject to Minnesota’s data practices law, which presumes that all government data are public unless classified as otherwise.</t>
  </si>
  <si>
    <t>Phone interview, Keith Phaneuf, CT Mirror, budget reporter, Jan. 26, 2015
State budget document, pdf format, or ppt (PowerPoint), http://www.ct.gov/opm/cwp/view.asp?a=2958&amp;Q=560958&amp;PM=1 (accessed April 30 and June 17, 2015)
Office of the State Comptroller's Guide to the State Budget, http://www.osc.ct.gov/openCT/statebudget.html
"Malloy pushes $43.8 billion budget," by Ken Dixon, CT Post, Feb. 6, 2013, http://www.ctpost.com/local/article/Malloy-pushes-43-8-billion-budget-4255949.php#photo-4147003</t>
  </si>
  <si>
    <t>The Massachusetts Auditor must submit an annual report to the House and Senate Committees on Ways and Means on or before April 1 annually. The report must include the number of audits performed, a summary of findings for those audits and the cost of each audit. However, there is no law requiring the specific active publication of audit reports compiled by the state Office of the Auditor. Publication of audit reports are generally addressed under FOIA laws.
The Massachusetts Public Records Law makes all documents created by government public unless a specific exemption applies, or if another statute requires privacy.  None of the 15 exemptions applies to final audit reports and in fact, most if not all, audit reports are available on the auditor's website.</t>
  </si>
  <si>
    <t>No such law exists that specifically requires citizen access to the audit reports. However, they are not exempt from the open records laws and could therefore be accessed that way.</t>
  </si>
  <si>
    <t>No such law exists. 
North Dakota state legislators are part-time legislators who meet at most for 80 days every two years, according to North Dakota Constitution Article IV Section 7. To the extent that the law addresses legislators’ employment, it requires that employers not dismiss employees simply because they take time off to serve in the legislature (North Dakota Century Code Section 54-03-27).</t>
  </si>
  <si>
    <t>Former Denver Post journalist Tim Hoover whose reporting focused on the state budget, and who now works as communications director for the Colorado Fiscal Institute, during a Feb. 17, 2015, phone interview.
Governor’s Office of State Planning and Budgeting website, accessed April 23, 2015: http://www.colorado.gov/ospb
Governor’s Transmittal Letter and Detailed Budget Overview, Nov. 3, 2014, accessed April 23, 2015: https://www.dropbox.com/sh/9fpghzzw9apopku/AAB2E_k0Qv7nbj3braTUB8xca
“State Of The State Is 'Strong' As Hickenlooper Outlines 2015 Plans,” KUNC 91.5 Community Radio for Colorado, Jan. 15, 2015: http://www.kunc.org/post/state-state-strong-hickenlooper-outlines-2015-plans</t>
  </si>
  <si>
    <t>Reports are not always available immediately but eventually are available per this requirement in the law: (f) Public access.- After the expiration of any period that the Joint Audit Committee specifies, a
report of the Legislative Auditor is available to the public under Title 4, Subtitles 1 through 5 of
the General Provisions Article which provide for their public release. 
The Joint Audit Committee has thus discretionary power to determine the period of time until when a report is disclosed, possibly denying disclosure altogether.</t>
  </si>
  <si>
    <t>No such law exists.
 Ohio had such restrictions but they were declared unconstitutional in a 2010 federal judge's ruling. No substantive attempt has been made since to re-enact them.</t>
  </si>
  <si>
    <t>String of OIP opinions require court settlements involving state or counties to be public, Ian Lind, Ian Lind blog, 15 February 2014
 http://www.ilind.net/2014/02/15/string-of-oip-opinions-require-court-settlements-involving-state-or-counties-to-be-public/
Not So Public: One Hawaii Law Requires Misconduct Disclosure, One Hides It, Nick Grube, Honolulu Civil Beat, 29 April, 2013, http://www.civilbeat.com/2013/04/18936-not-so-public-one-hawaii-law-requires-misconduct-disclosure-one-hides-it/
Memorandum Opinion, Hawaii Office of Information Practices, 28 March 2013, 
 http://ilind.net/misc%20/2013/oip_03-28-2013.pdf 
Carmille Lim, Common Cause Hawaii, executive director, 13 January 2015, Honolulu, Hawaii, telephone</t>
  </si>
  <si>
    <t>John Griffing, former staff director, Senate Budget Committee, Dec. 29, 2014, Sacramento, interview
H.D. Palmer, Deputy Director, Department of Finance, Jan. 12, 2015, Sacramento, email
Department of Finance budget information, accessed on Apr. 20 2015
www.ebudget.ca.gov</t>
  </si>
  <si>
    <t>Maine law does not explicitly require that the State Auditor's reports be made public. 
 All complaints received by the State Auditor's "Fraud Hotline," must be published "on the auditor's publicly accessible website." 5 § 244-E
 All of the State Auditor’s reports, however, are publicly-available under Maine’s Freedom of Access Act (FOAA), which grants every person “the right to inspect and copy any public record during the regular business hours of the agency or official having custody of the public record.” 1 § 408. 
 “Public records” are broadly defined as “any written, printed or graphic matter . . . that is in the possession or custody of an agency or public official of this State . . . and has been received or prepared for use in connection with the transaction of public or governmental business or contains information relating to the transaction of public or governmental business.” 1 § 402.
 No exemptions are made for auditor’s reports.</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</si>
  <si>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Ark. Code 19-4-(201-204), “State Accounting and Budgetary Procedures—Duties and Responsibilities Generally,” 1973
http://law.justia.com/codes/arkansas/2012/title-19/chapter-4/subchapter-2/
Arkansas General Assembly website, "Governor's Balanced Budget Reccomendations for FY 2015-2017," published January 27, 2015, accessed April 19, 2015
http://www.arkleg.state.ar.us/assembly/2015/Meeting%20Attachments/005/I13076/GL5%20-%20Governors%20Balanced%20Budget%20Recommendation%20for%20FY%2015-17.pdf</t>
  </si>
  <si>
    <t>The legislative auditor shall establish and maintain a comprehensive, computerized information system on boards, commissions and like entities. 
 The auditor shall file copies of all audit reports released by his office with the governor, the attorney general and the office investigated. For purposes of public inspection, the legislative auditor shall file copies of all audit reports prepared by his office or accepted by the state auditor with the clerk of court of the parish within which the office investigated is domiciled. Such copies are also to be filed electronically.</t>
  </si>
  <si>
    <t xml:space="preserve">After collecting data from the county supervisors of elections’ offices, the Division of Elections completes and submits the U.S. Election Assistance Commission’s Election Administration and Voting Survey.   
Ronald Labasky, a prominent elections attorney, said the Division of Elections likely complied with this requirement. 
According to Bryan Whitener, director of Communications &amp; Clearinghouse
with the U.S. Election Assistance Commission, "for the 2012 EAVS, every State submitted with their data a certification page signed by its Chief State Election Official." 
In a document entitled "2012 Election Administration and Voting Survey: Key Findings," all categories of information have been turned over by the state of Florida.  </t>
  </si>
  <si>
    <t>Hollie Mannheimer, Executive Director, Georgia First Amendment Foundation, January 15, 2015, Phone interview;
Phone interview with Lori Geary, Capitol Reporter, WSBTV, February 27, 2015;
Phone interview with Max Blau, Political Reporter, Creative Loafing, February 22, 2015;
“DFCS director admits agency failures after child deaths,” J. Scott Trubey, WSBTV, Friday November 8, 2013, http://www.wsbtv.com/news/news/local/report-6-dfcs-complaints-involving-burned-10-year-/nbkpM/
 “Part of Mercedes incentive revealed”, J. Scott Trubey, Atlanta Journal- Constitution, January 13, 2015.
 http://www.ajc.com/news/business/georgia-discloses-part-of-mercedes-incentive-packa/njmgR/</t>
  </si>
  <si>
    <t>Matt Campbell, lawyer and blogger, Blue Hog Report (has made multiple appeals to Circuit Court over alleged FOI violations and brought multiple complaints before the Ethics Commission), January 20,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Dan Greenberg, president of Advance Arkansas Institute, conservative think tank and former state legislator, January 21, 2015, telephone interview.
Amanda Crumley, executive director of Southern Progress Fund, January 20,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Bradley Phillips, lobbyist, Phillips Management and Consulting Service, founder and owner of Lobby Up, February 17, 2015, telephone interview.   
“As PACs emerged, judge cut award,” Debra Hale-Shelton, Arkansas Democrat-Gazette, March 14, 2014, http://www.arkansasonline.com/news/2014/mar/14/pacs-emerged-judge-cut-award-20140314/
“Maggio, PAC funding still in question,” Courtney Spradlin, Log Cabin Democrat, March 27, 2014, http://thecabin.net/news/local/2014-03-27/maggio-pac-funding-still-question#.VOPP8EidAzA
"Advocacy groups going after Republican private option supporters in primaries," David Ramsey, Arkansas Times, May 14, 2014.
http://www.arktimes.com/ArkansasBlog/archives/2014/05/14/advocacy-groups-going-after-republican-private-option-supporters-in-primaries</t>
  </si>
  <si>
    <t>Karen McLaughlin, Children's Action Alliance Director of Budget and Research and former Department of Economic Security Financial Services Administrator, telephone interview 2/19/2015
Governor's Office of Strategic Planning &amp; Budgeting, Five-Year Strategic Plans for FY 2013-FY 2017, Accessed May 7, 2015
http://www.ospb.state.az.us/strategic-plans.aspx
Governor's Office of Strategic Planning &amp; Budgeting, Budget-Related Information by Year, Accessed May 7, 2015 
http://www.ospb.state.az.us/publications2014newweb.aspx</t>
  </si>
  <si>
    <t>John Flaherty, president, Delaware Coalition for Open Government, in-person interview, January 15, 2015; 
 Delaware Attorney General Opinion 14-IB04, 18 July 2014, FOIA Complaint Concerning the Department of Technology and Information, accessed March 23, 2015, http://1.usa.gov/1HGGNI8;
 Delaware Attorney General Opinion 13-IB07, November 21, 2013, FOIA Complaint Concerning Delaware Department of Corrections, accessed March 23, 2015, http://1.usa.gov/1wYNKDG; 
 Delaware Attorney General Opinion 13-IB05, October 1, 2013, FOIA Complaint Concerning Charter School Reform Working Group, accessed March 23, 2015, http://1.usa.gov/1zMlx3a
 Delaware Attorney General Opinions, Category “10002(l) (9) Exemptions – Pending or Potential Litigation”, accessed March 23, 2015, http://1.usa.gov/1zMfc83</t>
  </si>
  <si>
    <t xml:space="preserve">Delaware provides all of the necessary data to the U.S. Election Assistance Commission for the Election Administration and Voting Survey, according to state Elections Commissioner Elaine Manlove and a review of the two most recent survey publications. That data includes information in registrations, total registered voters, ballot information, absentees and more. </t>
  </si>
  <si>
    <t>Barbara Peterson, President of the First Amendment Foundation, interviewed by phone March 20, 2015
Mary Ellen Klas, capital bureau chief for the Miami Herald and co-bureau chief of the Tampa Bay Times/Miami Herald Tallahassee Bureau, interviewed by phone March 17, 2015
Pat Gleason, Special Counsel for Open Government, interviewed by phone March 18, 2015</t>
  </si>
  <si>
    <t xml:space="preserve">The U.S. Election Assistance Commission was created through the Help America Vote Act, passed in 2002 to improve voting procedures and access.
States were required to answer a series of questions about who voted and how aspects of it worked in the 2014 elections. Although the Connecticut Secretary of the State's Office (SOTS) submitted some data to the commission in early March, the information was incomplete. 
Beyond overall numbers -- such as voter turnout, ballots cast -- many details about Connecticut's 2014 elections were not provided for questions about: numbers and ages of poll workers, details about provisional ballots (those cast but there are questions about the voter's eligibility), information on why some absentee ballots were rejected, and the number of first-time voters who registered by mail.
 </t>
  </si>
  <si>
    <t>March 11 phone interview with Gunnar Knapp, director of the Institute of Social and Economic Research; 
March 11 phone interview with Gregg Erickson, founder of the Alaska Budget Report and Erickson &amp; Associates, former Director of Research at the Alaska Legislature
FY2016 Governor's Amended Budget, Office of Management and Budget (https://www.omb.alaska.gov/html/budget-report/fy-2016-budget/amended.html), accessed March 14, 2015; 
Spring 2015 Revenue Sources Book, Department of Revenue (http://www.tax.alaska.gov/programs/documentviewer/viewer.aspx?1143r), accessed June 6, 2015</t>
  </si>
  <si>
    <t>Debarment of companies guilty of corruption is discretionary.
State Administrative Code Adm 10.14 (Performance of contractors) says: The department shall review evaluations of contractor performance submitted by agencies pursuant to s. 16.705 (6), Stats. The department shall investigate each negative report and develop a list of contractors determined to have performed in an unsatisfactory manner. A contractor placed on this list shall be excluded from participating in state contracts for a period specified by the department not to exceed 2 years. A contractor who is placed on this list may request a hearing According to the State Vendors Guide, state agencies/campuses may not contract with vendors that the Department of Revenue has identified as not collecting and remitting Wisconsin sales or use tax, but there appears to be no specific restriction on vendors who have violated the law.
State law also says: (9) The department shall maintain a list of persons that are or have been a party to a contract with the state under this subchapter who have violated a provision of this subchapter or a contract under this subchapter. The parties on the list are ineligible for state contracts and no state contract may be awarded to a party on the ineligible list. The department may remove any party from the ineligible list if the department determines that the party's practices comply with this subchapter and provide adequate safeguards against future violations of this subchapter or contracts under this subchapter.</t>
  </si>
  <si>
    <t>A YES score is earned if the law mandates an evaluation of the performance of judges who are up for retention or reelection.
A NO score is earned if no such law exists.</t>
  </si>
  <si>
    <t>The Secretary of State collects election information and provides it to the Election Assistance Commission for all the categories, including new registrations received, new valid registrations received,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Uniformed and Overseas Citizens Voting Act ballots transmitted to voters,  UOCAVA ballots returned for counting, UOCAVA ballots counted. The latest data were in the 2012 Election Administration and Voting Survey, published in September 2013.</t>
  </si>
  <si>
    <t>“Executive Budget Document,” Robert Bentley, governor, March 3, 2015, http://budget.alabama.gov/pages/buddoc.aspx, accessed March 27, 2015.
Kelly Butler, state Budget Officer, March 18, 2015, telephone interview. 
David White, The Birmingham News, former state political reporter, March 6, 2015, telephone interview.</t>
  </si>
  <si>
    <t>The Legislature adopted and the governor signed a bill in March that will take effect July 1, 2015. The legislation, House Bill 1064, applies to the Investment Council and staff and says, in part, that "A state officer or employee may not solicit nor accept any gift, favor, reward, service, or promise of reward, including a promise of future employment, in exchange for recommending, influencing, or attempting to influence the award of or the terms of a contract by the state agency the officer or employee serves." There is no mention of family in the legislation.
 There is also a two-page policy that governs gifts and hospitality for South Dakota Investment Council staff. The policy requires, among other things, that all gifts valued at more than $25 be disclosed in writing and turned over to become property of the office. The item may be put to use in the office or sold with the proceeds donated to charity.
 The policy does not mention family.
 According to Jesse Weins, dean of the College of Leadership and Public Service at Dakota Wesleyan University in Mitchell, the " gift, favor, reward, service, or promise of reward" in the statute is inclusive of hospitality offered to state officers.</t>
  </si>
  <si>
    <t>West Virginia Code authorizes the procurement director to suspend vendors who have violated procurement regulations for up to one year. 
 “We can suspend or debar entities,” said Jimmy Meadows, attorney for the state Purchasing Division. “Entities convicted of a crime or contract violation will be prohibited from bidding on a contract. They can be suspended for a year or so or debarred permanently or until some substantive change occurs. If it were to be exonerated of a crime or if the entity could prove that the bad actor or the board of directors had been removed, we could revisit and remove that debarment.”</t>
  </si>
  <si>
    <t>Arkansas collects and provides the Commission with information for the Election Administration and Voting Survey, including information for the 2014 election. The information is complete, including: 1. New registrations received; 2. New valid registrations received; 3. Total registered voters; 4. Provisional ballots submitted; 5. Provisional ballots rejected; 6. Total ballots cast in the election; 7. Ballots cast in person on Election Day; 8. Ballots cast in early voting centers; 9. Ballots cast absentee; 10. Civilian absentee ballots transmitted to voters; 11. Civilian absentee ballots returned for counting; 12. Civilian absentee ballots accepted for counting; 13. UOCAVA ballots transmitted to voters; 14. UOCAVA ballots returned for counting; and 15. UOCAVA ballots counted.</t>
  </si>
  <si>
    <t xml:space="preserve">The Governor publishes a proposed or supplemental budget in December of every year with policies and priorities for the upcoming fiscal year.
The governor's budget proposals, both supplemental and biennial, are available online, in PDF format when he releases his proposal. </t>
  </si>
  <si>
    <t>State law allows the director of procurement to bar contractors who have committed crimes, but it does not require blacklisting those companies.</t>
  </si>
  <si>
    <t>Under SC Code  9-16-360, a fiduciary or employee of a fiduciary cannot take action "to purchase or acquire services or property for the commission or the retirement system where the fiduciary or employee of the fiduciary, their family, or their business associates have a financial interest in the services or property," or " invest retirement system funds in any share, or other security if the fiduciary or employee of the fiduciary, their family, or their business associates have an interest in, are underwriters of, or receive any fees from the investment." 
They must "have no interest in the profits or receive any benefit from a contract entered into by the fiduciary," and cannot "use their positions to secure, solicit, or accept things of value, including gifts, travel, meals and lodging, and consulting fees for payment for outside employment, from parties doing or seeking to do business with or who are interested in matters before the fiduciary."</t>
  </si>
  <si>
    <t>The Arizona Secretary of State regularly collects and provides the U.S. Election Assistance Commission with the complete information – all 15 points – for the Election Administration and Voting Survey. 
Arizona election officials have completed the most recent report and intend to continue to participate in the program.</t>
  </si>
  <si>
    <t>Phone interview, Jon Lender, investigative reporter/columnist, The Hartford Courant, Jan. 2, 2015.
In-person interview, Jim Smith, president of the CT Council on Freedom of Information, in Hartford, Dec. 30, 2014.
In-person interview, Colleen Murphy, executive director and general counsel of the Freedom of Information Commission, in Hartford, Dec. 31, 2014.
Matthew Kauffman of The Hartford Courant in his blog, “The Scoop,” “A Transparency Advocate’s Legislative Wish List,” Jan. 8, 2015. http://courantblogs.com/investigative-reporting/author/mkauffman/</t>
  </si>
  <si>
    <t>In law, there are requirements for the regular auditing of lobbying disclosure records.</t>
  </si>
  <si>
    <t>The Virginia Public Procurement Act says, “Prospective contractors may be debarred from contracting for particular types of supplies, services, insurance or construction, for specified periods of time… Any debarment procedure may provide for debarment on the basis of a contractor’s unsatisfactory performance for a public body.”
The Department of General Services is responsible for creating the procedures for debarment and maintaining a list of debarred vendors.
For contracts that require prequalification, contractors cannot prequalify if they have had judgments against them in the previous 10 years for breach of contracts on governmental and nongovernmental construction, has been in substantial noncompliance with the terms and conditions of prior construction contracts without good cause, or if the contractor or officers in the firm have been convicted within the past 10 years of a crime related to governmental or nongovernmental contracting or construction including offering kick-backs, giving gifts to entice a contract award, fraud or bid-rigging.</t>
  </si>
  <si>
    <t>The division provides all requested information to the EAC, writes Gail Fenumiai, director of the Division of Elections. A review of the 2012 Election Administration and Voting Survey confirms that Alaska was compliant in providing data required to compose EAC's largest report.</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</si>
  <si>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
Wyoming Registered Lobbyists, Wyoming Secretary of State Election Division, accessed 3/22/2015
http://soswy.state.wy.us/Elections/docs/2014-2015_WY_Lobbyist_List.pdf</t>
  </si>
  <si>
    <t>Jeffrey Roberts, director of the Colorado Freedom of Information Coalition, during in a phone interview on Dec. 17, 2014. 
Lynn Setzer, Chief Communications Officer, Jefferson County School District, response to an Open Records Request Sept. 22, 2014: http://coloradofoic.org/files/2014/11/WalpoleLetterFromDistrict2014.09.23.pdf
Letter from attorney Katayoun Donnelly to lawyers for the Jefferson County School District, Oct. 28 2014: http://coloradofoic.org/files/2014/11/2014_10_28_CFOIC-Walpole-.pdf
“Contrary to the public interest,” ABC Channel 7, Denver, 2013: http://www.thedenverchannel.com/news/call7-investigators/open-records/contrary-to-the-public-interest-questioning-the-police</t>
  </si>
  <si>
    <t xml:space="preserve">Pursuant to  § 35-14-5 of the Rhode Island Code of Ethics, senior Treasury staff and State Investment Commission members, or their spouse, dependent child or business associate, shall not accept any gift or hospitality in exchange for any official action. 
Also under  § 35-14-5,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</si>
  <si>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Pennsylvania's Public School Employees' Retirement Board has its own ethical conduct policy, but is also governed (as is SERS) by the Public Official and Employee Ethics Act. The act restricts board members from receiving "anything of monetary value, including a gift ...." The restriction, however, applies only if it is "based on the offeror's or donor's understanding that the vote, official action or judgment of the public official ... would be influenced thereby." As long as there is not an obvious quid pro quo, the Ethics Act does not restrict gifts, requiring only that they be disclosed on public officials' Statements of Financial Interest when the gift is valued at more than $250 (including cash, which is also permitted). Hospitality and lodging gifts have a greater threshold for disclosure at $650. Family is included into the law. 
All 3,200 municipal and county pension plans in Pennsylvania are regulated even more explicitly in this area and are required to follow a Code of Conduct signed into law by the state legislature in September 2009. The Code of Conduct requires those with professional service contracts with municipal pension funds from offering or making a gift with more than a "nominal value." Nominal value is not defined.</t>
  </si>
  <si>
    <t>Summaries of six-month reporting periods are available at http://gab.wi.gov/sites/default/files/publication/68/slaesummaryreport_2013reg_pdf_15374.pdf
Eye on Lobbying web site, http://lobbying.wi.gov/Home/Welcome. Accessed several times, including May 22, 2015
Wis. Stat. 13.68(1) 
https://docs.legis.wisconsin.gov/1997/statutes/statutes/13/III/68/1?up=1
Peter C. Christianson, attorney, DeWitt Ross, email and phone interview Feb. 3, 2015</t>
  </si>
  <si>
    <t>Peter Scheer, Executive Director, First Amendment Coalition, Dec. 22, 2014, email
Thomas Peele, reporter, Bay Area News Group, Dec. 27, 2014, email
Thomas Burke, lawyer, Davis, Wright and Tremmaine LLP, San Francisco, Jan. 16, 2015, interview</t>
  </si>
  <si>
    <t>Tom Collins, Arizona Citizens Clean Elections Commission Executive Director, telephone interview, 1/26/2015
New Campaign Finance, Lobbying, and Ethics Laws Take Effect, The National Law Review, January 16, 2015, Accessed May 6, 2015, 
http://www.natlawreview.com/article/new-campaign-finance-lobbying-and-ethics-laws-take-effect
Outside donors, 'dark money' influenced Ariz. races, Alia Beard Rau, The Arizona Republic, January 12, 2015, Accessed May 6, 2015, 
http://www.azcentral.com/story/news/arizona/politics/2015/01/10/outside-forces-dark-money-influenced-races/21531099/
Arizona cited as a ‘special place’ for dark-money operations, Laurie Liles, Cronkite News, Dec. 8, 2014, Accessed May 6, 2015, 
http://cronkitenewsonline.com/2014/12/arizona-cited-as-a-special-place-for-dark-money-operations-2/
Horne et at v. Polk, 2014, Accessed May 6, 2015
http://apps.supremecourt.az.gov/aacc/appella/1CA%5CCV%5CCV140837.pdf
FBI investigating Tom Horne for campaign violations, Arizona Capitol Times, April 2, 2012, Accessed May 6, 2015
http://azcapitoltimes.com/news/2012/04/02/fbi-investigating-horne-for-campaign-violations/</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</si>
  <si>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Jim Nickels, Sherwood attorney and state representative 2009-2014, February 16, 2015, telephone interview. 
Dan Greenberg, president of Advance Arkansas Institute, conservative think tank and former state legislator, January 21, 2015, telephone interview.</t>
  </si>
  <si>
    <t>The chief procurement officer or the head of a procurement unit with independent procurement authority may "debar" or ban a contractor for up to three years. The government may also suspend a person  from bidding if there is probable cause that the person did anything that might lead to debarment. The causes for debarment include the following: conviction of a criminal offense as an incident to obtaining or attempting to obtain a public or private contract or subcontract or in the performance of a public or private contract or subcontract; conviction under state or federal statutes of embezzlement, theft, forgery, bribery, falsification or destruction of records, receiving stolen property, or any other offense indicating a lack of business integrity or business honesty which currently, seriously, and directly affects responsibility as a contractor for the procurement unit;  conviction under state or federal antitrust statutes: failure without good cause to perform in accordance with the terms of the contract.</t>
  </si>
  <si>
    <t>Rebecca Stepto, executive director of the West Virginia Ethics Commission, in an email interview Dec. 31, 2014 and on Jan. 2, 2015 from her office in Charleston WV.
Bill Raney, lobbyist for the WV Coal Association, 2014 spending report on file with the WV Ethics Commission, received via email on Jan 2, 2015. 
Web site for the WV Ethics Commission, accessed April 23, 2015.
http://www.ethics.wv.gov/Pages/ethics-rules.aspx</t>
  </si>
  <si>
    <t>Per ORS 293.713 Oregon Investment Council members shall not accept compensation (except per diem and reimbursement for travel expenses consistent with law) for services on the board of directors of any business in which the State has an equity interest, other than publicly traded common stock. 
Also, ORS 244.025 gift limits apply to the Oregon Investment Council and Treasury staff. The rules limit the gifts to public officials and their family members to $50 annually from anyone with a legislative interest or administrative interest and any of their family members.</t>
  </si>
  <si>
    <t>Kathryn Marquoit, Assistant Ombudsman for Public Access, telephone interview, 1/5/2015
Audit: Agencies withhold spending info from public, Kayla Samoy, Arizona Daily Star, December 14, 2014, Accessed May 6, 2015
http://tucson.com/news/local/audit-agencies-withhold-spending-info-from-public/article_b10c8db4-d2ec-534d-b0f6-e7cb0ad9c701.html
Public Record Requests 101: The 7 steps to obtaining public records, Arizona Ombudsman Citizens' Aide, Accessed May 6, 2015,
http://www.azoca.gov/open-meeting-and-public-records-law/overview/how-to-request-public-records/
County gov’t fights records request in court, Curt Prendergast, Nogales International, Posted: Friday, September 26, 2014 8:14 am | Updated: 9:16 am, Fri Mar 20, 2015, Accessed May 6, 2015
http://www.nogalesinternational.com/news/county-gov-t-fights-records-request-in-court/article_d9db77cc-458f-11e4-a6cd-57c43516aa3d.html</t>
  </si>
  <si>
    <t>Section 2155.077 of the Texas Government Code says that the comptroller’s office “may bar a vendor” from participating in state contracts for substandard performance in previous contracts, material misrepresentations in a bid or proposal, fraud, or breaching a contract with the state.  
The law authorizes the comptroller to establish rules for barring vendors and says the length of the prohibition should be based “on the seriousness of the vendor's action and the damage to the state's interests.”
The law further states that the agency “shall” bar a vendor if the business has been convicted or penalized of violating a federal law in connection with a federal reconstruction contract in connection with Hurricanes Rita, Katrina or “any other disaster” after Sept. 24, 2005.  
Vendors who fall under that category are barred from participating in state contracts for a period of five years from the date the vendor was convicted or the penalty was assessed.
The Texas Administrative Code permits an aggrieved vendor to file a protest with the Texas Procurement and Support Services of the comptroller’s office within 10 days of the protested action.</t>
  </si>
  <si>
    <t xml:space="preserve">Feb. 25, 2015 email interview with Alaska Public Offices Commission executive director Paul Dauphinais;
A.S. 15.13.070, Limitations on Amount of Political Contributions (http://www.touchngo.com/lglcntr/akstats/statutes/title15/chapter13/section070.htm), accessed April 24, 2015;
Alaska Public Offices Commission complaints database (https://aws.state.ak.us/ApocReports/Paper/CommissionComplaints.aspx), accessed April 24, 2015"
Aug. 20, 2015, in-person interview in Anchorage with Mike Bradner, former House Speaker and longtime legislative analyst  </t>
  </si>
  <si>
    <t>Kim Chandler, state government reporter for The Associated Press, telephone interview, April 1, 2015. 
“The Alabama Democratic Party: Almost bankrupt and its Executive Board still doubles its travel budget,” Chuck Dean, al.com, April 11, 2013. http://blog.al.com/wire/2013/04/the_alabama_democratic_party_a.html, , accessed Feb. 19, 2015.
Alabama Democratic Conference, et al. v. Strange, et al., 5:11-cv-02449-JEO http://www.ago.alabama.gov/news/386.pdf, , accessed Feb. 19, 2015.</t>
  </si>
  <si>
    <t>The governor's proposed budget is posted online and accessible at no cost through the website of the Office of Financial Management. The documents provide detailed overview and breakdown of the governor's budget, including a balance sheet with proposed expenditures, revenue, agency budgets, compensation plans and 10-year outlooks. 
 The budget proposal is released each December, usually the same time it is presented to the public via a news conference.</t>
  </si>
  <si>
    <t>March 25, 2015, phone interview with Alaska Public Media news director Lori Townsend; 
June 2, 2015, in-person interview with Kyle Hopkins, former longtime Anchorage Daily News reporter and current KTUU digital director
Oct. 27, 2014, AlaskaPublic.org, "State Begins Releasing National Guard Documents," (http://www.alaskapublic.org/2014/10/27/state-begins-releasing-national-guard-documents/);</t>
  </si>
  <si>
    <t xml:space="preserve">Kentucky Revised Statutes Chapter 43, Section 90 requires that "all audit reports shall be public documents to which taxpayers shall have access."
In addition that statute's subsection (2) also requires that the auditor, when finished with an investigation or examination of a county, send a written report to the governor, General Assembly, Attorney General, state librarian and fiscal court or county office investigated.  </t>
  </si>
  <si>
    <t>The governor’s budget proposal includes his proposed spending priorities, changes to taxes, state employee figures and debt allocation. The budget is released to the public on the same day as the governor presents it to the Senate Finance and House Appropriations committees. It is on the Department of Planning and Budget website, both as one document or as smaller chunks by department.</t>
  </si>
  <si>
    <t>Dennis Bailey, lawyer with the Rushton Stakely law firm and general counsel for the Alabama Press Association, telephone interview, April 24, 2015. 
Mike Cason, al.com, state government reporter, April 12, 2015, telephone interview.
“Alabama attorney general advises Hoover school board it must release employee compensation records by name,” Jon Anderson, reporter, al.com, April 3, 2015. http://www.al.com/news/birmingham/index.ssf/2015/04/alabama_attorney_general_advis.html, accessed May 3, 2015.
“Closed door meetings, secret report, looming vote highlight Birmingham Water Works Board action,” Joseph D. Bryant, staff writer, al.com. March 27, 2015. http://www.al.com/news/birmingham/index.ssf/2015/03/closed_door_meetings_secret_re.html, accessed May 3, 2015.</t>
  </si>
  <si>
    <t>By law, 12-4-602, certain businesses or individuals are prohibited from bidding on contracts or subcontracting for 25 years. They include: 
  (1) Persons, partnerships, joint ventures, firms or corporations who have pleaded guilty or nolo contendere to or have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 of such offenses;
  (2) Corporations, publicly or closely held, where any officer, director, shareholder active in management or employee holding a similar managerial position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investigations of such offenses. This subdivision (b)(2) shall be applicable only where such officer, director, shareholder or employee committed such violation while acting as a representative of such corporation;
  (3) Corporations, publicly or closely held, where any officer, director, shareholder active in management or employee holding a similar managerial position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investigations of such offenses, and where such corporations are formed subsequent to such plea or conviction;
  (4) Partnerships where any partner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investigations of such offenses. This subdivision (b)(4) shall be applicable only where such partner committed such violation while acting as a representative of such partnership;
  (5) Partnerships where any partner has pleaded guilty or nolo contendere or has been convicted of violations of the Sherman Antitrust Act, codified in 15 U.S.C. § 1, mail fraud, codified in 18 U.S.C. § 1341, or any other federal or state criminal statute in connection with any contract let or funded in whole or in part by the state of Tennessee or by other state entities or arising out of official investigations of such offenses, and where such partnerships are formed subsequent to such plea or conviction;
  (6) Joint ventures or other associations where any joint venturer, managing agent, person entitled to share in the proceeds and engaged in the active management thereof, or person holding a managerial position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 of such offenses. This subdivision (b)(6) shall be applicable only where such joint venturer, managing agent, person entitled to share in the proceeds, or person holding an executive position committed such violation while acting as a representative of such joint venture or association;
  (7) Joint ventures or other associations where any joint venturer, managing agent, person entitled to share in the proceeds and engaged in the active management thereof, or person holding a managerial position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investigations of such offenses, and where such joint ventures or associations are formed subsequent to such plea or conviction; or
  (8) Succeeding or related corporations, partnerships, joint ventures, or other business organizations which have substantial factual or legal connections, continuity or identity with persons or organizations that have pleaded guilty or nolo contendere or have been convicted of violations of the Sherman Antitrust Act, codified in 15 U.S.C. § 1, mail fraud, codified in 18 U.S.C. § 1341, or any other federal or state criminal statute in connection with any contract let or funded wholly or in part by the state or other state entities or arising out of official investigations of such offenses. Determination of factual or legal connection, continuity or identity under this subdivision (b)(8) shall be made by the attorney general and reporter upon request of the succeeding or related business organization.</t>
  </si>
  <si>
    <t>The budget presentation process is up front and open. The proposed budget and the Governor's budget address (which spells out the policies the budget is designed to support) are both available online on the day the budget is announced, without charge. Reporters get a detailed briefing in the morning (the budget address is usually in the early afternoon). 
 Administration officials also brief key lawmakers and representatives of various organizations, who therefore know whether funds for their pet programs are slated to be cut or increased and can prepare their responses accordingly. The debates, on and off the floor, begin immediately.</t>
  </si>
  <si>
    <t>According to Minnesota Statute, any gift including money, real or personal property, a service, a loan, a forbearance or forgiveness of indebtedness, or a promise of future employment made to a an official of the executive branch are not allowed. 
In 2014, the legislature allowed gifts such as food or a beverage given at a reception, meal, or meeting to be allowed if:
 • The reception, meal, or meeting is held away from the recipient's place of work by an organization before whom the recipient appears to make a speech or answer questions as part of a program; or
 • The recipient is a member or employee of the legislature and an invitation to attend the reception, meal, or meeting was provided to all members of the legislature at least five days prior to the date of the event.</t>
  </si>
  <si>
    <t>No legislator or former legislator may register as a lobbyist while in office or  the later of the close of the session in which he served or six months after leaving the legislature. There are no other restrictions, no recognized conflicts of interest in going to the private sector. In fact, many if not most, legislators have "day jobs" in the private sector. The legislature is part-time.
--
Peer Reviewer Comment:
As with the comparable executive branch question, a moderate option would be preferable.  Lawmakers can still work for firms that lobby, as long as they themselves are not registered to lobby for six months after leaving office.  Plus, six months is a relatively short time.</t>
  </si>
  <si>
    <t>Generally, information requests are fully answered by the government — whether state or local. However, the reasons for denying information requests are not always detailed. The law says agencies have to state the reason for denial, but that is not always the case, said Angue Thuermer, WyoFile reporter.</t>
  </si>
  <si>
    <t>In practice, most written requests receive a written response, as the law requires, and the reasons for denial are explained. Wisconsin law authorizes the attorney general and local district attorneys to enforce open government laws through court action, but former Attorney General J.B. Van Hollen, who served through the study period,  never pursued such a case in seven years in office.
If and when it comes to an appeals process through the Attorney General regarding denied requests, then this process can an take extended period of time. An University-of-Wisconsin-Milwaukee review found that the Attorney General's office responded to nearly three-quarters of requests, 72.78%, within 30 business days. The AG took longer than 90 days in less than 5% of requests. The median response time was 23 days.
In practice, when the attorney general’s office intervenes, it often works with the involved parties to informally resolve disputes and the office almost never takes formal legal action to enforce the public records law. The State Attorney General, who is responsible for enforcing the open records and open meetings laws, generally serves as an informal negotiator. Rarely does the Justice Department bring formal actions in court to secure access to public information. “The attorney general’s office prefers informal resolution instead of formal legal action,” writes Jonathan Anderson. 
In response to  hundreds of Wisconsin residents who reported potential open meetings and public records violations, Van Hollen and his staffers deferred legal action to local prosecutors even though local prosecutors have shrinking resources.</t>
  </si>
  <si>
    <t>Each year, the governor  releases a proposed budget before the legislative session begins through the Governor's Office of Management and Budget. The budget recommendations reflect the revenue estimates agreed on by both legislative and executive financial officials.  These recommendations are then considered by lawmakers and citizens.
There are also declarations about policies and priorities for the coming year. Along with ongoing expenditures, the governor's budget usually includes proposals for revenue increases and new programs. The budget recommendations also include base budget information and proposed budget changes. The document is available to citizens online at no cost.</t>
  </si>
  <si>
    <t>Disclosure Statements of Conflict of Interests law, 2006, Tenn. Code Ann. § 8-50-501 (a)(18), 
http://search.mleesmith.com/tca/08-50-0501.html
Disclosure Statements of Conflict of Interests law, 2003, Tenn. Code Ann. § 8-50-502(1), 502(2)
http://www.tennessee.gov/tref/forms/conflict_law.pdf</t>
  </si>
  <si>
    <t>CHAPTER 572. Texas Government Code. Title 5. Ethics. Financial Statement. Section s 572.021, 572.023. 
http://www.statutes.legis.state.tx.us/Docs/GV/htm/GV.572.htm
Natalia Ashley, executive director, Texas Ethics Commission, interview, Feb. 3, 2015
Seana Willing, executive director, State Commission on Judicial Conduct, Telephone Interview, June 22, 2015.
Texas Ethics Commission, Personal Financial Statement, Accessed Feb. 3, 2015 
http://www.ethics.state.tx.us/pamphlet/Bpfs.htm</t>
  </si>
  <si>
    <t>Former New York legislators may not receive compensation to support or oppose the passage of bills or resolutions in either the Assembly or Senate for two years following their departure from the Legislature.
 8(a)(iii) of the Public Officers Law states "No person who has served as a member of the legislature shall within a period of two years after the termination of such service receive compensation for any services on behalf of any person, firm, corporation or association to promote or oppose, directly or indirectly, the passage of bills or resolutions by either house of the legislature. No legislative employee shall within a period of two years after the termination of such service receive compensation for any services on behalf of any person, firm, corporation or association to appear, practice or directly communicate before either house of the legislature to promote or oppose the passage of bills or resolutions by either house of the legislature."</t>
  </si>
  <si>
    <t>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2, adopted 1974, http://legis.sd.gov/Statutes/Codified_Laws/DisplayStatute.aspx?Type=Statute&amp;Statute=3-1A-2.
  South Dakota Codified Laws, Title 3, Chapter 1A, "Officers' Statements of Financial Interest," Section 5, adopted 1974, http://legis.sd.gov/Statutes/Codified_Laws/DisplayStatute.aspx?Type=Statute&amp;Statute=3-1A-5.</t>
  </si>
  <si>
    <t xml:space="preserve">The governor is the state’s chief budget officer and sends a proposed budget to the Legislature every two years.  Traditionally, the governor’s budget gets less attention than the spending proposals that originate in the House and Senate budget committees. Gov. Greg Abbott, who took office in January  2015, unveiled his inaugural budget on Feb. 17, continuing his predecessor’s restrained spending approach that emphasizes limited government and lower taxes to perpetuate the state’s robust economic growth.    
In calling for a total of $205 billion in state and federal spending, Abbott proposed a 3 percent reduction in state agency spending, $2.2 billion in property tax relief and a $2 billion reduction in the unpopular state franchise tax.  He also asked lawmakers to empower the governor with expanded line-item veto authority to “ensure prudent and sensible spending reductions” and placed education, transportation, border security and health care at the top of his list of his “strategic” spending priorities. 
The latest budget by Gov. Greg Abbott, for the 2016-17 fiscal biennium, is available for free on the governor's website. It was posted shortly after   
Abbott released his priorities in his State of the State Address to a joint session of the Legislature in mid-February.
   </t>
  </si>
  <si>
    <t>It doesn’t happen often, but some agencies haven’t explained their reasons for denying a FOIA request.
 Don Smith, executive director of the West Virginia Press Association, said agencies have been fairly good about providing reasons for denying FOIA requests. Frequently, he added, it comes down to the fact that the request was not sufficiently clear and specific.
 Phil Kabler, statehouse correspondent for the Charleston Gazette, noted the attorney general’s refusal to provide documents to the Charleston Daily Mail on the grounds that the documents were privileged under the attorney-client exemption, but said that was one exception to a generally good record. In 2014, the Charleston Gazette went to court to get the documents; that case is still pending.
 State law requires agencies to give reasons in writing for denying a FOIA request, but some don’t, said Sean McGinley, partner in the law firm DiTrapano Barrett DiPiero McGinley &amp; Simmons. “My experience is that they may just cite a number of exemptions,” he said.</t>
  </si>
  <si>
    <t>There is no restriction on lawmakers becoming lobbyists, but the state Constitution does ban, for one year, the practice of lawmakers taking post-legislature jobs they helped create or increased the salary of. 
The exact wording is: "No member of the legislature shall, during the term for which he was elected, be appointed to any civil office in the state, nor shall he within one year thereafter be appointed to any civil office created, or the emoluments of which were increased during such term; nor shall any member of the legislature during the term for which he was elected nor within one year thereafter, be interested directly or indirectly in any contract with the state or any municipality thereof, which was authorized by any law passed during such term."</t>
  </si>
  <si>
    <t>Under Title 52, legislators are prohibited from registering as governmental affairs agents for one year after exiting office. But New Jersey legislators are part-time, and can have private sector jobs while in office and most do. Many also hold other elected offices although dual office holding has been prohibited for future legislators.
 New Jersey has a law restricting employment after leaving office but only in that a lawmaker cannot work on behalf of an issue he or she worked on while in office. NJSA 52:13D-17 There is no time frame specified. 
  In addition, legislators, their firms and members of their immediate families are prohibited from holding an interest in, holding employment with or representing, appearing for or negotiating on behalf of any casino licensee or applicant or any holding or intermediary company during the legislator’s time in office and for two years after service as ended.</t>
  </si>
  <si>
    <t>SC Code 8-13-1110 (1991)
http://www.scstatehouse.gov/code/t08c013.php</t>
  </si>
  <si>
    <t>The State Ethics Act prohibits gifts and hospitality for officers and employees of the executive branch, but the law does not address families. The statute states: "A public officer or employee shall not solicit or accept a gift or loan of money, goods, services, or other thing of value for the benefit of a person or organization, other than the state, which tends to influence the manner in which the public officer or employee or another public officer or employee performs official duties."</t>
  </si>
  <si>
    <t>The Massachusetts conflict of interest law regulates gifts and hospitality offered to executive branch employees, but the law does not extend to members of their immediate family.   However, the governor or cabinet-level official could not accept reimbursement, waiver or payment of travel expenses for a family member who accompanies the public employee on a trip.   
Family Members.  930 CMR 5.08(2) does not authorize acceptance by a public employee of reimbursement, waiver, or payment of travel expenses for a family member or friend accompanying the public employee.  Others may accompany a public employee accepting reimbursement, waiver, or payment of travel expenses only at their own expense, and may share the public employee's accommodations if that does not increase the expense, or if they pay any additional cost.
The state financial disclosure law does ban lobbyists in Massachusetts from offering any gift to a public employee and members of their immediate family.  Public employees and their immediate family members cannot accept any gifts from lobbyists under that statute.</t>
  </si>
  <si>
    <t>RI General Laws § 36-14-16, passed in 1987, can be found here: 
 http://webserver.rilin.state.ri.us/Statutes/TITLE36/36-14/36-14-16.HTM
 R.I. Gen. Laws § 36-14-9(c), passed in 1987, stating that financial disclosures are public:
 http://webserver.rilin.state.ri.us/Statutes/TITLE36/36-14/36-14-9.HTM</t>
  </si>
  <si>
    <t>The Governor's Office produces her budget in January, and it is posted online immediately. It can be downloaded in Word format from the Governor's website. There is no cost involved for accessing it online, and hard copes costs no more than 50 cents a page.</t>
  </si>
  <si>
    <t>The governor delivers a budget address each December before the January start of the annual legislative session. At that time, the governor’s Bureau of Finance and Management publishes the budget proposal, which includes a detailed declaration of policies and priorities for the upcoming budget year.
 The proposal is available online for free viewing nearly immediately after the budget address is delivered.</t>
  </si>
  <si>
    <t>Under a new law passed by the 2015 Legislature, legislators who are elected or appointed to office on or after Nov. 8, 2016, face a one-session, cooling-off period after leaving office before they can return as a paid lobbyist. There's an exception for a former legislator required as part of his or her full-time employment to lobby for that employer.</t>
  </si>
  <si>
    <t>No such law exists. There are no restrictions on the kind of work a legislator may pursue upon leaving office. Observers say this reflects the state’s conception of lawmakers as “citizen legislators.”</t>
  </si>
  <si>
    <t xml:space="preserve">Public Official and Employee Ethics Law, Title 65 (Public Officers), Sections 1106(j) (State Ethics Commission - Regulations), http://www.legis.state.pa.us/cfdocs/legis/LI/consCheck.cfm?txtType=HTM&amp;ttl=65&amp;div=0&amp;chpt=11
Corroborated by: 
Robert P. Caruso, executive director of the State Ethics Commission, 30 January 2015, Harrisburg, Pennsylvania, interview by phone.
Robin Hittie, chief counsel, Pennsylvania State Ethics Commission, Harrisburg, Pa, 7 August 2015, interview by phone.  </t>
  </si>
  <si>
    <t>Reports of the auditor are considered public record, and refusal by any public official to permit the inspection of an auditor's report is a simple misdemeanor. Additionally, notices are required to be filed with newspapers, radio stations and television stations within the governmental subdivision, or within the county if there are none within the governmental subdivision that was audited. The law says: “All reports shall be open to public inspection, including copies on file in the office of the state auditor”</t>
  </si>
  <si>
    <t>The governor's budget is accessible immediately after it is announced. It is also offered online in several formats, either in brief, by line item or the full proposal. All documents are PDF and free to access.</t>
  </si>
  <si>
    <t xml:space="preserve">The governor's proposed budget can be found readily on the state budget office web site and can be downloaded as pdf files. </t>
  </si>
  <si>
    <t>Under the Kansas Open Records Act, citizens can access audit reports. Under sections (b) and (c ) of the K.S.A. 46-1128, preliminary audit findings are required to be kept confidential by people to whom they are given. According to the Legislative Post Auditor, there is no law besides KORA that requires most audits to be open to the public; such a provision would be redundant because the presumption in Kansas is that records are open unless specifically exempted. There is a statute that requires a small class of audits to be opened. These are efficiency audits of local school districts. The law requires the school district to publish the audit.</t>
  </si>
  <si>
    <t>Section 12 of South Dakota Codified Laws, Title 5, Chapter 18D, “Procurement by State Agencies,” authorizes the Bureau of Administration to “suspend or debar a business for cause from consideration of any state contracts.” The phrase “for cause” is not further defined.
 The section goes on to say that “The suspension may not exceed three months and the debarment may not exceed three years.”</t>
  </si>
  <si>
    <t>While there is no comprehensive prohibition on gifts to members of the executive branch or their immediate family in the Maine Revised Statutes, Maine’s Criminal Code contains two statutes prohibiting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Public servant is defined as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position."17-A § 2
No mention is made of immediate family in either statute.
“Pecuniary benefit” is defined broadly, and although it contains certain exceptions (e.g., meals provided as part of an informational seminar, 17-A § 602), it does not contain any minimum dollar value threshold.
In addition, there is an Executive Order (Executive Order No. 10 - An Order on Establishing a Code of Ethics and Conduct for the Executive Branch of Maine State Government) that regulates a subset of this issue, with regards to those contracting the government, stating that "No elected or appointed public official or employee should borrow or accept personal gifts from any person or entity, which buys services from, or sells for, or is regulated by, his or her governmental agency."</t>
  </si>
  <si>
    <t xml:space="preserve">The Governor's recommended budget presents the assumptions at work in the budget, such as expected revenue, expenditures, debt-levels and allocations among sectors. This statement is available free online. It is made available as soon as it is finalized. </t>
  </si>
  <si>
    <t>Pension executives/staff are state officers under Oklahoma's Ethics Rules, which have strict guidelines about what kinds of gifts state officials can accept, both in terms of dollar amounts and who they are allowed to accept gifts from. 
Rule 5.13 states "a legislative liaison, legislative lobbyist, executive lobbyist or lobbyist principal may provide a gift of any single item with a fair market value not exceeding $10 to any state officer or employee, provided that a legislative liaison, legislative lobbyist, executive lobbyist or lobbyist principal shall not make more than one such gift during any calendar year to any state officer or employee.
In some cases, gifts to spouses or family members are prohibited if they come from a person/industry that the lawmaker oversees or regulates, but the law contains a caveat for family members: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t>
  </si>
  <si>
    <t xml:space="preserve">The Office of Management and Enterprise Services (OMES -- formerly the Office of State Finance) publishes the Executive Budget online each year for free for the public to access. It can be viewed in PDF format on the agency's website: http://www.ok.gov/OSF/
The executive budget is published/made public on the first day of Oklahoma's legislative session each year, said OMES spokesman John Estus.  </t>
  </si>
  <si>
    <t>Illinois Code requires the Auditor General to make all audit reports available to the public. The law also allows the AG to adopt regulations to specify exceptions.
"(30 ILCS 5/3-14)
Sec. 3-14. Audit reports. Upon completion of any audit the Auditor General shall issue an audit report (…). All audit reports shall be maintained in the Office of the Auditor General as a public record, subject to Section 3-11. 
(30 ILCS 5/3-11) (from Ch. 15, par. 303-11) 
Sec. 3-11. Maintenance of records. 
All records, files, work papers and other material maintained by the Auditor General shall be available for public inspection, except as otherwise provided by regulation or to the extent that information contained therein is made confidential or privileged by law. 
The Auditor General shall adopt regulations governing the availability to the public and agencies of the records, files, work papers and other material that he maintains. Such regulations may bar the public disclosure of materials during the conduct of a post audit, investigation, special study or review pertaining to such materials or whenever the information contained in such materials is of a confidential nature according to standards established in those regulations. 
Notwithstanding any regulation of the Auditor General, the Commission may order that a document, paper, file, record, work paper or other material be disclosed to the Commission or to the public. 
All reports issued by the Auditor General shall be maintained permanently as a public record in the office of the Auditor General. 
(Source: P.A. 78-884.)"</t>
  </si>
  <si>
    <t>The governor's budget proposal goes online at the Ohio Office of Budget and Management's (OBM) web site almost immediately when it's introduced, with separate files for the complete version and one with just highlights. They are in pdf format. The OBM director's initial testimony to the legislature (55 pages in 2015) also is put online upon delivery, typically the day after the budget introduction.</t>
  </si>
  <si>
    <t>The governor's budget, which presents his proposed policies and priorities for the coming fiscal year, is put on line on the website of the state Office of Budget and Management within a week when he issues it in March. This then begins the budget debate in the general Assembly.  It is easily available electronically  for free.</t>
  </si>
  <si>
    <t>Idaho state law, in Section 67-702, makes the Audits Division the “official repository” of all audit reports; the reports are open for public inspection. They are posted online on the division’s website, where they are freely available to anyone.
 They are public records, subject to disclosure under the Idaho Public Records Law, Section 9-338, which states, “Every person has a right to examine and take a copy of any public record of this state and there is a presumption that all public records in Idaho are open at all reasonable times for inspection except as otherwise expressly provided by statute.”</t>
  </si>
  <si>
    <t>Brad Shannon, editorial writer and former statehouse reporter for The Olympian, phone interview 3/20/2015; 
Austin Jenkins, capitol reporter for nwNewsNetwork email interview 3/3/2015
Washington State Public Disclosure Commission lobbyist report database, accessed April 22, 2015 
http://www.pdc.wa.gov/MvcViewReports/Lobbying/employers</t>
  </si>
  <si>
    <t>The budget request is available for free online the day the governor delivers his budget address to the state legislature, which happens just before each biennial regular session. The request includes a copy of the governor’s speech, which provides justifications for the requests, and details of the state’s fiscal situation.</t>
  </si>
  <si>
    <t>The governor's office publishes the executive budget proposal on a dedicated website, http://openbudget.ny.gov/, as soon as it is proposed in January. The budget can be searched and inspected online or downloaded as an Excel or PDF file, as can specific areas such as appropriations, school aid and revenue. The website also summarizes the governor's budget priorities in a PDF document, as well as budget documents from as far back as 1954.
 The governor's 2015 budget proposal highlighted 164 policy priorities, including tax cuts, airport improvements, a trade mission to Cuba and environmental protection.</t>
  </si>
  <si>
    <t>All audit reports shall be available for public inspection, under Hawaii Revised Statutes Chapter 23, Section 9.</t>
  </si>
  <si>
    <t>All five Ohio pension systems have similar safeguards on potential conflicts of interest. The one for the Police &amp; Fire fund says “no trustee and no employee of the board of trustees of the Ohio police and fire pension fund shall have any interest, direct or indirect, in the gains or profits of any investment made by the board nor as such, directly or indirectly, receive any pay or annual emolument for the trustee's or employee's services. No trustee or employee of said board shall, directly or indirectly, for self or as an agent or partner of others, borrow any funds or deposits over which the board has jurisdiction or use the same except to make such current and necessary payments as are authorized by the board; nor shall any member or employee of the said board become an endorser or surety or become in any manner an obligor for money loaned by or borrowed from the board.” Ohio law also generally prohibits a public official from making a decision involving a business in which a family member has at least a 5 percent interest.</t>
  </si>
  <si>
    <t xml:space="preserve">There are currently no limitations on the amount that political action committees can contribute to candidates, party and legislative campaign committees. On Sept. 9, 2014, the Government Accountability Board decided it would not enforce limits on the amount of campaign contributions candidates could accept in aggregate from PACs, political parties, candidate committees and legislative campaign committees in a campaign period.
"This preliminary injunction allows a candidate to accept the maximum donation from an unlimited number of PACs.  It also allows a candidate to accept unlimited donations from political party committees and legislative campaign committees. Previously, the only limit on how much a political party committee or legislative campaign committee could contribute to a candidate was the aggregate limit (65 percent of an amount specified in state statutes).
"In April 2014, the United States Supreme Court decided McCutcheon, et. al. vs. FEC, which struck down the aggregate limit on the amount of money an individual could contribute to federal candidates.  Following this decision, CRG Network filed suit arguing that the state’s aggregate limits on PACs should be struck down as well.  On Friday, September 5, 2014, Judge Rudolph Randa issued a preliminary injunction enjoining the G.A.B. from enforcing the state’s aggregate limits on PACs, political parties and legislative campaign committees contained in Wis. Stat. § 11.26(9)."
This is the second federal district court decision in the wake of McCutcheon to strike down a portion of Wisconsin campaign finance law.  In May 2014, Judge Lynn Adelman issued a separate order in Young v. Vocke permanently enjoining enforcement of the $10,000 aggregate limit on campaign contributions by an individual within a calendar year contained in Wis. Stat. §11.26(4).
The net effect of these two decisions is that there are no longer any limits on the amount of money an individual may give to a Wisconsin PAC, political party or legislative campaign committee.  While the limits remain on how much a PAC may give to a candidate, there are no longer any limits on the amount of money that political parties and legislative campaign committees may give to candidates. 
The remaining limits, however, have been increased. Act 153 increased the annual solicitation amount to the greater of either $20,000 or 20 percent of the amount of contributions made to the PAC or conduit in the previous year. Moreover, it is no longer a combined limit. Instead, a sponsoring organization now has separate $20,000 / 20% solicitation amounts—one for a PAC, one for a conduit.
A note in relevant statutes now appears. It says: "NOTE: 1985 Wis. Act 303, s. 1, states legislative intent regarding political party and legislative campaign committees' independent expenditures.
Sub. (9) (a) does not violate the 1st amendment or equal protection; it is narrowly tailored to accomplish a legislative goal while allowing significant political expression. Gard v. State Elections Board, 156 Wis. 2d 28, 456 N.W.2d 809 (1990).
Sub. (4) is unconstitutional to the extent that it limits contributions to committees engaged solely in independent spending for political speech. Citizens United v. FEC, 130 S. Ct. 876, held that independent expenditures do not pose a threat of actual or apparent quid pro quo corruption, which is the only governmental interest strong enough to justify restrictions on political speech. Accordingly, applying the $10,000 aggregate annual cap to contributions made to organizations engaged only in independent spending for political speech violates the 1st amendment. Wisconsin Right to Life v. Barland et. al., 664 F.3d 139 (2011).
The federal statute at issue in this case imposed two types of limits on campaign contributions: 1) base limits that restrict how much money a donor may contribute to a particular candidate or committee, and 2) aggregate limits that restrict how much money a donor may contribute in total to all candidates or committees. Base limits were previously upheld as serving the permissible objective of combatting corruption. The aggregate limits do little, if anything, to address that concern, while seriously restricting participation in the democratic process. The aggregate limits are therefore invalid under the First Amendment. McCutcheon v. Federal Election Commission, 572 U. S. ___, 134 S. Ct. 1434, 188 L. Ed. 2d 468 (2014) </t>
  </si>
  <si>
    <t>All audit reports executed by the department of Audits are available on the searchable website. 
 § 50-6-32 (c) of the Georgia code stipulates:
 "(1) The department shall develop and operate a searchable website accessible by the public, at no cost, that provides the following information pertaining to state fiscal year 2008 and each state fiscal year thereafter:
 (...)
 (C) The annual State of Georgia Single Audit Report that provides, by federal grant, an indexed listing of all expenditures of federal funds and also discloses by state organization any audit findings and corrective actions to be taken;
 (...)
 (G) All performance audits conducted by the department for the preceding five years;"</t>
  </si>
  <si>
    <t xml:space="preserve">Alabama submitted information on the 2012 election cycle for eight of the 15 core survey items mentioned: New registrations received; new valid registrations received; total registered voters; provisional ballots submitted; provisional ballots rejected; total ballots cast in the election; civilian absentee ballots transmitted to voters; and civilian absentee ballots returned for counting. 
However, data was missing for some counties in most of those items, and no data was submitted for the remaining items. 
Ed Packard, director of elections, said the state in late January 2015 submitted information about the 2014 elections to be used in an upcoming report. Packard said the state again submitted data on questions concerning the overall topics but did not submit data on some of the questions asking for more detailed information. And data from some counties again was unavailable. </t>
  </si>
  <si>
    <t>North Dakota Century Code Sections 12.1-12-01 and 12.1-12-03 forbid public servants from accepting anything of value if the intent is for the public servants to take official action or to not do their legal duty in return. The definition of public servant includes any government employee and official, elected or appointed, according to Century Code Section 12.1-01-04. This would include all members of the State Investment Board.
Century Code Section 12.1-12-05 applies to family members, broadly defined as “kinship,” forbidding them from accepting anything of value in exchange for influencing the public servants.</t>
  </si>
  <si>
    <t>Lobbyist Registration Database, Secretary of the Commonwealth, accessed 12 March 2015. https://solutions.virginia.gov/Lobbyist/Reports/Database</t>
  </si>
  <si>
    <t>New York Public Officers Law 73, subsection 5, regulates gifts and hospitality to state officers and employees, but not to their families. No officer or employee may accept a gift of more than "nominal value" if it can be inferred that the gift was intended to influence the official.</t>
  </si>
  <si>
    <t>A 100 score is earned if in the most recent election the state submitted complete information on all the core survey items requested in the US Election Assistance Commission's Election Administration and Voting Survey. 
A 50 score is earned if the state submitted complete information in half of the core survey items requested.
A 0 score is earned if the state did not submit any information.</t>
  </si>
  <si>
    <t>State law banning gifts applies to all personnel in the State Department of Treasury, which administers the state employee pension fund. Under the law, covered persons cannot accept anything of value, which includes hospitality.  Gifts given directly to a family member are not banned unless it can be shown that the gift was given in an attempt to curry favor with the covered person. Under NC law,  immediate family is defined as spouse, minor children and any member of the extended family residing with the covered person.</t>
  </si>
  <si>
    <t>Before the legislative session begins, the governor's office issues an Executive Budget Recommendation, which includes the executive's spending priorities and a summary of the proposed allocations, and publishes it online.</t>
  </si>
  <si>
    <t>There is no state law that explicitly requires state audit reports to be made public.
The Freedom of Information Act does not appear to apply to audit reports.</t>
  </si>
  <si>
    <t>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</si>
  <si>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Gifts and hospitality activity is not just regulated, but prohibited, under state statute Title 52:13D, as well as the Uniform Ethics Code and the Executive Order No. 24, for decision-makers (and their family members) at the state pension fund. 
State law Title 52 states: "13. a. No State officer or employee, special State officer or employee, or member of the Legislature shall solicit, receive or agree to receive, whether directly or indirectly, any compensation, reward, employment, gift, honorarium, out-of-State travel or subsistence expense or other thing of value from any source other than the State of New Jersey, for any service, advice, assistance, appearance, speech or other matter related to the officer, employee, or member's official duties, except as authorized in this section."</t>
  </si>
  <si>
    <t>The state Gift Act bans gifts valued at more than $250 from "restricted donors" to "a state officer or employee or a candidate for state office, or that person's family." It also bans gifts of more than $1,000 from lobbyists.</t>
  </si>
  <si>
    <t>Sec. State Jim Condos, pesonal interview Jan. 6, 2015.
Kevin Ellis Lobbyist, personal interview Jan. 15, 2015.
Secretary of State Lobbying website, accessed April 20, 2015.
https://lobbying.sec.state.vt.us/Public/SearchRegistrant</t>
  </si>
  <si>
    <t>Staff of the NHRS and members of its Board of Trustees and its investment committee are prohibited under the system’s Code of Ethics from accepting more than $250 a year in “gifts, entertainment or other gratuities from current or potential outside service providers, or their agents.” The restriction applies to “affiliates,” to include relatives, business partners or employees of the staff and board members. Gifts exceeding $250 may be permissible only if they are disclosed to the Board of Trustees. 
 Staff and board and committee members are barred from accepting “third party payments for travel or lodging by current or potential outside service providers,” and honorariums from the pension’s service providers or associated entities. Only honorariums paid for expertise that “exists apart from (the member’s or employee’s) role with respect to the system” are acceptable, according to the standards.</t>
  </si>
  <si>
    <t>In the wake of the Citizen's United case, West Virginia election officials have given up enforcing independent PAC donation and contribution limits.
 In 2012, following the Citizens United case before the U.S. Supreme Court, an independent expenditure PAC challenged West Virginia’s campaign contribution limitation law as a violation of its free speech. Ultimately, Secretary of State Natalie Tennant concluded that fighting the lawsuit was an unwinnable position, and that individuals and corporations would be free to give unlimited amounts of money to independent expenditure PACs. Super PACs, in turn, can give as much as they please to candidates and/or political parties. 
 A spokesman for the Secretary of State’s office said, “We follow the Citizens United finds as they relate to limitations on independent expenditures.” 
 Legislators have been looking at ways to make contributions more transparent, but PACs can do anything they want to, it would seem,” said Phil Kabler, statehouse correspondent for the Charleston Gazette.</t>
  </si>
  <si>
    <t>In practice, the state collects and provides the U.S. Election Assistance Commission with complete information for the Election Administration and Voting Survey.</t>
  </si>
  <si>
    <t>State law forbids any public servant, including the governor, statewide elected officials and cabinet secretaries, and their spouses but not immediate family, from soliciting or accepting, directly or indirectly, anything of economic value as a gift or gratuity from any person who has or is seeking a financial relationship. 
The exceptions include promotional items having no substantial resale value, such as calendars, pens and T-shirts; food and drink while consumed as a guest of the giver, provided the value is less than $58; and reasonable transportation and entertainment that are incidental to the food and drink.</t>
  </si>
  <si>
    <t>According to state law, “The state auditor shall keep a complete and accurate set of records on the fiscal transactions of the state auditor's office, and shall also keep a complete file of copies of all audit reports, including work papers, and copies of examinations, investigations, and any other reports or materials issued by the state auditor, the state auditor's staff, or by the committee. The work papers of the office of the state auditor shall be open to public inspection only upon approval of a majority of the members of the committee. Only the specific work papers that the committee votes to approve for disclosure shall be open to public inspection. Work papers that have not been specifically approved for disclosure by a majority vote of the committee shall remain confidential. Under no circumstances shall the work papers be open to public inspection prior to the completed report being filed with the committee.”</t>
  </si>
  <si>
    <t>The Auditor General's reports are considered public records. Therefore, the public has access to them under Arizona's public records law.</t>
  </si>
  <si>
    <t>Under NRS 281.559, public officers must report gifts with a value over $200 on their financial disclosure statements, filed with the Secretary of State. However, because members of the state's Public Employees' Retirement Board are part-time appointees earning less than $6,000 per year, they are not required to file disclosure forms.
The law does require the Public Employees' Retirement System's Executive Officer, a full-time salaried position, to file a disclosure form. That form lists gifts greater than $200 given to the Executive Officer herself, but not those given to her family members.
The state's Code of Ethical Standards says a public officer or employee "shall not seek or accept any gift...which would tend improperly to influence a reasonable person in his position to depart from the faithful and impartial discharge of his public duties." This applies to Public Employees' Retirement Board members as it does to all public officers and employees governed by the code.</t>
  </si>
  <si>
    <t>All audit reports prepared by Legislative Audit must be presented to the Legislative Joint Auditing Committee (open to the public). Copies of the audit reports must be presented on the Legislative Audit division’s website “in a manner suitable for downloading and printing.” These copies are available on the day that the Legislative Audit presents the findings to the committee; the law specifically states that all final reports are open to public inspection after the presentation to the committee.</t>
  </si>
  <si>
    <t xml:space="preserve">All completed audits are public by law. Upon completion, audits are required by law to be transmitted to the Little Hoover Commission and no later than 24 hours after transmission to the commission, be delivered to the Legislature and the Governor. The report, then, shall be made public. </t>
  </si>
  <si>
    <t>There have been no allegations to the secretary of state's or attorney general's office during the period of study of PACs trying to circumvent the rules by making loans or other under-the-table transfers to candidates, parties or other PACs.
 Paul Burns, the VPIRG executive director, said he hadn't received any information about above-legal PAC donations.</t>
  </si>
  <si>
    <t>No such law exists.
In Missouri there is no mandated cooling-off period for legislators when they leave their positions in the general assembly.</t>
  </si>
  <si>
    <t>The Examiners of Public Accounts is required to make reports of all the audits it conducts public record. The records also must be submitted to the Circuit Court over the county in which the audited agency is located. Citizens can access completed audit reports under Alabama’s open records law, in which audit reports are specifically mentioned.</t>
  </si>
  <si>
    <t>Limitations on PAC donations to candidates and parties to not exist.</t>
  </si>
  <si>
    <t>There is a two year cooling off period for legislators before they may engage in lobbying, but there are no other cooling-off rules that apply to citizen legislators.</t>
  </si>
  <si>
    <t>No such law exists, thus there is no cooling-off period before legislators can take a private-sector position.</t>
  </si>
  <si>
    <t>A.S. 24.20.311 makes approved audit reports public: "Reports shall be approved by a majority of the committee before their release and shall be open to public inspection after their release to the legislature."</t>
  </si>
  <si>
    <t>Current Voter Registration Statistics, Wyoming Secretary of State’s Office, January 2015
http://soswy.state.wy.us/Elections/Docs/VRStats/2015/15JanVR_Stats.pdf
Elections Results, Wyomign Secretary of State's webpage, April 22, 2015 http://soswy.state.wy.us/Elections/ElectionResults.aspx                                                            
Peggy Nighswonger, Wyoming Election Director, Secretary of State's Office, April 21, 2015, phone.</t>
  </si>
  <si>
    <t>A YES score is earned if all audit reports are publicly available. A YES score can be earned even if exceptions exist for ongoing criminal investigations.
A MODERATE score is earned if a general law requires all government reports to be made publicly available, not specifically referring to audit reports but not excluding them either.
A NO score if no such law exists.</t>
  </si>
  <si>
    <t>Reid Magney, public information officer Wisconsin Government Accountability Board; email interviews Jan. 26, 27, 2015
 2015 Spring Primary and Senate District 20 Primary Results, Date: February 17, 2015
 http://www.gab.wi.gov/node/3569
 Results of April 2015 race, State Supreme Court Justice
 http://www.gab.wi.gov/sites/default/files/Summary%20Results%20Report-4.7.15%20Spring%20Election%20and%20Senate%2020%20Special%20Election.pdf
 Review of data on the U.S. Election Assistance Commission, http://archives.eac.gov/voter/states/55, accessed April 20, 2015
 Testimony of Kevin J. Kennedy, Director and General Counsel 
 Wisconsin Government Accountability Board, Presidential Commission on Election Administration Cincinnati, Ohio 
 September 20, 2013 https://www.supportthevoter.gov/files/2013/09/Kevin-Kennedy-Pres-Comm-on-Election-Admin.pdf
 Tokaji, Daniel P., America's Top Model: The Wisconsin Government Accountability Board (January 16, 2013). Ohio State University (OSU) - Michael E. Moritz College of Law. Available at SSRN: http://ssrn.com/abstract=2201587 or http://dx.doi.org/10.2139/ssrn.2201587 
 "2014 Election Achievements," Government Accountability Board (GAB), http://gab.wi.gov/sites/default/files/publication/2014_elections_accomplishments_pdf_21082.pdf
 "The Wisconsin Election Data Collection System," May 2009, National Association of Election Officials. https://www.electioncenter.org/publications/2009%20Papers/Wisconsin%20Election%20Data%20Reporting%20System.pdf</t>
  </si>
  <si>
    <t>Secretary of State’s Web site with election results, accessed on April 25, 2015. 
http://apps.sos.wv.gov/elections/results/candidate.aspx?year=2014&amp;eid=21&amp;candidate=12944&amp;type=OFFICIAL
Julie Archer, project manager for Citizens Action Group, in a telephone interview Jan. 8, 2015, from her office in Charleston WV. 
H&gt; Truman Chafin campaign spending reports for state Senate, accessed on April 25, 2015. 
http://cfrs.wvsos.com/#/election_list/-2/1046/en?mode=candidate</t>
  </si>
  <si>
    <t>Oregon Revised Statutes Chapter 244 - Government Ethics, Sections 244.050 and 244.060 (1974).
 https://www.oregonlegislature.gov/bills_laws/lawsstatutes/2013ors244.html</t>
  </si>
  <si>
    <t>There are no limits on donations by political action committees.</t>
  </si>
  <si>
    <t>S.C. Code 11-35-4220 outlines the formal procedure to debar or suspend contractors for reasons of criminal malfeasance, contract violations, or conviction under state law. Prohibition is not explicitly required, nor is the creation of a blacklist.</t>
  </si>
  <si>
    <t>As with areas of Utah campaign finance laws, there are no limits on donations from political action committees. A review of campaign finance sources shows that a lion's share comes from special interest groups. Open government advocates have raised the issue of lack of limits as a potential area of abuse and unchecked political influence.</t>
  </si>
  <si>
    <t>State law prohibits legislators or other former public servants from working for pay in the private sector on any matter he was directly or personally involved with while working in government. This applies to any "any case, decision, proceeding or application with respect to which (an official) was directly concerned or in which (the official) personally participated during the period of his service or employment." (State law Section 25-4-105). However, this does not prohibit former legislators from lobbying the state Legislature immediately after they vacate their seats.</t>
  </si>
  <si>
    <t xml:space="preserve">In law, companies that are guilty of major procurement violations are prohibited from bidding on future state projects statewide. There is an official administrative process that disqualifies contractors, and they have the right to request a hearing before they are disqualified. The Legislature has been steadily shoring up these rules, making it incumbent on any procurement officer in Oregon to do a fair amount of review up to and including past performance of a company on a state contract. The law does not mandate a blacklist however. </t>
  </si>
  <si>
    <t>No such law exists. 
 North Dakota Century Code, § 16.1-09-02, 1981 to 2013, http://www.legis.nd.gov/cencode/t16-1c09.pdf.
 NDCC, § 16.1-09-03, 1981, http://www.legis.nd.gov/cencode/t16-1c09.pdf.
 NDCC, § 27-23-02, http://www.legis.nd.gov/cencode/t27c23.pdf.</t>
  </si>
  <si>
    <t>Election Results, State Department of Elections, accessed 5 May 2015. http://elections.virginia.gov/index.php/resultsreports/election-results/
2014 General Election results, State Department of Elections, 4 November 2014. http://elections.virginia.gov/index.php/resultsreports/election-results/2014-election-results/2014-nov-general/11042014_final.html
Elections, Virginia Public Access Project, accessed 5 May 2015. http://www.vpap.org/elections/</t>
  </si>
  <si>
    <t>Ohio Revised Code 102.02 A, Financial disclosure statement filed with ethics commission, 2004 (last amended effective March 3, 2015): http://codes.ohio.gov/orc/102.02v2</t>
  </si>
  <si>
    <t>Lori Augino, Director of Elections for Office of the Secretary of State via email 3/12/2015
Secretary of State's website, overall election results, accessed 5/8/2015
https://www.sos.wa.gov/elections/Previous-Elections.aspx 
Adams County auditor's website, as an example, accessed 5/8/2015
http://results.vote.wa.gov/results/20141104/adams/</t>
  </si>
  <si>
    <t>Ethics Commission Rules, 74E O.S. Appendix I, rule 3
 http://www.oklegislature.gov/osstatuestitle.html
 https://drive.google.com/file/d/0B0BgaBXva60WOXJDaEs0UDdFQms/view</t>
  </si>
  <si>
    <t>Oklahoma requires debarment for up to three years under its Administrative Code rules governing procurement/supplier contracts, in cases of: "conviction of an individual or business entity guilty of a felony involving fraud, bribery or corruption; conviction of an individual or business entity of a misdemeanor involving a gift, donation or gratuity an individual or business entity gives to an official of the Office of Management and Enterprise Services, an immediate family member of an official of the Office of Management and Enterprise Services, or any state employee or agent of the State Purchasing Director, acting within the scope of delegated authority" as well as convictions under anti-kickback rules and debarment by federal authorities, in addition to other rule violations.
There is no blacklist established in law, though eligible vendors are placed on Supplier List.</t>
  </si>
  <si>
    <t>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 
Election disclosure website: Disclosure.utah.gov., Accessed May 16, 2015.</t>
  </si>
  <si>
    <t>Public Disclosure of Economic Interest (2006) NC GS 138A-21 through 28. http://www.ncleg.net/gascripts/Statutes/StatutesTOC.pl?Chapter=0138A
See also, Definitions (2006 amended 2013) NC GS 138A-3.30(i)
http://www.ncleg.net/EnactedLegislation/Statutes/HTML/BySection/Chapter_138A/GS_138A-3.html</t>
  </si>
  <si>
    <t>Allen Gilbert, exec. dir. ACLU VT, personal interview, Jan. 6, 2015.
Sec. State Jim Condos, personal interview Jan. 6, 2015 
J. Michel, VPIRG democracy advocate, email Jan. 13, 2015</t>
  </si>
  <si>
    <t>Phone interview with Mark Goins, state Elections Coordinator, on Feb. 27, 2015.
Tennessee election results from 1996 (accessed May 23, 2015): 
http://state.tn.us/sos/election/results.htm
Tennessee election statistics: 
https://www.tn.gov/sos/election/data/index.htm (accessed May 23, 2015)
State of Tennessee, general election, Nov. 4, 2014, accessed May 4, 2015 
http://state.tn.us/sos/election/results/20141104_CountyTotals_01.pdf
State of Tennessee, general election, Nov. 4 (precinct tallies accessed on May 23, 2015): 
http://state.tn.us/sos/election/results/20141104_PrecinctTotals_01.pdf
Excel-spreadsheet of Nov. 4, 2014 general election data that includes precincts and absentee ballot information (accessed May 23, 2014): 
https://docs.google.com/spreadsheets/d/13JvWO-mZzY-K-AdmFBbDvlxd3glDhRFIv6K5Qa33scU/edit#gid=1061965981</t>
  </si>
  <si>
    <t>Alicia Pierce, communications director, Secretary of State’s Office, interview, Jan. 12, 2015
Randall Buck Wood, Austin, telephone interview, Jan. 16, 2015
Texas Secretary of State's Office, Elections Results, Jan. 12, 2015
http://www.sos.state.tx.us/elections/historical/index.shtml</t>
  </si>
  <si>
    <t>Phone interview, S.C. Elections Commission Executive Director Marci Andino, June 8, 2015
Phone interview, SC Progressive Network Director Brett Bursey, June10, 2015
Phone interview, Dr. Brenda Williams, June 13, 2015</t>
  </si>
  <si>
    <t>Denise Ross, content editor, Black Hills Knowledge Network, 23 March 2015, email.
Election Night Results (including precinct-level results), secretary of state’s website, 4 November, 2014, http://electionresults.sd.gov/resultsPREC.aspx?type=SWR&amp;rid=1290&amp;cty=10&amp;osn=110&amp;map=PREC.
Voter Turnout, secretary of state’s website, 4 November 2014, http://electionresults.sd.gov/resultsVoterTurnout.aspx.
Election History, secretary of state’s website, https://sdsos.gov/elections-voting/election-resources/election-history/default.aspx, 23 March 2015.</t>
  </si>
  <si>
    <t xml:space="preserve">Vendors wishing to do business with the state of North Dakota must apply to be on a list of approved vendors, according to North Dakota Century Code Section 54-44.4-09. 
This list is called the “bidders list” in the North Dakota Administrative Code and, according to Section 4-12-05-02, vendors may be suspended from the list for as many as six months and debarred as many as three years. North Dakota Administrative Code Section 4-12-05-04 lists several reasons for suspension or debarment, including violating state laws, colluding with other vendors to undermine competitive bidding, seeking information about open bid solicitations with state employees other than the procurement officer or his designee, and providing false information to get on the bidders list.
Debarment, however, appears to be discretionary, as the law says "The state procurement manager may suspend or debar" not "shall suspend or debar." </t>
  </si>
  <si>
    <t>Companies may be prohibited from taking part in future bids for 11 reasons, including bribery. Separate bans are in Ohio law for the Ohio Facilities Construction Commission and Ohio Department of Transportation. Suspension, however, is discretionary.</t>
  </si>
  <si>
    <t>Corinna Wilson, executive director of the Pennsylvania Freedom of Information Coalition and principal of Wilson500, 27 January 2015, interview by phone.
Pennsylvania Department of State election returns website, accessed June 2015, http://www.electionreturns.state.pa.us/
Pennsylvania Voting &amp; Election Statistics, Department of State, accessed 10 June 2015, http://www.dos.pa.gov/VotingElections/OtherServicesEvents/VotingElectionStatistics/Pages/default.aspx#.VXhVd-fwNpk
Election results by precinct, Westmoreland County, accessed 10 June 2015, http://www.co.westmoreland.pa.us/DocumentCenter/View/2924</t>
  </si>
  <si>
    <t xml:space="preserve">A vendor convicted within 10 years of the bid solicitation of securities fraud is banned from doing business with the state. State law defines bribery as a felony. The state must, of course, prove bribery, and after an investigation the alleged offender can present his case, and then a decision made regarding debarment. North Carolina has no set range for debarment, and there has been no such case in the last two years. But proof of bribery would most likely bring debarment for many years. The division of procurement and contracts can be limited in its ability to debar a company that defrauded a local government or educational institution. A bill currently before the legislature would allow the division to debar anyone from a state contract that had bribed or defrauded a local government or educational entity. </t>
  </si>
  <si>
    <t>The Board of Elections web site, accessed April 22, 2015:
http://www.elections.state.ri.us/elections/
Interview with John Marion, executive director, Common Cause Rhode Island, Dec. 18, 2014, Providence RI, in person.
Interview with Robert Kando, executive director, Rhode Island Board of Elections, Feb. 4, 2015, phone.
Interview with Robert Rapoza, Director of Elections, Rhode Island Board of Elections, Feb. 9, 2015, phone.</t>
  </si>
  <si>
    <t>Elections results going back to 1940: http://www.sos.state.oh.us/elections/Research/electResultsMain.aspx 
Precinct-by-precinct report for 2014 general election available in Excel: http://www.sos.state.oh.us/SOS/elections/Research/electResultsMain/2014Results.aspx 
Absentee ballot report for 2014 general election: http://www.sos.state.oh.us/SOS/elections/Research/electResultsMain/2014Results.aspx</t>
  </si>
  <si>
    <t xml:space="preserve">State Election Board website http://www.ok.gov/elections/Election_Info/20141104_General_Election.html
Bryan Dean, spokesman for the Oklahoma Election Board, telephone interview 1/28/15 9:20 a.m. 
Wayne Greene, former senior political reporter and current Editorial Pages editor, Tulsa World, in-person interview, 1/28/15 2 p.m. 
Kevin Canfield, city and county government reporter who regularly covers elections for the Tulsa World, in-person interview 2/2/15 2:30 p.m. </t>
  </si>
  <si>
    <t>Companies found guild of major procurement violations may be debarred for up to three years or suspended for up to three months. The law does not mandate the creation of a blacklist.</t>
  </si>
  <si>
    <t>Art Robinson, Chairman, Oregon Republican Party, January 20, 2015,  interviewed by phone. 
Tony Green, Communications Director, Oregon Secretary of State, January 28, 2015, via email.
Oregon Statewide Election Results, accessed May 29, 2015, http://sos.oregon.gov/elections/Pages/electionhistory.aspx
Nov. 4, 2014, General Election Results from Oregon, United States Senate race.
http://www.oregonvotes.gov/doc/history/nov42014/USsen.pdf</t>
  </si>
  <si>
    <t>People and companies convicted of bribery or corruption felonies are prohibited by New York law from "thereafter selling to or submitting bids to or receiving awards from or entering into any contracts with the state or any public department, agency or official thereof, for goods, work or services for a period of five years after such refusal or until a disqualification shall be removed (...)." The law does not, however, require the establishment of a blacklist of banned vendors.</t>
  </si>
  <si>
    <t>Potential vendors are barred under New Hampshire law from bidding on any public contract within two years of being convicted of violating “any state or federal law or county or municipal ordinance prohibiting specified bidding practices, or involving antitrust violations.” The unlawful state bidding practices include attempting to collude with or intimidate other potential bidders. Companies can also be placed on a debarred list if they engage in several other forms of wrongdoing defined in the law, including if the vendor “previously provided false, deceptive, or fraudulent information” to the state, or is subject to sanction by other state or federal agencies. 
 Such vendors are to be placed on a debarred list for at least a year. The law allows the administrative services official in charge of public contracting to end the debarment period sooner if “he or she determines that the reason for debarment no longer exists, or that the debarred vendor has successfully completed the terms of a sentence or penalty.”
 In addition, the state’s Bureau of Public Works, Design and Construction, which oversees bidding on major infrastructure projects, requires contractors to go through a “prequalification” process, in which they must disclose any past convictions; any contractor found guilty of the aforementioned crimes is to be denied prequalification.</t>
  </si>
  <si>
    <t>Jason Flohrs, executive director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
“Official Results General Election - November 4, 2014,” Office of Secretary of State website, http://results.sos.nd.gov/default.aspx, accessed Feb. 8, 2015.</t>
  </si>
  <si>
    <t>Election results, New York Board of Elections, accessed Feb. 26, 2015, http://www.elections.ny.gov/2014ElectionResults.html ; 
Susan Lerner, Common Cause New York, Executive Director, Feb. 25, 2015, New York, phone ; 
Richard Briffault, Columbia University Law School, Professor of Legislation, Feb. 4, 2015, New York, phone</t>
  </si>
  <si>
    <t>Phone interview Jan. 28, 2015, with Bob Hall, executive director of Democracy North Carolina. 
Phone interview Feb. 2015 with Bob Phillips, executive director, Common Cause North Carolina.
Phone interview March 12, 2015 with George McCue agency counsel for the state board of elections.
Election Data
http://www.ncsbe.gov/ncsbe/Election-Results</t>
  </si>
  <si>
    <t>Montana Code Annotated, title 18, chapter 4, part 2, section 41 gives departments the authority to remove or suspend procurement rule violators. This is discretionary. “The department may remove a vendor for cause from consideration for award of contracts by the state.”
Those circumstances may include violating contract provisions, failure to perform as outlined in the contract, or "any other cause that the department determines to be so serious and compelling as to affect responsibility as a state contractor, including removal by another governmental entity."
There is no time limit specified for blacklisting. There must be specific cause for removing a vendor. Causes for removal or suspension include deliberate failure, without good cause to perform the contract and “any other cause that the department determines to be so serious and compelling as to affect responsibility as a state contractor.” If a department decides to remove a vendor they must explain their reasons in writing.</t>
  </si>
  <si>
    <t>There is no formal procurement blacklist under state law.</t>
  </si>
  <si>
    <t>Frank Askin, professor Rutgers Law School, 2/16/15 phone interview 
Rajiv Parikh, counsel at Genova Burns, who specializes in Election law, 2/18/15 phone interview. 
Department of State website, election results: http://www.state.nj.us/state/elections/election-information-archive-2014.html. 
Askin etal v. Middlesex County (2011, remanded to trial 2014): https://law.newark.rutgers.edu/files/u/DRAFTFINAL329EDRConLitSuit.pdf</t>
  </si>
  <si>
    <t>No such law exists. There is a statute allowing the state purchasing division administrator to refuse to accept any bids from a company for up to two years if the company "does not perform according to the terms of the contract." But the ban is not required.</t>
  </si>
  <si>
    <t>Maggie Toulouse Oliver, Bernalillo County Clerk, 10 April 2015, via phone. 
Diane Wood, Common Cause New Mexico, former voting rights director, 10 April 2015, via phone.
Trip Jennings, New Mexico in Depth, executive director, 13 April 2015, in person.</t>
  </si>
  <si>
    <t>Montana Secretary of State, Official election results, 2014 general election results, http://sos.mt.gov/Elections/Results/index.asp
Lisa Kimmet, Elections and Government Services, Office of Montana Secretary of State Linda McCulloch, Deputy, 6 February 2014, email, Helena, MT</t>
  </si>
  <si>
    <t>Neal Erickson, Deputy Secretary of State for elections, telephone interview March 13, 2015
Vince Powers, Lincoln trial attorney and chairman, Nebraska Democrats, phone interview March 16, 2015
J.L. Spray, election-law attorney and chairman, Nebraska Republicans, phone interview March 12, 2015
Secretary of State election results website, accessed April 27, 2015
http://electionresults.sos.ne.gov/</t>
  </si>
  <si>
    <t>Phone interview 2/2/15 with Bonnie Gilbert, Nevada election coordinator for AP. 
Phone interview 1/14/15 with Kevin Benson, deputy attorney general representing secretary of state's office.
Phone interview 2/2/15 with Barry Smith, executive director, Nevada Press Association.
Nevada election data website, accessed May 20, 2015
http://nvsos.gov/index.aspx?page=93</t>
  </si>
  <si>
    <t>Emily Shaw, Sunlight Foundation, national policy manager, April 20-22, 2015, Email
Open Data Policy Guidelines, Sunlight Foundation, http://sunlightfoundation.com/opendataguidelines/, accessed April 18-23, 2015
Election results, website of the New Hampshire Secretary of State, accessed Jan. 1-21, 2015
http://sos.nh.gov/ElectResults.aspx</t>
  </si>
  <si>
    <t>Minnesota Statute Chapter 16C, Section 16C.03, Subd. 2 gives the Commissioner of Administration authority to “debar or suspend vendors, and reinstatement of vendors.” 
Causes for debarment are listed under Minnesota Rules 1230.1150. Subp. 5.
The length of a debarment can range between one year and three years, unless a longer time is in effect in the debarment causes Subp. 2. Additionally, the length of the debarment depends “on the vendor's past performance, the number and seriousness of the current complaints, and the cost to the state associated with correcting the problem.”</t>
  </si>
  <si>
    <t>Jennifer Robertson, Elections Officer, Secretary of State, Jackson, Mississippi, April 21, visit to elections office.
Secretary of State website, 2014 General Elections. 
http://www.sos.ms.gov/Elections-Voting/Pages/2014-General-Elections.aspx
Secretary of State, 2011 Absentee Ballot Report.
https://www.sos.ms.gov/Elections-Voting/Documents/2011AbsenteeBallotReport.pdf</t>
  </si>
  <si>
    <t>Laura Swinford, Communications Director, Office of the Secretary of State, 27 March 2015, Jefferson City, Missouri, interview by phone.
Laura Swinford, Communications Director, Office of the Secretary of State, 27 March 2015, Jefferson City, Missouri, interview by email.
Official Results search, Secretary of State, accessed 12 April 2015, http://enrarchives.sos.mo.gov/enrnet/default.aspx?eid=750002497
Pick a Race Results, Secretary of State, accessed 12 April 2015, http://enrarchives.sos.mo.gov/enrnet/
Previous Elections, Secretary of State, accessed 12 April 2015, http://www.sos.mo.gov/elections/resultsAndStats/previousElections.asp
Background: 
November 2 2010 General Election Statewide Voter Turnout, Secretary of State, accessed 12 April 2015, http://www.sos.mo.gov/elections/reports/Voter_Turnout_11-02-10_GENERAL.pdf</t>
  </si>
  <si>
    <t>Agencies sometimes respond with generic information instead of specific records sought. They may cite policies or general information, for instance, rather than specific data requested. Agencies typically explain reasons for denial, including when requests are made through incorrect agencies.
 A public records request for Sen. Karen Fraser's calendar was denied by the Senate Counsel on grounds that it did not fall under "legislative records" that are subject to Public Records Act. A request for Rep. Frank Chopp's calendar submitted on Feb. 17, 2015, was initially deemed to require as many as 14 days to fulfill. On March 6, 2015, the House Counsel's office released a bare-bones calendar for Chopp for January (listing 13 separate events, including an editorial board meeting with The Seattle Times and meetings/events with advocacy groups for children, the homeless and HIV/AIDS patients). The counsel's letter noted the calendar fell outside the definition of public record as applied to lawmakers, but that Chopp authorized its release in the interest of disclosure.</t>
  </si>
  <si>
    <t>Ryan Furlong, Communications Director, Office of Minnesota Secretary of State Steve Simon, St. Paul, Minnesota, 9 March 2015, email interview
2014 Election Results, Office of Minnesota Secretary of State Steve Simon, 3 March 2015, http://www.sos.state.mn.us/index.aspx?page=1804
About These Results, Office of the Minnesota Secretary of State, 4 November 2014, http://electionresults.sos.state.mn.us/Select/AboutTheseResults/20</t>
  </si>
  <si>
    <t>All websites viewed on March 23, 30 and April 11, 2015
Massachusetts Elections Division, Return of Votes, General Election, Nov. 4, 2014
http://www.sec.state.ma.us/ele/elepdf/rov14.pdf
Massachusetts Elections Divisions, state primary statistics, 2014 
http://electionstats.state.ma.us/elections/search/year_from:2014/year_to:2014/stage:Primaries
Massachusetts Elections Division, Party Enrollment Counts as of Oct. 10, 2014
http://www.sec.state.ma.us/ele/elepdf/enrollment_counts_20141015.pdf
ELECTION DAY 2014: Awaiting the results, Bob Salsberg and Steve LeBlanc, Reporters, Associated Press, Boston, MA, Nov. 4, 2014
http://sudbury.wickedlocal.com/article/20141104/NEWS/311049885/12423/NEWS</t>
  </si>
  <si>
    <t>Steve Bieda, attorney, state senator,phone interviews March and April 2015  Secretary of State website; http://miboecfr.nictusa.com/election/results/14GEN/ Sunlight Foundation website; http://sunlightfoundation.com/policy/documents/ten-open-data-principles/</t>
  </si>
  <si>
    <t>Executive Order 20013-1 issued by then-governor Jennifer Granholm in January 2003, which carries the force of law, stated that vendors can be barred from seeking state contracts or other business with the state if the owner of the company has "been convicted of any offense which negatively reflects on the vendor's business integrity, including but not limited to embezzlement, theft, forgery, bribery, falsification or destruction of records, receiving stolen property, state or federal antitrust statutes." However, debarment is discretionary, and a blacklist is not necessarily created in law.
However, the blacklisting of these vendors lasts for a maximum of eight years.</t>
  </si>
  <si>
    <t>1. 52:13D-21: State Ethics Commission; membership; powers; duties; penalties. State Ethics Commission (L.1971,c.182,s.10; amended 1999, c.440, s.102; 2003, c.160; 2004, c.24, s.1; 2004, c.25, s.1; 2005, c.382, s.1. ): http://njlaw.rutgers.edu/cgi-bin/njstats/showsect.cgi?section=52%3A13D-21&amp;actn=getsect 
  2. Advisory Committee on Judicial Conduct (1074)http://www.judiciary.state.nj.us/acjc/ 
  3. Court Rule 2:15.1 (Adopted July 23, 1974, effective immediately; amended July 2, 1984 effective immediately; amended June 28, 1996 to be effective September 1, 1996; amended February 3, 1997 to be effective March 1, 1997): http://www.judiciary.state.nj.us/rules/r2-15.htm 
  4. Joint Legislative Committee on Ethical Standards; Title 52:13D-22,
  L.1971, c.182, s.11; amended 1991, c.241, s.1; 1991, c.505; 2004, c.24, s.2; 2004, c.25, s.2; 2004, c.27, s.25; 2007, c.203, s.1; 2008, c.16, s.1.; 2008, c.99. ftp://www.njleg.state.nj.us/20082009/PL08/16_.PDF</t>
  </si>
  <si>
    <t>New York Public Officers Law 73-a, revised 10/2012, http://www.albany.edu/hr/assets/Public-Officers-Law.pdf</t>
  </si>
  <si>
    <t>No such law exists.
 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t>
  </si>
  <si>
    <t>Political action committees are limited to what they can donate to a candidate but they can give as much as they want to a political party, said Drew Rawlins, executive director of the Tennessee Bureau of Ethics and Campaign Finance. 
 Two PACs were fined by the state in January 2015, but that was for failing to follow disclosure requirements. Registry of Election Finance minutes from meetings from January 2013 to December 2014 don’t show “documented” cases where PACs exceeded the donation limit. 
 But there is no limit to how much a PAC can give another PAC, and they can pool their money together to help a candidate, said Tom Humphrey, a veteran political reporter for the Knoxville News Sentinel. Candidates, however, are limited to how much money they can accept from PACs in the aggregate, he said.
 Still, Humphrey wrote a blog post in March 2015 showing that PACs were spending less on direct contributions to candidates and spending more on independent political advertising that doesn’t count as a contribution. This advertising is often in the form of attack ads and it doesn’t count as a direct contribution.</t>
  </si>
  <si>
    <t>New Hampshire Statutes, Title I, Chapter 15-A:3 (c), 2009
  http://www.gencourt.state.nh.us/rsa/html/I/15-A/15-A-3.htm 
  New Hampshire Supreme Court, Judicial Canon 3, Rule 3.15, as of April 29, 2015
  http://www.courts.state.nh.us/rules/scr/scr-38-Canon%203-new.htm
  Richard Lambert, New Hampshire Legislative Ethics Committee, executive administrator, January 13, 2015, Lowell, Mass., phone</t>
  </si>
  <si>
    <t xml:space="preserve">This has not been a noticeable problem in Rhode Island. There have been no documented cases of circumvention of limits on political action committees' donations. </t>
  </si>
  <si>
    <t>No such law exists.
 There are no restrictions regarding government officials entering the private sector after leaving the government, and many legislators and do go straight from the government to lobbying.</t>
  </si>
  <si>
    <t>Missouri Revised Statutes, 1990, Chapter 105 Section 483, amended 1991, 1996, 1997, http://www.moga.mo.gov/mostatutes/stathtml/10500004831.html
 Missouri Revised Statutes, 1990, Chapter 105 Section 489, amended 1991, http://www.moga.mo.gov/mostatutes/stathtml/10500004891.html
 Missouri Revised Statutes, 1990, Chapter 105 Section 491, amended 1991, 1997, http://www.moga.mo.gov/mostatutes/stathtml/10500004911.html</t>
  </si>
  <si>
    <t>Montana Code Annotated, Title 2, Chapter 2, Part 1, Section 6, 1980, http://leg.mt.gov/bills/mca/2/2/2-2-106.htm
Montana Code Annotated, Title 2, Chapter 15, Part 1, Section 2, 1971, http://leg.mt.gov/bills/mca/2/15/2-15-102.htm
Dave Boyher, Legislative Services Division, Office of Research and Policy Analysis, 20 February 2014, Director, Helena, Montana, Telephone
Mary Baker, Commissioner of Political Practices, Program supervisor, 29 January 2015, Helena, Montana, telephone
Montana Legislature, Detailed Bill Information, SB 89, 2015, http://laws.leg.mt.gov/legprd/LAW0203W$BSRV.ActionQuery?P_SESS=20151&amp;P_BLTP_BILL_TYP_CD=SB&amp;P_BILL_NO=0089&amp;P_BILL_DFT_NO=&amp;P_CHPT_NO=&amp;Z_ACTION=Find&amp;P_ENTY_ID_SEQ2=&amp;P_SBJT_SBJ_CD=&amp;P_ENTY_ID_SEQ=</t>
  </si>
  <si>
    <t>There are no limits on political action committees’ donations to candidates and political parties.</t>
  </si>
  <si>
    <t>Commission; members; file a statement of financial interests; when. Nebraska State Law 49, Section 14,108; effective 1976; 
  http://nebraskalegislature.gov/laws/statutes.php?statute=49-14,108</t>
  </si>
  <si>
    <t>Some agencies are much better than others when it comes to giving reasons for denying information. But sometimes agencies will refuse to turn over records without saying why.
 Another problem is that some agencies will deny the records but will sometimes cite a provision in the law that simply doesn’t apply, said Deborah Fisher, executive director of the Tennessee Coalition for Open Government. 
 TCOG blogged about one incident where a reporter was seeking documents from the Metro Nashville Public Housing Agency that outlined how a developer would get $12.5 million in taxpayer money through tax-increment financing to help build a $225 million skyscraper downtown. 
 The reporter was seeking the document that had been voted on days earlier by a subcommittee of the agency’s board of directors. However, according to TCOG, the agency refused to release the document until after the full board voted.
 There was a row between the media and state lawmakers after reporters and at least a couple of private entities asked for information about members of the General Assembly who are currently on the state health insurance plan. 
 Tennessee has a part-time legislature that is only in session for a few weeks of the year. Reporters made the public records request after lawmakers on a committee voted to kill a proposal by Gov. Bill Haslam called Insure Tennessee that would have expanded Medicaid coverage to roughly 280,000 people, many of whom are part-time workers. The Associated Press first reported that six out of the seven lawmakers on the committee who voted against Insure Tennessee were on the state health plan themselves.
 The AP report prompted advocates for Insure Tennessee to claim lawmakers were being hypocritical for getting subsidized health insurance themselves but denying it for the working poor. It also prompted a number of media organizations, including the Tennessean newspaper, to inquire about all the members of state legislature, not just the ones who voted against expanding health coverage to Tennesseans. 
 The media made public records requests asking which lawmakers are on the state health plan and how much taxpayers have spent on their coverage. The public records requests did not ask for specific medical conditions of lawmakers, only the cost taxpayers paid for their coverage. 
 The request prompted a fight between two state agencies and a weeks-long battle to get the records. Initially, the director of the Office of Legislative Administration sent an email to state lawmakers warning them that more information about their health coverage could become public. The email by the director of the Office of Legislative Administration said that her office would never release any information because she viewed it as a violation of the federal Health Insurance Portability and Accountability Act — HIPAA.
 However, the state Benefits Administration viewed the records as public because the media weren’t requesting specific health information. 
 In April 2015, the state Benefits Administration said that the media would be able to see the records for free after initially putting the cost at $1,500, but the agency said it would take weeks to compile.
 The state released the records in May 2015, after the legislative session had ended and lawmakers had gone back to the districts. They showed that taxpayers paid $5.8 million in premiums for legislators since 2008. Several lawmakers complained about the Haslam administration releasing the information. 
 Lucian Pera, an attorney in Memphis who is an expert in the public records laws, says too often agencies will refuse to explain why they won’t turn over information that a citizen or a reporter has requested. “That’s a common problem. We see this a good bit.” 
 Brian Haas, a former reporter with The Tennessean newspaper, agreed. He said both state and local government would rarely provide the specific statutory exemption when they did deny him records. “Often times I was given very vague blanket exemptions when they did deny records, or I would find some records were just omitted or redacted without any explanation at all.” 
 Alex Friedmann, managing editor for Prison Legal News, said he’s had better luck, but his requests are usually limited to the governor’s office and the Tennessee Department of Correction. 
 “The state is pretty good about producing records, and if they are denied they will provide a detailed response,” Friedmann said. However, he said that’s not the case with private operators or county-level governments.</t>
  </si>
  <si>
    <t xml:space="preserve">An ongoing investigation by the Oklahoma County District Attorney shows that there may be attempts to evade limits coordinated through at least one "dark money" PAC in Oklahoma. No criminal charges have been filed so far in that investigation, which centered on allegations regarding funds raised for a state superintendent candidate and other 2014 elections. 
Donations from PACs receive somewhat more scrutiny in Oklahoma and use a lot of the same lawyers and accountants who are well-versed in the rules, so these types of violations aren't as common. The state's PAC donation limits are typically respected. 
 "If you've got the money, there are plenty of places for it," said veteran political journalist M. Scott Carter of Oklahoma Watch. Oklahoma doesn't allow anonymous LLC contributions, but there are numerous ways those with corporate interests can donate money through multiple avenues, which could circumvent donation limits through legal loopholes. For example, a CEO for an energy company could donate individually to a candidate, and to a company PAC, and to an oil industry PAC. </t>
  </si>
  <si>
    <t xml:space="preserve">No such law exists restricting state legislators in regards to private-sector employment. While there is a prohibition for law-makers to engage in lobbying if and when a lawmaker resigns before the term is over, in general, there is no such provision. </t>
  </si>
  <si>
    <t>Massachusetts legislators are subject to the “forever ban” and “one-year cooling off period” when they leave state government for the private sector, as established by the state’s conflict of interest law.   
The state conflict of interest law bans legislators from doing business with the state after they have left office if they are being paid or compensated for work that relates to a “particular matter” in which they were involved while in state service.   The law lays out a series of conditions for former employees ranging from a permanent ban to a one-year “cooling off” period for work they do after they leave state service.   The one-year ban relates to matters in which they did not have direct or substantial involvement as a public servant.     
The “forever ban” prohibits legislators from earning compensation after they leave state employment if it is derived from any particular matter they participated in while working for the state.   The law defines their participation as involvement in a particular government matter “personally and substantially” as an employee through “approval, disapproval, decision, recommendation, the rendering of advice, investigation or otherwise.”
The law also bans individuals from offering to a former public employee or for a former public employee to accept or solicit gifts that relate to action the recipient took while holding an official state position.</t>
  </si>
  <si>
    <t xml:space="preserve">Elected public servants, employees of the executive branch, their spouses or dependent children cannot knowingly "accept any gifts or gratuities, including travel expenses, meals, alcoholic beverages and honoraria" worth more than $25 in a year from anyone regulated by, in litigation with or involved in business dealings with the state, according to Kentucky Revised Statutes Chapter 11A, Section 45, Subsection 1. 
That statute does provide for certain exceptions, such allowing the employee to accept a ticket to a sporting event if the employee pays face value for the ticket's cost. Another exemption allows an executive branch employee working on an economic incentive or tourism deal to accept a gift, but it must be registered with the Executive Branch Ethics Commission. 
KRS 11A.045 also allows the Executive Branch Ethics Commission latitude to determine whether gifts are acceptable in specific instances. However, if an elected official or officer accepts a gift worth more than $200, that must be listed on the official's annual financial and asset disclosure form. </t>
  </si>
  <si>
    <t>Natalia Ashley, executive director, Texas Ethics Commission, interview, Feb. 3, 2015 
Craig McDonald, director, Texans for Public Justice, Jan. 5, 2015
Texas Ethics Commission, Lobby lists and report, Accessed Feb. 15, 2015 
http://www.ethics.state.tx.us/dfs/loblists.htm</t>
  </si>
  <si>
    <t>Audits are conducted on campaign accounts by the secretary of state's office, and when contribution limit violations are identified during the audit process, this leads to complaints filed with the Ohio Elections Commission, where the case is typically resolved with no sanctions. There is, however, no documented instance of an individual violating the candidates and political parties' donations limits during the study period. 
Critics say the campaign contribution limits are so high ($12,000-plus for statewide and legislative candidates and parties) there is little need for abuse. PACs do not use legal loopholes to circumvent the law.</t>
  </si>
  <si>
    <t>Phone interview with Tom Humphrey, writer for the Knoxville News Sentinel, on Feb. 16, 2015.
Interview with Dick Williams, chair of Common Cause Tennessee, Dec. 17, 2014 at Panera Bread.
Tennessee Ethics Commission search page for lobbyist disclosure, accessed May 6, 2015
https://apps.tn.gov/ilobbysearch-app/search.htm</t>
  </si>
  <si>
    <t>In Montana Code Annotated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duties."
Public employees include members of quasi-judicial boards. According to the Montana Board of Investments governing laws and constitution the board is quasi-judicial.
This law does not include members of the decision-makers immediate family.
State contractors are subject to the same ethics laws as state employees.</t>
  </si>
  <si>
    <t>Kansas law prohibits officers and employees of the executive branch from accepting gifts, entertainment, travel and other forms of hospitality with the exception of meals that don't cost more than $25.The governor's spouse is covered by the law; otherwise the law does not mention family members. There are numerous exceptions in the law such as gifts worth less than $40 that are "given at a ceremony or public function where the person is accepting the gift in such person's official capacity," and gifts that are in no way connected to an official's position.</t>
  </si>
  <si>
    <t>Denise Ross, content editor, Black Hills Knowledge Network, email, 7 April 2015.
Public Report Access, South Dakota Secretary of State website, https://sos.sd.gov/Lobbyist/LRPublicAccess.aspx, 7 April 2015.
2014 Lobbyist Expense Report (showing $0 amounts), Harry Christianson, numerous employers, https://sos.sd.gov/Lobbyist/LRRptLobbyist.aspx?LBID=12437&amp;Ses=2014&amp;Typ=1, 7 April 2015.</t>
  </si>
  <si>
    <t>Council members and employees must limit their acceptance of gifts from businesses the council does business with to a maximum value of $100. The policy does not cover family members.</t>
  </si>
  <si>
    <t xml:space="preserve">Many requests for information are fully answered, and those that are rejected are often accompanied by reasons for the rejection.
 The occasional request is rejected, however, with no reason given other than the holder of the document does not want to release it, or the holder of the document claims it to be a private document and does not cite a specific exemption in state law. In those cases, demands for a specific reason for the denial and persistence by the requester sometimes produce the information, or other times produce the basis for an appeal to the Office of Hearing Examiners. Sometimes, state officials cite an extensive list of exemptions, some of which don’t seem applicable to the request.
---
Peer Reviewer Comment: Agree.
At times, there can be a "you're lucky you know this" attitude toward the release of information The state closed off data on concealed carry permits in 2006, for example, but former Secretary of State Jason Gant has released the number of permits issued to news organizations. When pushed for county-level numbers, Gant refused, citing the law restricting the information's release.  </t>
  </si>
  <si>
    <t>The Secretary of State's web site for lobbyist disclosure reports, accessed March 4, 2015, can be found here:
https://www.lobbytracker.sos.ri.gov/Public/LobbyingReports.aspx
Secretary of State Nellie Gorbea, Interview, March 6, 2015, phone.
Scott MacKay, Rhode Island Public Radio political reporter, Interview, Feb. 21, 2015, in person.
John Marion, executive director, Common Cause Rhode Island, Interview, March 4, 2015, phone.</t>
  </si>
  <si>
    <t>State Ethics Commission Lobbying Law
http://ethics.sc.gov/Lobbying/Pages/LobbyingLaw.aspx</t>
  </si>
  <si>
    <t>In the most contested race of the 2014 general election, candidates for agriculture commissioner, a position that oversees oil regulations, raised $825,653.
The incumbent, Doug Goehring, received $103,400 from 27 PACs. The biggest donation was $30,400 from the Republican Ag Commissioners Committee. The second and third biggest, respectively, were $12,500 from Coal PAC, and $10,500 each from Badlands PAC and ND Oil PAC. The Republican Ag Commissioners Committee and Badlands PAC are Republican leadership PACs and the rest are industry groups. Goehring's total haul was $511,846.
The challenger, Ryan Taylor, received $118,547 from 15 PACs. The biggest donation was $73,747 from ActBlue North Dakota, which collects online donations for Democratic candidates. The second and third biggest, respectively, were $11,250 from Laborers District Council of MN &amp; ND and $8,500 from Boilermakers Local 647 PAC. Both are unions. Taylor's total haul was $313,807.</t>
  </si>
  <si>
    <t>No such law exists. 
The Missouri State Employee Retirement System (MOSERS) and the Missouri Department of Transportation and Highway Patrol Employees' Retirement System (MPERS) prohibit pay-to-play practices by way of the federal Securities and Exchange Commission's pay-to-play laws, and breaking those is punished only with the termination as soon as practicable of the agreement with the financial advisor. The policies and statutes relating to state-run retirement systems do not include their own definition of pay-to-play or gift limits. Decision-making and rulemaking officials with MOSERS and MPERS are required to report out-of-state hospitality and gifts above a certain dollar value on their financial asset disclosure forms.</t>
  </si>
  <si>
    <t>Corinna Wilson, executive director of the Pennsylvania Freedom of Information Coalition and principal of Wilson500, 27 January 2015, interview by phone.
Lobbying Disclosure in Pennsylvania 2013 Annual Report, Pennsylvania Department of State, Harrisburg, June 2014. [
http://www.dos.pa.gov/VotingElections/CandidatesCommittees/CampaignFinance/Documents/LDR%20Docs/Annual_Report_on_Lobbying_Disclosure_2007-2008.pdf
Lobbyist registration and expense report database, Pennsylvania Department of State, accessed March 2015,
https://www.palobbyingservices.state.pa.us/Public/wfSearch.aspx</t>
  </si>
  <si>
    <t>Public bodies will often deliver a timely answer, but they can also be very conservative in what they choose to disclose.
Although her paper has two pending FOIA issues with the local police department, Aiken Standard editor Melissa Hanna said obtaining information has been generally easy. When her paper filed an FOIA over local funding issues, for example, she obtained numerous official e-mails without much trouble.
When she hits a roadblock, the explanations for denial have been fully answered. 
“We can argue their reasons all day,” she said, “but yes, they do give reasons for it.”
That isn’t the case with everyone.
"They just are very vague about why they’re not going to release the document and how much it’s going to cost,” said South Carolina Press Association Director Bill Rogers. “We advise our people to ask for a detailed breakdown of what the cost is going to be."
“Do they give detailed reasons?” said The Nerve editor Rick Brundrett. “Sometimes, they do. They just say we don’t have the records. That’s pretty specific.”
The cases that really get under his craw, though, are instances where an agency uses a narrow definition of the law to restrict the release of information.
“I will say this about those exemptions.,” he said. “Those exemptions do not require the public agency to withhold information. It says they may. So they can still give it up without violating the FOIA. But the line they use is their hands are tied. Well, no, it’s still your discretion. You can, under the law, but you don’t have to if you really don’t want to.”</t>
  </si>
  <si>
    <t>The governor typically releases the proposed biennial budget in February and, within a week, it is posted on the website of the Budget Office of the Department of Administrative Services. It is detailed, and available free of charge in PDF format.</t>
  </si>
  <si>
    <t>Lee Slater, executive director, Oklahoma Ethics Commission. Telephone interview 2/22/2015 4:35 p.m. 
M. Scott Carter, political journalist for Oklahoma Watch, telephone interview, 2/21/2015 10 a.m.
Sample Oklahoma lobbyist spending report from January 2015 for lobbyst James Craig Perry:
https://drive.google.com/file/d/0B0BgaBXva60Wa0J5Ui1TSHdIb2M/view?usp=sharing
Oklahoma's lobbyist reporting online system: https://guardian.ok.gov/PublicSite/HomePage.aspx</t>
  </si>
  <si>
    <t>The Office of Management and Budget, which is part of the executive branch immediately posts its budget proposal on its website, along with explanation of the spending priorities, three months before a budget is passed.</t>
  </si>
  <si>
    <t xml:space="preserve">Oregon Government Ethics Commission Lobbyist Expenditures, Oregon.gov/ogec/pages/public_records.aspx, accessed on April 5, 2015.
Ryan Deckert is the president of the Oregon Business Association. He was interviewed by phone March 30. 
Steve Kafoury is a former house representative and a state senator. He is currently a lobbyist. He was interviewed by phone March 31. </t>
  </si>
  <si>
    <t>The governor presents the budget proposal during the State of the State address in January of the year before the two-year budget cycle begins. It's available the next day online for free on the Department of Administration's Budget Division website. It's also available at the state's budget transparency website, www.opennv.gov.
Users can view a PDF of the entire budget, or click through a line-item version. There's also a big-picture overview by category and department known as the Priorities and Performance Based Budget.</t>
  </si>
  <si>
    <t>Only contributions from PACs to candidates are regulated in North Carolina.
Consensus is that there have been no cases in which contribution limits from PACs to candidates have been violated in the last two years, especially following the Jim Black scandal of 2007 that now has people cautious about election, campaign financing and bribery laws. Black, who was Speaker of the NC House and one of the state's most powerful politicians, pleaded guilty in 2007 to accepting almost $30,000 from three chiropractors while pushing  legislation they supported. He resigned as speaker and served time in jail. A search for the time period of January 2015 to Match 2015 turns up no such violations. Also, the state requires treasurers of political committees to take training for the job, which mitigates violations.</t>
  </si>
  <si>
    <t>No such law exists.
Mississippi does not have a law limiting gifts and hospitality given to public officials. Lobbyists are required to file public reports that include the names of government officials that receive gifts and perks from lobbyists along with their description and value.
The House of Representatives did pass a bill in February 2015 to require public officials to annually report gifts worth $500 or more to the state Ethics Commission.  However, the Senate stripped that provision out of the bill.</t>
  </si>
  <si>
    <t>Jim Silrum, deputy secretary of state, interviewed by phone from Bismarck, N.D., Feb. 25, 2015 and email, March 4, 2015.
Kathy Hawken, Republican state representative from Fargo, N.D., and a sponsor of House Concurrent Resolution No. 3060 to put to a vote of the people a state constitutional amendment to create a state ethics commission (with oversight of lobbying activities), interviewed by phone from Washington, D.C., March 21, 2015.
“Registered lobbyists,” Office of Secretary of State, http://sos.nd.gov/lobbyists/registered-lobbyists, accessed March 23, 2015.</t>
  </si>
  <si>
    <t>Reasons for a request denial are generally provided, whereas not all request answers are fully detailed. 
ACCESS/RI found numerous compliance deficiencies in its 2014 audit, including a lack of timely responses, but did not single out inadequate responses or a lack of explanation as problems. 
Journalists say that they are told why information requests are denied. Veteran investigative reporter Jim Hummel said that while this has not been a problem for him, private citizens he hears from are sometimes treated worse than journalists and tell him that they don't receive full answers or explanations to their requests for information.</t>
  </si>
  <si>
    <t>Tony Bledsoe, Legislative Inspector General, Columbus, 12-31-14 email 
Example of search for White Hat Management, a charter school operator: http://www2.jlec-olig.state.oh.us/olac/Reports/FormsFiled.aspx?id=1128&amp;type=e 
Search page for lobbyists by specific legislation: http://www2.jlec-olig.state.oh.us/olac/Reports/LegislativeDecisionSearch.aspx</t>
  </si>
  <si>
    <t>In New York, the notably permissive campaign finance laws make it mostly unnecessary for donors to violate contribution limits. Political action committees (PACs), for example, are subject only to the extremely loose contribution limits applied to individual donors. And PACs, which are not addressed in New York's election laws, are not subject to annual aggregate limits and may contribute as much as they want to political causes in a calendar year.
 There are "infinite tools" to flood New York politics with money, said Susan Lerner of Common Cause New York. For example, it is nearly impossible to know who is behind contributions made by a limited liability company (LLC), which is subject to individual donation limits rather than the relatively restrictive corporate donation limits. There have been no documented examples of such behavior, however.</t>
  </si>
  <si>
    <t>Phone interview Feb. 25, 2015, with Jane Pinsky director of NC Coalition for Lobbying and Government Reform.
Phone interview March 9, 2015 with Ed Turlington, lobbyist and lawyer specializing in lobby issues.
Phone interview March 11, 2015, with John Hood, former chairman of the John Locke Foundation. 
Link to Lobbyist Filings
http://www.secretary.state.nc.us/lobbyists/</t>
  </si>
  <si>
    <t>According to Minnesota Statute, Chapter 10A, Section 10A.071 any gift including money, real or personal property, a service, a loan, a forbearance or forgiveness of indebtedness, or a promise of future employment are not allowed to any public official (the definition of public official is listed under Minnesota Statute Chapter 10A, Section 10A.01, Subd. 35). 
 Additionally, members of the Minnesota State Board of Investment must disclose expense reimbursements from anyone they’ve done business with or are seeking to do business with under Chapter 11A, Section 11A.075. 
 Family members are not included in these definitions.</t>
  </si>
  <si>
    <t xml:space="preserve">The Massachusetts Conflict of Interest Law regulates gifts and hospitality offered to public employees but does not contain language that explicitly bans such gifts to their immediate family members. 
 The Massachusetts Financial Disclosure Law requires candidates, office holders and public employees to keep a statement of their financial interest on file with the state Ethics Commission. 
The Financial Disclosure law also gives the Commission the power to investigate financial improprieties and prohibits state employees, office holders and their families from accepting gifts from lobbyists. In addition, the law provides penalties for perjury and violation of confidentiality. </t>
  </si>
  <si>
    <t>Joe Donohue,NJ Election Law Enforcment Commission deputy director, office interview 1/30/15 
ELEC website, annual reports: http://www.elec.state.nj.us/publicinformation/gaa_annual.htm 
Josh Margolin, ABC news reporter, former New Jersey statehouse reporter, 2/8/15 phone interview. 
Matt Friedman, Star-Ledger Statehouse reporter, 2/4/15 phone interview.</t>
  </si>
  <si>
    <t>The governor's entire budget, including a detailed declaration of policies and priorities for the biennia, is posted online immediately upon its release (most recent proposal: http://budget.nebraska.gov/b_2015-17_pubs.html). It also can be obtained via hard copy in a timely fashion and at a minimal cost.</t>
  </si>
  <si>
    <t>Susan Boe, New Mexico Foundation for Open Government, executive director, 17 April 2015, via phone.
State Sen. Sander Rue, 17 April 2015, via phone. 
State Rep. Jeff Steinborn, 17 April 2015, via phone.</t>
  </si>
  <si>
    <t>Employees of the Bureau of Investments in the Treasury Department, as employees of the executive branch, are subject to the state Ethics Act, which says they must not solicit or accept a gift which tends to influence the way they perform their official duties.</t>
  </si>
  <si>
    <t>The executive publishes a biannual budget proposal online in PDF format in November of odd numbered years. It contains declarations of policies and priorities for the upcoming two years. This is the same document at the pre-budget statement above, and does not include a breakdown of allocations among sectors.</t>
  </si>
  <si>
    <t>Limits on PAC's donations to candidates can be easily circumvented by directing money through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It's legal as long as there's no "coordination," a term that is undefined in statute and therefore amounts to what one state lawmaker calls a "monster loophole."
 “What we’ve seen after a lot of caps went into place [is that] it’s a game of whack-a-mole, “ House Majority Leader Nate Gentry told New Mexico in Depth in early 2015. Many agree that the imposition of campaign finance limits has revealed that the loopholes are far, wide and numerous. 
 As the Albuquerque Journal reported, "Some of the smaller PACs in the web are newly formed, and some appear to do nothing, or little more than serve as funnels for large amounts of campaign cash from the larger PACs."</t>
  </si>
  <si>
    <t>The Right to Know Law defines a process for citizens to get prompt and detailed responses to their requests and identifies a person at each agency who has the responsibility for ensuring the rules are adhered to. This process is credited with significantly easing the communication process, compared to the difficulties citizens had accessing records before the law. 
The RTK Officers play by the rules when it comes to denying requests, citing exemptions offered within the confines of the law. Agencies, when denying requests, tend to list all exemptions that might apply, directly quoting them from the law. This permits them to interpret them broadly and put the burden on citizens to test the denial in the courts.</t>
  </si>
  <si>
    <t>The Office of Administration publishes an executive budget every year at the beginning of the year including the governor's recommendations for appropriations for each department and government body. The overview of the budget also describes the governor's budget priorities and significant recommended changes.
The report is available through the Office of Administration's website for free as soon as it is presented to the General Assembly.</t>
  </si>
  <si>
    <t>Gifts and hospitality offered to the System’s fiduciaries are regulated and with minor exceptions are generally banned but food and drink at a reception can be exempted. 
This is in accordance with General Provisions Article, § 5-505, as well as the System Governance Policies, Appendix 3. Immediate family members, i.e. spouse and dependent children, also are subject to the gift ban.</t>
  </si>
  <si>
    <t>Emily Shaw, Sunlight Foundation, national policy manager, April 20-22, 2015, Email
Open Data Policy Guidelines, Sunlight Foundation, http://sunlightfoundation.com/opendataguidelines/, accessed April 18-23, 2015
Lobbyists, website of the New Hampshire Secretary of State, accessed Jan. 1-15, 2015
http://sos.nh.gov/LobReports.aspx</t>
  </si>
  <si>
    <t>Maine’s Criminal Code prohibits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Maine’s Criminal Code does not explicitly address gifts made to immediate family of public servants.
 “Pecuniary benefit” is defined broadly, and although it contains certain exceptions (e.g., meals provided as part of an informational seminar, 17-A § 602), it does not contain any minimum dollar value threshold.
 A public servant is defined as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 17-A § 2</t>
  </si>
  <si>
    <t xml:space="preserve">PAC donations are generally respected, but there are occasional violations, which NJ Election Law Enforcement Commission Deputy Commissioner Joe Donohue says his office pursues when they learn of them. Friedman agrees, but notes that the legal limits are high. ($25,000 to a legislative leadership committee, $37,000 to a county political party committee).
 </t>
  </si>
  <si>
    <t>The creation of the executive budget is often a private process, which is allowed in law under Minnesota Statutes, Chapter 13, Section 13.605. After the final proposal is presented to the public, the budget and all associated documents are available online and accessible for free on the Minnesota Management &amp; Budget website. 
 The budget and related documents are available on the Minnesota Management &amp; Budget’s website immediately after the budget is presented to the public by the governor or the commissioner of MMB.</t>
  </si>
  <si>
    <t>Political committees in New Hampshire generally adhere to contribution limits when giving to individual candidates, although there is evidence that these limits can and have been circumvented. 
In the 2014 election, a group backing right-to-work legislation set up five separate political action committees that each gave the maximum $1,000 contribution to candidates they backed for the state Senate; the group effectively was able to give five times the legal limit, although the action was not technically illegal. 
There are no limits on how much political committees can give to political parties or other political committees, and the largest outlays of cash typically go from one political committee or party to another. 
For example, around $200,000 went from the national Committee to Elect House Democrats to the New Hampshire Democratic Party over a 10-day period in October 2014, while a similar amount went from the national Senate Republican Majority PAC to the NH Republican State Committee.</t>
  </si>
  <si>
    <t>There have been efforts to close gaps in state law, although problems still exist. For example, a PAC is required to report contributions "received for the purpose of affecting the outcome" of elections or voting on ballot questions. The language creates a reporting loophole if PAC representatives argue that a contribution wasn't explicitly "received for the purpose of" influencing an election." The result can be few or no disclosed donations. 
State law requires a PAC to report not later than Jan. 15 of each year, for the period from Jan. 1 through Dec. 31 of the previous year, each contribution in excess of $1,000 and contributions that cumulatively exceed $1,000. The source of the contribution and the date it was received must be included. The law also requires disclosure of contributions over $1,000 in close proximity to elections.
The argument for a narrow law interpretation that would permit some unreported contributions was raised by a Las Vegas-based advocacy group, Citizen Outreach, in a case decided Feb. 11, 2015, by the Nevada Supreme Court in favor of Citizen Outreach. The case dates to the 2010 election cycle, when state law required such disclosures by advocacy groups if their flyers or other communications used so-called "magic words" such as "vote" or "elect." 
The state law has since been updated, in 2011 and again in 2013, to ensure contribution disclosures are made even if there are no such "magic words." Instead, the law now effectively requires contribution disclosures by such groups if their fliers are "susceptible to no other reasonable interpretation" other than to vote for or against a specific candidate or ballot question.</t>
  </si>
  <si>
    <t>For legislators, there is a one-year cooling off period once they leave office They can leave and work as a lobbyist, but can't work on issues they worked on in the General Assembly, which is just about everything. That ban is lifted after one year. In the meantime, during that year, someone else in  the firm can work on issues that the legislator touched while in office. And when they one year is up, the former legislator can get involved too. This is compared to other appointed and career civil servants, who face a lifetime ban on working on the outside, once they leave government, on issues they touched while in state government.
The relevant portion of the state law affecting legislators is excerpted here: (2) (i) Except as provided in subparagraph (ii) of this paragraph, until
the conclusion of the next regular session that begins after the member leaves office, a
former member of the General Assembly may not assist or represent another party for
compensation in a matter that is the subject of legislative action.
(ii) The limitation under subparagraph (i) of this paragraph on
representation by a former member of the General Assembly does not apply to
the former member’s representation of a municipal corporation, county, or State
governmental entity.</t>
  </si>
  <si>
    <t>There are no limits for political action committees to circumvent.
 Pete Ricketts' ultimately successful 2014 campaign for governor raised substantially more money than his rival's. Donations included: $40,000 from Kansas-based Koch Industries and about $60,000 from BNSF Railway Co.</t>
  </si>
  <si>
    <t>Under the state ethics code, a state employee or special state appointee, or that person's spouse or unemancipated child, cannot solicit or receive any "gift, favor, service, entertainment, food, drink, travel expenses or registration fees" from a person who has a business relationship with the employee or is seeking to influence an action by that employee in his or her official capacity.
 But the rule has many exceptions, including gifts and other items or services from public agencies or public institutions; food and drink consumed at a public meeting where 25 people are invited, under certain circumstances, such as when the employee is giving a speech or the event is a formal educational program to help him perform his official duties. Mementos or souvenirs of "nominal value" are not covered by the rule either. Another exception is when an employee's or special state appointee's supervisor or appointing authority waives the rules and allows the gift "when consistent with the public interest." Written waiver requests must be in writing. 
 Indiana ethics law requires state officers, candidates or to report on financial disclosure statements any a gift or gifts valued at more than $100 that were given to them, their spouse or unemancipated children.</t>
  </si>
  <si>
    <t>• Minnesota Statutes, Chapter 10A, Section 10A.09, 2014, https://www.revisor.mn.gov/statutes/?id=10a.09
  • Minnesota Statutes, Chapter 10A, Section 10A.01, Subd. 35, 2014, https://www.revisor.mn.gov/statutes/?id=10A.01
  • Gary Goldsmith, Minnesota Campaign Finance and Public Disclosure Board, Executive Director, 19 May 2015, St. Paul, Minnesota, email.
 ---
 Peer Reviewer Sources:
 Gary Goldsmith, Executive Director of Minnesota Campaign Finance and Public Disclosure Board, email, June 8, 2015</t>
  </si>
  <si>
    <t>No such limits exist. As such, candidates, political parties, and ballot action committees may receive any amount of contribution from political action committees as long as it is appropriately reported and the limits on anonymous contributions and cash contributions are not exceeded.
Research of news archives and official documents revealed no violations of the anonymous and cash contribution limits for state candidates or committees involving contributions from PACs during the study period.</t>
  </si>
  <si>
    <t>State law Sections 25-4-25, 25-4-27 &amp; 25-4-17 - MISSISSIPPI ETHICS COMMISSION - (1979): www.lexisnexis.com/hottopics/mscode
 Mississippi Ethics Commission: 
 www.ethics.state.ms.us/ethics/ethics.nsf/webpage/A_stmt_econ_int?OpenDocument
 Mississippi Ethics Commission: www.ethics.state.ms.us/ethics/ethics.nsf
 Mississippi Ethics Commission Executive Director Tom Hood: e-mail question-and-answer exchange - Feb. 18, 2015</t>
  </si>
  <si>
    <t>Gifts are regulated for the executive branch in the Gift Ban. It covers state employees, spouses of the employee and immediate family members living with the employee. 
"State Employee Ethics Act. AN ACT concerning governmental ethics. Be it enacted by the People of the  State  of  Illinois, represented in the General Assembly:
Section 10-10.  Gift ban. Except as  otherwise  provided  in this  Act,  no  member,  officer,  employee,  or  judge shall solicit or accept any gift from any prohibited source  or  in
violation   of   any  federal  or  State  statute,  rule,  or regulation.   This ban applies to and includes spouses of and immediate family living with the member,  officer,  employee,
or  judge.  No  prohibited  source shall offer or make a gift that violates this Section.            
Section 10-15 lists the exceptions to the gift ban. The restriction in Section 10-10 does not apply to the following: 
(12) Any item or items from any one prohibited source during any calendar year having a cumulative total value of less than $100."
(5 ILCS 430/1-5)  Sec. 1-5. Definitions. As used in this Act: 
"Gift" means any gratuity, discount, entertainment, hospitality, loan, forbearance, or other tangible or intangible item having monetary value including, but not limited to, cash, food and drink, and honoraria for speaking engagements related to or attributable to government employment or the official position of an employee, member, or officer. The value of a gift may be further defined by rules adopted by the appropriate ethics commission or by the Auditor General for the Auditor General and for employees of the office of the Auditor General.</t>
  </si>
  <si>
    <t>Limits on PAC donations to candidates and political parties are not exercised because they do not exist.</t>
  </si>
  <si>
    <t>In Minnesota, contribution limits only exist for political committees and/or funds donating to individual candidates. There are no limits for donating to political parties. Therefore, political committees and/or funds could potentially donate to political parties with the funds subsequently trickling down to the individual level. Individual candidates are limited by the total aggregate amount they can accept from political committees/funds, which Goldsmith said decreases the likelihood that a candidate would receive substantially more financial backing if funneled from the political party to the individual level. 
It should be noted that there are no limits on “independent expenditures”, which are defined as a “an expenditure expressly advocating the election or defeat of a clearly identified candidate, if the expenditure is made without the express or implied consent, authorization, or cooperation of, and not in concert with or at the request or suggestion of, any candidate or any candidate's principal campaign committee or agent.”
The Star Tribune reported that groups spent “at least $15 million (in 2014) trying to influence Minnesota state elections” via independent expenditures. 
In addition, committees and/or funds could support a candidate by agreeing to each donate lower amounts – in essence, spreading out donations between several PACs – with the end result being a larger aggregate donation to a particular candidate.
---
Peer Reviewer Comment: Agree.
"Independent expenditures" by political committees aligned with the two major parties and various interest groups have become an increasingly important source of state campaign funding in Minnesota. In 2014, the Campaign Finance and Disclosure Board reported, independent expenditure groups supplied $17.7 million of the $33.9 million spent on state campaigns. In 10 Minnesota House races, independent expenditures totaled $500,000 or more, dwarfing that the candidates themselves spent.
Sen. John  Marty,  an expert on state election and ethics laws, says "the parties are out of control and independent expenditures are out of control."</t>
  </si>
  <si>
    <t>Massachusetts has established procedures to exclude contractors guilty of procurement violations from bidding on state contracts in the future under Massachusetts General Law Chapter 149, Section44c and provides penalties for those who violate that law under Chapter 149, Section 27c.
Chapter29, Section29f further stipulates that "(b) The secretary of administration and finance shall establish and maintain a consolidated list of contractors to whom public contracts shall not be awarded and from whom offers, bids or proposals shall not be solicited.
The list shall show at a minimum the following information: (1) the names of those persons debarred or suspended in alphabetical order with appropriate cross reference where more than one name is involved in a single debarment or suspension; (2) the basis of authority for each debarment or suspension, including the secretary or other official who imposed the debarment or suspension; (3) the extent of restrictions imposed; (4) the termination date of each debarment or suspension; and (5) in the case of a suspension, the hearing date, if and when set, for debarment proceedings."</t>
  </si>
  <si>
    <t>All sources accessed on Jan.26, 2015
Massachusetts financial disclosure law, M.G.L. Ch. 268B, section 5, (b) and (c), as amended by Ch. 194, Acts of 2011  
https://malegislature.gov/Laws/GeneralLaws/PartIV/TitleI/Chapter268B/Section5
sample financial interest form for 2013:
http://www.mass.gov/ethics/about-the-commission/organization/the-legal-division/financial-disclosure-law-information/cy-2013-sfi-form-final.pdf
Massachusetts General Laws, c.211c,1987
http://www.mass.gov/cjc/statute.pdf</t>
  </si>
  <si>
    <t>First, PACs have a built-in advantage by being allowed to donate 10 times the limit that individuals may give to a candidate, under state law. But they go beyond that by giving unlimited amounts to political parties.
In addition, Leadership PACs created by officeholders can shift money around to circumvent the law.  For example, state Senate Majority Leader Arlan Meekhof dodged Michigan contribution limits by accompanying his candidate committee with two Leadership PACs that collected a combined $1.3 million from 2010-14. 
Meekhof accomplished this by shuffling campaign money between his three committees, including a shift of $182,000 from one committee to the other. When one campaign committee was maxed out with contributions from a single source, Meekhof started collecting more funds in another committee. 
Speaker of the House Kevin Cotter followed a similar path, dividing $700,000 in contributions between his campaign committee and his Leadership PAC.</t>
  </si>
  <si>
    <t>Jennifer Bevan-Dangel, exec dire Common Cause, telephone interview 2/24/15; 
Jared DeMarinis, director, Candidacy and Campaign Finance Division, Maryland Board of Elections, telephone interview 3/18/15; 
Bryan P. Sears, reporter, The Daily Record, telephone interview 3/15/15
2014 Election Results for statewide races in Maryland here: http://www.elections.state.md.us/elections/2014/results/general/index.html accessed 4/30/15</t>
  </si>
  <si>
    <t>Maryland Annotated Code, Oct. 2014, General Provisions Article, Title 5, Public Ethics Law, 5-103 designation of public official and financial criteria http://ethics.maryland.gov/download/general/Ethics%20Law.pdf</t>
  </si>
  <si>
    <t>Kirstan B. Alvanitakis, Louisiana Democratic Party, in-person interview, Feb. 11, 2015.
Meg Casper, Office of the Secretary of State, in-person interview, Feb. 19, 2015.
Barry Erwin, president of Council for a Better Louisiana, in-person interview, Feb. 18, 2015.
Robert Scott, president of Public Affairs Research Council of Louisiana, in-person interview, Feb. 21, 2015.
GeauxVote, the Secretary of State’s elections website, accessed April 10, 2015.
http://www.sos.la.gov/ElectionsAndVoting/Pages/RegistrationStatisticsStatewide.aspx</t>
  </si>
  <si>
    <t>Maryland has a formal debarment process that specifically address conviction for fraud and bribery and other causes for debarment. However, debarment is not forever, and after five years, someone who has been debarred can seek reinstatement as a potential contractor. 
§ 16-308. List of suspensions and debarments stipulates: 
Board to keep roster
(a) The Board shall keep a roster of all persons and businesses suspended or debarred under this title.
Status as public record
(b) The roster is a public record.</t>
  </si>
  <si>
    <t>Julie Flynn, Deputy Secretary of State, Maine Bureau of Corporations, Elections and Commissions, 10 February 2015, telephone Interview.
Zachary Heiden, Legal Director &amp; Staff Attorney, American Civil Liberties Union (ACLU) of Maine, 16 February 2015, telephone Interview.
Tabulations for Elections held in 2014, Bureau of Corporations, Elections and Commissions, accessed March 10, 2015, http://www.maine.gov/sos/cec/elec/prior14-15.htm
Absentee Voter Raw Data, accessed March 10, 2015, http://www.maine.gov/sos/cec/elec/2014novabsentee-nov4.txt</t>
  </si>
  <si>
    <t>Incidents of Political Action Committees in Massachusetts exceeding contribution limits are rare in the period from Jan. 1, 2013 and fines have been imposed in such cases. 
This is “not a big problem,” said Dr. Maurice T. Cunningham, an Associate Professor of Political Science at the University of Massachusetts-Boston. 
In April, 2014, three affiliated PACS - the Massachusetts Republican Municipal Coalition PAC (MRMC), the Massachusetts Independent PAC for Working Families (MIPAC) and the Catholic Citizenship PAC (CCPAC) – were fined for making in excess of $24,000 in contributions to candidates in Massachusetts.   All three PACS were run by the same individual. State law does not permit more than two PACS to be run by the same person because of the influence that individual can have on steering PAC contributions to favored candidates.   As part of the disposition agreement, two of the three PACS dissolved and only the MRMC PAC remained in operation.   
PACS have also been fined for failing to keep adequate records, such as an action taken in 2014 by OCPF in which the New England Laborer’s District Labor Council PAC agreed to pay $22,500 in fines to the state for failing to disclose expenditures and contributions to candidates.</t>
  </si>
  <si>
    <t xml:space="preserve">Trey Grayson, Northern Kentucky Chamber of Commerce, president and former Kentucky Secretary of State, 6 January 2015, Covington, phone interview.
Kevin Wheatley, Time Warner Cable's cn|2, political reporter and former state government reporter for the Frankfort State Journal, 20 January 2015, Louisville, Kentucky, phone interview.
Election Results webpage, Kentucky State Board of Elections, no date, http://elect.ky.gov/results/Pages/default.aspx, accessed 5 February 2015. </t>
  </si>
  <si>
    <t>In general, limits are respected. 
During last year 2014's gubernatorial election, there were allegations and an ensuing discussion about the Democratic candidate, Lt. Gov. Anthony Brown sharing staff with a PAC that was doing work for his campaign. But there was no finding of wrongdoing as pronounced by the Maryland State Board of Elections. In further corroboration of this finding, the head of Common Cause Maryland who closely watches campaign finance practices, says that in general PAC contribution limits are respected.</t>
  </si>
  <si>
    <t>Election results and statistics, Iowa Secretary of State, accessed April 21, 2015
http://sos.iowa.gov/elections/results/index.html#14
Voter registration totals, Iowa Secretary of State, accessed April 21, 2015
http://sos.iowa.gov/elections/voterreg/regstat.html
Voting systems and equipment, Iowa Secretary of State, accessed April 21, 2015
http://sos.iowa.gov/elections/votingep/index.html</t>
  </si>
  <si>
    <t>Kansas Secretary of State election results: http://www.kssos.org/elections/elections_statistics.html Bryan Caskey, assistant state election director, telephone interview Feb. 19, 2105. Samantha Poetter, spokeswoman for Secretary of State, telephone interview Feb. 19, 2015</t>
  </si>
  <si>
    <t>s. 13.94(1)(j), Wis. Stats, Duties of the Bureau, 
http://docs.legis.wisconsin.gov/2013/statutes/statutes/13/IV/94/1s/c/8 
https://docs.legis.wisconsin.gov/statutes/statutes/13/I/172/3</t>
  </si>
  <si>
    <t>Wyoming Statutes, Title 9, Chapter 1, Article 5, Section 507, Examination of books of state institutions, agencies and certain districts and entities; independent audit authorized; guidelines, 2013  
http://legisweb.state.wy.us/statutes/statutes.aspx?file=titles/Title9/T9CH1AR5.htm</t>
  </si>
  <si>
    <t>Erik Opsal, Brennan Center for Justice at NYU School of Law, 6 March 2015, interview by email. 
Illinois State Board of Elections, accessed March 7, 2015, http://www.elections.il.gov/</t>
  </si>
  <si>
    <t>In 2013 and 2014, the Maine Ethics Commission received no reports of political action committees exceeding contribution limits to candidates. 
 It should be noted that there are no legal limits on donations to either PACs or political parties, and that these two avenues offer a more viable, and legal, alternative for individuals seeking to increase their influence on candidate campaigns and the election broadly.</t>
  </si>
  <si>
    <t>Interview: Valerie Kroeger, communications director for Secretary of State Connie Lawson, Jan. 16, 2015, by email. 
Interview: Ray Scheele, political science professor, co-director of the Bowen Center for Public Affairs, Ball State University, Feb. 9, 2015, by phone. 
Indiana Election Commission website: www.in.gov/sos/elections/2404.htm, accessed numerous times in January 2015.</t>
  </si>
  <si>
    <t>In law, citizens can access audit reports.</t>
  </si>
  <si>
    <t>Burt Lum, Hawaii Open Data, executive director, 14 January 2015, Honolulu, Hawaii, email
Neal Milner, University of Hawaii, retired political science professor, 14 January 2015, Honolulu, Hawaii, telephone
Certified Text Files (with layout), Hawaii Office of Elections, accessed 14 January 2014, http://hawaii.gov/elections/results/2014/general/files/media.txt</t>
  </si>
  <si>
    <t>Auditor of Public Accounts law, Section 30-141. 1950. http://law.lis.virginia.gov/vacode/title30/chapter14/section30-141/
Office of the State Inspector General law, 2011. Section 2.2-313. http://law.lis.virginia.gov/vacode/title2.2/chapter3.2/section2.2-313/</t>
  </si>
  <si>
    <t>General duties of the auditor, RCW 43.09.050, 1992;
http://apps.leg.wa.gov/rcw/default.aspx?cite=43.09.050
Open Records Act, RCW 42.56, 2005;
http://apps.leg.wa.gov/rcw/default.aspx?cite=42.56.001
Toll-free efficiency hotline — Duties — Annual overview and update, RCW 43.09.186, 2007;
http://apps.leg.wa.gov/rcw/default.aspx?cite=43.09.186</t>
  </si>
  <si>
    <t>No such law exists. 
West Virginia Code 6-9A, Open Governmental Proceedings. Complete through 2014.
http://www.legis.state.wv.us/wvcode/Code.cfm?chap=06&amp;art=9A</t>
  </si>
  <si>
    <t>Idaho Election Results page, Idaho Secretary of State’s website, accessed Jan. 19, 2015, http://www.sos.idaho.gov/elect/results.htm 
Ben Ysursa, Idaho Secretary of State, interviewed Thursday, Dec. 18, 2014, at his office at the Idaho Capitol
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6, 2015, in her office at the Associated Press bureau in downtown Boise</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</si>
  <si>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Budget and appropriation audits, Utah Code 36-12-15.1, Amended by Chapter 369, 2012 General Session, http://le.utah.gov/xcode/Title36/Chapter12/36-12-S15.1.html?v=C36-12-S15.1_1800010118000101. 
External Peer Review, National State Auditors Association, April 25, 2015, Washington, D.C., 
http://auditor.utah.gov/about-us/external-peer-review/. Accessed June 10, 2015.
Office of Legislative Auditor General established -- Qualifications -- Powers, functions, and duties.Utah Code 36-12-15(11), 
Amended by Chapter 137, 2012 General Session.http://le.utah.gov/xcode/Title36/Chapter12/36-12-S15.html?v=C36-12-S15_1800010118000101, Accessed June 10, 2015.
Link to Office of Legislative Auditor General annual reports: http://le.utah.gov/audit/ad_allannualreports.htm, Accessed June 10, 2015.</t>
  </si>
  <si>
    <t>Ryan Germany, general counsel, Secretary of State Office, telephone interview, February 6, 2015;
Kristina Torres, Capitol Reporter, the Atlanta Journal-Constitution, telephone interview, February 17, 2015
Secretary of State's Election Division website, accessed March 27, 2015, http://sos.ga.gov</t>
  </si>
  <si>
    <t>In law, gifts and hospitality offered to state civil servants are regulated.</t>
  </si>
  <si>
    <t>32 VSA 163 Duties of the Auditor of Accounts (1959) 
 http://legislature.vermont.gov/statutes/section/32/003/00163
Auditor Doug Hoffer, personal interview Jan. 21, 2015.
Former Auditor Elizabeth Ready telephone interview Feb. 10, 2015.
Comprehensive Annual Financial Report for Fiscal Year ending June 30, 2014, accessed April 20, 2015. 
http://auditor.vermont.gov/sites/auditor/files/2014%20CAFR%20FINAL%20w%20cover.pdf</t>
  </si>
  <si>
    <t>Website of the Secretary of the State, (accessed June 10, 2015), http://www.sots.ct.gov/sots/cwp/view.asp?a=3172&amp;q=525432
Interview by phone and email exchange, Av Harris, communications director for the Secretary of the State's Office, April 7, 2015.
Email exchange, Tyler Kleykamp, Connecticut Chief Data Officer, Feb. 16, 2015.</t>
  </si>
  <si>
    <t>No such law exists. 
Corroborated by
Laurie McCallum, chair of the state Labor and Industry Review Commission and  former chair of the state Personnel Commission for 13 years, email interviews Feb. 8, 2015, and Feb. 9, 2015.</t>
  </si>
  <si>
    <t>Elaine Manlove, Delaware Elections Commissioner, telephone interview, March 10, 2015;
Elections Commissioner's website, accessed March 9, 2015, elections.delaware.gov; 
2014 Delaware Elections data, accessed March 9, 2015, http://1.usa.gov/1B13cKx; 
Elections data archive, accessed March 9, 2015, http://1.usa.gov/1B13ocL.</t>
  </si>
  <si>
    <t>Division of Election results archive, http://election.dos.state.fl.us/elections/resultsarchive/Index.asp, accessed April 21, 2015
Meredith Beatrice, Division of Elections director of communications, responded to questions by email April 2, 2015
Ronald Labasky, prominent elections expert and attorney, interviewed on the phone March 27, 2015</t>
  </si>
  <si>
    <t xml:space="preserve">No instances of political action committees violating Kentucky's campaign finance contribution limits to candidates or political parties have been reported or investigated since January 2013. </t>
  </si>
  <si>
    <t>Secretary of State's office press release, "Secretary of State Bowen Further Boosts Campaign &amp; Lobbying Transparency by Offering Data in Additional Format," Sacramento, Aug. 28, 2013 http://www.sos.ca.gov/administration/news-releases-and-advisories/2013-news-releases-and-advisories/db13-035/
Secretary of State, Elections and Voter Information webpage, accessed on Apr. 18, 2015
http://www.sos.ca.gov/elections</t>
  </si>
  <si>
    <t>Texas Government Code, Title 3. Legislative Branch, Chapter 321, State Auditor, Section 321.013, Effective as amended Sept. 1, 2013
http://www.statutes.legis.state.tx.us/Docs/GV/htm/GV.321.htm</t>
  </si>
  <si>
    <t>Richard Coolidge, director of communications at the Secretary of State’s office, during a Jan. 21, 2015 phone interview. 
Gerry Cummins, Vice President of the Voter Service project at the League of Women Voters of Colorado, during a Jan. 21, 2015, phone interview.
Accountability in Colorado Elections data, Secretary of State’s office, accessed April 22, 2015: http://www.sos.state.co.us/pubs/elections/ACE/home.html?menuheaders=5
Election Complaints data, Secretary of State’s office, accessed April 22, 2015: http://www.sos.state.co.us/pubs/elections/complaints/index.html
Results &amp; data, Secretary of State’s office, accessed April 22, 2015: http://www.sos.state.co.us/pubs/elections/resultsData.html?menuheaders=5</t>
  </si>
  <si>
    <t>West Virginia Code 6B-2-2a(a), Probable Cause Review Board. Complete through 2014. http://www.legis.state.wv.us/WVCODE/ChapterEntire.cfm?chap=06b&amp;art=2&amp;section=2A#02
West Virginia Code 6B2-4(v) Processing Complaints; Dismissals; Hearings; Disposition; Judicial Review. Complete through 2014. http://www.legis.state.wv.us/WVCODE/ChapterEntire.cfm?chap=06b&amp;art=2&amp;section=4#02</t>
  </si>
  <si>
    <t>Kris Kingsmore, Arizona Secretary of State Elections Services Assistant Director, telephone interview, 2/12/2015
Arizona Secretary of State Precinct-level data, Accessed May 6, 2015, http://apps.azsos.gov/results/2014/general/
Arizona County Hand Count results, Accessed May 6, 2015, http://apps.azsos.gov/election/2014/General/HandCount/default.htm</t>
  </si>
  <si>
    <t xml:space="preserve"> S.C. Code  11-7-30 (1962)
http://www.scstatehouse.gov/code/t11c007.php</t>
  </si>
  <si>
    <t>Laura Labay, external communications manager for the Arkansas Secretary of State, February 9, 2015, telephone interview.
Jay Barth, Professor of Politics at Hendrix College, February 7, 2015, telephone interview. 
Tim Humphries, Arkansas State Board of Election Commissioners Legal Counsel (previously longtime attorney for the attorney general and secretary of state), February 26,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 
Max Brantley, Senior Editor Arkansas Times, January 20, 2015, telephone interview. 
Arkansas Secretary of State website, “Research,” accessed February 4, 2015,  http://www.sos.arkansas.gov/elections/Pages/Research.aspx</t>
  </si>
  <si>
    <t>Comptroller of the Treasury statute, Tenn. Code Ann. § 8-4-110(a)
http://search.mleesmith.com/tca/08-04-0110.html
History: [Acts 1937, ch. 33, § 73; C. Supp. 1950, § 255.73 (Williams, § 255.78); T.C.A. (orig. ed.), § 8-408; Acts 1963, ch. 94, § 1; T.C.A., § 8-410; Acts 1980, ch. 476, § 1.]
Tennessee Public Records Act, 2013, Tenn. Code Ann. § 10-7-504(a)(22), 504(b)(22)
http://search.mleesmith.com/tca/10-07-0504.html</t>
  </si>
  <si>
    <t xml:space="preserve">The Fiscal Code, 1929, Article IV (Department of the Auditor General), (unconsolidated statute), Section 402 (Audits of Affairs of Departments, Boards and Commissions), http://www.legis.state.pa.us/cfdocs/legis/LI/uconsCheck.cfm?txtType=HTM&amp;yr=1929&amp;sessInd=0&amp;smthLwInd=0&amp;act=176&amp;chpt=4&amp;sctn=2&amp;subsctn=0
Right to Know Law, 2008. Act  3, unconsolidated statute.
http://www.legis.state.pa.us/CFDOCS/LEGIS/LI/uconsCheck.cfm?txtType=HTM&amp;yr=2008&amp;sessInd=0&amp;smthLwInd=0&amp;act=0003.&amp;CFID=249357484&amp;CFTOKEN=27081708 </t>
  </si>
  <si>
    <t>June 2, 2015, in-person interview with Kyle Hopkins, KTUU digital director and former longtime Anchorage Daily News reporter
March 13, 2015, email interview with Gail Fenumiai, Division of Elections director
Sample Election Returns, 2014 Statewide General Election (http://www.elections.alaska.gov/results/14GENR/), accessed Feb. 10, 2015; 
"Alaska legalizes marijuana: See how towns, neighborhoods vote," Nov. 5, 2015 (http://www.ktuu.com/news/news/legalizing-marijuana-mapping-the-election-results/29532978); 
"Mapping the U.S. Senate election," Nov. 5, 2015 (http://www.ktuu.com/news/news/senate-mapping-the-election-results/29532498);</t>
  </si>
  <si>
    <t>Political action committees and legislative caucus committees are not limited in any way in the amount of donations they can make to candidates and political parties, under Indiana's Campaign Finance Act. This was confirmed by Trent Deckard, co-director of the Indiana Election Division of the Secretary of State's office. Julia Vaughn, policy director of Common Cause of Indiana, and Andy Downs, director of the Mike Downs Center for Indiana Politics at Indiana University-Purdue University Fort Wayne, also confirmed this to be true.</t>
  </si>
  <si>
    <t>RI General Laws § 22-13, originally enacted in 1973, can be found here:
http://webserver.rilin.state.ri.us/Statutes/TITLE22/22-13/22-13-4.HTM
The Auditor General's web site, Audit Reports, accessed April 21, 2015:
http://www.oag.state.ri.us/reports.html</t>
  </si>
  <si>
    <t>Illinois enacted legislation that lifts campaign contribution limits for all candidates if a candidate contributes $250,000 to his or her own campaign in a state race or $100,000 to his or her own campaign in a local race. This allows some political action committees to circumvent donation limits.
In 2014, William Kelly, who ran for Chicago mayor, donated $100,000 to his own campaign and lifted the funding limits for all other candidates in the same race. 
Likewise, Illinois Governor Bruce Rauner contributed $17 million into his own campaign, lifting limits ahead of the governor's race. Lifts in contribution limits such as these have allowed some PACs to circumvent legally established donation caps.
For example, the Illinois Federation of Teachers Cope - a registered PAC - contributed $100,000 to former Gov. Pat Quinn in the last quarter of 2014. 
For example, the Eli Lilly and Company PAC in Indiana has donated at least $82,000 to candidates in Illinois between 2013 and 2015, according to an analysis of disclosure data. 
In 2014, Illinois candidates contributed at least $40 million of their own money to their own campaigns, according to an analysis by FollowTheMoney.org
This includes contributions from political action committees. 
A search on the Election Board website of  its "limits off" list, shows that  there were less than two dozen races qualified for the cap lift among the hundreds of races in 2014.</t>
  </si>
  <si>
    <t>Ed Packard, Alabama Secretary of State’s Office, director of elections, June 3, 2015, email interview.
Alabama Votes, Secretary of State’s Office, undated. http://www.alabamavotes.gov/ElectionsData.aspx, accessed Feb. 6, 2015.
Elections Data Downloads, Secretary of State’s Office, multiple dates. http://www.alabamavotes.gov/ElectionsData.aspx, accessed Feb. 6, 2015.
Kim Chandler, the Associated Press, government reporter in Montgomery, Ala., Feb. 4, 2015, telephone interview.</t>
  </si>
  <si>
    <t>North Dakota Century Code, § 54-10-01(2), 1890 to 2005,  http://www.legis.nd.gov/cencode/t54c10.pdf.
NDCC, § 54-06-04, 1890 to 2003, http://www.legis.nd.gov/cencode/t54c06.pdf.
NDCC, § 54-10-26, 1987 to 2003, http://www.legis.nd.gov/cencode/t54c10.pdf.
NDCC, § 54-10-29, 2005 to 2007, http://www.legis.nd.gov/cencode/t54c10.pdf.</t>
  </si>
  <si>
    <t>Ohio Revised Code 117.463 A, Annual report, 2011: http://codes.ohio.gov/orc/117.463 
Ohio Revised Code 117.15, Annual audit and inventory of state treasury and custodial funds, 1991: http://codes.ohio.gov/orc/117.15 
State auditor's annual comprehensive financial report for 2014: https://ohioauditor.gov/publications/14cafr-Auditor%20of%20State.pdf 
State auditor's 2014 annual report: https://ohioauditor.gov/publications/14AnnualReportAuditorOfState.pdf 
State auditor's 2014 Ohio Performance Team annual report: https://ohioauditor.gov/publications/14OPTannual.pdf</t>
  </si>
  <si>
    <t>The Secretary of State’s website has a plethora of statewide election data, including precinct-by-precinct results of primary and general elections. The results are available at no cost, are permanently online, dating back to 1996, and are mainly complete but there are no files that track the issuance and return of absentee ballots. However the data is in PDF form, which isn't user-friendly for sorting.</t>
  </si>
  <si>
    <t>74 O.S. Chapter 8, Section 216 
Annual Report to Governor - Other Reports (1910) http://www.oscn.net/applications/oscn/DeliverDocument.asp?CiteID=101545
74 O.S. Chapter 8, Section 212 Duties and Powers - Deputies - Audit of Books of Subdivisions of State - Cost of Examination (1910) http://www.oscn.net/applications/oscn/DeliverDocument.asp?CiteID=101536
Sample of most recent annual report by the agency:
http://www.sai.ok.gov/Search%20Reports/database/2013AnnualReportFinal.pdf</t>
  </si>
  <si>
    <t>Oregon Revised Statutes Chapter 297 - Audits of Public Funds and Financial Records, Sections 297.050; 297.070 (1959; 1997).
https://www.oregonlegislature.gov/bills_laws/lawsstatutes/2013ors297.html</t>
  </si>
  <si>
    <t xml:space="preserve">The Secretary of State’s office posts election results on line, including county-by-county results for statewide races. Results include absentee ballots but only at the county level -- not at precinct level. 
 Files are easily accessible and available for bulk download in csv format. </t>
  </si>
  <si>
    <t>Phone interview Feb. 27, 2015, with Bill Holmes, director of external affairs for the state auditor's office. 
Phone interview Feb. 25, 2015 with Jane Pinsky, director of the NC Coalition for Lobbying and Government Reform.
"Public records" defined (1935). NC GS 132-1. http://www.ncleg.net/gascripts/statutes/statutelookup.pl?statute=132-1</t>
  </si>
  <si>
    <t>Idaho has no limits on contributions to political parties, though it has limits on contributions to candidates and political committees. The limits on PAC donations are generally effective, but there are those in Idaho who seem to continue to find legal or illegal ways to get around them. Those include a group of interrelated PAC’s currently active in Idaho elections that tend to shuffle money from one PAC to another to another, before finally spending it on, say, a mailer attacking a candidate. Each PAC duly files a report saying it received a donation from the other PAC, and made a donation to yet another one. This is a way that PACs can legally hide what they’re doing, and it may allow them to circumvent limits by funneling contributions to a candidate from a donor who already has met the donation limits to that candidate.
 Each election seems to bring creative new attempts at getting around the limits. In the 2014 election for the state Legislature, a series of PACs and candidates sent out mailers promoting a tea party slate of candidates in North Idaho, and they all came from the same mailing address, but claimed to be from different entities. Some new restrictions may be in the works, but it appears to be something of a game of “whack a mole.”</t>
  </si>
  <si>
    <t>Election data is available on the Department of Elections website. Race winners and results by locality are directly on the website, while precinct-level data is available on a bulk .csv file for downloading. That information includes votes and absentee ballots, but not the number of absentee ballots issued.</t>
  </si>
  <si>
    <t>Comptroller: N.J.S.A. 52:15C- 5, N.J.S.A. 52:15B-15 (2007): http://nj.gov/comptroller/doc/statute.pdf 
Auditor (Amended 1948, c.29, s.2; 1971, c.211, s.14; 2006, c.82, s.1.): http://law.justia.com/codes/new-jersey/2013/title-52/section-52-24-4 
NJ Constitution (1844), Article VII, Section I, Paragraph 6: http://www.njleg.state.nj.us/lawsconstitution/constitution.asp 
New Jersey Statutes - Title 52 State Government, Departments and Officers - 52:24-6 Reports to Legislature and Governor. http://law.onecle.com/new-jersey/52-state-government-departments-and-officers/24-6.html</t>
  </si>
  <si>
    <t>The Secretary of State's office posts the results for all elections on its website. 
The data goes back to 1900. It is available for anyone to download into Excel or .csv format at no charge and includes results at a precinct level. The site also links to county auditors' election pages, which are another source for precinct level data. There's also a dataset of voters who voted by ID number. And voters can look up their ballot status online by entering their name and birthdate. All ballots in Washington are mail-in. All data is comprehensive, easy to digest and quickly available for free.</t>
  </si>
  <si>
    <t>State Finance Law Section 8, subsection 18, no date available, http://codes.lp.findlaw.com/nycode/STF/2/8 ; 
 2013-2014 Annual Report on Audits of State Agencies and Public Authorities, Page 4, Office of the State Comptroller, 2014, http://www.osc.state.ny.us/audits/annualreport14.pdf</t>
  </si>
  <si>
    <t>In the 2013-14 fiscal year, the commission reported it discovered 12 excess contributions to candidate or noncandidate committees resulting in a total of $34,165 escheat to the Hawaii Election Campaign Fund and $6,300 in administrative fines out of tens of millions of dollars that flow through the system. 
 It is not known how many of the contributions came from political action committees versus individuals, corporations or lobbyists, as the Campaign Spending Commission does not segregate the data in this manner.
 In the only media report located about the violations, the Sierra Club was issued a cease and desist order by the Campaign Spending Commission in late 2014 after paying $1,700 more than the $2,000 limit for mailers supporting a state House candidate running against an incumbent on Oahu.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</si>
  <si>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 xml:space="preserve">Data about elections and voting are accessible online and can be broken down in several ways. The data can be downloaded and the Lt. Governor's Office is helpful in providing the data in tailored formats. After the data is input and reviewed by the Elections Office, it is then quickly made available online.  Files can be downloaded in bulk into common format, csv or comma separated value. </t>
  </si>
  <si>
    <t>Election returns are all reported by town and city officials to the Secretary of State's Office, where they are posted online almost immediately. They are available in a timely manner and in xls. format.</t>
  </si>
  <si>
    <t>Nevada Revised Statutes 218G.160, Audit Division, Biennial Report to Legislature and Governor, 1949
https://www.leg.state.nv.us/NRS/NRS-218G.html
Nevada Revised Statutes 218G.240, Audits of State Agencies, Presentation and distribution of final report to Legislative Commission; adoption of additional procedures; restrictions on disclosures before presentation, 1977
https://www.leg.state.nv.us/NRS/NRS-218G.html
Nevada Revised Statutes 353A.065, Internal Accounting and Administrative Control, Division of Internal Audits, Annual report, 1995, http://leg.state.nv.us/NRS/NRS-353A.html</t>
  </si>
  <si>
    <t>Tennessee posts election results from 1996 forward online. The results are broken down by precinct. In addition, the state posts a link to an Excel spreadsheet that gives a breakdown by precinct. The Excel file does track the issuance and return of absentee ballots issued and can be downloaded in bulk.
 The unofficial results are posted on election night, and the official results will go up as soon as the elections are certified, Mark Goins, state Elections Coordinator, said. There is no cost, he said, to access the data. Citizens can also get the data by going to the office in person, Goins said.</t>
  </si>
  <si>
    <t>New Hampshire Statutes, Title I, Chapter 14:31, “Office of Legislative Budget Assistant,” VI, 2011
http://www.gencourt.state.nh.us/rsa/html/I/14/14-31.htm
Stephen Smith, Audit Division of Legislative Budget Assistant, Director of Audits, Feb. 11, 2015, Lowell, Mass., phone
Jeffry Pattison, Legislative Budget Assistant, January 30, 2015, Lowell, Mass., phone</t>
  </si>
  <si>
    <t>A lot of money was raised in Georgia during the 2014 campaign as the state had an open Senate seat and a gubernatorial election. There have been no reported instances during the 2014 campaign of PAC's exceeding the limit of donations to individual candidates. 
 There is, however, no limit in Georgia on donations to political parties. Common Cause Georgia warns that PAC's can give unlimited amounts to the candidate's party and direct the party to spend the money on behalf of that candidate. 
 “The dog ain't barking,” said UGA political scientist Dr. Charles Bullock referring to the fact that there was no reporting of PAC's overstepping their legal bounds in Georgia. PAC's only have to file disclosure form if they raise more than $25,000 dollars.</t>
  </si>
  <si>
    <t>Nebraska State Law 84-304.02; effective 1974, amended 1993 and 2011.
http://nebraskalegislature.gov/laws/statutes.php?statute=84-304.02</t>
  </si>
  <si>
    <t>The S.C. Election Commission publishes a full election history in machine readable format and on an easily accessible database. "We don't have anything that's not pushed out on our website," said Executive Director Marci Andino. “If you take our election results" she added, "and you take the voting system audit, then you will have audit data, the original audit data from every voting machine in the state. We have written a program that will independently read that data and make sure that the totals that the county is reporting in our election results match what the machine said.”</t>
  </si>
  <si>
    <t xml:space="preserve">Election results to the precinct level and turnout are available live on election night and afterward on the secretary of state’s website, though there are no files that track the issuance and return of absentee ballots.
All records on the website can be exported as pdf files. </t>
  </si>
  <si>
    <t xml:space="preserve">Limits do not exist. 
The headline of a recent Sun-Sentinel article state that "Scott, Crist raised most of their cash through PACs," and went on to explain that for the first time in 2014, both sides of the political spectrum financed their campaigns mostly through independent political-action committees. The committees can raise unlimited amounts of money from corporations, unions, national groups and wealthy individuals.
"I think we're really witnessing the age of big-money politics like we've never seen," Lance deHaven-Smith, a Florida State University political scientist, told the newspaper. 
Governor Rick Scott's independent PAC, Let's Get to Work, raised more than $46 million for his campaign. Crist's independent PAC, Charlie Crist for Florida, raised a little more than $30 million. </t>
  </si>
  <si>
    <t>Election returns are available online at the state level through the Department of State, which allows users to sort by statewide results and by county, but not by Pennsylvania's 9,175 precincts. Supporting data published on the Department of State's website shows turnout only during presidential elections. The available data is also published primarily in visualized form, with the raw supporting data only available for download in pdf format. 
 Data on turnout and precinct results is often published promptly and regularly on the websites of county elections boards and is thus available, albeit through a collection of sources and not in a single location.
 Full voter data is available from the Department of State for a $20 fee.</t>
  </si>
  <si>
    <t>Montana Code Annotated title 5, chapter 13, part 3, section 4, 1967 http://leg.mt.gov/bills/mca/5/13/5-13-304.htm</t>
  </si>
  <si>
    <t>All sources accessed on January 16, 2015
Massachusetts statute creating the Office of the Auditor, Ch. 11, section 12, YEAR
http://malegislature.gov/Laws/GeneralLaws/PartI/TitleII/Chapter11/Section12</t>
  </si>
  <si>
    <t>This is one of the Ohio secretary of state's strongest areas, with both current and historical data on results and turnout and information broken down to the precinct level. This is all available for bulk download in Excel format. More recent data are available for absentee and provisional ballots. The data are as complete as possible, reflecting the entirety of what is recorded about this subject. All raw information is released to the public, except to the extent necessary to comply with federal law regarding the release of personally identifiable information. The data are released by the government and are available to the public in a timely fashion. There is nondiscriminatory access to data; any person can access the data at any time without having to identify him/herself or provide any justification for doing so.</t>
  </si>
  <si>
    <t>Minnesota Statutes, Chapter 3, Section 3.97, 2014, https://www.revisor.mn.gov/statutes/?id=3.97
Minnesota Statutes, Chapter 6, Section 6.75, 2014, https://www.revisor.mn.gov/statutes/?id=6.75</t>
  </si>
  <si>
    <t xml:space="preserve">The statewide election data in Oklahoma are available in state, county and precinct-level, in an open data format that anyone can access or download from the state Election Board's website. 
The information can be downloaded in a variety of formats, including raw data Excel files. 
"All of that is updated in real time – we get the results and update minute by minute," said spokesman Bryan Dean. </t>
  </si>
  <si>
    <t>Election results are available in PDF only online, though spreadsheet format is available upon request.</t>
  </si>
  <si>
    <t>State law Sections  7-7-215; 7-7-217; 7-7-219; 7-7-77, 7-7-79 - DEPARTMENT OF AUDIT and STATE FISCAL OFFICER  (1942) : www.lexisnexis.com/hottopics/mscode/
State auditor's office: http://www2.osa.ms.gov/news/state-auditor-releases-fy2014-exceptions-report/</t>
  </si>
  <si>
    <t>Election data are available online for download into Excel from the Secretary of State's website, and include precinct-level information as well as the return (but not issuance) of absentee ballots. This information is easily accessible and can be downloaded in bulk.
 Registration or membership is not required to access the Campaign Finance Information System and the system imposes no usage costs.</t>
  </si>
  <si>
    <t>Louisiana Revised Statute 24:520. Audit of accounts of legislative auditor, passed in 1975
http://www.legis.la.gov/Legis/Law.aspx?d=84141</t>
  </si>
  <si>
    <t>New York does make available online statewide election results dating back to 1994, but that's basically the extent of the Board of Elections' commitment to open data standards. Only the most basic information -- county, district and party breakdown by candidate -- is available, and only in PDF and Excel formats. No precinct or turnout information is available.</t>
  </si>
  <si>
    <t>Maine Revised Statutes Title 5, Chapter 11, Section(s) 243, 244-E, 1965.
http://www.mainelegislature.org/legis/statutes/5/title5ch11sec0.html</t>
  </si>
  <si>
    <t xml:space="preserve">Results are broken down to the precinct level by entering county name and clicking on a "more details" window. Information on absentee ballots issued and used is available. Returns are filed online on the Board of Elections website as they come in on election night. 
Raw data is readily available and can be downloaded in bulk as .zip files. </t>
  </si>
  <si>
    <t>Maryland Annotated Code, Oct. 2014, State Government Title, TITLE 2. GENERAL ASSEMBLY
SUBTITLE 12. STAFF AND SERVICES -- DEPARTMENT OF LEGISLATIVE SERVICES
PART IV. OFFICE OF LEGISLATIVE AUDITS https://www.ola.state.md.us/top_pgs/Organizational%20Structure/OLA%20law.pdf" Section 2-1224  Audit Reports  12-17 to 12-27
Laura Johnson, Office of Legislative Audits, Director of Fiscal Compliance Audits, email 6/16/17</t>
  </si>
  <si>
    <t>Comprehensive election results data are available on the website of the secretary of state. Results are broken down by town and ward and by the number of regular and absentee ballots cast.
However, the records are posted as scanned PDFs, a proprietary format that lacks machine readability.</t>
  </si>
  <si>
    <t>Iowa Code Chapter 11.19  "Auditor of State — Auditor’s powers and duties," Code of Iowa updated as of January 2015,
https://www.legis.iowa.gov/docs/code/2015/11.pdf
Auditor of State, reports, accessed April 8, 2015
http://auditor.iowa.gov/reports/index.html
Mary Mosiman, Iowa auditor, Feb. 12, 2015, telephone interview</t>
  </si>
  <si>
    <t xml:space="preserve">Election returns and turnout are available online, broken down to the precinct level, and with files that track the issuance and return of absentee ballots. 
The results, however, are can either only be viewed or downloaded in pdf format. </t>
  </si>
  <si>
    <t>K.S.A. 46-1128, Confidentiality of Audit Reports, 1996: http://www.ksrevisor.org/statutes/chapters/ch46/046_011_0028.html</t>
  </si>
  <si>
    <t>Comprehensive election results data is available on the website of the Secretary of State. Results are broken down by town and ward and by the number of regular and absentee ballots cast.
No registration is required to download the documents, but the records are posted as scanned PDFs, a proprietary format that lacks machine readability.</t>
  </si>
  <si>
    <t>Kentucky Revised Statutes Chapter 43, Section 50, 2010, http://www.lrc.ky.gov/Statutes/statute.aspx?id=22114 accessed 24 January 2015.
Kentucky Revised Statutes Chapter 43, Section 90, 2007 http://www.lrc.ky.gov/Statutes/statute.aspx?id=22121 accessed 24 January 2015.
Libby Carlin, Kentucky Auditor of Public Accounts Office, assistant state auditor and certified public accountant, 31 December 2014, Frankfort, Kentucky, phone interview.</t>
  </si>
  <si>
    <t>There have been no documented cases of PACs exceeding donation limits to candidates or political parties. However, there's some evidence that legal circumventions of the law are occurring.
In 2014, the Colorado Republican Party asked the Secretary of State for guidance about whether the party could form an independent expenditure committee, also known as a super PAC, which is able to accept corporate donations. The Secretary of State indicated the state courts should decide. On its website, the Super PAC called itself “the first of its kind in Colorado and across most of the nation, as the state Republican Party will be utilizing existing state laws to organize and operate a committee that can raise and spend unlimited funds to aid in electing Republican candidates.” 
While state authorities didn’t oppose the Republican plans, the Denver-based nonprofit Colorado Ethics Watch intervened, challenging the move in court. Ethics Watch lost, but appealed. As the case is pending in the Court of Appeals, the Republican Party’s Super PAC, which describes itself as “the Colorado Republican Party’s official independent expenditure arm,” continued to solicit donations, which could include money from corporations. 
So while the law is clear about political parties not being able to accept corporate contributions, in practice, one of the two major parties in Colorado could be doing it via a workaround through its Super PAC, and no one would know.
 Other than this example, PACs tend to follow the rules in Colorado, according to journalist Sandra Fish, who covers campaign finance issues in Colorado. 
 Luis Toro, who watchdogs campaign finance violations through litigation as director of Colorado Ethics Watch said there were no documented instances in recent years of a PAC circumventing donation limits. There’s no need, he added, because a Super PAC could just spend independently of a candidate.</t>
  </si>
  <si>
    <t>The Secretary of State's Office publishes a daily updated report of sent/returned absentee ballots during election season, and they provide a service that allows voters to track their absentee ballots. Election results are available for all federal, statewide and state district offices and for statewide ballot issues.
 Results are broken down by precinct level. Statewide, legislative and write-in data are provided in PDF format, county by county and precinct results may be exported to Microsoft Excel.</t>
  </si>
  <si>
    <t>Data on percent of voter turnout for all elections (except general elections from 2010 and before) and the issuance and return of absentee ballots are not available online. These numbers are available upon request to the Secretary of State's Elections Division.
Election night results reporting is available from 2002 to the present, including votes for each candidate in the race, precincts reporting, and vote breakdown by county. It cannot be downloaded in bulk, but the website does have statewide voter turnout reports by county for general elections in 2010 and earlier, in PDFs.</t>
  </si>
  <si>
    <t>No such law exists.
 Maine law does not explicitly prohibit companies guilty of major procurement violations from participating in future bids. By rule, however, "any department, agency, commission, or institution of state government" is prohibited "from purchasing products made by any manufacturer or their affiliates determined not to be a responsible bidder and further specifies that the manufacturer or their affiliates in historic and continuing violation of labor laws are not responsible bidders."
 The rule does not stipulate a specific time period for blacklisting.</t>
  </si>
  <si>
    <t xml:space="preserve">Indiana Code 5-11-5-1, State Board of Accounts: Reports of examination; copies; disclosure of examination results prohibited; attorney general actions; https://iga.in.gov/legislative/laws/2014/ic/titles/005/.
Indiana Code 5-11-6-4, Grand jury; certified copy of reports disclosing crimes or offenses; expenses of field examination; https://iga.in.gov/legislative/laws/2014/ic/titles/005/.
Indiana State Board of Accounts public data site: http://gateway.ifionline.org/.
Interview: Paul Joyce, state examiner of State Board of Accounts, July 22, 2015, by email. </t>
  </si>
  <si>
    <t>Any public entity is authorized to reject the lowest bid from, or not award the contract to, a business in which any individual with an ownership interest of 5 percent or more has been convicted of, or has entered a plea of guilty or nolo contendere to any state felony crime or equivalent federal felony crime committed in the solicitation or execution of a contract or bid awarded under the laws governing public contracts. There is no requirement, however, that they reject the bid.
 There is no duty, responsibility, or requirement on a public entity to perform criminal background checks on contractors, vendors or subcontractors.</t>
  </si>
  <si>
    <t>The Secretary of State (SOS) website provides certified election data including the vote tally for each county in the state. The data is broken down to the precinct level in a separate file. 
The data is current, as the 2014 state election reports appear on the website. The reports have a .pdf format and the data does not include a file that tracks the issuance and return of absentee ballots. It appears that the last time the SOS issued a report on absentee ballot trends was in 2011.</t>
  </si>
  <si>
    <t>There is no limit on PAC contributions to ballot measures, PACs or political parties for general purposes.
There are no reported cases of political action committee donations to candidates that violated the contribution limits.
There was, however, a case in 2013 where the Small Business Action Committee (SBA-PAC) had to disgorge the contributions it had received from the Center to Protect Patient Rights and Americans for Responsible Leadership. The Fair Political Practices Commission (FPPC) decided such enforcement despite having found that SBA-PAC did not do anything wrong.</t>
  </si>
  <si>
    <t>Illinois Compiled Statutes, The State Auditing Act,  30 ILCS 5, Sec. 3-15 , August 23, 1985, 
http://www.ilga.gov/legislation/ilcs/ilcs5.asp?ActID=466&amp;ChapterID=7</t>
  </si>
  <si>
    <t>11.45 Definitions; duties; authorities; reports; rules, 2014, http://www.leg.state.fl.us/Statutes/index.cfm?App_mode=Display_Statute&amp;Search_String=&amp;URL=0000-0099/0011/Sections/0011.45.html</t>
  </si>
  <si>
    <t>Statewide election data are available on the Office of the Secretary of State’s website and are broken down into precinct level with write-in totals for elections since 2000. The files can be downloaded in .xls format.</t>
  </si>
  <si>
    <t>Department of Audits and Accounts O.C.G.A. § 50-6-32
http://law.justia.com/codes/georgia/2010/title-50/chapter-6/article-2/50-6-32</t>
  </si>
  <si>
    <t>There is no limit on PAC's contributions to political parties. 
In general, PACs follow the legal limits on contributions to candidates, though in one recent high-profile bribery case involving former Circuit Judge Mike Maggio, several went over the legal limit. The issue that popped up in the Maggio case, however, was that there was nothing legally stopping someone from forming multiple PACs to funnel money to a candidate in order to get around contribution limits. 
Another example of the practice: various PACs were formed to be active in the 2013 election cycle, all founded and funded by Joe Maynard, a Fayetteville businessman -- ostensibly separate, the PACs apparently focused on the same issues and candidates. This could become a more common practice now that corporate contributions are banned by law. Meanwhile, the use of PAC-to-PAC transfers sometimes make it very difficult to follow the money trail.</t>
  </si>
  <si>
    <t>Hawaii Revised Statutes, Title 3, Chapter 23, Section 7.5, Audit recommendations; annual report,2008, http://www.capitol.hawaii.gov/hrscurrent/Vol01_Ch0001-0042F/HRS0023/HRS_0023-0007_0005.htm
Hawaii Revised Statutes, Title 3, Chapter 23, Section 9, Reports, 1959, 
http://www.capitol.hawaii.gov/hrscurrent/Vol01_Ch0001-0042F/HRS0023/HRS_0023-0009.htm</t>
  </si>
  <si>
    <t xml:space="preserve">Title 200 of the Kentucky Administrative Regulations Chapter 5:315, Section 2, grants the Finance and Administration Cabinet the discretion to suspend companies from being eligible to bid on future contracts for up to two years. 
According to that section of the regulations, procurement officials have the discretion to suspend companies for "no more than 24 months" if the bidder or contractor has been disciplined for the following violations, as stated in 200 KAR 5:315, Section 1: 
(6) "falsifying invoices or making false representations to any state agency or official, about any payment under a contract, or to procure award of a contract..."
(7) "Collusion or collaboration with another bidder or other bidders in the submission of bids for the purpose of reducing competition." 
(8) "Failure to report, or to pay the Kentucky Revenue Cabinet any sales or use tax ..."
In addition, state department heads overseeing the procurement have the discretion to suspend or put on probation for up to 12 months any bidders or contractors who are disciplined for the following violations, as stated in 2000 KAR 5:315, Section 1:
(1) "Failure to post bid or performance bonds ..."
(2) "Substitution of commodities without the prior written approval of the purchasing agency."
(3) Failure to comply with the terms and conditions of a solicitation or contract ..."
(4) "Failure to replace inferior or defective materials, supplies or equipment immediately ..."
(5) "Refusal to accept a contract awarded pursuant to the terms of solicitation ..."
Any such violations in the last five years must be disclosed during the bidding process pursuant to Kentucky Revised Statutes Chapter 45A, Section 485. That same statute says failure to disclose that information could result in being ineligible to bid on future state contracts for up to two years. </t>
  </si>
  <si>
    <t>Maine Revised Statutes Title 1, Chapter 25, 1002, 1975.
  http://www.mainelegislature.org/legis/statutes/1/title1ch25sec0.html</t>
  </si>
  <si>
    <t>29 Del. C. 2909, http://1.usa.gov/1LquqSP, Approved May 20, 1963</t>
  </si>
  <si>
    <t>Election tallies are provided on a county-by-county basis online by the Secretary of State, but not down to the precinct level. Also, all election data sets can only be downloaded in pdf format. There is no registration requirement or usage cost while accessing the website.</t>
  </si>
  <si>
    <t>TITLE 2. LEGISLATIVE LEGISLATIVE SERVICES ARTICLE 3.LEGISLATIVE SERVICES PART 1. LEGISLATIVE AUDIT COMMITTEE - STATE AUDITOR C.R.S. 2-3-103 (2014) (2): http://www.lexisnexis.com/hottopics/colorado/?app=00075&amp;view=full&amp;interface=1&amp;docinfo=off&amp;searchtype=get&amp;search=C.R.S.+2-3-103</t>
  </si>
  <si>
    <t>While the Secretary of the Commonwealth publishes a report on voter returns following primary and general elections, it ranges from precise statistical data for primary elections (broken town to the city/town level) to summary information for general elections in a PDF format. No information on the issuance and return of absentee ballots is available. 
The information can take several weeks to several months to be available on the agency’s website. Updated tallies of returns are not made available on Election Day for voters and candidates tracking results. Dr. Maurice T. Cunningham, an associate professor of political science at the University of Massachusetts-Boston, said the lack of timely, open source data on elections is reflective of open data policies statewide. “Massachusetts government does a fairly poor job of open sourcing,” Cunningham said.</t>
  </si>
  <si>
    <t>Louisiana Revised Statutes 1495.7. Financial disclosure statements
  Passed 2008. Effective Jan. 1, 2009. Amended 2012 and 2014.
  http://www.legis.la.gov/legis/Law.aspx?d=469719 
  Louisiana Supreme Court Rules Part N. Financial Disclosure by Judges, amended effective Feb. 27, 2014
  http://www.lasc.org/rules/supreme/RuleXXXIX.asp 
  Louisiana Supreme Court Justice Greg Guidry testimony before the House Judiciary Committee on May 15, 2015.</t>
  </si>
  <si>
    <t>C.G.S., Title 2, Chap. 23, Sec. 2-92. 1949 http://www.cga.ct.gov/2011/pub/chap023.htm#Sec2-92.htm
Annual Report to the Connecticut General Assembly, Jan. 30, 2015, http://www.cga.ct.gov/apa/reports/annual/Annual%20Report%20to%20the%20Connecticut%20General%20Assembly_20150130_CY2014.pdf</t>
  </si>
  <si>
    <t>No such law exists.
Ark. Code 10-4-417, “Presentation and filing of audit reports,” 2005. 
http://law.justia.com/codes/arkansas/2012/title-10/chapter-4/subchapter-4/section-10-4-417/
Ark. Code 25-1-401, “Arkansas Transparency Act,” 2011. 
http://law.justia.com/codes/arkansas/2012/title-25/chapter-1/subchapter-4/section-25-1-401/</t>
  </si>
  <si>
    <t>Government Code §8548.9 (Amended 2011)
http://leginfo.legislature.ca.gov/faces/codes_displaySection.xhtml?lawCode=GOV&amp;sectionNum=8548.9.</t>
  </si>
  <si>
    <t>No such laws exist
 Executive Order 2008-454, Gov. Steve Beshear, 27 May 2008, http://ethics.ky.gov/SiteCollectionDocuments/ExecutiveOrder2008-454.pdf, accessed 7 February 2015.
 Kentucky Revised Statutes Chapter 11A, Section 50, 2000, http://www.lrc.ky.gov/Statutes/statute.aspx?id=596, accessed 20 January 2015.
 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Kentucky Revised Statutes Chapter 61, Section 740, 1972, http://www.lrc.ky.gov/Statutes/statute.aspx?id=23032, accessed 6 February 2015.</t>
  </si>
  <si>
    <t>The limits on political action committees' donations to candidates are generally respected, though there are no limits for giving to parties. 
Political action committees can contribute to candidates under the same limits imposed on individual contributions. Committees certified by the Secretary of State to give at higher levels ("Super-PACs") are permitted to contribute $10,000 to local candidates, $8,000 to legislative candidates and $9,020 to statewide candidates. 
LLCs and trade unions that do not disclose donors are allowed to spend unlimited money on electioneering election or defeat of a particular candidate, but they are not allowed to give to candidates.</t>
  </si>
  <si>
    <t>First, under Iowa Code section 722.1, "it is a felony offense to bribe or attempt to bribe a public official." 
Additionally, under the Iowa Department of Administrative Service's administrative code, a vendor can be suspended or debarred if he or she attempts to influence the decision of a state employee involved in the procurement process. A vendor can be suspended for up to one year or debarred from future business, depending on the severity of the actions. Applicants can also be disqualified if they attempt to coerce or bribe officials.</t>
  </si>
  <si>
    <t>Arizona Revised Statutes Title 41 Chapter 7 Article 10.1-1279.03 Powers and Duties 
http://www.azleg.gov/ars/41/01279-03.htm
Laws current as of March 30, 2015.</t>
  </si>
  <si>
    <t>K.S.A.Article 41 Chapter 19, Statement of Substantial Interests, 1976. http://www.kansas.gov/ethics/State_Level_Conflict_of_Interest/Rules_&amp;_Regulations/index.html Kansas Secretary of State website: https://www.kssos.org/elections/ssi/secure/ssi_examiner_entry.asp</t>
  </si>
  <si>
    <t>Kansas law gives the Secretary of Administration authority to bar persons convicted of bribery and other offenses from participating in future bids for a period of three years, but does not require the secretary to do so.</t>
  </si>
  <si>
    <t>According to Alaska Public Offices Commission executive director Paul Dauphinais, this has not been a documented problem, and if there were an overt violation brought to light the offender would be required to return illicit funds to the donor or hand them over to the state. A fine would be imposed, if necessary. A review of the database of complaints processed by APOC confirms this has not been a documented problem.
Additionally, Alaska law limits PAC-to-PAC transfers to $1,000 per year. 
Former House Speaker Mike Bradner declined to offer specific examples but said he has heard of anonymous LLC contributions occurring, as well as other attempts to conceal donors. "I've heard that it takes place," he said.</t>
  </si>
  <si>
    <t>The Alabama Legislature in 2010 passed a ban on PAC-to-PAC transfers and transfers from tax-exempt 527 groups to PACs operating in Alabama. The state still grapples with the law’s meaning and ramifications, on occasion. The amount PACs are allowed to give candidates is not capped, but PACs are not allowed to give money to parties or to other PACs, a technique that had been used liberally in Alabama to obscure the source of funding for a candidate.
Questions about the law surfaced almost immediately. The Alabama Democratic Conference challenged parts of the law, and a federal magistrate initially ruled that the PAC-to-PAC transfer ban did not apply to donations PACs make to groups to be spent on things such as voter education and get out the vote campaigns. The magistrate ruled that the ban applied only to transfers among PACs to benefit a candidate. The 11th Circuit Court of Appeals later overturned that ruling, leaving the ban intact. 
Then-Chairman of the Democratic Party Mark Kennedy said the ban was financially crippling to the Democrats, which had relied on donations from large interest groups such as the Alabama Education Association. 
Several times since the law’s passage candidates have returned money after questions were raised about particular donations, including the attorney general himself. 
Attorney General Luther Strange’s re-election campaign received $50,000 in April 2014 from RAGA Alabama PAC, a PAC set up in Alabama by the Republican Attorneys General Association.  RAGA’s only contribution came from the Republican Attorneys General Association, which had been granted 527 status the previous January. The money was returned after the media questioned the donation. A spokesperson for Strange’s campaign said the campaign was unaware of any legal violation but returned the money out of an excess of caution.</t>
  </si>
  <si>
    <t>A.S. 24.20.311, Reports (http://www.touchngo.com/lglcntr/akstats/Statutes/Title24/Chapter20/Section311.htm), accessed Feb. 13, 2015</t>
  </si>
  <si>
    <t xml:space="preserve">The Bureau of Corporations, Elections and Commissions posts tabulations of election results online. The results are available in excel documents (.xlsx) and include data to the precinct/municipality level for all state races in a given election year. 
 Turnout figures are not pre-calculated by the Bureau; however, data for both total vote tallies and registered voters is tabulated, and turnout could, ostensibly, be calculated dividing totals for the latter by the former, albeit laboriously.
 Raw data tracking the issuance and return of absentee ballots (overseas and military voters) for the 2014 election is available in a text file format.
 Summary data of absentee voting for previous elections (2012 and previous) was also available online.
 </t>
  </si>
  <si>
    <t>State Government, Alabama Title 41, Chapter 5, Section 6, 1951.
http://alisondb.legislature.state.al.us/alison/codeofalabama/1975/coatoc.htm, accessed June 7. 2015.</t>
  </si>
  <si>
    <t>Iowa Code Chapter 68B.35 " Government Ethics and Lobbying — Personal financial disclosure — certain officials, members of the general assembly, and candidates," Code of Iowa updated as of January 2015, https://www.legis.iowa.gov/docs/code/2015/68B.pdf</t>
  </si>
  <si>
    <t>The election results are available online as the ballots are counted. In addition to the total vote, the information also includes vote counts by precinct. The website is updated every five minutes on election night. The results, including ballots cast during the early voting period, are as complete as possible when reported and are the sole source of official data primary data, which are available to everyone online for free on computers using standardized software. Election results are available for easy bulk download in Excel format.
The information stays online permanently with the results – by precinct, by race, by party, and other demographics – from previous elections immediately available. Additionally, monthly voter registration statistics are available online for previous years.
 Within a few days, the results include demographic breakdowns, too. The results are kept on the website and are easily accessible for comparisons over the years.</t>
  </si>
  <si>
    <t>Indiana Code 4-2-6-4, State Ethics Commission rules; https://iga.in.gov/legislative/laws/2014/ic/titles/004/. 
  Indiana Code 4-2-6-9, conflict of interest statements; https://iga.in.gov/legislative/laws/2014/ic/titles/004/. 
  Indiana Code 2-2.2, Indiana state ethics law, https://iga.in.gov/legislative/laws/2014/ic/titles/002/. 
  Indiana Code 33-23-11-16, economic interest statements; https://iga.in.gov/legislative/laws/2014/ic/titles/033/.</t>
  </si>
  <si>
    <t>Indiana's procurement law does not create a formal "blacklist" of contractors guilty of major procurement violations who are prohibited from bidding on other contracts. But the law does create a process by which companies can be deemed "non-responsible" and placed on suspension and the department follows other procedures to suspend or disbar companies if they have been convicted of a crime, such as bribery, or were deceitful in any way.</t>
  </si>
  <si>
    <t>No such law exists. 
The Legislative Audit Bureau (LAB) files a biennial report detailing investigations, advisory opinions and findings. The law at 13.94(1)(j)  requires  the LAB to "prepare a biennial report of its activities, including recommendations for efficiency and economy in the expenditure of appropriations made by the legislature. The bureau shall file the report with the legislature under s. 13.172 (2) at the beginning of each regular session and with the governor and department of administration no later than January 15 of each odd-numbered year." There is no explicit provision to make the report available proactively, but the reports are covered by the state open records law to the extent that Wisconsin has a presumption of openness.
The most recent report is available at LAB Report 14-16 “Biennial Report,” December 2014 http://legis.wisconsin.gov/lab/reports/14-biennialreport.pdf.</t>
  </si>
  <si>
    <t>A 100 score is earned if there are no documented instances of PAC's contributions to candidates and parties circumventing donation limits. 
A 50 score is earned if the limits are occasionally circumvented.
A 0 score is earned if limits are usually circumvented or do not exist.</t>
  </si>
  <si>
    <t>Illinois Compiled Statutes, Governmental Ethics Act, 5 ILCS 420, Sec. 4A-101, Chapter 127, par. 604A, April 3, 2009, http://www.ilga.gov/legislation/ilcs/ilcs4.asp?DocName=000504200HArt%2E+4A&amp;ActID=129&amp;ChapterID=2&amp;SeqStart=5300000&amp;SeqEnd=6300000</t>
  </si>
  <si>
    <t>The Wyoming Department of Audit is required to report annually on its activities. 
"The director of the department of audit shall report on or before December 31 of each year to the governor and the legislature, financial information regarding counties, cities, towns and special districts," the statute says. 
The department head also  "shall prepare a report of each examination of public offices and institutions and he shall keep a permanent file of the reports."</t>
  </si>
  <si>
    <t xml:space="preserve">The Kentucky State Board of Elections makes available election results as well as voter turnout statistics. However, voter registration reports and official election result reports are available online only in the proprietary PDF format, which is not compatible with all browsers. 
Not only does the website include access to the final "official" election night tallies as certified by the Board of Elections, but it includes the unofficial "Election Night Results" page provided by a private vendor who contracts with the state for elections dating back to the 2010 primary when that vendor first was used. 
The preliminary "Election Night Results" sections are updated as the 120 Kentucky county clerks turn in their results on Election Night. And the "official" reports are made available online as soon as the Board of Elections certifies the results. Voter registration numbers are updated regularly as well. </t>
  </si>
  <si>
    <t>Hawaii Revised Statutes, Title 7, Chapter 84, Section 17, Requirements of disclosure, 1972,
  http://www.capitol.hawaii.gov/hrscurrent/Vol02_Ch0046-0115/HRS0084/HRS_0084-0017.htm
  Hawaii Revised Statutes, Title 7, Chapter 84, Section 17.5, Disclosure files; disposition, 1989,
  http://www.capitol.hawaii.gov/hrscurrent/Vol02_Ch0046-0115/HRS0084/HRS_0084-0017_0005.htm</t>
  </si>
  <si>
    <t>Idaho law closely regulates gifts and hospitality offered to members of the executive branch and their family members. In the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In addition, Idaho Code Section 18-1359E bans appointment, hiring, or paying of public funds to a relative of a public servant “who is related by either blood or marriage within the second degree.” The second degree of consanguinity extends to first cousins.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</si>
  <si>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The State Auditor's Office, as required by law, publishes annual report detailing investigations into fraud, performance audits and any special reviews.
 It also publishes separate reports on audits of public funds and accounts not controlled by the state Treasurer and internal agency audits to check for compliance with federal regulations. These reports are subject to the state's Open Records Act.
 The statute on the duties of the state auditor explicitly requires the office to publish all reports of investigations prompted by a hotline.</t>
  </si>
  <si>
    <t>No such law exists. 
 In state law, there is only a general provision that requires all state agencies, including the auditors’ offices, shall make reports and documents available to the public.</t>
  </si>
  <si>
    <t>Under § 30-141, “The Auditor of Public Accounts shall make an annual report of the activities of his office to the Governor and the General Assembly." The auditor's report is sent to the Joint Legislative Audit and Review Commission, Senate Finance and House Appropriations Committees and then released broadly. The report summarizes any investigations in its annual report, unless it is a major fraud incident.
The Office of Inspector General is required to create an annual report for the governor and General Assembly that summarizes the activities of the office. It must include description of significant issues, recommendations for correction action, a summary of matters referred to law-enforcement agencies along with actions on them, the number of reports and types of investigations completed by the office, the development and maintenance of internal audit programs in the state and nonstate agencies and the results of performance reviews. 
For both of these entities, the investigations are summarized so that they count the number of complaints and various resolutions to the complaints.</t>
  </si>
  <si>
    <t>The Iowa Secretary of State publishes a variety of reports on the state elections, including election results and statistics, voter registration totals, and precinct and district maps. Election results and statistics for general elections include the official canvass by county and by precinct, turnout report, and daily absentee statistics tracking the number of ballots requested, sent and returned. Some reports are in Excel format, but most are found in pdf. Reports date back to 1996. Voter registration files are broken down by county, state House district, state Senate district, and congressional district. The office also published a pdf report of the voting systems used by county.</t>
  </si>
  <si>
    <t>The Secretary of State's office provides the results of elections of state offices, legislative offices and county, city, township and school board races online, soon after the elections are done. The office publishes a significant amount of statewide election data online, but files are only available for download in pdf format. 
 Election results are provided by county and statewide for federal, state and local elections, broken down by general elections, primaries and special elections. Links for election results since 2001 are provided, as well as links to federal elections dating back to 1920. But election results are not broken down to the precinct level at this site. In addition, selected voter registration and turnout statistics are provided by county and statewide from 1948 to 2014.
 In Ball State University political science professor Ray Scheele's opinion, the post election returns are provided very quickly by county and are posted going back many years. The only election data that is difficult to obtain are voter registration lists, which are required by federal law to be available in digital form. If the public wants to obtain them, though, Scheele said they have to go to the county chairmen of each party or the state chairmen and ask for the data digitally or get handwrite the information at the county clerk's office.</t>
  </si>
  <si>
    <t>Georgia Government Transparency and Campaign Finance Act. - O.C.O.G § 21-5-50 (a) (3) 2012
  http://www.ethics.ga.gov/wp-content/uploads/2011/08/2014-B%20GA%20Govt%20Transparency%20and%20Campaign%20Finance%20Act%20effective%20Januay%2031%202014%20INCORPORATING%20HB310%20and%20SB297%20FINAL.pdf
  Guidelines on Personal Financial Disclosure
  http://www.ethics.ga.gov/2011/04/personal-financial-disclosure/</t>
  </si>
  <si>
    <t>29 Del C. 5812: http://1.usa.gov/1zNbEmq, Approved July 8, 1983. 
Delaware Constitution of 1897, Article IV, Section 37: http://1.usa.gov/1IHNyy6
 Court on the Judiciary Rules, Accessed 4-30-2015: http://1.usa.gov/1DO8M5w</t>
  </si>
  <si>
    <t>Florida Statutes 112.3144, 112.3145 Disclosure of financial interests and clients represented before agencies.— (2)(b)(7), http://www.leg.state.fl.us/statutes/index.cfm?App_mode=Display_Statute&amp;Search_String=112.3145&amp;URL=0100-0199/0112/Sections/0112.3145.html</t>
  </si>
  <si>
    <t>The law says the Auditor must "(a)nnually perform or contract for the audit of the basic financial statements of the State of Vermont." That refers to the Comprehensive Annual Financial Report. The Office is not legally required to issue its other audit reports according to any set schedule, but only "from time to time."
 The legislative and judicial branches of government are not audited.</t>
  </si>
  <si>
    <t>Executive branch employees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legislator or employee in the performance of the legislator's or employee's official duties or is intended as a reward for any official action on the legislator's or employee's part," according to Hawaii Statutes, Chapter 84, Section 11.
Any other gifts given the employee or spouse or dependent child valued in the aggregate of more than $200 must be disclosed on an annual form whether the gift is in the form of money, service, goods, or any other form.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t>
  </si>
  <si>
    <t>Colorado constitution, Article XXIX, Ethics in Government, Section 5. Independent ethics commission, Amendment 41, 2006, (1): http://tornado.state.co.us/gov_dir/leg_dir/olls/constitution.htm#ARTICLE_XXIX_Section_5
 Amy DeVan, executive director of the Colorado Independent Ethics Commission, during a Jan. 27, 2015, phone interview.
William Campbell, Commission on Judicial Discipline director, in a July 27, 2015 e-mail.</t>
  </si>
  <si>
    <t>The Illinois State Board of Elections makes available election data electronically down to the precinct level on its website. Once selected 'Election Results' on the search engine, the user can access data on election turnout and precinct results. It does not, however, have data on absentee ballots, provisional ballots, or early in-person ballots. 
The election data can be downloaded in a common format - the comma separated value (csv). Citizens can access the information without barriers and users are not required to register before accessing this data.</t>
  </si>
  <si>
    <t>C.G.S., Title I, Chap. 10, Sec. 1-80(h), 1977. http://www.ct.gov/ethics/cwp/view.asp?a=2313&amp;q=432632#183
C.G.S., State Code of Ethics, Chap. 10, Sec. 1-83(a) (1) and 1-83(b), 1977. http://www.ct.gov/ethics/cwp/view.asp?a=2313&amp;q=432632#183</t>
  </si>
  <si>
    <t>As public employees, members of the executive branch and their family, which includes a spouse and dependent children, are prohibited from accepting gifts above $75. 
 As state employees, they must also abide by a 2011 executive order that caps gifts and hospitality to state employees to $25.</t>
  </si>
  <si>
    <t xml:space="preserve"> There is no specific law mandating a publication of an annual report of the State Auditors Office. The office does undergo  Peer Review  from the National State Auditor’s Association each three years. The office passed the most recent review in 2015.
The Office of Legislative Auditor General is required to prepare an annual report according to Utah Code 36-12-15(11).
</t>
  </si>
  <si>
    <t xml:space="preserve">Florida Statutes 112.313 (2) and 112.3148 (3) regulate gifts and hospitality with respect to both members of the executive branch and their immediate families, defined as "any parent, spouse, child, or sibling."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
112.3148 Reporting and prohibited receipt of gifts by individuals filing full or limited public disclosure of financial interests and by procurement employees.—
(3) A reporting individual or procurement employee is prohibited from soliciting any gift from a vendor doing business with the reporting individual’s or procurement employee’s agency, a political committee as defined in s. 106.011, or a lobbyist who lobbies the reporting individual’s or procurement employee’s agency, or the partner, firm, employer, or principal of such lobbyist, where such gift is for the personal benefit of the reporting individual or procurement employee, another reporting individual or procurement employee, or any member of the immediate family of a reporting individual or procurement employee.
Kerrie Stillman with the Ethics Commission confirms that hospitality is addressed under the gift-rule as long as it can be considered as something with a monetary value. Then it is prohibited or reportable under the law. </t>
  </si>
  <si>
    <t>The Political Reform Act of 1974, Government Code §87200 (Amended 2012)
 http://leginfo.legislature.ca.gov/faces/codes_displaySection.xhtml?lawCode=GOV&amp;sectionNum=87200.
 Business and Professions Code, §6038 (1984)
 http://leginfo.legislature.ca.gov/faces/codes_displaySection.xhtml?lawCode=BPC&amp;sectionNum=6038.</t>
  </si>
  <si>
    <t>Idaho election results, turnout figures and supporting data all are posted on the Idaho Secretary of State’s website, where they also are archived and the records go back to 1990. Results are available by congressional district, legislative district, county and precinct, and the raw data can be downloaded for analysis. There is no charge and the information is all available freely online. All files can be easily downloaded in Excel.</t>
  </si>
  <si>
    <t>The Division of Elections maintains a publicly accessible election night reporting website that provides up-to-the-minute information on elections returns as they are tabulated and submitted by the county supervisors of elections offices. Precinct-level election results data are available on some of the county websites on election night as well, while statewide precinct-level results are posted to the Division’s website 45 days after the election. 
As for absentee ballots, voters can use an absentee ballot tracking tool on their supervisor of elections’ website to track the status of their absentee ballot.  Daily statewide reports of this information are available on the Division’s website during the period 60 days before the primary election through 15 days after the general election, but such reports are only accessible to certain individuals and entities per Florida Statutes 101.62(3), Florida Statutes.
The data can be downloaded in bulk in .txt and is easily accessible.</t>
  </si>
  <si>
    <t>The Secretary of State provides election data through its website. The voting records can be easily accessed and searched, as well as being available for download in several open data formats. 
Users can access and read the data without needing to use any specific programs and data as far back as 1988 is made available on the website.</t>
  </si>
  <si>
    <t>Ark. Code 21-8-701 (d), "Persons required to file," 1988
 http://law.justia.com/codes/arkansas/2012/title-21/chapter-8/subchapter-7/section-21-8-701/</t>
  </si>
  <si>
    <t>Precinct-level voting and turnout statistics are posted on the Office of Elections website the day after the elections in text format, making it easy to transfer to most number-crunching programs. The data includes both walk-in and absentee ballot statistics, including the issuance of absentee ballots and whether they were returned.
Although some files can be downloaded in bulk in txt form, many of the data sets are only available in pdf.</t>
  </si>
  <si>
    <t>Section 1-84 of the state Ethics Code, subsections (a) through (g), prohibit gifts to be offered or accepted by members of the executive branch, their spouse, or the official's parent, sibling, child or spouse of the child.
The Code of Ethics defines “Immediate family” as "any spouse, children or dependent relatives who reside in an individual’s household."
The section specifically prohibits fees or honorariums for an article or speech given by a public official, state employee, or the governor's spouse, and gives detailed instructions -- in 1-84(i), paragraph (2)(k) -- on how gifts of hospitality must be declared to the Office of State Ethics. The statute, in part, says,
"If a public official, Governor’s spouse or state employee receives such a payment or reimbursement for lodging or out-of-state travel, or both, [he or she] shall, not later than thirty days thereafter, file a report of the payment or reimbursement with the Office of State Ethics, unless the payment or reimbursement is provided by the federal government or another state government. If a public official, Governor’s spouse or state employee does not file such report within such period, either intentionally or due to gross negligence on the public official’s, Governor’s spouse’s or state employee’s part, the public official, Governor’s spouse or state employee shall return the payment or reimbursement."</t>
  </si>
  <si>
    <t>While Maine’s Governmental Ethics law does not broadly restrict legislators from entering the private sector after leaving the government, one restriction does exist, requiring a “waiting period before engaging in lobbying activities.” Lobbying is prohibited until “one year after…that person’s term as a Legislator ends.” 1 §1024</t>
  </si>
  <si>
    <t>In law, there is a process in place to evaluate the performance of judges.</t>
  </si>
  <si>
    <t xml:space="preserve">Because Section 42 of Kentucky's Constitution established the General Assembly as a part-time legislature, many of the citizen legislators have jobs in the private sector while serving in office. 
However, Kentucky Revised Statutes Chapter 6, Section 757 bars a former legislator from serving as a legislative agent and lobbying his or her former colleagues for two years after departing the General Assembly. That same statute forbids a legislator from serving concurrently as a lobbyist. </t>
  </si>
  <si>
    <t>Legislators have no restrictions on entering the private sector, except for a two-year prohibition against lobbying the chamber in which they served.</t>
  </si>
  <si>
    <t>No public officer, lawmaker, local government official, or government employee in Colorado can accept gifts of more than $50 (subject to inflation), per the Colorado constitution’s gift ban, a citizen initiative that passed in 2006. Spouses and children of public officials also fall under the ban. The word “hospitality” does not exist in the state’s gift ban, but the law does regulate a “thing of value.”</t>
  </si>
  <si>
    <t xml:space="preserve">Election returns and voter turnout from 2014 are available online on the website of the Secretary of the State's (SOTS) office. The state does not release election results by precinct, but by municipality, down to each state House district. Results, which are handwritten by the town clerk, head moderator, or other voting official, include information, town by town, on results for any constitutional amendment questions, and the number of absentee ballots issued by the town clerk, the number of absentee ballots received and the number rejected. These results are available for download in pdf format only. </t>
  </si>
  <si>
    <t>Jim Radda, Ninth District Circuit Court Judge, State of Wyoming, May 8, 2015, phone. Supreme 
Court Censures Cheyenne Attorney, Wyoming State Bar website, April 20, 2015
https://www.wyomingbar.org/supreme-court-censures-cheyenne-attorney/
Wyoming Supreme Court censures Cody lawyer, Ben Neary, Associated Press, Oct. 29, 2014
http://www.washingtontimes.com/news/2014/oct/29/wyoming-supreme-court-censures-cody-lawyer/?page=all
Laramie Judge Censured by Wyoming Supreme Court, Kari Eakins, Laramie Live, March 27, 2012 
http://laramielive.com/laramie-judge-censured-by-wyoming-supreme-court/?trackback=tsmclip</t>
  </si>
  <si>
    <t xml:space="preserve">Several news organizations that regularly seek records from state government say that, in their experience, most state agencies and officials provide the information requested or cite the section of law that allows the request to be denied. 
The occasional exception is the higher education system. In one case, a news organization requested a set of emails from a university president involving a hunting trip with another university president and someone whose name was redacted. The university claimed that was the name of a donor, which open-record laws exempt. The news organization complained to the attorney general and it was revealed the “donor” was actually a state senator and architect whose firm does business with state higher education institutions. In another case, legislative staff members found that a university had deleted thousands of the president’s emails just as they were making the request. The university claims it was an accidental purge of old emails but what electronic records remain make it impossible to tell if that was the case.
None of the expert sources mentioned significant or even occasional run-ins with government entities.  </t>
  </si>
  <si>
    <t>James Boll, retired Dane County Circuit judge, face-to-face interview, Feb. 8, 2015
James Alexander, retired executive director, Wisconsin Judicial Commission, phone interview Jan. 28, 2015; email interviews Feb. 3, Feb. 8 and Feb. 10, 2015.
Wisconsin Judicial Commission Annual Report 2014, http://www.wicourts.gov/courts/committees/judicialcommission/annualreport.pdf
Background:
Brennan Center for Justice, NYU; "Wisconsin Judicial Elections
Updated 02/23/04", http://www.brennancenter.org/sites/default/files/legacy/d/WI_FileWeb.pdf, accessed May, 11, 2015
"Judging the Judges: Wisconsin Judicial Commission 2005 Annual Report" by Hannah Dugan, Wisconsin Lawyer, April 2006, http://www.wisbar.org/newspublications/wisconsinlawyer/pages/article.aspx?Volume=79&amp;Issue=4&amp;ArticleID=1086</t>
  </si>
  <si>
    <t>Steve Canterbury, administrator of the West Virginia Supreme Court, in a telephone interview from his office in the state Capitol Jan. 6, 2015.
Jeff Jenkins, staff writer for MetroNews, article entitled Complaint filed against magistrate, published Oct. 10, 2014.
http://wvmetronews.com/2014/10/10/complaint-filed-against-magistrate/
Kim Freda, assignment editor for WBOY News, article entitled Sexual abuse case against Harrison County magistrate to be presented to grand jury, published Oct./ 29, 2014.
http://www.wboy.com/story/27155459/sexual-abuse-case-against-harrison-county-magistrate-to-be-presented-to-grand-jury
Rachael Cipoletti, chief lawyer for the Supreme Court’s Disciplinary Counsel, in a telephone interview Jan. 7, 2015 and an email interview Jan. 8, 2015, from her office in Charleston WV.
Rachael Cipoletti, Office of Disciplinary Counsel Statistics for Lawyer Discipline And Complaints: 2013, on file in the Office of Disciplinary Counsel.</t>
  </si>
  <si>
    <t>Election data are available on the Secretary of State’s website in real time (though typically slower than the Associated Press) and historical data is kept on the website. The data includes election returns and turnout, broken down to the precinct level. 
The results, however, can only be viewed and/or downloaded in pdf format.
Information regarding the issuance and return of absentee ballots is available on the county level and requires contacting each individual county.</t>
  </si>
  <si>
    <t>The Secretary of State, one of the few state agencies that makes data available in raw files, maintains a readily accessible and easy to use website. 
The Secretary of State makes available data on voter participation and final election results in pdf format on its website. Some files can also be downloaded in bulk to Excel format.</t>
  </si>
  <si>
    <t>California law regulates gifts and hospitality offered to executive branch members. Officials, including the governor, are prohibited by law from receiving gifts with an aggregate value of more than $460 annually per donor. (The limit is adjusted every two years for the cost of living.) Gifts for weddings, birthdays and holidays that are not "substantially disproportionate in value" need not be reported. By regulation, gifts to family members that could be construed as attempting to influence the official must be reported.
 §82028 of the Political Reform Act defines "gift" as " any payment that confers a personal benefit on the recipient, to the extent that consideration of equal or greater value is not received and includes a rebate or discount in the price of anything of value unless the rebate or discount is made in the regular course of business to members of the public without regard to official status."</t>
  </si>
  <si>
    <t xml:space="preserve">The Arizona Secretary of State's election data are accessible to the public, and available in both csv and pdf format. The information is easily accessible and files can be downloaded in bulk. </t>
  </si>
  <si>
    <t>The governor's proposed budget, which is released annually in February, is made available immediately, online for free, at the State Budget Office's website.</t>
  </si>
  <si>
    <t>The Division of Elections releases election data immediately as results are returned from precincts on the night of elections, and then incrementally as in-person and mail absentee ballots are returned. 
Data is broken down to the precinct level and in its final form includes the issuance and return of absentee ballots. An example of the immediate availability and utility of this data can be seen in maps created by Anchorage NBC affiliate KTUU which visually show the outcome of the U.S. Senate election and a ballot measure to legalize commercial growth and possession of cannabis. 
"The state info is pretty accessible if you know where to look for it," says Kyle Hopkins, KTUU digital director. "Two years ago, if you wanted shapefile data, CSV, what most modern journalists want, you didn’t see it. But as of the election last fall, the shapefiles are there, the comma separated values are there, the precinct data. You just have to ask or know where to look."</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</si>
  <si>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 21-8-(402, 801)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 21-8-801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 21-8-402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 §21-8-701 (d)(9)
The newly enacted Amendment 94 to the Arkansas Constitution, passed by legislatively referred ballot initiative in 2014, also bans all gifts from lobbyists to the governor, lieutenant governor, secretary of state, treasurer, auditor, attorney general, and commissioner of state lands, though exceptions exist, including “[f]ood or drink available at a planned activity to which a specific governmental body is invited.” Arkansas Constitution Article 19, Section 30</t>
  </si>
  <si>
    <t>Richard Combs, Director, Legislative Counsel Bureau, Nevada Legislature, Las Vegas, NV, April 3, 2015, and April 15, 2015 by phone and April 8, 2015, by email
Sondra Cosgrove, Professor of History, College of Southern Nevada and President, League of Women Voters Las Vegas Valley, Las Vegas, NV, March 17, 2015, by phone.
The Sunlight Foundation, Ten Principles for Opening Up Government Information, 2010, accessed May 21, 2015
https://sunlightfoundation.com/policy/documents/ten-open-data-principles/</t>
  </si>
  <si>
    <t>Mary Baker, Commissioner of Political Practices, program supervisor, 9 March 2015, Helena, Montana, email
Commissioner of Political Practices, Lobbyist and principal search, 2015, https://app.mt.gov/cgi-bin/camptrack/lobbysearch/lobbySearch.cgi?SESSION=2016&amp;SEARCH_TYPE=ALL_LOBBY&amp;ACTION=STARTSEARCH&amp;LASTNAME=C&amp;Submit=Continue</t>
  </si>
  <si>
    <t>Gifts made to members of the executive branch are regulated. If the gifts come from a lobbyist, reporting requirements apply to the lobbyist. 
All gifts accepted by members of the executive branch are subject to financial disclosure requirements. No dollar limits are applied to gifts.
Gifts that are given with intent to bribe are prohibited. The gifts law doesn't apply to family members.</t>
  </si>
  <si>
    <t>State law considers employees of the four statewide pension systems as public servants who are expressly forbidden from soliciting or accepting anything of economic value as a gift or gratuity from any person who has or is seeking a contractual or business relationship with the agency. The law is unclear about gifts and hospitality to family members beyond spouses.</t>
  </si>
  <si>
    <t>Patrick O'Donnell, clerk if the Nebraska Legislature, phone interview March 27, 2015
List of registered lobbyists, accessed April 28, 2015
http://nebraskalegislature.gov/reports/lobby.php
Lobbyist reports, accessed April 28, 2015 
http://nebraskalegislature.gov/lobbyist/view.php</t>
  </si>
  <si>
    <t>The Secretary of State for several years had reported election results in real time on its website. It did not do real-time results in the 2014 election, but the program will resume in 2016, according to Ed Packard, director of elections. The Secretary of State's website does post results in PDF and Excel formats. Precinct-level data, absentee ballots and write-in vote reports are available online shortly after they are submitted to the Secretary of State’s Office. They also are available in PDF and Excel formats. The data are easily accessible and can be downloaded in bulk.</t>
  </si>
  <si>
    <t>The personnel rules governing employees of the Kentucky Retirement Systems, as amended and approved May 20, 2010, require that all employees adhere to the Executive Branch Code of Ethics, as outlined in Kentucky Revised Statutes Chapter 11A. Specifically, section 2.01 of the Kentucky Retirement Systems' personnel policies, states that all employees of the systems "shall manage personal and business affairs so as to avoid any violation of the Executive Branch Code of Ethics."
Under that ethics code, Kentucky Revised Statutes Chapter 11A, Section 45, Subsection 1, explicitly says that public servants and all employees of state government and their spouses or dependent children cannot knowingly "accept any gifts or gratuities, including travel expenses, meals, alcoholic beverages and honoraria" worth more than $25 in a year from anyone regulated by, in litigation with or involved in business dealings with the state.
In addition, the Kentucky Retirement Systems' rules specifically state in Section 2.03, Subsection (2) that "an employee or a member of the employee's family shall not accept, solicit, or agree to accept any gift, favors, or anything of value with the understanding that the official actions of any employee will be influenced."
The Kentucky statute that outlines the powers and responsibilities of trustees of the Kentucky Retirement Systems requires the board members to adhere to the executive branch code of ethics, which includes adhering to the $25 limit on gifts and hospitality. KRS 61.645, Subsection (6)(b) states that "a trustee shall be removed from office upon conviction of a felony or for a finding of violation of any provision of KRS 11A.020 or 11A.040 by a court of competent jurisdiction."</t>
  </si>
  <si>
    <t>The executive's budget proposal is available on the state's website for free and within a week of its completion. An additional narrative published with the budget proposal outlines the goals and priorities the governor wants to highlight for the coming year. 
Deirdre Cummings, legislative director with the consumer advocacy group MASSPIRG, said by statute, the administration is required to present a detailed declaration of policies and priorities for the upcoming budget year by the third week of January annually, except during the governor's first term in office when he is given a few additional weeks to compile that information.</t>
  </si>
  <si>
    <t>Alabama law prohibits public officials,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officials and employees, as well as their spouses, parents and dependents.
Under Alabama law, gifts that can be given to public officials,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t>
  </si>
  <si>
    <t>A 100 score is earned if election returns and turnout are available online and can be easily accessed, downloaded in bulk, and in a machine readable format. The information must be broken down to the precinct level, with files that track the issuance and return of absentee ballots.
A 50 score is earned if such information cannot be easily accessed and/or downloaded in bulk, but it can be downloaded in machine-readable format. 
A 0 score is earned if such information is not available online or it is but it cannot be downloaded.</t>
  </si>
  <si>
    <t>The state budget document is a four-year financial plan for State Government for each fiscal year of next two biennia. By law, it must contain: a budget message by the Governor; a budget summary and supporting details and documentation; a financial plan for the following biennium; estimated and anticipated revenue losses (past, current and next two fiscal years) caused by tax expenditures provided in Maine statutes; prioritized public improvement estimates; statements of bonded indebtedness of the State Government; other statements relative to the financial plan deemed desirable by the Governor or required by the Legislature; and the long-range plan for State Government, which includes the Governor’s vision for the upcoming biennium and the two succeeding biennia, and how the proposed budget moves the State Government toward this vision.
 In practice, the state executive publishes its budget proposal — including a detailed declaration of policies and priorities for the upcoming budget year — online at the Bureau of the Budget website. It is accessible at no cost. In addition, the Governor publishes an overview summary of his proposal, highlighting key financial issues and policy, in a Budget Overview document — also available online and at no cost.</t>
  </si>
  <si>
    <t>Mississippi Secretary of State's office: sos.ms.gov/elec/portal/msel2/page/search/portal.aspx
Lynn Evans - President of Common Cause Mississippi: e-mailed answers to questions April 5, 2015 
Pamela Weaver - Director of Communications - Mississippi Secretary of State: e-mailed answers to questions - March 8, 2015</t>
  </si>
  <si>
    <t>The Maryland governor publishes the administration's budget proposal online and at no cost, is online almost immediately and outlines detailed policies and priorities for the upcoming budget year.</t>
  </si>
  <si>
    <t>Rich Robinson, director of Michigan Campaign Finance Network, phone interview, March 11
Bob LaBrant, lobbyist and legal counsel, Michigan Chamber of Commerce, Sterling Corporation political consulting firm, phone interview, March 16  
Mark Brewer, former Michigan Democratic Party chairman, phone interview, March 12  
Sunlight Foundation Standards; http://sunlightfoundation.com/policy/documents/ten-open-data-principles/</t>
  </si>
  <si>
    <t>Gary Goldsmith, Executive Director, Minnesota Campaign Finance and Public Disclosure Board, 8 April 2015, St. Paul, Minnesota, email interview
Rachel E. Stassen-Berger, Capitol Bureau Chief, Pioneer Press, 31 March 2015, St. Paul, Minnesota, in-person interview.
View Lobbyist Disbursement Reports, Update List of Principal Expenditures, Minnesota Campaign Finance and Public Disclosure Board, 6 April 2015, http://www.cfbreport.state.mn.us/rptViewer/viewRptsLob.php</t>
  </si>
  <si>
    <t>A YES score is earned if the law regulates gifts and hospitality offered to members of the executive branch and their immediate family.
A MODERATE score is earned if the law regulates gifts for members of the executive branch, but not their family.
A NO score is earned if no such law exists.</t>
  </si>
  <si>
    <t>Interview with Michael Lord, exe dir Md. Ethics Commission by telephone 3/12/15; 
Interview with Michael Dresser, Baltimore Sun veteran political reporter by telephone 3/21/15. 
Interview with Bryan Sears, Daily Record, by telephone 3/15/15 
Maryland Ethics Commission, section on lobbyists shows the actual filings by lobbyists online: http://ethics.maryland.gov/lobbyists/;  accessed 4/27/15
Several articles in the Baltimore Sun on lobbying show lobbying information as complete, primary and timely: http://articles.baltimoresun.com/keyword/lobbying accessed 4/29/15</t>
  </si>
  <si>
    <t>Reiko Callner, Executive Director, Washington State Commission on Judicial Conduct 3/10/2015;
Judicial discipline database, Washington State Commission on Judicial Conduct, accessed April 21, 2015 
http://www.cjc.state.wa.us/search/search_disclaimer.htm
Case summary for censure against Judge Kathleen Hitchcock, accessed April 21, 2015 
http://www.cjc.state.wa.us/search/searchResultListSpecificCJC.php?id=7377
"State censures Granger judge for DUI," Yakima Herald, 10/15/2014.
http://www.yakimaherald.com/news/latestlocalnews/2575223-13/state-censures-granger-judge-for-dui</t>
  </si>
  <si>
    <t>All websites accessed on Jan. 20, March 30, 2015
Secretary of the Commonwealth, Lobbyist Division, Public Search Database
http://www.sec.state.ma.us/LobbyistPublicSearch/
Secretary of the Commonwealth, solicitation of feedback from the public on the lobbyist database
http://www.sec.state.ma.us/LobbyistPublicSearch/
Chart of The Week: Beacon Hill’s Top Lobbying Firms, David S. Bernstein, Contributing Editor, Boston Magazine, Boston, MA, March 13, 2013
http://www.bostonmagazine.com/news/blog/2014/03/13/chart-week-beacon-hill-lobbying-firms/
“Heaviest Lobbying by Health Care Firms,” Bruce Mohl, Editor, Commonwealth Magazine, Boston, MA, April 15, 2014
http://commonwealthmagazine.org/health-care/003-heaviest-lobbying-by-health-care-firms/</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</si>
  <si>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 23, 2015</t>
  </si>
  <si>
    <t>2014 Judicial Inquiry and Review Commission Activities report, JIRC, 1 December 2014. http://leg2.state.va.us/dls/h&amp;sdocs.nsf/By+Year/RD4302014/$file/RD430.pdf
Supreme Court of Virginia Search, searched Appellant/Petitioner, with name "Judicial Inquiry and Review Comm," accessed 30 April 2015.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t>
  </si>
  <si>
    <t>Jonathan Wayne, Executive Director, Maine Ethics Commission, 20 January 2015, Augusta, Maine, In person interview.
Naomi Schalit, Senior Reporter, Maine Center for Public Interest Reporting, 25 February 2015, In person interview.
Maine Ethics Commission Public Disclosure Site, accessed March 13, 2015, https://secure.mainecampaignfinance.com/PublicSite/Homepage.aspx
Maine Ethics Commission wants more money to shed light on campaign spending, lobbying, Mario Moretto, 19 November 2014,
 http://bangordailynews.com/2014/11/19/politics/maine-ethics-commission-wants-more-money-to-shed-light-on-campaign-spending-lobbying/</t>
  </si>
  <si>
    <t>In practice, statewide election data are accessible to the public in open data format.</t>
  </si>
  <si>
    <t>John Steffen, Kentucky Executive Branch Ethics Commission, executive director, 23 December 2014, Frankfort, Kentucky, phone interview. 
Al Cross, University of Kentucky, director of the Institute for Rural Journalism and Community Issues and columnist for the Louisville Courier-Journal, 20 January 2015, Lexington,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Employers and legislative agents statement of expenditures webpage, Kentucky Legislative Branch Ethics Commission, no date, http://klec.ky.gov/Code-of-Ethics/Employers-and-Legislative-Agents/Pages/Statement-of-Expenditures.aspx accessed 24 January 2015.
Executive agency lobbyist registration by lobbyist, Kentucky Executive Branch Ethics Commission, 16 January 2015, http://ethics.ky.gov/SiteCollectionDocuments/lobbying/EALListingByLobbyistLastName.pdf accessed 24 January 2015.
Executive agency lobbyist registration by employer, Kentucky Executive Branch Ethics Commission, 16 January 2015, http://ethics.ky.gov/SiteCollectionDocuments/lobbying/EALListingByEmployerAndParty.pdf accessed 24 January 2015.</t>
  </si>
  <si>
    <t>Peggy Nighswonger, Wyoming Election Director, Secretary of State's Office, April 21, 2015, phone.
Voting fraud reports, cases rare in state, CJ Baker, Powell Tribune, July 9, 2013 http://www.powelltribune.com/news/item/11197-voting-fraud-reports-cases-rare-in-state    
Six accused of voter fraud, Trevor Brown, Wyoming Tribune Eagle, March 15, 2014 http://www.wyomingnews.com/articles/2014/03/15/news/20local_03-15-14.txt#.VTgYs2bQk7A</t>
  </si>
  <si>
    <t>Responses vary from agency to agency.  Some provide full responses, some don't. Some provide explanations for denying information while others don't provide full explanations. For example, the University of North Carolina- Chapel Hill rejected requests for information on the "Phantom Classes" scandal for months, incorrectly citing federal privacy law. 
And the Department of Public Safety cited security reasons for not releasing information about law enforcement's use of military equipment. But the state auditor puts reports on the department web site where they are free to anyone. No request needed.
    A number of executive branch agencies have taken a long time to respond or never responded to document requests lodged by the News &amp; Observer of Raleigh without explaining why, or saying they were still working on the request.  No other explanation. For example, on July 14, 1014, the newspaper requested documents from the Department of Administration about a potential land sale. As of June 9, 2015, the information still has not been provided. After seven months the Office of State Human Resources still had not provided documents requested in September 2014  on state jobs eliminated by the McCrory administration. On March 11, 2015, the paper requested emails sent from the governor's accounts between Jan. 1 and March 10, 2015. Nothing had been provided as of June 9, 2015. The newspaper requested documents related to the governor's coal ash plan in August 2014, and seven months later some, but not all, documents were provided. The newspaper listed another request to the Department of Health and Human Services that had not been fulfilled after 18 months. Another request to the department was met after four months. 
Furthermore, the state Treasurer's office has never responded to my requests made in mid-March 2015 for information on the operation of the state employees' pension fund despite repeated requests.
These executive agencies did not claim exemption from the open records law. They just failed to respond in a timely manner without explanation.
On the other hand, the state auditor releases its reports on its website, and citizens don't even have to request them. The latest statements of economic interest filed by public officials are easily available for free on the Ethics Commission web site, and election data are readily available on the Board of Elections web site. 
Fees are not supposed to include the labor costs of the agency employees who make the copies. However, agencies may try to charge a service fee if making the copies involves extensive clerical or supervisory assistance. In practice, fees are rarely charged. But there are exceptions, such as the State Department of Transportation assessment of a $468 fee to provide documents requested by the Southern Environmental Law Center. News outlets and some advocacy groups say such fees are not allowed and that staff time to produce records is part of the government's job.</t>
  </si>
  <si>
    <t xml:space="preserve">Reid Magney, public information officer Wisconsin Government Accountability Board; email interviews Jan. 26, 27, 2015
Testimony of Kevin J. Kennedy, Director and General Counsel 
Wisconsin Government Accountability Board, Presidential Commission on Election Administration Cincinnati, Ohio 
September 20, 2013 https://www.supportthevoter.gov/files/2013/09/Kevin-Kennedy-Pres-Comm-on-Election-Admin.pdf
Tokaji, Daniel P., America's Top Model: The Wisconsin Government Accountability Board (January 16, 2013). Ohio State University (OSU) - Michael E. Moritz College of Law. Available at SSRN: http://ssrn.com/abstract=2201587 or http://dx.doi.org/10.2139/ssrn.2201587 
Governance Accountability Board website, accessed April 20, 2015. 
http://www.gab.wi.gov/campaign-finance. </t>
  </si>
  <si>
    <t>Under Kansas law, legislators are prohibited from being involved in a contract funded while they were in office for two years after leaving office; representing somebody in a court proceeding on certain legislative actions for one year after leaving office; or being appointed to a state civil office created during their term for one year after finishing that term. There are no restrictions on lobbying or otherwise doing business with the government.</t>
  </si>
  <si>
    <t>Arizona Revised Statutes, Title 38 Chapter 3.1 Article 1
http://www.azleg.gov/FormatDocument.asp?inDoc=/ars/38/00541.htm&amp;Title=38&amp;DocType=ARS
Laws current as of March 30, 2015.</t>
  </si>
  <si>
    <t>Under Iowa Code, state officials and employees are prohibited from entering into lobbying activities within two years after the end of their employment or service with the state. A similar rule applies for receiving compensation from any "person, firm, corporation, or association in relation to any case, proceeding, or application with respect to which the person was directly concerned and personally participated during the period of service or employment" with the state.</t>
  </si>
  <si>
    <t>A.S. 39.50, "Public Official Financial Disclosure" (http://codes.lp.findlaw.com/akstatutes/39/39.50.), accessed March 26, 2015
 A.S. 24.60.030 (f), Prohibited conduct and conflicts of interest (http://www.legis.state.ak.us/basis/statutes.asp#24.60.030), accessed Feb. 14, 2015;
 A.S. 40.25.110, Alaska Public Records Act (http://www.touchngo.com/lglcntr/akstats/statutes/title40/chapter25/section110.htm), accessed June 7, 2015
 A.S. 39.50.020, "Report of Financial and Business Interests" (http://www.touchngo.com/lglcntr/akstats/Statutes/Title39/Chapter50.htm), accessed June 8, 2015
 AS 39.50.050, Administration and Inspection, (http://touchngo.com/lglcntr/akstats/Statutes/Title39/Chapter50/Section050.htm), accessed June 11, 2015
 AS 15.13.030. Duties of the Commission, (http://touchngo.com/lglcntr/akstats/Statutes/Title15/Chapter13/Section030.htm), accessed June 11, 2015</t>
  </si>
  <si>
    <t>The law only stipulates a one-year period where state officials and family members were previously involved in state contracts with an aggregated value of USD 25,000.  There are no other stipulations regarding the private sector in Illinois, and the noted stipulation does not apply to legislators.
(5 ILCS 430/5-45) 
    Sec. 5-45. Procurement; revolving door prohibition.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t>
  </si>
  <si>
    <t>Jake Glance, spokesman for Secretary of State’s Office, in an email interview from the state Capitol on Jan. 22, 2015.
Phil Kabler, statehouse correspondent for the Charleston Gazette, in a telephone interview from the state Capitol on Jan. 19, 2015.
Jack Rogers, retired state department head, in a telephone interview from his home in Charleston WV on Jan. 21, 2015.</t>
  </si>
  <si>
    <t>A legislator may not be registered as a lobbyist or employed as a legislative liaison for one year after the date the lawmaker left the Indiana General Assembly. This applies under any circumstance for a year, regardless of whether or not a conflict of interest exists.</t>
  </si>
  <si>
    <t>Carol Williams, GEC executive director, telephone interview Feb. 24, 2014 GEC lobbying data: 
http://www.kansas.gov/ethics/Lobbying/Submitted_Expenditure_Data/index.html Secretary of State Directory of Lobbyists, 
http://www.sos.ks.gov/elections/elections_lobbyists.htmln</t>
  </si>
  <si>
    <t>Even discounting the months of delays and relatively unexplained denials that are common with New York Freedom of Information Law (FOIL) requests, the governor's recently publicized email deletion policy -- all state emails are deleted after 90 days -- creates a troubling barrier to transparency. News organizations and good-government groups have reported receiving terse denials in response to their records requests for official emails, leading to widespread calls for reforms.
 The opacity, sources and news organizations report, comes directly from Gov. Andrew Cuomo, who has centralized FOIL requests to state agencies through his office. The New York Times noted in March 2015 that Cuomo's "management style has a distinctly clandestine streak," such as using secret BlackBerry messages to communicate with his staff. State officials also use personal email addresses to conduct state business, ProPublica reported, and FOIL requests for those messages are denied without explanation. 
 “Please be advised that the New York State Executive Chamber has conducted a diligent search, but does not possess records responsive to your request,” wrote the governor's office in response to a 2014 ProPublica FOIL request for government-related emails to and from a Cuomo adviser's private account. The reporter only received a more detailed reason -- emails are not required to be retained "indefinitely" -- after appealing the denial.</t>
  </si>
  <si>
    <t>Public Officials and Employees, Title 36, Chapter 25, Section 14, 2010.
 http://alisondb.legislature.state.al.us/alison/codeofalabama/1975/coatoc.htm, accessed April 13, 2015.</t>
  </si>
  <si>
    <t>No former legislator, within 12 months after termination of the former legislator's employment, shall represent any person or business for a fee or other consideration, on matters in which the former legislator participated as a legislator or on matters involving official action by the legislature, according to Hawaii Revised Statutes Chapter 84, Section 18.
 State agencies can, however, contract with a former legislator to work on matters on behalf of the state and the former legislator can appear before any agency in relation to that employment. 
 Violations can result in the favorable state action being voided, and the state attorney can pursue legal action to recover compensation.</t>
  </si>
  <si>
    <t xml:space="preserve">The State Auditor’s Office, like all state agencies, is required to submit an annual report detailing its activities for the year.  
The 2014 fiscal year report by the auditor’s office reported that the agency completed 42 audits and reviews of state agencies, with links to the reports.  It also described training and presentations, the work of its professional and development team and other activities, including participation in work groups and research, and awards received.    </t>
  </si>
  <si>
    <t>Kathy Sakahara, Seattle-King County director of League of Women Voters of Washington email interview 3/11/2015;
Dave Ammons, communications director of Washington Secretary of State email 3/11/2015;
Lori Augino, Director of Elections, Office of the Secretary of State via email 3/12/2015;
Post Election Audits, verifiedvoting.org, accessed 4/27/2015 
https://www.verifiedvoting.org/resources/post-election-audits/ 
Election Procedures Review for King County 2009 Primary Election, accessed 5/8/2015
http://www.sos.wa.gov/_assets/elections/FINAL%20King%20Report_2009_Primary.pdf</t>
  </si>
  <si>
    <t>While some public bodies are meticulous about responding to requests and explaining why they've withheld exempt information, information requests are often met with incomplete information and vague or absent justification for the missing records. Some of the cases appear to be politically motivated, while others are due to poor procedures or training.
 In a particularly blatant example of a response common in state government, the Albuquerque Police Department responded to a public radio station's request for records by emailing 30 nearly or completely blank pages and giving no explanation of why the information had been (presumably) redacted. A second request and in-person inspection was met with the same blank pages and again no explanation.
 In another case, a citizen who requested information from the Curry County Magistrate Court complained that the court denied his request and failed to give him an explanation. The Attorney General's Office agreed, advising the Court to be more clear and thorough in its processing of IPRA requests.</t>
  </si>
  <si>
    <t>No law exists mandating financial disclosure of the executive and legislative ethics entity. Wyoming statute does require each of the state’s five elected officials and each member of the state Legislature to file financial disclosure forms with the Secretary of State yearly. 
 The forms must include the source but not amount of the official's income and “a list of all offices, directorships and salaried employment held by the person filing the form in any business enterprise, but excluding offices and directorships in a nonprofit corporation where no compensation is received for service,” according to the statute. 
 There is also no law or canon requiring asset disclosure forms for members of the judicial ethics entity — the Commission on Judicial Ethics and Conduct.</t>
  </si>
  <si>
    <t>Interview with Cameron Quinn, professor at George Mason University, interviewed on Feb. 5, 2015; 
Interview with Jack Young, election law expert at Sandler, Reiff, Lamb, Rosenstein &amp; Birkenstock, interviewed on Feb. 5; 
Interview with Quentin Kidd, professor at Christopher Newport University on Feb. 18.
"Voting irregularities in Virginia Beach, Newport News," Scott Daugherty and Cindy Clayton, The Virginian-Pilot, 5 November 2014. http://hamptonroads.com/2014/11/voting-irregularities-virginia-beach-newport-news
"Voters find faulty touch screens, confusing new voter ID law and failing lights at polls," Annys Shin and Aaron C. Davis, The Washington Post, 4 November 2014. http://www.washingtonpost.com/local/dc-politics/voters-find-faulty-touch-screens-confusing-new-voter-id-law-and-failing-lights-at-polls/2014/11/04/23dc3f8c-6101-11e4-9f3a-7e28799e0549_story.html
"Almost 800 cast provisional ballots because of voter ID law," Markus Schmidt, Richmond Times-Dispatch, 24 November 2014. http://www.richmond.com/news/virginia/government-politics/article_c93b3725-966a-5b20-ba63-c8f28e16c6f9.html
"Old Dominion + Old Machines=New Problems: electionline Weekly on Virginia Decertification Issue," Doug Chapin, Election Academy at Humphrey School of Public Affairs, 10 April 2015. http://blog.lib.umn.edu/cspg/electionacademy/2015/04/old_dominion_new_problems_elec.php</t>
  </si>
  <si>
    <t>Public officials are banned from lobbying state government for one year after leaving office.
 § 21-5-75 of the Government Transparency and Campaign Finance Act states: 
 (a) Except as provided in subsection (b) of this Code section, on and after January 8, 2007, persons identified in subparagraphs (A) through (D) of paragraph (22) of Code Section 21-5-3 and the executive director of each state board, commission, or authority shall be prohibited from registering as a lobbyist or engaging in lobbying under this article for a period of one year after terminating such employment or leaving such office.
 § 21-5-3 (22) (A) through (D) includes:
 (D) Each member of the General Assembly;</t>
  </si>
  <si>
    <t>Tennessee law says “the comptroller of the treasury shall prepare and publish a report, setting forth the essential facts of the post audit provided for in § 8-4-109 in summary form after the close of each fiscal year.” Tenn. Code Ann. § 8-4-110(a)
 The Tennessee public records act also makes clear that the audits are a matter of public record, provided that they are completed. The law says that "working papers" of audits are confidential. Audit working papers “includes but is not limited to, auditee records, intra-agency and interagency communications, draft reports, schedules, notes, memoranda and all other records relating to an audit or investigation; and (B) All information and records received or generated by the comptroller of the treasury containing allegations of unlawful conduct or fraud, waste or abuse.” Tenn. Code Ann. § 10-7-504(a)(22) and Tenn. Code Ann. § 10-7-504(b)(22)</t>
  </si>
  <si>
    <t xml:space="preserve">Wis. Stat. § 19.43 requires every public official to file a statement of economic interests.  This statement must include the elements set forth in Wis. Stat. § 19.44, and must be set forth in the form prescribed by the Government Accountability Board. Public officials have to disclose his or her assets, and assets and business interests of his immediate family. 
For example, Part A.1. of the form asks the public official to "list stocks, bonds, limited partnerships, Wisconsin government securities, and mutual market funds you or your family held (minimum $5,000.)"  Part A.2. asks the public official to list businesses, farms, business real estate, in which the official or his/her family had at least a 10% interest.  The GAB reports 100 percent compliance with the law requiring state public officials and candidates to file Statement of Economic Interests on a yearly basis.
With some exceptions, including the State Investment Board, such asset disclosures are publically available under the umbrella of the state's Open Records Law and specifically under 19.55 "(1) Except as provided in sub. (2) and s. 5.05 (5s), all records under this subchapter or subch. III of ch. 13 in the possession of the board are open to public inspection at all reasonable times. The board shall require an individual wishing to examine a statement of economic interests or the list of persons who inspect any statements which are in the board's possession to provide his or her full name and address, and if the individual is representing another person, the full name and address of the person which he or she represents. Such identification may be provided in writing or in person. The board shall record and retain for at least 3 years information obtained by it pursuant to this subsection. No individual may use a fictitious name or address or fail to identify a principal in making any request for inspection."
Officials at the Wisconsin Judicial Commission likewise file asset disclosures. </t>
  </si>
  <si>
    <t>Both the Florida Constitution and FS 11.313 restrict public officers from entering the private sector for two years after leaving the government. 
112.313 Standards of conduct for public officers, employees of agencies, and local government attorneys.— (9) POSTEMPLOYMENT RESTRICTIONS; 
(a)1. It is the intent of the Legislature to implement by statute the provisions of s. 8(e), Art. II of the State Constitution relating to legislators, statewide elected officers, appointed state officers, and designated public employees.
 3. No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 
Florida Constitution Article II Section 8 (e) No member of the legislature or statewide elected officer shall personally represent another person or entity for compensation before the government body or agency of which the individual was an officer or member for a period of two years following vacation of office. No member of the legislature shall personally represent another person or entity for compensation during term of office before any state agency other than judicial tribunals. Similar restrictions on other public officers and employees may be established by law.</t>
  </si>
  <si>
    <t>Public agencies in New Hampshire are inconsistent in how they respond to right-to-know requests, and the lack of any central office for processing or monitoring requests makes it difficult to broadly assess the quality of responses. 
 Attorneys and public information advocates say state agencies are generally diligent in providing records, but responses can be problematic when politically sensitive information is at stake. 
 That was demonstrated dramatically in January 2015, when a court determined that the right-to-know law was violated by the office of the state attorney general. A Superior Court judge ruled that the office failed to furnish records in a timely manner in response to a request for records relating the office’s investigation of alleged wrongdoing in a county attorney’s office. The attorney general initially responded to the request by saying it needed 30 days; no records were provided after seven months. 
 During the period of study, public information requests were made with state legislative offices; the state Department of Labor; and the NH Retirement System. In all cases, officials promptly acknowledged receipt of the requests. In the latter two cases, the requested documents were furnished within three weeks — with some redactions. In the case of the legislative offices, letters were provided within three weeks citing the legal rationale for withholding the information (the personal calendars of lawmakers).</t>
  </si>
  <si>
    <t>Allen Gilbert, exec. dir. ACLU VT, personal interview, Jan. 6, 2015.
Sec. State Jim Condos, personal interview Jan. 6, 2015 
 J. Michel, VPIRG democracy advocate, email Jan. 13, 2015</t>
  </si>
  <si>
    <t>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Report on the Investigation of Attorney General John E. Swallow, Nov. 20, 2013, Special Counsel to the Lieutenant Governor of the State of Utah, Snell and Wilmer law firm, Salt Lake City. http://www.deseretnews.com/media/pdf/1256073.pdf. Accessed May 9, 2015.</t>
  </si>
  <si>
    <t xml:space="preserve">No such law exists.
Members of the General Assembly will be prevented from acting as a paid lobbyist for one year after leaving office under a law that passed by lawmakers in 2014 that takes effect on January 1, 2017. But current law does not subject lawmakers to a two-year cooling-off period applicable to state employees and honorary state officials. </t>
  </si>
  <si>
    <t>Government agencies do respond to requests for information within five days, in line with state law, although the response could be a "no." If the answer is no, an explanation is provided, in line with a requirement imposed by the state Supreme Court. 
 That explanation could include a reference to an exemption in law or other legal authority. The state Supreme Court has held that a meaningful explanation is required if information is withheld, and a "boilerplate" response isn't adequate. 
 Also, if asked for information that they don't have, agencies advise the requester whenever possible of the information's location. Agencies are required to do this.</t>
  </si>
  <si>
    <t>According to the state's Code of Ethics (Title 1, Chap. 10, Sec. 84b (f), after leaving the General Assembly, "No former public official ... who participated substantially in the negotiation or award of (A) a state contract valued at an amount of fifty thousand dollars or more, or ... who supervised the negotiation or award of such a contract or agreement, shall accept employment with a party to the contract or agreement other than the state for a period of one year after his resignation from his state office or position if his resignation occurs less than one year after the contract or agreement is signed.
Connecticut's legislature is part-time, which precludes a blanket prohibition on entering the private sector after leaving government. Also, the low salaries legislators receive mean that most of them work in the private sector at the same time they serve. (The state's Code of Ethics includes regulations that aim to establish a firewall between a lawmaker's private sector job and his or her legislative actions.)</t>
  </si>
  <si>
    <t>Illinois code mandates that companies  - including any officer, director, manager or partner - are prohibited from participating in bids if they have been convicted of a major procurement violation for a period of five years from date of conviction. 
(30 ILCS 500/50-10.5) 
    Sec. 50-10.5. Prohibited bidders, offerors, potential contractors, and contractors. 
    (a) Unless otherwise provided, no business shall bid, offer, enter into a contract or subcontract under this Code, or make a submission to a vendor portal if the business or any officer, director, partner, or other managerial agent of the business has been convicted of a felony under the Sarbanes-Oxley Act of 2002 or a Class 3 or Class 2 felony under the Illinois Securities Law of 1953 for a period of 5 years from the date of conviction.</t>
  </si>
  <si>
    <t>Legislators are forbidden by law from lobbying the Legislature for one year after leaving office. Lawmakers are also barred from using their influence in any governmental decision that could have a financial effect on any person or organization they are negotiating prospective employment.</t>
  </si>
  <si>
    <t>There are no recent documented cases of state agencies failing to abide by the law, which requires an agency denying a records request to provide, in writing and within four days, a description of the record withheld, the statutory authority under which the record is withheld, the name of the official responsible for denial of the request and notification of administrative or judicial remedies for denial.</t>
  </si>
  <si>
    <t>The Ethics Act requires "all members of (...) commissions and agencies appointed by the governor" to file asset disclosure forms for themselves and their spouses. Children are not included. 
"Immediate family" means a spouse with whom the individual is living as husband and wife and any dependent child or children, dependent grandchild or grandchildren and dependent parent or parents.
6B-2-6(h)(1) requires the Ethics Commission to post the asset disclosures on the Internet.</t>
  </si>
  <si>
    <t>Legislators are not allowed to engage in any activity as a lobbyist before the Legislature until a year after leaving office, unless acting in a volunteer capacity or registering as a representational lobbyist, which allows only travel and expenses to be paid.</t>
  </si>
  <si>
    <t>After leaving the government, members of the Arizona legislature are prohibited from lobbying legislators for one year.</t>
  </si>
  <si>
    <t>Jean Mills-Barber, HR Director, Utah Department of Human Resource Management, email response to questions, April 14, 2015, Salt Lake City.  
Wendy Peterson, Utah Division of Human Resource Management, email response to questions, April 11, 2015, Salt Lake City. 
Todd Sutton, Employee Representative, Utah Public Employees' Association, phone interview April 14, 2015, Salt Lake City.</t>
  </si>
  <si>
    <t>Idaho Code Section 67-5730 provides bases for vendor disqualification, and allows disqualification for not less than six months and not more than five years. Vendors must be notified by registered mail within 10 days of disqualification, and may request a hearing before a determinations officer, who may recommend conditions rather than disqualification if warranted.</t>
  </si>
  <si>
    <t>No such law exists.
Justin St. james, Staff Attorney, Vermont State Employees Association personal interview Feb. 17, 2015.
Former Sen. Vincent Illuzzi, personal interview Feb.17, 2015.
Auditor Doug Hoffer telephone interview Feb. 20, 2015.
Michelle Anderson, General Counsel, Department of Human Resources, email March 9, 2015.
Sarah London, counsel to Governor, persnal interview Jan. 21, 2015.</t>
  </si>
  <si>
    <t>No such law exists.
Lori Anderson, media affairs for Public Disclosure Commission via email 2/9/2015; 
Brad Shannon, editorial writer, The Olympian, phone interview 3/20/2015
Personal financial affairs F-1 form database, Washington State Public Disclosure Commission, accessed April 22, 2015 
http://www.pdc.wa.gov/public/personalfinancialaffairs.aspx</t>
  </si>
  <si>
    <t>Alabama law does restrict the private sector activities legislators may be involved in after leaving office, to an extent. 
Former legislators for two years after the end of the terms are barred from lobbying the legislative body of which he or she was a member. That prohibition is in place regardless of whether the legislator completed his or her term. However, the law does not expressly prohibit a former senator from lobbying the House of Representatives, or vice versa. The Legislature considered but did not approve a bill in the 2015 regular session that would have changed the wording of the law to say that no public official could serve for a fee as a lobbyist before the executive, legislative or judicial branch of the government.  
State law does not restrict a former legislator from expressing his or her opinion or from encouraging others to support or oppose an issue up for debate or on the ballot. 
Former legislators also are barred for two years after the end of their terms from representing someone in judicial proceedings against the state over an issue that the former legislator would have been involved with while they were in office. 
Alabama law also includes prohibitions against public officials and employees going to work for businesses if they participated in regulating or investigating those businesses while in office, but that restriction would be less common for legislators than would the lobbying elements of the statute.</t>
  </si>
  <si>
    <t>No such law exists.
Confirmed Drew Rawlins, executive director of the Bureau of Ethics and Campaign Finance, in a phone interview on Dec. 18, 2014.</t>
  </si>
  <si>
    <t>No such law exists.
Texas Government Code, Title 5.  Open Government; ethics.  Chapter  571 Texas Ethics Commission, Effective Sept. 1, 1993</t>
  </si>
  <si>
    <t>In practice, the limits on political action committees' donations to candidates and political parties are respected.</t>
  </si>
  <si>
    <t>A YES score is earned if the law mandates cooling-off periods for state legislators taking positions in the private sector after leaving government. These apply if the private sector positions present a conflict of interest, such as seeking to influence their former colleagues.
A NO score is earned if no such law exists.</t>
  </si>
  <si>
    <t>There is no law in Georgia explicitly prohibiting companies guilty of procurement violations like bribery from participating in future bids. 
 Georgia law does define bribery for any agent of the state, but not for private companies doing business with the state. 
 The Georgia Procurement Manual, however, requires companies that violate procurement rules to be banned as a supplier for up to five years.</t>
  </si>
  <si>
    <t>Title 8 of the S.C. Code of Laws makes no mention of auditing the assets of state employees.</t>
  </si>
  <si>
    <t>Chapter 103D, Section 702, of Hawaii law allows the chief procurement officer, after consultation with the using agency and the attorney general or corporation counsel, to debar or suspend a person for cause from consideration for award of all public contracts and from performance on any public contract. Debarment may last up to three year; suspension may last up to three months. Contractors can be blacklisted for convictions for a criminal offense as an incident to obtaining or attempting to obtain a public or private contract or subcontract, or in the performance of the contract or subcontract, including but not limited to embezzlement, theft, forgery, bribery, falsification or destruction of records or receiving stolen property.</t>
  </si>
  <si>
    <t>In Florida, the blacklisting process bars companies in violation of procurement rules from participating in future procurement bids of more than $32,000 for 36 months. The bidder is also placed on a "convicted vendor list." 
287.133 Public entity crime; denial or revocation of the right to transact business with public entities.—
(2)(a) A person or affiliate who has been placed on the convicted vendor list following a conviction for a public entity crime may not submit a bid, proposal, or reply on a contract to provide any goods or services to a public entity; may not submit a bid, proposal, or reply on a contract with a public entity for the construction or repair of a public building or public work; may not submit bids, proposals, or replies on leases of real property to a public entity; may not be awarded or perform work as a contractor, supplier, subcontractor, or consultant under a contract with any public entity; and may not transact business with any public entity in excess of the threshold amount provided in s. 287.017 for CATEGORY TWO for a period of 36 months following the date of being placed on the convicted vendor list.
(b) A public entity may not accept any bid, proposal, or reply from, award any contract to, or transact any business in excess of the threshold amount provided in s. 287.017 for CATEGORY TWO with any person or affiliate on the convicted vendor list for a period of 36 months following the date that person or affiliate was placed on the convicted vendor list unless that person or affiliate has been removed from the list pursuant to paragraph (3)(f). A public entity that was transacting business with a person at the time of the commission of a public entity crime resulting in that person being placed on the convicted vendor list may not accept any bid, proposal, or reply from, award any contract to, or transact any business with any other person who is under the same, or substantially the same, control as the person whose name appears on the convicted vendor list so long as that person’s name appears on the convicted vendor list.</t>
  </si>
  <si>
    <t>No such law exists. 
Ross Cheit, chairman, Rhode Island Ethics Commission, Interview, Feb. 13, 2015, phone.
Jason Gramitt, deputy, Rhode Island Ethics Commission, Interview, Feb. 13, 2015, phone.
Scott MacKay, Rhode Island Public Radio political reporter, Interview, Feb. 21, in person.</t>
  </si>
  <si>
    <t>Michael Wittenwyler, administrative and regulatory attorney at Godfrey &amp; Kahn S.C., Madison, email interview, Jan. 25, 2015
Matt Rothschild, executive director, Wisconsin Democracy Camaign, phone and email interviews, Jan. 25-27, 2015, May 22, 2015
"Decoding the Maze: Wisconsin’s Campaign Finance Laws," Michael Wittenwyler and Jodi Jensen, Wisconsin Lawyer, October 2014, http://www.wisbar.org/newspublications/wisconsinlawyer/pages/article.aspx?Volume=87&amp;Issue=9&amp;ArticleID=23576</t>
  </si>
  <si>
    <t xml:space="preserve">No such law exists. 
Lee Slater, executive director of Oklahoma Ethics Commission, telephone interview 1/30/15 1:30 p.m. </t>
  </si>
  <si>
    <t>Oregon Revised Statutes Chapter 240 - State Personnel Relations, Sections 240.290 (1974).
https://www.oregonlegislature.gov/bills_laws/lawsstatutes/2013ors240.html
Oregon Revised Statutes Chapter 171 - State Legislative Department and Laws, Sections 171.725 to 171.785 (1973) and 171.992 (1973). 
https://www.oregonlegislature.gov/bills_laws/lawsstatutes/2013ors171.html</t>
  </si>
  <si>
    <t>Keith Gingery, former state House Representative and Deputy Attorney for Teton County, April 23, 2015, phone. 
Pete Jorgensen, former state house representative, April 22, 2015, phone.                           
Who bankrolls Wyoming’s top-funded primary candidates? Gregory Nickerson, WyoFile, Aug. 19, 2014
http://www.wyofile.com/blog/wyoming-campaign-finance-bankrolls-wyomings-top-funded-primary-candidates/</t>
  </si>
  <si>
    <t>Public Official and Employee Ethics Law, Title 65 (Public Officers), Sections 1104(a) (Statement of financial interests required to be filed - public official or public employee), 1998
http://www.legis.state.pa.us/cfdocs/legis/LI/consCheck.cfm?txtType=HTM&amp;ttl=65&amp;div=0&amp;chpt=11
Robert P. Caruso, executive director of the State Ethics Commission, 30 January 2015, Harrisburg, Pennsylvania, interview by phone.</t>
  </si>
  <si>
    <t>No such law exists. 
Corroborated with: Ken Purdy, director of Human Resources Management Services, email, Feb. 19, 2015.</t>
  </si>
  <si>
    <t>Information is usually provided and there's almost always a reason given for denial. However, there are exceptions.
Most denials are based on the privacy exemptions in Montana's public access to information law. The state often  cites fear of violation of privacy lawsuits in those cases. Recent denials have included information related to healthcare, firearms concealed carry permits, and law enforcement. Law enforcement information is among the most difficult type to obtain.
Reporters occasionally experience a blanket denial of information when only one aspect of what they requested warranted a denial for privacy reasons. 
There's no data on how often denials occur, but the Montana Journalism Review reported in 2014 that "Montana media organizations have taken legal action about a dozen times in the past 10 years to gain access to records." The Montana Freedom of Information hotline fielded 140 questions in 2013 and 189 in 2014. Their attorney says that about 3 percent of the public access issues he's handled have gone to court.  State courts side with citizens in most freedom of information cases.</t>
  </si>
  <si>
    <t>No such law exists. 
Corroborated by:
Paul Nick, executive director, Ohio Ethics Commission, Columbus, 1-2-15 email</t>
  </si>
  <si>
    <t>Between Jan. 1 and April 15 each year, every elected official and every executive state officer shall file with the commission a statement of financial affairs for the preceding calendar year. This includes members of the Legislative Ethics Board, the Commission on Judicial Conduct and the state Auditor and the Attorney General. Disclosure is required of members of legislative and executive ethics boards. The state attorney general and the state auditor also must file, but not their professional staff.
The forms cover immediate family members and are publicly available.</t>
  </si>
  <si>
    <t>Julie Archer, project manager for Citizens Action Group, in a telephone interview Jan. 8, 2015, from her office in Charleston WV.
Andrea Lannom, staff writer for the State Journal, in an article entitled Stay the Course West Virginia sues Secretary of State over election code, published June 23, 2012. 
http://www.statejournal.com/story/18614337/stay-the-course-west-virginia-sues-secretary-of-state-over-election-code
Statement by Secretary of State Natalie Tennant on Stay the Course West Virginia lawsuit.
http://www.sos.wv.gov/news/topics/elections-candidates/Pages/Secretary-Tennant-Statement-On-Conclusion-of-%E2%80%9CStay-The-Course%E2%80%9D-Case.aspx
Ashton Marra, staff writer for WV Public Broadcasting, in an article entitled Five ways state lawmakers could improve campaign finance disclosures, published Oct. 20, 2014. 
http://wvpublic.org/post/five-ways-state-lawmakers-could-improve-campaign-finance-disclosures
Derek Willis, reporter for the New York Times, article entitled The Special Powers of Super PACs, and Not Just for Federal Elections, published Dec. 8, 2014.
http://www.nytimes.com/2014/12/09/upshot/the-special-powers-of-super-pacs-and-not-just-for-federal-elections.html?_r=0&amp;abt=0002&amp;abg=0
Jonathan Matisse, Associated Press writer, article entitled Dem group spent $446K on West Virginia statehouse elections, published in the Houston Chronicle Dec. 22, 2014. 
http://www.houstonchronicle.com/business/energy/article/Dem-group-spent-446k-on-West-Virginia-statehouse-5973408.php
Metronews Staff, Charleston Daily Mail, article entitled Daily Mail election analysis: More money does not equal more votes, published Dec. 23, 20-14.
http://wvmetronews.com/2014/12/23/daily-mail-election-analysis-more-money-did-not-equal-more-votes/
Phil Kabler, column entitled Statehouse Beat: The election financing circus, published in the Charleston Gazette on July 22, 2012.
http://www.wvgazette.com/News/201207220033
Phil Kabler, statehouse correspondent for the Charleston Gazette, in a telephone interview from the state Capitol on Jan. 19, 2015.
Jake Glance, spokesman for the Secretary of State’s office, in an email interview from his office in the state Capitol on Jan. 22, 2015.
Ken Ward, staff writer for the Charleston Gazette, in an article entitled Former Foreman Sues Murray Energy Over Firing, published Sept. 9, 2014.
http://www.wvgazette.com/article/20140909/GZ01/140909219
Alex MacGillis, Writer for The New Republic, in an article entitled Coal Tycoon Bob Murray Is Still Urging His Employees to Give to Republicans. Published Oct. 2, 2014.
http://www.newrepublic.com/article/119689/murray-energy-ceo-bob-murray-still-urging-employees-give-gop
Philip Bump, blogger for the Washington Post, in an article entitled The GOP’s favorite coal executive is being sued over political contributions, Here’s what’s up., published Sept 11, 2014.
http://www.washingtonpost.com/blogs/the-fix/wp/2014/09/11/the-gops-favorite-coal-executive-is-being-sued-over-political-contributions-heres-whats-up/
The Associated Press, article entitled Murray Energy gives $250K to W.Va. Business PAC, published in the Charleston Gazette Oct. 6, 2014.
http://www.wvgazette.com/article/20141006/GZ01/141009522</t>
  </si>
  <si>
    <t>According to SC Code 11-7-30, the Office of State Auditor notifies the Governor, the General Assembly and the Budget and Control Board when an audit is issued. 
By SC Code 1-6-40, the Inspector General is required to file notice with the Governor and agency heads when it has reason to believe misconduct has occurred.</t>
  </si>
  <si>
    <t>Executive Law Section 94, subsection 9(n), revised 10/2012, http://www.albany.edu/hr/assets/Public-Officers-Law.pdf</t>
  </si>
  <si>
    <t>NC GS 138A-28 Review and evaluation of statements of economic interest; http://www.ncleg.net/EnactedLegislation/Statutes/HTML/BySection/Chapter_138A/GS_138A-28.html
In person interview Feb. 18, 205, with Perry Newson, executive director of NC  Ethics Commission</t>
  </si>
  <si>
    <t>The law requires the auditor general to make regular reports on its activities to the General Assembly, but not to publish a summary report on its activities. There is no such report on the auditor general's web site.</t>
  </si>
  <si>
    <t>In general, state bodies provide all information requested with the exception of those agencies and bodies which consider themselves exempt from the Sunshine Law. Denials and redactions are generally accompanied with explanations, although in some cases the requesters contest the reasons for those decisions as being unsupported by statute.
Leila Thampy with the St. Louis Department of Health says that when she requested animal shelter data for previous years from the state health department, she had to file the request multiple times to get the right data and when it was sent, it was not in a form that would allow her to know which numbers belonged to reporting for which years.
Grant Doty, staff attorney for the American Civil Liberties Union in Missouri, says that while most request redactions and denials are well explained, he has personally handled two cases in the past three years specifically related to execution documentation and witnessing wherein the explanations accompanying denials and redactions were not statutorily sound. Those cases are currently being decided in court.
Bob Miller with the Southeast Missourian recently requested an itemized billing statement that would show how the governor used data and messaging options on his phone. The office responded with a summarized report and heavily redacted information regarding cell phones issued to other staff members. The cell phone number redactions were explained as due to privacy concerns, but the reason for the summarized report being sent rather than the bill was not explained.</t>
  </si>
  <si>
    <t>The members of neither the Judicial Conduct Board nor the House "Ethics Panel" are required to file asset disclosures. As legislators, the House Ethics Panel members must make public their employers and "any boards, commissions, or other entities on which the member serves; a description of that position; and whether the member receives any form of remuneration for that position." But the rule does not require them to list all their assets or those of their immediate families.</t>
  </si>
  <si>
    <t>Kathy Stachon, Senate lobbyist clerk, Office of the Secretary of the Senate, Feb. 16. 2015, telephone interview
Carmine Boal, chief clerk, Iowa House of Representatives, Feb. 16, 2015, telephone interview
Lobbyists Register, 2015 Session, Iowa Legislature, accessed April 21, 2015
http://coolice.legis.iowa.gov/Cool-ICE/default.asp?Category=Matt&amp;Service=Lobby&amp;frame=4
Lobbyist Database, Iowa Legislature, accessed April 8, 2015
http://coolice.legis.iowa.gov/Cool-ICE/default.asp?Category=Matt&amp;Service=Lobby
2015 Client Reports, Iowa Legislature, accessed April 8, 2015
http://coolice.legis.iowa.gov/Cool-ICE/default.asp?Category=billinfo&amp;Service=ClientReport
2014 Client Reports, Iowa Legislature, accessed April 8, 2015
http://coolice.legis.iowa.gov/Cool-ICE/default.asp?Category=billinfo&amp;Service=ClientReport&amp;year=2014
2013 Client Reports, Iowa Legislature, accessed April 8, 2015
http://coolice.legis.iowa.gov/Cool-ICE/default.asp?Category=billinfo&amp;Service=ClientReport&amp;year=2013
Lobbyist Function Pre-Registrations and Function Reports - 2015, Iowa Legislature
http://coolice.legis.iowa.gov/Cool-ICE/default.asp?Category=Matt&amp;Service=functionrep1</t>
  </si>
  <si>
    <t>Alicia Pierce, communications director, Secretary of State’s Office, interview, Jan. 12, 2015
Lauri Saathoff, spokeswoman, Texas Attorney General, email, telephone interview, Jan. 14, 2005
Randall Buck Wood, Austin, telephone interview, Jan. 16, 2015</t>
  </si>
  <si>
    <t>Government bodies in Mississippi sometimes do not answer public records requests completely or do not provide a reason for denying a request.
On Jan 9, 2015 the Mississippi Ethics Commission found that the City of Jackson violated the Public Records Act when it did not provide a written denial for Melissa Duckworth’s request for records and incident reports from the city. 
Reporters have found that some agencies wait until "the clock runs out" and even provide public records after the maximum 7 days, only handing over the documents when they are pushed by the requester. In the Mississippi Department of Marine Resources case, the Sun Herald had to fight for public records in court for 17 months, while the agency, according to a district judge, falsely claimed the records were exempt from public records law. Some agencies—mostly local government offices—are simply ignorant to freedom of information laws in the state. Reporters on the coast have found that local government boards—namely the Hancock Board of Supervisors--don't understand the laws regarding open meetings and what topics warrant executive session. The board has used the term "contractual issues" when justifying its closed meetings. Although the term does not hold any weight in the law, the board used it at least eight times in 2014. The Sun Herald found that the group has had more closed than open meetings since 2012.</t>
  </si>
  <si>
    <t>ORS 297.050 requires the Secretary of State's Audits Division to provide the Joint Legislative Audit Committee, Committee on Performance Excellence and Legislative Fiscal Office with a copy of each audit report made by or for the Division of Audits. ORS 297.070 (2) requires that the reports, including reports of each audit conducted, be made annually.</t>
  </si>
  <si>
    <t>David Weisbaum, director, Index Department, Illinois Secretary of State, interview by phone March 25, 2015. 
Illinois Secretary of State website - lobbyist activities, accessed March 25, 2015 http://www.cyberdriveillinois.com/departments/index/lobbyist/home.html</t>
  </si>
  <si>
    <t>No such law exists.
There is no law or practice where disclosure records are maintained or required. Some of those who serve on ethics oversight groups may be subject to disclosures under the state's public records law because of their primary employment affiliations with state or local government. However, those disclosure requirements are not directly related to their roles on these ethics oversight bodies. 
There are no independent audits of any of the disclosure forms required by Utah statute for any branch of government.</t>
  </si>
  <si>
    <t>The State Auditor and Inspector publishes an annual report each year, as required by state law, to "report to the Governor the result of his examinations on the first day of November of each year, and shall embody in such report statistics of the state institutions, of the county and state finances ascertained by him."
 There are additional requirements for reports and publications by the auditor in Oklahoma, including that he "examine the state and all county treasurers' books, accounts and cash on hand or in bank at least twice each year, and publish his report as to every such treasurer once each year.”</t>
  </si>
  <si>
    <t>Interview: Julia Vaughn, policy director, Common Cause-Indiana, Jan. 22, 2015, by phone. 
Interview: Charles W. Harris, executive director, Indiana Lobby Registration Commission, Feb. 2, 2015, by phone. 
Indiana Lobby Registration Commission website, http://www.in.gov/ilrc/2335.htm; accessed Feb. 19, 2015.</t>
  </si>
  <si>
    <t>The state auditor's office is required to file basic financial statements and an annual audit. It produces a comprehensive annual financial report with the office's statements and audit included. It is required to file an annual report of the office’s activities. And the auditor's Ohio Performance Team section is required to file an annual report as well. According to the auditor's web site: "The Ohio Performance Team (OPT) was created to build upon the auditor of state’s long-standing reputation for conducting detailed and effective performance audits of local governments...Building on the agency’s existing capacity, OPT merged the knowledge within the former performance auditing division with additional expertise and skill sets from professionals with significant private and public sector management experience. With this experience, OPT has identified taxpayer savings of approximately $37 for every auditing dollar spent on the five state agency performance audits completed to date."</t>
  </si>
  <si>
    <t>Brad Shannon, former statehouse reporter and editorial writer for The Olympian, email interview 4/30/2015
"Surplussing: How Donors, Parties Legally Circumvent Campaign Contribution Caps" KPLU 88.5, 11/3/2014 
 http://www.kplu.org/post/surplussing-how-donors-parties-legally-circumvent-campaign-contribution-caps
"Not all California players join I-522 battle" Brad Shannon, The Olympia 11/2/2013: 
http://www.theolympian.com/2013/11/02/2807830_not-all-california-players-join.html?rh=1
"I-522 foe sued, accused of campaign-disclosure violation" The Seattle Times 10/16/2013
http://www.seattletimes.com/seattle-news/i-522-foe-sued-accused-of-campaign-disclosure-violation
Donations in mayoral race top $2.6 million, set record, The Seattle Times, Oct. 31, 2013
http://www.seattletimes.com/seattle-news/donations-in-mayoral-race-top-26-million-set-record/</t>
  </si>
  <si>
    <t>Idaho Secretary of State’s website, lobbying disclosure page, including scanned reports from lobbyists going back 12 years, accessed Jan. 31, 2015, http://www.sos.idaho.gov/elect/lobbyist/lobinfo.htm
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“Why it’s tough to track what lobbyists give to Idaho lawmakers,” Emilie Ritter Saunders, Boise State Public Radio, Jan. 30, 2014, http://boisestatepublicradio.org/post/why-its-tough-track-what-lobbyists-give-idaho-lawmakers</t>
  </si>
  <si>
    <t>The state auditor is required to audit every state agency at least every two years, except the state lottery, which must be audited at least every year, according to North Dakota Century Code Section 54-10-01(2). He must also provide a comprehensive report of his office’s operations every two years, according to Century Code Section 54-06-04.
There is not explicit requirement to publish the results of audits or other investigations in state law. The state’s broad open-record laws provide few exemptions for the state auditor’s office, however. Exemptions include the state auditor’s working papers and draft reports released to agencies being investigated, according to Century Code Section 54-10-26. Once the final reports are released if the state auditor wishes to keep working papers secret he must state why they are secret and when they may be released to the public. Another exemption are the workings of the state’s computer-network security system, which the state auditor is also charged with reviewing, according to Century Code Section 54-10-29.</t>
  </si>
  <si>
    <t>Steven Adler, Chair, Judicial Conduct Board, telephone interview Feb. 13, 2015.
Chief Superior Judge Brian Grearson, personal interview Feb. 17, 2015.
Dan Barrett, staff attorney VT ACLU, telephone interview Feb. 19, 2015.
Administrative Order No. 10 Vermont Code of Judicial Conduct, canons, accessed April 12, 2015. https://www.vermontjudiciary.org/LC/Shared%20Documents/Text%20of%20A.O.%2010%20Vt%20Code%20of%20Judicial%20Conduct.REFORMATTED.pdf
Website of Judicial Conduct Board, accessed April 12, 2015.
https://www.vermontjudiciary.org/LC/masterpages/judicialconductboard.aspx</t>
  </si>
  <si>
    <t>Jeff Hunt; attorney with Parr, Brown, Gee, Loveless; in-person interview on February 19, 2015, Salt Lake City.
Joanne Slotnik, Director, Utah Judicial Performance Evaluation Commisison, in-person interview on March 3, 2015, Salt Lake City. 
Brent Johnson, lead attorney, Utah State Courts, in-person interview, March 13, 2015. Salt Lake City. 
Judicial Conduct Commission Annual Report, FY 2014, Ogden, Utah, http://jcc.utah.gov/documents/jcc_annualrep_2014.pdf</t>
  </si>
  <si>
    <t>Chris Piper, executive director at Ethics and Virginia Conflict of Interests Advisory Council and former employee of the state Board of Elections, interviewed Dec. 31, 2014; 
David Mitrani, associate at Sandler Reiff Lamb Rosenstein &amp; Birkenstock Green, interviewed Jan. 2, 2015; 
Rebecca Green, co-director of the Election Law Program for the College of William and Mary, interviewed Jan. 12, 2015.</t>
  </si>
  <si>
    <t>Because each government entity is responsible for controlling and disseminating their data, answers and details regarding a denial of access to information vary across state systems. If a data request is denied, then a written explanation from the responsible authority is required though that doesn’t always occur in reality. 
 Of all the agencies, Ehling said that law enforcement agencies tend to withhold information most frequently.</t>
  </si>
  <si>
    <t>A recurring shortcoming of the Michigan FOIA, in practice, is that some responses don’t provide all information requested, ignore portions of the request, or fail to explain in detail why the full request was not granted, according to experts and legislative attempts to revise the FOIA law. Response times of one to three months are not unusual for all the information sought and government agencies respond in a wildly diverse manner.
A study conducted two years ago by Michigan State University’s School of Journalism had students file FOIA requests with Ingham County schools and municipalities asking how many FOIA requests these entities had received in each of the five preceding years.  Responses varied: Some communities answered immediately, others denied the request and invited the students to file a lawsuit. Three required per-page copying fees ranging from $5 to $40. One student was told “this is just a crummy time of year to follow the Freedom of Information Act.”
According to the Michigan Press Association, one FOIA request with wide implications -- whether police must provide all video evidence received from a third party in a criminal case -- was filed in 2011 but the matter was not resolved until 2014. The case, Amberg vs. the city of Dearborn, resulted in a 2012 circuit court case, where the city prevailed. The case advanced to the Court of Appeals and the plaintiffs again suffered a defeat in March 2014. When the state Supreme Court weighed in, on Dec. 16, 2014, some video material had already been released, but the plaintiffs succeeded in receiving reimbursement for their attorney fees and court costs.</t>
  </si>
  <si>
    <t>Seana Willing, executive director of the State Commission on Judicial Conduct, telephone interview, Jan. 20, 2015 
Former Judge Denise Pratt Gets Public Reprimand, Texas Lawyer, Sept. 8, 2014
http://www.texaslawyer.com/id=1202669339715/Former-Judge-Denise-Pratt-Gets-Public-Reprimand?slreturn=20150018112951
State Commission on Judicial Conduct, Disciplinary Actions, accessed April 24, 2015
http://www.scjc.state.tx.us/actions.asp
Texas judges’ misdeeds often kept secret by oversight commission, Austin American-Statesman, April 17, 2012
http://www.statesman.com/news/news/special-reports/texas-judges-misdeeds-often-kept-secret-by-overs-1/nRm2Z/</t>
  </si>
  <si>
    <t xml:space="preserve">Kentucky's governor announces his spending recommendations for the biennium and, thus, his funding priorities and budgeting strategies in a statewide televised address in the House Chamber the third Tuesday of January of even years. On that day, the governor also releases his budget proposal that then becomes the first draft of the budget bill filed in the state House for the legislature to change over the coming weeks. 
In the most recent budget, for instance, the governor sought to preserve funding for K-12 education and increase the debt level in order to build more facilities on community college campuses, some of which had not had new building projects since the recession began in 2008. As a result, most other state agencies would be in line for 5 percent across-the-board budget cuts, under the governor's proposal. 
The governor's original budget recommendation is maintained and available for free online at the Office of State Budget Director's webpage for "Budget Documents" at http://www.osbd.ky.gov/publications/buddocs.htm. The governor's most recent proposal from January 2014 for the current biennium is available for viewing below the enacted version. It is available as a PDF. </t>
  </si>
  <si>
    <t>The Office of the State Comptroller is required to report annually on its audits of state agencies, and State Finance Law Section 8 also requires the office to report quarterly or annually on a variety of other activities, as well as on the state's financial health.
 According to Section 8, the comptroller's annual report is required to include "all audits made during the previous year with a brief description of the results thereof, together with a listing of all such audits made during the preceding five years without a description." New York's open records laws require such documents to be made public.</t>
  </si>
  <si>
    <t>According to state law, “The State Comptroller shall report the findings of audits and reviews performed by the office, and issue recommendations for corrective or remedial action, to the Governor, the President of the Senate and the Speaker of the General Assembly and to the unit in the Executive branch of State government. 
The State Comptroller shall provide periodic reports to the Governor, and shall issue an annual report to the Governor and submit that report to the Legislature pursuant to section 2 of P.L.1991, c.164 (C.52:14-19.1), which shall be available to the public.
Reports to Legislature and Governor: 52:24-6. The State Auditor shall report in writing to the Legislature or to any committee thereof, when so required, and to the Governor the findings of any special condition disclosed by his audit of the accounts of the State and of each accounting agency. Such report shall be made by him to the Legislature and the Governor as promptly as possible after the conclusion of every audit and investigation made or caused to be made by him or upon the completion of any performance review audit conducted by the State Auditor.
The Joint Legislative Committee on Ethical Standards only reports to the complainant and respondent. Formal opinions by them are accessible only upon request.</t>
  </si>
  <si>
    <t>There is no such law requiring the state auditor's office to issue an annual report on its investigations, activities and advisory opinions.</t>
  </si>
  <si>
    <t>Commission website registry, February 24, 2015 - http://media.ethics.ga.gov/Search/Lobbyist/Lobbyist_ByName.aspx
Phone interview with Maria Bazile, Compliance and Education manager with the Georgia Government Transparency and Campaign Finance Commission, February 6, 2015. 
Interview with William Perry, Executive Director, Common Cause Georgia, January 23, 2015.</t>
  </si>
  <si>
    <t>Phone interview with Shelby County Criminal Court Judge Chris Craft, who is also Board of Judicial Conduct chairman, on Feb. 17, 2015. 
Allan Ramsaur, executive director of the Tennessee Bar Association, in an interview on Dec. 17, 2015 at Tazza.
Tennessean story “Chief Justice Wade didn’t break law, senators told” that was published on the newspaper’s website on June 27, 2014: http://www.tennessean.com/story/news/politics/2014/06/24/senate-grills-courts-judge-reviews/11326903/
Board of Judicial Conduct Fiscal Year 2013-2014 Fourth Quarterly Report, accessed May 5, 2015. 
https://www.tncourts.gov/sites/default/files/docs/quarterly_report_-_4th_quarter_-_bd_of_jud_conduct_9-19-2014.pdf
Board of Judicial Conduct Fiscal Year 2014-2015 Second Quarterly Report, accessed May 5, 2015. 
http://www.tsc.state.tn.us/sites/default/files/docs/second_quarterly_report_2014-2015_-_bd_of_jud_conduct_2-23-2015.pdf</t>
  </si>
  <si>
    <t>The Office of the Legislative Budget Assistant is required to produce a report summarizing the work of budget and audit divisions of the office at least once every two-year legislative term. The report, to be submitted to the legislature’s financial committees, is to outline the “results of post-audits, program result audits, and investigations.” 
 The report is publicly available and not limited to members of the legislature, nor does it have the authority to control the report prior to publication.</t>
  </si>
  <si>
    <t>Mark Roby, member of Judicial Qualifications Commission, 24 March 2015, email.
Judicial Qualifications Commission, State of South Dakota, Complaints Received and Dispositions, http://www.ujs.sd.gov/uploads/jqc/Complaints-Dispositions.pdf, accessed on 24 March 2015.
Judicial Discipline Information, Judicial Qualifications Commission, http://www.ujs.sd.gov/Judicial_Qualifications_Commission/, accessed 24 March 2015.</t>
  </si>
  <si>
    <t>Gail Schiess, Administrative Assistant with the Florida Lobbyist Registration and Compensation Office, interviewed by phone June 25, 2015
Florida Lobbyist Registration and Compensation website, https://www.floridalobbyist.gov, accessed April21, 2015
Mark Herron, attorney and lobbyist, interviewed by phone May 27, 2015</t>
  </si>
  <si>
    <t>Nevada statutes require the legislature's audit division to publish a biennial report to the Governor and Legislature with the results of all audits completed and agencies' response to them, along with any recommendations for legislation "designed to improve the functioning of agencies of the State."
The audit division also must share a copy of each individual audit report, as it is completed, with the Legislative Commission or its Audit Subcommittee.
The law also requires the executive branch's Division of Internal Audits to produce annual reports. However, these do not need to include details of audit results but simply "a list of the final reports that have been submitted..." and "the accomplishments of the Division."</t>
  </si>
  <si>
    <t>Phone interview, Lee Coggliola, Disciplinary Counsel for the South Carolina Supreme Court, March 31, 2015
Phone Interview, Sarah Leverette, League of Women Voters, April 6, 2015
Phone interview, Rosalyn Frierson, director of S.C. Court Administration, April 16, 2015</t>
  </si>
  <si>
    <t xml:space="preserve">The government usually responds in the initial required time period but the responses are often incomplete. The law only requires some type of response, which can be as simple as saying, we received your request and are researching it. But there are times when there is no response or the response is late.
Detailed reasons are usually given for denials, such as personnel exemption or proprietary information exemption.
Bryan Sears of The Baltimore Daily Record said via email "The Maryland Health Benefit Exchange, which was delaying requests 60, 90 and up to 120 days without ever seeking in writing permission for an extension. The answers, including telling me that they didn't need to be lectured by me about the law, were less than legally sufficient." </t>
  </si>
  <si>
    <t xml:space="preserve">The Auditor of Public Accounts is required to prepare a written review of all audits, accounting or financial reports that must be filed by a political subdivision — cities, counties, airport authorities and other local government agencies — with the APA's office. Those reviews must set forth any failures to comply with applicable minimum standards and make recommendations to bring the report into compliance with those standards. 
As required by law, the State Lottery, Retirement Systems, and a few other agencies are audited annually. All other agencies are scheduled for regular reviews, or audits, on a "risk-based" cycle. If an audit is conducted that reveals higher risks of fraud, waste, or abuse, the agency is placed on an annual audit schedule.
State law does not require the state auditor to submit an annual comprehensive report summarizing all its work.
 </t>
  </si>
  <si>
    <t>The law prohibits KPERS board members and employees from accepting gifts, entertainment and other forms of hospitality with the exception of meals costing $25 or less. There is no mention of family members in the law.</t>
  </si>
  <si>
    <t>Interview with Ed Fitzpatrick, Providence Journal political columnist, Feb. 6, 2015, phone.
Interview with Stephen Erickson, retired Rhode Island District Court judge, Feb. 6, 2015, phone.
Interview with Craig Berke, Rhode Island courts communications director, Feb. 12, 2015 phone
NBC 10 I-Team: Most complaints against judges dismissed, by Parker Gavigan, WJAR, April 24, 2015:
http://www.turnto10.com/story/28894017/most-complaints-against-judges-dismissed</t>
  </si>
  <si>
    <t>Tulsa County District Court Judge Dana Kuehn, in-person interview 2/3/15, 2 p.m. 
Oklahoma civil rights/defense attorney Scott Graham (now a federal public defender in the Oklahoma Northern and Eastern Districts), phone interview 2/4/15, 11 a.m. 
"Bar Association panel orders candidate to apologize to opponent," 10/25/14 Tulsa World article by Amanda Bland. 
http://www.tulsaworld.com/news/2014_elections/bar-association-panel-orders-judicial-candidate-to-apologize-to-opponent/article_70db23b3-f65e-566c-afb2-5ef5b5e550be.html</t>
  </si>
  <si>
    <t>The legislative auditor is required by Montana Code Annotated title 5, chapter 13, part 3, section 4, to make a complete written report of each audit, including a biannual financial compliance audit of every agency.  The auditor is also required to make immediate reports to oversight entities such as the Commissioner of Political Practices if a legal or ethical violation is uncovered.  
However, there is no legal requirement that the auditor submit a comprehensive annual report on all of its work.</t>
  </si>
  <si>
    <t>Lynn Marks, executive director, Pennsylvanians for Modern Courts, 17 March 2015, Philadelphia, Pa., interview by phone. 
In Stepping Down, McCaffery Moved to Save Pension, Avoid Ethics Inquiry, Craig R. McCoy and Dylan Purcell, Philadelphia Inquirer, 28 October 2014, http://articles.philly.com/2014-10-28/news/55525989_1_mccaffery-lawyer-lise-rapaport-ethics-investigation
Disciplinary Board of the Supreme Court 2014 Annual Report, accessed March 2015, http://www.padisciplinaryboard.org/about/pdfs/2014-annual-report.pdf</t>
  </si>
  <si>
    <t>Andrew Douglas, former Ohio Supreme Court justice, Columbus, 2-12-15 letter 
Bret Crow, director, Office of Public Information, Ohio Supreme Court, 1-6-15 email 
Geoffrey Stern, chair of Kegler-Brown’s Professional Responsibility practice area, former Disciplinary Counsel of the Supreme Court of Ohio and chair of the Ohio State Bar Association Committee on Legal Ethics and Professional Conduct, Columbus, 2-11-15 email
Ex-judge Hale thinks he’s already paid price for misconduct, Randy Ludlow, The Columbus Dispatch, March 4, 2014: http://www.dispatch.com/content/stories/local/2014/03/03/Former-judge-Hale-suspension.html 
Cleveland Municipal Court Judge Angela Stokes temporarily loses law license, Mark Naymik, Northeast Ohio Media Group, Dec. 18, 2014: http://www.cleveland.com/naymik/index.ssf/2014/12/judge_angela_stokes_temporally.html</t>
  </si>
  <si>
    <t>The state auditor's office is required by law to issue various reports. It must publish an annual report of "comparative financial statistics" covering all public offices the state auditor has accounting and auditing supervision of. It is legally mandated to issue an annual report of all misappropriated or misspent public funds and the actions taken for getting the money returned to government treasuries. The agency is required by law to provide the governor and Legislature a detailed account of its operations each year.</t>
  </si>
  <si>
    <t>Article IV section 13 of the Missouri State Constitution establishes the duties of the state auditor. Included is the requirement that the auditor make an annual report to the governor and the general assembly. There is no further guidance in the statutes that govern the auditor's duties as to the content of the report.</t>
  </si>
  <si>
    <t>Government agencies routinely answer public requests vaguely, then when challenged will become more specific.
 Carl Redman, a former newspaper editor who testifies as an expert on public records access, says he suspects that the agencies don’t want to give the requestors too much and allow greater flexibility should they choose to challenge the denials in court.
 The Governor’s Office was asked for information about the governor’s schedule, who he met with and when, then was asked for emails, invoices and other records involving the governor’s travel (Gov. Bobby Jindal spent 45 percent of 2014 out of state on political trips not associated directly to the business of state government.)
 The Governor’s executive counsel, Thomas Enright, responded no records existed. It took several queries to determine the legal exemption the Governor’s Office used to deny the records.
 Jindal spokesman Mike Reed, in consultation with Thomas Enright, the executive counsel, said the custodians of the records answers the queries as written.
 A March 2015 request by The Associated Press for emails, spreadsheets or other documents concerning talks about proposed budget requests were answered by a paralegal for the Department of Transportation and Development said the agency didn’t have any documents that matched the AP request, despite months of ongoing negotiations between the governor’s budget-crafting agency and every state department.
 Redman said the Governor’s Office uses electronic media, rather than paper, to communicate, therefore frequently contend that records – meaning paper – don’t exist.</t>
  </si>
  <si>
    <t>The Legislative Audit Commission is responsible for reviewing legislative auditor reports and making recommendations “for improvements in the state's system of internal controls and financial management.”
 The state auditor is required to file an annual summary report that includes a complication, analysis and interpretation of information collected under Minnesota Statute Chapter 6, Section 6.75. A copy of the report is forwarded to the legislative auditor.</t>
  </si>
  <si>
    <t>Phone interview Feb. 27, 2015, with Chris Heagarty, director, NC Judicial Standards Commission.
Phone interview Feb. 27, 2015, with Michael Crowell, professor of public law and government with the School of Government at UNC. 
Supreme Court Reprimand
http://www.aoc.state.nc.us/www/public/coa/jsc/publicreprimands/jsc13-127.pdf
Paper by Michael Crowell, UNC School of Government, January 2015 "What Gets Judges in Trouble."
http://sogpubs.unc.edu/electronicversions/pdfs/aojb1501.pdf
Phone interview March 25, 2015, with James Drennan , professor of  public law and government at UNC School of Government.
NC Policy Watch Article July 31, 2013 by Sharon McCloskey. "Behind Closed Doors: North Carolina Creates a 'Star chamber' for wayward judges.
http://www.ncpolicywatch.com/2013/07/31/behind-closed-doors-north-carolina-creates-a-star-chamber-for-wayward-judges/print/</t>
  </si>
  <si>
    <t>Deborah Moreau, Lawyer, Public Integrity Commission, telephone interview, January 12, 2015; 
Lobbyist spending/activity database, accessed March 10, 2015, http://1.usa.gov/1CkWPEL; 
Lobbyist profile, Robert Byrd, accessed March 10, 2015, http://1.usa.gov/1GENXz0</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</si>
  <si>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
“2013 North Dakota Court System Annual Report,” North Dakota Supreme Court, http://www.ndcourts.gov/court/News/AnnualReport2013.pdf, accessed March 6, 2015.</t>
  </si>
  <si>
    <t>Michael Duane, Assistant Attorney General, email Jan. 21, 2015.
Secretary of State Jim Condos, interview, Jan 6, 2015.
Allen Gilbert, exec. dir. ACLU VT, personal interview, Jan. 6, 2015.
Paul Burns, exec. dir, VPIRG, personal interview May 15, 2015.</t>
  </si>
  <si>
    <t xml:space="preserve">In practice, denials of open records requests from Kentucky state agencies contain reasons for denying information provided, including referencing a specific exception to in the open records law contained in the Kentucky Revised Statutes.
Nearly all requests are answered fully as far as the recipients know. While some reporters have held suspicions that they did not receive all the documents that existed responsive to some requests pertaining to email communications, no proof surfaced to confirm such suspicions. 
The exception is the Health and Family Services Cabinet's denial of the Louisville Courier-Journal and Lexington Herald-Leader's open records requests to gain access to 180 records related to social workers' actions in cases of fatal and near-fatal child abuse and neglect. A Franklin Circuit judge ruled that the cabinet made a "mockery" of the Open Records laws in the way that it used numerous improper strategies to deny the newspapers' records requests. And once the cabinet released the records, it redacted more information than what the law allowed without any reason for the redactions, the judge ruled. </t>
  </si>
  <si>
    <t>The same law that requires the governor and members of the legislature to file a statement of interests applies to members of the Tennessee Ethics Commission. “ Tenn. Code Ann. § 8-50-501 (a)(18)
  It also applies to judges on the Board of Judicial Conduct, but the lawyers and private citizens on the panel are not included in the law. Tenn. Code Ann. § 8-50-501
  Tennessee law says the conflicts of interests “disclosure shall be in writing in the form prescribed by the Tennessee Ethics Commission and shall be a public record. Tenn. Code Ann. § 8-50-501(d)(1)
  The law applies to spouses of members of the Tennessee Ethics Commission and their dependent children. However, members of the Ethics Commission are not required to list the amount of their investments or their personal income coming in.
  Part of the disclosure requirements include: 
  (1) “The major source or sources of private income of more than one thousand dollars ($1,000), including, but not limited to, offices, directorships, and salaried employments of the person making disclosure, the spouse, or minor children residing with such person, but no dollar amounts need be stated.” Tenn. Code Ann. § 8-50-502(1)
  (2) Any investment which the person making disclosure, that person's spouse, or minor children residing with that person has in any corporation or other business organization in excess of ten thousand dollars ($10,000) or five percent (5%) of the total capital; however, it shall not be necessary to state specific dollar amounts or percentages of such investments.” Tenn. Code Ann. § 8-50-502(2)</t>
  </si>
  <si>
    <t>Commission Decisions, Commission on Judicial Conduct, accessed March 19, 2015, http://www.scjc.state.ny.us/Determinations/chronological.htm ; 
Richard Rifkin, New York State Bar Association, Special Counsel, Feb. 4, 2015, New York, phone ; 
Gary Spencer, Court of Appeals, Public Information Officer, March 20, 2015, New York, phone</t>
  </si>
  <si>
    <t>Rachel Higgins, New Mexico Trial Lawyers Association, director, 4 May 2015, via phone.
Ruth M. Schifani, New Mexico Judicial Standards Commission, member, 4 May 2015, via phone.
Leo M. Romero, New Mexico School of Law, emeritus professor of law, 4 May 2015, via phone.
Judicial Standards Commission Fiscal Year 2014 Annual Report, 1 September 2014, 
http://www.nmjsc.org/docs/annual_reports/FY14AnnualReport_20150302.pdf</t>
  </si>
  <si>
    <t>Jenn Gonnely, Executive Director, Utah Chapter of League of Women Voters, in-person interview on February 10, 2015, Salt Lake City. 
Mary Ann Martindale, Executive Director, Alliance for a Better Utah, in-person interview on February 10, 2015, Salt Lake City. 
Special interests give $8 of every $10 in Utah legislator donations, Lee Davidson, Salt Lake Tribune, 12 January 2015, http://www.sltrib.com/news/1940533-155/special-interests-give-8-of-every. Accessed May 9, 2015.</t>
  </si>
  <si>
    <t>Serving on a legislative select committee on discipline and expulsion does not require a legislator to file an asset disclosure form, but all legislators already file asset disclosure forms as required by law when they take office. Those disclosures must include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Immediate family is defined as “a spouse or minor children living at home.”
There is no law requiring members of the Judicial Qualifications Commission to file asset disclosure forms.
There is no law requiring members of the Civil Service Commission to file asset disclosure forms.</t>
  </si>
  <si>
    <t>Harvey Weissbard, former NJ Superior Court trial and appeallate judge, 2/20/15 phone interview. 
Rutgers Law School professor, Kathy Flicker, a former state and county proseuctor, 2/18/15 in=person interview. 
ABC News reporter Josh Margolin, former NJ statehouse reporter, 2/8/15 phone interview. 
Paterson and Superior Court judges admonished for meeting with indicted friend, Paterson Times, January 21, 2015 by Jonathan Greene: http://patersontimes.com/2015/01/21/paterson-and-superior-court-judges-admonished-for-meeting-with-indicted-friend/ 
New Jersey Courts website, Supreme Court disciplinary findings, accessed 5/31/15: http://www.judiciary.state.nj.us/acjc/index.htm</t>
  </si>
  <si>
    <t>The Indiana General Assembly posts online the initial budget bill, with the governor's spending recommendations, on its website, https://iga.in.gov. The governor's final budget report and bill, delivered to the General Assembly, starts with state agencies' requests to the State Budget Agency, followed by its review of those requests and approval by the governor. The State Budget Committee, a body of four legislative leaders and the state budget director, then holds budget hearings during which agencies submit their requests. Then, the State Budget Committee, assisted by the State Budget Agency, creates an itemized budget report, which is submitted to the governor for any changes and his approval.
 The proposed budget is printed in bill form and filed with the Indiana General Assembly, when it is available for public view, at no cost at the time of filing. 
 "The budget is available quickly," said John Ketzenberger, executive director of the Indiana Fiscal Policy Institute. "I think Indiana does a good job of that."
 The budget bill is available immediately in print after it's filed, in early January in the odd-numbered years. It's also available online at the Indiana General Assembly's website, https://iga.in.gov/legislative/2015/bills/.</t>
  </si>
  <si>
    <t>Annmarie Timmins, Concord Monitor, courts and state house reporter 1994-2014 (approximately), Feb. 6, 2015, Lowell, Mass., phone 
Donna Sytek, former house speaker New Hampshire legislature, member judicial conduct commission, legislative ethics committee, Jan. 27, 2015, Lowell, Mass., phone 
Robert Wilson, New Hampshire Judicial Conduct Committee, chairman, Jan. 27, 2015, Lowell, Mass., phone
Elliot Berry, New Hampshire Legal Assistance, managing attorney, Jan. 28, 2015, Lowell, Mass., phone
Paul Mirski, NH Judicial Conduct Committee, member 2011-2014, former Republican state representative, Jan. 27, 2015, Lowell, Mass., phone
Judge retires, is reprimanded after sexist comment, Rik Stevens, Associated Press, April 8, 2014
http://bigstory.ap.org/article/judge-retires-reprimanded-after-sexist-comment
Judge Coffey resigns, Norma Love, Associated Press, April 21, 2008
http://www.seacoastonline.com/article/20080421/News/80421015
New Hampshire Judicial Conduct Committee Annual Report 2013
http://www.courts.state.nh.us/committees/judconductcomm/reports/annualreport2013.pdf</t>
  </si>
  <si>
    <t>Phone interview with Mark Goins, state Elections Coordinator, on Feb. 27, 2015.
Phone interview with Associated Press reporter Erik Schelzig on May 22, 2015
Comptroller’s special reports, which include three reviews of election offices, accessed May 4, 2015
http://www.comptroller.tn.gov/la/SpecialReports.asp
State Election Commission meeting minutes that include an audit of the Davidson County Election Commission (begins on 7th page of PDF), accessed May 4, 2015
http://www.state.tn.us/sos//election/minutes/sec.minutes.20130114.pdf</t>
  </si>
  <si>
    <t>Phone interview, S.C. Elections Commission Executive Director Marci Andino, June 8, 2015
United States Election Assistance Commission 2014 Statutory Overview Report
http://www.eac.gov/research/election_administration_and_voting_survey.aspx
Phone interview with S.C. election expert and policy analyst John Ruoff, Principal of The Ruoff Group, August 4, 2015</t>
  </si>
  <si>
    <t>Executive Order No. 24 (2010): http://www.nj.gov/infobank/circular/eocc24.pdf</t>
  </si>
  <si>
    <t>Shantel Krebs, secretary of state, 20 March 2015, email.
Election Law Violation Charges Filed, news release from attorney general, 4 June 2014, http://atg.sd.gov/News/NewsReleases/NewsReleasesView/tabid/441/itemID/3388/moduleID/719/view/597/Default.aspx.
Legal documents pertaining to election-law violation charges against Clayton Walker and Annette Bosworth, attorney general’s website, http://atg.sd.gov/LinkClick.aspx?fileticket=jk7vheJR8TQ%3d&amp;tabid=442, 20 March 2015.</t>
  </si>
  <si>
    <t>Art Robinson, Chairman, Oregon Republican Party, January 20, 2015,  interviewed by phone. 
Tony Green, Communications Director, Oregon Secretary of State, January 27, 2015, via email.
Oregon Secretary of State Audit Reports, accessed on May 6, 2015. 
http://sos.oregon.gov/audits/Pages/default.aspx</t>
  </si>
  <si>
    <t>Sara Mullen, associate director of communications for the PA ACLU, 7/9 April 2015, interview by email.
731 Pennsylvania Voters may have Cast 2 Ballots or Voted Elsewhere, Secretary of State says, Brad Bumsted and Aaron Aupperlee, Pittsburgh Tribune-Review, 8 January 2015, http://triblive.com/state/pennsylvania/7523867-74/state-voters-pennsylvania#axzz3TKi9WtkQ
Craig Staudenmaier, managing partner, Nauman Smith, 30 January 2014, Harrisburg, Pa., interview by phone.</t>
  </si>
  <si>
    <t>No such law exists.
Mary Baker, Commissioner of Political Practices, program supervisor, 6 February 2015, Helena, Montana, email
Montana Code Annotated, title 2, chapter 2, part 1, section 6, 1980, http://leg.mt.gov/bills/mca/2/2/2-2-106.htm
Commissioner of Political Practices, Form D-1, http://politicalpractices.mt.gov/content/5campaignfinance/CompleteD1BusinessDisclosureStatement</t>
  </si>
  <si>
    <t>Interview with John Marion, executive director, Common Cause Rhode Island, Dec. 18, 2014, Providence RI, in person.
Interview with Robert Kando, executive director, Rhode Island Board of Elections, Feb. 4, 2015, phone.
Interview with Robert Rapoza, Director of Elections, Rhode Island Board of Elections, Feb. 9, 2015, phone.</t>
  </si>
  <si>
    <t>No such law exists.
New Hampshire Statutes Chapter 15-A:8 “Examination of Disclosures”, 2009
http://www.gencourt.state.nh.us/rsa/html/I/15-A/15-A-8.htm
Confirmed with Richard Head, New Hampshire Department of Justice, assistant attorney general, January 12, 2015, Lowell, Mass., phone</t>
  </si>
  <si>
    <t xml:space="preserve">Bryan Dean, spokesman for the Oklahoma Election Board, telephone interview 1/28/15 9:20 a.m. 
Wayne Greene, former senior political reporter and current Editorial Pages editor, Tulsa World, in-person interview, 1/28/15 2 p.m. 
Oklahoma Election Board website 
http://www.ok.gov/elections/Election_Info/Election_Results/index.html
Kevin Canfield, city and county government reporter who regularly covers elections for the Tulsa World, in-person interview 2/2/15 2:30 p.m. </t>
  </si>
  <si>
    <t>Idaho’s Division of Financial Management(DFM) -the governor’s budget office- publishes extensive budget proposal statements, reports, breakdowns, charts and summaries. These are all posted online on the DFM’s website as soon as the governor begins his State of the State and budget message to the Legislature on the opening day of each legislative session, and are freely available there to anyone.
  Documents available, nearly all in PDF form but a few in searchable HTML files, include the governor’s entire State of the State and budget address and transmittal letter; budget summaries and highlights; detailed breakdowns of the governor’s proposal for every agency; general fund revenue history, forecast and breakdown by fund source; five-year histories; reports on full-time positions by department; balances in various state funds; and the Capitol Restoration Budget, which shows that the debt for that renovation project is being fully paid off in the current year and there are no further bond payments called for in the governor’s budget for next year. 
  In addition, there is a General Fund Revenue Book, including economic forecast, revenue projections and tax structure; and the quarterly Idaho Economic Forecast, which includes detailed historical data and forecast values for Idaho's economy.</t>
  </si>
  <si>
    <t>Jason Flohrs, executive director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
Jim Silrum, deputy secretary of state, email, Feb. 26, 2015.</t>
  </si>
  <si>
    <t>The governor and the state Department of Budget and Finance publishes the proposed executive budget online at the Department of Budget and Finance website in pdf format and free for the public to access.</t>
  </si>
  <si>
    <t>No such law exists.
Tom Hood, Executive Director, Mississippi Ethics Commission, Jackson, Mississippi, April 30, 2015, interview.
Chuck McIntosh, Director of Communications, Department of Finance and Administration, April 20, 2014, Jackson, Mississippi, email interview.</t>
  </si>
  <si>
    <t>Philip Richter, director, Ohio Elections Commission, Columbus, 12-30-14 email
Matthew McClellan, press secretary, Ohio secretary of state's office, Columbus, 1-8-14 email
Allegations of Voter Suppression or Voter Fraud, Jan. 16, 2013, Secretary of State Jon Husted (also contains findings, news release, etc.): http://www.sos.state.oh.us/SOS/Upload/elections/directives/2013/Dir2013-01.pdf
Fewer provisional ballots cast in 2014, Darrel Rowland, The Columbus Dispatch, Jan. 9, 2015: http://www.dispatch.com/content/stories/local/2015/01/08/provisional-ballots.html
Secretary of state's provisional ballot and absentee ballot reports for 2014 general election: http://www.sos.state.oh.us/SOS/elections/Research/electResultsMain/2014Results.aspx
Secretary Husted Identifies An Additional 145 Non-Citizens Registered to Vote, Refers 27 for Illegally Casting Ballots, March 12, 2015 news release: http://www.sos.state.oh.us/mediaCenter/2015/2015-03-12-b.aspx
Index of Ohio Elections Commission case summary sheets: http://elc.ohio.gov/casesummarysheets/CaseSummary.stm</t>
  </si>
  <si>
    <t>Maryland Annotated Code, Oct. 2014 General Provisions Article, Title 5, Sec. 5-205, http://ethics.maryland.gov/download/general/Ethics%20Law.pdf
Confirmed with Michael Lord, exe director of Maryland Ethics Commission, telephone interview 3/12/15</t>
  </si>
  <si>
    <t>Susan Lerner, Common Cause New York, Executive Director, Feb. 25, 2015, New York, phone ; 
Richard Briffault, Columbia University Law School, Professor of Legislation, Feb. 4, 2015, New York, phone; 
Preliminary Report, The Commission to Investigate Public Corruption, Dec. 2, 2013, http://publiccorruption.moreland.ny.gov/sites/default/files/moreland_report_final.pdf ; 
New York State Board of Elections Annual Report 2013, Board of Elections. http://www.elections.ny.gov/NYSBOE/download/AnnualReport2013.pdf 
New York State Board of Elections Website, accessed on March 5, 2015. http://www.elections.ny.gov/</t>
  </si>
  <si>
    <t>The governor's budget proposal includes an introduction which spells out funding priorities for the upcoming fiscal year. It is available online upon release and at no cost through the Office of Planning and Budget's website.
 The report spells out expected revenue projections, and Georgia's budget must be balanced, therefore expenditures must match those expectations. 
 The budget report also lists individual department budget proposals.</t>
  </si>
  <si>
    <t>Phone interview Jan. 28, 2015, with Bob Hall, executive director of Democracy North Carolina. 
Phone interview Feb. 2015 with Bob Phillips, executive director, Common Cause North Carolina.
Phone  interview March 12, 2015 with George McCue, agency counsel for the state board of elections.</t>
  </si>
  <si>
    <t>All sources accessed on Jan. 18, 2015
The Massachusetts Financial Disclosure Law
http://www.mass.gov/ethics/laws-and-regulations/financial-disclsoure-law.html
Rule and regulations governing the State Ethics Commission
http://www.mass.gov/ethics/laws-and-regulations/rules-and-regulations-governing-the-commission/rules-and-regulations.html</t>
  </si>
  <si>
    <t>Those who violate procurement laws can be banned from working for the state for a number of years, but the length of the restriction -- and, indeed, whether the prohibition is mandatory -- depends on the type and severity of the violation. And both the Departments of Labor and Administrative Services address banning a firm or an individual for violations. 
The commissioner of the Department of Labor can prohibit person or company from working for the state for "up to three years," for violating wage laws. Chap. 557, Sec. 31-53a (b) states: "The Labor Commissioner is further authorized and directed to distribute a list to all departments of the state and political subdivisions of the state giving the names of persons or firms whom the Labor Commissioner has found to have disregarded their obligations ... to employees and subcontractors on public works projects ..." 
The statute says this debarment list must be followed: "No contract shall be awarded by the state or any of its political subdivisions to the persons or firms appearing on the list distributed by the Labor Commissioner ... until a period of up to three years, as determined by the Labor Commissioner, has elapsed from the date of publication of the list." This statute tops each debarment list (dated from January 2009 to September 2014)  on the Labor Department's website.  
Meanwhile, statutes governing the Department of Administrative Services (DAS), which handles all supplies, equipment and service contracts for the Executive Branch, say that a violation could lead to being banned from state work for "up to five years," but the law allows some discretion: "The Commissioner of Administrative Services may disqualify any person, firm or corporation, for up to five years, from bidding on contracts with" DAS." Chap. 4a-63(a)
The statutes outline a half-dozen violations that could lead DAS to prohibit an individual or firm from bidding for a state job. They include a guilty plea for "embezzlement, theft, forgery, bribery" or "any other offense indicating a lack of business integrity or business honesty," and a failure to comply with contract provisions to the extent that it can "indicate a lack of responsibility to perform as a state contractor, including deliberate failure, without good cause."</t>
  </si>
  <si>
    <t>State Sen. Daniel Ivey Soto, executive director of the New Mexico Association of County Clerks, and former director of the Bureau of Elections, 8 April 2015, via phone.
Maggie Toulouse Oliver, Bernalillo County Clerk, 10 April 2015, via phone. 
Diane Wood, Common Cause New Mexico, former voting rights director, 10 April 2015, via phone.</t>
  </si>
  <si>
    <t>No such law exists.
Maine Revised Statutes Title 5, Chapter 1, Section(s) 19, 2011.
http://www.mainelegislature.org/legis/statutes/5/title5sec19.html</t>
  </si>
  <si>
    <t>Phone interview 1/22/15 with Janette Bloom, retired chief clerk, Nevada Supreme Court
Phone interview 2/4/15 with Doug Jones, former chairman of state Judicial Discipline Commission.
Interview 1/19/15 with Sandi Chereb, Las Vegas Review-Journal political reporter, Carson City.
"Former judge sentenced to 26 months in prison,"  Las Vegas Review-Journal, Feb. 25, 2015
http://www.reviewjournal.com/news/las-vegas/former-judge-sentenced-26-months-prison</t>
  </si>
  <si>
    <t xml:space="preserve">Kentucky Revised Statutes Chapter 11A, Section 110, 1998, http://www.lrc.ky.gov/Statutes/statute.aspx?id=603, accessed 20 January 2015
Kentucky Revised Statues Chapter 43, Section 50, 2010,
http://www.lrc.ky.gov/Statutes/statute.aspx?id=22114, accessed 20 January 2015
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Andy Crocker, Kentucky Personnel Board, general counsel, 16 February 2015, Frankfort, Kentucky, phone interview. </t>
  </si>
  <si>
    <t>Frank Askin, professor Rutgers Law School, 2/16/15 phone interview. 
Rajiv Parikh, counsel at Genova Burns, who specializes in Election law, 2/18/15 phone interview. 
Paul Loriquet, spokesman for the Attorney General's Office, via 2/20/15 email.</t>
  </si>
  <si>
    <t>Louisiana Revised Statutes 42:1124, Passed in 1982. Amended 1996, 1999, 2008, 2012 and 2015
http://www.legis.la.gov/Legis/Law.aspx?d=99233</t>
  </si>
  <si>
    <t xml:space="preserve">The governor’s budget is presented and available online in January of every year. 
He releases his budget recommendations for the upcoming sessions, how he thinks the money should be spent, and then the legislature can take those recommendations and do whatever changes they deem necessary to any extent desired. The budget can be viewed here: http://www.keepfloridaworking.com/web%20forms/BudgetMain.aspx </t>
  </si>
  <si>
    <t>K.S.A. 19-2-3, Governmental Ethics Commission, 1974: http://www.sos.ks.gov/pubs/kar/2009/1%20019_19-Governmental%20Ethics%20Commission,%202009%20KAR%20Vol%201.pdf#page=29</t>
  </si>
  <si>
    <t xml:space="preserve">When the governor presents his two-year budget proposal to the General Assembly in January of every odd-numbered year, it goes up immediately on the website of the Office of Policy &amp; Management (OPM), where it is available, at no cost, to anyone interested, in a pdf and PowerPoint. The same is true of the governor's midterm adjusted budget, presented to the legislature in January of every even-numbered year. 
In addition to an overview (comprising, in January 2015, the governor's speech to the legislature), the 2015 budget has an economic report and an explanations of the governor's priorities, including new attention to public transportation and to his "Second Chance Society initiative," which would provide more support for ex‐offenders as they reintegrate into society.
A detailed budget, divided by government function, is available, and a three-year "outyear" report. </t>
  </si>
  <si>
    <t>Corey Steel, State Court Administrator, phone interview March 17, 2015 
Vince Powers, Lincoln trial attorney, phone interview, March 16, 2015
Judicial Qualifications Commission Reprimands and Orders website, accessed April 28, 2015
https://supremecourt.nebraska.gov/6094/judicial-qualifications-commission-public-reprimands-orders</t>
  </si>
  <si>
    <t>Richard Head, New Hampshire Department of Justice, assistant attorney general, January 12, 2015, Lowell, Mass., phone
Election Law Complaint Status Reports, New Hampshire Department of Justice, Jan. 1, 2013-June 30, 2013; July 1, 2013-Dec 31, 2013
Massachusetts Man Convicted For Voting In New Hampshire, Emily Corwin, NHPR, June 9, 2014
http://nhpr.org/post/massachusetts-man-convicted-voting-new-hampshire</t>
  </si>
  <si>
    <t>Pursuant to § 36-14-16, Ethics Commission members and senior staff must file asset disclosure forms annually. These forms must contain sources of income for the staffer and immediate family members, as well as any business partnerships and property owned.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</si>
  <si>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Iowa Administrative Code 351, Subchapter 7.5(3)  "Iowa Ethics and Campaign Disclosure Board — Personal Financial Disclosure — Penalties," Iowa Administrative Code updated as of December 2014, https://www.legis.iowa.gov/docs/ACO/agency/12-24-2014.351.pdf
Megan Tooker, executive director and legal counsel, Iowa Ethics and Campaign Disclosure Board, Feb. 6, 2015, telephone Interview</t>
  </si>
  <si>
    <t>Hon. Blair Jones, Judicial Standards Commission, Chairman, 10 February 2015 and 5 May 2015, Columbus, Montana, email
Jim Nelson, Retired Montana Supreme Court Justice, 6 February 2015, Helena, Montana, telephone.
Judicial Standards Commission 2013 and 2014 report to the legislature. PDF provided in email by Blair Jones.
Secret judicial misconduct proceedings challenged,The Associated Press, Great Falls Tribune, 1 October, 2014, http://www.greatfallstribune.com/story/news/2014/10/01/secret-judicial-misconduct-proceedings-challenged/16546129/
Commission seeks discipline against Billings judge, MTN News, 4 February 2014, http://www.kpax.com/news/commission-seeks-discipline-against-billings-judge/
State Supreme Court overturns Judge Baugh's sentencing in teacher rape case, Gazette Staff, Billings Gazette, 30 April 2014, 
http://billingsgazette.com/news/local/article_00e10a22-4a06-55ff-922c-63cb98094df1.html</t>
  </si>
  <si>
    <t>Darlene Ballard, Mississippi Commission on Judicial Performance, Executive Director, April 16 2015, Jackson, Mississippi, email interview.
Mississippi Commission on Judicial Performance, Annual Report, 2014. http://www.google.com/url?sa=t&amp;rct=j&amp;q=&amp;esrc=s&amp;source=web&amp;cd=1&amp;ved=0CB4QFjAA&amp;url=http%3A%2F%2Fwww.judicialperformance.ms.gov%2FDocuments%2Fannual_report.pdf&amp;ei=qicwVeX3L63-sAT7noDYAw&amp;usg=AFQjCNH82I9-Hfs_bdPkoZI4gHDu9n0_qQ&amp;sig2=X5KUVDQ32pP8arNcRn8r5A&amp;bvm=bv.91071109,d.cWc
Mississippi Commission on Judicial Performance Reported Cases
http://www.judicialperformance.ms.gov/Pages/Reported-Commission-Cases.aspx</t>
  </si>
  <si>
    <t>No such law exists</t>
  </si>
  <si>
    <t>Jim Smith, administrator, Supreme Court Commission on the Retirement, Removal and Discipline of Judges, St. Louis, Missouri, 8 April 2015, interview by email.
Valerie Schremp Hahn, “Missouri Supreme Court suspends St. Louis judge for 6 months without pay,” St. Louis Post-Dispatch, 30 March 2013, accessed 13 April 2015, http://www.stltoday.com/news/local/crime-and-courts/missouri-supreme-court-suspends-st-louis-judge-for-months-without/article_bfe30828-d654-59bd-8c85-b6cd2edc4fb9.html
Statistical Information, Commission on Retirement, Removal and Discipline of Judges, received in response to request 8 April 2015.</t>
  </si>
  <si>
    <t>The governor of Colorado publishes a letter and a proposal to the Joint Budget Committee outlining priorities and what the executive would like to do in the state budget, which is available online trough the Governor’s Office of State Planning and State Budgeting. Democratic Gov. John Hickenlooper also outlined his budget priorities in his State of the State address.</t>
  </si>
  <si>
    <t>No such law exists. 
Illinois Compiled Statutes, General Provisions, (5 ILCS 420/Art. 4a heading), April 3, 2009, http://www.ilga.gov/legislation/ilcs/ilcs5.asp?ActID=129&amp;ChapterID=2</t>
  </si>
  <si>
    <t>No such law exists. 
 Indiana Code, 4-2-6-8, State ethics code, financial disclosure; https://iga.in.gov/legislative/laws/2014/ic/titles/004/.</t>
  </si>
  <si>
    <t>Thomas Vasaly, Executive Secretary, Board on Judicial Standards, St. Paul, Minnesota, 9 March 2015, phone interview. 
Frequently asked questions, Minnesota Board on Judicial Standards, 10 March 2015, http://www.bjs.state.mn.us/faq
Supreme Court Orders &amp; Opinions, Public Discipline Issued 1972-2014, 10 March 2015, http://www.bjs.state.mn.us/file/supreme-court/public-discipline-issued.pdf</t>
  </si>
  <si>
    <t>Georgia Government Transparency and Campaign Finance Act. - O.C.O.G § 21-5-50 (2) 2011
 http://www.ethics.ga.gov/wp-content/uploads/2011/08/2014-B%20GA%20Govt%20Transparency%20and%20Campaign%20Finance%20Act%20effective%20Januay%2031%202014%20INCORPORATING%20HB310%20and%20SB297%20FINAL.pdf
 Phone interview with Maria Bazile, Compliance and Education manager with the Georgia Government Transparency and Campaign Finance Commission, February 6, 2015.</t>
  </si>
  <si>
    <t>Oklahoma's Ethics Rules require "All elected state executive, legislative and judicial officers" as well as "all candidates for state elective executive, legislative and judicial offices" and all "state officers and employees who make policy decisions" to file asset disclosure forms. 
This includes Ethics Commission employees. Oklahoma's law includes spouses/family assets on the same form, there is not a requirement that they complete a separate form.
The forms are available to the public through an Open Records request through the Ethics Commission. There is not a specific clause listing these forms as open records in Oklahoma's sunshine law, but the law is written so that all public records are presumably open unless there is a listed exemption. Asset disclosures are not exempted under Oklahoma's Open Records act.</t>
  </si>
  <si>
    <t>Tom Rombach, president of State Bar of Michigan, phone interviews, April 12-13, 2015 
Rich Robinson, director of Michigan Campaign Finance Network, phone interview, March 11
Jules Olsman, State Bar board member, phone interview, April 14, 2015 
The Ann, "Perverse Justice: Politics and hubris inside the Washtenaw County courts," May 17, 2014                                                          http://www.theannmag.com/perverse-justice-politics-and-hubris-inside-the-washtenaw-county-courts/                                                                                                             
USA Today, "Troubling trend: When judges need disciplining," Dec. 7, 2014 
http://www.usatoday.com/story/news/nation/2014/12/07/when-judges-need-disciplining/20053455/                                                                                                                        
Judicial Tenure Commission rulings                                                                 
http://jtc.courts.mi.gov/
---
Peer Reviewer Source:
Troubling trend: When Michigan judges need disciplining Detroit Free Press, Dec. 7, 2014; http://www.freep.com/story/news/local/michigan/2014/12/07/misbehaving-michigan-judges-disciplined-judicial-tenure-commission/20020833/
Michigan Judicial Tenure Commission, 2014 annual report; http://jtc.courts.mi.gov/downloads/website.AnnualReport2014.pdf</t>
  </si>
  <si>
    <t>Ohio law includes among those required to file regular financial disclosure statements the members and senior staff of Ohio ethics agencies, which are available to the public. The disclosure must include the names of immediate family members. Family members' financial holdings are to be disclosed only if those holdings are for the use or benefit of the filer.</t>
  </si>
  <si>
    <t>Chris Gober, attorney, Austin,  Gober Hilgers PLLC,  telephone interview, Jan. 5, 2015.
Campaign Finance Guide for Candidates and Officeholders Who File with the Texas Ethics Commission.  Accessed Jan. 16, 2015
http://www.ethics.state.tx.us/guides/COH_state_guide.htm
U.S. Court of Appeals for the Fifth Circuit, rulng, Texans for Free Enterprise vs. Texas Ethics Commission.  Case number:  13-50014.  Oct. 16, 2013
http://www.ethics.state.tx.us/whatsnew/TexansForFreeEnterprise-Ruling.pdf
Fifth Circ. Axes Texas ban on Corporate PAC donations, Law360, Oct. 16, 2013
http://www.law360.com/articles/480848/5th-circ-axes-texas-ban-on-corporate-pac-donations</t>
  </si>
  <si>
    <t>No such law exists. 
 The Judicial Conduct Commission has seven members but only four are required to disclose their assets.
 North Dakota Century Code Section 16.1-09-02 and 16.1-09-03 requires all political candidates and state officials appointed by the governor to file a “statement of interest.” The statement must, among other things, lists their and their spouse’s sources of income, business interests and business relationships. The law is silent about officials not appointed by the governor and immediate family members other than spouses.
 According to Century Code Section 27-23-02, the commission consists of four private citizens appointed by the governor, two state district judges appointed by the state judges’ association and an attorney appointed by the state bar association.</t>
  </si>
  <si>
    <t>No such law exists. 
Audit Report: 2013 Statement of Financial Interests, page 4, (accessed, most recently, on April 30, 2015), http://www.ct.gov/ethics/lib/ethics/publications/office_of_state_ethics_2013_sfi_audit_report_final.pdf</t>
  </si>
  <si>
    <t>Alaska Public Offices Commission Performance Evaluation Component (http://doa.alaska.gov/apoc/pdf/apoc-performance-measures-2014.pdf), accessed Feb. 15, 2015; 
APOC 2014 Biennial Report (http://doa.alaska.gov/apoc/pdf/2014_biennial_report.pdf), accessed Feb. 15, 2015
AS 15.13.030. Duties of the Commission (http://touchngo.com/lglcntr/akstats/Statutes/Title15/Chapter13/Section030.htm), accessed May 15, 2015
AS 39.50.020. Report of Financial and Business Interests. (http://touchngo.com/lglcntr/akstats/Statutes/Title39/Chapter50/Section020.htm), accessed May 15, 2015</t>
  </si>
  <si>
    <t>Phone interview with Tom Humphrey, reporter for the Knoxville News Sentinel, on Feb. 16, 2015.
Tennessee Registry of Election Finance website showing minutes of past meetings, accessed May 4, 2015
http://www.tn.gov/tref/meetings.htm
Drew Rawlins, executive director of the Tennessee Bureau of Ethics and Campaign Finance, confirmed in a phone interview on Jan. 29.
Out-of-state interests seek to influence Tennessee's legislators, Chattanooga Times Free Press, accessed July 30, 2015
http://www.timesfreepress.com/news/local/story/2015/may/03/out-of-state-interests-aim-influence-tennesse/302137/</t>
  </si>
  <si>
    <t>Jay Wierenga, Fair Political Practices Commission, Communications Director, Jan. 22, 2015, Sacramento, email</t>
  </si>
  <si>
    <t>Lobbyist Registration Portal, https://www.oseapps.ct.gov/NewLobbyist/security/loginhome.aspx
(accessed June 24, 2015)
Phone interview with Ann Morgan, IT Analyst 2, Office of State Ethics, Jan. 26, 2015.
2013 Annual Report to the Governor, Office of State Ethics, Page 10, "Financial Dislosure Filing," http://www.ct.gov/ethics/lib/ethics/annual_reports/2013_ose_report_to_the_governor_final.pdf
(accessed June 24, 2015)</t>
  </si>
  <si>
    <t>Pat Powers, blogger, South Dakota War College, 8 March 2015, email.
Mercer: Laws don’t stop election funding merry-go-round in South Dakota, Bob Mercer, The Daily Republic, 24 November 2014, http://www.mitchellrepublic.com/content/mercer-laws-dont-stop-election-funding-merry-go-round-south-dakota.
Campaign Finance Disclosure Statement, Direct Contributions from Organizations (later amended to show that the contributions were funneled through PACs), Phil Jensen campaign, 24 October 2014, 
original form: https://sos.sd.gov/CampaignFinance/CFReportHistoryLaunch.aspx?RptType=PreGeneral%20(Scanned%20Image)&amp;CommID=1896&amp;RptYR=2014&amp;Start=1/1/2011&amp;End=12/31/2011&amp;RegType=0&amp;img=1, 
amended form: https://sos.sd.gov/CampaignFinance/CFReportHistoryLaunch.aspx?RptType=Amendment%20(Scanned%20Image)&amp;CommID=1930&amp;RptYR=2014&amp;Start=1/1/2011&amp;End=12/31/2011&amp;RegType=0&amp;img=1.</t>
  </si>
  <si>
    <t>Public Officials and Employees, Title 36, Chapter 25, Section 14, 2010.
http://alisondb.legislature.state.al.us/alison/codeofalabama/1975/coatoc.htm, accessed April 16, 2015.</t>
  </si>
  <si>
    <t>Elena Nunez, director of Colorado Common Cause, during a Jan. 27, 2015 phone interview. 
Colorado Secretary of State, Online Lobbying System, accessed April 28, 2015: http://www.sos.state.co.us/lobby/Home.do 
Corky Kyle, a.k.a “The Lobbying Pro,” who runs the Denver-based Kyle Group and has spent over 34 years managing and representing businesses, associations and public entities before the Colorado legislature, during a Feb. 2, 2015, phone interview.</t>
  </si>
  <si>
    <t>Phone interview, John Crangle, Common Cause, April 9, 2015
Phone interview, Cathy Hazelwood, former State Ethics Commission General Counsel, April 9, 2015.
Jeremy Borden and Thad Moore, “Donors use loophole to pour money into governor's race,” Charleston Post and Courier, Oct. 17, 2014; http://www.postandcourier.com/article/20141017/PC1603/141019368
Becci Robbins, “Close campaign finance loopholes; end leadership PACs in SC House,” SC Prog Blog, April 18, 2012
http://www.scpronet.com/wordpress/tag/palmetto-leadership-council/</t>
  </si>
  <si>
    <t>New York Public Officers Law 73-a requires members of the Joint Commission on Public Ethics (JCOPE) and certain other state officers and employees to file financial disclosures. Financial information -- including employment and positions held -- also is required of spouses and unemancipated children. The law requires that most information contained in the forms be available to the public.)
According to section (k) of the same law, disclosure forms for legislators and statewide elected officials are to be posted on the website of the Joint Commission on Public Ethics. 
Although no law specifically addresses disclosures by the Commission on Judicial Conduct, disclosure laws have been judged by state officials to apply to the commission and members are required to submit financial disclosures to the Ethics Commission of the Unified Court System.</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</si>
  <si>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 17-25-10.1 (2) (h) the The Rhode Island Campaign Contributions and Expenditures Reporting Act of 1974  can be found here:
http://webserver.rilin.state.ri.us/Statutes/TITLE17/17-25/17-25-10.1.HTM</t>
  </si>
  <si>
    <t>Pursuant to N.J.S.A. 52:13D-21 and Executive Order No. 24 (Christie), members of the State Ethics Commission as well as its Executive Director and Deputy Director are required to file financial disclosure statements. 
  State law also compels the Judiciary and Legislature to file annually, though the reporting requirements differ among the branches.
Per state law, under Title 52, citizens can access disclosure records of the executive branch:  "Financial disclosure statements required to be submitted to the commission by law, regulation or executive order shall be made available to the public, promptly after receipt, on the Internet site of the commission, commencing with submissions for 2005."</t>
  </si>
  <si>
    <t>New Mexico does not have a central ethics enforcement agency, so there's no law requiring that asset disclosure forms be filed. Enforcement for the executive and legislative branches is handled by the secretary of state and attorney general; the judicial branch is monitored by the Judicial Standards Commission; the state legislature monitors itself. Although some members of these bodies are required to file asset disclosure forms, it's not tied to their role in ethics enforcement, so other members may not be required to file them.</t>
  </si>
  <si>
    <t>No such law exists.
Article IV, Section 53 of the Michigan Constitution says: ""The auditor general … shall report annually to the legislature and to the governor and at such other times as he deems necessary or as required by the legislature. However, the constitution is rather vague on reporting annually, as Section 53 overall refers to various types of audits and investigative oversight of outside auditors, not "investigations, activities and advisory opinions," as the indicator states.</t>
  </si>
  <si>
    <t>Chapter 15-A, the financial disclosure law, requires members of the ethics committees — as appointees to “commissions that are regulatory, advisory, or administrative in nature” — to file annual “statements of financial interest” with the secretary of state.
Under New Hampshire Supreme Court Canon 3, Rule 3.15, a judge "shall file a fully-completed New Hampshire Judicial Branch Financial Disclosure Statement on or before April 15 of each year, with respect to the preceding calendar year. The New Hampshire Judicial Branch Financial Disclosure Statement shall be filed as a public document in the office of the clerk of the New Hampshire Supreme Court. The form of the New Hampshire Judicial Branch Financial Disclosure Statement shall be approved, by order, by the New Hampshire Supreme Court, and shall require at a minimum that a judge report whether or not the judge has received any compensation other than judicial salary, and, if so, the nature of the activity for which the compensation was received."</t>
  </si>
  <si>
    <t>Civil servants aren't required to file asset disclosure forms so there is no law mandating audits.</t>
  </si>
  <si>
    <t>The Massachusetts Auditor must submit an annual report to the House and Senate Committees on Ways and Means on or before April 1 annually. The report must include the number of audits performed, a summary of findings for those audits and the cost of each audit.</t>
  </si>
  <si>
    <t>No such law exists.
 State law does require all elected public officers, as well as appointed public officers earning more than $6,000 per year, to file annual financial disclosure statements with the Secretary of State. The statements cover sources of income, real estate holdings, debts, business relationships, investments and gifts received. 
 However, because members of the state's Commission on Ethics and Commission on Judicial Discipline are part-time appointees earning less than $6,000 per year, this disclosure requirement does not apply to them.
 Two of the Commission on Judicial Discipline's seven seats are set aside for judges. Those commissioners must file disclosures in their capacity as judicial officers, just like any other member of the state judiciary.</t>
  </si>
  <si>
    <t xml:space="preserve">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Statement Regarding the Effect of the Permanent Injunction Order in General Majority PAC v. Carol Aichele, et al., on Pennsylvania Law, Pennsylvania Department of State, Harrisburg, accessed Feb. 3, 2015, (http://www.portal.state.pa.us/portal/server.pt/community/campaign_finance/12731/statement_on_general_majority_pac_v__aichele/1762221).
Wanda Murren, press secretary for the Pennsylvania Department of State, 18 March 2015, Harrisburg, Pa., interview by phone and email. </t>
  </si>
  <si>
    <t xml:space="preserve">All legislators, including those on the legislative ethics commissions, must file asset disclosure forms. 
The Judicial Standards Commission is made up of Supreme Court and district judges. Supreme Court judges are required to file business disclosures. Under a new 2015 law district judges will be required to file asset disclosures. 
The Commissioner of Political Practices is not required to file an asset disclosure because the office does not fall under the definition of an executive branch officer or agency defined in Montana Code Annotated Title 2, Chapter 15. 
Immediate families are not required to file asset disclosures in any of these cases. 
Montana Code Annotated title 2, chapter 2, part 1, section 6, requires that the Commissioner of Political Practices make business disclosure statements filed by state officers, and senators available to the public upon request. Judicial disclosure forms are also available under Montana public records laws.  
The Commissioner of Political Practices is not required to file a business disclosure form. </t>
  </si>
  <si>
    <t>As with all officials that serve on public bodies, members of the Accountability and Disclosure Commission and Judicial Qualifications Commission must file asset-disclosure forms. Family members are not required to do so.
The information is publicly available from the Nebraska Accountability and Disclosure Commission.</t>
  </si>
  <si>
    <t>Dan Meek, public interest attorney, advocate for campaign finance reform, Jan. 28, 2015, interviewed via email and phone. 
'Murmurs: Meet the New Year. A Lot Like the Old Year" by Willamette Week Editorial Staff (Willamette Week, 12/31/14)
http://www.wweek.com/portland/article-23753-murmurs_meet_the_new_year_a_lot_like_the_old_year.html
Background:
Campaign Finance: Contribution &amp; Expenditure Limits, by Oregon Legislative Committee Services, p. 1-2, September 2012.
https://www.oregonlegislature.gov/citizen_engagement/Reports/CampaignFinance.pdf</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</si>
  <si>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"Private prisons contribute thousands to Oklahoma political campaigns," Tulsa World article by Curtis Killman, 1/6/2014. 
http://www.tulsaworld.com/news/private-prisons-contribute-thousands-to-oklahoma-political-campaigns/article_f5ddca24-72e5-5c81-849b-031ac6c7c978.html
Tulsa World searchable database of politicial donations by private prison operators and associates: http://www.tulsaworld.com/news/databases/private-prison-contributions/html_3efe4a9a-73f3-11e3-9d99-0019bb30f31a.html 
"See who's pulling the strings of Oklahoma's new dark money group," March 13, 2014, Sunlight Foundation blog post by Peter Olsen-Phillips, http://sunlightfoundation.com/blog/2014/03/13/see-whos-pulling-the-strings-of-oklahomas-new-dark-money-group/</t>
  </si>
  <si>
    <t>The six members of the Missouri Ethics Commission and the six members of the Commission on Retirement, Removal and Discipline of Judges are included under the definitions of all individuals required to file financial asset disclosures. The MEC's executive director is responsible for making the forms available to the public for at least five years. The executive director is required by law to “keep a public record of all persons inspecting or copying financial statements.” The forms for the judges who are members of the CRRDJ are filed and maintained with the chief clerk of the Supreme Court.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
 No one in the Supreme Court Office of Chief Disciplinary Counsel is required to file an asset disclosure form.</t>
  </si>
  <si>
    <t>Philip Richter, director, Ohio Elections Commission, Columbus, 12-30-14 email
Catherine Turcer, policy analyst, Common Cause-Ohio, Columbus, 1-19-15 email 
‘Dark money’ groups spread wealth secretly, Stephen Koff, Northeast Ohio Media Group, Oct. 17, 2014: http://www.cleveland.com/open/index.ssf/2014/10/dark_money_group_from_ohio_are.html 
Rauner-related chain hit for Ohio political giving; David Heinzmann and Bob Secter, Chicago Tribune, Oct. 16, 2014: http://www.chicagotribune.com/news/ct-bruce-rauner-nursing-home-donations-20141016-story.html#page=1
State GOP hitting up donors for $50,000, Darrel Rowland, The Columbus Dispatch, 9-20-14: http://www.dispatch.com/content/stories/local/2014/09/20/state-gop-hitting-up-donors-for-50000.html</t>
  </si>
  <si>
    <t>Ethics Commission members and the executive director must file the same asset-disclosure forms as other state and local officials. These statements of economic interest must include the occupations, sources of income and business interests of the public officials, their spouses and other household members.
 State law requires the Mississippi Ethics Commission to give the public access to the statements of economic interest annually filed by all public officials. These records must be available on the commission's Internet website and at the commission's office for inspection and copying. The records must be preserved for seven years after receipt.</t>
  </si>
  <si>
    <t>In law, gifts and hospitality offered to members of the executive branch are regulated.</t>
  </si>
  <si>
    <t>In Minnesota, public officials are required to file an asset disclosure form (known as a statement of economic interest), which discloses the occupation, principal place of business, sources of compensation in excess of $50 in a month, securities and non-homestead real property holdings in excess of $2,500, and interests in pari-mutuel horse racing. 
Statute 10A, Section 10A.09 states that investments, ownership, or interests in property connected to horse racing must be disclosed in the statement of economic interest form but no other details about the assets of family members are required.
The definition of a public official can be found in Minnesota Statutes, Chapter 10A, Section 10A.01, Subd. 35. 
Members of the Minnesota Board on Judicial Standards are not required to file asset disclosure forms as they are not considered “public officials” and therefore the Minnesota Campaign Finance and Disclosure Board does not have administrative rulemaking authority under chapter 14.
Under 10A.09(6)(a) he governing body is required to keep the records as public data.
 ---
 Peer Reviewer Comment: Agree.
 Like members of all rule-making bodies in Minnesota, members of the Campaign Finance and Disclosure Board are required to file statements of economic interest, according to Gary Goldsmith, executive director of the board.</t>
  </si>
  <si>
    <t>Lee Ann Oliver, administrative staff officer I in Elections Unit in Office of Secretary of State, email, Feb. 10, 2015.
Don Morrison, executive director of the Dakota Resource Council, an environmental watchdog group, interviewed by phone from Bismarck, N.D., Feb. 10, 2015.
Dustin Gawrylow, editor of North Dakota Watchdog Network, a conservative news website, email, Feb. 12, 2015.
North Dakota Century Code, § 16.1-08.1-03.5, 1995 to 2013, http://www.legis.nd.gov/cencode/t16-1c08-1.pdf.
NDCC, § 16.1-8.1-01(13), 1981 to 2013, http://www.legis.nd.gov/cencode/t16-1c08-1.pdf.</t>
  </si>
  <si>
    <t>Decision-makers, including the board of trustees, system employees, other staff and some vendors, such as consultants, custodians and investment managers, in the Indiana Public Retirement System fall under the provisions of the State Ethics Code. Among other provisions, the code does not allow those covered under the law to accept a gift, favor, service, entertainment, food, drink, travel expenses or registration fees from a person who has a business relationship with the decision-maker's agency or is seeking to influence an action of the decision-maker, except as otherwise allowed by law. Spouses and unemancipated children of those individuals covered under the law also are included.</t>
  </si>
  <si>
    <t>There is no statute that requires all staff at the Ethics Commission to file statements of financial interest (SFI) annually; only the Commissioners, the Executive Director and all staff who report directly to the Executive Director must file SFIs.  
Under the definitions of the statute, M.G.L. Ch. 268B, section 1, every elected and public official is required to file an annual statement of financial interests.   Holdings or assets of Immediate family members must be included in the disclosure, but not the specific amounts.   The disclosure requires : 
The name, address, nature, share of equity in and amount of income over $1000 derived from any business the employee in involved with 
The identity of all securities and investments over $1000
The name and address of any creditor to which the employees owes $1000 or more, except for retail installment transactions, student loans, medical and dental expenses,, debts incurred in the ordinary course of business, alimony or support payments or debts to relatives “within the third degree of consanguinity or affinity”
The name and address of the source and cash value of any reimbursement for expenses of over $100 in a year 
The name and address of any donation or gifts of more than $100 per calendar years 
Description and assessed value of all real property in Massachusetts worth more than $1000 
Name and address of the source and fair market value of any honoraria more than $100 
The name and address of any creditor who has forgiven a debt of over $1000, except if the creditor is a “relative within the third degree of consanguinity or affinity of the reporting person, or the spouse of such a relative”
The name and address of any business from which the filer is taking a leave of absence
The identity of any equity in business the filer is associated with which has been transferred to a member of the filer’s immediate family. 
The Massachusetts financial disclosure law makes available for public inspection and copying both the filings of public employees, including those at the Ethics Commission required to file as well as an index of filings.  The public must fill out a written request and provide identification, which is then verified, to the Commission.  The filer is also notified, under the law, if any member of the public requests to see his or her filings.    The commission also redacts some information, such as the filer’s home address and the names of family members, before the SFI can be produced.   The filings can be produced electronically in a PDF format at no cost, said David Giannotti, agency spokesman.   
Members of the Commission on Judicial Conduct are not required to file asset disclosure forms.</t>
  </si>
  <si>
    <t>Illinois code prohibits decision-makers, board members or trustees at state-run pension funds from accepting gifts from any prohibited sources as prescribed by law. There are exceptions listed in the law.
(b) No trustee or employee of a retirement system, pension fund, or investment board created under this Code shall intentionally solicit or accept any gift from any prohibited source as prescribed in Article 10 of the State Officials and Employees Ethics Act. The exceptions contained in Section 10-15 of that Act, other than paragraphs (4) and (5) of that Section shall apply to trustees and employees of a retirement system, pension fund, or investment board created under this Code. Solicitation or acceptance of educational materials, however, is not prohibited. For the purposes of this Section, references to "State employee" and "employee" in Article 10 of the State Officials and Employees Ethics Act shall include a trustee or employee of a retirement system, pension fund, or investment board created under this Code.
The State Officials and Employees Ethics Act states: 
(5 ILCS 430/10-15) 
Sec. 10-15. Gift ban; exceptions. The restriction in Section 10-10 does not apply to the following: 
(...)
(12) Any item or items from any one prohibited source during any calendar year having a cumulative total value of less than $100.
The code defines "gifts" "as any gratuity, discount, entertainment, hospitality, loan, forbearance, or other tangible or intangible item having monetary value including, but not limited to, cash, food and drink, and honoraria for speaking engagements related to or attributable to government employment or the official position of an employee, member, or officer."</t>
  </si>
  <si>
    <t>Anyone in state government who is at Grade 16, or earns about $44,000 or earns less but is considered to be in a decision-making position, is required to file an asset disclosure form. The forms are publicly available but are not online, and viewing them requires a trip to Annapolis, the state capital. Assets are real estate, investments, and other holdings, and include holdings of spouse and children, but not minor children. 
 All senior members of the three ethics entities have to disclose their assets as they fall underneath the provision.</t>
  </si>
  <si>
    <t>West Virginia Code 6B-2-2a(a), Probable Cause Review Board. Complete through 2014.
http://www.legis.state.wv.us/WVCODE/ChapterEntire.cfm?chap=06b&amp;art=2&amp;section=2A#02
West Virginia Code 6B2-4(v) Processing Complaints; Dismissals; Hearings; Disposition; Judicial Review. Complete through 2014.
http://www.legis.state.wv.us/WVCODE/ChapterEntire.cfm?chap=06b&amp;art=2&amp;section=4#02</t>
  </si>
  <si>
    <t>Wis. Stat. § 19.43 (4) (7) (8) Financial Disclosure, http://docs.legis.wisconsin.gov/statutes/statutes/19/III/43 (1973)</t>
  </si>
  <si>
    <t>Article June 11, 2014, by Andrew Kenney and Craig Jarvis. SBI Investigating Sweepstakes Donations to NC Legislators.http://www.charlotteobserver.com/news/politics-government/article9131000.html
Associated Press story, Dec. 27, 2013.  Asheville Citizen-Times.
www.citizen-times.com/story/news/2013/12/27/checks-to-nc-candidates-came-from-illegal-gambling/4222007, 
Phone Interview Bob Hall of Democracy NC, Jan. 28, 2015. 
Phone interview with Josh Lawson, public information officer for the BOA, Feb. 11, 2015.</t>
  </si>
  <si>
    <t>No such law exists.
Maine’s Governmental Ethics law requires that each member of the Maine Commission on Governmental Ethics and Election Practices “file a disclosure statement with the executive director of the commission by February 15th of each year,” but the content of the statement deals primarily with political activity, not assets or income. 1 § 1002
  The disclosure must include:
  A. The names and positions held in all candidate committees, political action committees, ballot question committees and party committees of which the member or the member’s spouse or domestic partner was an officer, director or primary decision maker in the previous calendar year, or; 
  B. The names of and positions held in all nonprofit or commercial organizations of which the member or the member’s spouse or domestic partner was an owner, officer, director or primary decision maker or fund raiser that, during the previous calendar year, made expenditures of more than $1,500 to influence an election or employed a lobbyist who was required to register with the commission; and 
  C. Any additional information that the commission determines appropriate. 1 § 1002
  Though the commission may decide more information must be disclosed under § 1002, there is no explicit requirement that the required annual disclosure include sources of income, stock holdings or other assets.</t>
  </si>
  <si>
    <t>No such law exists.
Lori Anderson, media affairs for Public Disclosure Commission via email 2/9/2015 (There is no law to cite.)</t>
  </si>
  <si>
    <t>Idaho law closely regulates gifts and hospitality offered to members of the board and management of the state pension fund and their family members, just as it does for all public officers. In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</si>
  <si>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The accounts of the Office of Legislative Auditor are audited annually for the fiscal year ending on the preceding June 30. The audits are completed by certified public accountants contracted by the president of the Senate and the speaker of the House of Representatives to double-check the work of the Legislature Auditor. Additionally, the Legislative Auditor reviews the work of the internal auditors in various state agencies and performs its own, independent audits on the agencies.
Once a year the auditor is required by law to present its report that summarizes its work, findings, and expenditures to the legislative oversight committee.</t>
  </si>
  <si>
    <t xml:space="preserve">Retirement board members and employees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legislator or employee in the performance of the legislator's or employee's official duties or is intended as a reward for any official action on the legislator's or employee's part," according to Hawaii Statutes, Chapter 84, Section 11.
 Any other gifts given the Board member, employee or spouse or dependent child valued in the aggregate of more than $200 must be disclosed on an annual form.
 </t>
  </si>
  <si>
    <t>All members of the Louisiana Board of Ethics and the key senior member of ethics agency are required to fill out personal finance disclosures that list holdings, investments and transactions for themselves and their spouses, but not children. The forms are available online, free of charge.
 The ultimate deciders in state level ethics matters are the Louisiana Supreme Court, and the justices are required to file disclosures. The reports are not posted online, but are available through written public requests for personal inspection at the Supreme Court’s offices or via the mail or email, free of charge.</t>
  </si>
  <si>
    <t>No such law exists.
While Kentucky law does require the Auditor of Public Accounts to publish and make public all audits, neither state statutes nor administrative regulations mandate an annual comprehensive report on all its work. However, it should be noted that the auditor’s website, where the audit reports are published does serve as a collective report on the agency’s activities.
The duties laid out for the Kentucky Auditor of Public Accounts in Kentucky Revised Statutes Chapter 43, Section 50, Subsection 2 include: (c) examining the performance, management, conduct and condition of state agencies, (f) reporting on periodic audits of all state revenue collection, (e) examining and reporting, at least biennially, the Finance and Administration Cabinet's compliance with the state budget, (g) special audits at the governor's request and (i) reviewing the state's financial statements.
KRS 43.050(3) gives the auditor the power to investigate and examine any state or county agency that receives or spends public funds or control public property.
And KRS 43.090 requires the auditor to prepare a report "immediately upon completion of each audit and investigation."</t>
  </si>
  <si>
    <t>Under Kansas law, members of the commission and certain of its employees such as the executive director and legal counsel are required to file asset disclosure forms known as "statements of substantial interest." A spouse's assets must be included. The statements are available on the website of the Kansas Secretary of State.</t>
  </si>
  <si>
    <t>The Executive Director of the Employment Retirement System and the Teacher Retirement System of Georgia as well as pension fund decision makers are public employees and the law prohibits them and their family, which includes a spouse and dependent children, from accepting gifts and hospitality above $100. 
 As state employees they also fall under a 2011 executive order which prohibits gifts. A gift is defined as anything of value above $25 including meals, tickets and travel.</t>
  </si>
  <si>
    <t>Senior members of the state civil service, i.e., senior classified workers, are not required to file an asset disclosure form because they are not defined as public officials, as corroborated by Laurie McCallum, Chair of the State Labor and Industry Review Commission and  former chair of the State Personnel Commission for 13 years.</t>
  </si>
  <si>
    <t>Members of the legislative ethics committee are required to file personal finance disclosure forms as members of the General Assembly. Members of the Iowa Ethics and Campaign Disclosure Board are also explicitly listed as being required to file regular asset disclosure forms in the personal financial disclosure segment of the Government Ethics and Lobbying chapter of the Iowa Code. Families are not required to file forms. The forms are required by April 30 of any year in which a person has held a qualifying state position.
Under 68B.35A,all financial disclosure forms must be uploaded online on the legislative internet site, as well as sent to the Secretary of State who has to post them on their internet site.</t>
  </si>
  <si>
    <t>Gifts and hospitality are regulated  in FS 112.313 and 112.3148 (which prohibits receipt of gifts by individuals filing public disclosures of financial interests and their family members -- (a) "Immediate family” means any parent, spouse, child, or sibling. In addition, State Board of Administration employees are covered in detail by the Board’s own Code of Ethics. 
Kerrie Stillman with the Ethics Commission confirms that hospitality is addressed under the gift-rule as long as it can be considered as something with a monetary value. Then it is prohibited or reportable under the law. 
FS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
112.3148 Reporting and prohibited receipt of gifts by individuals filing full or limited public disclosure of financial interests and by procurement employees. (3) A reporting individual or procurement employee is prohibited from soliciting any gift from a vendor doing business with the reporting individual’s or procurement employee’s agency, a political committee as defined in s. 106.011, or a lobbyist who lobbies the reporting individual’s or procurement employee’s agency, or the partner, firm, employer, or principal of such lobbyist, where such gift is for the personal benefit of the reporting individual or procurement employee, another reporting individual or procurement employee, or any member of the immediate family of a reporting individual or procurement employee.  
10-040 Ethics Code of Ethics The trusteeship and investment management of public funds demands the highest degree of confidence from beneficiaries of the funds and the public in general. Employees of the SBA hold a public trust that obligates them to honesty and integrity in fulfilling the responsibilities to which they are appointed. Paramount in that trust is the principle that public employment may not be used for personal gain or private advantage. The citizens of the State of Florida expect SBA employees to perform their public responsibilities in accordance with the highest ethical and moral standards and to conduct the business of the SBA in a manner that advances the public’s interest.* Employees shall not seek or accept gifts, money, preferential treatment or property that would or could influence official duties.
Gifts -- 
All SBA employees are prohibited from soliciting or accepting anything of value, such as a gift, loan, reward, promise of future employment, favor, or service that is based on an understanding that the SBA employee’s decision making, official action or judgment would be influenced by such gift or thing of value.
All SBA employees are prohibited from soliciting any gift, food, beverage, or anything of value from service providers, principals, lobbyists (or partner, firm, employee, employer, or owner of such principal, lobbyist or service provider), political committee, or
committee of continuous existence.
All SBA employees are prohibited from accepting any gift, food, beverage, or anything of value from lobbyists and principals unless they reimburse the lobbyist or principal for the full value of the gift, food, or beverage received individually, or their pro rata share in the case of multiple individuals receiving the gift, food, or beverage. Reimbursement must be made contemporaneously with the receipt of the gift, food, or beverage. An employee of the SBA who receives a gift of $50 or more (with the exception of food and beverage consumed at one sitting) from non-principal, non-lobbyist service providers or others shall report such gift in writing to the Inspector General of the SBA within five (5) working days of receipt; however, no employee shall accept any gift (regardless of value) based on an understanding that the official acts or judgment of the
employee will be influenced. Note: The employee may elect to reimburse the service provider or others for such gifts. However, the employee shall maintain and have available for inspection written documentation of all such reimbursements.
All SBA employees are prohibited from accepting gifts over $100 (including food and beverage consumed at one sitting) from service providers (or partner, firm, employee, employer, or owner of such service provider), political committee, or committee of continuous existence. Unsolicited donations of over $100 made by non-principal, non-lobbyist service providers or others to a third party unassociated with or unrelated to any SBA employee, which is considered to be on the behalf of either the SBA or an employee of the SBA,  must be reported to the Inspector General upon discovery. A gift in excess of $100 may be accepted on behalf of a governmental entity or charitable organization, provided the employee does not retain custody of the gift beyond a reasonable time necessary to arrange for transfer of custody and ownership of the gift. Gifts donated by non-lobbyist, non-principal service providers or others where the intent is to donate the gift to multiple SBA employees or the SBA as a whole, regardless of the designation of the recipient are permissible so long as the pro rata share of the gift per
consuming/participating SBA employee does not exceed the individual gift acceptance levels of this policy (i.e., value of gift divided by the number of consuming/participating employees = pro rata share). As examples, such permissible group gifts include, but are not limited to:
• Food donated during the holiday season where the invitation is extended to all
employees of the SBA to consume the food
• A Christmas tree which is on display in the SBA’s office
• A book which is available for loan to all SBA employees
The value of such group intended gift must not be such that its actual cost to the donor divided by the number of SBA employees exceeds $50.00. If an SBA employee accepts a prohibited gift from a person whom he/she did not know, nor reasonably should have known, was a principal, lobbyist or service provider to the SBA, upon discovery, the employee shall immediately notify the Inspector General of the situation.</t>
  </si>
  <si>
    <t>Washington does not mandate regular audits of F-1 financial disclosure forms. The Public Disclosure Commission has the authority - and it does the exercise not often - to check the filings for accuracy.</t>
  </si>
  <si>
    <t>Civil servants are not required to file financial disclosure statements, but elected and appointed officials must. There is no provision for regular audits, but West Virginia Code 6B-2-2a establishes a Review Board within the Ethics Commission to conduct hearings when complaints have been filed to determine whether there have been violations of the State Ethics Law. West Virginia Code 6B-2-4(v) authorizes the Review Board, a hearing examiner or the Ethics Commission itself to refer asset disclosure forms to the appropriate county attorney for possible charges.</t>
  </si>
  <si>
    <t>No such law exists.
  State Ethics Commission members are not required to file asset disclosure statements , under Indiana's financial disclosure law, because they do not have purchasing authority or decision-making responsibility. But the Inspector General has to file asset disclosure form annually because that person has the power to make purchases and enter into contracts to operate the office. Commission members, however, do have to file conflict of interest statements, if they or their spouses have financial interests in entities coming before the commission. They have to identify any potential conflict and recluse themselves from any decision or vote involving that entity or person linked to that entity.
  The House and Senate ethics committee members are required to file financial disclosure statements, as are all legislators, under the state ethics law (Indiana Code 2-2.2). 
  Members of the Indiana Commission on Judicial Qualifications are not required to file financial disclosure statements, unless they are otherwise required to because they are prosecuting attorneys or judicial candidates.</t>
  </si>
  <si>
    <t>Like members of the General Assembly and others in elected offices, members the Executive Ethics Commission and the Legislative Ethics Commission as well as Inspectors General are required to file an asset disclosure form, if not already required as described under the state's Disclosure of Economic Interest law. Members of the Judiciary Inquiry Board are also required to file. All asset disclosure forms are required to be made public. 
  (5 ILCS 420/Art. 4A heading)
 ARTICLE 4A. DISCLOSURE OF ECONOMIC INTERESTS
  (5 ILCS 420/4A-101) (from Ch. 127, par. 604A-101)
  Sec. 4A-101. Persons required to file. The following persons shall file verified written statements of economic interests, as provided in this Article: 
  (c) Members of a Commission or Board created by the
 Illinois Constitution, and candidates for nomination or election to such Commission or Board.
  (d) Persons whose appointment to office is subject to
  confirmation by the Senate and persons appointed by the Governor to any other position on a board or commission described in subsection (a) of Section 15 of the Gubernatorial Boards and Commissions Act.
  This Section shall not be construed to prevent any unit of local government from enacting financial disclosure requirements that mandate more information than required by this Act. 
 (Source: P.A. 96-6, eff. 4-3-09; 96-543, eff. 8-17-09; 96-555, eff. 8-18-09; 96-1000, eff. 7-2-10; 97-309, eff. 8-11-11; 97-754, eff. 7-6-12.)
 Sec. 4A-106. .... All statements of economic interests filed under this Section shall be available for examination and copying by the public at all reasonable times. Not later than 12 months after the effective date of this amendatory Act of the 93rd General Assembly, beginning with statements filed in calendar year 2004, the Secretary of State shall make statements of economic interests filed with the Secretary available for inspection and copying via the Secretary's website. 
 (Source: P.A. 96-6, eff. 4-3-09; 96-1336, eff. 1-1-11; 97-754, eff. 7-6-12.)</t>
  </si>
  <si>
    <t>Clearly, Indiana has room for improvement when it comes to the completeness of government responses to FOI requests, based on complaints to the Indiana Public Access Counselor and public access advocates in the state. 
 Luke Britt, Indiana's public access counselor, says about 40 percent of the approximately 300 formal complaints he receives are due to the agencies not responding at all or they didn't cite reason for denying the request. "I get a lot of complaints that agencies just don't respond at all. Under law, agencies don't have a specific timeframe in which they are to respond, but it needs to within a "reasonable" time period and, if denied, they have to cite a statutory reason among the exemptions listed," he said. But Britt said instituting a standardized timeframe for responses could be problematic because some agencies would wait for the full time period, rather than supply the information as quickly as they can. 
 However, Common Cause of Indiana policy director Julia Vaughn said it would be possible to change the requirements to call for a shorter response time for simple, uncomplicated requests and a longer response period for lengthy, complicated requests. More problematic, however, said Vaughn are FOI responses in which agencies redact a considerable amount of information and the public access counselor is unable to gain access to the information that is withheld. "It's a way agencies can comply with the law, but not really provide access to the information sought. We're also asking this person who is supposed to be the arbitrator to decide without the complete facts," she said. Attempts have failed in the 2013 and 2014 legislative sessions, Vaughn said, to grant access to redacted information to the public access counselor. 
 Another problem that occurs with some regularity, according to Gerry Lanosga, president of the Indiana Coalition of Open Government and an Indiana University assistant professor of journalism, is agencies will deny requests based on the exemption that they claim is too vague. He said he hears of this issue particularly with his journalism students. "The law is supposed to be interpreted broadly and there is nothing in the law that says the agencies can't be helpful about rephrasing the request," he said.</t>
  </si>
  <si>
    <t>Under Iowa Code Chapter 11.19, all reports from the auditor's office are required to be open to public inspection, including copies on file in the auditor's office. Refusal by a public official to permit inspection of the reports is considered a simple misdemeanor. Additionally, notice of the reports must be sent to newspapers, radio stations and television stations located in the city, school district or township that is under investigation or audit. In addition to its annual audit reports for state agencies, the office also publishes special-interest reports, which include frauds and embezzlements, reaudits and performance audits, which evaluate efficiency in state agencies. 
However, Mary Mosiman, Iowa auditor, said the office is not required to file or publish an annual report summing up its activities, although it does make a similar report to the governor and the state legislature as part of the office's budget request, which includes reporting on investigations that are scheduled as well as investigations that are in process.</t>
  </si>
  <si>
    <t>No law exists calling for an audit of the asset forms of the "exempt" supervisors, the only ones required to fill out the forms.</t>
  </si>
  <si>
    <t xml:space="preserve">Members of the Ethics Commission are required by Title 7, chapter 84, Section 17 to file an annual asset disclosure that includes assets of spouse and dependent children. The disclosures are public records.
  Asset disclosure forms filed by members of the Ethics Commission are open to the public through Hawaii Revised Statutes Chapter 84, Section 17.
  </t>
  </si>
  <si>
    <t>No such law exists</t>
  </si>
  <si>
    <t>No such law exists. 
Financial disclosure forms are filed with the Rhode Island Ethics Commission. There is no law requiring the commission to regularly audit these forms.
However, if there is a complaint filed, either by an outside party or by a commission investigator, the commission will conduct an audit as part of its investigation, if necessary.</t>
  </si>
  <si>
    <t>No such law exists in South Carolina.</t>
  </si>
  <si>
    <t>No such law exits. Senior-level employees' asset disclosures are not audited.</t>
  </si>
  <si>
    <t>The law doesn't dictate that senior employees' asset disclosure reports be regularly audited by a third party. 
The ethics commission, however, has the power to initiate an investigation with a vote of six of the eight commissioners.</t>
  </si>
  <si>
    <t>Since there is no asset disclosures required, there are no audited records.</t>
  </si>
  <si>
    <t xml:space="preserve">No law exists with regard to auditing asset disclosure forms, though it could be done in cases where financial irregularities are suspected.
 In Oklahoma, financial disclosure forms are filed with the Ethics Commission, which has a staff of five people, and is also tasked with monitoring lobbyist registration and spending reports, as well as all campaign spending reports. 
The office does not have the resources to conduct regular audits of all senior civil servants' asset disclosure forms, explained Lee Slater, Ethics Commission executive director. If irregularities were discovered, the commission could audit the disclosure forms, but they are not mandated under law to conduct these audits.  </t>
  </si>
  <si>
    <t>Since 2011, appointed department heads and appointed members of commissions including those of the Georgia Government Transparency and Campaign Finance Commission no longer have to file an asset disclosure, but instead file an annual affidavit swearing they did not take any official action from which they derived a personal gain. 
  Members of the Georgia Government Transparency and Campaign Finance Commission, however still file full asset disclosure forms, according to Maria Bazile with the Commission. 
  Members of the Judicial Qualifications Commission must also file an affidavit only as they are appointed board members.</t>
  </si>
  <si>
    <t xml:space="preserve">ORS 244.290 (2)(e) allows that the Oregon Ethics Commission can adopt rules to carry out its duties and "establish a procedure under which the commission shall conduct accuracy audits of a sample of reports or statements filed with the commission" to monitor lobbyists (ORS 171.725 to 171.785, ORS 171.992 and ORS 244) and monitor the ethical conduct of public officials. </t>
  </si>
  <si>
    <t>In practice, agencies do comply with the requirement that a specific, statutory exemption be cited when any portion of a public records request is denied.  When requests are granted in full redactions are sometimes made for private information.
This is bolstered by the findings of the state public records ombudsman’s survey of state agency responses to public records requests, which showed full compliance. Even local government agencies with few resources are making it standard practice to cite a statutory exemption when they make a denial or partial denial, according to Idaho reporters, public officials and open-government advocates. For example, the Idaho Mountain Express reported in July that CNN's appeal of a public records request denial for records related to former Taliban hostage Bowe Bergdahl was rejected in court, because the judge held that the agency correctly cited the specific provision in the Idaho Public Records Law exempting the record from disclosure.</t>
  </si>
  <si>
    <t xml:space="preserve">NC GS 138A-28 requires the Ethics Commission to  evaluate whether the statements of economic interest conform to the law and rules of the commission, and whether the information shows actual  or potential conflicts of interest.. But they are not audited in the sense that someone investigates whether a filer has left out something significant, </t>
  </si>
  <si>
    <t>No such law exists. 
There is no law requiring senior members of the state civil service to disclose assets.</t>
  </si>
  <si>
    <t>No such law exists. 
 Ohio has no law requiring an audit of senior civil servants' financial disclosure statements (in practice, they are merely checked to make sure every question is answered); in practice, the additional auditing occurs only when financial irregularities are suspected or discovered.</t>
  </si>
  <si>
    <t>New York Executive Law Section 94 requires the Joint Commission on Public Ethics to randomly audit a portion of the financial disclosure forms submitted by state officials and employees.
 Section 94 (n) states that "[The commission shall] Promulgate guidelines for the commission to conduct a program of random reviews, to be carried out in the following manner: (i) annual statements of financial disclosure shall be selected for review in a manner pursuant to which the identity of any particular person whose statement is selected is unknown to the commission and its staff prior to its selection; (ii) such review shall include a preliminary examination of the selected statement for internal consistency, a comparison with other records maintained by the commission, including previously filed statements and requests for advisory opinions, and examination of relevant public information; (iii) upon completion of the preliminary examination, the commission shall determine whether further inquiry is warranted, whereupon it shall notify the reporting individual in writing that the statement is under review, advise the reporting individual of he specific areas of inquiry, and provide the reporting individual with the opportunity to provide any relevant information related to the specific areas of inquiry, and the opportunity to file amendments to the selected statement on forms provided by the commission; and (iv) if thereafter sufficient cause exists, the commission shall take additional actions, as appropriate and consistent with law.</t>
  </si>
  <si>
    <t>Under the state Code of Ethics, members of the ethics agency must follow the statutes and regulations that apply to most other public officials, which include filing asset disclosure forms.  The statute elaborates at length on the above-reproach behavior expected of ethics board and agency members, and the executive director of the Judicial Review Council.
The asset disclosure forms, called Statements of Financial Interests (SFI) also apply, as for anyone, to members' immediate families, defined as "any spouse, children or dependent relatives who reside in the individual’s household."
Sec. 1-83 (c) also stipulates that the statement of financial interests "shall be a matter of public information".</t>
  </si>
  <si>
    <t>The state Office of Information Practices provides forms for the public and agencies, making it easier for agencies to provide detailed reasons for rejecting records requests. Still, the use of the umbrella term, "frustration of a legitimate government function" does allow some wiggle room. The Office of Information Practices found that the University of Hawaii had repeatedly used this exemption but "failed to articulate" any justification.
 One state agency said it couldn't say why it refused to release documents about disciplined workers, because to do so would effectively be the same as releasing the information they’re trying to keep secret.
 Court settlements have traditionally been a sticking point when public records are sought. Yet courts have denied their release with little explanation.</t>
  </si>
  <si>
    <t>The law does not require regular or random auditing, nor does it require audits in response to complaints. It say: "The secretary of state may conduct thorough examinations of statements and initiate investigations to determine whether the Financial Disclosure Act has been violated."</t>
  </si>
  <si>
    <t>No such law exists. Members of the Independent Ethics Commission are not mandated by law to file asset disclosures, nor is the agency’s executive director.
"It is not required by the Constitution, statutes, or Colo. R.J.D., and none of the members [of the Colorado Commission on Judicial Discipline] file [financial disclosure statements] such a disclosure with us," said William Campbell, director of the Commission on Judicial Discipline. "However, the members who are judges are required by law to file financial reports with the Secretary of State."</t>
  </si>
  <si>
    <t>Illinois code requires the Auditor General to submit an annual report by March 1 of all audits, investigations and special studies.
 (30 ILCS 5/3-15) (from Ch. 15, par. 303-15) 
    Sec. 3-15. Reports of Auditor General. By March 1, each year, the Auditor General shall submit to the Commission, the General Assembly and the Governor an annual report summarizing all audits, investigations and special studies made under this Act during the last preceding calendar year.</t>
  </si>
  <si>
    <t xml:space="preserve">Like any other state employee, senior civil servants asset disclosures are examined by the state Ethics Commission. Executive Order No. 24 states: "the Ethics Commission shall review each statement to determine its conformity with the provisions of this Order and other applicable provisions of the law. This review is not the equivalent of an audit, as they're just checking to see that they filled out the form correctly. </t>
  </si>
  <si>
    <t>Members of the Fair Political Practices Commission and Commission on Judicial Performance are required to file asset disclosure forms, called Form 700. 
 The Commission on Judicial Performance does not require all commission members and staff to file comprehensive disclosure statement, only those individuals who make decisions that could have an economic impact. The other members and staff file an abbreviated form. Judges are required to file under the Political Reform Act §87200 while non-judicial members must file under §6038 of the Business and Professions Code.
 All documents required by the Political Reform Act are public records (§81008).</t>
  </si>
  <si>
    <t>The Audits division is required to report anything that may indicate malfeasance, but not a comprehensive annual report beyond their annual audit reports.
Section 67-702, requires the Audits Division to “Report to the attorney general all facts which may indicate malfeasance, illegal expenditure of public funds or misappropriation of public funds or public property for such investigation or action, civil or criminal;” and to “Report to the legislature annually no later than February 1 of each year on all land exchanged by the state board of land commissioners.” Additionally, the same section of state law makes the Audits Division the “official repository” for all audit reports of state and local governmental entities and political subdivisions.</t>
  </si>
  <si>
    <t>The state treasurer, employees of the treasurer's office and the 10 members of the Investment Advisory Council fall under the category of "public officials" in the state Code of Ethics. As such, they, and the members of their immediate families, are regulated in terms of ethics code mandates, which include receipt of gifts.  
Neither the state Code of Ethics (Title 1, Chap. 10 of state statutes) nor statutes that regulate the Office of the State Treasurer (Title 1, Chap. 3) specifically address hospitality. It could be inferred that offers of hospitality are regulated, however, in the following exception in the statutory definition of gifts, which allows public officials to accept "Gifts costing less than one hundred dollars in the aggregate or food or beverage provided at a hospitality suite at a meeting or conference of an interstate legislative association, by a person who is not a registrant or is not doing business with the state of Connecticut;"
Sec. 1-84 of the Code of Ethics reads, "(m) No public official or state employee shall knowingly accept, directly or indirectly, any gift, as defined in subdivision (5) of section 1-79, from any person the public official or state employee knows or has reason to know: (1) Is doing business with or seeking to do business with the department or agency in which the public official or state employee is employed; (2) is engaged in activities which are directly regulated by such department or agency; or (3) is prequalified under section 4a-100. No person shall knowingly give, directly or indirectly, any gift or gifts in violation of this provision. For the purposes of this subsection, the exclusion to the term “gift” in subparagraph (L) of subdivision (5) of section 1-79 for a gift for the celebration of a major life event shall not apply. Any person prohibited from making a gift under this subsection shall report to the Office of State Ethics any solicitation of a gift from such person by a state employee or public official."</t>
  </si>
  <si>
    <t>Laura Labay, external communications manager for the Arkansas Secretary of State, February 9,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Secretary of State website, “Financial Disclosure Search,” accessed February 9, 2015, http://www.sos.arkansas.gov/filing_search/index.php/filing/search/new</t>
  </si>
  <si>
    <t>Secretary of State, Raw Data for Campaign Finance and Lobbying Activity, accessed on April 22, 2015. 
http://www.sos.ca.gov/campaign-lobbying/cal-access-resources/raw-data-campaign-finance-and-lobbying-activity
A.G. Block, deputy director, University of California Sacramento Center, email, Aug. 26, 2015
John Howard editor, Capitol Weekly, email Aug. 26, 2015</t>
  </si>
  <si>
    <t>All sources accessed on January 26, 2015:
Interview, Michael E. Mone Sr., attorney, Boston, MA, January 23, 2015, by telephone and email
Interview, Joseph D. Steinfield, attorney, Boston, MA, January 14, 2015, by telephone
Massachusetts Commission on Judicial Conduct Annual Report, 2013
http://www.mass.gov/cjc/2013AnnualReport.pdf
Massachusetts Commission on Judicial Conduct, Report on 3rd-quarter activities, October 16, 2013
http://www.mass.gov/cjc/CJC10162014.pdf</t>
  </si>
  <si>
    <t>Erik Reichstein, Arizona Secretary of State Office Manager, telephone interview, 2/12/2015
Arizona Secretary of State Online Lobbying Data Search, Accessed May 7, 2015
http://apps.azsos.gov/scripts/Lobbyist_Search.dll
Arizona Lobbyist Handbook, Accessed May 7, 2015
http://www.azsos.gov/sites/azsos.gov/files/lobbyist_handbook.pdf</t>
  </si>
  <si>
    <t>The auditor is required by Hawaii Revised Statutes, Chapter 23, Sections 7.5 and 9 to provide an annual report to the Legislature no later than 20 days prior to the regular legislative session. The report must contain all informal investigations, advisory opinions and other audit activities.</t>
  </si>
  <si>
    <t>Members of the board, who are employees of the executive or legislative branch should be covered under the constitutional gift ban as public officers, said Luis Toro, an attorney and the director of Colorado Ethics Watch. But, he said, members of the board who are employees of the judicial branch or members of school boards wouldn't be covered under the gift ban unless they are in a paid position. 
As per the Colorado constitution's gift ban (Article XXIX, Section 3), no public officer, lawmaker, local government official, or government employee can accept gives of more than $50 (subject to inflation).</t>
  </si>
  <si>
    <t>Interview, Steve Lash, Daily Record, reporter, telephone interview, 3/30/15, 
Professor Amy Dillard, University of Baltimore Law School, telephone interview, 3/20/15,
Gary Kolb, executive secretary, Maryland Commission on Judicial Disabilities, email 4/29/15 
Commission on Judicial Disabilities,
About the Commission, explanation of how the commission operates: Maryland Judiciary website: http://www.courts.state.md.us/cjd/about.html</t>
  </si>
  <si>
    <t>Feb. 13, 2015 phone interview with Joan Mize, Alaska Public Offices Commission lobbying specialist
APOC Lobbying Filings and Lobbying Summaries (https://aws.state.ak.us/ApocReports/Lobbying/), accessed Feb. 9, 2015; 
2015 Lobbyist Directory (http://doa.alaska.gov/apoc/pdf/2015LobbyistDirectory.pdf), accessed Feb. 9, 2015;</t>
  </si>
  <si>
    <t>Members of the Ethics Committee of the Arizona Legislature are required by law to file a financial disclosure statement, not because it is required of them for being a member of the ethics committee, but because they are elected lawmakers.
The same is true for members of the Commission on Judicial Conduct and the Arizona Judicial Ethics Advisory Committee.</t>
  </si>
  <si>
    <t>Members and high-level employees of each ethics entity are among the public officials required to file annual financial disclosure forms with the Alaska Public Offices Commission. As with other public officials, ethics employees must disclose their own financial interests as well as those of their spouse, children, and anyone else with whom they have a close economic association (i.e. a business partner, co-investor, etc.) 
 Ranking members of the ethics committees are among those required to file asset disclosure forms with the Alaska Public Offices Commission, according to A.S. 24.60.030(f). Annually by March 15 they must file a Public Official Financial Disclosure form for the preceding calendar year, which details their personal income and assets as well as the same information for their spouse, domestic partner, or children. This includes members of the Select Committee on Legislative Ethics, the Commission on Judicial Conduct, and the Attorney General
 All of these forms are subject to the Alaska Public Records Act.
 By law, asset disclosures filed with the Alaska Public Offices Commission (APOC) are to be received and "hold open for public inspection reports and statements required to be made under this chapter and, upon request, furnish copies at cost to interested persons;"
 The law AS 39.50.050 (c) also provides that "Reports filed under this chapter [Public Official Financial Disclosure] shall be kept on file for at least six years and are public records."</t>
  </si>
  <si>
    <t>As for other state officials, gifts and hospitality do decision-makers at state-run pensions systems are regulated by law. They are prohibited by law from receiving gifts with an aggregate value of more than $460 annually per donor. (The limit is adjusted every two years for the cost of living.) Gifts to immediate family are permitted by regulation unless the donor is attempting to influence the official making the decision. 
§82028 of the Political Reform Act defines "gift" as " any payment that confers a personal benefit on the recipient, to the extent that consideration of equal or greater value is not received and includes a rebate or discount in the price of anything of value unless the rebate or discount is made in the regular course of business to members of the public without regard to official status."</t>
  </si>
  <si>
    <t>Cabanne Howard, Executive Secretary, Committee on Judicial Responsibility and Disability, Maine Judicial Branch, 12 February 2015, telephone Interview.
Bruce Smith, Attorney, Drummond-Woodsum, 17 February 2015, in person interview. 
Judicial Responsibility and Disability Committee Website, accessed March 12, 2015, http://www.jrd.maine.gov/opinions.html
Maine Revised Statutes Title 4, Chapter 1, Section(s) 9-B, 1977.
http://www.mainelegislature.org/legis/statutes/4/title4sec9-B.html</t>
  </si>
  <si>
    <t>As required by the Alaska Constitution, the governor annually submits a budget and associated appropriation bills to the Legislature for the upcoming fiscal year. The bills and an array of supporting information -- from projected revenue to recent departmental budgets and projected changes, and change summaries to funding sources for budget proposals -- is made available online on the website of the Office of Management and Budget no later than the date of transmittal to the Legislature. The Department of Revenue also publishes a revenue forecast each fall and spring.</t>
  </si>
  <si>
    <t>Melissa Landry, executive director, Louisiana Lawsuit Abuse Watch, in-person interview, Jan. 20, 2015
Robert Scott, Public Affairs Research Council, in-person interview, Feb. 19, 2015
Kevin Kane, Pelican Institute, in-person interview, Jan. 21, 2015 
Pending prosecution hangs over race for juvenile court judge, John Simerman, The Advocate, Oct. 28, 2014. 
Supreme Court Annual Report, Judiciary Commission, Page 14, accessed April 13, 2015.
http://www.lasc.org/press_room/annual_reports/reports/2013_Annual_Report.pdf</t>
  </si>
  <si>
    <t>In practice, the state executive publishes its budget proposal, and it is available online and at no cost. 
In recent years, the Governor's Office of Strategic Planning &amp; Budgeting has included a high-level policy goal and priority explanation as part of the report.</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</si>
  <si>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t>
  </si>
  <si>
    <t>Jason Nemes, Fultz Maddox Hovious &amp; Dickens, attorney and former chief of staff to the office of Chief Justice and director of tthe Administrative Office of the Courts, 6 February 2015, Louisville, Kentucky, phone interview. 
Michael Stevens, Isaacs &amp; Isaacs, attorney and publisher of Kentucky Court Report, 6 February 2015, Louisville, Kentucky, email interview. 
Jimmy Shaffer, Kentucky Judicial Conduct Commission, executive secretary, 2 February 2015, Frankfort, Kentucky, email interview.
Judicial Conduct Commission Annual Report, Judicial Conduct Commission, 2013-2014, http://courts.ky.gov/commissionscommittees/JCC/Documents/Public_Information/JCFY20132014.pdf, accessed 4 February 2015. 
Agreed Order of Supsension In Re The Matter Of: Rebecca S. Ward, District Judge 55th Judicial District, Judicial Conduct Commission, 12 May 2014, http://courts.ky.gov/commissionscommittees/JCC/Documents/Public_Information/Ward.pdf, accessed 4 February 2015. 
Judicial Conduct Commission information page, Kentucky Court of Justice, no date. http://courts.ky.gov/commissionscommittees/JCC/Pages/default.aspx, accessed 20 July 2015.</t>
  </si>
  <si>
    <t>Phone interview 2/2/15 with Bonnie Gilbert, Nevada election coordinator for AP.
Interview 1/15/15 with Sandi Chereb, Las Vegas Review-Journal political reporter, Carson City.
Phone interview 1/14/15 with Kevin Benson, deputy attorney general representing secretary of state's office.</t>
  </si>
  <si>
    <t>Gifts and hospitality offered to decision-makers at state-run pension funds are regulated, in that bribery is generally banned for all public employees, as is using a public office to accrue anything of value that one would not have otherwise. The law doesn't address family members.</t>
  </si>
  <si>
    <t xml:space="preserve">Ron Keefover, former public information officer for the Office of Judicial Administration, telephone interview Feb. 24, 2015.
Commission on Judicial Qualifications Annual Report 2013: http://www.kscourts.org/appellate-clerk/general/commission-on-judicial-qualifications/2013-Annual-Report.pdf  
"Timothy Henderson Should Be Removed From Judgeship, Official Tells Panel," Tim Potter, Wichita Eagle, May 16, 2014: http://www.kansas.com/news/local/crime/article1143285.html                                     
"Kansas Supreme Court Considering Censure for Sedgwick County Judge," Bryan Lowry, Wichita Eagle, Dec. 10, 2104: http://www.kansas.com/news/local/crime/article4402390.html         "Supreme Court suspends Judge Henderson for 90 days," by Tim Potter, The Wichita Eagle, Feb. 27, 2015: http://www.kansas.com/news/local/crime/article11340404.html                                                                </t>
  </si>
  <si>
    <t>Neal Erickson, Deputy Secretary of State for elections, telephone interview March 13, 2015
Vince Powers, Lincoln trial attorney and chairman, Nebraska Democrats, phone interview March 16, 2015
J.L. Spray, election-law attorney and chairman, Nebraska Republicans, phone interview March 12, 2015</t>
  </si>
  <si>
    <t>Under the Alaska Executive Branch Ethics Act, public officers are prohibited from receiving gifts and hospitality directly -- or via family members.
(a) A public officer may not solicit, accept, or receive, directly or indirectly, a gift, whether in the form of money, service, loan, travel, entertainment, hospitality, employment, promise, or in any other form, that is a benefit to the officer's personal or financial interests, under circumstances in which it could reasonably be inferred that the gift is intended to influence the performance of official duties, actions, or judgment. A gift from a person required to register as a lobbyist under AS 24.45.041 to a public officer or a public officer's immediate family member is presumed to be intended to influence the performance of official duties, actions, or judgment unless the giver is an immediate family member of the person receiving the gift.
(f) A public officer who knows or reasonably ought to know that a family member has received a gift because of the family member's connection with the public office held by the public officer shall report the receipt of the gift by the family member to the public officer's designated supervisor if the gift would have to be reported under this section if it had been received by the public officer or if receipt of the gift by a public officer would be prohibited under this section.</t>
  </si>
  <si>
    <t>Lisa Kimmet, Elections and Government Services, Office of Montana Secretary of State Linda McCulloch, Deputy, 6 February and 5 May 2014, email, Helena, MT 
Charles S. Johnson, Lee Newspapers State Bureau, Bureau Chief, 5 February 2015, Helena, Montana, telephone
Post-Election Audit Confirms Accurate Vote Counts, Associated Press, 19 November 2014, http://flatheadbeacon.com/2014/11/19/post-election-audit-confirms-accurate-vote-counts/</t>
  </si>
  <si>
    <t>Pamela Weaver, Director of Communications, Secretary of State, Jackson, Mississipi, April 24, email interview.
Attorney General's Office, 2014 Annual Report. 
http://www.ago.state.ms.us/wp-content/uploads/2014/12/AGO-FY2014-Annual-Report.pdf
Tom Hood, Executive Director, Mississippi Ethics Commission, Jackson, Mississippi, April 30, 2015, interview.</t>
  </si>
  <si>
    <t>Steve Davis, communications director, Iowa Judicial Branch, Feb. 13, 2015, email
In the Matter of Clarence B. Meldrum, Jr., Judicial Magistrate, No. 13–0367, Iowa Supreme Court, July 19 2013  http://www.iowajqc.gov/wfdata/files/disciplinaryaction/Meldrum.pdf
In the Matter of Emily Sue Dean, District Associate Court Judge, No. 14-0510, Iowa Supreme Court, Dec. 11 2014  http://www.iowacourts.gov/About_the_Courts/Supreme_Court/Supreme_Court_Opinions/Recent_Opinions/20140912/14-0510.pdf 
Iowa Judicial Qualifications Commission Caseload Information, 2012 ‐ 2013 Iowa Judicial Branch, accessed April 7, 2015
https://s3.amazonaws.com/s3.documentcloud.org/documents/1667478/jqc-stats.pdf</t>
  </si>
  <si>
    <t>Laura Swinford, Communications Director, Office of the Secretary of State, 27 March 2015, Jefferson City, Missouri, interview by phone.
Web archive of Completed Elections Integrity Unit Reviews, 27 March 2015, Internet Archive Wayback Machine, accessed 6 April 2015, https://web.archive.org/web/20150327042912/https://www.sos.mo.gov/elections/elections_integrity/reviewed.asp
Elections Integrity Unit, Completed Reviews, retrieved 6 April 2015, http://www.sos.mo.gov/elections/elections_integrity/reviewed.asp</t>
  </si>
  <si>
    <t>Interview: John Trimble, Indianapolis attorney with Lewis Wagner LLC, president of the Indianapolis Bar Association and past member of the Indiana Commission on Judicial Qualifications. 
Interview: Kathryn Dolan, Supreme Court public information officer, Feb. 16, 2015, by email.
Indianapolis Star article, "Supreme Court removes Judge Brown from bench," March 4, 2014, by Tim Evans. 
Commission on Judicial Qualification's website, www.in.gov/judiciary/jud-qual/2619.htm, accessed March 4, 2015.
Public release from Commission on Judicial Qualifications, Dec. 12, 2014, about Muncie City Court Judge Dianna Bennington. http://www.in.gov/judiciary/jud-qual/
Indianapolis Star article, "Supreme Court removes Judge Brown from bench," March 4, 2014, by Tim Evans;
www.indystar.com/story/news/crime/2014/03/04/supreme-court-removes-judge-brown-from-bench/6032059/.
WRTV Channel 6 report, Kara Kenney, "Commission issues sanctions against ex-judge," Nov. 7, 2014;
www.theindychannel.com/news/call-6-investigators/commission-issues-sanctions-against-ex-judge.
Muncie Star Press, "Dianna Bennington strikes deal to resign, never serve as judge again," Jan. 23, 2015, by Douglas Walker and Keith Roysdon;
 www.thestarpress.com/story/news/local/2015/01/23/bennington-strikes-deal-resign/22236993/.</t>
  </si>
  <si>
    <t>Ryan Furlong, Communications Director, Office of Minnesota Secretary of State Steve Simon, St. Paul, Minnesota, 9 March 2015, email interview
Minnesota Audit Information, Citizens for Election Integrity, June 2014, http://www.ceimn.org/state-audit-laws-searchable-database/states/minnesota
Post-Election Reviews, Office of Minnesota Secretary of State Steve Simon, 3 March 2015, http://www.sos.state.mn.us/index.aspx?page=1156</t>
  </si>
  <si>
    <t>Decision-makers in the Alabama Retirement Systems are subject to the same limits on gifts and hospitality as other public officials and employees for the state. 
Under Alabama law, gifts that can be given to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
The Ethics Commission in an opinion issued to the Association of School Boards in 2011 made it clear that the state’s ethics law makes no distinction between public officials and public employees when it comes to gifts. If something is unacceptable for a legislator, it’s unacceptable for a teacher or other public employee, the commission said in that ruling.</t>
  </si>
  <si>
    <t>Debarment in Colorado shall not be for a period of more than three years.
According to Colorado law, someone can be suspended from consideration of a contract “if there is probable cause to believe that such person has engaged in activities that may lead to debarment,” but it would only last for three months. 
However, if a criminal charge has been issued for an offense that would be a cause for debarment, then the state attorney general can keep the suspension in place until after the trial of the suspended person. Also, “If a person is suspended because a criminal charge has been issued against an officer, director, partner, manager, key employee, or other principal of the suspended person, the suspension may remain in effect until after the trial of the officer, director, partner, manager, key employee, or other principal or until after the charges against such officer, director, partner, manager, key employee, or other principal have been dismissed.”
 Conduct that could lead to debarment in Colorado includes being convicted of a criminal offense as an incident to obtaining or attempting to obtain a public or private contract or subcontract or in the performance of such contract or subcontract, embezzlement, theft, forgery, bribery, falsification or destruction of records, or receiving stolen property, the state attorney general can suspend that entity from consideration of a state contract.</t>
  </si>
  <si>
    <t>The governor publicly releases a detailed executive budget document to the public on the Executive Budget Office’s website. 
That document includes detailed information about the state’s debts and projected revenues, along with recommended line-item funding for each department or agency and descriptions of the department’s purpose. 
The document, which is 376 pages for 2016, does not include narrative on the governor’s policies and priorities for the coming year; generally he makes those comments as part of his State of the State address each year. But it does show where he wants the state to concentrate its resources, through allocations he proposes to various programs. 
The executive budget document is available online for free and can be downloaded as a pdf.</t>
  </si>
  <si>
    <t>Secretary of State Campaign Finance Disclosure Closed Cases
http://www.michigan.gov/sos/0,4670,7-127-1633_8723_64390---,00.html
Secretary of State Declaratory Rulings and Interpretive Statements
http://www.michigan.gov/sos/0,4670,7-127-1633_8723_66116-310251--,00.html             
Gisgie Gendereau, communications director, Michigan Secretary of State, email conversations, March 16, 2015                                                                                      
Mark Brewer, attorney, former Michigan Democratic Party chairman, phone interview, March 12, 2015                                                                                                    
Fred Woodhams, campaign finance analyst, Bureau of Elections, email conversation, June 10, 2015</t>
  </si>
  <si>
    <t>All websites viewed on March 23, 30 and April 11, 2015
Secretary of the Commonwealth of Massachusetts official website:
http://www.sec.state.ma.us/
Massachusetts state election results, 2014
http://www.sec.state.ma.us/ele/ele14/ele14idx.htm
Massachusetts Voter Return report, Dec. 10, 2014 (for November, 2014 election)
http://www.sec.state.ma.us/ele/elepdf/rov14.pdf
Interview, Dr. Maurice T. Cunningham, Ph.D., J.D.  Associate Professor of Political Science, University of Massachusetts-Boston, Boston, MA, various dates March, 2015, by telephone and email
Galvin predicts low turnout for Tuesday primary, Michael Levenson, Reporter, the Boston Globe, Boston, MA, Sept. 8, 2014
http://www.bostonglobe.com/metro/massachusetts/2014/09/08/galvin-predicts-low-turnout-for-tuesday-primary/aBeoOkD5tDeKhhmO3oL56I/story.html</t>
  </si>
  <si>
    <t>Vicky Manning, lobbyist liaison, The Alabama Ethics Commission, telephone interview, May 14, 2015
“2015 Registered Lobbyist List,” The Alabama Ethics Commission, updated daily. https://ethics-form.alabama.gov/entity/FileUploader/RegisteredLobbyist/WebDataLobbyistsPDF_2010.aspx, accessed May 17, 2015.
“Request for Access to Lobbying Activity Records,” The Alabama Ethics Commission, undated. https://ethics-form.alabama.gov/LobbyingReqRecord.aspx, accessed May 17, 2015.
“Archived Registered Lobbyist List,” The Alabama Ethics Commission, undated.  http://ethics.alabama.gov/lobbyist-list.aspx, accessed May 17, 2015.
“News and Reports,” The Alabama Ethics Commission, undated. http://ethics.alabama.gov/news2.aspx, accessed May 17, 2015.</t>
  </si>
  <si>
    <t>A 100 score is earned if the state executive publishes its budget proposal, and the complete proposal is available online for no cost, can be obtained electronically within a week for free, or in paper for no more than the cost of photocopies.
A 50 score is earned if it takes two weeks to obtain the budget proposal, requesters are required to visit an office, or a fee must be paid. A 50 score is also earned if the proposal does not include all details.
A 0 score is earned if it takes more than a month to obtain the budget proposal, the cost is prohibitive, or it cannot be obtained at all.</t>
  </si>
  <si>
    <t>Robert Cummins, fmr. Chairman of the Illinois Judicial Inquiry Board, 9 March 2015, 10 March 2015, phone interview, email interview.
Illinois Agency Fact Sheets, FY 2014, accessed 10 March 2015, http://www2.illinois.gov/gov/budget/Documents/Budget%20Book/FY%202014/FY2014AgencyFactSheets.pdf
State of Illinois Judicial Inquiry Board Report FY 2012 and FY 2013, accessed 10 March 2014 http://www.illinois.gov/jib/Documents/Download%20Materials/2011%20and%202012%20Fiscal%20Year%20Report.pdf</t>
  </si>
  <si>
    <t>A YES score is earned if the law regulates gifts and hospitality offered to decision-makers at state-run pension funds and their immediate family.
A MODERATE score is earned if the law regulates gifts to decision-makers, but not their family.
A NO score is earned if no such law exists.</t>
  </si>
  <si>
    <t>Jennifer Bevan-Dangel, exec dire Common Cause, telephone interview 2/24/15; 
Jared DeMarinis, director, Candidacy and Campaign Finance Division, Maryland Board of Elections, telephone interview 3/18/15; 
Bryan P. Sears, reporter, The Daily Record, telephone interview 3/15/15
No reports posted on the Board of Elections website.
http://www.elections.state.md.us/ accessed on May 4, 2015
Two GOP rivals accuse Md. gubernatorial hopeful Hogan of finance violations  Washington Post,  5/21/14 http://wapo.st/1gQjfI9 Hogan gets reprieve for Broken Campaign Finance Rule, Baltimore Sun 9/25/14  http://bit.ly/1JeVjHD</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</si>
  <si>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Judicial Council, Report to the Legislature, Governor and Supreme Court, 2013, http://www.judicialcouncil.idaho.gov/2013_Annual_Report.pdf
 ---
 Peer Reviewer Source:
 The 2014 report has since been published: http://www.judicialcouncil.idaho.gov/2014_Annual_Report.pdf</t>
  </si>
  <si>
    <t>Members of the Ethics Commission, along with other public officials, must file statements of economic interests each year that cover financial information about themselves, their spouses and their dependent children. Names of parents and adult children also must be listed on the disclosures, but details about their financial interests are not required. 
 The statements must include the total combined household income for the public official, along with the name of each business they were involved with and the amount made from those businesses. The forms have to include businesses for which the officials,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If the public officials or their spouses are involved in professional services or consulting businesses, the officials must include on their disclosure forms the number of clients and amount of money made from clients that fell into a broad range of categories, including utilities, banking, retail, insurance, manufacturing and real estate. 
 The disclosure forms also include the value of any investment real estate held by the public officials,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public officials and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 
Also, any spouse of a public official or candidate who is employed or has a contract with the state or federal government or who works for a company that receives half or more of its revenue from the state must file a financial disclosure reporting the job to the Ethics Commission.</t>
  </si>
  <si>
    <t xml:space="preserve">By law, the state Auditor is required to establish a searchable website that includes reports like Comprehensive Annual Financial Report, annual Budgetary Compliance report, Single Audit Report, salaries of employees and board members, performance audits, etc. 
The department does issue annual reports. The latest available online is from 2012. </t>
  </si>
  <si>
    <t>In-person interview with Bill Rankin, Court Reporter, AJC, February 20, 2015;
Phone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 
Phone interview with Robin McDonald, Reporter, The Daily Report, February 27, 2015;
“Judge in DeKalb corruption case sends resignation letter,” AJC, November 19, 2014. http://www.ajc.com/news/news/judge-in-dekalb-corruption-case-sends-resignation-/njBNZ/;
Judicial Qualifications Commission Sanctions, accessed March 27, 2015, http://www.gajqc.com/rules.cfm</t>
  </si>
  <si>
    <t>Commission on Judicial Conduct, 23rd Annual Report, accessed 17 January 2015, http://www.courts.state.hi.us/docs/courts_docs/judicial_conduct_annual_report_2012_2013.pdf
Tammy Mori, Hawaii Judiciary, special assistant for judiciary communications, 20 January 2015, telephone
Patricia Mau-Shimizu, Hawaii Bar Association, executive director, 28 April 2014, Honolulu, Hawaii, telephone</t>
  </si>
  <si>
    <t>Julie Flynn, Deputy Secretary of State, Maine Bureau of Corporations, Elections and Commissions, 10 February 2015, telephone Interview.
Zachary Heiden, Legal Director &amp; Staff Attorney, American Civil Liberties Union (ACLU) of Maine, 16 February 2015, telephone Interview.
Election workers, recount volunteers and state police officers headed to Augusta for recount investigation, Christopher Cousins, Bangor Daily News, 8 December 2014,
http://bangordailynews.com/2014/12/08/politics/state-house/election-workers-recount-volunteers-and-state-police-officers-headed-to-augusta-for-recount-investigation/?ref=search</t>
  </si>
  <si>
    <t xml:space="preserve">Carol Williams, GEC executive director, telephone interview Feb. 20, 2015                
Governmental Ethics Commission annual report FY 2014: http://ethics.ks.gov/GECSummaries/Annual%20Report%202014.pdf                                           
"Ethics Panel Fines congressional candidate Kultala," Brad Cooper, Kansas City Star, July 16, 2014: http://www.kansascity.com/news/local/news-columns-blogs/the-buzz/article742587.html                                                                     </t>
  </si>
  <si>
    <t>Howard Finkelstein, Public Defender of Broward County, interviewed by phone March 27, 2015
David Bogenschutz, Florida lawyer who often represents judges in JQC cases, interviewed by phone April 3, 2015
Brevard judge who got into courthouse fistfight faces formal charges, Orlando Sentinel, Aug. 14, 2014, http://www.orlandosentinel.com/news/breaking-news/os-fighting-judge-brevard-20140814-story.html</t>
  </si>
  <si>
    <t xml:space="preserve">Mitchel Denham, Kentucky Attorney General's Office, assistant deputy attorney general of the criminal division and special prosecutors, 14 January 2015, Frankfort, Kentucky, phone interview.
Trey Grayson, Northern Kentucky Chamber of Commerce, president and former Kentucky Secretary of State, 6 January 2015, Covington, phone interview.
Lynn Zellen, Kentucky Office of Secretary of State, communications director, 2 February 2015, Frankfort, Kentucky, email interview.
Attorney General announces counties selected for post-election audit, no author, The Lane Report, 11 June 2014, http://www.lanereport.com/32623/2014/06/attorney-general-announces-counties-selected-for-post-election-audit/, accessed 5 February 2015. </t>
  </si>
  <si>
    <t>Kirstan B. Alvanitakis, Louisiana Democratic Party, in-person interview, Feb. 11, 2015.
Meg Casper, Office of the Secretary of State, in-person interview, Feb. 19, 2015, and telephone interview, July 28, 2015.
Barry Erwin, president of Council for a Better Louisiana, in-person interview, Feb. 18, 2015.</t>
  </si>
  <si>
    <t>Interview: Valerie Kroeger, communications director for Secretary of State Connie Lawson, Jan. 16, 2015, by email. 
Indiana Election Commission website: www.in.gov/sos/elections/2404.htm
Meeting minutes, Indiana Election Commission, Sept. 3, 2014: http://www.in.gov/sos/elections/files/IEC_Minutes_September_3_2014.pdf</t>
  </si>
  <si>
    <t>A YES score is earned if the law requires all members of the entity and their immediate family to file an asset disclosure form while in office, and the disclosures are publicly available. 
A MODERATE score is earned if the law requires all members of the entity to file an asset disclosure form while in office, but not their family.
A NO score is earned if no such law exists or it exists but the disclosure forms are not available to the public.</t>
  </si>
  <si>
    <t>Eric Van Lancker, Clinton County auditor, former president of the Iowa State Association of County Auditors, Jan. 8, 2015, telephone interview  
Carol Olson, deputy secretary of state for elections, Office of the Secretary of State, Jan. 16, 2015, telephone interview
DCI Voter Fraud Investigations Report, Iowa Secretary of State Matt Schultz, May 8, 2014
http://publications.iowa.gov/16874/1/DCI%20Voter%20Fraud%20Report%205-8-14.pdf</t>
  </si>
  <si>
    <t>Jeff Mordock, News Journal reporter, former Delaware courts reporter, email interview, January 30, 2015;
Sean O'Sullivan, chief of community affairs, Delaware courts, former News Journal courts reporter, email interview, February 6, 2015;
Rules and Procudure of the Court on the Judiciary of the State of Delaware, accessed March 24, 2015, http://1.usa.gov/1E7uUrf</t>
  </si>
  <si>
    <t>Brian Gladstein, Common Cause Illinois, 11 March 2015, phone interview.
David Melton, executive director, Illinois Campaign for Political Reform, March 10, 2015, phone interview.
Bernadette Harrington, deputy general counsel, Illinois State Board of Elections, July 2015.
Illinois State Board of Elections, accessed March 7, 2015, http://www.elections.il.gov/
Complaints, Illinois State Board of Elecitons, accessed July 2015
http://www.elections.il.gov/campaigndisclosure/complaintsearch.aspx
Unpaid Fines, Illinois State Board of Elections, accessed June 16, 2015
 http://www.elections.il.gov/CampaignDisclosure/UnpaidFines.aspx
BallotPedia, accessed 11 March 2015, http://ballotpedia.org/Illinois_State_Board_of_Elections</t>
  </si>
  <si>
    <t>In practice, the state executive publishes its budget proposal, which presents the state government's detailed declaration of policies and priorities for the upcoming budget year.</t>
  </si>
  <si>
    <t>Phone interview, Sharon Dexler, administrative assistant, Judicial Review Council, Hartford, April 27, 2015.
"Judge Accepts 30-Day Suspension For Failing To Rule On Cases," by Christine Stuart, CT News Junkie, June 19, 2013, http://www.ctnewsjunkie.com/archives/entry/judge_accepts_30-day_suspension_for_failing_to_rule_on_cases/
"No Discipline For Ex-Judge," by the Associated Press, on the website of CBS Local News, Jan. 16, 2014, http://connecticut.cbslocal.com/2014/01/16/no-discipline-for-ex-judge/
2014 Annual Report of the Judicial Review Council, pp. 9-12, Statistical Report of Activities (conduct complaints), http://www.ct.gov/jrc/lib/jrc/JRC_2014_Annual_Report_Final_Corrected_Statistics_3-18-15.pdf 
OLR Research Report, by Christopher Reinhart, Chief Attorney, http://www.cga.ct.gov/2015/rpt/2015-R-0030.htm</t>
  </si>
  <si>
    <t>Ben Ysursa, Idaho Secretary of State, interviewed Thursday, Dec. 18, 2014, at his office at the Idaho Capitol
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6, 2015, in her office at the Associated Press bureau in downtown Boise
“Idaho Republican loses again in recount,” Associated Press, KTVB-TV, Nov. 26, 2014, http://www.ktvb.com/story/news/politics/elections/2014/11/26/idaho-republican-loses-again-in-recount/19548119/
“Stevenson picks up one vote in recount, election night outcome unchanged,” Betsy Z. Russell, Eye on Boise/The Spokesman-Review, Nov. 25, 2014, http://www.spokesman.com/blogs/boise/2014/nov/25/stevenson-picks-one-vote-recount-election-night-outcome-unchanged/</t>
  </si>
  <si>
    <t>Are there regulations governing conflicts of interest by the ethics enforcement agencies?</t>
  </si>
  <si>
    <t>There is no legal requirement that the financial disclosure forms be audited. The forms are filed with the office of the Secretary of State, and the office of the attorney general has the authority to examine the forms and make sure they “comply with the law,” but the agency does not audit the forms.
Under the cited law, the AG “may examine” the statements and “compel such disclosures to be made to comply with the law.”</t>
  </si>
  <si>
    <t>Steve Harshman, Wyoming Legislature, State House of Representatives, Co-Chairman of the Joint Appropriations Committee, May 12, 2015, phone.                                                                
Ruth Ann Petroff, Wyoming Legislature, State House of Representatives, April 28, 2015, phone.
Wyoming State Government Revenue Forecast Fiscal Year 2015 –Fiscal Year 2020, Consensus
Revenue Estimating Group, Department of Administration and Information Economic Analysis Division webpage, January 2015
http://eadiv.state.wy.us/creg/GreenCREG_Jan15.pdf    
Governor Mead’s 2015-2016 Budget Proposal, Office of Governor Matt Mead’s website, Dec. 16, 2014 http://governor.wyo.gov/media/documents/
Lawmakers confident in spending despite oil revenue decline, Gregory Nickerson, WyoFile, Jan. 20, 2015
http://www.wyofile.com/blog/lawmakers-confident-spending-despite-oil-revenue-decline/</t>
  </si>
  <si>
    <t>William Campbell, executive director of Colorado's Commission on Judicial Discipline, during a Feb. 3 phone interview. Colorado Commission on Judicial Discipline, Annual Report for 2013: http://www.coloradojudicialdiscipline.com/PDF/CCJD%20Annual%20Report%202013.pdf Colorado Commission on Judicial Discipline, Annual Report for 2014: http://www.coloradojudicialdiscipline.com/PDF/CCJD%20Annual%20Report%202014.pdf Colorado Commission on Judicial Discipline, Annual Report for 2012, published June 2013: http://www.coloradojudicialdiscipline.com/PDF/CCJD%20Annual%20Report%202012.pdf</t>
  </si>
  <si>
    <t>No such law exists requiring that asset disclosure forms be regularly audited.</t>
  </si>
  <si>
    <t>Rex Quidilla, Hawaii Office of Elections, public information officer, 13 March 2015, Honolulu, Hawaii, telephone 
Neal Milner, University of Hawaii, retired political science professor, 14 January 2015, Honolulu, Hawaii, telephone
State of Hawaii Office of Elections website, Hawaii Office of Elections, accessed 14 January 2015, http://hawaii.gov/elections
Memo about issues associated with the 2014 primary election, Scott Nago, Hawaii Office of Elections, chief election officer, 21 August 2014, http://hawaii.gov/elections/ec/docs/2014/primary_ec-report_2014-08-21.pdf
Minutes of the regular meeting of the Elections Commission, Hawaii Elections Commission, 3 October 2014, http://hawaii.gov/elections/ec/docs/2014/ec-minutes_2014-10-03.pdf</t>
  </si>
  <si>
    <t>No such law exists.
The only civil servants required to file disclosures are department directors and there is no law requiring the forms be audited (Montana Code Annotated, title 2, chapter 2, part 1, section 6).</t>
  </si>
  <si>
    <t>Victoria B. Henley, Director-Chief Counsel, Commission on Judicial Performance, Mar. 11, 2015, email
Patrick M. Kelly, former president State Bar of California, Western Region Managing Partner, Wilson Elser Moskowitz Edelman &amp; Dicker, Los Angeles. email, Mar. 29, 2015 
Commission on Judicial Performance, 2013 Annual Report, P 1
http://www.cjp.ca.gov/res/docs/annual_reports/2013_Annual_Report.pdf</t>
  </si>
  <si>
    <t>There is no such law that senior civil servants' asset disclosures be audited by a third party.</t>
  </si>
  <si>
    <t>The financial asset disclosures of state employees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</si>
  <si>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Jay Barth, Professor of Politics at Hendrix College, February 7, 2015, telephone interview. 
Max Brantley, Senior Editor Arkansas Times, January 20, 2015, telephone interview. 
Dan Greenberg, president of Advance Arkansas Institute, conservative think tank and former state legislator, January 21, 2015, telephone interview.
"Mike Maggio cuts deal on judicial ethics probe, will never be judge again," Max Brantley, Arkansas times, August 6, 2014
http://www.arktimes.com/ArkansasBlog/archives/2014/08/06/mike-maggio-cuts-deal-on-judicial-ethics-probe-will-never-be-judge-again</t>
  </si>
  <si>
    <t>Todd Berry, president, Wisconsin Taxpayers Alliance, 401 North Lawn St., Madison.  Face-to-face interview and followup emails, Feb. 17, 2015
AGENCY BUDGET REQUESTS and REVENUE ESTIMATES FY2016 FY2017 
http://www.doa.state.wi.us/Documents/DEBF/Budget/Biennial%20Budget/November20Report.pdf
"State Budget: Process and Issues," The Wisconsin Taxpayer, October 2014. www.wistax.org</t>
  </si>
  <si>
    <t>Governor’s executive budget available on line, accessed on April 23, 2015. 
http://www.budget.wv.gov/executivebudget/Pages/default.aspx
Governor’s Budget office list of reports and charts available on line, accessed on April 23, 2015. 
http://www.budget.wv.gov/reportsandcharts/Pages/default.aspx
State Budget Office list of current and past appropriations available on line, accessed on April 23, 2015. 
http://www.budget.wv.gov/reportsandcharts/appropriations/Pages/default.aspx
Mike McKown, director of the state Budget Office, in a telephone interview from his office in the state Capitol in Charleston WV on Jan. 2, 2015. 
http://www2.wvsto.com/AboutTheOffice/FinancialReports</t>
  </si>
  <si>
    <t>The office of the Auditors of Public Accounts (APA) has a variety of statutorily required duties, and in performing them, it must report annually to various offices and entities within the state government -- to the legislature and/or to the governor, the state comptroller, the major budget committee of the legislature and to the Legislative Program Review and Investigations Committee.
But nowhere in the statutes does it say that the auditors must make its reports public. 
The auditors make a point, however, of asserting the office's transparency. In their 2014 Annual Report, submitted to the General Assembly on Jan. 30, 2015, they wrote in their introduction, "A key feature of our website is that our reports (both present and past) are posted there and are available to members of the public." All of the "work papers" of their audits, they also say, "except those classified by statute as confidential are available for review by members of the General Assembly and the public."</t>
  </si>
  <si>
    <t>Meredith Beatrice, Division of Elections director of communications, responded to questions by email April 2, 2015
Ronald Labasky, prominent elections expert and attorney, interviewed on the phone March 27, 2015
John Whittles, elections expert and attorney, interviewed by phone March 24, 2015</t>
  </si>
  <si>
    <t>Jan. 29 email interview with Mara Rabinowitz, counsel for the Alaska Court System
"Alaska Supreme Court says 45-day suspension appropriate for rule-breaking judge," Alaska Dispatch News, Sept. 12, 2014 (http://www.adn.com/article/20140912/alaska-supreme-court-says-45-day-suspension-appropriate-rule-breaking-judge); 
"Alaska judge who was suspended without pay wins re-election," KTUU, Nov. 6, 2014 (http://www.ktuu.com/news/news/alaska-judge-who-was-suspended-without-pay-wins-reelection/29591620); 
"A Look at Judicial Selection in Alaska," University of Alaska Anchorage Justice Center, accessed Feb. 9, 2015 (http://justice.uaa.alaska.edu/forum/21/3fall2004/a_akjudicial.html);</t>
  </si>
  <si>
    <t>Ryan Germany, general counsel, Secretary of State Office, telephone interview, February 6, 2015;
Kristina Torres, Capitol Reporter, the Atlanta Journal-Constitution, telephone interview, February 17, 2015;
2014 State Election Board Meeting Notices, Agendas, and Summaries, accessed March 27, 2105,
http://sos.ga.gov/index.php/elections/2014_seb_meeting_notices_agendas_and_summaries</t>
  </si>
  <si>
    <t>Heather Murphy, Arizona Supreme Court Justice Spokeswoman, telephone interview, 2/23/2015
Summaries of Major Arizona Judicial Discipline Cases, Accessed May 6, 2015
http://www.azcourts.gov/Portals/137/SummaryMajorCases.pdf
Arizona Commission on Judicial Conduct, Conduct and Ethics Bulletin, Accessed May 6, 2015
http://www.azcourts.gov/azcjc/JudicialConductandEthicsBulletins.aspx
Arizona Commission on Judicial Conduct, Judicial Ethics Advisory Opinions Accessed May 6, 2015
http://www.azcourts.gov/azcjc/JudicialEthicsAdvisoryOpinions.aspx</t>
  </si>
  <si>
    <t>Information requests are usually answered within the legally required three business days, but some agencies use Georgia's secrecy laws to withhold documents. These laws protect things like the origin of lethal injection drugs and trade negotiations between the state and companies looking to move to Georgia. 
 While reasons for denying FOIA requests are usually provided, there were a few instances during the study period where information requests were not fully answered. 
 In 2014, media outlets tried to get public information about tax incentives offered to Mercedes Benz for relocating its U.S. headquarters to Atlanta, some media outlets received more complete information than others. For instance, the Office of Economic Development released its records only partially to the Atlanta Journal - Constitution. 
 WSB TV requested data from the Department of Human Resources on a child abuse case in 2013 and was told initially it would be “thousands of dollars”, according to WSB's Lori Geary. The information that was finally released after negotiations was heavily redacted. 
 Also Georgia's attorney General, had claimed that a memo a state employee wrote to herself consisting of text messages is not considered correspondence and therefore not subject to public records, but ultimately the memo was turned over to the courts and the media.
 Georgia's First Amendment Foundation helps navigate request denial disputes and its executive director says they've had several cases that needed intervention.</t>
  </si>
  <si>
    <t>Ralph Thomas, Office of Financial Management spokesman email 3/10/15;
The state budget process: a clash of parallel universes, The Seattle Times, Jan. 11, 2015
http://www.seattletimes.com/seattle-news/the-state-budget-process-a-clash-of-parallel-universes/
November 2014 Outlook for 2015-17 Biennium--Governor's Preliminary Maintenance Level, Washington State Economic Revenue and Forecast council, accessed April 22, 2015
http://www.erfc.wa.gov/budget/documents/bo_20141119_outlook.pdf</t>
  </si>
  <si>
    <t>State law in Colorado says the State Auditor has to prepare annual reports and furnish the Legislative Audit Committee with post-audits the agency has conducted, and, “among other things, copies of or the substance of audit reports on the various departments, institutions, and agencies as well as a summary of recommendations made in regard thereto. All reports shall be open to public inspection except for that portion of any report containing recommendations, comments, and any narrative statements which is released only upon the approval of a majority vote of the committee.”</t>
  </si>
  <si>
    <t>Phil Rawls, former government reporter, the Associated Press, June 2, 2015, telephone interview.
“Alabama Unified Judicial System Fiscal Year 2013 Annual Report and Statistics,” Alabama Administrative Office of Courts, undated. http://www.alacourt.gov/Annual%20Reports/2013AOCAnnualReport.pdf, accessed June 7, 2015. 
“Disorder in the court: Alabama commission that investigates misconduct on the bench faces loss of only investigator,” Kent Faulk, reporter, al.com, Aug. 6, 2013. http://blog.al.com/spotnews/2013/08/alabama_judicial_inquiry_commi.html, accessed June 7, 2015.
“Rundown on Alabama Judicial Inquiry Commission,” Sebastian Kitchen, The Montgomery Advertiser, July 28, 2013. http://archive.montgomeryadvertiser.com/article/20130728/NEWS02/307280034/Rundown-Alabama-Judicial-Inquiry-Commission, accessed June 7, 2015.</t>
  </si>
  <si>
    <t>No such law exists.
Executive Order 09-11 Vermont Executive Code of Ethics (2011). 
http://governor.vermont.gov/executive_orders/09-11-executive-code-of-ethics
Allen Gilbert, exec. dir. ACLU VT, personal interview, Jan. 6, 2015.
Sarah London, Counsel to the Governor, personal interview Jan. 21, 2015.</t>
  </si>
  <si>
    <t>Elaine Manlove, Delaware Elections Commissioner, telephone interview, January 15, 2015; 
Welch appeal of Board of Frankford decision, January 30, 2014,  http://1.usa.gov/1H5QfIs; 
Report to the Board of Elections for New Castle County, June 6, 2013, http://1.usa.gov/1H5Ptvl</t>
  </si>
  <si>
    <t>No such law exists.
Corroborated by: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Justin Lee, deputy director of elections, Lt. Governor's Office, in-person interview on March 24, 2015, Salt Lake City.</t>
  </si>
  <si>
    <t>Ric Brown, Finance Secretary, 19 February 2015, Richmond, Virginia, interview by phone.
Governor McAuliffe’s Proposed Amendments to the 2014-2016 Budget: Economic Outlook &amp; Revenue Forecast, Department of Finance, 17 December 2014. https://finance.virginia.gov/media/3531/jmc-with-appendix-121714.pdf
The Economic Outlook and Revenue Forecast through Fiscal Year 2018, Department of Finance, 24 November 2014. https://finance.virginia.gov/media/3532/gacre-november-2014-fullnotebook.pdf
The 2015 Executive Budget Document, Department of Planning and Budget, 17 December 2014. https://solutions.virginia.gov/pbreports/rdPage.aspx?rdReport=BDOC2015_FrontPage
General Fund Six-Year Financial Plan, Department of Planning and Budget, January 2014. https://www.dpb.virginia.gov/forms/20140128-1/2014Session_GF_Six-YearPlan_January2014.pdf
Report to the Governor and the General Assembly, Debt Capacity Advisory Committee, Department of the Treasury, 18 December 2014. https://www.trs.virginia.gov/Documents/Debt/DCAC/2014%20DCAC%20Package%20for%20Governor%20and%20GA.pdf</t>
  </si>
  <si>
    <t>The entity mandated to exert judicial disciplinary measures rarely initiates investigations but does recommend penalties on offenders when necessary. 
“In most cases the investigation is initiated by someone who has reason to believe the judge has done some misconduct,” said Jim Radda, Wyoming Ninth District Circuit Court Judge.
The Wyoming Commission on Judicial Conduct relies on the public, lawyers and other judges to inform them or make complaints to them on judicial actions, he said.
In a case from 2012, which is out of the period of study, an impropriety complaint was made against a judge to the commission. The State Supreme Court followed the recommendation of the Commission for the judge to receive a public censure for the misconduct and to pay a $1,400 fine.
The Wyoming Supreme Court will censure judges and lawyers when cases come to them, as in the case of a Cody lawyer from 2014.  It ruled he violated a professional rule prohibiting lawyers from making court filings without a good-faith basis and ordered him to pay more than $15,000 to cover disciplinary proceedings.</t>
  </si>
  <si>
    <t>Phone interview, Ryan Burns, Compliance attorney, State Elections Enforcement Commission, Hartford, Feb. 17, 2015.
Phone interview, Michael Brandi, executive director, State Elections Enforcement Commission, Hartford, April 23, 2015.
Federal Elections Commission, Advisory Opinion Request 2014-16 by Connecticut, http://www.ct.gov/seec/cwp/view.asp?a=3556&amp;Q=559886 (accessed most recently on April 23, 2015)
SEEC final decisions, http://www.ct.gov/seec/cwp/view.asp?a=3556&amp;q=431782 (accessed most recently on April 23, 2015)</t>
  </si>
  <si>
    <t>Richard Coolidge, director of communications at the Secretary of State’s office, during a Jan. 21, 2015 phone interview. 
Gerry Cummins, Vice President of the Voter Service project at the League of Women Voters of Colorado, during a Jan. 21, 2015, phone interview.
Elena Nunez, director of Colorado Common Cause, which runs the Just Vote! Colorado Election Protection program, during a Jan. 27, 2015, phone interview.
Secretary of State, Accountability in Colorado Elections, accessed April 22, 2015: http://www.sos.state.co.us/pubs/elections/ACE/home.html
“Ortiz responds to nepotism claims,” The Pueblo Chieftain, Oct. 25, 2014: http://www.chieftain.com/news/3002982-120/ortiz-chieftain-office-clerk</t>
  </si>
  <si>
    <t>No such law exists.
Texas Government Code, Title 5. (Open Government; ethics), Subtitle B.  Ethics.  Chapter 571.  Texas Ethics Commission, Effective Sept. 1, 1993 
http://www.statutes.legis.state.tx.us/Docs/GV/htm/GV.571.htm
Texas Ethics Commission, Personal Financial Statement Filers, Forms and Instructions.  Accessed April 6, 2015
http://www.ethics.state.tx.us/filinginfo/pfsforms_ins.html</t>
  </si>
  <si>
    <t>Dede Feldman, former state senator, 15 January 2015, via phone. 
State Sen. Peter Wirth, 19 January, 2015, via phone.
"What Contribution Limits?" Thomas Cole, Albuquerque Journal, 22 June, 2014, http://www.abqjournal.com/419263/news/pacs-shuffle-money-pump-cash-into-dems-campaigns.html
"Follow the Money: How the NM GOP's Network of PACs Moves Money," Patrick Davis, Progress Now New Mexico report, 25 June, 2014. https://progressnownm.wordpress.com/2014/06/25/follow-the-money-how-the-nm-gops-network-of-pacs-moves-money/</t>
  </si>
  <si>
    <t>Stephen Klein, Chief Fiscal Officer, personal Interview Jan. 29, 2015.
Jack Hoffman, senior policy analyst Public Assets Inst. personal interview Jan. 29, 2015.
Finance and Management Commissioner James Reardon, personal interview Feb. 4, 2015.
Dept. of Finance and Management Budget document website, accessed April 17, 2015.
http://finance.vermont.gov/reports_and_publications</t>
  </si>
  <si>
    <t>Susan Lerner, Common Cause New York, Executive Director, Feb. 25, 2015, New York, phone; 
Preliminary Report, The Commission to Investigate Public Corruption, Dec. 2, 2013, http://publiccorruption.moreland.ny.gov/sites/default/files/moreland_report_final.pdf ; 
Cuomo Has Raised Millions Through Loophole He Pledged to Close, Theodoric Meyer, ProPublica, June 13, 2014, http://www.propublica.org/article/cuomo-has-raised-millions-through-loophole-he-pledged-to-close</t>
  </si>
  <si>
    <t>Evidence shows Delaware's record on enacting Freedom of Information Act requests is spotty and inconsistent.
In July 2014, the Office of Delaware's Attorney General found that the Delaware Department of Technology and Information violated FOIA by failing upon request to "produce Assessment amounts paid by AT&amp;T and Sprint" to the Delaware Broadband Fund. The state failed to provide the information because "those companies deemed the information they provided to the (Public Service Commission) to be confidential, proprietary, commercially sensitive," according the Attorney General's opinion.
In October 2013, the Delaware Department of Correction refused an Associated Press open records request seeking information on the purchase, acquisition, storage and disposition of lethal injection drugs," despite an earlier finding by the Attorney General's office that the information was public." The DOC has not cited to any authority from this jurisdiction supporting its assertion of a state secret privilege under the circumstances presented in this case, and we are not aware of any," the Attorney General's Office found in November 2013 when it urged the Department of Correction to comply with FOIA.</t>
  </si>
  <si>
    <t>Allie Schembra, Secretary of State's office, spokeswoman, Sacramento, Jan. 22, 2015, email
Kim Alexander, California Voter Foundation, president, Sacramento, Jan. 23, 2015, interview
Secretary of State, Agency Reports web page, accessed on April 18, 2015
http://www.sos.ca.gov/administration/agency-reports
Secretary of State, New Releases and Advisories web page, accessed on April 18, 2015
http://www.sos.ca.gov/administration/news-releases-and-advisories/2015-news-releases-and-advisories</t>
  </si>
  <si>
    <t>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Governor Gary R. Herbert's Budget Recommendations, Fiscal Year 2016, updated December 19, 2014, http://gomb.utah.gov/wp-content/uploads/sites/7/2014/12/2016-FINAL-BUDGET-BOOK-12.22.2014.pdf. Accessed May 15, 2015.
What You Need to Know About Herbert’s Budget Proposal, Michael Orton, Dec. 11, 2014. Utah Political Capitol, http://utahpoliticalcapitol.com/2014/12/11/what-you-need-to-know-about-gov-herberts-budget-proposal/#, Accessed May 16, 2015.
"Consensus Figures show strong economy has Utah in position to invest," Governor's Office, December 9, 2014.
http://www.utah.gov/governor/news_media/article.html?article=10633</t>
  </si>
  <si>
    <t>NJ Election Law Enforcement Commission Deputy Director Joe Donohue, 1/28/15 interview at his office. 
Star-Ledger reporter Matt Friedman, 2/4/15 phone interview   
After trips, questions of ethics reform shift toward Christie, FEBRUARY 14, 2015, BY CHARLES STILE, THE RECORD:  http://www.northjersey.com/news/stile-after-trips-questions-of-ethics-reform-shift-toward-christie-1.1271749
National group gives NJ contractors a new way to influence elections By Matt Friedman | The Star-Ledger on May 18, 2014: http://www.nj.com/politics/index.ssf/2014/05/national_republican_group_gives_nj_contractors_a_new_way_to_influence_elections.html      
NY Times: "While he was chairman of the Republican Governors Association in 2014, the group received $500,000 from Exxon and more from company employees. While this was not Exxon’s first contribution to the group, this donation was made at a time when the New Jersey trial was pending.”  
Shortchanging New Jersey by Billions Chris Christie’s Exxon Settlement Is Bad for New Jersey By BRADLEY M. CAMPBELLMARCH 4, 2015:  http://www.nytimes.com/2015/03/05/opinion/chris-christies-exxon-settlement-is-bad-for-new-jersey.html?_r=0
Bloomberg: "The donor Leadership Matters has lured 41 donors, including Texas oilman Al Hill Jr., St. Louis financier Jeffrey Fox and Home Depot Inc. founder Ken Langone, according to a list obtained by Bloomberg News. …   The roster also includes Jim Klote of Virginia, a fundraiser for 2012 Republican nominee Mitt Romney; Minnesota businessman and 2014 governor candidate Scott Honour; New York investor Nick Loeb and Boston management executive Chris Vincze.
Christie Picking up Powerful Donors — and a Super PAC:  http://www.bloomberg.com/politics/articles/2015-03-12/chris-christie-picking-up-powerful-donors</t>
  </si>
  <si>
    <t>No such law exists.
Confirmed with Drew Rawlins, executive director of the Bureau of Ethics and Campaign Finance, in a phone interview on Dec. 18, 2014.</t>
  </si>
  <si>
    <t>Tim Humphries, Arkansas State Board of Election Commissioners Legal Counsel, (previously longtime attorney for the attorney general and secretary of state), February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Jay Barth, Professor of Politics at Hendrix College, February 7,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 
Arkansas State Board of Election Commissioners website, accessed February 3, 2015, http://www.arkansas.gov/sbec/</t>
  </si>
  <si>
    <t>West Virginia’s Supreme Court keeps a close eye on judicial conduct, but it is only answerable to the voters. It initiates investigations and imposes sanctions.
 In October 2014, Steve Canterbury, administrator of the Supreme Court, filed an extraordinary complaint with the Supreme Court’s Judicial Investigation Commission against Harrison County Magistrate Mark Gorby. Following the investigation, the Supreme Court referred the case to Harrison County Circuit Court, where Gorby is currently facing five counts of sexual abuse.
 In 2014, the Judicial Investigation Commission heard four new complaints and considered a fifth held over from 2013. All were initiated by the administrator. Two are still pending, two were dismissed for no probable cause, and the fifth received a sentence of public censure and a $2,000 fine.
  “Since I’ve been here, I’ve had to have discussions with a couple of judges and there were a couple who lost their jobs,” said Canterbury. “But that’s tricky because I don’t have direct authority over judges. But I can file an extraordinary report which has a timeline to be investigated and brought to the attention of the court, which can order punishment if it finds due cause.”
 Rachael Cipoletti, counsel to the State Bar's Lawyer Disciplinary Board, said her office investigated 18 complaints in 2013 and disciplined 11 lawyers. That report is a public record and available for viewing in her office, but not posted on line. On Jan. 9, Cipoletti sent a copy of the report via email. On review that same day, it showed that the Disciplinary Board requested the immediate suspension of three lawyers; one was disbarred and a second consented to disbarment. Further, it said that three other lawyers who were subject to disciplinary proceedings consented to voluntary disbarment. The report also said that the Supreme Court decided 22 cases involving 29 complaints in 2003; by comparison, it decided 36 cases involving 51 complaints a decade later.</t>
  </si>
  <si>
    <t>The quality and depth of responses fluctuate, often depending on the inclination of the official being asked.  In some cases, the fact that the public has a legal right to certain information is irrelevant. In other cases, more so on the local level, there is genuine ignorance of the Freedom of Information law.
This said, the staff of many agencies and departments on the state level are very responsive, including the state auditors' office, the Judicial Department and the Office of State Ethics. In the aftermath of the Sandy Hook school shootings in December 2012, law enforcement officials, backed by all three branches of government, have become more protective, more closed. The Department of Correction is notorious for lack of responsiveness.
On Jan. 8, 2015, a reporter, in his Hartford Courant blog, wrote about an email he’d recently been given that quoted a lawyer saying to officials at a public agency, “As we discussed we can always withhold a document even if there is no exception (in the FOI Act).” 
As the executive director of the FOI commission notes, personal relationships are often the most effective way to get information. 
Nothing in the Freedom of Information Law requires officials to explain why a request is being denied, and it's understood that a denial may be overturned if a request is appealed to the FOIC. But in that case, the agency would have been able to stall.</t>
  </si>
  <si>
    <t>No such law exists.
Governor Haley's legal staff confirmed that there is no such law in South Carolina.</t>
  </si>
  <si>
    <t>Kris Kingsmore, Arizona Secretary of State Elections Services Assistant Director, telephone interview, 2/12/2015
Secretary of State wants investigation of Tom Horne, The Associated Press, Jul 9, 2014, Accessed May 6, 2015
http://www.abc15.com/news/region-phoenix-metro/central-phoenix/secretary-of-state-wants-investigation-of-tom-horne
State questions campaign spending by 5 outside groups, Alia Beard Rau, The Arizona Republic, August 5, 2014, Accessed May 6, 2015
http://www.azcentral.com/story/news/arizona/politics/2014/08/06/state-questions-campaign-spending-outside-groups/13658121/</t>
  </si>
  <si>
    <t>No such law exists.
All Legislative Audit final audit reports must be presented to a public meeting of the Legislative Joint Auditing Committee and must be made available on the division’s website. Once presented to the committee, these audit reports are open to public inspection (prior to being finalized and presented, the audits are not public information). 
There is no requirement in the law for Legislative Audit to publish a report on investigations, activities, scope of work, advisory opinions, etc., though all of that would be generally be available via Freedom of Information Act (the division has used the “working papers” exemption, however; for example, to decline to release e-mails between legislators and Audit staff, even after an audit was long concluded). Information about staffing and expenditures for all state agencies, including Legislative Audit, are available on the state Transparency website.</t>
  </si>
  <si>
    <t>No such law exists. 
Ross Cheit, chairman, Rhode Island Ethics Commission, Interview, Feb. 13, 2015, phone.
Jason Gramitt, deputy, Rhode Island Ethics Commission, Interview, Feb. 13, 2015, phone.
Scott MacKay, Rhode Island Public Radio political reporter, Interview, Feb. 21, 2015, in person.</t>
  </si>
  <si>
    <t>David Scanlan, Office of the New Hampshire Secretary of State, senior deputy secretary of state, January 9, 2015, Lowell, Mass., phone 
Dan Tuohy, New Hampshire Union Leader, senior political reporter, Feb. 4, 2015, Lowell, Mass., phone
New Hampshire Democratic Party, summary of receipts and expenditures, October 29, 2014
http://sos.nh.gov/Committee102914.aspx?id=8589941504</t>
  </si>
  <si>
    <t>The Arizona Auditor General is mandated to report on its investigations and activities to the Governor and the Legislature. 
The reports are produced annually.</t>
  </si>
  <si>
    <t>According to Minnesota Statutes, Chapter 10A, Section 10A.02, the Campaign Finance and Public Disclosure Board is responsible for auditing the asset disclosure forms of high ranking officials and leadership, but are largely restricted to auditing only when the Board has enough staff resources to do so. Most audits by the Board are prompted by a tip or allegation of misconduct when financial irregularities are discovered or suspected. There are no random auditing mechanisms in place.</t>
  </si>
  <si>
    <t xml:space="preserve">Public Official and Employee Ethics Law, Title 65 (Public Officers), Sections 1104(a) (Statement of financial interests required to be filed - public official or public employee), http://www.legis.state.pa.us/cfdocs/legis/LI/consCheck.cfm?txtType=HTM&amp;ttl=65&amp;div=0&amp;chpt=11
Robert P. Caruso, executive director of the State Ethics Commission, 30 January 2015, Harrisburg, Pennsylvania, interview by phone.
 </t>
  </si>
  <si>
    <t>Ohio Revised Code 102.06 B, Powers and duties of ethics commission, 2001 (last amended Sept. 10, 2007): http://codes.ohio.gov/orc/102.06 
State Officials and Employees Financial Disclosure Requirement (list from Ohio Ethics Commission, last revised March 2014, shows whose statements are public, confidential): http://www.ethics.ohio.gov/disclosure/membersrequiredtofile.pdf
Paul Nick, executive director, Ohio Ethics Commission, Columbus, 1-2-15, 2-17-15 emails</t>
  </si>
  <si>
    <t>Interview 1/19/15 with Sandi Chereb, Las Vegas Review-Journal political reporter, Carson City.
Interview 1/19/15 with Barry Smith, executive director, Nevada Press Association, Carson City.
Phone interview 1/14/15 with Kevin Benson, deputy attorney general representing secretary of state's office.
"Chasing the Sunlight", Wade Beavers, report in summer 2014, Nevada Law Journal report (Vol. 14:953) (http://scholars.law.unlv.edu/cgi/viewcontent.cgi?article=1565&amp;context=nlj)
"With a $10,000 cap on political contributions, how did Caesars give Gov. Brian Sandoval $215,000?" Conor Shine, Las Vegas Sun article, Nov. 12, 2014 
http://lasvegassun.com/news/2014/nov/12/10000-cap-political-contributions-how-did-caesars-/</t>
  </si>
  <si>
    <t xml:space="preserve">No such law exists
Ethics Commission Rules, 74E O.S. Appendix I
http://www.oklegislature.gov/osstatuestitle.html
Lee Slater, executive director of Oklahoma Ethics Commission, telephone interview 1/30/15 1:30 p.m. </t>
  </si>
  <si>
    <t>The committee files audit reports plus any recommendations with the governor, the agency concerned, and the Legislature. An annual report summarizing audit reports and committee recommendations must also be filed with the governor and with the Legislature on or before the first day of legislative session.</t>
  </si>
  <si>
    <t>Oregon Revised Statutes Chapter 244 - Government Ethics (1974), Section 244.290.
https://www.oregonlegislature.gov/bills_laws/ors/ors244.html</t>
  </si>
  <si>
    <t>NC GS 138A-28 Review and evaluation of statements of economic interest; http://www.ncleg.net/EnactedLegislation/Statutes/HTML/BySection/Chapter_138A/GS_138A-28.html
In person interview Feb. 18, 2015 with Perry Newson, Ethics Commission executive director.
Phone interview March 11, 2015, with Chris Fitzsimon, director of NC Policy Watch.</t>
  </si>
  <si>
    <t>The vast majority of information requests are fully answered within the legally required time. By law, agencies must give a specific reason for denying part or all of the request.  A few denied requests generate court cases, which entail costly and prolonged litigation.</t>
  </si>
  <si>
    <t>Gavin Geis, executive director, Common Cause Nebraska, in-person interview, the Mill coffeeshop, March 11, 2015
Bill Avery, former state senator and retired University of Nebraska-Lincoln political science professor, in-person interview, Scooter's coffeshop, March 19, 2015
Frank Daley, executive director of the Nebraska Accountability and Disclosure Commission, phone interview, March 9, 2015</t>
  </si>
  <si>
    <t>There is no requirement in the Massachusetts Financial Disclosure Law requiring regular auditing of Statements of Financial Interest.
There is, however, a stipulation saying that all filed statements should be inspected “in order to ascertain whether any reporting person has failed to file such a statement or has filed a deficient statement. If, upon inspection, it is ascertained that a reporting person has failed to file a statement of financial interests, or if it is ascertained that any such statement filed with the commission fails to conform with the requirements of section five of this chapter, then the commission shall, in writing, notify the delinquent; such notice shall state in detail the deficiency and the penalties for failure to file a statement of financial interests.”</t>
  </si>
  <si>
    <t>In the case of agencies which claim near-blanket exemptions – the governor, the attorney general, the Arkansas Economic Development Commission – they will typically respond promptly with their reasons for denial. Otherwise, while most agencies respond promptly and provide the requested information, in some cases agencies are slow or non-responsive until prompted by the requester. In some cases the initial response will include incomplete information or attempts to shape the parameters of the request. 
Typically agencies which do claim exemptions offer reasons in a prompt response. For example, several media members recently made FOI requests for the e-mails of a previous employee of the Department of Human Services, who was then running for attorney general. DHS complied with the bulk of requests but redacted a handful of emails that were judged to be exempt because they dealt with personnel records that constituted job evaluations, exempt under the Arkansas FOIA unless the employee has been hired or fired. DHS clearly communicated the reasons for claiming exemptions for the information under the law and also sought an attorney general’s opinion, which confirmed their belief.  
However, in other cases, agencies do not give detailed reasons for denying information—or sometimes give reasons that appear to be irrelevant, creative circumventions of their obligations under the law, or explanations for withholding information not actually covered by the FOIA. They are not explicitly required by the law to explain their reasons for the exemption to the requester and in some cases will be non-responsive or evasive on this front. “Agencies that don’t supply what you ask for often give a reason that doesn’t make any sense,” said Dan Greenberg of the Advance Arkansas Institute.
While agencies will occasionally be openly evasive, the more common issue is agencies (particularly on the local level) unfamiliar with the requirements under the law. These situations can typically be resolved via the requester educating the agency on the requirements under the law, but might pose problems for citizens less familiar with the particulars of the law. An attorney or member of the media can generally push agencies to give them proper responses to their requests without actually suing, but that occasionally requires a level of hassle and familiarity with the law not necessarily available to the average citizen.</t>
  </si>
  <si>
    <t>Summary of Facts and Findings of Sufficient Evidence to Show a Violation of Montana Campaign Practices, Ward v. Miller, Commissioner of Political Practices, 2013, http://politicalpractices.mt.gov/content/2recentdecisions/WardvMillerDecision
Jonathan Motl, Commissioner of Political Practices, Commissioner, 5 February 2015 and 10 April 2015, Helena, Montana, telephone
Mary Baker, Commissioner of Political Practices, program supervisor, 29 January 2015, Helena, Montana, telephone
Denise Roth Barber, National Institute for Money in State Politics, Research Director, 30 January 2015, Helena, Montana, telephone
Commissioner: 2 Candidates Broke Elections Laws, Matt Volz, Associated Press, 23 January 2013, http://www.washingtontimes.com/news/2014/jan/23/commissioner-2-candidates-broke-election-laws/?page=all
New boss to sort 'dark money' in Montana politics, Matt Gouras, Associated Press, 1 July 2013,  http://news.yahoo.com/boss-sort-dark-money-montana-130249296.html
Summary of Facts and Findings of Sufficient Evidence to Show a Violation of Montana Campaign Practices, Bonogofsky v. Kennedy, 2013, http://politicalpractices.mt.gov/content/2recentdecisions/BonogofskyvKennedyDecision</t>
  </si>
  <si>
    <t>No such law exists. 
Confirmed with Richard Head, New Hampshire Department of Justice, assistant attorney general, January 12, 2015, Lowell, Mass., phone
Confirmed with Gordon Allen, Coalition for Open Democracy, co-chairman, January 19, 2015, Lowell, Mass., phone</t>
  </si>
  <si>
    <t xml:space="preserve">Executive Order No. 24, 4/27/10: http://nj.gov/infobank/circular/eocc24.pdf 
Former state Senator William Schluter, 2/12/15 phone interview. 
Matt Friedman, Star-Ledger statehouse reporter, 2/6/15 phone interview. </t>
  </si>
  <si>
    <t>NMSA &gt; CHAPTER 10 Public Officers and Employees &gt; ARTICLE 16A Financial Disclosures &gt; 10-16A-6. Investigations; binding arbitration; fines; enforcement. (1997) 
http://public.nmcompcomm.us/nmnxtadmin/NMPublicLink.aspx?jd=10-16A-6</t>
  </si>
  <si>
    <t>Executive Law Article 6, Section 94, subsection 9(n), revised 10/2012, http://www.albany.edu/hr/assets/Public-Officers-Law.pdf</t>
  </si>
  <si>
    <t>Tom Hood, Executive Director, Mississippi Ethics Commission, Jackson, Mississippi, April 30, 2015, interview.
Cecil Brown, Mississippi Representative, Jackson, Mississippi, April 23, 2015, interview.
Pamela Weaver, Director of Communications, Secretary of State, Jackson, Mississipi, April 24, 2015 email interview.</t>
  </si>
  <si>
    <t>No such law exists.
Nevada Public Officers and Employees law, 1967, NRS Chapter 281. Section .571, amended 2011 https://www.leg.state.nv.us/NRS/NRS-281.html#NRS281Sec571
Interview 1/19-15 with Sandi Chereb, Las Vegas Review-Journal political reporter, Carson City.
Interview 1/19-15 with Barry Smith, executive director, Nevada Press Association, Carson City.
Phone interview 1/19-15 with Mike Willden, Gov. Brian Sandoval's chief of staff</t>
  </si>
  <si>
    <t>Typically, records requests made to Arizona agencies are fulfilled as requested. Common Arizona records request templates include a portion asking for a detailed explanation in the event of a denial or partial denial. 
One area where state agencies frequently invoke a reason to deny public records requests is when hiring high-level agency directors. In these cases, the state has made the assertion that there is an overriding state interest in keeping candidate identities and salary negotiations private. 
Ostensibly, this puts the state in a position to attract and negotiate with the best candidates in a way that results in the best-qualified person being hired at the lowest salary. The exemption comes at the cost of keeping information about government operations secret.</t>
  </si>
  <si>
    <t>James Klahr, Missouri Ethics Commission executive director, Jefferson City, Missouri, 8 April 2015, interview by phone.
Tim O'Connell, Bryan Cave LLC, St. Louis, Missouri, 3 April 2015, interview by phone.
Brad Ketcher, Ketcher Law Firm LLC, St. Louis, Missouri, 2 April 2015, interview by phone.</t>
  </si>
  <si>
    <t xml:space="preserve">Lobbyists filings are available online. All the information that is reported is available on line on a web site that does not require registration or have other restrictions. Every principal which is registered under s. 13.64 shall, on or before July 31 and January 31 must file with the board an expense statement covering the preceding reporting period. Records are all in pdf format. </t>
  </si>
  <si>
    <t>Gary Goldsmith, Minnesota Campaign Finance and Public Disclosure Board, Executive Director, 12 February 2015, St. Paul, Minnesota, phone. 
Jeremy Schroeder, Common Cause Minnesota, Executive Director, 10 February 2015, St. Paul, Minnesota, in-person interview
DFL Senate campaign fined $100,000 by campaign regulators, Rachel E. Stassen-Berger, Star Tribune, 17 December 2013, http://www.startribune.com/politics/statelocal/236265971.html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t>
  </si>
  <si>
    <t>The lobbyist registry is available online but spending reports are not. The Wyoming Secretary of State’s Office posts the annual lobbyist registration list online as a download in PDF format, which is not always accessible to everyone. 
The office updates the list daily during the legislative session and monthly thereafter, which meets the timeliness ‘Open Data Principle.’ 
Older registries dating back to 1998 are archived online, which meets the permanence principle.
Spending reports are not available online, but can be obtained in person at the Secretary of State’s Office for the copying fee or for free electronically, if requested via email.</t>
  </si>
  <si>
    <t>In practice, most state information is available online without a special request. When reporters or citizens have to ask state governments for specific information, in the majority of cases the information is turned over without issue. When there are issues, however, things can be trickier. Usually - in the majority of cases - state governments will provide a reason for denying requests. 
But local governments don’t always give a reason or, in some cases, even respond. Since state law doesn’t set a mechanism for enforcing the open records law, except for suing, or set requirements for responses or a time line for responding, it can be difficult to force local governments to release information they don’t want made public.
The local governments involved aren’t always small town entities, either. The Hoover City Schools System, one of the largest school systems in the state, has been refusing for more than a year to release payroll records that showed employee names and compensation despite an attorney general’s opinion stating the documents requested are public records.
The Water Works Board in Birmingham, the state’s largest city, for more than a year beginning in 2014 refused to release results of a report on assets in St. Clair and Blount counties. The study was commissioned as the Water Works Board considers selling portions of the utility. Water Works officials have said the report will not be released because it is in draft form, although the lawyer for the Alabama Press Association says that is not an allowed exception to the open records law. Meanwhile, the board has started discussing whether to sell parts of the system in executive session based on information included in the “draft” report.</t>
  </si>
  <si>
    <t>Rich Robinson, director of Michigan Campaign Finance Network, phone interview, March 11, 2015                                                                                                         
Michigan Campaign Finance Network 2014 report http://www.mcfn.org/press.php?prId=223
Bob LaBrant, lobbyist and legal counsel, Michigan Chamber of Commerce, Sterling Corporation political consulting firm, phone interview, March 16, 2015 
Mark Brewer, former Michigan Democratic Party chairman, phone interview, March 12, 2015</t>
  </si>
  <si>
    <t>State agencies may suspend for up to three years any person convicted of fraud, bribery or any other crime connected with bidding or the performance of a state contract. The decision to debar is discretionary. The prohibition extends to partners, directors and managing officers.</t>
  </si>
  <si>
    <t>Lobbying disclosure information is available for viewing at the Ethics Commission office and specific reports may be requested and obtained via email or mail, but there is no complete listing online.</t>
  </si>
  <si>
    <t>A 100 score is earned if all the information requested is typically provided. When information is denied, the government always provides specific reasons.
A 50 score is earned if only some of the information requested is usually provided or the government does not always provides the reasons for denying it.
A 0 score is earned if the government rarely or never replies to information requests, provides meaningless content or does not explain the reasons for denying the information.</t>
  </si>
  <si>
    <t>All websites accessed on March 11, 12, 25, 26, 30, 2015
Interview, Jason Tait, Spokesman, Massachusetts Office of Campaign and Political Finance, Boston, MA, March 11, 12, 2015 by telephone and email
Interview, Dr. Maurice T. Cunningham, Ph.D., J.D.  Associate Professor of Political Science, University of Massachusetts-Boston, Boston, MA, various dates March, 2015, by telephone and email
Massachusetts Office of Campaign and Political Finance Press Release, Aug. 28, 2013:
Fall River state representative agrees to pay $20,000 to resolve campaign finance matter http://files.ocpf.us/pdf/releases/silvia_pr.pdf
“Lopsided Mass Campaign Finance Rules Won’t Pass Constitutional Muster,” Jeff Jacoby, Columnist, Boston Globe, Boston, MA, March 12, 2015
http://www.bostonglobe.com/opinion/2015/03/12/lopsided-mass-campaign-finance-rules-won-pass-constitutional-muster/frFNF2HYS1HOrwh4BAsvaK/story.html</t>
  </si>
  <si>
    <t>Vendors face debarment if they are found guilty of major procurement violations. The State Procurement Director is charged with promulgating regulations to establish hearings for vendors suspected of a procurement violation. The director or head of a procurement agency has the authority to suspend a vendor for a period of three months or debar a vendor for a period of three years, during which time they cannot be awarded a contract by the state. This type of decision, however, is discretionary.</t>
  </si>
  <si>
    <t>Alaska Statute defines the authority to debar a person for cause from consideration for award of contracts for a period up to three years. Suspensions may last up to three months. Major procurement violations including bribery are classified as a class C felony, punishable by up to 10 years in prison. Procurement Regulations describe the process by which violations are vetted: departmental management should detail and report the violation to the Chief Procurement Officer, who reviews the alleged violation, and either settles the matter or forwards the case to the Attorney General. 
Under AS 36.30.655, "the commissioner shall maintain a list of all persons debarred or suspended from consideration for award of contracts. The commissioner shall remove a person debarred or suspended from the lists of contractors under AS 36.30.050 for the period of debarment or suspension."</t>
  </si>
  <si>
    <t>The state maintains a procurement blacklist. Currently, there are no suspended or debarred firms. 
In Arizona, corruption crimes are grounds for being barred from being considered for bidding. The causes of debarment or suspension include: conviction of any person or any subsidiary or affiliate of any person under any statute of the federal government, this state or any other state for embezzlement, theft, fraudulent schemes and artifices, fraudulent schemes and practices, bid rigging, perjury, forgery, bribery, falsification or destruction of records, receiving stolen property or any other offense indicating a lack of business integrity or business honesty which affects responsibility as a state contractor.</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</si>
  <si>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Agenda Item #5, Maine Ethics Commission Meeting Minutes, 31 July 2014.
http://www.maine.gov/ethics/pdf/07312014agenda5.pdf
Agenda Item #2, Maine Ethics Commission Meeting Minutes, 30 April 2014.
http://www.maine.gov/ethics/pdf/agenda2_008.pdf</t>
  </si>
  <si>
    <t>A YES score is earned if the law mandates formal procurement blacklists designed to prevent convicted companies from doing business with the state government. 
A MODERATE score is earned if the law requires companies convicted of procurement violations to be barred, but there is no requirement that offenders be placed on a formal procurement blacklist, or vice versa.
A NO score is earned if no such law exists.</t>
  </si>
  <si>
    <t xml:space="preserve">No such law exists. 
Alabama law itself does not include a provision barring companies that are guilty of major procurement violations from participating in future bids. </t>
  </si>
  <si>
    <t>Interview Jennifer Bevan-Dangel, exec dir Common Cause, 2/24/15, by telephone; 
Interview with Bryan P. Sears, reporter, The Daily Record, Baltimore, by telephone, 3/15/15; 
Last Hurrah for LLC loophole? Article by Michael Dresser, The Baltimore Sun, 1/18/14: http://articles.baltimoresun.com/2014-01-18/news/bs-md-sun-investigates-loophole-20140118_1_llc-loophole-campaign-finance-reports-campaign-donation</t>
  </si>
  <si>
    <t>Roy Fletcher, political campaign manager for GOP candidates, in-person interview, Feb. 2, 2015.
Jason Hebert, political strategist for GOP candidates, in-person interview, Feb. 5, 2015
Jim Harris, an officer in Blueprint Louisiana, a policy advocacy group of businessmen, in-person interview, Feb. 12, 2015
Louisiana Ethics Administration portal, accessed April 10, 2015
http://ethics.la.gov/EthicsOpinion/CustomSearch.aspx?SearchName=SearchbySubjectMatters 
“Jefferson Parish Council selects contractor that didn't meet its own terms, Ben Myers, nola.com. Sept. 17, 2014
http://www.nola.com/politics/index.ssf/2014/09/jefferson_parish_council_appro_16.html
“Need more evidence of money’s influence on legislation? We break down contributions between ayes and nays on SB 469, Thomas Aswell, Louisiana Voice, June 24, 2014.
http://louisianavoice.com/2014/06/24/need-more-evidence-of-moneys-influence-on-legislation-we-break-down-contributions-between-ayes-and-nays-on-sb-469/ 
“What’s in a name? Apparently lots of contributions and choice appointments to state boards and commissions, Tom Aswell, Louisiana Voice. Sept. 3, 2012.
 http://louisianavoice.com/2012/09/03/whats-in-a-name-apparently-lots-of-contributions-and-choice-appointments-to-state-boards-and-commissions/ 
“Believe in Louisiana Governor’s Office press release, accessed April 10, 2015. 
 http://www.gov.state.la.us/index.cfm?md=photogallery&amp;tmp=detail&amp;albumid=3
“Believe in Louisiana, political contributions, CampaignMoney.com, March 5, 2015.
http://www.campaignmoney.com/political/527/fresh-start-louisiana.asp 
“Friends of Jindal weekly update reveals Jindal’s desire to commit even more American dollars to defense spending, Tom Aswell, Louisiana Voice, Dec. 7, 2014.
http://louisianavoice.com/category/supriya-jinda-foundation/ 
 The Jindal Foundation website, March 8, 2015.
 http://jindalfoundation.org/ 
 “Buy Louisiana,” Bayou Buzz, Dec. 11, 2013
 http://www.bayoubuzz.com/buzz/latest-buzz/item/564482-buy-louisiana-the-fund-for-louisiana-s-future-super-pac-way</t>
  </si>
  <si>
    <t>In practice, access to information requests are fully answered and/or detailed reasons for denying information are provided.</t>
  </si>
  <si>
    <t>No such law exists. 
All sources accessed on Jan. 18, 2015:
Massachusetts financial disclosure law:
https://malegislature.gov/Laws/GeneralLaws/PartIV/TitleI/Chapter268B/Section5
https://malegislature.gov/Laws/GeneralLaws/PartIV/TitleI/Chapter268B/Section3
Rules and regulations of state Ethics Commission; see  Code of Massachusetts Regulations 930 CMR 1.01 4(b)
The responsibility for redacting this information rests solely with the Party making the filing. The Commission will not review each pleading for compliance with 930 CMR 1.01(4)(b).
http://www.mass.gov/ethics/laws-and-regulations/rules-and-regulations-governing-the-commission/rules-and-regulations.html#2.02Definitions
---
Peer Reviewer's sources:
Interview, Karen Nober, Executive Director, and Deirdre Roney, General Counsel, Massachusetts State Ethics Commission, Boston, MA, by phone, July 10, 2015</t>
  </si>
  <si>
    <t>No such law exists.
Tom Hood, Executive Director, Mississippi Ethics Commission, Jackson, Mississippi, April 30, 2015, interview.</t>
  </si>
  <si>
    <t xml:space="preserve">Lobbying disclosure information that is online through the state is not complete, but the available information does not have usage costs, does not require licensing and is non-discriminatory in who may access that data. However, that data only links the lobbyists, principals, broad issues and compensation of lobbyists. Also, files can only be viewed, the website does not allow users to download data. </t>
  </si>
  <si>
    <t>Lobbyists' spending reports are not required to be filed electronically. The reports are available online for free from the Public Disclosure Commission's website, but accessing the individual reports is tedious and slow. You can't, for example, cross-reference lobbyists' employers and their clients, to check whether the two parties are reporting the same numbers for income and expenditures. The reports are easily accessible but are only available in pdf format.</t>
  </si>
  <si>
    <t>Louisiana Revised Statutes 42:1114.2 §1114.2. Financial disclosure; retirement systems, passed in 1979, effective April 1, 1980, appealed 1990, 1997 and 1999.
http://www.legis.la.gov/Legis/Law.aspx?d=285461 
Louisiana Revised Statutes 42:1124. Financial disclosure; statewide elected officials; certain public servants, passed 2008, effective. Jan. 1, 2009, appealed 2012. http://www.legis.la.gov/Legis/Law.aspx?d=99233</t>
  </si>
  <si>
    <t>No such law exists.
Maine Revised Statutes Title 5, Chapter 1, Section(s) 19, 1979. http://www.mainelegislature.org/legis/statutes/5/title5sec19.html</t>
  </si>
  <si>
    <t>Jim Angell, Executive Director, Wyoming Press Association, April 10, 2015, phone. 
Angus Thuermer, Natural Resources Reporter, WyoFile, April 23, 2015, phone.                         
Delays plague Cindy Hill's record request, Aerin Curtis, Wyoming Tribune Eagle, May 27, 2014
http://trib.com/news/state-and-regional/delays-plague-cindy-hill-s-record-request/article_9cc0f2ed-6d8a-5084-8d1b-d2355f5b7457.html</t>
  </si>
  <si>
    <t>No such law exists. 
Maryland Annotated Code, Oct. 2014General Provisions Article, Title 5, Sec. 5-205 describes the duties of the staff of the Ethics Commission. http://ethics.maryland.gov/download/general/Ethics%20Law.pdf</t>
  </si>
  <si>
    <t>Emily Dennis, Kentucky Registry of Election Finance, general counsel, 31 December 2014, Frankfort, Kentucky, phone interview.
Kentucky state Representative Ben Waide indicted on campaign finance charges, WDRB-TV Louisville, 29 July 2014, http://www.wdrb.com/story/26142839/kentucky-state-representative-ben-waide-indicted-on-campaign-finance-charges, accessed 18 January 2015.
Attorney General Conway Announces Indictment of State Representative Ben Waide, Office of the Attorney General, press release, 29 July 2014, http://migration.kentucky.gov/newsroom/ag/waideindictment.htm, accessed 18 January 2015.
Mitchel Denham, Kentucky Attorney General's Office, assistant deputy attorney general of the criminal division and special prosecutors, 14 January 2015, Frankfort, phone interview.</t>
  </si>
  <si>
    <t>K.S.A. 19-3-2, Governmental Ethics Commission, 1974: http://www.sos.ks.gov/pubs/kar/2009/1%20019_19-Governmental%20Ethics%20Commission,%202009%20KAR%20Vol%201.pdf#page=29</t>
  </si>
  <si>
    <t xml:space="preserve">Kentucky Revised Statutes Chapter 11A, Section 110, 1998, http://www.lrc.ky.gov/Statutes/statute.aspx?id=603, accessed 20 January 2015
Kentucky Revised Statues Chapter 43, Section 50, 2010,
http://www.lrc.ky.gov/Statutes/statute.aspx?id=22114, accessed 20 January 2015
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t>
  </si>
  <si>
    <t>Bill Lueders, President, Wisconsin Freedom of Information Council, Jan. 23, 2015, Madison WI, email interview    
"Attorney general creates Office of Open Government," By Jason Stein, Milwaukee Journal Sentinel, June 1st, 2015 open government
www.jsonline.com/news/statepolitics/attorney-general-schimel-creates-office-of-open-government-b99510978z1-305712441.html
"State agency lags on records compliance," by Bill Lueders, WisconsinWatch.org, March 11, 2013, http://wisconsinwatch.org/2013/03/state-agency-lags-on-records-compliance/
"Open Government Problem Areas", Wisconsin Freedom of Information Council (Revised August 2013), http://www.wisfoic.org/index.php?option=com_content&amp;view=article&amp;id=57&amp;Itemid=56                                                                                                                         
J. B. Van Hollen, Wisconsin Attorney General, Wisconsin Public Records Law Wis. Stat. §§ 19.31-19.39 Compliance Outline, http://www.doj.state.wi.us/sites/default/files/dls/public-records-compliance-outline-2012.pdf (September 2012)
"Midwest Open Government Project," Citizen Advocacy Center, Elmhurst, IL., accessed March 11, 2015 www.citizenadvocacycenter.org</t>
  </si>
  <si>
    <t xml:space="preserve">The Secretary of State’s elections division does not do investigations or audits, so has nothing to publish.  </t>
  </si>
  <si>
    <t>Ed Packard, Alabama Secretary of State’s Office, director of elections, Feb. 6, 2015, telephone interview.
Mike Cason, Al.com, state government reporter, April 12, 2015, telephone interview.
Kim Chandler, the Associated Press, government reporter in Montgomery, Ala., Feb. 4, 2015, telephone interview.</t>
  </si>
  <si>
    <t>Feb. 25, 2015, email interview with Paul Dauphinais, executive director of the Alaska Public Offices Commission
Alaska Public Offices Commission Complaints (http://aws.state.ak.us/ApocReports/Paper/CommissionComplaints.aspx), accessed Feb. 16, 2015; 
2014 Biennial Report of the Alaska Public Offices Commission (http://doa.alaska.gov/apoc/pdf/2014_biennial_report.pdf), accessed Feb. 16, 2015;</t>
  </si>
  <si>
    <t>Can citizens access reports of the supreme audit institution?</t>
  </si>
  <si>
    <t xml:space="preserve">There is no independent third party audit. The forms are - by law - to be reviewed for completeness and any outstanding errors requiring staff to inform filing parties of any "omissions and deficiencies". This is more of a compliance review however, the legal requirement is not an audit. </t>
  </si>
  <si>
    <t>A YES score is earned if in law the audit agency is required to publish a report at least yearly, including all formal investigations, advisory opinions and activities.
A MODERATE score is earned if in law the audit agency is required to publish a report, but frequency is discretionary or less often than annually. 
A NO score is earned if no such law exists or it does, but it must be cleared by the executive or legislature prior to publishing or is only disclosed to them.</t>
  </si>
  <si>
    <t xml:space="preserve">Alabama’s Examiners of Public Accounts is required to submit an annual report with recommendations to the governor and the Legislative Committee on Public Accounts. The report must cover the condition, operation, functioning and findings of the department but there is no requirement to proactively publish such reports to the general public. </t>
  </si>
  <si>
    <t>Eva DeLuna Castro, budget analyst, Center for Public Policy Priorities.  Telephone interview, May 8,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Texas Transparency website, Comptroller of Public Accounts, Financial Reports, accessed June 15, 2015
http://www.texastransparency.org/State_Finance/Budget_Finance/Reports/</t>
  </si>
  <si>
    <t>The Secretary of State's office is legally prohibited from discussing the results of their investigations. Those findings are to be turned over to legal authorities, and only come to light if someone is indicted and prosecuted. 
 “We are prohibited by West Virginia Code §3-8-8(i) from acknowledging the fact of any investigation, including whether an investigation is currently underway,” said a spokesman. Generally speaking, the way an investigation becomes a matter of public record is after a prosecuting attorney secures an indictment on the alleged crimes.</t>
  </si>
  <si>
    <t>Under the constitutional provision creating the Washington State Commission on Judicial Conduct, it is independently empowered to launch investigations and to publicly admonish, reprimand or censure a judge. (Washington state has no private sanctions.) 
 A judge may resign from office as part of a stipulated resolution, but if the Commission wishes a judge to be suspended from office or removed, the Commission makes such a recommendation to the State Supreme Court, which can review the decision anew. 
 Between January 2013 and March 2015, nine state and municipal judges were disciplined for misconduct. Most received reprimands. One judge was censured for identifying herself as a judge after being pulled over for suspected drunken driving. She was ordered to seek alcohol evaluation and take a 10-hour course in judicial ethics.</t>
  </si>
  <si>
    <t>Phone interview with Mike Dedmon, assistant director of the Division of Budget, on Feb. 19, 2015. 
Interview with Jim White, former executive director of the Fiscal Review Committee, on Jan. 6, 2015 at Rock Bottom Restaurant &amp; Brewery
Gov. Bill Haslam’s Budget Fiscal Year 2015-2016, accessed May 5, 2015
http://www.tn.gov/finance/bud/documents/2016BudgetDocumentVol1.pdf</t>
  </si>
  <si>
    <t>The Secretary of State's office, the main entity for monitoring elections, does not investigate cases for prosecution. It also has no audits or investigative reports on its website. There used to be a statutory provision that required prosecutors to file an annual report with the governor. That provision was repealed a number of years ago. Nonetheless, some prosecuting attorneys' offices still produce the report.
 Nonpartisan advocacy group verifiedvoting.org rates Washington as "generally good" on auditing election results.
 County Elections Procedure Review reports are a public record and automatically provided to the County Canvassing Board, which consists of the County Auditor, the County Prosecuting Attorney, and the chair of the County Legislative Authority. 
 Potential election crimes are immediately forwarded to the prosecuting attorneys or the Attorney General. Additionally, county election practices are regularly reviewed for compliance with law and rule. Reports of these reviews are published and public record.
 County Election Procedure Review reports are not online. However, they are available by request.</t>
  </si>
  <si>
    <t>The entities that deal with elections - the Secretary of State's office and the Attorney General's office - publish the results of any investigations or audits they conduct. But they are not mandated to monitor elections. The reports are available to the public online after investigations have been concluded.</t>
  </si>
  <si>
    <t>Jason Dilges, commissioner, Bureau of Finance and Management, 31 March 2015, email.
Speeches, Gov. Dennis Daugaard, http://sd.gov/governor/speeches.aspx, 31 March 2015.
Budget Address of Gov. Dennis Daugaard, 3 December 2013, http://sd.gov/governor/docs/2015%20BUDGET%20ADDRESS%20FINAL.pdf.
State Budget page, Bureau of Finance and Management website, http://bfm.sd.gov/budget/, accessed 31 March 2015.</t>
  </si>
  <si>
    <t>There was only one voting system investigation during the research period. After the 2014 election, the Department of Elections conducted a review of voting machines across the state after reports of malfunctions at several locations. That review led to the decertification of all direct-recording electronic voting machines.
 The report resulting from the review was available online the day after its publication, before the Board of Elections acted to decertify the DRE machines that were at issue.</t>
  </si>
  <si>
    <t>The Judicial Conduct Board both responds to complaints and initiates its own investigations. Its hearings and its meetings are open to the public, and its decisions are posted on its website.
 Given that, there are few complaints and investigations. In the past year, the Board has issued three public reprimands of judges. Two of those judges were cited for administrative inefficiency, not unethical conduct.
 The Board also dismissed 10 complaints as "unfounded" in 2014. "We are not an appellate court," noted the Board Chair, who said the dismissed complaints were from people who were unhappy that they had lost their cases but who provided no evidence of improper conduct on the part of a judge.</t>
  </si>
  <si>
    <t>The Elections Office staff reviews all submitted financial disclosure reports and has published the former Attorney General John Swallow investigation online. The Swallow investigation contained the only documented violations during the review period. 
During the review period two former attorneys general were charged with "pay for play" allegation and evidence was also found they accepted gifts. Their cases are now in the judicial process and no final court judgment about these cases has been completed or published.  Prosecutors charged former Attorney General John Swallow and his predecessor, Mark Shurtleff, in  July 2014 with multiple criminal counts. If convicted, each man could face up to 30 years in prison. The charges came after nearly two years of investigations by county, state and federal authorities, state lawmakers and the lieutenant governor's office. Prosecutors allege the two former officials accepted campaign contributions and gifts that created a pay-to-play culture in state's highest law enforcement office.</t>
  </si>
  <si>
    <t xml:space="preserve">An investigation by the Judicial Conduct Commission is prompted by a complaint, which can include information provided through a citizen involved in the court system, media outlet or internal judicial source. The commission does not start investigations without such a complaint. The Judicial Conduct Commission is independent of the judicial branch. There have been no judges removed during this study's applicable time period. In the past two decades, only two judges have been removed through the process.
The Commission's FY 2014 report shows that the commission received 64 complaints about judges. One judge was censured and resigned her office after being charged with felony drug charges. A second was reprimanded after an outburst in an adoption hearing. Three judges were warned because of misconduct, but their cases were dismissed </t>
  </si>
  <si>
    <t>The agency website invites citizens to either send a completed complaint form downloaded or a letter with detailed information of the grievance, to the Austin headquarters of the commission.  “Each complaint is reviewed, analyzed, investigated as appropriate, and presented to the Commission for its consideration and vote. ”  All investigations are confidential and the commission cannot confirm or deny that an investigation is underway, although some disciplinary actions are published on the Website.
In September 2014, the commission issued a public reprimand against former family law Judge Denise V. Pratt of Houston, who resigned several months earlier, for a pattern of delayed rulings and said testimony from witnesses verified Pratt's “reputation for not showing up for court, not signing orders for months at a time, not disposing of cases in a timely manner and having the largest backlog of pending cases of all the Harris County family district courts.” 
Throughout 2014, the commission had 61 disciplinary actions, including cases that resulted in 14 public sanctions and six that resulted in voluntary resignations.  The rest were private sanctions, said Seana Willing , executive director of the State Commission on Judicial Conduct.   
The commission executive director, attorneys and investigators answered approximately 1,000 telephone calls from judge, judicial candidates attorneys, legislators, the media and citizens regarding judicial ethics inquiries, according to the commission’s 2014 annual report.  
 Although the agency discloses cases resulting in public sanctions, the Austin American-Statesman reported in 2012 that the commission policy of issuing private reprimands, in addition to the public reprimands listed on its website, can conceal misbehavior of judges.  The article noted the 2008 case of a Texas judge who cited an out-of-town attorney for contempt of court but said the lawyer could avoid jail by donating “large sums of money” to several charitable organizations, including one to which the judge had a close connection.
“If the Commission votes to issue a private sanction, the appropriate order is prepared and the offending judge is served with the order and the Complainant is notified of the Commission's action," said the Commission. "However, because the Commission is controlled by constitutional and statutory provisions that prohibit the release of information regarding investigation and resolution of a case, no other information regarding the case will be released to the public.”
Willing said commission decisions on whether to issue a public or private reprimand are done on a case-by-case basis and “a lot of factors” go into play.  Some cases may have mitigating circumstances that might tilt the commission to make a private reprimand while aggravating circumstances might argue for a public reprimand, she said.</t>
  </si>
  <si>
    <t>No such law exists.
 Maine law does not explicitly require that financial disclosure forms be regularly, or even randomly, audited by an impartial third party.
 The financial disclosure statements are currently received by the Commission on Governmental Ethics and Election Practices, which “may adopt or amend rules to specify the reportable categories or types and the procedures and forms for reporting and to administer this section.” 5 § 19
 No rules, however, have been adopted mandating regular or random audits.</t>
  </si>
  <si>
    <t xml:space="preserve">The attorney general’s office, which investigates election violations through its criminal prosecutions division, does not publish the results of its prosecutions although the information is available to the public through an open records request, said Lauri Saathoff, spokeswoman for the attorney general. Investigations that don’t result in prosecutions are not made public, Saathoff said.  </t>
  </si>
  <si>
    <t>Tom Mullaney, state budget officer, interview, Feb. 12, 2015, phone.
Ted Nesi, reporter, WPRI television, Interview, Feb. 25, 2015, phone.
The state Budget Office web site, accessed Feb. 12, 2015, can be found here:
http://www.budget.ri.gov/</t>
  </si>
  <si>
    <t>The comptroller's office would perform the audits and those are posted online very quickly and they are free for the public to view. In addition, meeting minutes for the State Election Commission will sometimes contain reports and those are published online and are free for the public to view. 
 “The audits that we would produce and bring forth to the State Election Commission are published,” said Mark Goins, state Coordinator of Elections. Those would be online and published after they are presented to the Election Commission. Criminal investigations would be private until someone is prosecuted, he said. In addition, the comptroller also published audits of election offices. 
 Erik Schelzig, who covers state government for the Associated Press, said he has never had a problem getting any reports from the Division of Elections, although he couldn't recall whether he got the documents online or by asking the office.</t>
  </si>
  <si>
    <t>No senior civil servants are required to file personal financial disclosures. However, a handful of appointed officials who run state agencies and their top lieutenants are required to do so.</t>
  </si>
  <si>
    <t>Mike Wood, research director, Pennsylvania Budget and Policy Center, Harrisburg, Pa., 24 April 2015, interview by email. 
Terry Madonna, director, Franklin and Marshall College's Center for Politics &amp; Public Affairs, 23 April 2015, interview by phone.
Current and Proposed Commonweatlh Budgets, Budget in Brief, Pennsylvania Office of the Budget, accessed April 2015, http://www.budget.state.pa.us/portal/server.pt/community/current_and_proposed_commonwealth_budgets/4566</t>
  </si>
  <si>
    <t>Election investigations and audits are rare, but results are promptly published when they occur. An example exists in the form of election-law charges filed in 2014 against two people. At that time, the attorney general’s office posted a press release about the charges on its website and included a link to legal documents filed in the case.
 The secretary of state has published reports of audits of vote-counting problems in the past, though no such audits conducted by the secretary of state could be found during the study period. Reports of a county-level audit committee upon which the secretary of state serves are available online.</t>
  </si>
  <si>
    <t>Under Kansas law, senior civil servants' asset disclosure forms, which are known as statements of substantial interest, may be audited by the executive director of the Governmental Ethics Commission but there is no requirement that they be.</t>
  </si>
  <si>
    <t>Iowa Administrative Code 351, Subchapter 7.5(3)  "Iowa Ethics and Campaign Disclosure Board — Personal Financial Disclosure — Penalties," Iowa Administrative Code updated as of December 2014,  https://www.legis.iowa.gov/docs/ACO/agency/12-24-2014.351.pdf
Megan Tooker, executive director and legal counsel, Iowa Ethics and Campaign Disclosure Board, Feb. 5, 2015, telephone interview</t>
  </si>
  <si>
    <t>Kathy George, Harrison-Benis in Seattle. Former reporter and board member of Washington Coalition for Open Government, phone interview 2/18/15;
"Government needs to follow the law declaring government records to be public" Seattle Times 1/21/2015 http://old.seattletimes.com/html/opinion/2025515026_hubbardopedpublicrecordsact22xml.html 
"Court Of Appeals Reverses Large Public Records Act Penalty Imposed On University Of Washington" Adrian Urquhart Winder, www.localopengovernment.com 2/19/2015: http://www.localopengovernment.com/2015/02/articles/public-records/court-of-appeals-reverses-large-public-records-act-penalty-imposed-on-university-of-washington/</t>
  </si>
  <si>
    <t>There haven't been any investigations yet, but all vote audits are available on the scvotes.org website as soon as they are available. According to the state's response to the U.S. Election Assistance Commission's 2012 Election Administration &amp; Voting Survey, "A statewide audit of all voting system data is conducted after every state-level election. Audit data and results are posted on the SEC’s website, scvotes.org. Audits are performed after every election and placed on the website as soon as it is completed, along with voting system audit data."</t>
  </si>
  <si>
    <t xml:space="preserve">John Mullen is the legislative advocate for the Oregon Law Center. He was interviewed by phone Feb. 11.  
Steve Buckstein is the co-founder and senior policy analyst at Cascade Policy Institute. He was interviewed by phone March 16.
Governor's Recommended Budget 2015-17 http://www.oregon.gov/DAS/CFO/docs/budget_policy/2015-17_gb.pdf, accessed on May 9, 2015. </t>
  </si>
  <si>
    <t>Indiana Code 4-2-7-3 (13), duties of inspector general; https://iga.in.gov/legislative/laws/2014/ic/titles/004/.</t>
  </si>
  <si>
    <t>No such law exists. 
Nowhere in the law does it say economic disclosure forms are regularly audited. Public officers are responsible for filing economic disclosure statements and there are late fees if they do not do so in time. County clerks in each county notify the Secretary of State after May 1 if people who were supposed to file economic disclosure forms did not.
ARTICLE 4A. DISCLOSURE OF ECONOMIC INTERESTS All late filing fees and penalties collected pursuant to this Section shall be paid into the General Revenue Fund in the State treasury, if the Secretary of State receives such statement for filing, or into the general fund in the county treasury, if the county clerk receives such statement for filing. The Attorney General, with respect to the State, and the several State's Attorneys, with respect to counties, shall take appropriate action to collect the prescribed penalties. 
Failure to file a statement of economic interests within the time prescribed shall not result in a fine or ineligibility for, or forfeiture of, office or position of employment, as the case may be; provided that the failure to file results from not being included for notification by the appropriate agency, clerk, secretary, officer or unit of government, as the case may be, and that a statement is filed within 30 days of actual notice of the failure to file.</t>
  </si>
  <si>
    <t>Reports are available upon request once the investigation or audit is concluded, but is not released without a request or published on the Board of Elections web site.</t>
  </si>
  <si>
    <t>No such law exists. 
 Senior civil servants' financial disclosure forms are not required, so they cannot be regularly audited.</t>
  </si>
  <si>
    <t>All audit documents are available online. However, reports from investigations are available only upon request. Reports from investigations are summaries and can take up to 30 days to acquire.</t>
  </si>
  <si>
    <t>Catherine Turcer, policy analyst, Common Cause-Ohio, Columbus, 1-30-15 email 
Keary McCarthy, president/CEO of Innovation Ohio, former minority chief of staff in Ohio House, Columbus, 2-6-15 email
State budget recommendations (Section B): http://blueprint.ohio.gov/doc/budget/State_of_Ohio_Budget_Recommendations_FY-16-17.pdf 
OBM Director Tim Keen testimony to House Finance Committee, Feb. 3, 2015: http://obm.ohio.gov/Budget/operating/doc/fy-16-17/Testimony/TKeen_Testimony-House-Finance-Committee_Feb-3-15.pdf</t>
  </si>
  <si>
    <t>County district attorneys or the Attorney General are charged with investigating alleged violations and sanctioning offenders. The results of their investigations would fall under the RTKL's exemption for investigative records. It would be up to the agency's discretion on whether or not to release those records. There is no right to publicly access them, and they are not generally released.</t>
  </si>
  <si>
    <t>Megan Rhyne, executive director of the Virginia Coalition for Open Government, interview by email, 22 April 2015.
“City denies FOIA request seeking records on Judkins pay decision,” Graham Moomaw, Richmond Times-Dispatch, 9 June 2014. http://www.richmond.com/news/latest-news/city-denies-foia-request-seeking-records-on-judkins-pay-decision/article_8e84794e-e279-520b-94f8-617649a4ebdf.html 
“Deeds report done, but being withheld from public,” K. Burnell Evans, The Daily Progress, 25 March 2014. http://www.dailyprogress.com/news/local/deeds-report-done-but-being-withheld-from-public/article_68f632da-b486-11e3-ad66-001a4bcf6878.html
“Document costs range from pennies to dollars,” Ted Schockley, Delmarvanow.com, 16 March 2014. http://www.delmarvanow.com/article/20140308/NEWS40/303080022?nclick_check=1
“Daily Times not charged for bidding, overtime or any additional records,” Constance Morrison, Delmarvanow.com, 16 March 2014. http://www.delmarvanow.com/article/20140308/NEWS40/303080023
“Cuccinelli’s office, senator compromise on record request,” Julian Walker, The Virginian-Pilot, 27 September 2013. http://hamptonroads.com/2013/09/cuccinellis-office-senator-compromise-record-request#</t>
  </si>
  <si>
    <t xml:space="preserve">Carol Williams, executive director of the Governmental Ethics Commission, telephone interviews Feb. 18, 2015 and June 15, 2015                                                                                                                    
Paul Johnson, lobbyist for Kansas Rural Center, telephone interview May 15, 2015
Dave Helling, Kansas City Star, Sept. 5, 2014:http://www.kansascity.com/news/government-politics/article1601763.html                                                                                                               
Center for Public Integrity website: http://www.publicintegrity.org/who-calls-shots/kansas        </t>
  </si>
  <si>
    <t>Pam Sharp, director of the Office of Management and Budget, interviewed by phone from Bismarck, N.D., March 4, 2015.
“Preliminary revenue forecast,” Office of Management and Budget, Sept. 24, 2014, http://www.legis.nd.gov/files/committees/63-2013nma/appendices/15_5171_03000appendixe.pdf, accessed March 22, 2015.
“Minutes of the Budget Section,” North Dakota Legislative Management, Sept. 24, 2014, http://www.legis.nd.gov/assembly/63-2013/interim/15-5171-03000-meeting-minutes.pdf, accessed March 22, 2015.
“State Budget,” Fiscal Management Division in Office of Management and Budget, http://www.nd.gov/fiscal/budget/state, accessed Feb. 22, 2015. Budget requests are filed by year under the heading “Executive Budget Summary.”
Mike Nowatzki, capitol reporter with Forum News Service, email, March 7, 2015.
Ray Holmberg, Republican state senator from Grand Forks, N.D., chairman of Senate Appropriations Committee and member Budget Section, interviewed by phone enroute from Grand Forks to Bismarck, N.D., March 15, 2015.</t>
  </si>
  <si>
    <t>There is no law requiring senior civil service financial disclosures to be audited by a third party.</t>
  </si>
  <si>
    <t>The state election board does not conduct any audits and only forwards findings of its investigations to law enforcement, it does not publish the results. 
State election board rules require that "all information relating to voter complaints shall remain confidential until after the complaint has resulted in a conviction or a plea of guilty or nolo contendere", in those cases, the records made public would be of the law enforcement agency. 
County election boards may audit at the county or precinct level, but the state election board doesn't publish those results beyond election data.</t>
  </si>
  <si>
    <t>While the results of investigations are generally available to the public within a few days (depending on size of the file) after a request, few if any portions are online except a case summary sheet by the Ohio Elections Commission. And cases referred to the attorney general or a county prosecutor become reliant on those officials' willingness to make the investigation public. One exception is a voter fraud report conducted by the secretary of state with the county boards of elections, which is online. More routine reports also are online, such as on provisional or absentee voting.</t>
  </si>
  <si>
    <t>Megan Tooker, executive director and legal counsel, Iowa Ethics and Campaign Disclosure Board, Jan. 7, 2015, telephone Interview 
Arthur Sanders, political science professor, Drake University, Jan. 9, 2015, telephone interview 
Iowa Code Chapter 68A.503 Campaign Finance — Financial institution, insurance company, and corporation contributions — sham newspapers, Code of Iowa updated as of January 2015
https://www.legis.iowa.gov/docs/code/2015/68A.pdf
Parks Marina owner is running for mayor, Christopher Gerber, Boating Industry, Nov. 4, 2011
http://www.boatingindustry.com/news/2011/11/04/parks-marina-owner-is-running-for-mayor/
Minutes of October 31, 2013 meeting, Iowa Ethics and Campaign Disclosure Board, accessed April 7, 2015
https://webapp.iecdb.iowa.gov/publicview/misc/minutes/2013/10-31-13.pdf</t>
  </si>
  <si>
    <t>Since 2011, appointed department heads and appointed members of commissions no longer have to file an asset disclosure, but instead file an annual affidavit swearing they did not take any official action from which they derived a personal gain. 
 These affidavits are publicly available through www.ethics.ga.gov. 
 Auditing is not required by law, but the Georgia Transparency and Campaign Finance Commission has a goal of randomly auditing 5 percent of reports filed.</t>
  </si>
  <si>
    <t>Mike Donoghue, Burlington Free Press reporter, email Jan. 28, 2015.
Richard Boes, Chief Officer Dept. of Information and Innovation, telephone interview May 19, 2015.
Darwin J. Thompson, Deputy Commissioner, Department of Information and Innovation, telephone interview and emails May 19, 2015.
Heather Mattot, director Dept. Information and Innovation, telephone interview Jan. 26, 2015.
Allen Gilbert, exec. dir. ACLU VT, personal interview, Jan. 6, 2015.
---
Peer Reviewer sources:
https://www.sec.state.vt.us/archives-records/certifications-fees/uniform-fee-schedule.aspx
Copy of email from Doug Pine to Jack Hoffman, 10/20/2009
Jack – 
I have completed work on your request (the “Total Earnings”file).  It took 6 staff hours to generate this data, which is what I gave you as an estimate.  Per the Uniform Schedule of Public Record Charges for State Agencies, the first .5 hour is free so we are charging $0.57 per minute  times 330 minutes =  $188.10.  Please send a check payable to the “State of Vermont” to me at the address below.  Once I receive the check I will forward you the spreadsheet via email.
Regards,
Douglas Pine, Ph.D.
Vermont Department of Human Resources
Workforce &amp; Compensation Analyst
Fiscal &amp; Information Management
110 State Street 
Montpelier, VT 05620-3001</t>
  </si>
  <si>
    <t>Phone interview March 12, 2015, with Lee Roberts, state budget director. 
Phone interview March 11, 2015, with Chris Fitzsimon, director of NC Policy Watch.
Phone interview March 11, 2015, with John Hood, former president of the John Locke Foundation
Recommended base budget.
http://osbm.nc.gov/files/pdf_files/2015-17_LineItem_GenGov.pdf</t>
  </si>
  <si>
    <t xml:space="preserve">Lobbying disclosure records are made available on the State of Utah Financial Disclosures website and could be viewed more specifically through the Advanced Search functionality. One can search by entity type or name.  It is somewhat difficult to browse the records or make meaningful links between lawmakers, lobbyists and lobbyist expenditures. 
The data can be downloaded in formats which can be easily read and manipulated by spreadsheet software. Files can be downloaded into common format, csv or comma separated value, and there is no registration requirement or cost to accessing the information. </t>
  </si>
  <si>
    <t>FY 2016 Executive Budget Financial Plan, State of New York, February 2015, http://publications.budget.ny.gov/eBudget1516/financialPlan/FinPlan.pdf ; 
Morris Peters, Public Information Officer, New York State Division of the Budget, July 27, 2015, email
Opportunity Agenda, Open Budget website, January 2015, https://www.governor.ny.gov/sites/governor.ny.gov/files/atoms/files/2015_Opportunity_Agenda_Book.pdf ; 
William Eimicke, Columbia University, Professor of International and Public Affairs, Feb. 3, 2015, New York, phone; 
Elizabeth Lynam, Citizens Budget Commission, Vice President, March 16, 2015, New York, phone</t>
  </si>
  <si>
    <t>The Commission on Ethics does have the power to audit disclosure forms and does so as part of investigations after irregularities are discovered, but the law does not require audits under any  circumstances.  
112.322 Duties and powers of commission.— (4) The commission has the power to subpoena, audit, and investigate.</t>
  </si>
  <si>
    <t>Interview: Trent Deckard, co-director of the Indiana Election Commission, Jan. 5, 2015, by phone.
Interview: Andy Downs, director of the Mike Downs Center for Indiana Politics at Indiana University-Purdue University at Fort Wayne, Jan. 5, 2015, by phone. 
Interview: Ed Feigenbaum, attorney and campaign finance expert, owner of INGroup, in Noblesville, Ind., Jan. 6, 2015, by phone. 
Indianapolis Star article: Complaint: Monarch Beverage improperly funneled campaign cash, by Tony Cook, Feb. 7, 2015;
http://www.indystar.com/story/news/politics/2015/02/07/complaint-monarch-beverage-improperly-funneled-campaign-cash/22940527/
Indianapolis Star article, “Disputed campaign contributions benefited House GOP, Pence, by Tony Cook, Feb. 16, 2015;
http://www.indystar.com/story/news/politics/2015/02/16/disputed-campaign-contributions-benefited-house-gop-pence/23364343/</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</si>
  <si>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
Sunshine Week: 3 Ways Utah can be more transparent, Utah Chapter of the Society of Professional Journalists, 16 March 2015,  http://us6.campaign-archive1.com/?u=c38baf607b79b71e236a3f686&amp;id=589c78fb3c.
The Herald’s Inaccurate Critique Of The “Democrats'” GRAMA Request, Mary Ann Martindale, Alliance for Better Utah, October 10, 2012, ,http://betterutah.org/2012/10/10/the-herald-takes-on-dems-and-grama/, Accessed May 16, 2012.
---
Peer Reviewer Source:
UCG 63G-2-201. Right to inspect records and receive copies of records. 2013, http://le.utah.gov/code/TITLE63G/htm/63G02_020100.htm</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</si>
  <si>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General Fund Consensus Revenue Estimate, December 8, 2014
http://www.tax.newmexico.gov/uploads/PressRelease/e19f5d4c8b014c6d870f8073d673341b/December_2014_Forecast_TRD_Testimony_to_LFC.pdf</t>
  </si>
  <si>
    <t>Lobby registration and activities reports are available to the public, for free and online, at the Texas Ethics Commission website. The lobby activities report site has an “accessible database portal” that enables users to conduct a range of sophisticated searches with information required to be reported, such as types of entertainment, travel, amounts of food and beverage, lawmakers and officials who received gifts or were the beneficiaries of lobby meals, beverages, travel and entertainment (if the expenditures rose above a certain level required for identifying the recipients). Files can only be downloaded in pdf format. 
In  2015, the commission was upgrading to a new $3.5 million electronic system that, among other things, was designed to catch minor errors or omissions on reports prior to submission, and was expected to augment the potential for data searches.  The lobby disclosure information meets at least several of the open-data principles of the Sunlight Foundation, including timeliness, ease of physical and electronic access and usage costs.</t>
  </si>
  <si>
    <t>Interview with Brian Haas at Germantown Café on Jan. 5, 2015
Phone interview with Alex Friedmann, managing editor of Prison Legal News, on Jan. 24, 2015.
Phone interview with Deborah Fisher, executive director of the Tennessee Coalition for Open Government (TCOG), on Feb. 12, 2015.</t>
  </si>
  <si>
    <t>Princeton and Rutgers Professor Richard Keevey, former New Jersey budget director, phone interview 2/12/15. 
Joe Perone, Treasury spokesman, 2/26/15 phone interview. 
All budget documents are here: http://www.state.nj.us/treasury/omb/publications/12budget/index.shtml</t>
  </si>
  <si>
    <t xml:space="preserve">The lobbyist and lobbyist employer registration documents, along with expense reports filed by employers, are online at the Tennessee Ethics Commission website. The documents are uploaded quickly on the website and there is no charge to access lobbyist and lobbyist employer information. Records can be downloaded in bulk to Excel, however the information cannot be browsed. </t>
  </si>
  <si>
    <t>Tom Williams, attorney, Haynes and Boone LLP, board member, Freedom of Information Foundation of Texas, Telephone interview, Dec. 29, 2014
Contract records are kept secret, as lawmakers call for transparency, Austin American-Statesman, Jan. 22, 2015
http://m.statesman.com/news/news/state-regional-govt-politics/contract-records-are-kept-secret-as-lawmakers-call/njtZB/
Texas Attorney General, 2014 Biennial update, Open Records Report. Accessed April 2015
https://texasattorneygeneral.gov/open/pia/reports/index.php
Texas Administrative Code: Charges for Providing Copies of Public Information, Effective as amended, Feb. 22, 2007
http://info.sos.state.tx.us/pls/pub/readtac$ext.TacPage?sl=R&amp;app=9&amp;p_dir=&amp;p_rloc=&amp;p_tloc=&amp;p_ploc=&amp;pg=1&amp;ti=1&amp;ch=70&amp;rl=3</t>
  </si>
  <si>
    <t>Jonathan Ellis, reporter and columnist, Argus Leader, 2 March 2015, email.
State charging $20,000 for EB-5 records request, Joe O’Sullivan, Rapid City Journal, 9 February 2014, http://rapidcityjournal.com/news/local/state-charging-for-eb--records-request/article_f2358ddd-c492-51d3-840a-083d62041d5f.html
Judge rules against Mercer's request for Benda records, David Montgomery, Argus Leader, 2 September 2014, http://www.argusleader.com/story/davidmontgomery/2014/09/02/mercer-loses-benda-request/14990517/
Regents deny Bollen conflict-of-interest forms request, David Montgomery, Argus Leader, 2 October 2014, http://www.argusleader.com/story/davidmontgomery/2014/10/01/regents-deny-bollen-docs/16563449/
Florida man pries records away from SD officials, Chris Mueler, The Daily Republic, 26 December 2013, http://datasearch.pro/south-dakota/</t>
  </si>
  <si>
    <t>David Melton, executive director, Illinois Campaign for Political Reform, March 10, 2015, phone interview.
Illinois contribution overview, data tool, accessed 11 March 2015 http://www.followthemoney.org/election-overview?s=IL&amp;y=2014
Illinois State Board of Elections, accessed March 7, 2015, http://www.elections.il.gov/
Chicago mayoral candidate puts $100K in campaign, lifting funding caps, Progress Illinois, 14 October, 2015, http://www.progressillinois.com/news/content/2014/10/14/chicago-mayoral-candidate-puts-100k-campaign-lifting-funding-caps
Campaign contributions off limits in Chicago mayors race, John Byrne, Chicago Tribune, 10 October 2014, http://www.chicagotribune.com/news/local/politics/chi-campaign-contribution-limits-off-in-chicago-mayors-race-20141014-story.html
For real campaign reform, Illinois should repeal campaign contribution limits, Jacob Huebert, Liberty Justice Center, 30 July 2013https://www.illinoispolicy.org/for-real-reform-illinois-should-repeal-campaign-contribution-limits/
Illinois contribution overview, data tool, accessed 11 March 2015 http://www.followthemoney.org/election-overview?s=IL&amp;y=2014</t>
  </si>
  <si>
    <t>Disclosure reports are available on the Lobby Tracker of the Secretary of State's website and users do not need to identify themselves to access the information. Reports can be searched by lobbyist, entity, lobby firm, bills, topics and reports. The dates of available reports go as far back as legislative session 2005. Files are only available in pdf format. 
Reports generally contain information on the relationship between lobbyists, lobby firms and entities, as well as topics, compensation and start/end date. The section on bill numbers is, however, not filled out by all filers. 
In an interview, Gorbea spoke of the benefits of citizens being able to sift and sort information from lobbyist reports, and also of developing a smart-phone app to track when reports are filed. She has endorsed her transition team's recommendation that the office "should provide readily accessible, open source data to keep citizens informed and engaged with their government."</t>
  </si>
  <si>
    <t>All lobbying disclosures are available online at the S.C. Ethic Commission website. The database is comprehensive and easy to use, however users can only view and print the records.</t>
  </si>
  <si>
    <t>Jeffry Pattison, Legislative Budget Assistant, January 30, 2015, Lowell, Mass., phone
Joseph Bouchard, New Hampshire Department of Administrative Services, budget officer, Feb. 6, 2015, Lowell, Mass., phone
Overview of the New Hampshire State Budget, Fiscal Year 2013 and Agency Maintenance Budget Submissions for Fiscal Years 2014 and 2015, New Hampshire Department of Administrative Services, accessed April 15, 2015
http://admin.state.nh.us/budget/Budget2014-2015/State%20of%20NH%20Budget%20-%20Statewide%20Presentation.pdf</t>
  </si>
  <si>
    <t>Very limited lobbying disclosure information is made available online, and what’s there appears to be incomplete and posted long after the legislative session is over (the session ends in March, and the deadline to file expense reports is in July). 
Furthermore, the information online cannot be downloaded.</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</si>
  <si>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Bantt LLC independent expenditure report, 2014 general election, Idaho Secretary of State’s website, http://www.sos.idaho.gov/elect/Finance/2014/Post-General/4879.1.pdf
“PACs start swapping money around,” Betsy Z. Russell, Eye on Boise/The Spokesman-Review, Oct. 24, 2014, http://www.spokesman.com/blogs/boise/2014/oct/24/more-last-minute-campaign-otter-collects-pacs-start-swapping-money-around/
Rebecca Boone, Idaho correspondent, Associated Press; Monday, Jan. 5, 2015, by telephone
"Man with ties to prominent billionaire buys anti-Balukoff ads," Nathan Brown, Times-News, Oct. 30, 2014, http://magicvalley.com/news/local/govt-and-politics/man-with-ties-to-prominent-billionaire-buys-anti-balukoff-ads/article_6ad1ca5c-e02b-5cf1-8b9c-152813e1e274.html</t>
  </si>
  <si>
    <t>Registrations and expense reports are available online, in a searchable database that the Department of State launched in 2007. While the lobbyist directory is in an alphabetical pdf format, expense reports can be exported to csv files. The information can be browsed by year.</t>
  </si>
  <si>
    <t>Interview with Tim White, investigative reporter, WPRI television, Dec. 15, 2014.
Interview with Linda Lotridge Levin, president of ACCESS/RI and University of Rhode Island journalism professor emeritus, Dec. 16, 2014, phone.
ACCESS/RI. "Access Limited: An Audit of Compliance with Rhode Island’s Public Records Laws", September 2014, http://www.accessri.org/uploads/8/1/4/9/8149073/muckrock_report_draft_10_final.pdf?_ga=1.239592583.540607505.1429280613</t>
  </si>
  <si>
    <t>March 20, 2015 phone interview with S.C. Press Association Executive Director Bill Rogers
March 23 and March 30, 2015 phone interview with The Nerve reporter Rick Brundrett.
March 23, 2015 phone interview with S.C. FOIA Attorney Jay Bender.</t>
  </si>
  <si>
    <t>David Rosenfeld, Public Member of the Transparency Oregon Advisory Commission, Executive Director of theThe Oregon State Public Interest Research Group (OSPIRG), interviewed by phone, January 8, 2015.
Jeb Bladine, Publisher, News-Tribune, McMinnville, expert on Public Records and access to meetings, interviewed by phone,  January 12, 2015. 
Judson Randall, President of Open Oregon, a coalition of journalists, government officials and civic advocates who help maintain access to government in Oregon. Interviewed by phone on January 8, 2015. 
Attorney General's Government Transparency Report, by Attorney General John R. Kroger with Kron, Green, Medema, Oct. 7, 2010.
www.doj.state.or.us/pdf/government_transparency_report.pdf</t>
  </si>
  <si>
    <t xml:space="preserve">All lobbying expenditure reports, client and employer expenditure reports on lobbying, and statements of economic interest are available for free and online. 
The expenditure reports are made available in Excel spreadsheets, are timely and complete and are primary data.
The lobbyist data regarding statements of economic interest is limited, providing only the name, office, and jurisdiction of the filer. All other records are made available on paper. </t>
  </si>
  <si>
    <t xml:space="preserve">Terry Mutchler, former executive director of the Office of Open Records / current head of the transparency practice at Pepper Hamilton, Philadelphia, 28 January 2015, interview by phone. 
Craig Staudenmaier, managing partner, Nauman Smith, 30 January 2014, Harrisburg, Pa., interview by phone.
Corinna Wilson, executive director of the Pennsylvania Freedom of Information Coalition and principal of Wilson500, 27 January 2015, interview by phone.
Office of Open Records Annual Report 2013, accessed January 2015, https://www.dced.state.pa.us/public/oor/2013AnnualReport.pdf
 </t>
  </si>
  <si>
    <t xml:space="preserve">No such law exists.
Division directors and those of equivalent rank in the executive branch are among the public officials required by law to file disclosure reports by March 15 each year. But there is no requirement in law to audit those disclosures. </t>
  </si>
  <si>
    <t>Victor Joecks, Executive Vice President, Nevada Policy Research Institute, Las Vegas, NV, March 11, 2015, by phone.
Richard Combs, Director, Legislative Counsel Bureau, Nevada Legislature, Las Vegas, NV, April 3, 2015, by phone and April 8, 2015, by email.
FY2016-FY2017 Executive Budget (Upcoming Biennium), accessed May 21, 2015
http://budget.nv.gov/StateBudget/Upcoming/</t>
  </si>
  <si>
    <t>Telephone interview with Joey Senat, FOI Oklahoma Board member and media law professor at Oklahoma State University, 1/15/15 10 a.m. CST
Telephone interview with Brady Henderson, Legal Director for ACLU Oklahoma, 1/16/15 3:45 p.m. CST
Governor's office agrees to settle lawsuit, Tulsa World article by Randy Krehbiel 12/7/2014
http://www.tulsaworld.com/news/capitol_report/fallin-agrees-to-pay-to-settle-lawsuit/article_a682d434-ded0-5329-adf8-b309a2d009f7.html
Tulsa World article, 11/7/14, DOC releases emails six months after execution; governor's, DPS records still pending
http://www.tulsaworld.com/news/investigations/doc-releases-emails-six-months-after-execution-governor-s-dps/article_fd36cb1c-f5a4-5d1b-89e2-689eea6cec65.html</t>
  </si>
  <si>
    <t>David Scott, president, Sierra Club, Columbus, 1-19-15 email
Gary Daniels, chief lobbyist, ACLU Ohio, Columbus, 2-6-15 email
Dennis R. Hetzel, executive director, Ohio Newspaper Association, Columbus, 2-15-15 email
Telephone conversations with ODNR in April 2014 on refusal on public records request for parks improvements list
Sierra Club release, April 13, 2014: http://ohiosierraclub.org/2014/04/sierra-club-sues-ohio-dnr-for-public-records-again/
ODNR pays to settle third public-records lawsuit, Randy Ludlow, The Columbus Dispatch, June 26, 2014: http://www.dispatch.com/content/stories/local/2014/06/26/ODNR_settles_lawsuit.html
Athens County Fracking Action Network sues ODNR for records, March 20, 2014: http://www.acfan.org/2014/acfan-files-legal-complaint-against-odnr-for-public-records/ 
Several emails (10-2-14, 8-11-14, 7-15-14, 5-8-14) from Investigative Attorney Joshua Beasley in the Ohio Inspector General's Office since April 2014 records request on files on investigation of Tom Noe 
The public's right to know, Laura Arenschield, The Columbus Dispatch, Sept. 9, 2014: http://www.dispatch.com/content/blogs/science-environment/2014/09/the-publics-right-to-know.html
Justices can restore sanity by clarifying 'overly broad', Randy Ludlow, Your Right to Know blog, Jan. 7, 2015: http://www.dispatch.com/content/blogs/your-right-to-know/2015/01/overly-broad.html
High court can stop abuses, Columbus Dispatch editorial, Jan. 16, 2015: http://www.dispatch.com/content/stories/editorials/2015/01/16/1-high-court-can-stop-abuses.html
Kasich’s team knew rich school districts would get bigger boosts, Darrel Rowland, The Columbus Dispatch, Feb. 16, 2013: http://www.dispatch.com/content/stories/local/2013/02/16/kasichs-team-knew-differences.html
Alison Auciello, Organizer, Food &amp; Water Watch, Columbus, 1-20-15 email - NARAL lawsuit vs. Ohio Department of Health on "overly broad" claim: http://www.sconet.state.oh.us/pdf_viewer/pdf_viewer.aspx?pdf=759212.pdf
Want governor's correspondence? Be very specific, Randy Ludlow, Your Right to Know blog, Sept.9, 2014: http://www.dispatch.com/content/blogs/your-right-to-know/2014/09/kasich-overly-broad.html
 Bakken crude oil rolls over Ohio rails, Laura Arenschield, The Columbus Dispatch, Jan. 29, 2015: http://www.dispatch.com/content/stories/local/2015/01/29/trains-hauling-volatile-north-dakota-shale-oil-roll-through-ohio.html</t>
  </si>
  <si>
    <t xml:space="preserve">No such law exists. 
While there are no statutory requirements that Statements of Financial Interests (SFI) be audited, the Office of State Ethics (OSE) audits about 10 percent, randomly chosen SFIs of those filed annually. But its analysis is "facial," focusing on compliance with state statutes rather than verifying any financial details. The law does not require that these compliance reviews take place.
As stated in the OSE's 2013 audit report: "Our audit procedures were designed to reveal the level of technical statutory compliance ... Overall, approximately 92% of the audited forms presented no facial errors or omissions, and were timely filed." </t>
  </si>
  <si>
    <t>Amy Sassano, Office of Budget Programming and Planning, Deputy Budget Director, 21 April 2014, Helena, Montana, email
Amy Carlson, Legislative Fiscal Division, Legislative Fiscal Analyst, 29 April 2015, Helena, Montana, email 
Governor’s Budget Highlights Fiscal Years 2016-2017, Governor’s Office of Budget and Program Planning, http://budget.mt.gov/Portals/29/execbudgets/2017_Budget/Orange%20Book.pdf
Pre-session Budget Analysis, http://leg.mt.gov/css/fiscal/reports/pre-session-budget-analysis.asp
Charles S. Johnson, Lee Newspapers State Bureau, Bureau Chief, 11 February 2015, Helena, Montana, email</t>
  </si>
  <si>
    <t>No such law exists
Hawaii Revised Statutes, Title 7, chapter 84, Section 17, Requirements of disclosure, 2014, http://www.capitol.hawaii.gov/hrscurrent/Vol02_Ch0046-0115/HRS0084/HRS_0084-0017.htm</t>
  </si>
  <si>
    <t>There is no such law</t>
  </si>
  <si>
    <t>No such law exists. 
Jim Dahlquist, Adminitrative Manager, Illinois Office of the Auditor General via email 2/6/15</t>
  </si>
  <si>
    <t>Gerry Oligmueller, state budget administrator, phone interview, April 5, 2015
Mike Calvert, director, Legislative Fiscal Office, phone interview, April 9, 2015
Nebraska Department of Administrative Sources, Budget Division website, accessed April 28, 2015 
http://budget.nebraska.gov/</t>
  </si>
  <si>
    <t>In person interview with William Perry, Executive Director, Common Cause Georgia, January 23, 2015. 
Phone interview with Charles Bullock, Political Scientist, University of Georgia, February 25, 2015;
Money Summary 2013/2014, Center for Reponsive Politics, accessed March 27, 2015, https://www.opensecrets.org/states/summary.php?state=GA
"Feds subpoena Kingston donors,” Chris Joyner, Atlanta Journal-Constitution, November 24, 2014 http://www.ajc.com/news/news/feds-subpoena-kingston-donors/njFNb/</t>
  </si>
  <si>
    <t>Millions in political donations from Florida utilities help keep solar panels off rooftops, Florida Center for Investigative Reporting, April 4, 2015, http://www.bradenton.com/2015/04/04/5728388_millions-in-political-donations.html?rh=1
Mary Ellen Klas, Miami Herald/Tampa Bay Times, capital bureau chief, March 16, 2015, phone interview
Mark Herron, Tallahassee attorney considered top expert on Florida election law, interviewed by phone March 18, 2015
Florida’s Broken Campaign Finance System,  an Integrity Florida Report to the Florida House of Representatives Ethics &amp; Elections Subcommittee, Jan. 16, 2013, http://www.integrityflorida.org/wp-content/uploads/2013/03/Floridas-Broken-Campaign-Finance-System-Integrity-Florida-Report-to-the-Florida-House-of-Representatives-FINAL-01.16.13.pdf</t>
  </si>
  <si>
    <t>Government Transparency and Campaign Finance Act (2014). Powers and duties of the commission § 21-5-6 (b) (8), http://ethics.ga.gov/wp-content/uploads/2011/08/2014-B%20GA%20Govt%20Transparency%20and%20Campaign%20Finance%20Act%20effective%20Januay%2031%202014%20INCORPORATING%20HB310%20and%20SB297%20FINAL.pdf
Phone interview with Maria Bazile, Compliance and Education manager with the Georgia Government Transparency and Campaign Finance Commission, telephone interview February 6, 2015;</t>
  </si>
  <si>
    <t xml:space="preserve">There have been few investigations by the secretary of state’s and none of the results are published on the agency website. They are available upon request, however. Reports on criminal investigations could be accessed via the county-level General Attorney's office. </t>
  </si>
  <si>
    <t>The Board of Elections publishes reports of its investigations, and sometimes puts them on line. No investigative reports are on the site now. Other reports are available on request.  In the reports,  some information, such as voters' Social Security numbers and DOB, is redacted. Also, one can request transcripts of board meetings, which are public but are not on the board's web site. Violations are discussed at the board meetings and that is one way to find out what they are investigating. Citations for late filing can be found on the web site by checking on campaign committee filings. However, one must know which committee has committed a violation to get the details, otherwise, it's a fishing expedition to find a violation. Repeated requests since March to election officials for more information have produced no response. It is thus unclear how long the board takes to put matters on line or how it decides what goes on line and what does not.
Minutes of Board of Elections meetings are on line, but you have to know where to find them as they are not obvious on the board website. The board issued a report on the legality of sweepstakes industry contributions to lawmakers on July 14, after I submitted my indicators and after the period were are covering, however, the activities in the report did occur during the covered time period. The report is available on line. Again, you have to know where to look. I have found no other reports on line, but the data only goes back through 2014.</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</si>
  <si>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North Dakota Century Code, Chapter 44-04, section 18, http://www.legis.nd.gov/cencode/t44c04.pdf?20150126202132.
---
Peer Reviewer Source: 
Charles Evans, Associate General Counsel, University of North Dakota Office of General Council (5/19/15), call</t>
  </si>
  <si>
    <t>Governor's office: http://www.governorbryant.com/governor-bryant-releases-fy-2016-executive-budget-recommendation/
Nicole Webb - communications director for Gov. Phil Bryant - April 20, 2015 telephone interview
News article: Income tax breaks for Miss. families proposed - By Geoff Pender - The Clarion-Ledger - Nov. 18, 2014: www.clarionledger.com/story/news/2014/11/17/income-tax-breaks-miss-families-proposed/19202679/</t>
  </si>
  <si>
    <t>No such law exists. 
Audit Report: 2013 Statement of Financial Interests. http://www.ct.gov/ethics/lib/ethics/publications/office_of_state_ethics_2013_sfi_audit_report_final.pdf</t>
  </si>
  <si>
    <t>No such law exists.
29 Del code 5812: First Approved July 8, 1983: http://delcode.delaware.gov/title29/c058/sc02/index.shtml</t>
  </si>
  <si>
    <t>Amy Blouin, executive director, Missouri Budget Project, St. Louis, Missouri, 27 April 2015, interview by phone.
Collin Reischman, The Missouri Times, Jefferson City, Missouri, 24 April 2015, interview by phone.
Judy Eggen, Assistant director for budget at the Office of Administration, Jefferson City, Missouri, 27 April 2015, interview by email.
The Missouri Budget Fiscal Year 2015, 21 January 2014, http://oa.mo.gov/sites/default/files/FY%202015%20Executive%20Budget%20comp.pdf</t>
  </si>
  <si>
    <t>The New York Board of Elections does not publish results of investigations, but the board is notorious for conducting extremely few investigations. The board's website gives no indication that any election-related investigations have taken place since 2013, except for its report on the 2013 calendar year, which notes the board "is committed to the active investigation of election law violations" and says 33 complaints were brought to a "determination" in 2013. The report gives no details on any complaints or investigations.
 The Moreland Commission to Investigate Public Corruption, before its sudden 2014 disbanding by Gov. Andrew Cuomo, singled out the Board of Elections as a particular problem, blaming it for "enabling the culture of corruption in Albany." The board "almost never opens investigations," the commission noted in December 2013, so there is very little for the Board of Elections to report.
 The board's website is full of outdated press releases and other publications that do little to educate the public on the agency's duties and activities. As of March 2015, for example, no press releases since 2013 addressed any enforcement actions by the board.</t>
  </si>
  <si>
    <t>Colorado Revised Statutes, Public Official Disclosure Law, 24-6-202. Disclosure - contents - filing - false or incomplete filing - penalty: http://www.lexisnexis.com/hottopics/colorado/?app=00075&amp;view=full&amp;interface=1&amp;docinfo=off&amp;searchtype=get&amp;search=C.R.S.+24-6-202
Confirmed with Richard Coolidge, communications director of the Colorado Secretary of State’s office, in a Feb. 12, 2015 e-mail.</t>
  </si>
  <si>
    <t>Phone interview Feb. 4, 2015, with Jonathan Jones, director, NC Open Government Coalition.
Raleigh News &amp; Observer article Jan. 13, 2015, by Bruce Siceloff
http://www.newsobserver.com/2015/01/13/4473679_ncdot-charges-468-with-half-due.html?rh=1 
Raleigh News &amp; Observer article March 14, 2015 by Michael Biesecker and Mitch Weiss.Requests for NC Public Records Result in Long Waits, Fees. 
http://www.newsobserver.com/news/politics-government, 
Article by Colin Campbell, March 16, 2015, NC Attorney General Cooper: Officials Must Complete Ethics Forms, Shouldn't Charge for Records
http://www.newsobserver.com/news/politics-government/state-politics/article14574557.html
Article April 24, 2015, by John Drescher, "Gov. McCrory’s dismal record on public records."  http://www.newsobserver.com/news/local/news-columns-blogs/john-drescher/article19406454.html
UNC Public Records Request web site
http://publicrecords.unc.edu/public-records/
--
Peer Reviewer Sources:
http://www.wataugademocrat.com/news/watauga-gop-chairwoman-asu-stalling-on-records-request/article_51e06de2-325a-5d08-89f8-9fed463f856e.html 
http://www.wataugademocrat.com/news/gop-chair-dissatisfied-with-asu-records/article_2a035b28-c7fb-11e4-8e2f-ebbf220d3f0e.html</t>
  </si>
  <si>
    <t>No such law exists. 
Jay Wierenga, Fair Political Practices Commission, Communications Director, Jan. 22, 2015, Sacramento, email</t>
  </si>
  <si>
    <t>John Pollard, Legislative and Communications Director, Minnesota Management and Budget, 24 March 2015, St. Paul, Minnesota in-person interview
Budget &amp; Economic Forecast, Minnesota Management &amp; Budget, 18 March 2015, http://mn.gov/mmb/forecast/forecast/
Minnesota Economic Forecast, Minnesota Management &amp; Budget, 27 February 2015, http://mn.gov/mmb/forecast/forecast/economic/</t>
  </si>
  <si>
    <t>State Budget Office, The Budget Process;  http://www.michigan.gov/budget/0,4538,7-157-11462-34950--,00.html                                                                                                          
MLive, Jan. 16, 2015, "Michigan faces $325 million budget crunch that may force real cuts"                                                                                                     http://www.mlive.com/lansing-news/index.ssf/2015/01/michigan_faces_325_million_bud.html                                
Detroit Free Press, Feb. 11, 2015, "Governor says he's proud of $54 million state budget" http://www.freep.com/story/news/local/michigan/2015/02/11/governor-snyder-state-budget/23223445/                                                                                                           
House Fiscal Agency, Executive/Legislative Consensus Revenue Estimates, http://www.house.mi.gov/hfa/PDF/Revenue_Forecast/CREC_Final_Agreement_Memo_Jan15.pdf                                                                                                                               
Department of Treasury, Revenue Estimates  http://www.michigan.gov/documents/treasury/Executive_Summary_011615_479269_7.pdf?20150421091452                                                                                                                
Kurt Weiss, communications director, Department of Management, Budget and Technology, email conversations, April 20-21, 2015</t>
  </si>
  <si>
    <t>Jon Campbell, Gannett New York, State Government Reporter, Feb. 6, 2015, New York, phone; 
Cuomo's Office Tightly Controls Public Records, no author listed, New York Times/Associated Press, Oct. 24, 2014, http://www.nytimes.com/aponline/2014/10/24/us/ap-us-transparency-cuomo.html ; 
Gov. Andrew Cuomo is making New York one of the least transparent states, editorial, Glens Falls Post-Star, March 7, 2015, http://poststar.com/news/opinion/editorial/our-view-gov-andrew-cuomo-is-making-new-york-one/article_10bcd0de-c532-11e4-baee-ff660e1d8547.html
---
Peer Reviewer Sources:
Muckrock: FOIA Requests in New York (accessed June 20, 2015)
https://www.muckrock.com/place/united-states-of-america/new-york/</t>
  </si>
  <si>
    <t>Arizona Revised Statutes, Title 38 Chapter 3.1 Standard for Financial Disclosure 
http://www.azleg.gov/FormatDocument.asp?inDoc=/ars/38/00542.htm&amp;Title=38&amp;DocType=ARS
Laws current as of March 30, 2015.</t>
  </si>
  <si>
    <t>Jeff Proctor, investigative reporter, KRQE, 21 May 2015, via phone.
APD Witholding Public Records About Shootings, Nicole Perez and Patrick Lohmann, Albuquerque Journal, 10 January 2014, http://www.abqjournal.com/334194/news/apd-withholding-records-on-shootings.html
Transparency concerns follow release of APD shooting records, New Mexico Compass, Margaret Wright, 9 May 2014, 
http://nmcompass.com/transparency-concerns-follow-release-of-apd-shooting-records/
City changes records policy in response to complaints, New Mexico Compass, Marisa Demarco, 9 July 2014, 
http://nmcompass.com/city-changes-records-policy-in-response-to-complaints/
AP files open records lawsuits against NM Governor, The Associated Press, Barry Massey, 5 December 2013, 
http://www.lcsun-news.com/las_cruces-news/ci_24663083/ap-files-open-records-lawsuits-against-nm-governor
You’ve Been Served: SFR court case alleges governor violated IPRA, state constitution, Santa Fe Reporter, Justin Horwath and Joey Peters, 3 September 2013. http://www.sfreporter.com/santafe/article-7677-you%E2%80%99ve-been-served.html#sthash.Tkn2dcLF.dpuf</t>
  </si>
  <si>
    <t>Alaska Public Offices Commission Component (http://doa.alaska.gov/apoc/pdf/apoc-performance-measures-2013.pdf), accessed Feb. 14, 2015
AS 15.13.030. Duties of the Commission (http://touchngo.com/lglcntr/akstats/Statutes/Title15/Chapter13/Section030.htm), accessed May 15, 2015
AS 39.50.020. Report of Financial and Business Interests. (http://touchngo.com/lglcntr/akstats/Statutes/Title39/Chapter50/Section020.htm), accessed May 15, 2015</t>
  </si>
  <si>
    <t>Tom Cafferty, media lawyer at Gibbons PC, 2/1/15 phone interview 
John Paff, chairman of NJ Libertarian Party's Open Government Advocacy Project, 2/1/15 phone interview 
Jennifer Borg, general counsel for North Jersey Media Group, 2/2/15 phone interview. 
Mother Jones story - Chris Christie Is Now Waging 23 Court Battles to Keep State Documents Secret—By Molly Redden, Wed Feb. 4, 2015 : http://www.motherjones.com/politics/2015/02/chris-christie-transparency-records-requests 
NJ Law Journal, Lawyers Say Christie Administration Stonewalling Records Requests, by Michael Booth, July 30, 2014: http://www.njlawjournal.com/id=1202665304768/Lawyers-Say-Christie-Administration-Stonewalling-Records-Requests?slreturn=20150019083647</t>
  </si>
  <si>
    <t>Public Officials and Employees, Title 36, Chapter 25, Section 14, 2010.
Public Officials and Employees, Title 36, Chapter 25, Section 4, 2010.
http://alisondb.legislature.state.al.us/alison/codeofalabama/1975/coatoc.htm, accessed May 4, 2015.</t>
  </si>
  <si>
    <t xml:space="preserve">There is no requirement that the executive branch asset disclosure forms be regularly audited. But, If an official required to file fails to make a timely filing, the Government Accountability Board is required by law to promptly provide notice of the delinquency to the secretary of administration, and to the chief executive of the department of which the official's office or position is a part, or, in the case of a district attorney, to the chief executive of that department and to the county clerk of each county served by the district attorney or in the case of a municipal judge to the clerk of the municipality of which the official's office is a part, or in the case of a justice, court of appeals judge, or circuit judge, to the director of state courts. 
1943.4 requires that the GAB do a compliance review. 
Upon such notification both the secretary of administration and the department, municipality, or director shall withhold all payments for compensation, reimbursement of expenses, and other obligations to the official until the board notifies the officers to whom notice of the delinquency was provided that the official has complied with this section. The board may also extend the time for filing or waive any filing requirement if the board determines that the literal application of the filing requirements of this subchapter would work an unreasonable hardship on that individual or that the extension of the time for filing or waiver is in the public interest. The board shall set forth in writing as a matter of public record its reason for the extension or waiver. </t>
  </si>
  <si>
    <t xml:space="preserve">No such law exists requiring the auditing of executive branch asset disclosures by a third party. </t>
  </si>
  <si>
    <t>Gilles Bissonnette, American Civil Liberties Union of New Hampshire, staff attorney, January 2, 2015, Lowell, Mass., phone.
William Chapman, Orr &amp; Reno law firm, attorney and shareholder, December 29, 2014, Lowell, Mass., phone.
Joshua Gordon, appeals lawyer, handles Chapter 91-A cases at state Supreme Court level, December 29, 2014, Lowell, Mass., phone.
Sunshine Week: Right-to-know record keeping and costs vary wildly across state government, Allie Morris, Concord Monitor, March 17, 2015 
http://www.concordmonitor.com/news/politics/16104070-95/sunshine-week-right-to-know-record-keeping-and-costs-vary-wildly-across-state-government</t>
  </si>
  <si>
    <t>One of the most contentious issues in Tennessee politics in the last few years is the question of whether judges are being disciplined for misconduct or they are being allowed to run afoul of ethics rules by a board of sympathetic overseers. 
 Some in the Republican-led legislature have been critical about the sheer number of complaints that have been dismissed by the panel that disciplines judges. They have accused the Board of Judicial Conduct (BJC) of secrecy and cronyism. 
 A Republican state senator filed a complaint against the chief justice of the Tennessee Supreme Court, accusing him of a violating a judicial ethics rule that says a judge cannot publicly endorse or oppose a candidate running for a seat on the bench. Chief Justice Gary Wade had spoken out in favor of three appellate court judges receiving new terms after they had initially received unfavorable recommendations from the Judicial Performance Evaluation Commission. 
 Sen. Mike Bell blasted the Board of Judicial Conduct for dismissing his complaint against Justice Wade. Bell’s condemnation came in the midst of a Republican-led campaign to unseat three Democrats on the state Supreme Court, which included Justice Wade. The justices survived the campaign against them, but many in the legal community saw the campaign, along with the complaints about the judges’ failing to discipline themselves, as one branch of government trying to impose its will on another.
 Still, the Board of Judicial Conduct dismisses a great deal of complaints against judges accused of misconduct. Records from fiscal year 2013 show that the BJC closed 411 complaints against judges. Of those 411, action was taken in 34 cases, which ranged from a dismissal with a warning to private censure.
 Records show that the BJC closed 217 complaints through the second quarter of fiscal year 2014-2015. Of those 217, 19 actions were taken, which ranged from dismissal with a warning to private censure.
 The overwhelming number of complaints against judges is from people who are angry about a judge’s decision, not his or her ethical conduct, said Allan Ramsaur, executive director of the Tennessee Bar Association. He said many people are complaining about decisions in a divorce or child custody case or a criminal conviction. 
 “The Board of Judicial Conduct is not a Super Court of Appeals where you go to say the judge is not following the law,” Ramsaur said. As a result, he said, many of the complaints against judges are dismissed because they aren’t considered ethical violations. 
 Shelby County Criminal Court Judge Chris Craft, who chairs the BJC, said the panel will investigate after it gets a complaint or will open its own complaint if there are media reports that question a judge’s behavior. 
 A former FBI agent is investigating complaints for the BJC. Also, Craft said, investigators will secretly go into courts to listen to see if judges are cursing and being rude to people and will talk to clerks to monitor a judge’s behavior if there are questions about conduct. He said he has received a requested $25,000 increase in the Board's budget for the next fiscal year for additional investigations.</t>
  </si>
  <si>
    <t>There is no provision for regular audits, but West Virginia Code 6B-2-2a establishes a Review Board "to review complaints received or initiated by the Ethics Commission" and to conduct hearings to determine whether there have been violations of the State Ethics Law. 
West Virginia Code 6B-2-4(v) authorizes the Review Board, a hearing examiner or the Ethics Commission itself to refer asset disclosure forms to the appropriate county attorney for possible charges.</t>
  </si>
  <si>
    <t>Interview 1/19/15 with Barry Smith, executive director, Nevada Press Association, Carson City.
Phone interview 2/3/15 with Sarah Bradley, deputy attorney general, public records deputy.
Interview 1/15-15 with Sandi Chereb, Las Vegas Review-Journal political reporter, in Carson City.
---
Peer Reviewer source:Nevada Legislature, Senate Bill No. 28 – Committee on Government Affairs, accessed July 1, 2015
https://www.leg.state.nv.us/App/NELIS/REL/78th2015/Bill/1176/Text</t>
  </si>
  <si>
    <t>No such law exists.
No sources inside or outside of government are aware of any law or rule that requires audits of asset disclosure forms or conflict of interest forms -- the closest Utah comes to an asset disclosure form. The state elections office does review the forms as they are filed for completeness and accuracy. Therefore, there is no independent audit of campaign finance reports.</t>
  </si>
  <si>
    <t>No law requiring asset disclosures exists, so there is no auditing of the forms.</t>
  </si>
  <si>
    <t>No such law exists.
 Washington does not mandate regular audits of F-1 financial disclosure forms. The Public Disclosure Commission has the authority - one it does not exercise often - to double-check the filings for accuracy.</t>
  </si>
  <si>
    <t>Shawn Renner, Lincoln attorney representing Media of Nebraska, in-person interview at his office, March 9, 2015
Bill Avery, former state senator and retired University of Nebraska-Lincoln political science professor, in-person interview at Scooter's coffeeshop, March 19, 2015
Nebraska Attorney General Doug Peterson, Outline of Nebraska Public Record Statutes, last revised September 2013 
 http://ago.nebraska.gov/public_records/statutes
NebraskaWatchdog.org, Deena Winter, "Nebraska senator calls $21,000 price on school gender documents ‘ridiculous’", Dec. 11, 2014; http://watchdog.org/186827/gender-4/
NebraskaWatchdog.org, Joe Jordan, "Nebraska calculates the cost of public records," Feb. 6, 2013; 
http://watchdog.org/68362/how-much-is-too-much-for-public-records/
Shawn D. Renner, "Open Government Guide: Access to Public Records and Meetings in Nebraska," Reporters Committtee for Freedom of the Press, Sixth Edition, 2011
http://www.rcfp.org/rcfp/orders/docs/ogg/NE.pdf</t>
  </si>
  <si>
    <t>The Judicial Qualifications Commission regularly undertakes investigations when it receives complaints and imposes sanctions when necessary, according to information on its website and according to a member, though the investigations and their outcome rarely receive media attention. The commission’s website includes an annual summary of the number and type of complaints received and dispositions; that summary shows two private reprimands were issued in 2013. No example could be found of the commission failing to undertake an investigation or impose sanctions when necessary.
 Additionally, the JQC table of complaints when viewed for this study covered only the period through fiscal year 2013.</t>
  </si>
  <si>
    <t xml:space="preserve">The Texas Ethics Commission, which oversees regulations for the financial disclosure statements by the governor and other elected officials, has the power to conduct audits on problematic reports if six of the eight commission members approve, but there is no language in the statute calling for regular audits of the executive branch.  </t>
  </si>
  <si>
    <t>In law, gifts and hospitality offered to decision-makers at state-run pension funds are regulated.</t>
  </si>
  <si>
    <t>Jim Strauss, Great Falls Tribune, publisher, Great Falls, 27 January 2015, telephone
Jeremy Chapman, Montana Center for Investigative Reporting, Founder/Executive Director, 20 January 2015, Billings, Montana, email
Mike Meloy, Montana Freedom of Information Hotline, Attorney, 20 January 2015, Bozeman, Montana telephone 
Skylar Browning, Missoula Independent, editor, 23 January 2015, Missoula, Montana, email
It's not over, lawsuit naming Indy awaits resolution, Matt Gibson, Missoula Independent, 25 July 2015, http://missoulanews.bigskypress.com/missoula/its-not-over/Content?oid=1882758</t>
  </si>
  <si>
    <t>Bob Miller, editor, Southeast Missourian, Cape Girardeau, Missouri, 7 April 2015, interview by phone.
Amos Bridges, watchdog reporter, Springfield News-Leader, Springfield, Missouri, 1 April 2015, interview by phone.
Grant Doty, staff attorney, American Civil Liberties Union of Missouri, St. Louis, Missouri, 1 April 2015, interview by phone.
Jonathan Groves, president, Missouri Sunshine Coalition, Springfield, Missouri, 26 March 2015, interview by phone.</t>
  </si>
  <si>
    <t>There is no law in South Carolina that requires regular independent auditing of disclosure forms.</t>
  </si>
  <si>
    <t>Bob Kuchera, Employee representative, Wyoming Public Employees Association, May 7, 2015, phone. 
Wyoming Retirement System fires investment officer, John Johnson of Arvada, Ben Neary
Associated Press, Denver Post, April 2, 2013 
http://www.denverpost.com/ci_22922332/wyoming-retirement-system-fires-investment-officer-john-johnson                                                                                                                      
Report to the JAC, Wyoming Retirement System website, November 17, 2014 http://retirement.state.wy.us/home/reports.html                                                                         
2013 Comprehensive Annual Financial Report, Wyoming Retirement System webpage, Dec. 31, 2013
http://retirement.state.wy.us/home/reports.html</t>
  </si>
  <si>
    <t>No such law or regulation exists requiring that executive branch asset disclosure forms be audited.</t>
  </si>
  <si>
    <t>Rebecca Stepto, executive director of West Virginia Ethics Commission, email interview Dec. 27, 2014.
Phil Kabler, statehouse correspondent for the Charleston Gazette, in a telephone interview from the state Capitol on Jan. 20, 2015.
Received and reviewed 2014 Financial Disclosure form for Craig Slaughter on Jan. 29, 2015 from the West Virginia Ethics Commission.</t>
  </si>
  <si>
    <t>Anita Lee, The Sun Herald, reporter, April 7 2015, Biloxi, Mississippi, phone interview.
Jeff Amy, Associated Press, reporter, April 10 2015, Jackson, Mississippi, phone interview.
Mississippi Ethics Commission Order of Dismissal, Mandy Rogers http://www.ethics.state.ms.us/ethics/ethics.nsf/PageSection/A_records_R-14-017/$FILE/order.of.dismissal.pdf?OpenElement
Judge finds Mississippi auditor defied her public records order; AG Jim Hood appeals to keep DMR records secret, Anita Lee, The Sun Herald. http://www.sunherald.com/2013/11/06/5092890/judge-finds-auditor-defied-her.html</t>
  </si>
  <si>
    <t xml:space="preserve">ORS 244.290 (2)(e) orders the Oregon Ethics Commission to adopt rules to carry out its duties and "establish a procedure under which the commission shall conduct accuracy audits of a sample of reports or statements filed with the commission." </t>
  </si>
  <si>
    <t>Vicki Hearing, Communications Manager, State of Wisconsin Investment Board, email interviews Feb. 16, 18, and 20, 2015, and June 1, 2015
"SWIB doles out $13.3M in employee bonuses; Villa's $660,000 tops," Milwaukee Business Journal, Apr 23, 2014,
Legislative Audit Bureau report, SWIB, July 2014, http://legis.wisconsin.gov/lab/reports/14-9highlights.pdf
State of Wisconsin Investment Board, WRS Performance 2014, accessed on 3/3/2015, http://www.swib.state.wi.us/performance.aspx
Section 19.55(c) Wis.  1977. https://docs.legis.wisconsin.gov/statutes/statutes/19/III/55/1</t>
  </si>
  <si>
    <t>• Stacie Christensen, Information Policy Analysis Division of the Minnesota Department of Administration, Director, 24 February 2015 and 11 May 2015, St. Paul, Minnesota, in-person interview
 • Matt Ehling, Public Record Media, Director, 3 March 2015, Minneapolis, email correspondence.
 • Requesting information, Information Policy Analysis Division of the Minnesota Department of Administration, accessed 4 March 2015, http://www.ipad.state.mn.us/docs/datarequestmain
---
Peer Reviewer Sources:
Mark Anfinson, attorney for the Minnesota Newspaper Association, phone interview, June 5, 2015</t>
  </si>
  <si>
    <t>Jon Ammons, acting public records officer, Washington Public Disclosure Commission, reply to online request for financial statement F-1 form, 2/9/2015;
Public Disclosure Commission records request site for personal financial affairs, accessed April 22, 2015 
https://www.pdc.wa.gov/public/personalfinancialaffairs.aspx 
F-1 form (Personal Financial Affairs Statement) for David Nierenberg, a member of the Washington State Investment Board, provided via public disclosure request on 4/13/2015 
https://www.documentcloud.org/documents/1875606-nierenbergdavid2014.html</t>
  </si>
  <si>
    <t>No such law exists that mandates audits. 
 Ohio law permits but does not require independent audits or compliance reviews of asset disclosures by the vast majority of public officials whose financial disclosure statements are public record. When irregularities are suspected or discovered, these reports are subject to further scrutiny. However, there is a smaller group - college boards of trustees and a variety of other appointed officials - whose filings are confidential by law. In those cases, the Ohio Ethics Commission is required to audit their asset disclosures to determine potential conflicts of interest. Any that are discovered are forwarded to the relevant board or commission.</t>
  </si>
  <si>
    <t>Jack Lessenberry, head of Journalism Dept., Wayne State University, phone interviews, Feb. 23-24, 2015 
Jane Briggs-Bunting, Journalism School director, Michigan State University and Oakland University, Ret., co-founder of Michigan Coalition for Open Government, phone interview, June 8, 2015
Michigan Press Association White Paper http://www.michiganpress.org/OpenGovernmentResources.aspx
Lansing State Journal, Sept. 7, 2013, "Transparency on state contracts won't be cheap"            http://archive.lansingstatejournal.com/article/20130908/NEWS07/309080065/Transparency-state-contracts-won-t-cheap
Lansing State Journal, March 16, 2015, "How open are Michigan's public records?" http://www.lansingstatejournal.com/story/news/local/2015/03/15/foia-law-changes-fees/24760137/</t>
  </si>
  <si>
    <t>While there's technically no entity that monitors elections, the Secretary of State's office, which collects election data, does not generally publish the results of election-related investigations. Still, secretaries have been known to publicize results that are politically advantageous. 
 In 2013, the secretary of state's office revealed that it had investigated claims that the newly elected governor had signed her husband's name on his application for an absentee ballot in a school board election in 2011. They didn't release that information at the time, but in response to reporters' inquiries, a spokesman confirmed that their investigation cleared the governor of wrongdoing.
 Also in 2011, the secretary bolstered the governor's warnings about voter fraud, claiming that 64,000 people may have illegally voted because they were not U.S. citizens, (It later turned out that there were only a handful of cases in which ineligible people voted.) The information was highly publicized but not officially published or posted online.</t>
  </si>
  <si>
    <t>Wayne Green, director of General Accounting, Md Comptroller's office email 6/4/15
Michael Dresser, Baltimore Sun reporter, telephone interview, 3/21/15;
Bryan Sears, reporter Daily Record, telephone interview 3/29; 
Board of Revenue estimates, reports here: http://finances.marylandtaxes.com/Where_the_Money_Comes_From/Board_of_Revenue_Estimates/  accessed on 4/14/15
Comptroller's list of expenditures here, updated daily: http://www.marylandtaxes.com/finances/expenditures/expenditures.aspx accessed 6/3/15</t>
  </si>
  <si>
    <t>Chris Piper, executive director of Virginia Conflict of Interest and Ethics Advisory Council, 4 March 2015, interview by phone.
2015 HB 2070, Legislative Information System, 27 February 2015. http://lis.virginia.gov/cgi-bin/legp604.exe?151+ful+HB2070H2
Jeanne Chenault, director of public relations for the Virginia Retirement System, Richmond, Va., 6 March 2015, interview by email.
“Virginia General Assembly passes new ‘gift’ laws in response to McDonnell scandal,” Max Smith, WTOP, 28 February 2015. http://wtop.com/virginia/2015/02/virginia-general-assembly-passes-tough-new-gift-laws-in-response-to-mcdonnell-scandal/
Secretary of the Commonwealth's office, Richmond, Va., 13 March 2015, interview by email.
Conflict of Interest page, Secretary of the Commonwealth, accessed 13 March 2015. https://commonwealth.virginia.gov/va-government/conflict-of-interest/</t>
  </si>
  <si>
    <t>Deirdre Cummings, legislative director of MASSPIRG, a consumer advocacy group that focuses on health, safety, and  financial security issues was interviewed on Feb. 13, 2015
Link to the user guide to the 2015 Massachusetts budget 
http://www.mass.gov/bb/h1/fy15h1/lnk_15/huserguide.htm – website accessed March 22, 2015
Massachusetts 2016 Budget Proposal
http://www.mass.gov/bb/h1/fy16h1/ - website accessed March 29, 2015</t>
  </si>
  <si>
    <t>The office of the attorney general rarely publishes the results of its investigations, although on occasion, the office issues statements regarding election law cases, as is it did when a Massachusetts man pleaded guilty in June 2014 to wrongful voting. 
 The only regular, systematic report produced by the attorney general’s office on election complaints is the biannual “election law complaint status report” that it shares with the legislature’s election law committee. The reports are made publicly available upon request, but they’re not posted report online or otherwise distribute it. Since the reports cover a six-month time frame, the cases may originate within weeks of the report’s publication or as far back as six months.</t>
  </si>
  <si>
    <t xml:space="preserve"> Results of elections investigations are not published. Someone would have to file a suit to get a response in the court, says attorney Rajiv Parikh. Rutgers law professor Frank Askin concurs.  The law does not require such a publication.</t>
  </si>
  <si>
    <t>All sources accessed on Jan, 4, 5 and 28, 2015
Bayliss appeals pension dispute, Lyle Moran, Reporter, Lowell Sun, Lowell, MA, March 29, 2013
http://www.lowellsun.com/ci_22898841/bayliss-appeals-pension-dispute
State: Pittsfield must release all emails requested by councilor, Jim Therrien, Reporter, Berkshire Eagle, Pittfield, MA, Nov. 7, 2014
http://www.berkshireeagle.com/local/ci_26895143/state-pittsfield-must-release-all-emails-requested-by
Interview, Robert Ambrogi, Massachusetts media lawyer, December 9, 12, 2014, Boston, MA, telephone and email
Interview, Shawn Musgrave, Muckrock, reporter, December 12, 2014, Boston MA, telephone and email</t>
  </si>
  <si>
    <t>E. Norman Veasey, former Delaware Chief Justice and special prosecutor, telephone interview, January 12, 2015;
Committee for a Better Future, 30-day primary filing with Delaware Elections Commissioner, August 13, 2014
https://www.dropbox.com/s/h1amcj3n575c33g/Committee%20for%20a%20Better%20Future%20%28Markell%20PAC%29%202014%2030-day%20primary%20filing.pdf?dl=0
2013 Annual Report: Committee for a Better Future, PAC linked to Gov. Jack Markell, 2-20-2014: http://bit.ly/1CotBT4
15 Del. Code, Chapter 80 § 8012 (e), effective October 11, 1990 http://1.usa.gov/1uh209J  ​</t>
  </si>
  <si>
    <t>Jennifer Bevan-Dangel, Common Cause of Maryland, exec director, telephone interview 2/24/15
Bryan P. Sears, reporter, Daily Record, telephone interview, 3/15/15 
Shining a Light on Government, 2/15/15, Baltimore Sun (editorial) http://www.baltimoresun.com/news/opinion/editorial/bs-ed-public-info-20150211-story.html</t>
  </si>
  <si>
    <t>Patrick Flood, Maine Senator and former chair, Appropriations Committee, 13 February 2015, interview.
Christopher Nolan, Director, Office of Fiscal and Program Review, 13 February 2015, interview.
Compendium of State Fiscal Information, Through Fiscal Year Ending June 30, 2014, Maine State Legislature Office of Fiscal and Program Review, January 2015,
https://mainelegislature.org/uploads/originals/2014compend.pdf
Report of the Maine State Revenue Forecasting Committee, March 2014,
https://mainelegislature.org/uploads/originals/rfc-2014mar-report-wappendices.pdf
Maine State Government, Annual Report, 2014, http://www.maine.gov/budget/documents/2014_AnnualReport_All11-17-14.pdf
The Budget Process, Office of Fiscal and Program Review, accessed March 12, 2015,
https://www1.maine.gov/legis/ofpr/other_publications/budget_process/budget_process.htm</t>
  </si>
  <si>
    <t>Sigmund Schutz, Preti-Flaherty, Attorney, 15 January 2015, Portland, Maine, telephone interview.
 Judy Meyer, Lewiston Sun Journal, Managing Editor, 14 January 2015, Lewiston, Maine, telephone interview.
 Eric Conrad, Maine Municipal Association, Director of Communications, 3 February 2015, Augusta, Maine, email interview.
 Steve Mistler, Statehouse Reporter, Portland Press Herald, 18 February 2015, email interview
 Mario Moretto, Politics Reporter, Bangor Daily News, 20 February 2015, email interview.
 Christopher Cousins, Politics Reporter, Bangor Daily News, 20 February 2015, email interview.
 Public Access Ombudsman Report, Brenda Kielty, March 2013, accessed March 11, 2015, http://www.maine.gov/foaa/docs/Ombudsman%20Report%202012%20final.pdf
 Public Access Ombudsman Report, Brenda Kielty, March 2014, accessed March 11, 2015, http://www.maine.gov/foaa/docs/Public%20Access%20Ombudsman%20Report%202013%20final.pdf
 Public Access Ombudsman Report, Brenda Kielty, March 2015,accessed March 11, 2015, http://www.maine.gov/foaa/docs/Public%20Access%20Ombudsman%20Report%202014%20(2).pdf
 MacImage of Maine v. Hancock County, 2012 ME 44, http://www.courts.maine.gov/opinions_orders/opinions/2012_documents/12me44ma.pdf
 Deeds website owner says court ruling makes MacImage business plan unviable, Bill Trotter, Bangor Daily News, 27 April 2012, http://bangordailynews.com/2012/04/27/news/hancock/deeds-website-owner-says-court-ruling-makes-macimage-business-plan-unviable/.</t>
  </si>
  <si>
    <t>There has not been any recent publication of the results of investigations or audits by the secretary of state's office. The usual pattern has been occasional issuance of press releases, but not any kind of systematic publication on campaign finance issues. 
The secretary of state does receive the results of independent examinations of voting machines before elections but, again, results of such investigations would be outlined in a press release format.</t>
  </si>
  <si>
    <t>Phone interview, Michael Brandi, executive director of the State Elections Enforcement Commission, in Hartford, April 23, 2015.
"Election Regulators Call NU Solicitation ‘Egregious’," by Christine Stuart, CT News Junkie, Sept. 16, 2014, http://www.ctnewsjunkie.com/archives/entry/election_regulators_call_nu_solicitation_egregious/
"Connecticut Democrats find generous donors among those doing business with state," by Mark Pazniokas, CT Mirror, Nov. 25, 2013, http://ctmirror.org/2013/11/25/connecticut-democrats-find-generous-donors-among-those-doing-business-state/
"Banned Donors Skirt Law Designed To Prevent Pay-To-Play," by Dave Altimari and Matthew Kauffman, The Hartford Courant, July 14, 2014, http://articles.courant.com/2014-07-13/news/hc-banned-contractors-20140712_1_state-candidates-federal-account-state-office</t>
  </si>
  <si>
    <t>The Secretary of State's office publishes the results of its investigations as soon as possible, especially before Election Day in instances in which such timing is crucial. Its decisions are posted on the office's website or can be obtained in hard copy format for the cost of photocopying.</t>
  </si>
  <si>
    <t>Barry Erwin, president of the Council for a Better Louisiana, in-person interview, Feb. 16, 2015
Robert Scott, the Public Affairs Research Council, in-person interview, Feb. 19, 2015
Jan Moller, executive director of the Louisiana Budget Project, in-person interview, Feb. 5, 2015
Revenue Estimating Conference Meeting, Greg Albrecht, chief economist, Focus on the Fisc, January 2015
http://lfo.louisiana.gov/files/publications/January_2015_Volume3_Issue8.pdf 
Fiscal Year 2014. Fiscal Status Summary, Revenue Estimating Conference, Jan. 26, 2015
http://lfo.louisiana.gov/files/revenue/REC_Fcsts_01_26_15_FY14cashbalance.pdf 
State Revenues continue to decline, the Politics Blog, The Advocate, Jan. 26, 2015
http://blogs.theadvocate.com/politicsblog/2015/01/26/state-revenues-continue-to-decline/</t>
  </si>
  <si>
    <t xml:space="preserve">No such law exists. Senior civil servants are not required to file asset disclosure forms. </t>
  </si>
  <si>
    <t>Voting system audits are conducted after each federal primary and general election. They are not published but the reports are quickly made available to the public upon request. 
It takes a few days to get the reports once requested, depending on the workload at the Secretary of State's office.</t>
  </si>
  <si>
    <t xml:space="preserve">Tom Loftus, Louisville Courier-Journal, Frankfort bureau chief, 21 January 2015, Frankfort, Kentucky, phone interview.
Bob Leeper, independent McCracken County Judge-Executive who served as state Senate Appropriations and Revenue Committee chairman from 2009-2014, 29 December 2014, Paducah, Kentucky, in person.
Rick Rand, Kentucky state House, state representative and chairman of the House Appropriations and Revenue Committee, 23 January 2015, Frankfort, Kentucky, in-person interview.
Kentucky's revenue outlook 'optimistically uncertain' as group starts budget forecasting, Nick Storm, Time Warner Cable's cn|2, 7 August 2013, http://mycn2.com/politics/kentucky-s-revenue-outlook-optimistically-uncertain-as-group-starts-budget-forecasting/ accessed 25 January 2015. 
Economists predict modest growth for state government in coming years, Beth Musgrave, Lexington Herald-Leader, 15 August 2013, http://www.kentucky.com/2013/08/15/2769004/economists-predict-modest-growth.html accessed 25 January 2015. 
2014-16 Preliminary CFG Revenue Estimates, Consensus Forecasting Group, 15 October 2013, http://www.osbd.ky.gov/NR/rdonlyres/7C7C02E9-43F2-4DD4-971D-8C58A3C2C21C/0/1416CFGPreliminaryEstimates.pdf accessed 25 January 2015. 
Budget Execution &amp; Oversight, Legislative Research Commission, no date, http://www.lrc.ky.gov/budget/oversight.htm accessed 25 January 2015. </t>
  </si>
  <si>
    <t>Carl Redman, former newspaper editor who now testifies as an expert on government access laws, in-person interview, Feb. 5, 2015 and April 17, 2015
 .
 Robert T. Scott, head of the Public Affairs Research of Louisiana, in-person interview, Feb. 23, 2015.
 State Sen. Dan Claitor, R-Baton Rouge, who is sponsoring legislation to revamp the 2008 revision to the public records law, telephone interview April 17, 2015
 Casey DeMoss, CEO of the Alliance for Affordable Energy, personal interview, May 25, 2015
 E-mails trace chronology of LSU investigation, Jordan Blum, The Advocate, Dec. 24, 2009. Page 1, Section C
 LSU quiet on violations; University, media at odds over records requests, by Jordan Blum, The Advocate, Dec. 11, 2009. Page 1 Section A 
 Jindal's departments shield budget documents from public with new exemption created in 2009, Melinda Deslatte, Associated Press, March 14, 2015
 http://www.dailyjournal.net/view/story/08223dfea3f245af98d065c468c45f2b/LA--Sunshine-Week-Louisiana/ 
 “Sunshine Week: The Advocate requests Bobby Jindal emails,” by Elizabeth Crisp, March 18, 2015, The Advocate Politics Blog
 http://blogs.theadvocate.com/politicsblog/2015/03/18/bobby-jindal-sunshine-week-emails/ 
 “Bobby Jindal won’t release work-related emails,” by Elizabeth Crisp, April 10, 2015, The Advocate.
 http://theadvocate.com/news/12074849-123/bobby-jindal-wont-release-emails 
 “Toward Stronger Ethics,” the Public Affairs Research Council, March 2012
 http://parlouisiana.com/s3web/1002087/docs/hi_res_par_ethics_report_3-26-12.pdf 
 “Newspapers ask Louisiana Supreme Court to release more LSU records,” by Joe Gyan, The Advocate, Feb. 2, 2015
 http://theadvocate.com/news/11462409-123/newspapers-ask-louisiana-supreme-court 
 Thomas Enright, governor’s executive counsel, email sorting out the various back and forth on public records requests for the same information. March 17, 2015
 “Gubernatorial candidates all tout commitment to transparency during PAR forum,” by Elizabeth Crisp. The Advocate. April 25, 2015
 http://theadvocate.com/news/politics/12180324-123/governor-candidates-tout-transparency 
 Gov. Bobby Jindal, press conference, April 23, 2015
 “Money, Politics, and the Business of Monopolies,” The Alliance for Affordable Energy, May 26, 2015
 http://www.theneworleansadvocate.com/csp/mediapool/sites/dt.common.streams.StreamServer.cls?STREAMOID=BGCZStFAJEkXglYgow50S5M5tm0Zxrvol3sywaAHBAn0$nE7tysA3kLvAGAfBBulE0$uXvBjavsllACLNr6VhLEUIm2tympBeeq1Fwi7sIigrCfKm_F3DhYfWov3omce$8CAqP1xDAFoSAgEcS6kSQ--&amp;CONTENTTYPE=application/pdf&amp;CONTENTDISPOSITION=MoneyPoliticsBusinessMonopoliesFinalMay262015.pdf</t>
  </si>
  <si>
    <t>The Secretary of State's office itself does not initiate investigations regarding election violations. Any cases regarding election law violations originate in the county in which the violation took place, entering the court system through the district attorney or Attorney General. 
The only publicly available information in these cases, then, are the opinions and court documents created during adjudication. 
Additionally, it does not appear that the Secretary of State's office or the Attorney General's office itself compiles a list of these cases. Investigations conducted by the Attorney General's office are confidential. They do compile an annual report at the end of the year highlighting the more serious cases they've prosecuted, but in the 2014 Annual Report, no cases of election law violations appeared.</t>
  </si>
  <si>
    <t>No such law exists.
There is no law in Arkansas requiring the regular auditing of civil servants’ asset disclosure forms or random auditing of samples by an impartial third party.</t>
  </si>
  <si>
    <t>The Secretary of State's Elections Integrity Unit investigates complaints regarding election law violations and publishes its findings—either a review of the complaint and the findings of the investigation, or a referral from the unit to the relevant enforcement authority—on the Secretary of State's website, where the documents are available to the public for download. They are generally published within a month of the review or finding is dated.</t>
  </si>
  <si>
    <t>The Office of the Secretary of State publishes the most recent Post-Election Review Results (which is an audit of the elections) on their website. The Secretary of State oversees the review but county election officials manage data collection. 
 The Post-Election Review Results contains results for all precincts that were scheduled to hold reviews. It provides a summary of the net changes in the results for candidates in the precincts that were reviewed. The Post-Election Review is posted following the State Canvassing Board meeting, which is held on the Tuesday three weeks after Election Day. The audits in 2014 were conducted between November 17 and November 21, and the results were posted within 10 days of when they were conducted.
 Investigations can be prompted by private entities that bring forward a lawsuit, the filing of administrative complaints or any incidents that are referred to a county attorney.</t>
  </si>
  <si>
    <t>In law, there are restrictions for state legislators entering the private sector after leaving the government.</t>
  </si>
  <si>
    <t xml:space="preserve">Duane Goossen, former legislator and Director of the Kansas Division of the Budget, phone interview Feb. 12, 2015.   
2014 Consensus Revenue Estimate http://budget.ks.gov/files/FY2016/CRE_Long_Memo_Nov2014.pdf                      
"Kansas slashes tax revenue forecast," Tim Carpenter, Topeka Capital-Journal, Nov. 10, 2014: http://cjonline.com/news/state/2014-11-10/kansas-slashes-tax-revenue-forecast-must-confront-278-million-deficit                                                                                                             
Kansas Budget Primer: http://budget.ks.gov/publications/fy2014/vol1/budget_process.pdf              
--
Peer Reviewer Source:  
www.kslegresearch.org/KLRD-web/Appropriations&amp;Revenue.html                                                                                                                              </t>
  </si>
  <si>
    <t>Wyoming Statutes, Title 9, Chapter 13, Section 104, Nepotism, 1998 
http://legisweb.state.wy.us/statutes/statutes.aspx?file=titles/Title9/T9CH13.htm 
Wyoming Statute, Title 6, Chapter 5, Offenses by Public Officials, Article 1, 1982
http://legisweb.state.wy.us/statutes/statutes.aspx?file=titles/Title6/T6CH5.htm
Wyoming Constitution, Article 3, Section 42, Bribery of legislators and solicitation of bribery defined; expulsion of legislator for bribery or solicitation, 2008
https://legisweb.state.wy.us/statutes/constitution.aspx?file=titles/97Title97.htm</t>
  </si>
  <si>
    <t>Jimmy Centers, communications director, Office of the Governor of Iowa, Jan. 15, 2015, telephone Interview
Holly Lyons, director, Fiscal Services Division, Iowa Legislative Services Agency, Jan. 14, 2015, telephone Interview
Revenue Estimating Conference Reports, Iowa Department of Management, accessed April 21, 2015
http://www.dom.state.ia.us/state/REC/rec_quarterly.html
Summary of FY16 Budget and Department requests, Fiscal Services Division, Dec. 8. 2014
https://www.legis.iowa.gov/docs/publications/LADR/435197.pdf
Outstanding Obligations Report, Iowa Legislative Services Agency Fiscal Division, February 2014
https://www.legis.iowa.gov/docs/lsaReports/DebtReport.pdf
Fiscal One-On-One interview with Holly Lyons, Legislative Services Agency, January 2013
https://www.legis.iowa.gov/publications/fiscal/fiscalOneOnOne</t>
  </si>
  <si>
    <t>The Secretary of State's Bureau of Elections publishes the outcome of its investigations of alleged election law violations online in a prompt manner and at no cost to the public.  Details about an initial complaint are posted on the Secretary of State website within and the final outcome of a case, including copies of all the documents and correspondence involved, is placed online within two days after the bureau makes a determination.</t>
  </si>
  <si>
    <t>(Wis. Stat. § 19.45(4) and (5); Standards of Conduct: State Public Officials, 
Wis. Stat. § 19.45(2)(1973)
(Wis. Stat. § 19.45(6).(1977)
http://docs.legis.wisconsin.gov/statutes/statutes/19/III/45</t>
  </si>
  <si>
    <t>Jon Fleischaker, Dismore &amp; Shohl, partner and First Amendment attorney, 13 January 2015, Louisville, Kentucky, phone interview.
Robyn Bender, Attorney General's office, assistant deputy attorney general, 14 January 2015, Frankfort, Kentucky, phone interview.
Al Cross, University of Kentucky, director of the Institute for Rural Journalism and Community Issues and contributor to the Kentucky Open Government Blog, 20 January 2015, Lexington, Kentucky, phone interview.
Kevin Wheatley, Time Warner Cable's cn|2, political reporter and former state government reporter for the Frankfort State Journal, 20 January 2015, Louisville, Kentucky, phone interview.
Fax machines, snail mail and transparency in Kentucky, James McNair, Kentucky Center for Investigative Reporting 6 January 2015, http://kycir.org/2015/01/06/fax-machines-snail-mail-and-transparency-in-kentucky/ accessed 20 January 2015.
---
Peer Reviewer Source:
Cincinnati Enquirer story, Feb. 15, 2015. http://www.cincinnati.com/story/news/your-watchdog/2015/02/15/nku-paid-former-worker-avoid-sex-lawsuit/23360623/</t>
  </si>
  <si>
    <t>West Virginia Code 6B-2-5(b) Ethical Standards for Elected And Appointed Officials and Public Employees. Complete through 2014. http://www.legis.state.wv.us/WVCODE/ChapterEntire.cfm?chap=06b&amp;art=2&amp;section=5#02
CSR 158-6-3, Nepotism.
http://www.ethics.wv.gov/SiteCollectionDocuments/Rules/158-06%20Private%20Gain.pdf
State legislative rules have the force of law in West Virgina (West Virginia Code 29A-1-1).</t>
  </si>
  <si>
    <t>While the secretary has the legal authority to investigate and sanction offenders of state election laws, there have been no publicly documented cases of election misconduct since Jan. 1, 2013. As such, there have been no investigations into electoral misconduct at the state level conducted by the Secretary of State during the study period.
The Elections Division proactively makes the results of election information available on its website once fully tallied, though those records can take up to a month to be released.   The agency’s report on voter returns in the November, 2014 election was released on Dec. 10, 2014. 
The Secretary also regularly provides public information such as statistical data to support expected turnout before primary and general elections, ballot question information and voter enrollment on the agency’s website.</t>
  </si>
  <si>
    <t>Interview: John Ketzenbergr, executive director of the Indiana Fiscal Policy Institute, Feb. 10, 2015, by phone. 
Indianapolis Star article: "Revenue forecast dips by $213 million," April 16, 2015, by Tony Cook; http://www.indystar.com/story/news/politics/2015/04/16/state-revenue-forecacast-dips/25879391/.
Indianapolis Star article: "5 takeaways from state budget forecast," Dec. 19, 2014, by Tony Cook; http://www.indystar.com/story/news/politics/2014/12/18/gov-pence-flat-revenues-improve/20589791/.
State Budget Agency website: Revenue Forecast and Updates, accessed Jan. 27, 2015; www.in.gov/sba/2648.htm</t>
  </si>
  <si>
    <t xml:space="preserve">Only the names of registered lobbyists and organizations they represent are available online. There is no restriction on use of dissemination of the data and it is posted online soon after it is submitted to the Secretary of State. The information is in html format and can only be viewed. </t>
  </si>
  <si>
    <t>Ron Keeofover, president of the Kansas Sunshine Coalition, phone interview Jan. 30, 2015.                       
Doug Anstaett, executive director of the Kansas Press Association, phone interview Jan. 30, 2015.      
                                                                                                                                                     Sarah Shepherd, Lawrence Journal-World, Dec. 4, 2014: http://www2.ljworld.com/news/2014/dec/04/under-scrutiny-koch-connection-ku-director-sues-bl/ 
Steve Fry, Topeka Capital-Journal, Jan. 17, 2015, http://cjonline.com/news/2015-01-17/salina-journal-associated-press-and-topeka-capital-journal-sue-brownback-open                                                                                                 
Kansas Attorney General annual open records and meeting report, http://www.ag.ks.gov/about-the-office/document-center/annual-reports/koma-kora-ag-annual-reports                                                    
Department of Administration website: https://admin.ks.gov/ Bryan Lowry, Wichita Eagle, March 4, 2015:http://www.kansas.com/news/politics-government/article12493949.html                                
"Open Records Responses Draw Scrutiny" by Jonathon Shorman, Topeka Capital-Journal, Feb. 14, 2015: http://cjonline.com/news/2015-02-14/open-records-responses-draw-scrutiny-legislation "Evading Open Government," May 18, 2015 editorial by the Wichita Eagle: http://www.kansas.com/opinion/editorials/article21330027.html</t>
  </si>
  <si>
    <t>If a complaint is filed, it usually comes to light because the complainant has alerted the public and the press. At that point the board staff will state that they are investigating a complaint. 
The investigations and preparation of reports can take more than a month, but the board staff tries to move quickly if it is pre-election and the election results might be affected by the board's findings.
The staff doesn't necessarily broadcast, i.e. put out a press release about a complaint, but during the election season they come to light because the complainant often will make them public. Findings are generally public but often the public will have to ask for them because they aren't routinely posted on the Board of Elections website.
The fines and penalties, if any, are online in the file for the particular committee who is being cited. They are not listed separately or in the aggregate in a special place on the Board of Elections website.</t>
  </si>
  <si>
    <t>Financial interest in transaction, Ethics in Public Service, RCW 42.52.030, 2005
http://apps.leg.wa.gov/rcw/default.aspx?cite=42.52.030
Special privileges, Ethics in Public Service, RCW 42.52.070, 1994
http://apps.leg.wa.gov/RCW/default.aspx?cite=42.52.070</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</si>
  <si>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http://www2.illinois.gov/gov/budget/Pages/default.aspx and
http://www2.illinois.gov/gov/budget/Documents/Budget%20Book/Budget%20Book%20FY16/FY2016IllinoisOperatingBudgetBook.pdf 
The Ledger, Ilinois Comptroller Office, accessed March 25, 2015, http://ledger.illinoiscomptroller.com/
Illinois General Assembly reports, accessed March 25, 2015, http://www.ilga.gov/reports/default.asp</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</si>
  <si>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Division of Financial Management website, including link to FY 2016 Governor’s Executive Budget Publications, accessed Jan. 22, 2015, http://dfm.idaho.gov/
Economic Publications, Division of Financial Management website, accessed Jan. 22, 2015, http://dfm.idaho.gov/publications/eab/econ_index.html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t>
  </si>
  <si>
    <t>General Assembly law, 1972. Section 19.4. http://law.lis.virginia.gov/vacode/title30/chapter1/section30-19.4/</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</si>
  <si>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Open Records Policy — Requests for Examination of Public Records, Department of Administrative Services, June 2012 http://das.iowa.gov/core/communications_open_records.html
 Department of Human Services Public Records Policy, Department of Human Services, November 2013
 http://dhs.iowa.gov/open-records. 
 Routine Opinion: 13FC:0032, Iowa Public Information Board, Jan. 3, 2014
 https://ipib.iowa.gov/routine-opinions/13fc0032; 
 Routine Opinion: 13FC:0036, Iowa Public Information Board, Jan. 2, 2014
 https://ipib.iowa.gov/routine-opinions/13fc0036. 
 Routine Opinion:14FC:0012, Iowa Public Information Board, March 17, 2014
 https://ipib.iowa.gov/routine-opinions/14fc0012</t>
  </si>
  <si>
    <t>AS 15.13.030 provides for the Alaska Public Offices Commission to "examine, investigate and compare all reports, statements, and actions required by [...] AS39.50 (Public Official Financial Disclosure).
An Alaska Public Offices Commission Component describes a target of auditing 80 percent of all disclosure forms filed with the Commission, including those of members of the executive branch and senior members of civil service. In 2013, 65 percent were examined compared to 10 percent in 2014.</t>
  </si>
  <si>
    <t xml:space="preserve">Lobbying disclosure information is online on the Secretary of State web site. The records are free and open to anyone, but they can only be downloaded as pdf files. </t>
  </si>
  <si>
    <t>Senior civil servants are not required to file asset disclosure forms, so there is no auditing involved.</t>
  </si>
  <si>
    <t>In 2013 and 2014, the Bureau of Corporations, Elections and Commissions published no reports of potential violations of election laws, or audits of voting systems. Maine is a small state, with a closely-knit electorate in small towns and cities, and elections generally run smoothly, with few, if any issues. 
 In 2014, however, one Senate District reported a potential electoral violation — and a special Senate Committee was convened to investigate. The committee's hearings were streamed live on the Web and the event was well covered by the media - however, no final written report was issued.</t>
  </si>
  <si>
    <t>At Open New York (a state transparency website), all required information about each lobbyist is presented in a spreadsheet format. As of February 2015, all 2014 data appeared to be available online. New York does not require registration or present other barriers to access of lobbyist information. 
Open New York makes data available in a number of formats, including PDF, Word, CSV and XLS.</t>
  </si>
  <si>
    <t>Tom Yamachika, Tax Foundation of Hawaii, president, 20 January 2015, Honolulu, Hawaii, telephone
Budget in Brief, Fiscal biennium 2015-17 executive biennium budget, Hawaii Department of Budget and Finance, 22 December 2014, http://budget.hawaii.gov/wp-content/uploads/2012/12/Budget-in-Brief-FB15-17-BIB.pdf
Executive Biennium Budget, fiscal budget 2015-2017, Hawaii Department of Budget and Finance, 22 December 2014, http://budget.hawaii.gov/budget/executive-biennium-budget/
Variance Report, Fiscal Year 2014 and 2015, Hawaii Department of Budget and Finance, 22 December 2014, http://budget.hawaii.gov/budget/variance-report-fiscal-year-2014-2015/</t>
  </si>
  <si>
    <t>The state Ethics Commission does not routinely audit asset disclosure forms. But it is charged with investigating complaints that allege a disclosure is inaccurate. To initiate an investigation, the commission must have a written and signed complaint with credible allegations of wrongdoing. 
As part of the investigation, the commission can direct the Examiner of Public Accounts to conduct an audit of any person or business if the commission deems it is necessary. 
If the commission finds probable cause that an official violated the law, it refers the case to either the attorney general or a district attorney for prosecution.
For many years, Alabama’s ethics law was criticized as toothless because, while the Ethics 
Commission was charged with investigating complaints, it had no power to compel testimony. However, in 2010 the law was revised to give the commission subpoena powers and to formalize the investigative process. Now when an investigation is begun, the commission acts much as a grand jury.</t>
  </si>
  <si>
    <t>Jacob Huebert, Liberty Justice Center, 13 February 2015, email
 Public Access Opinion 14-014, 30 November 2014, 
 http://foia.ilattorneygeneral.net/pdf/opinions/2014/14-014.pdf
 Public Access Opinion 14-010, 8 September 2014, http://foia.ilattorneygeneral.net/pdf/opinions/2014/14-010.pdf
 Public Access Opinion 14-002, 15 April 2014, http://foia.ilattorneygeneral.net/pdf/opinions/2014/14-002.pdf</t>
  </si>
  <si>
    <t>If the Secretary of State’s investigatory unit finds wrongdoing, it turns over its investigatory records to the local prosecutor, who files the charges. The Elections Compliance Unit does not release its investigatory records. Any public release of the unit’s research is done by the prosecutor and then only as a court record.</t>
  </si>
  <si>
    <t>Interview: Gerry Lanosga, president of Indiana Coalition of Open Government and Indiana University assistant professor in School of Journalism, Dec. 17, 2014, Bloomington, Ind., phone.
 Interview: Stephen Key, executive director and general counsel, Hoosier State Press Association, Dec. 17 and 19, 2014, Bloomington, Ind., phone. 
 Interview: Julia Vaughn, policy director of Common Cause of Indiana, Dec. 17, 2014, Bloomington, Ind., phone.</t>
  </si>
  <si>
    <t>A YES score is earned if senior civil servants' asset disclosures must be audited by an impartial third party. 
A MODERATE score is earned if independent auditing only occurs when financial irregularities are discovered or suspected or the law requires a compliance review.
A NO score is earned if no such law exists.</t>
  </si>
  <si>
    <t xml:space="preserve">Because the Kentucky Board of Elections is not responsible for investigating or enforcing voting or election-related irregularities, it does not compile or publish any reports or listing of investigations or voting audits. 
An Election Integrity Task Force, made up of law enforcement and elections officials, serves as a clearinghouse for complaints about potential election violations or voting irregularities. The attorney general's office often receives cases to investigate from that task force. While the attorney general's office compiles the number of complaints it receives after each election, it does not publish a report detailing the end results of the complaints investigated. The results of an investigation can be requested through Open Records requests but only after a case is closed and only if the requester knows what case to ask for. 
The attorney general's office does conduct audits of voting in 5 percent of the counties that are randomly selected after each election. The attorney general's office does release the results of the audits. 
The Board of Elections also is not responsible for vetting candidates' qualifications. Voters or election opponents must challenge in court a candidate's qualifications, such as whether the candidate is of qualifying age for a position or meets the residency requirements for certain offices. </t>
  </si>
  <si>
    <t>Interview with James Salzer, Capitol Reporter AJC on 02-13-2015
Interview with Alan Essig, Executive Director, Georgia Budget and Policy Institute on 02-17-2015
2016 State Budget Report - http://opb.georgia.gov/sites/opb.georgia.gov/files/related_files/site_page/FY_2016_GovernorsBudgetReport.pdf</t>
  </si>
  <si>
    <t>Luis Toro, director of Colorado Ethics Watch, during a Jan. 19, 2015 pone interview. 
“Colorado judge: State political parties can form Super PACs,” Colorado Independent, Oct. 2, 2014: http://www.coloradoindependent.com/149588/colorado-judge-state-political-parties-can-form-super-pacs 
Colorado Ethics Watch notice of appeal against Colorado Secretary of State Scott Gessler, Sept. 30, 2014: http://crew.3cdn.net/0f4b539e193baf9c9b_5rm6b549c.pdf 
Colorado CORE website: http://coloradocore.org/news/release-colorado-republican-partys-official-independent-expenditure-committee-core-begins-operations-targets-races-releases-opposition-research/ 
“Ethics Watch Opposes Republican to Operate Super-PAC,” ColoradoForEthics.org, Aug. 25: http://www.coloradoforethics.org/co-legal/entry/ethics-watch-opposes-republican-bid-to-operate-super-pac 
“Colorado journalists miss local angle in super PAC case,” Columbia Journalism Review’s United States Project, Feb. 17, 2015: http://www.cjr.org/united_states_project/colorado_campaign_finance.php?page=all#sthash.cIAIJDsp.dpuf</t>
  </si>
  <si>
    <t>Treasurer Beth Pearce, personal interview Jan. 21, 2015.
Mark Hage, Director of Benefit Programs, VT NEA, telephone interview Jan. 26, 2015.
Jeff Briggs, Altenate member, Pension Investment Committee, telephone interview Feb. 2, 2015.
Assistant Atty. Gen Jaye Johnson, telephone interview Feb. 2, 2015.</t>
  </si>
  <si>
    <t>Karen Woodall, executive director of the Florida Center for Fiscal and Economic Policy, interviewed by phone April 16, 2015
Kurt Wenner, Vice President of Research at Tax Watch, interviewed by phone April 29, 2015
Governor Rick Scott’s FY 2014-2015 Recommended Budget Highlights, http://www.flgov.com/wp-content/uploads/2014/01/IYMTCB.pdf, accessed April 30, 2015</t>
  </si>
  <si>
    <t>Phone interview with Zachary Janowski, director of external affairs, the Yankee Institute, Hartford, Jan. 29, 2015.  Also, Feb. 2, 2015, email.
"5 Things You Need to Know About…Consensus Revenues," by Keith Phaneuf and Alvin Chang, The CT Mirror, Jan. 12, 2015. http://ctmirror.org/2015/01/12/5-things-you-need-to-know-about-consensus-revenues/
Phone Interview, Keith Phaneuf, budget reporter, The CT Mirror, Hartford, Feb. 3, 2015.
2104 Consensus Review Report, http://www.ct.gov/opm/lib/opm/budget/consensusrevenue/fy2015/consensus_revenue_forecast_20141110_final.pdf
Office of Policy &amp; Managements, FISCAL ACCOUNTABILITY REPORT, Nov. 14, 2014, for Fiscal Years  2015 – 2018, http://www.ct.gov/opm/lib/opm/budget/fiscalaccountability/far_nov_2014.pdf
Office of Fiscal Analysis, 2014, Fiscal Accountability Report, http://www.osc.ct.gov/openCT/docs/2015FF-20141114_Fiscal%20Accountability%20Report%20FY%2015%20-%20FY%2018.pdf</t>
  </si>
  <si>
    <t>Dee Larsen, contract attorney for the Utah Retirement Systems, Howard, Larsen, Hansen &amp; Eves, Email, April 2, 2015. 
Richard Ellis, Utah State Treasurer, in-person intereview April 8, 2015, Salt Lake City. 
Auditor raises flags about Utah retirement system, Lee Davidson, Salt Lake Tribune, Feb. 27, 2013. http://www.sltrib.com/sltrib/politics/55904262-90/audit-dougall-grama-open.html.csp. Accessed May 9, 2015.
Todd Sutton, Employee Representative, Utah Public Employees' Association, phone interview April 14, 2015, Salt Lake City.</t>
  </si>
  <si>
    <t>Robert Scoglietti, Spokesman, Delaware Office of Management and Budget, email interview, February 4, 2015;
Delaware Economic and Financial Advisory Council December 2014 estimates, accessed February 21, 2015,  http://1.usa.gov/1LrRBw0;
DEFAC website, accessed February 21, 2015, http://1.usa.gov/1LrRErz; 
December 2014 monthly financial report, Delaware Department of Finance, accessed February 21, 2015, http://1.usa.gov/1LrT45F</t>
  </si>
  <si>
    <t>Phone interview with Jennifer Selliers, Compliance Officer for the Tennessee Department of Treasury and Christy Allen, assistant treasurer for Legal, Compliance and Audit, on March 19, 2015. 
Email from Shelli King, spokeswoman for the Department of Treasury, on May 22, 2015. 
Phone interview with Rep. Charles Sargent on Feb. 17, 2015.
Tennessee Ethics Commission page of statement of interest disclosures, accessed May 6, 2015 
https://apps.tn.gov/conflict-app/search.htm</t>
  </si>
  <si>
    <t>NC GS 138A-28 requires the Ethics Commission to  evaluate whether the statements of economic interest conform to the law and rules of the commission, and whether the information shows actual  or potential conflicts of interest.. But they are not audited in the sense that someone investigates whether a filer has left out something significant.</t>
  </si>
  <si>
    <t>Jay Wierenga, Fair Political Practices Commission, Communications Director, Jan. 22, 2015, Sacramento, email
Phillip Ung, California Forward, Director of Public Affairs, Sacramento, Jan. 26, 2015, interview
Fair Political Practices Commission, Stipulation, Decision and Order, Aug. 21, 2014
http://www.fppc.ca.gov/agendas/2014/08-14/03%20Nation%20-%20Stip%20and%20Exh.pdf</t>
  </si>
  <si>
    <t>Natalia Ashley, executive director, Texas Ethics Commission, interview, Feb. 3, 2015
Texas Ethics Commission, Personal Financial Statement, Accessed Feb. 3, 2015 
http://www.ethics.state.tx.us/pamphlet/Bpfs.htm
Craig McDonald, director, Texans for Public Justice, telephone interview, Jan. 21, 2015</t>
  </si>
  <si>
    <t>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Jay Barth, Professor of Politics at Hendrix College, February 7, 2015, telephone interview.
Dan Greenberg, president of Advance Arkansas Institute, conservative think tank and former state legislator, January 21, 2015, telephone interview.
Amanda Crumley, executive director of Southern Progress Fund, January 20,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Bradley Phillips, lobbyist, Phillips Management and Consulting Service, founder and owner of Lobby Up, February 17, 2015, telephone interview.   
"Fort Smith nursing home Michael Morton's big political spending now has Leslie Rutledge at top of heap," Max Brantley, Arkansas Times, October 17, 2014. 
http://www.arktimes.com/ArkansasBlog/archives/2014/10/17/fort-smith-nursing-home-michael-mortons-big-political-spending-now-has-leslie-rutledge-at-top-of-heap
"Could we agree on ethics," Max Brantley, Arkansas Times, January 2, 2013 http://www.arktimes.com/arkansas/could-we-agree-on-ethics/Content?oid=2612309
---
Peer Reviewer Source:
“Police Advocacy Group Leaves Few Fingerprints,” Rachel Baye, Center for Public Integrity, Time, March 25, 2015.  
“The judicial marketplace in Arkansas,” by Ernest Dumas, Arkansas Times, September 18, 2014. 
Law Enforcement Alliance of America spending in the Arkansas Supreme Court race.</t>
  </si>
  <si>
    <t>Former Denver Post journalist Tim Hoover whose reporting focused on the state budget, and who now works as communications director for the Colorado Fiscal Institute, during a Feb. 17, 2015, phone interview.
“Hickenlooper's budget plan endorses tax rebates, new state spending,” The Denver Post, Nov. 3, 2014: http://www.denverpost.com/news/ci_26856988/hickenloopers-budget-plan-endorses-tax-rebates-new-state
Governor’s Transmittal letter and Detailed Budget Overview, The Governor’s Office of State Planning and Budgeting, Nov. 3, 2014: http://www.colorado.gov/cs/Satellite?c=Page&amp;childpagename=OSPB%2FGOVRLayout&amp;cid=1251645807489&amp;pagename=GOVRWrapper</t>
  </si>
  <si>
    <t>New York Executive Law Section 94 requires the Joint Commission for Public Ethics to randomly audit a portion of financial disclosures.
Section 94 (n) states that "[The commission shall] Promulgate guidelines for the commission to conduct a program of random reviews, to be carried out in the following manner: (i) annual statements of financial disclosure shall be selected for review in a manner pursuant to which the identity of any particular person whose statement is selected is unknown to the commission and its staff prior to its selection; (ii) such review shall include a preliminary examination of the selected statement for internal consistency, a comparison with other records maintained by the commission, including previously filed statements and requests for advisory opinions, and examination of relevant public information; (iii) upon completion of the preliminary examination, the commission shall determine whether further inquiry is warranted, whereupon it shall notify the reporting individual in writing that the statement is under review, advise the reporting individual of he specific areas of inquiry, and provide the reporting individual with the opportunity to provide any relevant information related to the specific areas of inquiry, and the opportunity to file amendments to the selected statement on forms provided by the commission; and (iv) if 
 thereafter sufficient cause exists, the commission shall take additional actions, as appropriate and consistent with law.</t>
  </si>
  <si>
    <t>John Griffing, former staff director, Senate Budget Committee, Dec. 29, 2014, Sacramento, interview
H.D. Palmer, Deputy Director, Department of Finance, Jan. 12, 2015, Sacramento, email
Department of Finance budget information, accessed on Apr. 20 2015
www.ebudget.ca.gov
2015-2016 Revised Budget Summary, accessed on July 9, 2015
http://www.ebudget.ca.gov/2015-16/pdf/Revised/BudgetSummary/FullBudgetSummary.pdf</t>
  </si>
  <si>
    <t>While it is difficult to monitor the Commission on Judicial Tenure and Discipline because it operates in secret, a recent investigation by WJAR Television suggests that the Commission does not often initiate investigations or impose sanctions when necessary. 
Providence Journal political columnist Edward Fitzpatrick says he has not heard any complaints, but notes that the commission conducts its investigations in secret and matters only become public if serious sanctions are imposed.
Retired District Court Judge Stephen Erickson says that the commission takes its work seriously, and will investigate even complaints that may seem frivolous.
However, an April 2015 investigation by WJAR Television found that 91 of 95 complaints filed against judges in the past 5 years were dismissed. The report also found that no judge had been publicly sanctioned in 10 years, since the Supreme Court censured a state  traffic-court judge, Marjorie Yashar, for leaving work early, not following the instructions of the chief judge, and yelling at police officers after she was arrested for a car accident. Yashar retired from the bench after 20 years.
Another finding of the investigation revealed that a District Court Judge is currently under investigation, but that it was only initiated after at least three complaints had been filed with the state's Commission on Judicial Tenure and Discipline.</t>
  </si>
  <si>
    <t>Tim Leathers, deputy director, Arkansas Depatment of Finance and Administration, February 4, 2015, telephone interview. 
Richard Weiss, Director of Department of Finance and Administration under three governors (1994-1999 and 2002-2014), telephone,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Ark. Code 19-4-(201-204), “State Accounting and Budgetary Procedures—Duties and Responsibilities Generally,” 1973
http://law.justia.com/codes/arkansas/2012/title-19/chapter-4/subchapter-2/
Department of Finance and Adminitration website, "Official General Revenue Forecast for the 2015-2017 Biennium," published November 13, 2014, accessed April 19, 2015
http://www.dfa.arkansas.gov/offices/directorsOffice/Documents/greForecast.pdf
Arkansas General Assembly website, "Governor's Balanced Budget Reccomendations for FY 2015-2017," published January 27, 2015, accessed April 19, 2015
http://www.arkleg.state.ar.us/assembly/2015/Meeting%20Attachments/005/I13076/GL5%20-%20Governors%20Balanced%20Budget%20Recommendation%20for%20FY%2015-17.pdf</t>
  </si>
  <si>
    <t>Phone interview, Curtis Loftis, S.C. State Treasurer, May 19, 2015
Phone Interview, Sam Griswold, Board Member, State Retirees Association of South Carolina, May 21, 2015
State Ethics Commission
http://ethics.sc.gov/Pages/default.aspx</t>
  </si>
  <si>
    <t>Mark Dingley, former Rhode Island deputy treasurer, Interview, Feb. 20, 2015, phone.
Ross Cheit, chairman, Rhode Isalnd Ethics Commission, Interview, Feb. 13, 2015, phone.
Jason Gramitt, deputy, Rhode Island Ethics Commission, Interview, Feb. 13, 2015, phone.
Ted Nesi, reporter, WPRI-TV, phone interview, April 6, 2015
The Rhode Island Ethics Commission web site, accessed April 22, 2015:
http://www.ethics.ri.gov/</t>
  </si>
  <si>
    <t>The law does not require regular or random auditing, nor does it require audits in response to complaints. It says: "The secretary of state may conduct thorough examinations of statements and initiate investigations to determine whether the Financial Disclosure Act has been violated."</t>
  </si>
  <si>
    <t>State Ethics Commission's eLibrary, accessed February 2015, http://www.ethicsrulings.state.pa.us/weblink8/
Pamela Hile, press secretary, Pennsylvania School Employees' Retirement System, 20 April 2015, interview by email. 
Robert P. Caruso, executive director of the State Ethics Commission, 30 January 2015, Harrisburg, Pennsylvania, interview by phone.</t>
  </si>
  <si>
    <t>Tom Collins, Arizona Citizens Clean Elections Commission Executive Director, telephone interview, 1/26/2015
New Campaign Finance, Lobbying, and Ethics Laws Take Effect, The National Law Review, January 16, 2015, Accessed May 6, 2015, http://www.natlawreview.com/article/new-campaign-finance-lobbying-and-ethics-laws-take-effect
Outside donors, 'dark money' influenced Ariz. races, Alia Beard Rau, The Arizona Republic, January 12, 2015, Accessed May 6, 2015, http://www.azcentral.com/story/news/arizona/politics/2015/01/10/outside-forces-dark-money-influenced-races/21531099/
Arizona cited as a ‘special place’ for dark-money operations, Laurie Liles, Cronkite News, Dec. 8, 2014, Accessed May 6, 2015, http://cronkitenewsonline.com/2014/12/arizona-cited-as-a-special-place-for-dark-money-operations-2/</t>
  </si>
  <si>
    <t>The Judicial Conduct Board is primarily complaint-driven. It received 4,110 new complaints in 2014 and disposed of 3,974. About 6.5 percent, or 257 of those complaints, resulted in discipline. 
The board, in its annual report, noted that "due to the fact that a number of disciplinary matters involve multiple complaints of misconduct against that attorney, the number of complaints resulting in discipline will not equal the total disciplinary actions taken in any given year." 
Occasionally, the board does initiate its own investigations, as was the case with Supreme Court Justice McCaffery, who resigned while under inquiry by the board.</t>
  </si>
  <si>
    <t>Feb. 25, 2015 email interview with Alaska Public Offices Commission executive director Paul Dauphinais;
Aug. 20, 2015, in-person interview in Anchorage with Mike Bradner, former House Speaker and longtime legislative analyst  
Commission fines Mayor Eberhart $2,884 for campaign finance violation, Fairbanks Daily News-Miner, March 10, 2014, Sam Friedman, http://www.newsminer.com/news/local_news/commission-fines-mayor-eberhart-for-campaign-finance-violation/article_48cce500-a4cb-11e3-97f2-0017a43b2370.html
Alaska Public Offices Commission complaints database (https://aws.state.ak.us/ApocReports/Paper/CommissionComplaints.aspx), accessed April 24, 2015;
APOC Final Order, ""Lee DeSpain vs. John Eberhart"", February 28, 2014, (http://aws.state.ak.us/ApocReports/Paper/Download.aspx?ID=8032), accessed April 23, 2015
A.S. 15.13.070, Limitations on amount of political contributions (http://www.legis.state.ak.us/basis/statutes.asp#15.13.070), accessed Feb. 22, 2015;</t>
  </si>
  <si>
    <t>Karen McLaughlin, Children's Action Alliance Director of Budget and Research and former Department of Economic Security Financial Services Administrator, telephone interview 2/19/2015
Governor's Office of Strategic Planning &amp; Budgeting, Five-Year Strategic Plans for FY 2013-FY 2017, Accessed May 7, 2015, 
http://www.ospb.state.az.us/strategic-plans.aspx
Governor's Office of Strategic Planning &amp; Budgeting, Budget-Related Information by Year, Accessed May 7, 2015, http://www.ospb.state.az.us/publications2014newweb.aspx</t>
  </si>
  <si>
    <t>Michael Cox, Communications and Outreach Director for Oregon State Treasurer Ted Wheeler, April 7, 2015,  interviewed by phone and email. 
Nick Budnick, reporter, The Oregonian, Jan. 30, 2015, via email.
Oregon Government Ethics Law by the Oregon Government Ethics Commission, produced October 2010, page 18, confirmed to be in use during April 2015,  http://www.oregon.gov/OGEC/docs/public_official_guide/2010-10_po_guide_october_final_adopted.pdf</t>
  </si>
  <si>
    <t>There is no law requiring regular audit,  but Executive Order 24, specifically requires the state Ethics Commission to "review each statement to determine its conformity with the provisions of this Order and other applicable provisions of the law. Upon approving such a statement for filing, the Commission shall file and maintain a copy of it for public inspection." 
But the review is to confirm the employee has complied with the disclosure requirements. It does not audit the veracity of the sworn information.</t>
  </si>
  <si>
    <t xml:space="preserve">Oklahoma's Court on the Judiciary has the power to discipline judges by removal from office or compulsory retirement for reasons of  "Gross neglect of duty; corruption in office; habitual drunkenness; commission while in office of any offense involving moral turpitude; gross partiality in office; oppression in office; or other grounds as may be specified hereafter by the legislature." 
What happens in practice is that judges accused of such conduct often resign before they can be removed through this process. There have been allegations of judicial misconduct during the period of study, but because the commission's proceedings are entirely confidential under state law, there is no way to gauge how often it imposes sanctions on offenders. 
A separate entity under the Oklahoma Bar Association, the Committee on Judicial Elections, can sanction judges who don't abide by conduct standards during elections. 
In October 2014, that committee ordered a judicial candidate to apologize to his opponent for inaccurate statements he made regarding his opponent's productivity.  </t>
  </si>
  <si>
    <t>Tom Spencer, executive director of the Oklahoma Teachers Retirement System, telephone interview, 2/20/15 11 a.m. 
Joseph Fox, executive director for Oklahoma Public Employees Retirement System, 2/26/15 4 p.m. 
Pamela Williams, compliance officer, Oklahoma Ethics Commission, in-person records request on 2/6/15</t>
  </si>
  <si>
    <t>No such law exists. There is no legal requirement that the financial disclosure forms be audited. The forms are filed with the office of the Secretary of State. The office of the attorney general has the authority to examine the forms and make sure they “comply with the law,” but the agency does not regularly audit the forms.</t>
  </si>
  <si>
    <t>Kim Chandler, the Associated Press, government reporter in Montgomery, Ala., Feb. 10, 2015, telephone interview.
“Attorney General Luther Strange blasts challenger Joe Hubbard on contributions from gambling interests,” Jim Stinson, al.com (the website of The Birmingham News, The Huntsville Times and the Press-Register), Oct. 7, 2014, http://www.al.com/news/index.ssf/2014/10/luther_strange_joe_hubbard_exc.html, accessed Feb. 27, 2015.
“Alabama's cap on corporate political donations ends today under changes to campaign finance law,” Mike Cason, al.com, Aug. 1, 2013, http://blog.al.com/wire/2013/08/alabamas_cap_on_corporate_poli.html, accessed Feb. 27, 2015.</t>
  </si>
  <si>
    <t>March 11 phone interview with Gregg Erickson, founder of the Alaska Budget Report and Erickson &amp; Associates, former Director of Research at the Alaska Legislature;
FY2016 Work in Progress Budget, Office of Management and Budget (https://www.omb.alaska.gov/html/budget-report/fy-2016-budget/work-in-progress.html), accessed June 7, 2015;
Spring 2015 Revenue Sources Book, Department of Revenue (http://www.tax.alaska.gov/programs/documentviewer/viewer.aspx?1143r), accessed June 6, 2015</t>
  </si>
  <si>
    <t>David Graham, communications manager, Ohio Police and Fire Pension Fund, Columbus, 2-6-15 email 
Ohio Ethics Commission web page to request a disclosure form: http://www.ethics.ohio.gov/disclosure/index.shtml 
Ohio Ethics Commission FAQ: http://www.ethics.ohio.gov/disclosure/faq.shtml</t>
  </si>
  <si>
    <t>State law does not require asset disclosure reports to be audited. Nevada's then-secretary of state, Ross Miller, tried to get such a requirement approved in the 2013 Legislature, but lawmakers did not approve the plan.</t>
  </si>
  <si>
    <t>The disciplinary counsel has pursued and obtained disciplinary action from the Supreme Court against several high profile judges/attorneys from both parties, ranging from then-Gov. Bob Taft (a Republican) about a decade ago to former Attorney General Marc Dann (a Democrat) in 2008 to several more recent cases. In 2014, the Supreme Court disciplined five sitting or former judges for professional misconduct and as of early 2015 had another four cases pending. It acts only in response to complaints.</t>
  </si>
  <si>
    <t>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Jim Silrum, deputy secretary of state, interviewed by phone from Bismarck, N.D., Feb. 25, 2015.
North Dakota Century Code, § 44-04-18, http://www.legis.nd.gov/cencode/t44c04.pdf.
Lee Ann Oliver, administrative staff officer I in Elections Unit in Office of Secretary of State, interviewed by phone from Bismarck, N.D., April 30, 2015.
Drew Wrigley, "Statement of Interests," April 12, 2012.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</si>
  <si>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While Wyoming law prohibits corporations from making any political contributions, industries often form PACs to give money to candidates.
Keith Gingery, Teton County deputy attorney and former state representative who retired in 2014, said he would receive small checks from “employees of [company name]."
WyoFile reports: “The industries giving significant amounts to Wyoming candidates include coal, oil, gas, insurance, telecommunications, and tobacco, among others.”</t>
  </si>
  <si>
    <t>In person interview Feb. 18, 2015, with Perry Newson, Ethics Commission executive director. 
Ethics Commission website. Statements of Economic Interest; search for Janet Cowell http://www.ethicscommission.nc.gov/masterSearch.aspx
Phone interview Feb. 24, 2015, with Jim Morrill, politics and government reporter for the Charlotte Observer.</t>
  </si>
  <si>
    <t>“Executive Budget Document,” Robert Bentley, governor, March 3, 2015, http://budget.alabama.gov/pages/buddoc.aspx, accessed March 27, 2015.
“Presentation to the Legislature on Alabama’s Financial Condition,” Legislative Fiscal Office staff, March 3, 2015, http://lfo.alabama.gov/NewsDetail.aspx?ID=9443, accessed March 27, 2015.
Kelly Butler, state Budget Officer and former staffer with the Legislative Fiscal Office, March 18, 2015, telephone interview. 
David White, The Birmingham News, former state political reporter, March 6, 2015, telephone interview.</t>
  </si>
  <si>
    <t>The judicial conduct commission has investigated several complaints against judges during the study period. In 2013, it reported handling 94 complaints, one of which led to an admonition and two led to formal charges being filed against judges, according to the state supreme court annual report. 
Other sources agreed that the commission does regularly investigate judges. The disciplinary counsel working for the commission said most investigations are the result of complaints but some do come as a result of information his office received.</t>
  </si>
  <si>
    <t>Wyoming's Consensus Revenue Estimating Group (CREG) estimates all revenues received by the state government and publishes a pre-budget forecast in October and January of each year. 
The Governor publishes a proposed or supplemental budget in December of every year with budget assumptions and allocations.</t>
  </si>
  <si>
    <t>The New York State Commission on Judicial Conduct initiates investigations and imposes penalties, as demonstrated by a list of actions on its website. In 2014, for example, the commission took action against 12 judges, including censures and stipulations that some judges would vacate their positions. In 2013, the commission acted 17 times.</t>
  </si>
  <si>
    <t>Dan Mayfield, Sr., New Mexico Public Employees Retirement Association, director, 17 Mar 2015, via phone. 
Bruce J. Perlman, Ph.D., University of New Mexico, Regents Professor of Public Administration, 12 May 2015, via phone.
Mike Gallagher, Albuquerque Journal, investigative reporter, 12 May 2015, via phone.</t>
  </si>
  <si>
    <t>Corporations cannot donate directly to candidates or parties.
However, with the aggregate limit declared unconstitutional in May 2014, there are no limits on the amount of money a corporation can give indirectly to a candidate or political party. "Until the G.A.B. or a court directs otherwise, there is no limit on the amount of contributions that candidates may accept [...]," wrote Michael Wittenwyler and Jodi Jensen.</t>
  </si>
  <si>
    <t>Diane Kennedy, New York News Publishers Association, President, Feb. 5, 2015, New York, phone; 
Jon Campbell, Gannett New York, State Government Reporter, Feb. 6, 2015, New York, phone; 
Matthew Sweeney, Office of the New York Comptroller, Assistant Communications Director, March 4, 2015, email;
Financial disclosure of Comptroller Thomas DiNapoli, May 4, 2014, http://www.jcope.ny.gov/elected%20officials/DiNapoli%202013.pdf</t>
  </si>
  <si>
    <t>In the wake of the Citizens United decision by the U.S. Supreme Court, corporations are now funneling money for candidates through independent expenditure PACs.
“For a very long time, West Virginia had a prohibition against corporate giving, but that changed after the Citizens United ruling,” said Julie Archer, who lobbies for the Citizens Action Group. In 2012, following the Citizens United case before the U.S. Supreme Court, an independent expenditure PAC called Stay the Course West Virginia challenged West Virginia’s campaign contribution limitation law as a violation of its free speech. Ultimately, Secretary of State Natalie Tennant concluded that fighting the lawsuit was an unwinnable position, and that individuals and corporations would be free to give unlimited amounts of money to independent expenditure PACs. Legislators have been looking at ways at least to make the contributions more transparent. 
But there’s also evidence of pay-to-play schemes in the coal industry.
In September 2014, a West Virginia shift mine foreman named Jean Cochenour filed suit in state circuit court, charging that she had been fired from her job at Murray Energy, the nation’s largest privately held coal-mining company, because she had refused to make campaign contributions to Republican candidates specifically designated by coal tycoon Robert Murray. Murray’s pressure for campaign contributions has made him one of the most prolific GOP fundraisers in the nation, with Murray employees giving more than $1.4 million to candidates for federal office between 2007 and 2012, according to the New Republic. In October of 2014, Murray Energy reportedly donated $250,000 to a pro-business, pro-Republican Super PAC called Moving Forward West Virginia.</t>
  </si>
  <si>
    <t>Neither the Iowa Secretary of State's Office nor the Iowa county auditors generally publish the results of their investigations, according to Eric Van Lancker, Clinton County auditor and former president of the Iowa State Association of County Auditors, and Carol Olson, deputy secretary of state for elections. 
This is mostly because any discovered evidence of voter fraud or election violations is generally turned over to county attorneys. If charges are pressed and the individual is convicted, then the record would be public through the Iowa court system and not singled out as an election-related charge.
Secretary of State Matt Schultz did publish a final report by the Division of Criminal Investigation (DCI) of his voter fraud investigation. The report was published in pdf format on the secretary of state's website, under news releases. However, when the office changed hands at the beginning of 2015, the report was taken down along with all the other news releases from the previous secretary. A copy is still available through the Iowa Library Services' Iowa Publications Online.</t>
  </si>
  <si>
    <t>Mark, T. Holmes, SEC Deputy Director, via 1/26/15 email. 
Joe Perone, Treasury spokesman 2/27/15 phone interview. 
John Reitmyer, New jersey Spotlight statehouse reporter, 3/2/15 phone interview.
State Ethics Commission database: https://www6.state.nj.us/ETH_DISC/. 
Financial disclosure report, Robert Grady, chairman, State Investment Council, accessed 6/7/15: https://www6.state.nj.us/ethics/ETH_DISC/docs/22080.pdf 
Financial disclosure report, Christopher McDonough, director, Division of Investment, accessed 6/7/15: https://www6.state.nj.us/ethics/ETH_DISC/docs/22273.pdf</t>
  </si>
  <si>
    <t>Tim Crutchfield, New Hampshire Retirement System, legal counsel, Feb. 11, 2015, Manchester, NH, phone
Richard Lambert, New Hampshire Legislative Ethics Committee, executive administrator, January 13, 2015, Lowell, Mass., phone
Financial Interest Filings, NH Secretary of State, accessed April 16, 2015
http://sos.nh.gov/FinInterest.aspx</t>
  </si>
  <si>
    <t>On Nov, 20, 2014, then-Wisconsin Administration Secretary Mike Huebsch submitted the Department of Revenue's general purpose tax revenue estimates for the biennial budget for fiscal years 2015-16 and 2016-17, as well as a summary of state agency budget requests. It is available free on line. Debt levels are released in a different report that accompanies the actual budget.
In addition, revenue estimates for the remainder of the current fiscal year 2014-15 were included. Such revenue estimates are used to identify the funds that serve as the base for the biennial budget. Huebsch reported that the state budget's foundation was secure. State law requires such a submission, called the Nov. 20 report.</t>
  </si>
  <si>
    <t>Michael Walden-Newman, executive director, Nebraska Investment Council, in-person interview at his office, April 7, 2015
Frank Daley, executive director, Nebraska Accountability and Disclosure Commission, phone interview, March 9, 2015
Kate Allen, legal counsel, Nebraska Legislature Retirement Systems Committee, email exchange April 15, 2015</t>
  </si>
  <si>
    <t>Corporations are generally respectful of campaign donation limits. There are certainly no rampant violations or cases of willful disregard. Donors, including individuals and PACs and corporations, can get around Washington's campaign contribution limits through "surplussing," a legally questionable tactic that allows unused funds from candidates to be transferred to caucus committees.
In 2014, some $2 million was transferred to Democratic and Republican party committees this way.
Political action committees also can find ways to get around limits through independent expenditures. The Grocery Manufacturers Association, which was fighting an initiative to require labeling of GMO foods, created a special fund for members companies to contribute to an anti-Initiative 522 campaign without being publicly identified. Nestle, for instance, gave $1.5 million to the association, a contribution that was not disclosed to the state Public Disclosure Commission.</t>
  </si>
  <si>
    <t xml:space="preserve">Tina Leiss, Executive Officer, Nevada Public Employees' Retirement System, Las Vegas, NV, May 1, 2015, by email.
Catherine Lu, Public Information Officer, Nevada Secretary of State, Las Vegas, NV, April 27, 2015, by email.
Nevada Secretary of State, Aurora Campaign Finance Disclosure, accessed May 21, 2015
http://nvsos.gov/SOSCandidateServices/AnonymousAccess/CEFDSearchUU/Search.aspx#individual_search
 </t>
  </si>
  <si>
    <t>All results of investigations conducted by the Idaho Secretary of State’s office are public records and are made available upon request immediately upon completion; there is no delay or time lag. However, these investigation results are not posted online, nor is there any requirement for the Secretary of State to publish them online.
  Reporters and civic activists in Idaho say they commonly call the Idaho Secretary of State’s office for news of the results of investigations as soon as they’re completed – an example was the recount in a legislative race in north-central Idaho after the Nov. 4, 2014 general election, which included an audit of the county’s voting machines – get immediate response to their calls, and report that news as soon as it becomes available.</t>
  </si>
  <si>
    <t>Limitations on corporate donations to candidates and political parties do not exist.</t>
  </si>
  <si>
    <t>Montana Code Annotated, title 2, chapter 2, part 1, section 6, 1980, http://leg.mt.gov/bills/mca/2/2/2-2-106.htm
Montana Code Annotated title 2, chapter 15, part 10, section 9, 1971 http://leg.mt.gov/bills/mca/2/15/2-15-1009.htm
David Ewer, Montana Board of Investments, Executive Director, 26 February 2015, Helena, Montana, email</t>
  </si>
  <si>
    <t>The Illinois State Board of Elections does not publish the results of all of its investigations or audits.
Its investigations are spurred by complaints. Further, investigations and hearings are closed unless there are violations found. The findings are then issued as board orders, which are accessible under the state's Freedom of Information Act laws or online.
According to Bernadette Harrington, any founded complaint is published online within a week.
The complaint database can be found here: http://www.elections.il.gov/campaigndisclosure/complaintsearch.aspx
If you leave all fields blank and hit “search” the entire database will appear.</t>
  </si>
  <si>
    <t>The Office of Elections publishes reports describing investigations, generally within a month of completion of the investigation. Investigations are also described in the minutes of the Elections Commission. Minutes and reports are available on the commission website. Minutes are available within one month after they are approved at the next commission meeting.</t>
  </si>
  <si>
    <t>Betty Lohmann, Reporting Specialist, Missouri Ethics Commission, 19 March 2015, Jefferson City, Missouri, email interview
James Klahr, Executive Director, Missouri Ethics Commission, 20 March 2015, Jefferson City, Missouri, telephone interview
Guide to Personal Financial Disclosure, Missouri Ethics Commission, 10 September 2013, accessed 13 April 2015, http://mec.mo.gov/WebDocs/PDF/PFD/Guide_to_PFD_091013-fullsize.pdf</t>
  </si>
  <si>
    <t>There is no evidence that corporations are funneling money illegally to their favorite candidates or parties. For one thing, no unexplained flood of political money has entered the state. To be effective, campaign money has to become public at some point - more TV ads, doorbell-ringers, direct mail drops that are not otherwise accounted for in the public campaign filings. None of this has taken place.
 Neither the Attorney General's Office nor the Secretary of State's Office has received complaints about corporate contributions exceeding legal limits. Paul Burns, the VPIRG executive director, said he had "no information" about higher-than-legal corporate donations.</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</si>
  <si>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t>
  </si>
  <si>
    <t xml:space="preserve">The Division complies with Florida’s “Government in the Sunshine Law,” and the results of all  completed investigations are public records available upon request within a month of their conclusion. They are not, however, available online. </t>
  </si>
  <si>
    <t xml:space="preserve">There are no such limits and election reform advocates have raised concerns that a limited number of special interest groups (including corporations) have a disproportional influence on Utah campaign funding and there Utah politics. There are no documented instances of corporate donations used to circumvent campaign donation limits. </t>
  </si>
  <si>
    <t>Mississippi Ethics Commission: www.state.ms.gov/ethics/SearchSEIForm.aspx
Mississippi Ethics Commission Executive Director Tom Hood: e-mail question-and-answer exchange - Feb. 18, 2015</t>
  </si>
  <si>
    <t>Results of investigations are sealed until there is a verdict in court. Once a case is decided, the information is not published, but documents are available to the public upon request. 
Following the status of ongoing investigations takes effort as meetings of the State Board of Elections are random, says AJC journalist Christina Torres. Meeting announcements are posted on the Secretary of State's website, but they are not easy to find. “You kind of need to watch the website,” Torres said.</t>
  </si>
  <si>
    <t>Interview with Kevin Blanchette, former Massachusetts State Representative and currently the executive director of the Worcester Regional Retirement Board, conducted by phone on February, 23, 2015.
Public Employee Retirement Administration Commission 
http://www.mass.gov/perac/dirs/peracstaff.htm – website viewed March 1, 2015
Massachusetts Ethics Commission
https://malegislature.gov/laws/generallaws/partiv/titlei/chapter268a/section23
website viewed March 1, 2015
"State putting up roadblocks for financial disclosure reports," Todd Wallack, Boston Globe, May 10, 2015.
https://www.bostonglobe.com/metro/2015/05/09/massachusetts-public-financial-disclosure-forms-are-not-public/M2Kf2aLzt9Azc1zT3b6edO/story.html</t>
  </si>
  <si>
    <t xml:space="preserve">The State Elections Enforcement Commission (SEEC) publishes on its website its advisory opinions and declaratory rulings going back to 2008. The list of its case decisions dates back to a case in September 1991, when a Haddam couple complained that they'd been misled about how to obtain an absentee ballot for a local referendum. 
It publishes the results of every investigation when it's completed and every audit, once it's filed. 
 </t>
  </si>
  <si>
    <t>Caleb Buhs, public information officer, Department of  Technology, Management and Budget, email conversations, April 21-26, May 6, 2015
Terry Stanton, communications director, Treasury Department, email conversations, May 1, 2015  
Phil Stoddard, director of Michigan Office of Retirement Services, phone interview, May 18, 2015</t>
  </si>
  <si>
    <t>There are limits on corporate donations to candidates but there are no limits to what they can give to political parties in Tennessee.
 Corporations are treated as PACs in Tennessee and are subject to the same contribution limits to individual candidates. 
 A look at the Registry of Election Finance minutes from meetings from January 2013 to December 2014 don’t show “documented” cases where corporations gave more than the limit. 
 Still, there are any number of ways that corporations can legally circumvent the limit to an individual candidate, said veteran statehouse reporter Tom Humphrey, who writes for the Knoxville News Sentinel.
 Corporations, he said, can give money to other PACs. They can spend money on independent expenditures and pay for attack ads and mailers, provided that they aren’t colluding with the candidate or expressly advocating for the election or defeat of a politician, he said.</t>
  </si>
  <si>
    <t>The Secretary of State’s Election Division publishes federal audits, and periodic audits done by the state auditor wing of the Legislature, voter turnout, vote methods and ballot statistics, local requirements and other activities, election count statistics, an election calendar, and voter registration statistics on a website. Data is available at the Accountability in Colorado Elections page of the Secretary of State’s website.</t>
  </si>
  <si>
    <t>Robert T. Scott, executive officer, the Public Research Council of Louisiana, in-person interview, Feb. 21, 2015
Kevin Pearson, Republican state representative from Slidell who chairs the House Retirement Committee, in-person interview, March 3, 2015
Joel Robideaux, Republican state representative from Lafayette, in-person interview, Feb. 19, 2015
An example of the asset disclosure of Thomas Bickham, a member of the Louisiana State Employees Retirement System (LASERS) Board of Trustees, accessed April 13, 2015
http://ethics.la.gov/PFDisclosure/PFD14006238/EthicsDisclosureDownload.pdf</t>
  </si>
  <si>
    <t>Sandy Matheson, Maine Public Employees Retirement System, Executive Director, 18 February 2015, Portland, Maine, in person interview.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t>
  </si>
  <si>
    <t>The State Board of Election Commissioners does not proactively publish the results of investigations or audits on its website. However, investigation reports, public letters of reprimand, and any related documents are available via Freedom of Information request once the investigation is concluded or a hearing is set (it is statutorily confidential and not subject to FOI prior to that while the investigation is still pending). In some cases, the board may proactively release information such as letter of reprimand to the press.</t>
  </si>
  <si>
    <t>Michael Golden, director of external affairs Maryland state retirement agency, email 4/1/15 and email 4/2/15
Morris Segall, senior economist, Sage Policy Group, telephone interview 4/615
Jeff Hooke, investment banker, Focus Securities, and analyst, Maryland Public Policy Institute, telephone interview 4/14/15</t>
  </si>
  <si>
    <t>Brian Kane, assistant chief deputy Idaho Attorney General, interviewed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Peter Morrill, vice president, Idahoans for Openness in Government, Friday, Jan. 2, 2015, by telephone
“Idaho Public Records Ombudsman Report to the Governor,” Cally Younger, Dec. 15, 2014, http://media.spokesman.com/documents/2015/01/Idaho_Ombudsman_Report_to_Governor.pdf
Idaho Code 9-337 through 9-350, Idaho Public Records Law, 1990
http://legislature.idaho.gov/idstat/Title9/T9CH3.htm
Idaho Code 9-339, Response to Request for Examination of Public Records, 1990, amended 2006
http://legislature.idaho.gov/idstat/Title9/T9CH3SECT9-339.htm
Dalton v. Idaho Dairy Products Commission, Idaho Supreme Court (107 Idaho 6, 874 P.2nd 983), 1984
http://www.leagle.com/decision/19841667684P2d983_11653.xml/DALTON%20v.%20IDAHO%20DAIRY%20PRODUCTS%20COM'N
"Southeast Idaho couple learns the steep cost of public access," Cynthia Sewell, Idaho Statesman, March 15, 2015, http://www.openidaho.org/2015/03/southeast-idaho-couple-learns-the-steep-cost-of-government-access/</t>
  </si>
  <si>
    <t xml:space="preserve">John Steffen, Kentucky Executive Branch Ethics Commission, executive director, 19 February 2015, Frankfort, Kentucky, phone interview. 
Bob Henson, member of the board of trustees of the Kentucky Retirement Systems from March 1998 to March 2014, retired state employee, 18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t>
  </si>
  <si>
    <t>In law, senior civil servants' asset disclosure forms are regularly audited.</t>
  </si>
  <si>
    <t>Ever since the creation of the $3,500 limit for corporations, businesses and candidates from both sides of the aisle have found ever more creative ways of getting around it. In the November 2014 Governor's race, for example, Houston real estate magnate Chowdary "Charlie" Yalamanchili gave $72,000 to Gov. Nikki Haley's campaign, by simply providing $3,500 each to at least 16 business associates and family friends. Democrat Vincent Sheheen did the same thing, raking in  donations from several groups affiliated with the S.C. Association for Justice. Perhaps the biggest exploiter of the limits is former State Rep. Bobby Harrell, whose Palmetto Leadership Council pumped tens of thousands of dollars into the campaign coffers of Republican candidates.</t>
  </si>
  <si>
    <t>No such law exists.
John Bloomer, Secretary of Senate, personal interview Jan. 20, 2015.
Former Sen. Vincent Illuzzi, personal interview Jan. 29, 2015.
Former House Majority Leader Floyd Nease personal interview Feb. 4, 2015.
University of Vermont politiical science professor Garrison Nelson telephone interview Feb. 5, 2015.
Rules and Orders of the House of Representatives, Jan. 28, 2015
http://legislature.vermont.gov/assets/Rules/houserules.pdf
Permanent Rules of the Vermont Senate (2013), accessed April 17, 2015.
http://legislature.vermont.gov/assets/All-Senate-Documents/Senate-Rules.pdf</t>
  </si>
  <si>
    <t xml:space="preserve">Samantha Poetter, communications specialist for the Secretary of State, telephone interview Feb. 19, 2015                                                                                                                                      
Kristen Basso, KPERS public information officer, telephone interview Feb. 16.   
Statements of Substantial Interests, https://www.kssos.org/elections/ssi/secure/ssi_examiner_entry.asp                                                </t>
  </si>
  <si>
    <t xml:space="preserve">Although the information has been available online, it has been posted in PDFs, in a database with limited options for searching and downloading. But a bill passed in 2015 requires that the reports be posted in searchable, sortable and downloadable formats, and retained online for 10 years. </t>
  </si>
  <si>
    <t>Megan Tooker, executive director and legal counsel, Iowa Ethics and Campaign Disclosure Board, Feb. 5, 2015, telephone interview
Personal Financial Disclosure, Walter Wayne, accessed April 8, 2015
https://webapp.iecdb.iowa.gov/PublicView/pfd/2014/Walter_Wayne.pdf
Personal Financial Disclosure, Dennis Young, accessed April 8, 2015
https://webapp.iecdb.iowa.gov/PublicView/pfd/2014/Young_Dennis.pdf
Personal Financial Disclosure, Marlene Sprouse, accessed April 8, 2015
https://webapp.iecdb.iowa.gov/PublicView/pfd/2014/Sprouse_Marlene.pdf
Personal Financial Disclosure, Phyllis Peterson, accessed April 8, 2015
https://webapp.iecdb.iowa.gov/PublicView/pfd/2014/Peterson_Phyllis.pdf
Personal Financial Disclosure, David Creighton Sr., accessed April 8, 2015
https://webapp.iecdb.iowa.gov/PublicView/pfd/2014/Creighton%20Sr_David.pdf
Personal Financial Disclosure, Lisa Stange, accessed April 8, 2015
https://webapp.iecdb.iowa.gov/PublicView/pfd/2014/Stange_Lisa.pdf
Personal Financial Disclosure, Michael Fitzgerald, accessed April 8, 2015
https://webapp.iecdb.iowa.gov/PublicView/pfd/2014/Fitzgerald_Michael.pdf
Economic Disclosure, State Rep. Dawn Pettengill, Feb. 12, 2014
https://www.legis.iowa.gov/docs/LSA/Disclosures/2014/773.pdf
Economic Disclosure, State. Rep. Mary Mascher, Feb. 18, 2014
https://www.legis.iowa.gov/docs/LSA/Disclosures/2014/46.pdf
Economic Disclosure, State Sen. Matthew McCoy, Jan. 23, 2014
https://www.legis.iowa.gov/docs/LSA/Disclosures/2014/134.pdf
Economic Disclosure, State Sen. Julian B. Garrett, Jan. 23, 2014
https://www.legis.iowa.gov/docs/LSA/Disclosures/2014/9404.pdf</t>
  </si>
  <si>
    <t xml:space="preserve">Pursuant to §17-25-10.1 (2) (h), corporations are not allowed to donate directly to candidates or political parties in Rhode Island and abuses of the law have not been a noticeable problem. There have been no documented cases of circumvention of this prohibition. </t>
  </si>
  <si>
    <t>There are no current limits on corporate donations to candidates or political parties. While the Election Code does contain language limiting corporations, domestic or foreign, prohibiting them from making contributions to individuals or PACs unless they were formed "primarily for political purposes or as a political committee," implementation and enforcement of the law was permanently enjoined by the U.S. District Court for the Middle District of Pennsylvania on Aug. 13, 2014 in the matter of General Majority PAC v. Carol Aichele. 
Since the ruling, the Pennsylvania Department of State has taken the position that unlimited contributions from corporations, unincorporated associations and labor unions can be made to registered political committees "so long as that registered political committee does not make contributions to, or coordinate expenditures on behalf of, candidates or political committees controlled by political parties." This means that political committees accepting contributions from corporations, unincorporated associations and labor unions must limit their political activities within the confines of this law. 
The state has set up a separate procedure for how such political committees must file; these committees are now known as "Independent Expenditure Committees" and in addition to filing a "Political Committee Registration Statement" (Form DSEB-500), they must also file a "Statement of Organization - Independent Expenditure Committee" (Form DSEB-506). As of March 2015, 10 such committees have registered with the state.</t>
  </si>
  <si>
    <t xml:space="preserve">Lobbying disclosure records can be browsed easily on the website of the Nebraska Legislature. However, the files cannot be downloaded, and users only have the option to view the data. </t>
  </si>
  <si>
    <t>Lobbyists file their registration and expense information directly into an electronic system, with the results displayed on the legislature's lobbyist information website, along with photos of each lobbyist. Users can search lists organized by lobbyist or by employer.
A user does not have to register or provide any identifying information to access the data and there is no fee to access the lobbyist reports. Information is only available in pdf format.</t>
  </si>
  <si>
    <t>Tennessee General Assembly Uniform Nepotism Policy Act, 2006, Tenn. Code Ann. § 3-1-203
http://search.mleesmith.com/tca/03-01-0203.html
Eddie Weeks, Legislative Librarian to the General Assembly, confirmed in a phone interview on May 29, 2015.</t>
  </si>
  <si>
    <t>Texas government code, Open Government, 573 (Degrees of Relationship; nepotism prohibitions), 1993
http://www.statutes.legis.state.tx.us/Docs/GV/htm/GV.573.htm</t>
  </si>
  <si>
    <t>The lobbying records are available online and there is no charge to access them and no registration is required to view or download the documents. However, the records are posted as scanned PDFs, a proprietary format that lacks machine readability.</t>
  </si>
  <si>
    <t>Employment of relatives prohibited. Amended by Chapter 324, 2010 General Session, Utah Code 52-3, http://le.utah.gov/xcode/Title52/Chapter3/52-3.html. Access May 16, 2015.
Utah Public Officers' and Employee's Ethics Act, Amended by Chapter 147, 1989 General Session, Utah Code 67-17-5, http://le.utah.gov/xcode/Title67/Chapter16/67-16.html. Accessed May 16, 2015.
Here is further explanation from the Department of Administrative Services. Adopted July 21, 2008, http://www.das.utah.gov/das-employees/21-policies-and-procedures/24-nepotism-hiring-of-relatives-and-those-with-a-close-personal-relationship.htm. Accessed May 16, 2015.</t>
  </si>
  <si>
    <t>NO such law exists. 
Wisconsin Statutes 35.93, Wis. Stats. Administrative Code, http://docs.legis.wisconsin.gov/code/admin_code; updated as of January 2015
Corroborated by
Laurie McCallum, chair of the state Labor and Industry Review Commission and  former chair of the state Personnel Commission for 13 years, email interviews Feb. 8, 2015, and Feb. 9, 2015. 
Legislative Audit Bureau, Audit of the Governance Accountability Board, December 2014 
lab_audit_report_14_14_full_pdf_13314.pdf</t>
  </si>
  <si>
    <t>Lobbying disclosure information is available on the Missouri Ethics Commission's website in its entirety, as soon as the reports are filed electronically, in machine-readable format, indiscriminately accessible, downloadable in bulk, available in raw data format, and free to use.
The information has no accompanying licensing information.</t>
  </si>
  <si>
    <t>Michael Little, Office of Information Practices, records report specialist, 30 December 2014, Honolulu, Hawaii, telephone
 OIP’S Preliminary Summary Of The Master UIPA Record Request Semiannual LOG for FY 2014, State of Hawaii Office of Information Practices, 14 March, 2014, 
 http://oip.hawaii.gov/wp-content/uploads/2014/03/Report-on-UIPA-Master-Log-Semiannual-FY14.pdf
 The Governor’s Travel Records: Anatomy of a Public Records Request, Nathan Eagle, Honolulu Civil Beat, 11 October 2013, 
 http://www.civilbeat.com/2013/10/20119-the-governors-travel-records-anatomy-of-a-public-records-request/
 Have Public Records Angels Possessed Neil Abercrombie? staff, Honolulu Civil Beat, 13 April 2013, http://www.civilbeat.com/2013/04/18817-off-the-beat-have-public-records-angels-possessed-neil-abercrombie/</t>
  </si>
  <si>
    <t xml:space="preserve">All lobbying disclosures going back to 2009 are available online at no cost. Older disclosures are available upon request. 
The information is readily available and easily accessible. Records can be downloaded in bulk as csv files. </t>
  </si>
  <si>
    <t>Phone interview with Hollie Mannheimer, Executive Director, Georgia First Amendment Foundation, January 15, 2015, telephone interview;
Phone interview with Lori Geary, Capitol Reporter, WSBTV, February 27, 2015;
Phone interview with Max Blau, Political Reporter, Creative Loafing, February 22, 2015l
Governor Deal has been looking nervous ... should he be?”, Tom Crawford, Capitol Report, December 11, 2013, http://www.theblacksheartimes.com/articles/2013/12/15/opinion/doc52a771ea6f19f151782575.txt
“The case of the missing executive orders: A lack of) transparency in Georgia’s government”, Joy Wang, Sunlight Foundation August 6, 2014, http://sunlightfoundation.com/blog/2014/08/06/the-case-of-the-missing-executive-orders-a-lack-of-transparency-in-georgias-government/
“Nathan Deal’s off-line executive orders get some attention”, by Greg Blustein, Daniel Malloy, and Jim Galloway, Atlanta Journal - Constitution, November 1, 2014, http://politics.blog.ajc.com/2014/08/07/nathan-deals-off-line-executive-orders-get-some-attention/
“Part of Mercedes incentive revealed”, J. Scott Trubey, Atlanta Journal - Constitution, January 13, 2015.
 http://www.ajc.com/news/business/georgia-discloses-part-of-mercedes-incentive-packa/njmgR/
“State pays civil rights group for trying to overcharge for records,” Rhonda Cook, Atlanta Journal - Constitution, May 9, 2013,
 http://www.myajc.com/news/news/state-regional/state-pays-civil-rights-group-for-trying-to-overch/nXms4/?icmp=ajc_internallink_invitationbox_apr2013_ajcstubtomyajcpremium#5253ee30.3620543.735632
“Accessing documents related to the governor's controversial salvage yard deal could put you back nearly $4 million,” by Max Blau, Creative Loafing, Monday April 7, 2014. Http://clatl.com/freshloaf/archives/2014/04/07/accessing-documents-related-to-governors-controversial-salvage-yard-deal-could-put-you-back-nearly-4-million</t>
  </si>
  <si>
    <t>"Elected and appointed officials, candidates, and appointees — Reports of financial affairs and gifts, RCW 42.17A.700, 2010
  http://apps.leg.wa.gov/rcw/default.aspx?cite=42.17A.700 "
  Elected and appointed officials, candidates, and appointees — Reports of financial affairs and gifts, RCW 42.17A.700, 2010
  http://apps.leg.wa.gov/rcw/default.aspx?cite=42.17A.700
  Contents of report, RCW 42.17A.710, 2011
  http://apps.leg.wa.gov/rcw/default.aspx?cite=42.17A.710
  Statements and reports public records, RCW 42.17A.020, 1973;
  http://apps.leg.wa.gov/rcw/default.aspx?cite=42.17A.020
  Exemptions — Right of reversion to civil service status — Exception, RCW 41.06.070, 2011;
  http://apps.leg.wa.gov/RCW/default.aspx?cite=41.06.070</t>
  </si>
  <si>
    <t>West Virginia Code 6B-2-6(h)(1) Filing Disclosure Statements; Filing Requirements. Complete through 2014.
  http://www.legis.state.wv.us/WVCODE/ChapterEntire.cfm?chap=06b&amp;art=2&amp;section=6#02</t>
  </si>
  <si>
    <t xml:space="preserve">North Dakota Century Code Section 16.1-8.1-03.5 forbids corporations, cooperatives and associations of various kinds, such as clubs and unions, from making a contribution for “a political purpose,” defined in Century Code Section 16.1-8.1-01(13) as activities supporting or opposing a political candidate. If they wish to support or oppose candidates directly, they must do so by way of a political action committee.
There have been no documented case of corporations, unions or other associations violating this law during the study period, according to an official with the Office of the Secretary of State. 
Prior to that there have been occasional accidents in which business owners would write a check using their business accounts rather than their personal accounts. After being told this was against the law, the owners would issue personal checks.
Activists who follow political financing say they have not heard of any violations of the law, especially because corporations and other groups can avoid any limits by forming political action committees. Group members can also donate individually as well and avoid any limits.
Corporations thus can circumvent donation limits legally and occasionally do so in practice by just issuing personal checks. During the period of study, there was no evidence that corporations violate the "building"-provision which allows them to contribute for a party to "purchase, maintenance or upgrade of buildings." </t>
  </si>
  <si>
    <t>State and Local Government Conflict of Interests Act, 1987. Section 3114. http://law.lis.virginia.gov/vacode/title2.2/chapter31/section2.2-3114/
  Executive Order 33: Designation of Executive Branch Officers and Employees Required to File Financial Disclosure Statements, Gov. Terry McAuliffe, 14 November 2014. https://governor.virginia.gov/media/3430/eo-33-designation-of-executive-branch-officers-and-employees-required-to-file-financial-disclosure-statements.pdf</t>
  </si>
  <si>
    <t>Barbara Peterson, President of the First Amendment Foundation, interviewed by phone March 20, 2015
Mary Ellen Klas, capital bureau chief for the Miami Herald and co-bureau chief of the 
Tampa Bay Times/Miami Herald Tallahassee Bureau, interviewed by phone March 17, 2015
Pat Gleason, Special Counsel for Open Government, interviewed by phone March 18, 2015
State usually, but not always, good on access to records, Florida Times-Union, March 15, 2015, http://www.sun-sentinel.com/news/florida/fl-sunshine-week-state-audit-20150315-story.html, accessed April 20, 2015</t>
  </si>
  <si>
    <t>In-person interview, Colleen Murphy, executive director and general counsel of the state FOI Commission, Hartford, Dec. 31, 2014. 
Phone interview, Jon Lender, investigative reporter, The Hartford Courant, Jan. 2, 2015.
Email exchange, Matthew Kauffman, The Hartford Courant, Jan. 14, 2015.
Michelle Tuccitto Sullo of the New Haven Register and Viktoria Sundqvist of the Middletown Press, “Many Connecticut police departments withhold public info, investigation shows,” March 19, 2014. http://www.middletownpress.com/general-news/20140319/many-connecticut-police-departments-withhold-public-info-investigation-finds
Daniela Altimari, The Hartford Courant, “Panelists Lament Erosion Of The Right To Know,” Oct. 22, 2013. http://articles.courant.com/2013-10-22/news/hc-government-transparency-1023-20131022_1_government-transparency-public-access-women-voters</t>
  </si>
  <si>
    <t>Executive Order 09-11 Vermont Executive Code of Ethics (2011)
  http://governor.vermont.gov/executive_orders/09-11-executive-code-of-ethics
  Justin St. james, Staff Attorney, Vermont State Employees Association personal interview Feb. 17, 2015.
  Former Sen. Vincent Illuzzi, personal interview Feb.17, 2015.
  Michelle Anderson, General Counsel, Department of Human Resources, email March 9, 2015.
  Auditor Doug Hoffer, telephone interview Feb. 20, 2015.</t>
  </si>
  <si>
    <t>John Flaherty, President, Delaware Coalition for Open Government, in-person interview, 15 January 2015;
Attorney General Opinion re: FOIA complaint concerning City of Wilmington, 31 December 2013, accessed March 23, 2015, http://1.usa.gov/1zMkgZW;
Delaware Attorney General Opinions, Category “10002(l) (9) Exemptions – Pending or Potential Litigation”, accessed March 23, 2015, http://1.usa.gov/1zMfc83;
January 22 letter from Delaware Department of Insurance: RE: Interim Response to FOIA Request dated: December 4, 2014;</t>
  </si>
  <si>
    <t>Jefferey Roberts, director of the Colorado Freedom of Information Coalition, during in a phone interview on Dec. 17, 2014. 
“Estimate citing $475-per-hour rate to review a public records request “issued in error,” FOIC, Nov. 21, 2014: http://coloradofoic.org/475-per-hour-rate-review-public-records/
“Contrary to the public interest: The high cost of public information,” ABC Channel 7, Denver, 2013: http://www.thedenverchannel.com/news/call7-investigators/open-records/contrary-to-the-public-interest-questioning-the-police</t>
  </si>
  <si>
    <t xml:space="preserve">There is at least one case of suspected illegal or improper donations between January 2012 and March 2015. In this case, corporate money from a company that runs sweepstakes may have been used for donations in violation of the law. An investigation by the State Bureau of Investigation and the Board of Elections is underway but not resolved as of June 1, 2015. Sweepstakes operators gave more than $700,000 in campaign contributions to NC candidates between 2010 and June 2013, according to Democracy North Carolina and the News and Observer of Raleigh. Chase Burns, an executive for a sweepstakes company was the biggest donor. He pleaded no contest in Florida to two criminal counts of assisting in the operation of a lottery. 
The NC Board of Elections announced July 14 that it could find no proof that corporate money was donated to politicians in the sweepstakes case. Still, a lot of money was involved, and it seems to me a thin line between what is corporate money and what is not in this case. </t>
  </si>
  <si>
    <t>No such law exists. 
 Corroborated by:
 Jean Mills-Barber,HR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t>
  </si>
  <si>
    <t>New York essentially has legalized circumvention of rules regulating corporate political donations. Although state law prevents corporations from donating more than $5,000 per year for any political purpose, each of a corporation's subsidiaries may also donate that amount. 
 In addition, limited liability companies (LLCs) are subject to less restrictive individual donation limits, leaving corporate and individual donors the possibility to use that less transparent tool. ProPublica reported in 2014, for example, that real estate development company Glenwood Management donated more than $800,000 to Gov. Andrew Cuomo through 19 different LLCs, in addition to millions in donations to other candidates and committees. 
 Many real estate companies in particular have multiple legitimate LLCs to manage properties, noted Susan Lerner of Common Cause New York. Each LLC may donate tens of thousands of dollars more per year than their parent corporation. Critics say the New York Board of Elections, tasked with enforcing campaign finance laws, does not have the staff necessary to monitor corporate or other political donations.</t>
  </si>
  <si>
    <t>Disclosure Statements of Conflict of Interests law, 2003, Tenn. Code Ann. § 8-50-502(1), 501(a)(1), 502(2)
  http://www.tennessee.gov/tref/forms/conflict_law.pdf</t>
  </si>
  <si>
    <t>Peter Scheer, Executive Director, First Amendment Coalition, Dec. 22, 2014, email
Thomas Peele, reporter, Bay Area News Group, Dec. 27, 2014, email
Office of the Attorney General, Summary of the California Public Records Act 2004
http://ag.ca.gov/publications/summary_public_records_act.pdf</t>
  </si>
  <si>
    <t>Government Code, Title 5. Open Governmet; Ethics, Chapter 572. Personal financial disclosure, standards of conduct, and conflict of interests, Effective Sept. 1. 1993
 http://www.statutes.legis.state.tx.us/Docs/GV/htm/GV.572.htm</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</si>
  <si>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Jay Barth, Professor of Politics at Hendrix College, February 7, 2015, telephone interview.
Jim Nickels, Sherwood attorney and state representative 2009-2014, February 16, 2015, telephone interview. 
Daugherty v. Jacksonville Police Department, 2012 Ark. 264, Supreme Court, 2012, http://caselaw.findlaw.com/ar-supreme-court/1603445.html</t>
  </si>
  <si>
    <t>R.I. General Laws. § 36-14-16, passed in 1987, can be found here:
  http://webserver.rilin.state.ri.us/Statutes/TITLE36/36-14/36-14-16.HTM
 R.I. General Laws. § 36-14-17, passed in 1987, on Content of financial statement. http://webserver.rilin.state.ri.us/Statutes/TITLE36/36-14/36-14-17.HTM
 R.I. Gen. Laws § 36-14-9(c), passed in 1987, stating that financial disclosures are public:
 http://webserver.rilin.state.ri.us/Statutes/TITLE36/36-14/36-14-9.HTM</t>
  </si>
  <si>
    <t>Kathryn Marquoit, Assistant Ombudsman for Public Access, telephone interview, 1/5/2015
Arizona Reverses Denial of Attorney Fees In Arpaio Public Records Case, Matthew Clarke, Prison Legal News, July 15, 2011, Accessed May 6, 2015, 
https://www.prisonlegalnews.org/news/2011/jul/15/arizona-reverses-denial-of-attorney-fees-in-arpaio-public-records-case/
Meeting law not broken on The Standard, Suzanne Adams-Ockrassa, Arizona Daily Sun, July 31, 2014 7:00 am, Accessed May 6, 2015
http://azdailysun.com/meeting-law-not-broken-on-the-standard/article_c3fb20ba-1885-11e4-8563-001a4bcf887a.html
AG: Agencies can’t charge to inspect records, The Associated Press, December 4, 2013, Accessed May 6, 2015
http://azcapitoltimes.com/news/2013/12/04/ag-agencies-cant-charge-to-inspect-records/</t>
  </si>
  <si>
    <t>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3, adopted 1974, last amended 2010, http://legis.sd.gov/Statutes/Codified_Laws/DisplayStatute.aspx?Type=Statute&amp;Statute=3-1A-3.
  South Dakota Codified Laws, Title 3, Chapter 1A, “Officers’ Statements of Financial Interest,” Section 5, adopted 1974, http://legis.sd.gov/Statutes/Codified_Laws/DisplayStatute.aspx?Type=Statute&amp;Statute=3-1A-5.</t>
  </si>
  <si>
    <t>Limits on corporate donations are treated the same as individual donations to candidates and they have been easily circumvented by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Limits on individual donations to candidates have been easily circumvented by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For example, as Thomas Cole reported in the Albuquerque Journal, eight state House candidates running for election in 2014 took in nearly $75,000 in contributions that originated with a PAC run by the former House speaker and then flowed through a series of smaller PACs. The law on direct giving would have limited those contributions to about $40,000 if they hadn't been filtered through PACs.
 Contributions to the speaker's PAC included those from corporations and lobbyists representing them. Companies that donated to the PAC can also make donations to the same candidates.
 As the Albuquerque Journal reported, "Some of the smaller PACs in the web are newly formed, and some appear to do nothing, or little more than serve as funnels for large amounts of campaign cash from the larger PACs."
 But there has also been disagreement about whether candidates can accept the maximum donation per cycle during the primary. For example, Gov. Susana Martinez accepted several donations in excess of $5,400 (the 2014 limit) during the primary period, arguing that they were meant to cover the general election as well. 
 Her opponent in the 2014 gubernatorial election, then-Attorney General Gary King (a Democrat), also claimed it was legal when in 2014 he accepted a donation of $10,800 weeks after the June primary was over. King said the contribution was OK because it was intended to retire old campaign debt. Initially the Secretary of State (a Republican) told him accepting the contribution was illegal, but after King asked the state Supreme Court to rule on the issue her office relented and issued an opinion stating that contributions could exceed the state limit if they were given to pay off campaign debt.</t>
  </si>
  <si>
    <t>March 25, 2015, phone interview with Alaska Public Media news director Lori Townsend
October 8, 2014, Alaska Dispatch News, "Alaska Dispatch News sues Gov. Sean Parnell for National Guard Records" (http://www.adn.com/article/20141008/alaska-dispatch-news-sues-gov-parnell-national-guard-records); 
Oct. 27, 2014, KTUU Channel 2 News, "Medicaid expansion a major issue in governor's race" (http://www.ktuu.com/news/news/medicaid-expansion-major-issue-in-governors-race/29376252); 
Oct. 11, 2014, Alaska Dispatch news, "Knik Arm bridge critics renew efforts to get long-awaited studies" (http://www.adn.com/article/20141011/knik-arm-bridge-critics-renew-efforts-get-long-awaited-studies);
June 2, 2015, in-person interview with Kyle Hopkins, former Anchorage Daily News reporter and current KTUU digital director</t>
  </si>
  <si>
    <t xml:space="preserve">Public Official and Employee Ethics Law, Title 65 (Public Officers), Sections 1104(a) (Statement of financial interests required to be filed - public official or public employee), 1998
http://www.legis.state.pa.us/cfdocs/legis/LI/consCheck.cfm?txtType=HTM&amp;ttl=65&amp;div=0&amp;chpt=11
Robert P. Caruso, executive director of the State Ethics Commission, 30 January 2015, Harrisburg, Pennsylvania, interview by phone.
Right to Know Law, 2008. Act  3, unconsolidated statute.
http://www.legis.state.pa.us/CFDOCS/LEGIS/LI/uconsCheck.cfm?txtType=HTM&amp;yr=2008&amp;sessInd=0&amp;smthLwInd=0&amp;act=0003.&amp;CFID=249357484&amp;CFTOKEN=27081708 </t>
  </si>
  <si>
    <t xml:space="preserve">Investigations and complaints are published as soon as they are processed by the Alaska Public Offices Commission and can be accessed on the commission's website by searching a database labeled "Commission Complaints." Audits are detailed in a biennial report that is published online. </t>
  </si>
  <si>
    <t>Public Officers Law Section 73-a, 2(a)-(k) revised 10/2012, http://www.albany.edu/hr/assets/Public-Officers-Law.pdf</t>
  </si>
  <si>
    <t xml:space="preserve">The Arizona Secretary of State does not routinely publish the results of investigations or audits online. The office does provide any documents that result from an investigation or audit to any member of the public who requests it, per the state's public records laws. </t>
  </si>
  <si>
    <t>State Government Ethics Act (2006) NC GS 138A-22. http://www.ncga.state.nc.us/gascripts/statutes/statutelookup.pl?statute=138a
Public policy (1979), NC GS 143-318.9. http://www.ncleg.net/gascripts/statutes/statutelookup.pl?statute=143-318.9
"Public records" defined (1935). NC GS 132-1. http://www.ncleg.net/gascripts/statutes/statutelookup.pl?statute=132-1</t>
  </si>
  <si>
    <t>No such law exists. 
 Corroborated with: Ken Purdy, director of Human Resources Management Services, email, Feb. 19, 2015.</t>
  </si>
  <si>
    <t>Ohio Revised Code 102.02 A, Financial disclosure statement filed with ethics commission, 2004 (last amended effective March 3, 2015): http://codes.ohio.gov/orc/102.02</t>
  </si>
  <si>
    <t>Ethics Commission Rules, 74E O.S. Appendix I, rule 3.3
 http://www.oklegislature.gov/osstatuestitle.html
 https://drive.google.com/file/d/0B0BgaBXva60WOXJDaEs0UDdFQms/view</t>
  </si>
  <si>
    <t>Oregon Revised Statutes Chapter 244 - Government Ethics, Section 244.050 (1974)
 https://www.oregonlegislature.gov/bills_laws/lawsstatutes/2013ors244.html</t>
  </si>
  <si>
    <t>The governor's budget office provides on line volumes I and II of the Executive Budget, which present assumptions on expected revenue and expenditures. Available free on line from the Governor’s Budget Office are annual revenue estimates, monthly revenue reports on the General Fund and the state Road Fund, and appropriations/spending reports. Among the latter are appropriations reports for the General Fund, the Lottery Fund, the Excess Lottery Fund for FY2015, 2014, 2013 and 2012. Finally, the state Treasurer’s Office provides on line reports, including the State of the Treasury Report -2014 (a 26 page report that includes revenue disbursements and management of the state’s debt) as well as annual reports on the state’s Debt Position and Debt Capacity.</t>
  </si>
  <si>
    <t>1. NJ Uniform Ethic Code (2011): http://nj.gov/ethics/docs/disclosure/fdsfaq.pdf. NJSA 52:13D-21 
 2. Executive Order No. 24 (2010): http://www.nj.gov/infobank/circular/eocc24.pdf.</t>
  </si>
  <si>
    <t>The Secretary of State’s Office does not publish copies of investigations and conducts no audits. The office is not granted investigative powers under state law. It does on occasion investigate complaints at the request of voters or county officials. However, these are informal investigations, and no reports of the findings are released. 
If the office finds probability of wrongdoing, it forwards that information to the Attorney General’s Office or the appropriate county office.
The Attorney General’s Office does not publish reports on its investigations.</t>
  </si>
  <si>
    <t>NMSA &gt; CHAPTER 10 Public Officers and Employees &gt; ARTICLE 16A Financial Disclosures &gt; 10-16A-3. Required disclosures for certain candidates and public officers and employees; condition for placement on ballot or appointment. (1997) 
  http://public.nmcompcomm.us/nmnxtadmin/NMPublicLink.aspx?jd=10-16A-3</t>
  </si>
  <si>
    <t>Dennis Bailey, lawyer with the Rushton Stakely law firm and general counsel for the Alabama Press Association, telephone interview, April 24, 2015. 
Mike Cason, al.com, state government reporter, April 12, 2015, telephone interview.
“The Quest for Payroll Records: 350 Days and Counting,” Trisha Powell Crain, Alabama School Connection, Dec. 29, 2014. http://alabamaschoolconnection.org/2014/12/29/the-quest-for-payroll-records-350-days-and-counting/, accessed April 28, 2015.
“Alabama attorney general advises Hoover school board it must release employee compensation records by name,” Jon Anderson, reporter, al.com, April 3, 2015. http://www.al.com/news/birmingham/index.ssf/2015/04/alabama_attorney_general_advis.html, accessed April 28, 2015.
“Attorney General rules in favor of openness,” Emily Featherston, Alabama Press Association, April 28, 2015. http://www.alabamapress.org/2015/04/28/attorney-general-rules-in-favor-of-openness/, accessed April 28, 2015.
“Hoover Board of Education votes to seek attorney general opinion on release of employee pay request,” Roy L. Williams, Hoover Sun, March 16, 2015. http://hooversun.com/news/hoover-board-of-education316/, accessed April 28, 2015.
“ACLU inquired about Huntsville schools monitoring students online; concerned blacks disproportionately punished,” Paul Gattis, reporter, al.com, Sept. 25, 2014. http://www.al.com/news/huntsville/index.ssf/2014/09/aclu_inquired_about_huntsville.html, accessed April 28, 2015.
“Huntsville schools paid $157,000 for former FBI agent, social media monitoring led to 14 expulsions,” Challen Stephens, reporter, al.com, Nov. 1, 2014. http://www.al.com/news/huntsville/index.ssf/2014/11/huntsville_schools_paid_157100.html, accessed April 28, 2015.
“What's in the report? Birmingham Water Works documents for possible sale still not public after 10 months,” Joseph D. Bryant, staff writer, al.com, Dec.  19, 2014. http://www.al.com/news/birmingham/index.ssf/2014/12/whats_in_the_report_birmingham.html, accessed April 28, 2015.
“Ready to sell?: Birmingham Water Works Board ramps talks to sell part of state's largest utility,” Joseph D. Bryant, staff writer, al.com, Nov. 21, 2014. http://www.al.com/news/birmingham/index.ssf/2014/11/ready_to_sell_birmingham_water.html, accessed April 28, 2015.
“Open records expert: Public has right to see Birmingham Water Works report used to justify selling assets,” Joseph D. Bryant, staff writer, al.com, March 20, 2015. http://www.al.com/news/birmingham/index.ssf/2015/03/open_records_expert_public_has.html, accessed April 28, 2015.
“Closed door meetings, secret report, looming vote highlight Birmingham Water Works Board action,” Joseph D. Bryant, staff writer, al.com. March 27, 2015. http://www.al.com/news/birmingham/index.ssf/2015/03/closed_door_meetings_secret_re.html, accessed April 28, 2015.
“Officer-involved shooting leads to fatality in LawCo,” Jonece Dunigan, The Decatur Daily, March 20, 2015. http://www.decaturdaily.com/news/lawrence_county/officer-involved-shooting-leads-to-fatality-in-lawco/article_b6010139-098d-5d5c-8e1a-91002f98c3aa.html, accessed April 28, 2015.
“Lawrence County citizens deserve transparency,” Decatur Daily editorial staff, The Decatur Daily, April 4, 2015. http://www.decaturdaily.com/opinion/editorials/lawrence-county-citizens-deserve-transparency/article_6620ceef-6eb5-5711-b9fe-90192af78430.html, accessed April 28, 2015.
Trisha Powell Crain, executive director of the Alabama School Connection, July 6, 2015, email interview.</t>
  </si>
  <si>
    <t>Prior to releasing the governor’s proposed 2015–17 budget, the state in November adopted a preliminary maintenance-level budget outlook that listed revenue, expenditures, spending allocations and other items in significant detail. The forecast is updated regularly and is available online on the state Economic and Revenue Forecast Council without fee.</t>
  </si>
  <si>
    <t>New Hampshire Statutes Chapter 15-A:4 Designated Public Officials, 2006
  http://www.gencourt.state.nh.us/rsa/html/I/15-A/15-A-4.htm 
  Confirmed with Sara Willingham, New Hampshire Division of Personnel, Director of Personnel, Feb. 12, 2015, Lowell, Mass., phone</t>
  </si>
  <si>
    <t>A 100 score is earned if the entity publishes reports of all its investigations or audits within a month of their conclusion, and the reports are available to the public online.  
A 50 score is earned if reports are available to the public between one and three months after their conclusion, or if the reports are only available upon request.
A 0 score is earned if reports become available six months or more after their conclusion, only summaries are available or are not available at all.</t>
  </si>
  <si>
    <t>There is not a single document for all pre-budget assumptions. Revenue estimates are created based on the economic outlook approved by the Joint Advisory Board of Economists. The Governor’s Advisory Council on Revenue Estimates arrives at the revenue estimates by Thanksgiving and the estimates are published with the governor’s proposed budget in mid-December. The assumptions are published at the same time as the proposed budget.
The revenue estimates released with the 2014-16 proposed budget amendments run out through 2022 (or eight years of projections) for the general fund, and 2020 (or six years of projections) for the non-general fund.
Finance Secretary Ric Brown presents the revenue estimates and economic forecast to the House Appropriations and Senate Finance committees before the governor gives his budget proposal. The budget proposal includes expected spending, debt levels and department-by-department allocations. All of the revenue forecasts and the budget proposal are available online, for free, when the budget is released and announced to the legislative committees who oversee the budget.
Separately, the Department of Treasury releases assumptions on the commonwealth's debt levels for 10 years into the future. And on the first day of or before the legislative session considering the two-year budget opens, the Department of Planning and Budget unveils a six-year financial plan that includes general fund spending.</t>
  </si>
  <si>
    <t>Can citizens access  election oversight records?</t>
  </si>
  <si>
    <t>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281.571, Public Officers and Employees, Statement of Financial Disclosure, Contents; regulations, 1977
 https://www.leg.state.nv.us/NRS/NRS-281.html#NRS281Sec571</t>
  </si>
  <si>
    <t>The executive publishes a comprehensive Executive Budget Summary at the beginning of every calendar year. It is published with the budget proposal in advance of the budget vote. In addition, the Department of Finance and Management regularly publishes the latest data on revenues, expenditures, debt levels, and budget preferences (examples included in sources).
 All this information is posted online immediately.</t>
  </si>
  <si>
    <t>Missouri Revised Statutes, 1990, Chapter 105 Section 483, amended 1991, 1996, 1997, http://www.moga.mo.gov/mostatutes/stathtml/10500004831.html 
 Missouri Revised Statutes, 1990, Chapter 105 Section 491, amended 1991, 1997, http://www.moga.mo.gov/mostatutes/stathtml/10500004911.html
 Missouri Revised Statutes, 1965, Chapter 105 section 450, amended 1978, 1991, 1997, http://www.moga.mo.gov/mostatutes/stathtml/10500004501.html</t>
  </si>
  <si>
    <t>Montana Code Annotated, title 2, chapter 2, part 1, section 6, 1980, http://leg.mt.gov/bills/mca/2/2/2-2-106.htm
Commissioner of Political Practices, Form D-1, http://politicalpractices.mt.gov/content/5campaignfinance/CompleteD1BusinessDisclosureStatement
Mary Baker, Commissioner of Political Practices, program supervisor, 6 February 2015, Helena, Montana, email</t>
  </si>
  <si>
    <t>Direct contributions from corporations to candidates are not common, but they generally stay within the $1,000 cap for candidates who do not accept the spending cap or $5,000 for candidates who do accept a cap or political parties. 
There are exceptions. During the 2014 election, one company, Waste Management, contributed $13,000 to the state Democratic Party.
Corporations more commonly will form political action committees, which can give unlimited amounts to other political committees or parties. Examples in New Hampshire include the Xerox Corp. PAC, Bank of America PAC, and WellPoint PAC.</t>
  </si>
  <si>
    <t>In practice, the entity/ies mandated to monitor elections publishes the results of its investigations or audits.</t>
  </si>
  <si>
    <t>Title 25, Chapter 4, Section 27 of the Mississippi Code; MISSISSIPPI ETHICS COMMISSION; Contents of statement of economic interest http://law.justia.com/codes/mississippi/2013/title-25/chapter-4/article-1/section-25-4-27
 Title 25, Chapter 4, Section 17 (e) of the Mississippi Code; MISSISSIPPI ETHICS COMMISSION; Duties of commission
 http://law.justia.com/codes/mississippi/2013/title-25/chapter-4/article-1/section-25-4-17
 Statements of Economic Interest, Mississippi Ethics Commission.
 http://www.ethics.state.ms.us/ethics/ethics.nsf/webpage/A_stmt_econ_int?OpenDocument
 Title 25, Chapter 4, Section 25 of the Mississippi Code; MISSISSIPPI ETHICS COMMISSION; Statement of economic interest; filing generally
 http://www.ethics.state.ms.us/ethics/ethics.nsf/PageSection/A_ethics_laws_laws/$FILE/Ethics%20Laws.htm?OpenElement#s25_4_25
 Mississippi Ethics Commission, Statements of Economic Interest http://www.ethics.state.ms.us/ethics/ethics.nsf/webpage/A_stmt_econ_int?OpenDocument</t>
  </si>
  <si>
    <t>For the most part, citizens receive responses to access to information requests within a reasonable time period and at no cost.
Some agencies try to charge a research fee to look up public documents, but the law specifically says citizens cannot be charged for access to those documents, said Jim Angell, executive director of the Wyoming Press Association.
Fees for photocopies are usually charged and it can take several weeks to get the full request, Angell says, although the law says requestors must receive a response within seven business days. 
The former Superintendent of Public Instruction filed a records request with the state in 2013 for a set of Education Department contracts as well as emails from staff. While some documents were provided, not all of the information was released within a year of the request.</t>
  </si>
  <si>
    <t>The open records law does allow the custodian to waive the allowable fees in cases where it deems the release of records to be in the public interest. This is sometimes done, sometimes not. 
A report from 2013 states that "The Department of Natural Resources, according to spokesman Bill Cosh, responded to the 337 requests it received last year in an average of 12.4 days, roughly half that of DOA (Department of Administration)." Bill Lueders confirms these numbers are still applicable for the time period of 2013 and 2014. 
The problem of fees has been mitigated by a 2012 state Supreme Court decision, Milwaukee Journal Sentinel vs. the City of Milwaukee, which held that custodians cannot charge for the time they spend reviewing records and deciding what information to redact. The Open Records Law also contains an exemption for drafts, which it defines as records “prepared for the originator's personal use or prepared by the originator in the name of a person for whom the originator is working." 
Wisconsin’s open records law puts several obstacles in the way of people seeking access to public records. First, the law allows for the imposition of high costs imposed on individuals who make a request for public records. The law permits a government authority to charge only the “actual, necessary and direct cost” of reproducing records, but the law contains a provision allowing the authority to charge for the location of records if the cost of such efforts would be more than $50. That deters individuals, members of the media, or civic organizations from making large-volume records requests.
There are few deadlines that government officials have to meet. The law says response must be provided “as soon as practicable and without delay," but the public records law does not require response within any specific time, such as “two weeks” or “48 hours.” The Wisconsin Department of Justice has published a policy that says 10 working days generally is a reasonable time for responding to a simple request for a limited number of easily identifiable records. For requests that are broader in scope, or that require location, review or redaction of many documents, a reasonable time for responding may be longer. An arbitrary and capricious delay or denial exposes the records custodian to punitive damages and a $1,000 forfeiture.
But the practice is sometimes (but not always) different. For example, a reporter for the Milwaukee Journal Sentinel asked the Wisconsin Department of Administration for emails and text messages received about the circumstances in which a deputy secretary resigned. He received a response 352 days after the request was filed.
In June 2015, Wisconsin Attorney General Brad Schimel announced creation of an Office of Open Government to help the public obtain government records more quickly and consistently. The Republican attorney general said he wants to ensure that his office is being timely in releasing records such as Department of Justice investigations into shootings by police officers and that the agency is applying state law in a similar manner across the board whenever a member of the public requests government records. Also, Schimel said he wants to provide consistent and prompt advice to other state and local officials as well as citizens when they have questions about the state's long-standing law requiring that most records about the affairs of government be released to the public upon request. The same goes for open meetings for official bodies and other state laws related to transparent government, the state's top lawyer said, noting the presumption of openness in Wisconsin law.</t>
  </si>
  <si>
    <t xml:space="preserve">Peggy Nighswonger, Wyoming Election Director, Secretary of State's Office, April 21, 2015, phone. 
Bob Kuchera, Employee representative, Wyoming Public Employees Association, June 29, 2015, phone. 
Despite state audits, Wyoming small-town leaders face little accountability, Laura Hancock, Casper Star-Tribune, April 22, 2013
http://trib.com/news/state-and-regional/despite-state-audits-wyoming-small-town-leaders-face-little-accountability/article_30c9de54-851e-5114-bdb5-ec4d5d395e9c.html
Wyoming State Personnel Rules, Chapter 2,  Section 3, Online, Jan. 28, 2015        http://www.wyoming.gov/loc/06012011_1/DOCS%20HR/Rules/AllChaptersCombinedWithCoverAndTOCCURRENT.pdf                </t>
  </si>
  <si>
    <t>The state issues a consensus report on revenues before any budget proposal is made public. The report is created by the Office of Management and Budget, the Legislative Fiscal Analysis Unit, and the Utah State Tax Commission.
The governor yearly releases a budget through his Governor's Office of Management and Budget. The executive and legislative branches publish consensus pre-legislative session revenue estimates usually in early December. (See Page 22 of the 2014 budget proposal for these revenue estimates.) The 45-day legislative session begins the last week of January. The governor releases budget recommendations at about the same time. The budget recommendations reflect the consensus revenue estimates but sometimes the governor includes proposals for revenue enhancements (policy changes). The budget recommendations also include base budget information and proposed budget changes. The document is available to citizens online at no cost.</t>
  </si>
  <si>
    <t>There are no limits on the corporate donations.
 Union Pacific Railroad and Conagra Foods, for instance, each donated $25,000 in 2014 to the gubernatorial campaign of Pete Ricketts.</t>
  </si>
  <si>
    <t>In Montana, corporations may not contribute directly to candidates or political parties. 
Since the Supreme Court's 2012 American Traditions Partnership v. Bullock ruling overturning Montana's law prohibiting corporate campaign spending, corporations may now make unlimited contributions to independent political committees. However, there must be a firewall between the candidate and the corporation and the two entities may not coordinate expenditures. And if independent expenditures are made, they must be reported. 
In 2013, Commissioner of Political Practices (CPP) Jonathan Motl began issuing decisions on a backlog of widespread corporate spending complaints from Montana's 2010 and 2012 elections. In those decisions the CPP determined that political committees, especially Western Tradition Partnership, now named American Tradition Partnership (ATP), violated campaign laws by coordinating with candidates to make illegal election expenditures, usually for attack mailers. Such a contribution is prohibited in any amount, so reporting the contributions would not have solved the problem. ATP also violated the law by claiming to be an educational group, rather than registering as a political committee and disclosing its spending. 
In 2010 and 2012 there were approximately 20 complaints alleged illegal use of corporate funds in candidate campaigns in 2014 there were approximately 11 complaints filed alleging failure to properly report and disclose corporate independent expenditures. In 2014 more complaints focused on spending by Montana groups as opposed to spending by outside groups, which was more common in 2010 and 2012.
For example, a Missoula law firm used corporate funds in direct support of a candidate for sheriff. In another a corporation formed to support conservative Republicans in Teton County's primary election made illegal corporate donation in direct support of a candidate.
Greater enforcement, reduced confusion about the implications of the Supreme Courts' rulings in American Traditions Partnership v. Bullock  and Citizens United, and 2014 being a mid-term election likely contributed to fewer outside corporate expenditure complaints in 2014. The CPP held a campaign school for candidates in 2014 and also tries to educate them to evaluate the source of donations so they do not accept illegal corporate contributions. 
The CPP reports that candidates in 2014 were still approached by corporations, but the candidates were more savvy about checking to see if they were following campaign rules.</t>
  </si>
  <si>
    <t>Reid Magney, public information officer Wisconsin Government Accountability Board; email interviews Jan. 26, 27, 2015
Tokaji, Daniel P., America's Top Model: The Wisconsin Government Accountability Board (January 16, 2013). Ohio State University (OSU) - Michael E. Moritz College of Law. Available at SSRN: http://ssrn.com/abstract=2201587 or http://dx.doi.org/10.2139/ssrn.2201587 
"Elections board head defends agency in the wake of audit, GOP criticism," Wisconsin State Journal, By Mary Spicuzza, Dec. 17, 2014  
http://host.madison.com/news/local/govt-and-politics/elections-board-head-defends-agency-in-the-wake-of-audit/article_67c0c181-e5df-590c-8f96-93cece231d6b.html
"Son of Scott Walker's former campaign chairman appointed to UW Board of Regents," By Dennis Punzel, Wisconsin State Journal, May 22, 2015</t>
  </si>
  <si>
    <t xml:space="preserve">In Texas, predicting spending assumptions and forecasting revenue is the responsibility of the Texas State Comptroller’s Office rather than the governor. The office, according to the State Archives, was created by Article IV of the Texas Constitution of 1876 and is responsible for collecting state revenue, tracing expenditures and monitoring the financial condition of the state.  
The comptroller, who is elected, provides a much-anticipated revenue forecast on the eve of every biennial legislative session that essentially kicks off lawmakers’ budget deliberations by telling them how much money they will have to spend. 
The revenue statement deals primarily with available revenues which is used by the legislature to make expenditures for the upcoming biennium but it also includes some information on debt.  The comptroller’s office makes a valid point that it has 24/7 information, almost in real time, on spending and debt at the state and local level through the state’s Transparency Texas Website.  The site, which is regarded as one of the best state transparency websites, has details on spending, debt, contracts by state agencies and cities. as well as other financial information.
The revenue estimate for the 2016-17 fiscal biennium was released by Texas Comptroller Glenn Hager at a January 2015 press conference and is available on the comptroller’s Texas Transparency website, along with a video, a summary of the estimate and a site in which to download the full report.  
 </t>
  </si>
  <si>
    <t>Acknowledgement of the request is usually made on time and at no cost, but getting the actual documents can be a little tougher. 
 Don Smith, executive director of the WV Press Association, said the state’s FOIA law gives agencies five days to respond to requests, and that most agencies meet that. However, there’s no deadline for producing the documents requested. “Furthermore, the Supreme Court has said they can charge for that information, and it’s all across the board,” he said. “It seems like some of them are using that to try to chill FOIA requests. And we’re seeing public officials responding that this request will have to be handled on an overtime basis, which isn’t right.”
  One exception has been the state Attorney General’s office, which forced the Charleston Daily Mail to go to court to get state records relating to a lawsuit filed by the previous attorney general against a company that the current attorney general lobbied for in the past, said Smith. 
  “Generally, working with state agencies, my experience has been good,” said Phil Kabler, statehouse correspondent for the Charleston Gazette, adding that some agencies have no issue with providing documents but require a FOIA so they can have it on record as a document request.
  Sean McGinley, partner in the law firm DiTrapano Barrett DiPiero McGinley &amp; Simmons, said he generally gets some kind of response, although it’s not always what he asked for. “I litigate FOIA claims for the media after they have been denied,” he said. “But I never have more than one or two a year.”
  McGinley said the state Supreme Court recently ruled that agencies could charge for the time employees spent responding to FOIA requests. “There’s a possibility that that could make records more expensive than anyone could afford,” he added. “I think it’s an avenue for mischief.”</t>
  </si>
  <si>
    <t>The New Mexico Judicial Standards Commission, the independent state body in charge of investigating allegations of judicial misconduct, investigates complaints from the public and initiates investigations by its own motion. The Commission in 2014 concluded 15 cases through court procedures; issued 21 informal letters of caution and referred five cases for informal remedial measures (mentorship, education, counseling etc.). Details of the disposition of cases are hard to determine because the vast majority of the proceedings are kept confidential.</t>
  </si>
  <si>
    <t>In law, the audit agency is required to report on its investigations, activities, and advisory opinions.</t>
  </si>
  <si>
    <t>Pam Robinson, Administrator of the Public Funds Division, Wyoming, Department of Audit, May 6, 2015, phone. 
Pavement and paychecks: Audit of La Barge finds problems with mayor's work, Laura Hancock, Casper Star-Tribune, Nov. 16, 2014
http://trib.com/news/state-and-regional/govt-and-politics/pavement-and-paychecks-audit-of-la-barge-finds-problems-with/article_e45e1614-3a3f-5612-8591-d11109914931.html 
Despite state audits, Wyoming small-town leaders face little accountability, Laura Hancock, Casper Star-Tribune, April 22, 2013
http://trib.com/news/state-and-regional/despite-state-audits-wyoming-small-town-leaders-face-little-accountability/article_30c9de54-851e-5114-bdb5-ec4d5d395e9c.html</t>
  </si>
  <si>
    <t>Julie Archer, project manager for Citizens Action Group, in a telephone interview Jan. 8, 2015, from her office in Charleston WV.
Jake Glance, spokesman for Secretary of State’s Office, in an email interview from the state Capitol on Jan. 22, 2015.
Phil Kabler, statehouse correspondent for the Charleston Gazette, in a telephone interview from his office in the state Capitol on Feb. 11, 2015.</t>
  </si>
  <si>
    <t>No such limits exist. As such, candidates, political parties, and ballot action committees may receive any amount of contribution from a corporation as long as it is appropriately reported and the limits on anonymous contributions and cash contributions are not exceeded.
Research of news archives and official documents revealed no violations of the anonymous and cash contribution limits for state candidates or committees involving contributions from corporations during the study period.</t>
  </si>
  <si>
    <t>The Judicial Conduct Committee reviews and investigates allegations of judicial misconduct with some regularity, but it rarely imposes sanctions on judges, and when it does it typically opts to issue a reprimand rather than recommend the suspension or removal of a judge. 
 In 2013, the committee reviewed 78 matters and elevated six to level of formal complaints requiring more thorough investigation, according to its annual report. There was a similar rate of investigations in 2014. 
 In April 2014, the conduct committee issued only its third formal censure in four years, after reviewing more than 130 cases in that time period. The case involved a Superior Court justice, John Lewis, who was censured for comments that could be construed as biased. He was accused, among other things, of saying that the growing number of female lawyers diminished the stature of the legal profession and hurt education because it meant fewer women teachers. Lewis announced his retirement at the time the reprimand was issued. 
 Longtime court observers have faulted the panel for preferring to settle complaints quietly and without serious rebukes. They point to a case prior to the study period, in 2008, in which a Superior Court judge admitted helping shield the assets of her lawyer husband after he was disbarred for exploiting an elderly client. The conduct committee recommended a three-month suspension to the state Supreme Court. The high court instead voted to suspend her for three years; she then resigned. 
 Others involved in judicial conduct review have noted that a substantial number of grievances brought before the committee are beyond its purview and often involve attempts to relitigate cases. The infrequency of sanctions, they say, reflects the fact that judges who engage in serious improprieties are the exception to the rule.</t>
  </si>
  <si>
    <t>State Auditor Glen Gainer in a telephone interview from his office in the state Capitol on Feb. 6, 2015.
State Auditor’s office Web site, accessed on April 23, 2015. 
https://www.wvsao.gov/ChiefInspector/Default.aspx
Matt Harvey, assistant managing editor of the Exponent Telegram, in an article entitled Former FSU official David Tamm pleads guilty to federal charges, published Jan. 8, 2014.
http://www.theet.com/news/local/former-fsu-official-david-tamm-pleads-guilty-to-federal-charges/article_4a562b8a-7892-11e3-bfdb-0019bb2963f4.html
Matt Harvey, assistant managing editor of the Exponent Telegram, in an article entitled Ex-Fairmont State official headed to prison, published May 15, 2014.
http://wvpress.org/news/ex-fairmont-state-official-headed-prison/
Stuart Stickel, deputy state auditor, in an email interview from his office in the state Capitol on June 5, 2015.</t>
  </si>
  <si>
    <t>Dave Ammons, communications director for Washington Secretary of State via email 3/4/2015;
Brad Shannon, editorial writer for The Olympian, phone interview 3/20/2015;
Washington State Executive Ethics Board results of enforcement, accessed 4/27/2015
http://www.ethics.wa.gov/ENFORCEMENT/Results_of_Enforcement.htm</t>
  </si>
  <si>
    <t>Todd Berry, president, Wisconsin Taxpayers Alliance, phone and email interviews, Feb. 22, 2015, and Feb. 27, 2015
Rick Chandler, state Revenue Secretary. Phone interview, Feb. 22, 2015 , Richard.Chandler@revenue.wi.gov 
LAB Report 14-16 “Biennial Report,” December 2014 http://legis.wisconsin.gov/lab/reports/14-biennialreport.pdf
"2 years after outcry, UW System much clearer about reserves," By Karen Herzog of the Milwaukee Journal Sentinel, Oct. 6, 2014, http://www.jsonline.com/news/education/2-years-after-outcry-uw-fund-balances-remain-largely-unchanged-b99365722z1-278281041.html</t>
  </si>
  <si>
    <t>Though there are no documented cases of corporate contributions to candidates and parties circumventing donation limits, the mechanisms in place to monitor and investigate potential violations are flawed. 
The Minnesota Campaign Finance and Public Disclosure Board is responsible for independently initiating investigations of abuse, the Board heavily relies on outside tips, particularly from competing political parties or lobby groups to identify potential violations.
That said, the ban on corporate donations to candidates and political parties is generally followed in Minnesota according to Goldsmith, though exemptions for nonprofit corporations do provide a loophole to such regulations. In addition to the unlimited contribution limit for nonprofit corporations, these entities can also provide administrative assistance to one political committee or political fund as long as it totals less than $5,000 annually or 7.5 percent of the expenditures of the political committee or political fund. Nonprofit corporations groups are also not required to disclose information about individual donations unless the contribution is $1,000 or more. 
In 2013, the Minnesota Campaign Finance and Public Disclosure Board was given the authority to investigate potential corporate political expenditures violations and issue advisory opinions. Previously, the Office of Administrative Hearings/County Attorney was responsible for dealing with such issues.</t>
  </si>
  <si>
    <t>Interview with Cameron Quinn, professor at George Mason University, interviewed on Feb. 5, 2015; Interview with Jack Young, election law expert at Sandler, Reiff, Lamb, Rosenstein &amp; Birkenstock, interviewed on Feb. 5; interview with Quentin Kidd, professor at Christopher Newport University on Feb. 18.
June Jennings, State Inspector General, Richmond, Va., 6 March 2015, interview by email.
Ron Jordan, executive director of Virginia Governmental Employees Association, Richmond, Va., 10 March 2015, interview by phone.
Bill Sizemore, retired reporter from The Virginian-Pilot, Norfolk, Va., 12 March 2015, interview by phone.</t>
  </si>
  <si>
    <t>In South Dakota, there is no formal pre-budget statement. However, the governor delivers his budget address and releases all the published information listed in the criteria in one single day. That's the day that he delivers his annual budget address each December, in advance of the annual legislative session. The information is unveiled during the address, when the governor speaks to all of the legislators in the House chamber. At the time of the speech, the governor's formal published budget proposal is also made available with all of the things listed in the indicator's criteria. Then, in January, legislators convene and begin working on the budget legislation, which they adopt in March.
 The entire text of the budget address, along with slides used in the address and a video, are made available on the governor’s website for free viewing the day of the address.
 Further budget information is made available at the same time for free viewing on the website of the executive branch’s Bureau of Finance and Management.</t>
  </si>
  <si>
    <t>The Nevada Judicial Discipline Commission has the authority to independently initiate investigations and impose penalties on offenders. The penalties can range from reprimands to removal from office.
However, a judge penalized by the commission can appeal to the Nevada Supreme Court, and the high court can revise any penalty imposed by the commission.
There can be long delays in cases. For example, former Clark County Family Court Judge Steven Jones faced a misconduct charge dating to 2006, involving his role in a $2.6 million investment scheme, and finally, in September 2014, he pleaded guilty to a federal conviction in the case and resigned from the bench. In a plea agreement, he admitted to using his judicial office to further the investment scheme.
The Judicial Discipline Commission had a separate investigation into the allegations against Jones, and at one point suspended Jones for three months. The federal case ultimately took precedence over the commission's case.</t>
  </si>
  <si>
    <t>Thomas Shapley, spokesman for Washington Auditor's Office, email interview 4/15/2015; 
State Auditor's report on Port of Seattle Fraud Investigation, 9/15/2014 http://portal.sao.wa.gov/ReportSearch/Home/ViewReportFile?arn=1012534&amp;isFinding=false&amp;sp=false
Fraud report for Department of Natural Resources, 11/3/2014 
http://portal.sao.wa.gov/ReportSearch/Home/ViewReportFile?arn=1012889&amp;isFinding=false&amp;sp=false</t>
  </si>
  <si>
    <t>Allen Gilbert, exec. dir. ACLU VT, personal interview, Jan. 6, 2015.
Sec. State Jim Condos, personal interview Jan. 6, 2015. 
J. Michel, VPIRG Demcracy advocate, email Jan. 13, 2015
Paul Burns, exec. dir, VPIRG, personal interview May 15, 2015.</t>
  </si>
  <si>
    <t>June Jennings, Virginia Inspector General, 19 February and 6 March 2015, Richmond, Virginia, interview by phone and email.
Martha Mavredes, Auditor of Public Accounts, 18 February 2015, Richmond, Virginia, interviewed by email.
Auditor of Public Accounts law, Section 138. 1950. http://law.lis.virginia.gov/vacode/title30/chapter14/section30-138/</t>
  </si>
  <si>
    <t>There is nothing in the law explicitly stating that disclosures must be regularly audited (Montana Code Annotated, title 2, chapter 2, part 1, section 6). 
However, they must be superficially examined by the Commissioner of Political Practices' office at least once because "An individual may not assume or continue to exercise the powers and duties of the office to which that individual has been elected or appointed until the statement has been filed as provided in subsection (1)."</t>
  </si>
  <si>
    <t>Corporate checks are not accepted by candidates or the political parties' campaign accounts. However, corporate money is funneled into the parties' administrative accounts. Those accounts are supposed to fund overhead expenses and basic activities such as get-out-the-vote efforts. But corporate money -- so-called soft money -- within those administrative accounts is routinely used to finance issue ads and ads directly backing candidates. Because of the secrecy involved with the "dark money" in Michigan politics, it is also widely suspected that PACs accept corporate and labor union money to fund issue ads.
The Michigan Campaign Finance Network, a nonprofit watchdog group, has found that since 2000, political parties, nonprofit groups and PACs have sponsored more than $130 million worth of "candidate-focused television advertisements that sought to define political candidates' suitability for public office." Many of those ads exuded a distinctly pro-business or pro-labor message.
In the 2014 election cycle for governor, the MCFN tracked TV stations’ campaign advertising schedules and found that the Republican candidate benefited from nearly $18.9 million in unregulated issue ads that assisted incumbent Gov. Rick Snyder. At the same time, the Democratic challenger, Mark Schauer, received $16.3 million worth of assistance from issue ads.
The donors behind these elaborate TV campaigns – contributors to groups such as the Democratic and Republican governors’ associations, the National Education Association and the Michigan Republican Party – were never reported, as is allowed under Michigan law. The MCFN found that similar practices were undertaken for other statewide offices, such as secretary of state, attorney general and state Supreme Court.</t>
  </si>
  <si>
    <t>The Budget in Brief provides assumptions on expected revenues, expenditures, debt-levels and allocations. It is published in a pdf format online on the Office of the Budget's website and is accessible immediately after the budget proposal is announced in March, well in advance of the budget vote.</t>
  </si>
  <si>
    <t>Justin Lee, deputy director of elections, Lt. Governor's Office, in-person interview on March 24, 2015, Salt Lake City.
Jenn Gonnely, Executive Director, Utah Chapter of League of Women Voters, in-person interview on February 10, 2015, Salt Lake City.
Jean Mills-Barber, HR Director, Utah Department of Human Resource Management, email response to questions, April 14, 2015.
Todd Sutton, Employee Representative, Utah Public Employees' Association, phone interview April 14, 2015, Salt Lake City.</t>
  </si>
  <si>
    <t>Auditor Doug Hoffer, personal interview Jan. 21, 2015.
Former Auditor Elizabeth Ready telephone interview Feb. 10, 2015.
Allen Gilbert, Ex. Dir. VT ACLU email Feb. 10, 2015.</t>
  </si>
  <si>
    <t>Twice a year, in May and November, the state budget office, which is under the control of the governor, holds a revenue estimating conference. During this conference they provide estimates covering expenditures, debt levels and allocations. These reports can be found on the budget office web site, and inform the governor's budget proposal.</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</si>
  <si>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To view actions of the State Auditors office, go to this link:http://auditor.utah.gov/news/, Accessed June 10, 2015.
February List of Delinquent Filers Among Utah’s Local
Government Entities,State Auditor News Release, March 5, 2014, auditor.utah.gov/wp-content/uploads/sites/6/2013/05/State-Auditor-PR-Delinquent-Local-Government-Filers-Update-3-5-2014-Final.pdf. Accessed June 10, 2015.
Office of the Utah State Auditor Releases a Special Financial Audit
of the Department of Alcoholic Beverage Control, Utah State Auditor News Release May 26, 2015, http://auditor.utah.gov/wp-content/uploads/sites/6/2013/05/News-Release-Office-of-the-Utah-State-Auditor-Special-Financial-Audit-Report-No.-15-01-Department-of-Alcoholic-Beverage-Control.pdf, Accessed June 10, 2015.
Department of Alcoholic Beverage Control Audit, Report 13-31. Utah State Auditor, Salt Lake City. http://financialreports.utah.gov/saoreports/2013/13-31DABCFinancialMay-Nov2013AlcoholicBeverageControl,Departmentof.pdf, Accessed June 10, 2015.
Audit: Utah liquor stores not selling fast enough, Associated Press published in Washington Times, Michelle Price, Nov. 18, 2014, http://www.washingtontimes.com/news/2014/nov/18/audit-utah-liquor-stores-not-selling-fast-enough/?page=all, Accessed June 10, 2015.
Auditor raises flags about Utah retirement system, Lee Davidson, Salt Lake Tribune, Feb. 27, 2013, http://www.sltrib.com/sltrib/politics/55904262-90/audit-dougall-grama-open.html.csp. Accessed May 9, 2015.
An auditor with an eagle eye, Deseret News, Lee Benson. Jan. 1, 2014.
http://www.deseretnews.com/article/865593374/An-auditor-with-an-eagle-eye.html?pg=all, Accessed June 11, 2015.
Performance report of the Ofice of Legislative Auditor General, Compendium of Budget Information,  http://le.utah.gov/lfa/reports/cobi2015/LI_AFA.htm#performanceTab. Accessed June 11, 2015.</t>
  </si>
  <si>
    <t>Alicia Pierce, communication director, Secretary of State, Jan. 12, 2015  
Randall Buck Wood, attorney, telephone interview, Jan. 15, 2015 
Elaine Wiant, president, Texas League of Women Voters, June 18, 2015
Texas Secretary of State, About the Elections Division, accessed April 23, 2015
http://www.sos.state.tx.us/
John Fainter, president and CEO, Association of Electric Companies of Texas, former Texas Secretary of State, 1983-1984.  Telephone interview, June 18, 2015
Tom Harrison, deputy director,  Texas County and District Retirement System, former director of the Secretary of State’s election division, 1988-1995.  Telephone interview, June 18, 2015.
Mark White, attorney, former Texas governor (1983-1987), Texas Secretary of State (1973-1977) telephone interview, Jan. 11, 2015</t>
  </si>
  <si>
    <t>Corporate contributions to candidates occasionally occur (in violation of the law), but there are no documented instances of corporations giving money to parties.
Since Jan. 1, 2013, state candidates in Massachusetts have been fined for accepting corporate contributions in violation of the law, though such violations rarely occur. 
In August, 2013, state Rep. Alan Silvia of Fall River, MA, agreed to pay $20,000 to settle a host of campaign finance problems, including accepting illegal corporate contributions totaling $1,250.   
“If a candidate deposits a corporate contribution, which is infrequent, it must be returned,” said Jason Tait, a spokesman for the Office of Campaign &amp; Political Finance (OCPF).
“I can’t go quite to 100 but I don’t think this has been much of a problem,” said University of Massachusetts-Boston Political Science Professor Maurice T. Cunningham, a veteran observer of state politics.  
In February, two businesses filed a state lawsuit challenging the ban on corporate contributions to Massachusetts candidates, claiming it is unfair given the fact labor unions are permitted to spend up to $15,000 annually to support candidates. The case is pending.</t>
  </si>
  <si>
    <t>The Minnesota Finance and Public Disclosure Board is responsible for auditing executive branch asset disclosure when there are enough staff resources to do so. Most audits by the Board are prompted by a tip or allegation of misconduct when financial irregularities are discovered or suspected. There are no random auditing mechanisms in place.</t>
  </si>
  <si>
    <t xml:space="preserve">The Governor's recommended budget presents the assumptions at work in the budget, such as expected revenue, expenditures, debt-levels and allocations among sectors. This statement is available free online. It is released in December, well before the budget vote in April.
It is preceded by Agency Request budgets from various state agencies. Those reports lay out the finances and policies by agency for consideration by the governor.  </t>
  </si>
  <si>
    <t xml:space="preserve">Prior to the presentation of the executive budget each year, the State Board of Equalization publishes pre-budget statements that expected revenue, expenditures, debt levels. 
The revenue certification packets and multiyear trend analysis presentations are available online for free through the Office of Management and Enterprise Services' website: http://www.ok.gov/OSF/News/State_Board_of_Equalization.html
There are additional pre-budget documents published by the state bond advisor and Oklahoma Tax Commission each year as well.  </t>
  </si>
  <si>
    <t>Email from Knoxville News Sentinel writer Tom Humphrey on April 4, 2015.
Phone interview with Mark Goins, state Elections Coordinator, on Feb. 27, 2015.
Phone interview with former Sen. Joe Haynes April 15, 2015.
WJLE news story “Election Commission wins another round in federal lawsuit,” published on Feb. 3, 2015: 
http://www.wjle.com/news/2015/election-commission-wins-another-round-federal-lawsuit</t>
  </si>
  <si>
    <t>No such law exists. 
Massachusetts law does not require the regular auditing of executive branch statement of financial interests that are required to be filed each year.    The statute requires the state Ethics Commission to inspect statements to ensure the filer has complied and the statement is not “deficient” but it does not require regular auditing. 
The state Ethics Commission’s rules and regulations state it will not review each individual record submitted to ensure it complies with every facet of the law, such as the redaction of financial account numbers.   
M.G.L., Chapter268B, Section 3 states that "(f) inspect all statements of financial interests filed with the commission in order to ascertain whether any reporting person has failed to file such a statement or has filed a deficient statement. If, upon inspection, it is ascertained that a reporting person has failed to file a statement of financial interests, or if it is ascertained that any such statement filed with the commission fails to conform with the requirements of section five of this chapter, then the commission shall, in writing, notify the delinquent; such notice shall state in detail the deficiency and the penalties for failure to file a statement of financial interests; (...)". 
---
Peer Reviewer comment: Agree.
The Massachusetts Financial Disclosure law includes language requiring regular review of Statements of Financial Interests by any entity to ascertain whether any reporting person has failed to file such a statement or has filed a deficient statement. 
In addition to this basic compliance audit, the Commission has commenced a full investigatory audit for any filer that is the subject of a preliminary inquiry into ethics violations, regardless of the nature of the violation.</t>
  </si>
  <si>
    <t xml:space="preserve">Harvey Kronberg, publisher, Quorum Report, telephone interview, Feb. 19, 2015
State Auditor confirms probe of no-bid contract with Austin firm 21CT, Dec. 19, 2014
http://www.statesman.com/news/news/state-regional-govt-politics/state-auditor-confirms-probe-of-no-bid-contract-wi/njXRC/
State Auditor’s Office, About the SOA, accessed April 25, 2015.
http://www.sao.state.tx.us/aboutsao/ 
Audit:  Texas health and welfare agency fumbles AT&amp;T contract, Dallas Morning News, Dec. 30, 2014
http://trailblazersblog.dallasnews.com/2014/12/audit-texas-health-and-welfare-agency-fumbles-att-contract.html/
--- 
Peer Reviewer source:
Texas Enterprise Fund. 2014.  Office of the State Auditor, accessed Jully 8, 2015
 http://www.sao.state.tx.us/reports/report.aspx?reportnumber=15-003.  </t>
  </si>
  <si>
    <t>While Ohio's governor doesn't publish a "pre-budget statement" about various budgetary assumptions, the budget itself contains numerous pages not only on expected revenue and expenditures, but also the underlying assumptions about the performance of the Ohio and U.S. economy that drove those projections. It is released well in advance of the budget vote.</t>
  </si>
  <si>
    <t>Craig Tieszen, state senator, 11 March 2015, email.
 Are S.D. Republicans policing themselves?, Bob Mercer, Pure Pierre Politics blog, 11 September 2013, http://my605.com/pierrereview/?p=9312
 Krebs Expanding Government to Give GOP Partisan a Job?, Cory Heidelberger, Madville Times blog, 1 January 2015, http://madvilletimes.com/2015/01/krebs-placing-gop-partisan-in-new-spokesman-position-for-secretary-of-state-office/
 Incoming SOS Krebs hires Rounds Coalition Director Jason Williams as her PIO, Pat Powers, South Dakota War College blog, 31 December 2014, http://dakotawarcollege.com/incoming-sos-krebs-hires-rounds-coalition-director-jason-williams-as-her-pio/</t>
  </si>
  <si>
    <t xml:space="preserve">No such law exists. 
The Ethics Commission is obligated, by law, to review every disclosure form that is filed. In 2014 that was 15,000 forms.  
The law requires that the agency: 
(5) (i) review each statement and report filed in accordance with Subtitle 6 or Subtitle 7 of this title; and
(ii) notify officials and employees submitting documents under Subtitle 6 of this title of any omissions or deficiencies.
The ethics commission review is not technically an audit but a compliance review.
The Ethics Commission is technically an executive agency and its members are appointed by the Governor (three members of which one must be from the opposing party) ,and one member each is nominated by the President of the Senate and the Speaker of the House (again appointed by the Governor), this set-up -- and despite some additional mechanisms to keep the agency without political influence on a daily basis -- the agency cannot be considered an impartial third party. </t>
  </si>
  <si>
    <t>The Office of Management and Budget does provide the Budget Section, an interim legislative committee, with occasional revenue forecasts but does not provide forecasts of other budget assumptions such as expenditure, debt levels and broad allocations among sectors. That information would be part of the governor’s actual budget request.
OMB forecasts are available online via minutes of the Budget Section or by request. The budget request is available for free online the day the governor delivers his budget address to the state legislature, which happens just before each biennial regular session, and is well in advance of budget voting.</t>
  </si>
  <si>
    <t>In law, members of the ethics entity/ies are required to file an asset disclosure forms.</t>
  </si>
  <si>
    <t>Ruth Ann Petroff, Wyoming Legislature, State House of Representatives, March 26, 2015, phone.   
Mel Orchard, attorney member, Commission on Judicial Ethics and Conduct, June 29, 2015, phone.
Larry Wolfe, Holland &amp; Hart LLP, Attorney, Lobbyist and Retired staff member of Wyoming Attorney General’s Office, March 26, 2015, phone. 
Joint Rules of the House and Senate, Wyoming State Legislature, Legislature’s website, accessed June 9, 2015
http://legisweb.state.wy.us/lsoweb/App_Themes/LSO/JointRules.pdf                       
Wyoming Commission on Judicial Ethics and Conduct 2014 Annual Report, Wyoming Commission on Judicial Ethics and Conduct website, 2014 https://drive.google.com/file/d/0BxmYASSd4V5bcExjN1A0YlRENlk/view?pli=1</t>
  </si>
  <si>
    <t>The governor issues a document that lists expected revenue, expenditures, debt-levels and allocations of funds to the various departments boards and agencies. It is issued in early March within a day of the governor's announcement of his budget. Voting on the budget occurs in June. It is available free on the web site on the Office of State budget and Management in pdf format. One can also ask for it in paper at no cost.</t>
  </si>
  <si>
    <t>Phone interview with Deborah Loveless, Director of State Audit, on Feb. 3, 2015.
Link to Division of Investigations, accessed May 6, 2015 
http://www.comptroller.tn.gov/ia/
Link to audits, accessed May 6, 2015
http://www.comptroller.tn.gov/sa/AuditsMore.asp
Tennessee Prison for Women Inmate Trust Fund Investigation, accessed May 6, 2015
http://www.comptroller.tn.gov/repository/ia/tnprisonforwomen.pdf
Findings of investigation of Fentress County Sheriff’s office, accessed May 6, 2015
http://www.comptroller.tn.gov/repository/ia/fentressfinal.pdf
Findings of special Investigation of Nashville Centennial Sportsplex Tennis Center, accessed May 6, 2015 
http://www.comptroller.tn.gov/repository/ia/sportsplex.pdf</t>
  </si>
  <si>
    <t>New York's governor releases an extensive pre-budget presentation geared toward the public in January, often tied to the State of the State address. In 2015, Gov. Andrew Cuomo called his 548-page presentation the "Opportunity Agenda" and used it to outline his spending priorities for the 2015-16 fiscal year.
 The executive statement includes revenue, expenditure, debt and allocation projections and is available for free on New York's Open Budget website. The budget proposal is accompanied by updated financial data from the third quarter of the current fiscal year, including revenue, expenditures and debt, which is used to create the next year's budget. The statement is released in advance of the legislative vote.</t>
  </si>
  <si>
    <t>Martin Guindon, state auditor general, 1 April 2015, email.
List of audits of state entities, Department of Legislative Audit, http://legislativeaudit.sd.gov/Reports/State/state_reports_all.htm, 1 April 2015.
Audit Report, Governmental Funds of the South Dakota Governor’s Office of Economic Development, as of June 30, 2013, and the four fiscal years then ended, http://legislativeaudit.sd.gov/Reports/State/Legislative%20Audit%20of%20GOED-February%2012,%202014.pdf.
South Dakota High School Activities Association Audit Report (with schedule of findings including inadequate controlss), Department of Legislative Audit, 30 June 2014, http://legislativeaudit.sd.gov/Reports/State/SD%20High%20School%20Activities%20Assoc%202014.pdf.</t>
  </si>
  <si>
    <t>No such law exists. 
 Maine law does not explicitly require that executive branch financial disclosure forms be regularly, or randomly, audited by an impartial third party.
 The financial disclosure statements are currently received by the Commission on Governmental Ethics and Election Practices, which “may adopt or amend rules to specify the reportable categories or types and the procedures and forms for reporting and to administer this section.” 5 § 19
 No rules, however, have been adopted mandating regular or random audits.</t>
  </si>
  <si>
    <t>The Maine Ethics Commission investigated six cases of corporations exceeding contribution limits to candidates in 2013 and 2014. 
 In early 2013, the campaign of Gov. Paul LePage received three donations from prominent Maine businesses Cianbro, FairPoint Communications and Maine Beer and Wine Wholesalers Association, which exceeded donation limits by $1,500, $500, and $1,500 respectively. The campaign acknowledged the errors and returned the surplus donation. The violations were attributed to a "turnover period" between campaign treasurers.
 In June of 2014, the campaign of Mike Michaud for Governor accepted maximum contributions from three businesses with the same address, which proved to be a single donor under law. The surplus donation in question was returned.
 Such incidents, however, constituted a small percentage (far less than 1%) of the total donations (in kind and quantity) by the candidates for governor in 2013 and 2014 and were neither common nor widespread, according to Maine Ethics Commission reports.
 Regulators and political observers point out that Maine is a small state, that 'business' cares about its reputation, and to a certain extent, this form of behavior is self-regulating and largely shunned, hence the relative lack of violations — reported or perceived.
 Perhaps more importantly, there are no legal limits on donations to either PACs or political parties, and these two avenues offer a more viable, and legal, alternative for corporations seeking to increase their influence on candidate campaigns and the election broadly.</t>
  </si>
  <si>
    <t>"Audit exposes multiple problems at GAB," By Richard Moore, Investigative Reporter, The Northwoods River News, Dec. 19, 2014.
Tokaji, Daniel P., America's Top Model: The Wisconsin Government Accountability Board (January 16, 2013).  Available at SSRN: http://ssrn.com/abstract=2201587 or http://dx.doi.org/10.2139/ssrn.2201587 
Legislative Audit Bureau, Audit of GAB, December 2014 
lab_audit_report_14_14_full_pdf_13314.pdf
Jan 30, 2015, and Feb. 4, 2015, email interviews with Reid Magney, public information officer, Wisconsin Government Accountability Board 608-267-7887
http://gab.wi.gov/campaign-finance. Accessed several times, including March 15, 2015.</t>
  </si>
  <si>
    <t>Louisiana’s law details what must be reported, when it should be reported, what to do if a mistake is found and the penalties for failing to file or filing inaccurate information. The law gives responsibility for auditing the reports to the Louisiana Board of Ethics.</t>
  </si>
  <si>
    <t>The Governor's initial budget proposal details revenue expectations and expenditures in February, and again in May after the budget has been adopted. It is posted online and makes copies available the same day he proposes. Collections and forecasts are issued monthly, he adds. Debt is reported in an annual report. There is no formal pre-budget statement. Former budget director Richard Keevey adds: the Treasurer often testifies before Legislative committees with responsibility for budget matters during the course of the year and generally provides updates on the state’s revenue picture at that time.</t>
  </si>
  <si>
    <t xml:space="preserve">Kentucky law gives the Executive Branch Ethics Commission the power to audit financial and asset disclosure statements filed by public officials but does not mandate it or set a frequency for auditing. 
Kentucky Revised Statutes Chapter 11A, Section 110, Subsection 11, states that the commission shall "audit statements and reports filed with the commission."
In addition, the state Auditor of Public Accounts office, has the authority under KRS 43.050 to audit the disclosure statements as part of the documents collected and managed by the Executive Branch Ethics Commission because it is a public agency. </t>
  </si>
  <si>
    <t>In December, a Consensus Revenue Estimate is presented to the Legislative Finance Committee and posted online. The group that drafts the report is made up of professional economists at the Taxation and Revenue Department, the Department of Finance and Administration, the Department of Transportation and the Legislative Finance Committee. It does not include information about expenditures.</t>
  </si>
  <si>
    <t>The Judicial Qualifications Commission is aggressive in investigating complaints. Any Nebraska citizen may bring a complaint to the commission concerning the conduct or qualifications of any Nebraska state judge. Upon the receipt of a complaint against any Nebraska state judge, the commission may conduct a confidential inquiry or investigation as it determines is necessary. 
 If the commission determines there is sufficient basis (“probable cause”) for disciplinary action, the commission may either publicly reprimand the judge following a closed hearing; or may conduct a public hearing and make a specific discipline recommendation to the Nebraska Supreme Court, which reviews and makes an independent determination. 
 All such discipline is made public.
 The only instance of an investigation and punishment in the last two years came in the case of a district judge accused of improperly intervening in a case involving a friend. The commission found that he had violated rules and issued a public reprimand.</t>
  </si>
  <si>
    <t>Under Kansas law, executive branch asset disclosure forms, which are known as statements of substantial interest, may be audited by the executive director of the Governmental Ethics Commission but there is no requirement that they be.</t>
  </si>
  <si>
    <t>Phone interview, S.C. Elections Commission Executive Director Marci Andino, June 8, 2015
Phone interview with S.C. election expert and policy analyst John Ruoff, Principal of The Ruoff Group, August 4, 2015
Phone interview, SC Progressive Network Director Brett Bursey, June10, 2015
Phone interview, Dr. Brenda Williams, co-founder of The Family Unit, Inc., and longtime voter registration activist,  June 13, 2015</t>
  </si>
  <si>
    <t>The budget process begins in the fall of the year preceding the two-year budget period, when agencies submit their requests for funds. These are published on the state Department of Administration's Budget Division website.
The Economic Forum, an independent panel of private-sector economists, also publishes in December a revenue forecast for the upcoming budget cycle. This also goes up on the Budget Division website and forms the basis for the proposed executive budget that the governor releases during his State of the State speech in January.</t>
  </si>
  <si>
    <t>The budget office of the Department of Administrative Services publishes a report online of fiscal projections of expenditures, revenues, debt levels and other information for the next two budget years, based on the data provided by separate agencies. The release precedes the presentation of governor’s budget by at least three months. The materials are available on the website, in PDF format, of the Department of Administrative Services.</t>
  </si>
  <si>
    <t>Interview with John Marion, executive director, Common Cause Rhode Island, Dec. 18, 2014, Providence RI, in person.
Interview with Robert Kando, executive director, Rhode Island Board of Elections, Feb. 4, 2015, phone.
Interview with Stephen Erickson, Rhode Island Board of Elections commissioner and a retired state judge, Feb. 6, 2015, phone.
Board of Elections secretary who filed discrimination complaint says she’s been fired, Jennifer Bogdan, Providence Journal, Jan. 20, 2015:
http://www.providencejournal.com/breaking-news/content/20150120-board-of-elections-secretary-who-filed-discrimation-complaint-says-shes-been-fired.ece
RI Board of Elections’ Employee Alleges Discrimination, Retaliation, Kate Nagle, GoLocalProv, Dec. 20, 2014:
http://www.golocalprov.com/news/RI-Board-of-Elections-Employee-Alleges-Discrimination-Retaliation</t>
  </si>
  <si>
    <t xml:space="preserve">The executive publishes a pre-budget assumption and policy statement  online in PDF format in November of odd-numbered years. It includes revenue projections, debt service and statewide expenditures. It does not break down allocations among sectors. 
The legislative fiscal division also publishes a budget analysis on its website ahead of the legislative session. </t>
  </si>
  <si>
    <t>Art Robinson, Chairman, Oregon Republican Party, January 20, 2015,  interviewed by phone. 
Tony Green, Communications Director, Oregon Secretary of State, January 27, 2015, via email.
Oregon Secretary of State's Office list of elected federal and state officials, with party affiliations.
http://sos.oregon.gov/elections/Documents/federal_statewide_officials.pdf, accessed June 2015
"Brown's labored credibility" Nigel Jaquiss (Willamette Week, 3/28/12)
http://www.wweek.com/portland/article-18988-brown%E2%80%99s_labored_credibility.html</t>
  </si>
  <si>
    <t xml:space="preserve">No such law exists. 
State agencies are responsible for auditing themselves, though the Illinois Office of the Auditor General "samples compliance" to see if management controls have been sufficient to ensure that individuals who are required to file economic disclosure forms have, in fact, done so. </t>
  </si>
  <si>
    <t>There is no formal pre-budget statement. The governor releases his proposed budget every other year in January, well in advance of the budget vote in May. It is available online for free immediately upon its release (most recent proposal: http://budget.nebraska.gov/b_2015-17_pubs.html).</t>
  </si>
  <si>
    <t>Wanda Murren, press secretary for the Pennsylvania Department of State, 13 April 2015, Harrisburg, Pa., interview by email. 
Sara Mullen, associate director of communications for the PA ACLU, 7/9 April 2015, interview by email.
John J. Contino, former executive director of the State Ethics Commission, 29 May 2015, Harrisburg, Pennsylvania, interview by phone.</t>
  </si>
  <si>
    <t>No pre-budget statement is published.
However, the Office of Administration publishes an executive budget every year at the beginning of the year including assumptions of tax revenue and figures on debt issuance and service. The revenue projections include a review of the previous year's revenue, the impact of the federal economy on the state, employment nationally and within the state, assumed growth rates, and tax credit redemptions. The section on public debt does not include projections but it includes the governor's recommendations on the appropriations required to manage it. The executive budget includes the governor's budget recommendations, which are more specific than broad allocation estimates.
The Office of Administration provides the document on its website for free as soon as it is presented to the General Assembly.</t>
  </si>
  <si>
    <t xml:space="preserve">There is no law governing auditing of executive branch asset disclosure forms.
 </t>
  </si>
  <si>
    <t>Idaho has no such law. It has no requirements for asset disclosure by members of the executive branch, whether elected or appointed.</t>
  </si>
  <si>
    <t>Online records are provided at no cost. Information on CDs and DVDs are charged $1 per disk plus scanning fee. Paper copies are 15 cents per page, which can add up.
 Obtaining paper records typically can take longer, six weeks to a couple of months.
 One issue is agencies providing information different from what's being sought. Agencies and officials also have fought strenuously to deny records. In 2015, the Washington Court of Appeals reversed a $723,000 penalty against the University of Washington for more than a year to comply with a former employee's records request. The court said the law requires prompt response to requests, but that it may take time to assess whether any part of it might be exempt from disclosure. Also, the city of Shoreline lost an eight-year court fight in 2015 after refusing to turn over emails and email metadata concerning a former deputy mayor.</t>
  </si>
  <si>
    <t>There are isolated examples of those who intend to deny requests dragging their feet, delaying responses. Most comply with the rules requiring an original response within five days with up to seven days more to comply. State agencies and localities also charge for some records, but will generally fill smaller requests without fees and tend to not charge journalists. The amount charged can vary widely under the Freedom of Information Law, which allows staff time to be included in the cost calculation.
 For example, the city of Richmond withheld all information related to a decision by former Chief Administrative Officer Byron Marshall’s decision to give departing finance official Sharon Judkins nearly $400,000 extra compensation. The city was weeks late in responding to the request, the explained it away by saying the records were protected and wrongly claimed that they did not have to get an extension if the records are protected.
 The state Office of Inspector General withhold a critical incident report on the son of state Sen. Creigh Deeds, D-Bath, who attacked his father with a knife and committed suicide. The inspector general wasn’t able to give a valid legal exemption for withholding the document, just “professional judgment,” he said. The report was later released more than two weeks after its completion.
 When Delmarva Media Group asked Accomack County Public Schools for overtime totals for employees in 2013, the school district estimated the total it could charge the media company between $349 and $698 to fill the request. Meanwhile, the neighboring county and sheriff’s department did not charge the same paper anything for the same records and responded within the required time.
 Former Attorney General Ken Cuccinelli’s office originally quoted a $14,000 price tag to state Sen. Donald McEachin, D-Henrico, for correspondence and records connecting the office to Jonnie Williams, who gave Cuccinelli about $18,000 in gifts and gave former Gov. Bob McDonnell about $170,000 in gifts and loans. Cuccinelli is a Republican. McEachin filed suit in September 2013 after making the original request in July 2013. In court, they came to a compromise, when Cuccinelli’s office cut the price tag by more than half and McEachin agreed to tailor his request more tightly.</t>
  </si>
  <si>
    <t>No such law exists. 
There is no statutory requirement that Statements of Financial Interests (SFI) from members of the executive branch or anyone else be audited. About 2,600 are filed annually with the Department of Administrative Services and the Office of State Ethics (OSE) by state employees and elected officials. 
The OSE does audit about 10 percent, randomly chosen, every year, but its analysis is "facial" and focuses on compliance with state statutes rather than to verify financial information. This facial analysis does is not required by law.</t>
  </si>
  <si>
    <t xml:space="preserve">No such law exists.
High-level executive branch employees are required by law to file disclosure reports by March 15 each year. But there appears to be no requirement in law to randomly audit those disclosures. </t>
  </si>
  <si>
    <t>The Commission on Ethics does have the power to audit disclosure forms and does so as part of investigations after irregularities are discovered, but the law does not require audits under any  circumstances.  
112.322 Duties and powers of commission.— (4) The commission has the power to subpoena, audit, and investigate. 
The Ethics Commission is considered independent as per the law: 
112.320 Commission on Ethics; purpose.—There is created a Commission on Ethics, the purpose of which is to serve as guardian of the standards of conduct for the officers and employees of the state, and of a county, city, or other political subdivision of the state, as defined in this part, and to serve as the independent commission provided for in s. 8(f), Art. II of the State Constitution."</t>
  </si>
  <si>
    <t>No such law exists. 
 One of the duties of the Government Transparency and Campaign finance commission is to “determine whether the required statements and reports have been filed and, if so, whether they conform to the requirements of this chapter;” (§ 21-5-6 (b) (8)). 
 However, the law does not spell out the frequency of the audits or that audits must be performed.</t>
  </si>
  <si>
    <t>According to the log of public records request administered by the Department of Information and Innovation, a large majority of the requests to state agencies are closed within 20 working days or less, and often on the same day.
 In the few cases in which a request is denied, the agency must (and does) give the reason for the denial. In some cases, the requested records can not be found.
 Richard Boes, the head of the Department of Information and Innovation, said most of the requests seem to be from "media." But there are also requests from political organizations, law firms, and private businesses, and one from the Argentine Embassy.
 One frequent filer is Mike Donoghue of FreePressMedia (the Burlington Free Press, in common parlance), who reports few delays in getting responses, either to his initial request or on appeal. He reports that officials have been complying more readily since 2011, when the Public Records Law was amended with the support of Gov. Peter Shumlin.
 Agencies may not (and Donoghue says do not) levy any charges except reasonable photocopying fees.
---
Peer Reviewer comment:
I agree with the score, but would like to clarify the practice in Vermont for filling data requests. Here is the Uniform Schedule of Public Records Charges for State Agencies: https://www.sec.state.vt.us/archives-records/certifications-fees/uniform-fee-schedule.aspx 
Agencies can, and do, charge for processing data after the first half-hour of free processing. In the sources section, I have included a copy of an invoice I received for processing state employee compensation records. These data on state employee compensation are now available online for free, but this serves as an example of the kinds of charges that can be incurred for public records.</t>
  </si>
  <si>
    <t>Minnesota Management &amp; Budget prepares and releases the Budget and Economic Forecast twice a year (November and February). The governor uses the November forecast to make budget recommendations. The governor and the legislature uses the February forecast, which includes more detail, to set the enacted budget or to ensure that enacted budgets remain on track and in balance. 
 The budget and economic forecast are available online and free-of-charge on the Minnesota Management &amp; Budget website. 
 A forecast summary and the complete forecast document are available in PDF form. In addition, the Minnesota Annual Forecast Data is available in XLSX format. 
 The Budget and Economic Forecast and related documents are available to the public immediately after they are presented by Minnesota Management &amp; Budget.</t>
  </si>
  <si>
    <t>No such law exists.
The Secretary of State’s office doesn’t audit the personal financial disclosure statements of the executive branch. The office can, however, fine someone $50 per day for filing late, and intentionally not filing is a misdemeanor. “We don't audit the accuracy of those reports,” said Secretary of State spokesman Rich Coolidge.</t>
  </si>
  <si>
    <t>The Supreme Court Commission on Retirement, Removal, and Discipline of Judges does not have the authority to investigate any judge without receipt of a complaint, but even then the commission investigates and sanctions very few judges. From July 2013 through June 2014, the Committee on Retirement, Removal and Discipline of Judges received 234 complaints and dismissed 199 of those for lack of merit. Twenty-one complaints were dismissed after investigation. Four complaints were dismissed after the commission issued an informal reprimand or cease and desist order—the only forms of sanction the commission can impose without referring the case to the Supreme Court. In the study period, only one formal hearing occurred, and it resulted in a judge being suspended without pay.</t>
  </si>
  <si>
    <t>The Minnesota Board on Judicial Standards does have the ability to independently initiate investigations and imposes some sanctions when necessary. 
 The Board has jurisdiction over all state court judges, retired judges who serve as part-time judges and over certain judges not in the judicial branch, namely judges of the Minnesota Tax Court, the Workers’ Compensation Court of Appeals and the Chief Administrative Law Judge. The Board does not have jurisdiction over court administrators or personnel, court reporters, or law enforcement personnel. 
 Investigations by the Board are not subject to the control of the Legislature, the executive branch, or judicial branch. 
 The Minnesota Supreme Court, not the Board, makes disciplinary decisions when serious actions such as suspension or removal of a judge from office are warranted. 
 A partial list of Supreme Court Orders &amp; Opinions regarding judicial disciplinary actions are listed on the court's website.</t>
  </si>
  <si>
    <t>The Mississippi Commission on Judicial Performance independently initiates investigations and recommends imposing sanctions to the Mississippi Supreme Court when necessary. In 2014, the commission received 395 complaints against judges and dismissed 288 at the initial stage because each complaint was either a matter of appellate review, it was unfounded or without merit or due a lack of jurisdiction. 
Because the commission is considered rehabilitative, 11 of the received complaints were responded to with cautionary letters and one prompted a memorandum of understanding. Ninety-five complaints, then, were pending by the end of 2014. In 2014, the commission also made three recommendations to the Mississippi Supreme Court, including two recommendations for office removal.</t>
  </si>
  <si>
    <t>No such law exists.
There is no law in Arkansas requiring the regular auditing of executive's asset disclosure forms by an impartial third party.</t>
  </si>
  <si>
    <t xml:space="preserve">The state Ethics Commission does not routinely audit executive branch disclosures. But it is charged with investigating complaints that allege a disclosure is inaccurate. To initiate an investigation, the commission must have a written and signed complaint with credible allegations of wrongdoing. 
As part of the investigation, the commission can direct the Examiner of Public Accounts to conduct an audit of any person or business if the commission deems it is necessary. 
If the commission finds probable cause that an official violated the law, it refers the case to either the attorney general or a district attorney for prosecution.
For many years, Alabama’s ethics law was criticized as toothless because, while the Ethics Commission was charged with investigating complaints, it had no power to compel testimony. However, in 2010 the law was revised to give the commission subpoena powers and to formalize the investigative process. Now when an investigation is begun, the commission acts much as a grand jury. </t>
  </si>
  <si>
    <t>• Minnesota Statutes, Chapter 10A, Section 10A.09, 2014, https://www.revisor.mn.gov/statutes/?id=10a.09
  • Minnesota Statutes, Chapter 10A, Section 10A.01, 2014, https://www.revisor.mn.gov/statutes/?id=10a.01</t>
  </si>
  <si>
    <t xml:space="preserve">Michigan's lobbying disclosure standards face considerable criticism for failing to provide detailed information. Information is released to the public within days of its completion and is provided online with no barriers. There are no fees or processing costs attached to public access to the information, but files are only available as pdf documents. </t>
  </si>
  <si>
    <t>A YES score is earned if executive branch asset disclosures must be audited by an impartial third party.
A MODERATE score is earned if independent auditing only occurs when financial irregularities are discovered or suspected or the law requires a compliance review.
A NO score is earned if no such law exists.</t>
  </si>
  <si>
    <t>Code of Ethics § 35-14-5, passed in 1987, can be found here: 
http://webserver.rilin.state.ri.us/Statutes/TITLE36/36-14/36-14-5.HTM
Interview with Ed Fitzpatrick, Providence Journal political columnist, Feb. 6, 2015, phone.
"Who is Rhode Island House Speaker Nick Mattiello," Rhode Island Monthly magazine,
September 2014, can be found here:
http://www.rimonthly.com/Rhode-Island-Monthly/September-2014/Who-is-Rhode-Island-House-Speaker-Nick-Mattiello/index.php?cparticle=4&amp;siarticle=3#artanc</t>
  </si>
  <si>
    <t xml:space="preserve">Lobbying disclosure information is posted on the Minnesota Campaign Finance and Public Disclosure Board’s website. Reports are available in a timely manner, are available for free and users can access the information 24 hours a day, seven days a week on the website without requiring any credentialing or logging into a portal. 
 Online reports begin in 2005, but all records are in pdf format. </t>
  </si>
  <si>
    <t>Lobbying disclosure reports are accessible to the public and are easily accessible. Files can be downloaded in bulk to Excel, but the data cannot be browsed. Users must enter one search term, such as last name or organization.</t>
  </si>
  <si>
    <t>S.C. Code 8-13-700 (1991)
http://www.scstatehouse.gov/code/t08c013.php
S.C. Code 8-13-750 (1991)
http://www.scstatehouse.gov/code/t08c013.php</t>
  </si>
  <si>
    <t>Some agencies are doing a good job of providing public records in a timely way, but others aren’t following the law, especially those in local government. Excessive fees can also be a problem. 
 State law says custodians of records “shall promptly make available for inspection any public record not specifically exempt from disclosure.” If the agency cannot make them available for inspection promptly, then the custodian of the records has seven business days to do one of three things: make the information available, state the time “reasonably necessary” to produce the records, or deny the request. If the records’ custodian denies the information request, it must do so in writing and state the reason for denial.
 Some agencies simply won’t respond until they hit the seven-day deadline outlined in the law, regardless of whether the records are readily available, said Deborah Fisher, executive director of the Tennessee Coalition for Open Government (TCOG). 
 “Our law says that if a document is readily available and not exempt by law, it’s supposed to be given out immediately,” Fisher said. “And I’ve had several instances where that has not happened, where a document has been sitting right there.” Many local governments, Fisher said, don't charge anything. Others charge per-hour labor fees to compile information, and we've seen those costs be anywhere from $100 to more than $1,000, she said. 
 Brian Haas, a former Tennessean reporter who has made numerous records requests, said that with the exception of one state agency that the newspaper had to sue back in 2012, he’s generally had good luck with the state. 
 “When there were cases where I’ve asked for voluminous records, sometimes they would work with me and try to narrow it or streamline it,” Haas said.
 Alex Friedmann, managing editor of Prison Legal News, said that the state has also worked with him when he’s made large record requests. 
 Fisher said the bigger problem is government agencies charging excessive fees. A citizen can go to the Office of Open Records Counsel, she said, to try and get the fees reduced, but that office has no authority to force the agency to lower the costs.</t>
  </si>
  <si>
    <t>Public Official and Employee Ethics Law, Title 65 (Public Officers), Sections 1106(j) (State Ethics Commission - Regulations), Section 1103, http://www.legis.state.pa.us/cfdocs/legis/LI/consCheck.cfm?txtType=HTM&amp;ttl=65&amp;div=0&amp;chpt=11
Nepotism Restrictions for State Legislators, National Conference of State Legislatures, updated 26 January 2015, accessed March 2015, http://www.ncsl.org/research/ethics/50-state-table-nepotism-restrictions.aspx</t>
  </si>
  <si>
    <t>Nepotism law, 21 O.S. 16-481
Ethics Commission Rules, 74E O.S. Appendix I, rule 4
http://www.oklegislature.gov/osstatuestitle.html
https://drive.google.com/file/d/0B0BgaBXva60WOXJDaEs0UDdFQms/view?usp=sharing</t>
  </si>
  <si>
    <t>Oregon Revised Statutes Chapter 244 - Government Ethics 244.040 (1974); 244.177 (2007).
https://www.oregonlegislature.gov/bills_laws/lawsstatutes/2013ors244.html</t>
  </si>
  <si>
    <t>About three-fourths of information requests to state government are responded to within 20 days and at no cost, but most of those are everyday, noncontroversial requests, and sometimes the quick response is because the request has been denied due to an exemption in state law. Atypical requests connected to controversial topics in the news sometimes meet with resistance, including claims that the request is not in the public interest and that a fee would have to be charged because the information would be costly for the state to provide.
 Progress is being made in online availability of information, such as the website Open SD, but many documents remain in formats such as scanned PDFs, which are difficult to search.
 Examples of difficulties obtaining records abound, including four cited during the study period: state government attempting to charge a man $20,000 for a records request in connection with a scandal over state management of the federal EB-5 program; a reporter being denied access to files in the death investigation of a former state cabinet official, whose death had already been ruled a suicide; the Board of Regents refusing to release a former employee’s Conflict of Interest Disclosure form; and a man persisting for five months to finally extract from the state a list of doctors excluded or terminated from Medicaid.</t>
  </si>
  <si>
    <t>Government offices can take as long as they want to actually deliver requested information. They are only required to respond to an FOIA request within 15 days, not fulfill it. Consequently, the response may be no more than an acknowledgement that the request has been received.
 “The current law does not say when they actually have to give up the document,” said SCPA Executive Director Bill Rogers, “and there are often problems with documents.”
“You write a letter and say `I want to see these documents,’” explained S.C. FOIA Attorney Jay Bender. “They write back and say `We’re claiming these exemptions, but we’ll get the other ones to you when we can.’ And then it can sometimes go months before they finally get around to giving you the records that they’ve already said you can have.”
“In my experience,” said The Nerve reporter Rick Brundrett. “what they typically do is they basically send you a response in 15 days and say `We’re working on it.’”
Costs for information vary, said Brundrett, and some can be exorbitant.
“I have to spend a lot of time in negotiations with them to try to get it down,” he said. “Sometimes I win, many times I do not, and so then the burden falls back on me. Do I want it bad enough that I’m going to suck it up and pay the outrageous costs or not?”
Brundrett said the S.C. Department of Commerce charged him $40 an hour when he requested incentive agreements between the state and a prospective business, claiming they had to spend time negotiating with the company attorney on what information could be released. Sometimes he's gotten by with paying Commerce $100, other times much more, and even then information in the documents is frequently redacted . Recently, he requested a two-part document of over 500 pages from the Department of Transportation at a cost of $680. He received the information on disc, and remains  skeptical of their explanation that the documents had to be scanned from hard copies. No information was redacted so far. Generally, he said, the cost breakdown for fees are between labor, search fee (which takes up the bulk of the cost) and copying costs for paper, if applicable.</t>
  </si>
  <si>
    <t>The Judiciary Commission of Louisiana does not independently initiate investigations but fielded 496 complaints in 2013. Of those, 334 were screened out as not within the jurisdiction or failing to allege facts implicating a possible violation of the Code of Judicial Conduct. The commission authorized in-depth investigations on 63 cases during 2013.
 In 2013, the commission filed formal charges against seven judges and 12 justices of the peace. Formal hearings were scheduled in 12 cases and conducted in seven cases. Three judges and two justices of the peace resigned, and one died while the case was pending. One judge was suspended for one year by the Supreme Court.</t>
  </si>
  <si>
    <t>Ohio Revised Code 2921.42 A, Having an unlawful interest in a public contract, 1994: http://codes.ohio.gov/orc/2921.42 
Ohio Revised Code 102.03 D and E, Representation by present or former public official or employee prohibited, 2001 (latest amendment effective March 20, 2014): http://codes.ohio.gov/orc/102.03</t>
  </si>
  <si>
    <t>Maine’s Judiciary Law gives the Committee on Judicial Responsibility the power to "receive complaints, make investigations and make recommendations to the Supreme Judicial Court in regard to discipline, disability, retirement or removal of justices of the Supreme Judicial Court and the Superior Court and judges of the District Court and the probate courts.” 
The committee can not impose sanctions; by law, it can only make recommendations to the court. It can, and does, initiate investigations on its own when necessary and then cooperates fully with the court. 
 In practice, however, very few issues arose in Maine in 2013 and 2014. The Committee did not conduct any major investigations or refer any cases to the Supreme Judicial Court, and no official opinions have been issued since 2010, according to the Commission's website.</t>
  </si>
  <si>
    <t>In practice, state agencies and government officials are diligent in following the rules for handling and responding to Right to Know requests and citizens will receive a response from the RTK officer within five days of filing their requests. 
A response, however, does not necessarily mean immediate access to the records. Often, agencies will invoke the 30-day extension offered under the law in order to review the request and/or review the records for release. If denied, the requester has 15 days to appeal to the Office of Open Records, and the OOR has another 20 days to issue a Final Determination. While it is not known how many requests are granted statewide, the Office of Open Records has seen its number of appeals increasing every year since 2009, reaching 2,487 in 2013.</t>
  </si>
  <si>
    <t>Generally, state agencies respond to requests from journalists for information within 10 business days. However, a public-interest group encountered longer delays in a recent study.
In cases where the request is voluminous, or if the agency has a backlog of requests, the legally allowed 20-day extension will be invoked. The cost of obtaining copies of documents is limited to 15 cents a page and a $15 per hour search and retrieval fee (with the first hour free).
Investigative reporter Tim White says that he generally receives some sort of response within 10 days.  
However, in December 2014, a coalition on access to public records, ACCESS/RI, filed 14 complaints with the Rhode Island attorney general. Among the 53 violations of the open-records act cited were fulfilling records requests more than 40 days late. The complaints were based on records requests that the group made to various state and local public bodies (137 agencies) as part of an audit to test compliance since the 2012 revisions to the open-records law.</t>
  </si>
  <si>
    <t xml:space="preserve">Oregon law does not impose deadlines for responding to public records and defines allowed costs for public records as the "actual cost" of producing them. The result is that the time it takes to obtain public records in Oregon, and their related costs, are often arbitrary. 
Some citizens report to Open Oregon that they never receive replies to their requests for public documents from state agencies. Similarly, former Oregon Attorney John Kroger found, in an examination of transparency in the state, that public records requests are intentionally ignored, or their release delayed, to avoid the release of potentially embarrassing documents. 
The attorney general similarly found that government officials could block disclosure of public information by imposing high fees. Open Oregon reports some citizens say they have paid hundreds of dollars for even very simple documents.
Jeb Bladine, publisher of the New-Register, notes it is increasingly common for public agencies to engage attorneys to redact material that they release, and that the cost of the attorneys, plus staff time for gathering records, is frequently absorbed by the requester.
The Oregon State Public Interest Research Group (OSPIRG) has found it has received timely responses to its records requests only by repeatedly complaining to the Attorney General's Office about delays. </t>
  </si>
  <si>
    <t>Interview: State Inspector General Cynthia Carrasco, Jan. 16, 2015, by phone. 
Interview: Jennifer Dunlap, public information specialist, Indiana Public Retirement System, March 5, 2015, by email. 
Interview: Sen. Karen Tallian, D-Portage, member of the Pension Management Oversight Commission, March 13, 2015, by phone.
Indiana Code 4-2-6-8, State Ethics Code, http://law.justia.com/codes/indiana/2014/title-4/article-2/chapter-6/ 
INPRS Board Governance Manual, Board Duties and Responsibilities (Section C), http://www.in.gov/inprs/files/BoardGovernanceManualINPRS.pdf</t>
  </si>
  <si>
    <t xml:space="preserve">In practice, responses to records requests from various state and local agencies and branches of Oklahoma's government vary widely. Some documents, including court records in many counties, can be obtained instantly in person or online in some counties. For emails, data or larger records requests, a response within 20 working days is rare in Oklahoma. 
"We have examples of people waiting several months for requests," said Joey Senat, FOI Oklahoma board member and media law expert. Many times, state agencies will blame slow responses on staffing shortages or the need to have lawyers review the information first. Private citizens likely get slower responses than journalists who routinely make such records and data requests, and may be asked to pay cumbersome copying fees. 
In one case documented by the local media, a woman fired by the Governor's office had to sue in order to obtain a copy of her own personnel file after she was fired. The governor's office claimed the file was being reviewed by its legal staff for eight months before turning it over (and settling the lawsuit). 
Brady Henderson, legal director for ACLU Oklahoma, reports responses to requests for records and data from the Governor's office typically take several months, but said there are several state other agencies that respond in the "prompt and reasonable" timeframe that Oklahoma's law specifies. </t>
  </si>
  <si>
    <t xml:space="preserve">William Atwood, executive director, Illinois State Board of Investments, interview by phone, April 3, 2015.
Illinois Secretary of State, economic interest statement search, accessed March 25, 2015 http://www.ilsos.gov/economicinterest/economicinterest
Dupage County, economic interest statement search, accessed May 20, 2015,http://ei.dupageco.org/PublicSearch/
John Krupa, communication manager for Illinois Municipal Retirement Fund, phone interview/email interview, May 19, 2015.  </t>
  </si>
  <si>
    <t xml:space="preserve">In data from 2012 and 2013, which was the most recent available, the Judicial Qualifications Commission received 141 and 142 complaints, respectively. Of those, 119 and 126, respectively, were dismissed at first review. In 2012, 18 letters of inquiry were sent and 15 were sent in 2013. Most were dismissed. In 2012, three complaints resulted in a letter of caution and warning being sent, but no formal charges. In 2013, two letters were sent. In 2012, three complaints resulted in a formal charge filed by the commission. In 2013, one complaint resulted in a formal charge. The data did not contain results from all the cases filed in that year because some were still pending.
Two disciplinary actions were filed in the time period of the study. 
Published records of disciplinary actions from the commission reveal that one magistrate received a public reprimand during the period of this study for publishing an advertisement for his services as a private attorney in which he wore his judicial robes and referred to his position as a magistrate; it was determined that he had abused the prestige of his judicial office to advance his personal economic interests. The public reprimand was filed July 19, 2013.
A second disciplinary action, filed Sept. 12, 2014, involved the 30-day suspension of a judge who appeared in an intoxicated state at the courthouse and was unable to perform her judicial duties, in addition to other reports that the judge was occasionally disoriented and disheveled and an anonymous police report that a female driving the judge's husband's car was found relieving herself in a public street. Although no charges were filed in the case, the court found it discomforting that she could not remember the day in question and therefore could not deny it. Ultimately, the court decided to suspend the judge for 30 days without pay.
Although few penalties were imposed during the time period, it does appear that the commission reviews complaints and investigates ones that cannot be immediately dismissed. </t>
  </si>
  <si>
    <t>While many state officials are quite responsive to information requests, Ohio has several exceptions. The Ohio Department of Natural Resources (ODNR) has been one of the biggest offenders. The Sierra Club was forced to go to court on three separate occasions to obtain requested documents. Separately, the ODNR would not provide details of a 2014 capital improvements program for state parks because it wanted to roll them out at staged PR events around the state. Another time the agency waited three months before even deciding whether to take action on a request, and then said it would take another seven months to fulfill. 
 The Ohio inspector general has taken nearly a year to fulfill a records request for interviews and documents gathered under his predecessor approximately a decade ago. 
 The Ohio Environmental Protection Agency sometimes takes months to respond to public records requests. 
 The governor's administration took 15 days to release full information about a new school-funding plan unveiled to the public in general terms in late January 2013. More and more records are being denied altogether because the requests are deemed "overly broad," which has resulted in litigation, such as a lawsuit by NARAL against the Ohio Department of Health pending in the Ohio Supreme Court as of the time of this study.
---
* The lawsuit was subsequently settled in mediation and the health department provided the records.</t>
  </si>
  <si>
    <t>No such law exists.
Wyoming Statutes, Title 9, Chapter 13, Section 108, 1998, 
http://legisweb.state.wy.us/statutes/statutes.aspx?file=titles/Title9/T9CH13.htm</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</si>
  <si>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t>
  </si>
  <si>
    <t>In law, executive branch asset disclosure forms are regularly audited.</t>
  </si>
  <si>
    <t>West Virginia Code 6B-2-6 Financial Disclosure Statement; Filing Requirements. Complete through 2014. http://www.legis.state.wv.us/WVCODE/ChapterEntire.cfm?chap=06b&amp;art=2&amp;section=6#02
West Virginia Code 6B-2-7 Financial Disclosure Statement; Contents. Complete through 2014.
http://www.legis.state.wv.us/WVCODE/ChapterEntire.cfm?chap=06b&amp;art=2&amp;section=7#02</t>
  </si>
  <si>
    <t>Nancy Neuffer, Hawaii State Ethics Commission, staff attorney, Honolulu, Hawaii, 10 February 2015, telephone
Nathan Eagle, Civil Beat reporter, 23 April 2015, Honolulu, Hawaii, email.
Hawaii Employees' Retirement System, staff, Civil Beat, accessed 30 April 2015, http://www.civilbeat.com/topics/hawaii-employees-retirement-system/
Hawaii Administrative Rules, Title 21, Legislative Agencies, Chapter 1, State Ethics Commission, General Provisions, Section 8, Confidential records, 2014, http://ethics.hawaii.gov/wp-content/uploads/2014/02/TITLE21-1.pdf
Hawaii Revised Statutes, Title 7, chapter 84, Section 17, Requirements of disclosure, 2014, http://www.capitol.hawaii.gov/hrscurrent/Vol02_Ch0046-0115/HRS0084/HRS_0084-0017.htm</t>
  </si>
  <si>
    <t>Employment and supervision of members of covered person's or legislative employee's extended family. NC GS 138A-40 (2006 amended 2007) . http://www.ncleg.net/EnactedLegislation/Statutes/HTML/BySection/Chapter_138A/GS_138A-40.html
Definitions. NC GS 138A-3 (2006 amended 2013) http://www.ncleg.net/EnactedLegislation/Statutes/HTML/BySection/Chapter_138A/GS_138A-3.html
Bribery of Officials. NC GS 14-217 (1868 amended 2010) http://www.ncleg.net/EnactedLegislation/Statutes/HTML/ByArticle/Chapter_14/Article_29.html
Phone interview March 10, 2015, with Denise Adams,  research division legislative analyst for the General Assembly.</t>
  </si>
  <si>
    <t>Wis. Stat. § 19.43, 48 and .55 Financial Disclosure, http://docs.legis.wisconsin.gov/statutes/statutes/19/III/43(1973)</t>
  </si>
  <si>
    <t>North Dakota Century Code, § 44-04-09, 1993 to 1999, http://www.legis.nd.gov/cencode/t44c04.pdf.</t>
  </si>
  <si>
    <t>Kerrie Stillman, Commission on Ethics director of operations and communciation, interviewed by phone March 27, 2015
Lawyer Robert Klausner (specializes in the representation of public employee pension funds), interviewed by phone April 14, 2015
Edward Siedle, lawyer and private investigator of pension issues, interviewed by phone April 13, 2015</t>
  </si>
  <si>
    <t>The public has access to lobbyist registration information from 2005 onward in Massachusetts.   The Secretary also solicits feedback from the public on the database and its functionality.   Journalists have used the data frequently to do stories on the lobbying industry in Massachusetts. 
One must be a registered lobbyist or client in order to access the electronic system and there is no available manual for the public to develop a thorough understanding of the collection processes. The public can access a portion of what is collected in a back-door process that is limited to those filing the registration disclosure documents and the Secretary’s office staff.   There is not a method for the public to fact-check if what was collected is actually what is accessible on the public site.
The website is comprehensive and easy to use, but users cannot download the data.</t>
  </si>
  <si>
    <t>Section: 52:11-5.1: Legislator's district office, prohibition against employment of relatives: 2003): http://njlaw.rutgers.edu/cgi-bin/njstats/showsect.cgi?title=52&amp;chapter=11&amp;section=5.1&amp;actn=getsect</t>
  </si>
  <si>
    <t>E-mail from James A. Potvin, Executive Director, Employee Retirement System, Feb. 9, 2014. . 
State ethics website Financial disclosure tab, accessed March 3, 2014. http://media.ethics.ga.gov/Search/Financial/Financial_ByName.aspx
Phone interview with Maria Bazile, Compliance and Education manager with the Georgia Government Transparency and Campaign Finance Commission, February 6, 2015.</t>
  </si>
  <si>
    <t>Public Officers Law Section 73, subsections 14(a) and 17(b), revised 10/2012, http://www.albany.edu/hr/assets/Public-Officers-Law.pdf</t>
  </si>
  <si>
    <t>Although New York's Freedom of Information Law (FOIL) lays out deadlines for responding to record requests, state agencies often delay their responses. Requesters have reported delays of more than a year in some cases, while others have been charged upward of $20,000 for records.
 Some agencies, such as the Office of the Comptroller, are more responsive than others, such as the Health Department and the State Police, sources said. Records requesters also said public agencies rarely produce documents within a month of the request. Part of the problem is that the Freedom of Information Law is vague about its deadlines for actually providing documents to the public. Although the law requires agencies to respond to record requests within five business days, it also allows flexibility if the agency decides it will take more time to produce the record.
 In a March 2015 editorial, the Glens Falls Post-Star complained of increasing evidence that Gov. Andrew Cuomo is hindering transparency by limiting the state's responses to FOIL requests through routine delays and denials. The article explains that while individual agencies used to be in charge of responding to access to information requests, under the current Cuomo administration, requests often pass through the governor's legal counsel. "Perhaps Gov. Cuomo misspoke when saying his administration would be the 'most' transparent in state history," the newspaper wrote. "It has clearly become the 'least' transparent, with the governor covering his tracks for years."
---
Peer Reviewer Comment: Agree.
MuckRock, a journalistic resource for FOIA requests, reports an average response time of 41 days for the 262 FOIL requests made through the site of New York State agencies.</t>
  </si>
  <si>
    <t>Deborah Moreau, Lawyer, Public Integrity Commission, email interview, February 19, 2015; 
Jon Offredo, government reporter, The News Journal, delawareonline.com, phone interview, April 2, 2015
Delaware 2014 public officer disclosure database (not available online, but received as part of this study);
29 Del C. 5812: http://1.usa.gov/1H5RpUz, First approved July 8, 1983; 
29 Del. C. 8308 (e): http://1.usa.gov/19QspBY, First approved June 7, 1970</t>
  </si>
  <si>
    <t xml:space="preserve">While Maryland has not made government employee and elected official financial disclosure forms available online (paper only), lobbying disclosure information is available online.. 
The lobbying disclosure form adheres to the completeness (detailed, online, searchable filings of lobbyists names and employers and lobbyist reports on issues/legislation and expenditures). They are filed twice annually, in time for the public to evaluate what may have recently transpired. 
The filing repository goes back to 1999 and lists reports and data from all years as the primary data collected. All documents are searchable through a wide parameter of tags, they are downloadable in pdf only however. </t>
  </si>
  <si>
    <t>The Idaho Judicial Council received 81 complaints about judges in 2013. Of those, 30 were dismissed as unfounded. Seventeen received initial inquiries, including obtaining facts, a response from the judge, and a review of court records and transcripts. Two full investigations were conducted, including interviewing of witnesses. Seven were still pending as of the end of the year. The council took action in two cases. According to the 2014 report, there were 87 complaints; 50 were verified; 9 led to initial inquiries; and 2 of those led to preliminary investigations. The council took remedial action in 1 case.
 Though it is rare for judges to be sanctioned by the council, it has happened and does happen. In 2012 two judges were admonished, and one was issued a private written reprimand.
 The council will investigate even without receiving a formal complaint, if it learns of any report of potential misconduct by a judge.
 ---
 Peer Review Comment: Agreed.</t>
  </si>
  <si>
    <t>Although many simple requests to inspect or copy records are processed quickly and for free, when it comes to releasing sensitive information, a loophole in the state's otherwise robust open records law means government agencies can stall for months or years on records they don't want to give up. 
 The Inspection of Public Records Act states, "A custodian receiving a written request shall permit the inspection immediately or as soon as is practicable under the circumstances, but not later than fifteen days after receiving a written request. If the inspection is not permitted within three business days, the custodian shall explain in writing when the records will be available for inspection or when the public body will respond to the request." And because of a weak enforcement mechanism (citizens must wait months for an "advisory letter" from the state attorney general or pay to sue) government has broad leeway to withhold.
 The New Mexico Foundation for Open Government, an NGO that runs a hotline for citizens and reporters, takes in hundreds of calls each year from people who have had their public records requests delayed long past the 15-day timeline and who have been charged illegal or unreasonable fees. 
 As the Albuquerque Journal noted in 2014, the Albuquerque Police Department regularly withheld records of 911 calls, lapel camera videos and documents related to officer-involved shooting, "often asking for indefinite delays without reason, denying requests by citing 'ongoing investigations' and keeping one request 'under review' for unspecified reasons." 
 Fees for digital records have been a particular source of friction. Reporters from New Mexico Compass discovered that the Albuquerque Police Department charged them four times the posted amount for A/V copies (the law allows charges for "actual costs" up to $1 per page for printed copies but does not specify a limit for CDs or DVDs). After public criticism from NMFOG, the City changed its fee schedule, but the law's lack of specificity means that this problem persists in many other agencies.
 The Santa Fe Reporter in 2013 sued Gov. Susana Martinez citing delays and refusals related to seven violations of the Inspection of Public Records Act; the Associated Press sued the same year for similar delays and refusals.</t>
  </si>
  <si>
    <t>The Commission on Judicial Conduct has authority to investigate and conduct hearings concerning allegations of misconduct or disability and to make recommendations to the supreme court concerning reprimand, discipline, suspension, retirement or removal of any justice or judge. 
 In the fiscal year 2012-2013 (between 1 July 2012 and 30 June 2013), the latest annual report available, the commission investigated 22 complaints, dismissed 17 and left five pending. The commission imposes penalties when necessary, but no penalties were imposed during this fiscal year.
 Of the complaints received, 14 complaints were about the outcome of the case, 13 alleged prejudice or bias, eight alleged an abuse of power, five dealt with the temperament or demeanor of the judge and four claimed a conflict of interest by the judge. Because the work of the Judicial Conduct Commission is confidential, it's not known which of the categories the five pending complaints pertained to.</t>
  </si>
  <si>
    <t xml:space="preserve">Though some criticize the lack of exact values in the compensation range in which the amount is reported, the disclosures reflect the entirety of what is required in state law. The primary documents are scanned into the system and are available online with a few days, and they can be accessed and downloaded with ease and for free by anyone. However, they can only be downloaded as pdf files. </t>
  </si>
  <si>
    <t>Massachusetts Financial Disclosure law, M.G.L. Ch. 268B, Sections 1, 3 and 5
http://www.mass.gov/ethics/commission-services/statement-of-financial-interests/gl-c-268b-the-financial-disclosure-law.html
Resources for filing a Statement of Financial Interest including designation of “public employee” and “major policy making positions.”
http://www.mass.gov/ethics/commission-services/statement-of-financial-interests/sfi-resources-for-agencies/</t>
  </si>
  <si>
    <t>All lobbyist disclosure information gathered by the Maine Ethics Commission is available on their Public Disclosure website. Datasets submitted to the Maine Ethics Commission are released in the same format in which they are received — allowing the public access to the data as it was received.
Datasets are released by the Maine Ethics Commission immediately upon submission by candidates, etc. Also, any user may enter the Maine Ethics Commission at any time and access campaign finance data - with no identification or reasoning required.
The information is readily accessible and the data can be downloaded in bulk to spreadsheets, Word, or Excel.</t>
  </si>
  <si>
    <t>In Michigan, a revenue estimating conference is held publicly every year in January and that is followed by the governor's budget proposal, which outlines the executive branch's spending plans, long-term debt and interest payments, and the revenue estimate that emerged from the January conference. 
There is no document that is labeled a pre-budget statement. A second revenue estimating conference is held in May. The Michigan fiscal year begins on Oct. 1 but the budget process gets underway several months in advance. The revenue estimates and the governor's proposed budget are available online for free within hours of when they are announced publicly in a PDF format.</t>
  </si>
  <si>
    <t>Bryan Dean, spokesman for the Oklahoma Election Board, telephone interview 1/28/15 9:20 a.m. 
Wayne Greene, former senior political reporter and current Editorial Pages editor, Tulsa World, in-person interview, 1/28/15 2 p.m. 
Kevin Canfield, city and county government reporter who regularly covers elections for the Tulsa World, in-person interview 2/2/15 2:30 p.m. 
"Republican in line for election post," Tulsa World archive article 5/30/07 by Kevin Canfield
http://www.tulsaworld.com/archives/republican-in-line-for-election-post/article_cca5cc17-0692-5d0c-958c-93c2b6b77e63.html</t>
  </si>
  <si>
    <t>Maryland Annotated Code, General Provisions, Public Ethics law 5−103 Designation of Individuals as Public Official (subject to disclosure requirement). Individuals required to file statement. http://ethics.maryland.gov/download/general/Ethics%20Law.pdf 
 Maryland Annotated Code, Oct. 2014, General Provisions Article, Title 5, Sec. 5-601 states who is required to file, and Sec. 5-101bb says who is considered an official. http://ethics.maryland.gov/download/general/Ethics%20Law.pdf, 
 and Sec. 5-607 explains what is required to be disclosed, including some details of family members assets and employment. http://ethics.maryland.gov/download/general/Ethics%20Law.pdf"</t>
  </si>
  <si>
    <t xml:space="preserve">The Court on the Judiciary, authorized by the Delaware Constitution, operates in secrecy. Practically, it is difficult to determine whether the disciplinary court independently initiates investigations or imposes penalties on offenders. Complaints may be accepted and investigated by the court, at the Chief Justice's discretion, according to rules governing the disciplinary court. But those rules say "all hearings and proceedings of the Board and the Court shall be private and all records, except a final order of suspension, removal, or retirement shall be confidential, unless the Court shall otherwise order on request of the judicial officer involved." But there appear to be no such public records of suspension, removal or retirement during the study period. </t>
  </si>
  <si>
    <t>Philip Richter, director, Ohio Elections Commission, Columbus, 12-30-14 email
Adoption of the secretary of state's ethics policy, Directive 2007-35: http://www.sos.state.oh.us/sos/upload/elections/directives/2007/Dir2007-35.pdf 
Minimum qualifications for directors and deputy directors of boards of elections, Secretary of State Directive 2007-01 (next-to-last paragraph): http://www.sos.state.oh.us/sos/upload/elections/directives/2007/Dir2007-01.pdf</t>
  </si>
  <si>
    <t>Maine Revised Statutes Title 5, Chapter 1, Section(s) 19, 2011.
  http://legislature.maine.gov/statutes/5/title5sec19.html
  Maine Revised Statutes Title 5, Chapter 71, Section(s) 931, 1983. 
  http://legislature.maine.gov/legis/statutes/5/title5sec931.html</t>
  </si>
  <si>
    <t>Rebecca Stepto, executive director, West Virginia Ethics Commission. Interviewed in her office in Charleston Dec. 19, 2014 and Email Interview from her office in Charleston Jan. 6, 2015 and April 15, 2015.
 Retired attorney Kemp Morton, the former chairman of the WV Ethics Commission, in a telephone interview from his home in Huntington WV Jan. 15, 2015.
 Phil Kabler, statehouse correspondent for the Charleston Gazette, in a telephone interview from the state Capitol on Jan. 19, 2015.</t>
  </si>
  <si>
    <t xml:space="preserve">Despite strict laws barring corporate donations to candidates and political parties in Kentucky, there has been an accusation of violations that has led to prosecution during this reporting period. 
A grand jury indicted a state representative on two charges of campaign finance violations in July 2014, including accepting contributions from a corporation. Shareholders at Liberty Rehabilitation, which employed then-state Rep. Ben Waide of Madisonville, accused Waide's campaign of accepting nearly $10,000 in donations from the company. 
No other allegation of violations of Kentucky's ban on corporate donations to political party committees or candidates has surfaced since January 2013.  </t>
  </si>
  <si>
    <t>Louisiana Revised Statutes 42:1124.2. Code of Governmental Ethics. Financial disclosure; certain elected officials; members of certain boards and commissions; ethics administrator, passed in 2008, effective Jan. 1, 2009; amended in 2011 and 2012
  http://www.legis.la.gov/Legis/Law.aspx?d=99233</t>
  </si>
  <si>
    <t>The Commission on Judicial Discipline has initiated complaints on its own, but it is rare. In the panel’s 2013 annual report, the commission stated that it launched a complaint after media reports indicated a judge had not recused from multiple cases in which the judge’s brother was an officer of a defendant. 
 “It doesn't happen very often,” said William Campbell, executive director of the Commission on Judicial Discipline. “Occasionally we will see something in a Court of Appeals opinion or in the newspaper, or see something on TV that sounds like something we probably should check into. We do have the authority to do that. It's not common.” The commission in 2014 received 172 written complaints. 11 of them came via e-mail after the commission began accepting complaints via e-mail in 2014. One judge was reprimanded, another was put into a diversionary program, and another, who was publicly censured, resigned. 
 The commission in 2013 received 189 complaints. It dismissed 170 of them during the screening process. In 2013 two complaints resulted in private discipline, and formal proceedings commenced regarding one complaint. Five complaints were carried over to 2014 for further review. In past years the commission has resulted in disciplinary measures once in 2007, four times in 2008, three in 2009, seven in 2010, 10 in 2011, and four in 2012.</t>
  </si>
  <si>
    <t>Phone interview Feb. 24, 2015 with Jim Morrill, politics and government reporter for the Charlotte Observer. 
Phone interview Feb. 25, 2015, with Jane Pinsky, director of NC Coalition for Lobbying and Government Reform. 
Phone interview Jan. 28, 2015 with Bob Hall, executive director of Democracy North Carolina.</t>
  </si>
  <si>
    <t>Frank Askin, professor Rutgers Law School, 2/16/15 phone interview. 
Ed Stier, frmer state and federal proseucutor, 2/5/15 phone interview.   
Rajiv Parikh, counsel at Genova Burns, who specializes in Election law, 2/18/15 phone interview.
Christie chief of staff, Kevin O’Dowd, resigns, NOVEMBER 14, 2014, BY MICHAEL PHILLIS AND MELISSA HAYES, The Record: http://www.northjersey.com/news/christie-chief-of-staff-kevin-o-dowd-resigns-1.1133989</t>
  </si>
  <si>
    <t>Tim White, investigative reporter, WPRI-Channel 12, March 31, 2015
Dennis Hoyle, Rhode Island Auditor General, phone interview, March 12, 2015
Ian Donnis, political reporter, Rhode Island Public Radio, Interview, Feb. 5, 2015, phone.
The Auditor General's web site, Audit Reports, accessed April 24, 2015:
http://www.oag.state.ri.us/reports.html</t>
  </si>
  <si>
    <t>State Sen. Daniel Ivey Soto, executive director of the New Mexico Association of County Clerks, and former director of the Bureau of Elections, 8 April 2015, via phone.
Diane Wood, Common Cause New Mexico, former voting rights director, 10 April 2015, via phone.
Ex-legislator to oversee NM elections, the Albuquerque Journal, Deborah Baker, 12 January 2013, 
http://www.abqjournal.com/159655/news/exlegislator-to-oversee-nm-elections.html</t>
  </si>
  <si>
    <t>S.C. Interim State Auditor Rich Gilbert, May 26, 2015 phone interview
Inspector General Patrick Malay, June 2, 2015 phone interview
Office of Inspector General
http://oig.sc.gov/Pages/default.aspx</t>
  </si>
  <si>
    <t>Barry Ciccocioppo, communications director, State Auditor General's Office, Harrisburg, Pa., 3 April 2015, interview by phone. 
Jack Wagner, former PA Auditor General, 7 April 2015, interview by phone.
Newly-Minted Auditor General DePasquale Steps Up to Bully Pulpit, Keegan Gibson, PoliticsPa, 15 January 2013, http://www.politicspa.com/newly-minted-auditor-general-depasquale-steps-up-to-bully-pulpit/45404/
Auditor General to Investigate if Pa. is Getting Enough Tax Relief from Gambling, Borys Krawczeniuk, Morning Call, 18 December 2014, http://www.mcall.com/news/nationworld/pennsylvania/mc-pa-gambling-turnpike-audits-20141218-story.html
Auditor General Expands Probe of Pennsylvania Education Department, Mary Niederberger, Pittsburgh Post-Gazette, 17 September 2014, http://www.post-gazette.com/news/education/2014/09/17/Auditor-general-expands-probe-of-Pennsylvania-education-department/stories/201409170163</t>
  </si>
  <si>
    <t>In practice, the Arizona Commission on Judicial Conduct is an independent agency, with its own executive director. Members are judges, attorneys and the public. The state bar appoints the attorneys. The governor appoints members of public. 
The body is active and takes action, the cases move surprisingly fast through the process, and it's a smooth-running operation, according to spokeswoman Heather Murphy.
In 2014, the commission recommended removal of one judge for "among
other things, allegedly failing to effectively oversee court operations, failing to properly train his staff, maintaining a hostile work environment, exhibiting poor decorum in court proceedings, and making discriminatory comments." The judge was removed by the Supreme Court following the recommendation.</t>
  </si>
  <si>
    <t xml:space="preserve">"The Commission has initiated complaints on its own when needed and the Alaska Supreme Court has imposed discipline as required," according to Alaska Court System counsel Mara Rabinowitz. "
In 1990, the Commission sought legislative change that made its hearings open to the public. In the past decade, the Commission has had six matters that resulted in public discipline by the Alaska Supreme Court.  In addition, the Commission’s annual report also notes matters that were investigated but did not result in public discipline." One recent example of disciplinary measures being taken by the Alaska Judicial Council against a District Court judge who filed inaccurate pay affidavits. The Council imposed a 45-day suspension on Judge William Estelle and recommended he not be retained by voters -- although he did win reelection. </t>
  </si>
  <si>
    <t>Alison Dempsey-Hall, Deputy Communications Director, Washington State Attorney General by email 3/5/2015; 
 "Grand jury, FBI looking at auditor employee, expenses as lawmaker," Jim Brunner and Joseph O'Sullivan, The Seattle Times 3/20/2015 
 http://www.seattletimes.com/seattle-news/politics/governors-office-auditor-should-be-open-about-search-subpoena/
 Washington State Executive Ethics Board, enforcement results, accessed April 22, 2015 
 http://www.ethics.wa.gov/ENFORCEMENT/Results_of_Enforcement.htm, accessed 4/14/2015
 Legislative Ethics Board complaint opinions, accessed April 22, 2015 
 http://leg.wa.gov/LEB/Opinions/ComplaintOpinions/pages/default.aspx, accessed 4/14/2015</t>
  </si>
  <si>
    <t>While the Indiana Campaign Finance Act does restrict the ability of corporations and labor organizations to contribute to candidates, parties and political action committees, those restrictions can easily be circumvented in numerous ways so as to make them almost totally ineffective. In the first place, the limits only apply to S-corporations, not to limited liability firms or any other type of businesses. Secondly, an effective system doesn't seem exist to catch violators.
If the big concern is a large donation by a single person or group of people can influence the outcome of an election, then Indiana has a problem, says Andy Downs, director of the Mike Downs Center for Indiana Politics at Indiana University-Purdue University Fort Wayne. "Almost anybody can give as much as they want. If the goal is to keep money out of politics, they do not work and cannot work because there are no limits, except for corporations." 
But even those limits are not enforced and corporate leaders can donate as individuals or set up independent political action committees to support an individual candidate or party and collect unlimited donations. Downs said the corporate limits could be effective, but they are far less effective because they are aggregate limits, for all state senate candidates or all candidates for county, local and school board offices, for example. He says literally no one calculates them statewide or across districts, unless political party or media representative notices a problem. 
The restrictions on corporation donations are "not at all effective," says Ed Feigenbaum, an attorney and state campaign finance expert who owns INGroup, Noblesville-based firm that offers information and resources on state politics and government. For example, he said a major corporation's subsidiaries each can give separately up to the limits, as can corporate leaders as individuals, and the corporations can form one-issue or one-candidate political action committees. He mentioned corporations, including Conseco and their leaders, have been able to get around the specific limits and aggregate limits, without violating the law. 
However, Trent Deckard, co-director of the Indiana Election Commission, says the commission does check the campaign finance reports for corporations that exceed the limits and they know they can be fined for three times the excess contribution. "They learn quickly what it means and what the penalty is." 
Financial contributions that heavily benefited the campaigns of Indiana House Republicans and Gov. Mike Pence in recent years from an affiliate of beer distributor Monarch Beverage show how corporations can skirt the campaign finance law, say some critics. A group of Monarch's competitors formally accused the company of illegally funneling nearly $1.5 million in campaign contributions through Vision Concepts, a small limited liability company associated with Monarch, according to an Indianapolis Star article in February 2015. The competitors, called the Indiana Beverage Alliance, filed a complaint with the Indiana Election Commission. It is pending, as of late April 2015. But Vision Concepts and Monarch say nothing wrong was done, and the contributions do not violate the campaign finance law because Vision Concepts is a limited liability company. Still, that law prohibits companies from hiding the source of campaign cash, too, by giving in the name of another company.</t>
  </si>
  <si>
    <t xml:space="preserve">The Kentucky Executive Branch Ethics Commission and the Legislative Branch Ethics Commission post lobby disclosure records, but the information available online is missing key pieces of information about lobbyist activities. The data available online from the Legislative Ethics Commission lacks the bills on which legislative agents were lobbying because that information is not collected and does not include itemized expenses. The data available from the Executive Branch Ethics Commission does not include lobbyist compensation, itemized expenses or issues in which the lobbyist has sought to influence. 
While the Legislative Ethics Commission makes available its reports in multiple formats for maximum openness (PDF, Microsoft Word and text), the Executive Branch Ethics Commission online lobbyist registries are available only in PDF, a proprietary format that doesn't work with all browsers. 
Both the Legislative Ethics Commission provide their reports for free online and there is no cost or restriction to access the data. </t>
  </si>
  <si>
    <t>Kentucky Revised Statutes Chapter 11A, Section 50, 2000, http://www.lrc.ky.gov/Statutes/statute.aspx?id=596, accessed 20 January 2015.
 Kentucky Revised Statues Chapter 11A, Section 10, 2014,
 http://www.lrc.ky.gov/Statutes/statute.aspx?id=43311, accessed 20 January 2015.
 John Steffen, Kentucky Executive Branch Ethics Commission, executive director, 23 December 2014, Frankfort, Kentucky, phone interview. 
 Andy Crocker, Kentucky Personnel Board, general counsel, 16 February 2015, Frankfort, Kentucky, phone interview.</t>
  </si>
  <si>
    <t>June Jennings, Virginia Inspector General, 19 February 2015, Richmond, Virginia, interview by phone.
 Chris Piper, executive director of Virginia Conflict of Interest and Ethics Advisory Council, 4 March 2015, interview by phone.
 Michael Kelly, director of communications, Attorney General's office, 13 March 2015, interview by email.
 “State investigation of McDonnell to be dropped without charges,” Rosalind S. Helderman, 27 January 2014. http://www.washingtonpost.com/local/virginia-politics/no-state-charges-in-mcdonnell-investigation/2014/01/27/979cb7a8-8786-11e3-833c-33098f9e5267_story.html
 Dave Ress, reporter at the Daily Press, Newport News, Va., 11 March 2015, interview by phone.
Ethics Reform Legislation: The Federal Experience and the Commonwealth of Virginia, Chris Yianilos and Christopher DeLacy, Virginia Issues and Answers, 2014. http://www.via.vt.edu/winter14/via_ethics_handout_final.pdf
Department of Legislative Services, Report to the Virginia General Assembly, 1 December 2013. http://dls.virginia.gov/judge/2013_JIRC_Rpt.pdf
Department of Legislative Services, Report to the Virginia General Assembly, 1 December 2014. http://leg2.state.va.us/dls/h&amp;sdocs.nsf/By+Year/RD4302014/$file/RD430.pdf
Supreme Court of Virginia Search, searched Appellant/Petitioner, with name "Judicial Inquiry and Review Comm," accessed 30 April 2015.</t>
  </si>
  <si>
    <t>K.S.A. 46-247c, Individuals required to file statements of substantial interest, 1974: http://ethics.ks.gov/statsandregs/46-247.html
K.S.A. 46-248, statements of sustantial interest, 1974: http://ethics.ks.gov/statsandregs/46-248.html                                                                     
K.S.A. 45-221, records open to the public, 1984: http://www.kslegislature.org/li_2014/b2013_14/statute/045_000_0000_chapter/045_002_0000_article/045_002_0021_section/045_002_0021_k/</t>
  </si>
  <si>
    <t xml:space="preserve">Lobbying disclosure information cannot be downloaded from the Secretary of State's website. </t>
  </si>
  <si>
    <t>MASSPIRG's Legislative Director Deirdre Cummings said in an interview that the state issues revenue estimates compiled with the help of legislators and the governor's office as part of its financial planning process. However, the governor does not publish a pre-budget.  The budget usually includes an introductory statement that includes information about expected revenues and expenditures, and is released well in advance of the budget vote.</t>
  </si>
  <si>
    <t xml:space="preserve">The Maryland Board of Revenue Estimates reports the fiscal picture. The Board of Revenue Estimates is an arm of the Comptroller's office, an independently elected official (not part of the executive).The board reports show revenue estimates, how receipts are running, and whether the budget is in balance, which it is required to be by law. The board reports quarterly and the information is posted on its website. The Board has three ex officio members: the Comptroller of Maryland, the State Treasurer, and the Secretary of Budget and Management, who is a representative of the governor. The Director of the Bureau of Revenue Estimates serves as Executive Secretary.
In addition, the Comptroller has a daily statement of expenditures, which are updated regularly. However, there is no complete pre-budget statement published by the executive branch. </t>
  </si>
  <si>
    <t>Lobbyist client reports, which include expenses and reimbursements, as well as reports for functions that invite all members of the General Assembly and disclose money spent on food, beverage and entertainment along with other expenses, can be found for free online in an html page.
Lobbyist registration information is also available, although not in the form filed with the Iowa secretary of the Senate and the Iowa chief clerk. Information on registered lobbyists is available online and includes the lobbyist's name, phone numbers, address, whether the lobbyist is registered to lobby the executive branch and a client list. Bill declarations for each lobbyist are available on a separate page linked to their individual registration but not included on the overall list of registered lobbyists. 
Despite all the information provided on the website, the data can only be viewed on html pages, and there is no option to download the information.</t>
  </si>
  <si>
    <t>Illinois enacted legislation that lifts campaign contribution limits for all candidates if a candidate contributes $250,000 to his or her own campaign in a state race or $100,000 to his or her own campaign in a local race. 
This includes contributions from corporations. 
In 2015, William Kelly, who ran for Chicago mayor, donated $100,000 to his own campaign and lifted the funding limits for all other candidates in the same race. 
Likewise, Illinois Governor Bruce Rauner contributed $17 million into his own campaign, lifting limits ahead of the governor's race. 
Subsequently, Rauner received a $100,000 contribution each from Alpine Bancorporation Inc.  and PEAK6 Investments LLC.
In 2014, Illinois candidates contributed at least $40 million of their own money to their own campaigns, according to an analysis by FollowTheMoney.org
A search on the Election Board website of  its "limits off" list, shows that  there were less than two dozen races qualified for the cap lift among the hundreds of races in 2014.</t>
  </si>
  <si>
    <t>Allen Gilbert, Ex. Dir. Vermont ACLU, personal interview, Jan.6, 2015.
 Secretary of State Jim Condos, personal interview, Jan. 6, 2015.
 Chief Superior Judge Brian Grearson personal interview Feb. 17, 2015.
 State Auditor Doug Hoffer, personal interview, Jan. 21, 2015</t>
  </si>
  <si>
    <t>Iowa Code 68B.1 "Government Ethics and Lobbying — Definitions," Code of Iowa updated as of January 2015,
 https://www.legis.iowa.gov/docs/code/2015/68B.pdf
 Iowa Code 68B.35 "Government Ethics and Lobbying — Personal financial disclosure — certain officials, members of the general assembly, and candidates," Code of Iowa updated as of January 2015,
 https://www.legis.iowa.gov/docs/code/2015/68B.pdf
 Iowa Code 68B.35A "Government Ethics and Lobbying — Personal financial disclosure statements of state officials and employees — internet access," Code of Iowa updated as of January 2015,
 https://www.legis.iowa.gov/docs/code/2015/68B.pdf</t>
  </si>
  <si>
    <t>No such law exists. 
  Indiana Code, 4-2-6-8, State ethics code, financial disclosure; https://iga.in.gov/legislative/laws/2014/ic/titles/004/.</t>
  </si>
  <si>
    <t>Jeff Hunt; attorney with Parr, Brown, Gee, Loveless; in-person interview on February 19, 2015, Salt Lake City.  
Rep. Kraig Powell, Utah House of Representatives, R-Heber City, phone interview March 27, 2015, to Lindon, Utah.  
Brent Johnson, lead attorney, Utah State Courts, in-person interview, March 13, 2015. Salt Lake City.
Utah Executive Branch Ethics Commission, Annual report filed March 12. 2014, Salt Lake City, http://ethics.utah.gov/wp-content/uploads/sites/12/2014/07/Utah_Executive_Branch_Ethics_Commission-Annual_Report-3-12-14-v2-Signed_Val.pdf, accessed on May 8, 2015.
Utah Judicial Conduct Commission, FY 2014 Annual Report, Ogden, Utah
http://jcc.utah.gov/documents/jcc_annualrep_2014.pdf, access May 8, 2015.
Utah Independent Legislative Ethics Commission,  2013 Summary Data Report,  Salt Lake City
http://ethics.utah.gov/wp-content/uploads/sites/12/2014/05/2013_Summary_Data_Report.pdf, access May 8, 2015</t>
  </si>
  <si>
    <t>The Indiana Lobby Registration Commission's website (Lobbying data webpage) contains all of the lobbying registration forms and the activity reports of compensated lobbyists and employer lobbyists, as well as gift reports for as far back as 2005. There is a searchable data base where a user can look up lobbying information by legislator, lobbyist and activity report number. Some files are available as Excel spreadsheets while others are in pdf format.
The online database is not easily searchable, says Julia Vaughn, policy director of Common Cause-Indiana. She said users need to know exactly what they are looking for in order to find it and it would be better to be able to search by subject area to see what lobbyists are linked to specific issues.</t>
  </si>
  <si>
    <t>Corporations are subject to the same campaign contribution requirements as individuals in Idaho. Idaho has no limits on contributions to political parties, though it has limits on contributions to candidates and political committees, which do apply to contributions from corporation. The limits are generally effective, but there are those in Idaho who seem to continue to find legal or illegal ways to get around them. 
The Idaho Secretary of State proposed changes to Idaho’s campaign finance laws in 2004 to add a section, 67-6610A 6(c), saying, “Two (2) or more entities are treated as a single entity if the entities: Share the majority of members on their board of directors; Share two (2) or more officers; Are owned or controlled by the same majority shareholder or shareholders or persons; Are in a parent-subsidiary relationship; or Have bylaws so stating.” A single entity is subject to the contribution limits. The move followed a statewide election in which a wealthy eastern Idaho businessman made maximum contributions to a single candidate from each of several subsidiaries or related companies connected to his business. That proposal passed and is now state law, putting a stop to that particular practice.
However, an organization with ties to that same businessman began running radio ads and a Facebook page targeting a Democratic candidate for governor in late October of 2014, purporting to show the candidate’s agenda and what he wanted to accomplish. The Secretary of State’s office investigated, and a former employee of the businessman stepped forward and said he had run the ads and they were financed by donations from an LLC he owned, a small manufacturing firm. He filed the necessary reports, but they provided little information as to the original source of the funds. This is an example of how donors continue to find ways to circumvent limits even after laws are tightened; there was no attempt to give through multiple subsidiaries, but the original source of the funds still was obscured.</t>
  </si>
  <si>
    <t xml:space="preserve">Disclosure information is collected directly by the Secretary of State and made directly to the public. Lobbying disclosure data is available online and while the search engines may not be as user-friendly as it could be, citizens can access the information without barriers.
The information is free to access and free to download, but is only available in pdf format. </t>
  </si>
  <si>
    <t>Illinois Compiled Statutes, General Provisions 5 ILCS 420, Illinois Governmental Ethics Act, April 3, 2009, http://www.ilga.gov/legislation/ilcs/ilcs5.asp?ActID=129&amp;ChapterID=2</t>
  </si>
  <si>
    <t>Phone interview with Drew Rawlins, executive director of the Bureau of Ethics and Campaign Finance, on Dec. 18, 2014.
 Phone interview with Tom Humphrey, reporter for the Knoxville News Sentinel, on Feb. 16, 2015.
 Interview with Dick Williams, chair of Common Cause Tennessee, Feb. 16, 2015 at Panera Bread. 
 Tennessean story “TN Ethics Commission opts not to fine Tom Ingram” published on the newspaper’s website on Sept. 12, 2013: http://archive.tennessean.com/article/20130912/NEWS02/309120061/TN-Ethics-Commission-opts-not-fine-Tom-Ingram
 Ethics Commission Annual Report of 2013 (See page 16 Enforcement), accessed May 6, 2015
 http://www.tn.gov/sos/tec/2013AnnualReport.pdf
 Ethics Commission meeting minutes, accessed May 6, 2015
 http://www.tn.gov/sos/tec/meetings.htm</t>
  </si>
  <si>
    <t>Hawaii Revised Statutes, Title 7, chapter 84, Section 3, Definitions, 2014, http://www.capitol.hawaii.gov/hrscurrent/Vol02_Ch0046-0115/HRS0084/HRS_0084-0003.htm
  Hawaii Revised Statutes, Title 7, chapter 84, Section 17, Requirements of disclosure, 2014, http://www.capitol.hawaii.gov/hrscurrent/Vol02_Ch0046-0115/HRS0084/HRS_0084-0017.htm</t>
  </si>
  <si>
    <t>Paul W. Hobby, chairman, Texas Ethics Commission, telephone interview, Feb. 5, 2015
Tom "Smitty" Smith, director, Public Citizen Texas, telephone interview, Jan. 2, 2015
If the Texas Ethics Commission Was the IRS, Nearly Every Texas Legislator Would Get Audited, Report on campaign loans, Hardhatters’ Team. Dec. 29, 2014.
http://www.hardhatters.com/2014/12/texas-ethics-commission-irs-nearly-every-texas-legislator-get-audited/
Letter from Paul W.  Hobby, chairman, Texas Ethics Commission, Dec. 31, 2014
http://www.ethics.state.tx.us/whatsnew/TexasEthicsCommission-</t>
  </si>
  <si>
    <t>Mark Roby, member of Judicial Qualifications Commission, 24 March 2015, email.
 Judicial Qualifications Commission, State of South Dakota, Complaints Received and Dispositions, http://www.ujs.sd.gov/uploads/jqc/Complaints-Dispositions.pdf, 24 March 2015.
 Judicial Discipline Information, Judicial Qualifications Commission, http://www.ujs.sd.gov/Judicial_Qualifications_Commission/, 24 March 2015.
 Eric Ollila, executive director, South Dakota State Employees Organization, 21 April 2015, phone interview.
 Civil Service Commission, PowerPoint, Bureau of Human Resources website, http://bhr.sd.gov/forms/csc.pdf, 21 April 2015.
 Minutes of the Civil Service Commission including hearing on Carol Engel v. DPS, 26 June 2013, http://bhr.sd.gov/cscminutes/Mintues6-26-13.pdf.
 Minutes of the Civil Service Commission including hearing on Shelley Noonan v. BHR, 18 September 2013, http://bhr.sd.gov/cscminutes/csc9-18-13.pdf.</t>
  </si>
  <si>
    <t>No such law exists
  http://www.ethics.ga.gov/2011/04/personal-financial-disclosure/
  Georgia Government Transparency and Campaign Finance Act. - O.C.O.G § 21-5-50 (a) (3) 2012
  Georgia Government Transparency and Campaign Finance Act. - 
  O.C.O.G § 21-5-50 (2) 2012
  http://www.ethics.ga.gov/wp-content/uploads/2011/08/2014-B%20GA%20Govt%20Transparency%20and%20Campaign%20Finance%20Act%20effective%20Januay%2031%202014%20INCORPORATING%20HB310%20and%20SB297%20FINAL.pdf</t>
  </si>
  <si>
    <t>In the 2013-14 fiscal year, the commission reported it discovered 12 excess contributions to candidate or noncandidate committees resulting in a total of $34,165 escheat to the Hawaii Election Campaign Fund and $6,300 in administrative fines out of tens of millions of dollars that flow through the system. 
 It is not known how many of the contributions came from corporations versus individuals, political action committees or lobbyists, as the Campaign Spending Commission does not segregate the data in this manner. There are no reported cases in the media during the study period of corporations violating contribution limits, nor any recollection of such by those close to the topic.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</si>
  <si>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Florida Constitution, article II section 8, amended in 1998, http://www.leg.state.fl.us/Statutes/index.cfm?Mode=Constitution&amp;Submenu=3&amp;Tab=statutes&amp;CFID=189917&amp;CFTOKEN=7bce2a4eb2d6c5cb-5EB4FB74-D0EA-AC66-A7DC5A019E9146CD#A2S08
 FS 112.3145 (b) Disclosure of financial interests and clients represented before agencies, 2014, http://www.leg.state.fl.us/statutes/index.cfm?App_mode=Display_Statute&amp;Search_String=FS%20112.3144&amp;URL=0100-0199/0112/Sections/0112.3144.html</t>
  </si>
  <si>
    <t>A lot of money was raised in Georgia during the 2014 campaign as the state had an open Senate seat and a gubernatorial election. One company supporting Senate Candidate Jack Kingston reportedly gave its employees so called “bonus checks” that they then turned into donations to Kingston's campaign. This way, they could bypass the contributions limit. 
 Common Cause Georgia warns that corporations could also give unlimited donations to the candidate's party and direct the party to spend the money on the candidate's behalf. 
 There is no limit in Georgia on donations to political parties.</t>
  </si>
  <si>
    <t>Ethics Guidelines, State of New Hampshire, Part 4, III, 2009
http://www.gencourt.state.nh.us/ethics/ethics.pdf 
Confirmed with Richard Lambert, New Hampshire Legislative Ethics Committee, executive administrator, January 13, 2015, Lowell, Mass., phone</t>
  </si>
  <si>
    <t>Ross Cheit, chairman, Rhode Island Ethics Commission, Interview, Feb. 13, 2015, phone.
Jason Gramitt, deputy, Rhode Island Ethics Commission, Interview, Feb. 13, 2015, phone.
Scott MacKay, Rhode Island Public Radio political reporter, Interview, Feb. 21, in person.
The Ethics Commission web site for decisions, accessed April 27, 2015:
http://www.ethics.ri.gov/complaints/decisions/index.php</t>
  </si>
  <si>
    <t>29 Del code 5812: First Approved July 8, 1983, http://delcode.delaware.gov/title29/c058/sc02/index.shtml</t>
  </si>
  <si>
    <t>Rick Brundrett, “Secrecy Surrounds Dismissed Complaint against Judge,” The Nerve, April 6, 2015
http://thenerve.org/news/2015/04/06/Judge-ethics/
SC Code Section 8-13-310 (B) (1991) 
http://www.scstatehouse.gov/code/t08c013.php
April 10, 2015 phone interview, former S.C. Ethics Commission General Counsel Cathy Hazelwood.
March 25, 2015 phone interview, John Crangle, executive director of Common Cause South Carolina</t>
  </si>
  <si>
    <t>Richard Coolidge, spokesperson for the Colorado Secretary of State, in a March 2, 2015, e-mail.
Ben Valore-Caplan, appointed by the governor as a trustee of Colorado's Public Employee's Retirement Association (PERA), and also founder and CEO of the investment advisory firm Syntrinsic, during a March 3, 2015, phone interview.
David Milstead, former Rocky Mountain News reporter who covered the state's pension system, during a March 1, 2015, phone interview.</t>
  </si>
  <si>
    <t>Robert P. Caruso, executive director of the State Ethics Commission, 30 January 2015, Harrisburg, Pennsylvania, interview by phone.
Who's Minding the Store for Legislative Ethics? Joe Smydo, Pittsburgh Post-Gazette, 22 December 2014, Pittsburgh, Pa., http://www.post-gazette.com/news/politics-state/2014/12/22/Who-s-minding-the-store-for-legislative-ethics/stories/201412150001
Pennsylvania State Ethics Commission 2013 Annual Report, State Ethics Commission, Harrisburg, Pa., August 2014, http://www.ethics.state.pa.us/portal/server.pt/community/publications/9045</t>
  </si>
  <si>
    <t>Nevada Public Officers and Employees law, 1866, NRS Chapter 281. Section .210, amended 2003 
https://www.leg.state.nv.us/NRS/NRS-281.html#NRS281Sec210
Phone interview 1/20/15 with Michael Stewart, chief principal research analyst, Legislative Counsel Bureau.</t>
  </si>
  <si>
    <t>Email exchange, Carol Carson, executive director, Office of State Ethics, Feb. 20, 2015.
Numerous requests of the Office of State Ethics for copies of SFIs, Jan. 21 through April 7, 2015.
State Ethics Office Statement of Financial Interests Filing System, (accessed May 22, 2015) https://www.oseapps.ct.gov/sfi/security/loginhome.aspx?ethicsNav=|</t>
  </si>
  <si>
    <t>In Florida, corporate donations to candidates are essentially unlimited, as they can be funneled through political parties (which can accept unlimited donations from corporations). 
In fact, an analysis of campaign records (done by the Florida Center for Investigative Reporting) showed that since 2010, the state's largest utility companies have sunk $12 million into the campaigns of state lawmakers.  The companies included Duke Energy, Gulf Power, Florida Power &amp; Light and Tampa Electric (TECO), and "the recipient of the most utility money since 2010 was Gov. Rick Scott's 2014 re-election campaign, which took in more than $1.1 million through two political action committees," FCIR reported. 
The system is fundamentally flawed, and in practice, Florida has no caps on campaign finance donations. "Candidates raise money ... through political committees," said journalist Mary Ellen Klas. "The practical effect is that Florida has no caps on campaign finance donations." 
A 2013 report from Integrity Florida explains how Florida's broken campaign finance system has been taken advantage of: "Nearly seventy-five percent of all of the money raised in the 2012 election cycle avoided candidate accounts and instead flowed through so-called independent committees and political parties based on Integrity Florida analysis of state-level campaign contribution data from the Florida Division of Elections database ... With several types of funding vehicles allowing unlimited contributions, it is time to admit that donation limits are not stopping any contributors from spending unlimited amounts of money."</t>
  </si>
  <si>
    <t>Elected and appointed officials, candidates, and appointees — Reports of financial affairs and gifts, RCW 42.17A.700, 2010
http://apps.leg.wa.gov/rcw/default.aspx?cite=42.17A.700</t>
  </si>
  <si>
    <t>Executive branch; nepotism prohibited; restrictions on supervisors; legislative intent for legislative branch and judicial branch. Nebraska State Law 49, Section 1499.07; effective 2009; 
http://nebraskalegislature.gov/laws/statutes.php?statute=s4914099007</t>
  </si>
  <si>
    <t>State law Section 25-1-53 - Nepotism prohibited - (1930): http://www.lexisnexis.com/hottopics/mscode/
House Rule 11A (MANAGEMENT COMMITTEE): http://billstatus.ls.state.ms.us/htms/h_rules.pdf
Senate Rule 65 (RULES COMMITTEE): http://billstatus.ls.state.ms.us/htms/s_rules.pdf
Mississippi Ethics Commission Executive Director Tom Hood: e-mail question-and-answer exchange - May 27, 2015</t>
  </si>
  <si>
    <t>Missouri Revised Statutes, 1978, Chapter 105 section 452, amended 1990, 1991, 2008, http://www.moga.mo.gov/mostatutes/stathtml/10500004521.html
Missouri Constitution, 1875, Article VII section 6, adopted 1924, accessed 13 April 2015, http://www.moga.mo.gov/MoStatutes/ConstHTML/A070061.html</t>
  </si>
  <si>
    <t>George Hopkins, executive director of the Arkansas Teacher Retirement system, Februray 17, 2015, telephone interview.
Laura Labay, external communications manager for the Arkansas Secretary of State, February 9, 2015, interview. 
Jay Barth, Professor of Politics at Hendrix College, February 7, 2015, telephone interview. 
Graham Sloan, Director Arkansas Ethics Commission, January 21, 2015, email interview.
Max Brantley, Senior Editor Arkansas Times, January 20, 2015, telephone interview. 
Secretary of State website, "Financial Disclosure Search," accessed February 7, 2015, http://www.sos.arkansas.gov/filing_search/index.php/filing/search/new</t>
  </si>
  <si>
    <t>Montana Code Annotated, title 2, chapter 2, part 3, section 2, 1933, http://leg.mt.gov/bills/mca/2/2/2-2-302.htm
Montana Code Annotated, title 49, chapter 3, part 2, section 7, 1975, http://leg.mt.gov/bills/mca/49/3/49-3-207.htm</t>
  </si>
  <si>
    <t>CalPERS, Statements of Economic Interest, accessed on Apr. 22, 2015
https://www.calpers.ca.gov/index.jsp?bc=/about/organization/financial-disclosures/form700/home.xml
CalSTRS Contact the Newsroom web page, accessed on Apr. 22, 2015
http://www.calstrs.com/media-contacts
Fair Political Practices Commission, Guide to Public Access, Apr. 23, 2015
http://www.fppc.ca.gov/forms/filingofficers/2.pdf</t>
  </si>
  <si>
    <t>In law, companies guilty of major procurement violations (i.e. bribery) are prohibited from participating in future bids.</t>
  </si>
  <si>
    <t>David Cannella, Arizona State Retirement System Communication Manager, email interview 3/18/2015
Arizona Financial Disclosure Statement Handbook, Accessed May 7, 2015, http://apps.azsos.gov/election/financial_disclosure/Financial_Disclosure_Statements_Handbook.pdf
2015 Financial Disclosure Statements, Accessed May 7, 2015, http://www.azsos.gov/elections/campaign-finance-reporting/search-financial-disclosure-statements/2015-financial</t>
  </si>
  <si>
    <t>Minnesota Statute, Chapter 43A, Section 43.38, Subd.5, 2014, https://www.revisor.mn.gov/statutes/?id=43a.38</t>
  </si>
  <si>
    <t xml:space="preserve">Corporations, like individuals, have ways of directing contributions directly to Delaware politicians that exceed traditional campaign contribution limits. Nothing in Delaware law prevents politicians from creating their own political action committees, or coordinating with other committees that spend on issue advocacy. Through those political action committees, corporations can donate directly to politicians in unlimited amounts.
The law firm Fox Rothschild ​gave a committee linked to Gov. Jack Markell $5,000 in April 2013, money that was used to fund donations and some contract work. In June 2014, the law firm Bifferato LLC gave Markell's PAC $10,000.
Corporate contributions may also be cloaked in anonymous LLC contributions. Corporate entities contributing to political candidates do not have to disclose their ownership publicly. And only when a person owns 50 percent or more of an LLC are they forced to deduct the entity contribution from their individual contribution limit. </t>
  </si>
  <si>
    <t>All sources accessed on Jan. 20, 2015
Massachusetts Conflict of Interest statute, M.G.L. Ch. 268A; see specifically section 6:
268A:6. Financial interest of state employee, relative or associates; disclosure.
http://www.mass.gov/ethics/laws-and-regulations/conflict-of-interest-information/conflict-of-interest-law.html 
Section 6. (a) Except as permitted by this section, any state employee who participates as such employee in a particular matter in which to his knowledge he, his immediate family or partner, a business organization in which he is serving as officer, director, trustee, partner or employee, or any person or organization with whom he is negotiating or has any arrangement concerning prospective employment, has a financial interest, shall be punished by a fine of not more than $10,000, or by imprisonment in the state prison for not more than 5 years, or in a jail or house of correction for not more than 2 1/2 years, or both.
Any state employee whose duties would otherwise require him to participate in such a particular matter shall advise the official responsible for appointment to his position and the state ethics commission of the nature and circumstances of the particular matter and make full disclosure of such financial interest, and the appointing official shall thereupon either
(l) assign the particular matter to another employee; or
(2) assume responsibility for the particular matter; or
(3) make a written determination that the interest is not so substantial as to be deemed likely to affect the integrity of the services which the commonwealth may expect from the employee, in which case it shall not be a violation for the employee to participate in the particular matter. Copies of such written determination shall be forwarded to the state employee and filed with the state ethics commission by the person who made the determination. Such copy shall be retained by the commission for a period of six years.
Ethics Commission advisory opinion on nepotism as defined by the statute:
http://www.mass.gov/ethics/education-and-training-resources/educational-materials/advisories/advisory-86-02-nepotism.html</t>
  </si>
  <si>
    <t>Public agencies are generally diligent in providing an initial response to requests within the required five days, but they are inconsistent in how long they take to furnish records and the costs they impose. 
 State agencies are generally responsive in fulfilling right-to-know requests, according to several attorneys who have represented clients in right-to-know cases, however, there are notable exceptions. In late January 2015, a court found that the office of the state attorney general — which is responsible for providing guidance to all other government entities in abiding by the statute — violated the law by not producing records in a timely manner. The office had yet to produce records requested seven months earlier related to a politically sensitive investigation of a county attorney. 
 An investigation by the Concord Monitor published in March 2015 concluded that determining an average time or cost for state agencies to fulfill right-to-know requests was difficult. “New Hampshire has no state-wide policy and, as a result, right-to-know record-keeping and the costs associated vary wildly across each agency,” the article states. 
 While Chapter 91-A allows agencies to charge requestors the “actual cost” of producing a copy, in practice agencies have imposed a wide range of copy fees. The Concord Monitor report noted that state agencies charged fees ranging from 15 cents to 50 cents per copy. 
 An attorney with the New Hampshire Civil Liberties Union pointed to the example of an agency that sought $1 per page, a price that he said could create a “chilling effect” for people of limited means.</t>
  </si>
  <si>
    <t xml:space="preserve">Corporate donations to the majority of state candidates were respected in the 2014 elections, but contributions to both major party candidates in the hotly contested gubernatorial race were routinely circumvented. 
Businesses are prohibited on two fronts from donating to candidates or parties:
*  They must first create a political action committee (PAC), which becomes the entity that makes the actual contribution;
* And, they are prohibited from contributing to candidates who participate in the Citizens' Election Program. (The CEP gives public money to candidates for state office in exchange for agreeing to spending limits and a complicated network of other requirements. It was created in 2005 after then-Gov. John Rowland went to prison for taking contractors' money in exchange for state business.) 
Because of changes made in state campaign finance laws in 2013, dozens of contractors were able to do an end-run around donation limits by giving to state political parties' federal accounts. Under federal law, state contractors may give up to $10,000 to federal political parties. But other changes in state law allowed that money to be funneled to candidates for state office. In 2014, most of that money went to the re-election campaign of Gov. Daniel Malloy.
One example of the indirect contribution process:  On Sept. 27, 2013, Thomas May, CEO of Northeast Utilities (NU), sent an email to 50 of his managers. NU, now called Eversource, is the state's largest utility and a major state contractor. May's email read, “The next gubernatorial election is upon us, and I am asking each of you to join me in financially supporting Connecticut’s Governor Dannel P. Malloy.” May asked his subordinates to give to the state Democratic Party's federal account, which ended up taking in more than $56,000 from NU employees. 
Other state contractors followed that route. Associates of the HAKS Group, of New York, to whom the state Department of Transportation has paid more than $20 million in the past few years, gave the state Democratic Party $45,000.  Two executives from Manafort Brothers, which has received more than $50 million from the DOT for a new busway and other projects, gave the party $14,000.  Two executives of Winstanley Enterprises, which developed Downtown Crossing in New Haven, each gave the party $10,000. 
Asked to rule specifically on the NU executive's solicitation, the SEEC eventually issued a scathing response, but said it lacked jurisdiction because it involved a federal account. 
 </t>
  </si>
  <si>
    <t>Ron Bersin is the Executive Director of the Oregon Government Ethics Commission. He was interviewed by phone March 9.
Advisory Opinions by the Oregon Government Ethics Commission (details cases opened and examined, http://www.oregon.gov/OGEC/Pages/advisory_opinions.aspx, accessed on April 5, 2015.
"Former St. Paul mayor faces ethics investigation" by Colin Staub of The Newberg Graphic, Feb. 18, 2015. 
http://pamplinmedia.com/nbg/142-news/250817-120008-former-st-paul-mayor-faces-ethics-investigation</t>
  </si>
  <si>
    <t>Executive Order 09-11 Vermont Executive Code of Ethics (2011). 
http://governor.vermont.gov/executive_orders/09-11-executive-code-of-ethics
Allen Gilbert, exec. dir. ACLU VT, personal interview, Jan. 6, 2015.
Sarah London, Council to the Governor, personal interview, Jan. 21, 2015.</t>
  </si>
  <si>
    <t>Public Official and Employee Transparency Search, Alabama Ethics Commission, undated. http://ethics.alabama.gov/Search/PublicOfficialEmployeeSearch.aspx, accessed May 14,2015.
Kim Chandler, The Associated Press, Alabama state government reporter, April 1, 2015, telephone interview. 
Mike Cason, al.com, state government reporter, April 12, 2015, telephone interview.</t>
  </si>
  <si>
    <t>Virginia Code § 2.2-3114. Disclosure by state officers and employees (1987). https://leg1.state.va.us/cgi-bin/legp504.exe?000+cod+2.2-3114
Executive Order 33: Designation of Executive Branch Officers and Employees Required to File Financial Disclosure Statements, Gov. Terry McAuliffe, 14 November 2014. https://governor.virginia.gov/media/3430/eo-33-designation-of-executive-branch-officers-and-employees-required-to-file-financial-disclosure-statements.pdf</t>
  </si>
  <si>
    <t>Alaska Public Offices Commission Reports Search Page (http://doa.alaska.gov/apoc/SearchReports/), accessed Feb. 16, 2015;
April 27, 2015, phone interview with Alaska Public Offices Commission executive director Paul Dauphinais;
June 17, 2015, phone interview with Jerry Burnett, deputy commissioner of the Department of Revenue</t>
  </si>
  <si>
    <t>Lee Slater, executive director, Oklahoma Ethics Commission. Telephone interview 2/22/2015 4:35 p.m. 
M. Scott Carter, political journalist for Oklahoma Watch, telephone interview, 2/21/2015 10 a.m.
"State Agency fails to collect most fees," Oklahoma Watch article by M. Scott Carter, 12/28/2014. 
http://oklahomawatch.org/2014/12/26/state-ethics-agency-fails-to-collect-most-fees/
http://oklahomawatch.org/2014/12/26/non-payers-of-ethics-fees/</t>
  </si>
  <si>
    <t>A related conflict of interest law is at: Campaign and Financial Reporting Requirements, Financial Disclosures, Utah Code 20A-11-1603, Amended by Chapter 18, 2014 General Session, http://le.utah.gov/xcode/Title20A/Chapter11/20A-11-S1603.html?v=C20A-11-S1603_2014040320140313. Accessed May 13, 2015.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</si>
  <si>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Maryland Annotated Code, Oct. 2014, State Government, § 2-107 for the prohibition on hiring family members. http://mgaleg.maryland.gov/2015RS/Statute_Web/gsg/2-107.pdf    
General Provisions, 2015, §5-506 prohibiting the use of the prestige on one’s office for personal gain or the gain of another.http://mgaleg.maryland.gov/2015RS/Statute_Web/ggp/5-506.pdf</t>
  </si>
  <si>
    <t>In practice, citizens cannot access the asset disclosures of decision-makers at state-run pension funds. While trustees  are required to file asset disclosure forms with an annual disclosure of financial and actuarial status, no statements are included in the latest comprehensive annual financial report from 2013.
“I've never seen anybody access those,” said Bob Kuchera of the Wyoming Public Employees Association.
In 2013, Wyoming Retirement System's Chief Investment Officer John Johnson was fired following federal insider trading charges on transactions before his state employment, which had not been disclosed. 
A request for the asset disclosure forms from the Wyoming Retirement System was answered promptly, but solely included assets in the investment portfolio and not forms for individual members and decision-makers.</t>
  </si>
  <si>
    <t>Paul Nick, executive director, Ohio Ethics Commission, Columbus, 1-2-15 email 
 Former development agency head given fine, reprimand, Laura Bischoff, Dayton Daily New, Nov. 14, 2004: http://www.mydaytondailynews.com/news/news/leftwich-reprimanded-fined-for-ethics-violation/nh5jr/ 
 Ethics inquiry leads to federal judge’s resignation as Ohio State trustee, Collin Binkley, The Columbus Dispatch, Dec. 19, 1014: http://www.dispatch.com/content/stories/local/2014/12/18/Marbley_to_resign.html 
 State Rep. Sandra Williams found guilty of profiting from Ohio State football tickets, Jim Siegel, The Columbus Dispatch, Nov. 1, 2014: http://www.dispatch.com/content/stories/local/2014/10/31/state-rep-found-guilty.html 
 State Rep. Dale Mallory sentenced in failure to disclose gifts case, Jim Siegel, The Columbus Dispatch, Dec. 12, 2014: http://www.dispatch.com/content/stories/local/2014/12/11/mallory-sentence.html</t>
  </si>
  <si>
    <t>C.G.S., Title 1, Chap. 10 (Code of Ethics), Sec. 1-83(a) (1), and (b)(1). 1979.  http://www.cga.ct.gov/current/pub/chap_010.htm#sec_1-83</t>
  </si>
  <si>
    <t>“2013 North Dakota Court System Annual Report,” North Dakota Supreme Court, http://www.ndcourts.gov/court/News/AnnualReport2013.pdf, 
http://www.ndcourts.gov/court/annual.htm, accessed March 6, 2015.
Brent Edison, disciplinary counsel for the North Dakota Judicial Conduct Commission, interview by phone from Bismarck, N.D., March 3, 2015.
Aaron Birst, executive director of North Dakota States’ Attorneys’ Association, email, March 5, 2015.
Tony Weiler, executive director of the State Bar Association of North Dakota, interview by phone from Bismarck, N.D., March 6, 2015.
Judicial Conduct Commission v. Richard L. Hagar, North Dakota Supreme Court, Feb. 13, 2014, http://www.ndcourts.gov/_court/opinions/20130278.htm, accessed March 6, 2015.
Judicial Conduct Commission v. Wickham Corwin, North Dakota Supreme Court, March 14, 2014, http://www.ndcourts.gov/_court/opinions/20130328.htm, accessed March 6, 2015.</t>
  </si>
  <si>
    <t>Texas Government Code, Section 572.021, FINANCIAL STATEMENT REQUIRED, Effective June 18, 2005. Accessed May 8, 2005.
http://www.statutes.legis.state.tx.us/Docs/GV/htm/GV.572.htm
Texas Ethics Commission, Personal Financial Statement, Form PFS Instruction Guide, Accessed April 6, 2015
http://www.ethics.state.tx.us/forms/pfs13.pdf
Texas Tribune, Tribpedia, Public Integrity Unit, Nov. 6, 2014
http://www.texastribune.org/tribpedia/public-integrity-unit/</t>
  </si>
  <si>
    <t>Disclosure Statements of Conflict of Interests law, 2003, Tenn. Code Ann. § 8-50-502(1), 502(2), 501(a)(4), 501(a)(5), 501(d)(1)
http://www.tennessee.gov/tref/forms/conflict_law.pdf 
Campaign Finances Financial Disclosure law, 2006, Tenn. Code Ann. § 2-10-115(a), 115(a)(1),
http://search.mleesmith.com/tca/02-10-0115.html
Executive Order No. 20 by Bill Haslam, concerning ethics policy and diclosures by the executive branch, Aug. 31, 2012
https://www.tn.gov/sos/pub/execorders/exec-orders-haslam20.pdf</t>
  </si>
  <si>
    <t>This is an issue fairly unique to Colorado that is the subject of current litigation. Current law states that political parties cannot accept donations from corporations. 
 But in 2014, the Colorado Republican Party asked the Secretary of State for guidance about whether the party could form an independent expenditure committee, also known as a super PAC, which is able to accept corporate donations. The Secretary of State indicated the state courts should decide. On its website, the Super PAC called itself “the first of its kind in Colorado and across most of the nation, as the state Republican Party will be utilizing existing state laws to organize and operate a committee that can raise and spend unlimited funds to aid in electing Republican candidates.” 
 While state authorities didn’t oppose the Republican plans, the Denver-based nonprofit Colorado Ethics Watch intervened, challenging the move in court. Ethics Watch lost, but appealed. As the case is pending in the Court of Appeals, the Republican Party’s Super PAC, which describes itself as “the Colorado Republican Party’s official independent expenditure arm,” continues to solicit donations, which could include money from corporations. 
 So while the law is clear about political parties not being able to accept corporate contributions, in practice, one of the two major parties in Colorado could be doing it via a workaround through its Super PAC.</t>
  </si>
  <si>
    <t>Political Reform Act, Government Code §87302, (Amended 1992)
 http://leginfo.legislature.ca.gov/faces/codes_displaySection.xhtml?lawCode=GOV&amp;sectionNum=87302.
 Political Reform Act, Government Code §87103, (Amended 2000)
 http://leginfo.legislature.ca.gov/faces/codes_displaySection.xhtml?lawCode=GOV&amp;sectionNum=87103.</t>
  </si>
  <si>
    <t>Written requests for information almost always receive a response within the legally required four days. Agencies must provide access to the requested information within that period or, if response is not possible within four days, explain why and when the information will be available. 
 If the agency refuses to provide the information, it must give the legal basis. Custodians of the records may charge a fee as long as it represents "actual cost."
 Exceptions to short turnaround times sometimes occur when a party asks for an unusually large amount of information that takes more time for state employees to gather. 
 Cost to citizens of obtaining copies of public records has been a problematic issue in Nebraska. Some public agencies charged for all staff time consumed in researching public information requests, including lawyers' hourly rates for their time trying to find a legal reason to block release. 
 A 2013 law aimed to resolve this roadblock by setting guidelines for how and when public agencies can charge for copies, but as recently as December 2014, the Lincoln Public Schools attempted to charge about $21,000 for a reporter's public information request.</t>
  </si>
  <si>
    <t>Colorado Revised Statutes, 24-6-202. Disclosure - contents - filing - false or incomplete filing - penalty: http://www.sos.state.co.us/pubs/info_center/laws/Title24Article6Part2.html</t>
  </si>
  <si>
    <t>Idaho’s lobbying disclosure information is made available to the public. 
They are not, however, compiled into a database that is in machine-readable form or easily searchable. The forms are all individual PDFs. There is also a summary list posted online containing all lobbyists and the information they’ve reported, but it, too, is posted as a PDF.</t>
  </si>
  <si>
    <t>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2, adopted 1974, http://legis.sd.gov/Statutes/Codified_Laws/DisplayStatute.aspx?Type=Statute&amp;Statute=3-1A-2
South Dakota Codified Laws, Title 3, Chapter 1A, "Officers' Statements of Financial Interest," Section 3, adopted 1974, last amended 2010, http://legis.sd.gov/Statutes/Codified_Laws/DisplayStatute.aspx?Type=Statute&amp;Statute=3-1A-3
South Dakota Codified Laws, Title 3, Chapter 1A, "Officers' Statements of Financial Interest," Section 5, adopted 1974, http://legis.sd.gov/Statutes/Codified_Laws/DisplayStatute.aspx?Type=Statute&amp;Statute=3-1A-5</t>
  </si>
  <si>
    <t>Ark. Code 21-8-701, “Persons required to file,” 1988.
 http://law.justia.com/codes/arkansas/2012/title-21/chapter-8/subchapter-7/section-21-8-701/</t>
  </si>
  <si>
    <t>There are no limits on corporate donations to political parties.
There were no reported violations,  but another type of reported case involved donations by a Native American tribe to candidates that violated the contribution limits. The tribe, by law a sovereign nation, operates a casino and golf course. The tribe let legislative candidates host golf tournament fund-raising events and donated the cost of the course rental. The Fair Political Practices Commission ruled that one of the donations exceeded the campaign spending limit.</t>
  </si>
  <si>
    <t xml:space="preserve">Citizens usually receive responses to their requests.  But there are exceptions and response times are variable depending on the amount of information requested. 
The Montana Freedom of Information Hotline's experience is that most requests take 20 days or less. Journalists report that requests take between two weeks to 45 days and closer to 60 to 90 days if the initial request is denied. Requesting documents with an individual's private information can prolong the process if custodians have to make redactions or consult a lawyer about violating privacy rights. 
Some information is available online, but requests are frequently mailed as well. Going to an office is often faster and more effective than emailing the custodian to obtain the document. 
During this project, most agencies responded to most information requests within two weeks.
However, during the state's biannual legislative session some agencies, such as the state budget office and the legislative fiscal division, seemed to lack the capacity to respond to press inquiries during the legislative session. The state budget office took 77 days to respond to an information request.
Usually if there is a cost for access it is equivalent to the cost of photocopying. Occasionally, a governmental entity will charge for the time it takes to gather the information. The cost of filing does occasionally discourage the public and reporters, but that is rare. More commonly becomes an issue when citizens wish to appeal to the court to obtain documents. </t>
  </si>
  <si>
    <t>A.S. 39.50.020 (b), Report of Financial and Business Interests, (http://codes.lp.findlaw.com/akstatutes/39/39.50./39.50.020.), accessed Feb. 15, 2015</t>
  </si>
  <si>
    <t>Code of Ethics § 36-14-16, passed in 1987, can be found here:
http://webserver.rilin.state.ri.us/Statutes/TITLE36/36-14/36-14-16.HTM
R.I. Gen. Laws § 36-14-9(c), passed in 1987, stating that financial disclosures are public:
http://webserver.rilin.state.ri.us/Statutes/TITLE36/36-14/36-14-9.HTM
R.I. General Laws. § 36-14-17, passed in 1987, on Content of financial statement. http://webserver.rilin.state.ri.us/Statutes/TITLE36/36-14/36-14-17.HTM</t>
  </si>
  <si>
    <t>Lobbyist registration and expenditure reports are promptly posted online and available to the public at no cost, within minutes of their filing.
The data, however, is often handwritten on the forms and the forms are locked in pdf format.</t>
  </si>
  <si>
    <t>Under S.C. Code 8-13-1110 (2) and (3)(1991)
http://www.scstatehouse.gov/code/t08c013.php</t>
  </si>
  <si>
    <t>The state executive does not publish a single, all-encompassing document that covers all assumptions among sectors prior to submission of a budget proposal. However, much of that information is available from disparate sources amongst various branches and agencies of government.
 The Consensus Economic Forecasting Commission provides the Governor, the Legislature and the Revenue Forecasting Committee with analyses, findings and recommendations for state economic assumptions to be used in developing state revenue forecasts. The Commission is staffed by members of the Executive Branch State Budget Office, the Legislative Office of Fiscal and Program Review, the State Economist and a member of the University of Maine System. The Commission delivers two reports a year presenting pre-budget revenue assumptions. This document can be obtained electronically immediately upon publication, at no cost, at the website of the Office of Fiscal and Program Review. 
 The non-partisan legislative Office of Fiscal and Program Review also publishes an annual Compendium of State Fiscal Information, which provides a summary of the most important fiscal information affecting Maine State Government. It includes a summary of actual operating revenue and expenditures, descriptions of revenue sources, and summaries of Maine’s debt, General Fund reserve fund balances and Maine’s tax burden. This document can be obtained electronically immediately upon publication, at no cost, at the website of the Office of Fiscal and Program Review. 
 The Bureau of the Budget, part of the executive branch, publishes multi-year fiscal projections, including estimated revenues, expenditure and obligations in its "Report on the Projection of Revenues and Forecasted Expenditure Requirements." It can be found online at the Bureau's website, at no cost.
 Taken together, these documents provide the backdrop for the budget proposal.</t>
  </si>
  <si>
    <t xml:space="preserve">Lobbying disclosure forms are available at no cost online. There is no usage cost to access the data, the published data is the exact data collected by the commission, and is permanently available dating back to 2007. 
The data is easy to access with only the last name of the person. However, the files can only be downloaded in pdf format. </t>
  </si>
  <si>
    <t>Registration information and compensation reports from lobbyists are easily accessible online. The information usually shows up in real time, and rarely takes no longer than 24 hours. The only time it takes longer, says Gail Schiess, administrative assistant with the Lobbying Registration Office, is when somebody pays by check. The process takes about 24 hours. 
Lobbyist records can be browsed, but data cannot be downloaded.</t>
  </si>
  <si>
    <t>In practice, there are no documented cases of violations of corporate donations to candidates and political parties having occurred. Corporate donations to candidates are banned outright, and contributions to parties are unlimited.
LLCs and trade unions that do not disclose donors are allowed to spend unlimited money on electioneering or defeating a particular candidate, but they are not allowed to give to candidates.</t>
  </si>
  <si>
    <t>Responses to Sunshine Law requests that are not refused based on exemption claims are generally provided electronically, by scanned document sent via email, within fewer than 20 days. There are no documented cases of the state demanding fees for requests as a means of preventing access or stating that a request is not in the public interest.
Watchdog reporter Amos Bridges says that certain state agencies take, at most, a day or two to respond. He adds that that in his experience requests for emails can be expensive but not beyond the amounts allowed in statutes for email search costs.
Grant Doty, staff attorney with the American Civil Liberties Union of Missouri, estimates that 90 percent of state agencies he has filed requests with over the last five years responded in three days or fewer. He also says that in only one instance over that time frame did an agency charge a higher cost than they should have, and after he sent a letter contesting the fees, the agency changed its mind and apologized.</t>
  </si>
  <si>
    <t>The Judicial Inquiry Commission investigates complaints against judges and determines whether charges should be filed with the Court of the Judiciary. The JIC in practice responds to complaints that have been filed against judges, rather than initiating investigations of its own accord.
If the commission finds cause to believe a judge acted improperly, it prosecutes the case before the Court of the Judiciary. It cannot impose penalties on its own. The court can remove a judge from office, suspend a judge without pay, censure a judge or apply other sanctions.
In fiscal year 2013, the most recent year for which a judicial annual report is available, the Judicial Inquiry Commission received 193 complaints. Of those, 168 were dismissed without investigation, either because the commission found the complaint did not allege a reasonable basis to charge, did not allege a claim that was in the commission’s jurisdiction or did not allege an ethical violation. Additionally, 25 complaints were dismissed after investigation and the commission met with five judges to discuss actions that had led to complaints. The commission filed two complaints in the Court of the Judiciary that year. In one of those cases, the court suspended the judge; and in the other it censured the judge.</t>
  </si>
  <si>
    <t>Gary Blackmer, director of the Audits Division, March 2, 2015, interviewed by phone.
Temporary Assistance for Needy Families: High Expectations, Stronger Partnerships, and Better Data Could Help More Parents Find Work by the Secretary of State Audits Division, April 2014. 
http://sos.oregon.gov/audits/Documents/2014-08A.pdf
Oregon Youth Authority: Questioned Costs for Community Reintegration Services by the Secretary of State Audits Division, Oct. 2013.
http://sos.oregon.gov/Documents/audits/full/2013/2013-28.pdf</t>
  </si>
  <si>
    <t>The governor does not publish a "pre-budget statement." However, when the governor presents a proposed operating budget, it includes expected revenue, expenditures, debt and broad allocations. It is immediately available in paper form and on the Internet. The governor’s budget is delivered to the Joint Legislative Committee on the Budget a set number of days prior to the legislative session convening. The governor's proposed budget becomes House Bill 1, the legislation when finally signed into law becomes the authorization for state government to spend taxpayer dollars.
 Louisiana does not have alternative budget proposals from political parties or the Legislature, as is the case in many states. “We just debate the governor’s budget," said Robert Scott, head of the Public Affairs Research Council. Barry Erwin, president of the Council for a Better Louisiana, adds that the governor’s budget is based on revenue projections determined by the governor's office that often require midyear adjustments by the Revenue Estimating Conference.
 The actual measure, House Bill 1, is the governor’s budget and though the money committees will begin holding hearings, the official debate on HB1 begins when the session starts.</t>
  </si>
  <si>
    <t>Gary Jones, state auditor and inspector, telephone interview. 2/19/2015 4:30 p.m.
"Town of Oologah trustees request investigative audit by state auditor/inspector," Tulsa World Article by Rhett Morgan, 2/5/15. 
http://www.tulsaworld.com/news/local/town-of-oologah-trustees-request-investigative-audit-by-state-auditor/article_4706d8c2-0ee0-5964-ad82-f0e482eb932f.html
"Allegations of wrongdoing in Henryetta spark audit by state of Oklahoma," Oklahoman news article by Randy Ellis, 08/10/14. 
http://newsok.com/allegations-of-wrongdoing-in-henryetta-spark-audit-by-state-of-oklahoma/article/5143054</t>
  </si>
  <si>
    <t>Alabama does not cap contributions corporations may make to candidates, so there are no actual violations to be noted.
However, when legislators repealed the $500 cap on corporate donations beginning in 2013, one of the main reasons they cited was that the cap meant nothing, anyway. Corporations could donate $500 to as many PACs as they wanted, and those PACs could steer the money back to one candidate, effectively neutering the state’s attempts to control donations and, at the same time, obscuring the source of the contributions. Even though corporations now can give as much as they want to a campaign, some of them still are routing money through multiple PACs to obscure their support of a candidate. 
For instance, in October 2014, Attorney General Luther Strange blasted his general election opponent, Joe Hubbard, for donations he got from gambling interests. Hubbard had received a $50,000 contribution directly from Greenetrack, but a closer look at his financial disclosures showed he also had received almost $1 million from three PACs funded by the Poarch Band of Creek Indians. While there’s nothing illegal about those donations, routing money through multiple PACs does make the source of the contributions less noticeable to the general public.</t>
  </si>
  <si>
    <t>Robert R. Peterson, state auditor, interviewed by phone from Bismarck, N.D., March 12,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“Audit reports,” Office of State Auditor, http://www.nd.gov/auditor/reports.htm, accessed March 23, 2015.</t>
  </si>
  <si>
    <t>A 100 score is earned if the entity independently initiates investigations and imposes sanctions when necessary. 
A 50 score is earned if the entity does not often initiate investigations or it fails to impose sanctions when necessary. 
A 0 score is earned if no such entity exists or it exists, but rarely initiates investigations.</t>
  </si>
  <si>
    <t>Carrie Bartunek, assistant public affairs director/press secretary, Ohio state auditor's office, Columbus, 1-8-15 email 
Many Ohio charter schools overstated attendance rates, state investigation finds, Jeremy Pelzer, Northeast Ohio Media Group, Jan. 22, 2015: http://www.cleveland.com/open/index.ssf/2015/01/many_ohio_charter_schools_over.html 
Report on Community School Student Attendance Counts, state auditor, Jan. 22, 2015: https://ohioauditor.gov/auditsearch/Reports/2015/Community_School_Attendance_Report_01222015_FINAL.pdf 
Tweet of state Auditor Dave Yost upon conviction of sheriff, Feb. 13, 2015: https://twitter.com/Yost4Ohio - Special audit of "data scrubbing" statewide: https://ohioauditor.gov/auditsearch/detail.aspx?ReportID=99797
Statement from Auditor of State Dave Yost, Jan. 31, 2014, upon indictment of sheriff: https://ohioauditor.gov/news/pressreleases/Details/2009</t>
  </si>
  <si>
    <t>Matthew Sweeney, Office of the New York Comptroller, Assistant Communications Director, March 3, 2015, email; 
Pre-K Special Education Contractor Pleads Guilty to Fraud Charge, Al Baker, New York Times, March 7, 2014, http://www.nytimes.com/2014/03/08/nyregion/pre-k-special-education-contractor-pleads-guilty-to-fraud-charge.html ; 
Press release announcing arrest of former Siemens executive, Office of the Attorney General, Oct. 15, 2013, http://www.ag.ny.gov/press-release/ag-schneiderman-comptroller-dinapoli-announce-arrest-former-siemens-executive-stealing ; 
Press release announcing arrest of Assemblyman William Scarborough, Office of the State Comptroller, Oct. 1, 2014, http://www.osc.state.ny.us/press/releases/oct14/100114.htm</t>
  </si>
  <si>
    <t>A 100 score is earned if there are no documented instances of corporate contributions to candidates and parties circumventing donation limits. 
A 50 score is earned if the limits are occasionally circumvented.
A 0 score is earned if limits are usually circumvented or do not exist.</t>
  </si>
  <si>
    <t>Gordon Allen, Coalition for Open Democracy, co-chairman, January 19, 2015, Lowell, Mass., phone 
Charles Arlinghaus, The Josiah Bartlett Center for Public Policy, president, January 22, 2015, Lowell, Mass., phone
Richard Head, New Hampshire Department of Justice, assistant attorney general, January 12, 2015, Lowell, Mass., phone</t>
  </si>
  <si>
    <t xml:space="preserve">FOIA requests in Michigan, especially detailed requests from the media, sometimes carry a price tag in the thousands of dollars. The law requires an initial response time of five business days, or 10 days if the responding agency declares that it needs an extension – and they often make such a claim. Response times of one to three months are not unusual for all the information sought and government agencies respond in a wildly diverse manner.
A study conducted two years ago by Michigan State University’s School of Journalism had students file FOIA requests with Ingham County schools and municipalities asking how many FOIA requests these entities had received in each of the five preceding years.  Responses varied: Some communities answered immediately, others denied the request and invited the students to file a lawsuit. Three required per-page copying fees ranging from $5 to $40. One student was told “this is just a crummy time of year to follow the Freedom of Information Act.”
No ratios or groups of examples can be offered of state government abusing the “not in the public interest” exemption. That is because there is no central FOIA office or database. However, a new law, years in the making, that takes effect in July will introduce significant changes to the FOIA of 1976 to control fees, reduce delays and impose much larger fines on government agencies that “arbitrarily and capriciously” fail to follow the law.
The Lansing State Journal ran into a major roadblock when attempting to use FOIA in 2013 to obtain wide-ranging information on state government contracts when state agencies demanded fees of thousands of dollars to complete the newspaper's request.  The newspaper was seeking details on contracts granted in two areas: by the Michigan Economic Development Corporation for promotion of the state's business climate and tourist hotspots, and by the Michigan Department of Transportation for road and bridge repair and reconstruction projects.  An MEDC official told the LSJ that it would cost $1,700 just to allow a reporter to review the contacts. And an MDOT official said the agency would need “tens of thousands of dollars” before making the information available for review.    
     </t>
  </si>
  <si>
    <t>Wyoming Constitution, Article 5, Section 6, Commission on judicial conduct and ethics, 2008
http://legisweb.state.wy.us/statutes/constitution.aspx?file=titles/97Title97.htm
Rules Governing the Commission on Judicial Conduct and Ethics, Commission webpage, April 1, 2014
http://judicialconduct.wyo.gov/home/establishment-of-commission/commission-rules</t>
  </si>
  <si>
    <t>In practice, the entity/ies mandated to exert judicial disciplinary measures independently initiates investigations and imposes penalties on offenders.</t>
  </si>
  <si>
    <t>Judicial Conduct Commission,  Renumbered and Amended by Chapter 3, 2008 General Session, Utah Code 78A-1, http://le.utah.gov/xcode/Title78A/Chapter11/78A-11.html?v=C78A-11_1800010118000101. Accessed May 15, 2015.
Judicial Conduct Commission -- Members -- Terms -- Vacancies -- Voting -- Power of chair. Amended by Chapter 133, 2012 General Session, 78A-11-103, http://le.utah.gov/xcode/Title78A/Chapter11/78A-11-S103.html?v=C78A-11-S103_1800010118000101. Accessed May 15, 2015.</t>
  </si>
  <si>
    <t>In practice, the limits on corporate donations to candidates and political parties are respected.</t>
  </si>
  <si>
    <t>Administrative Order No. 10 Vermont Code of Judicial Conduct, canons, accessed April 15, 2015. https://www.vermontjudiciary.org/LC/Shared%20Documents/Text%20of%20A.O.%2010%20Vt%20Code%20of%20Judicial%20Conduct.REFORMATTED.pdf 
Steven Adler, Chair Judicial Condcut Board telephone interview Feb. 13, 2015.
Chief Superior Judge Brian Grearson personal interview Feb. 17, 2015.
Dan Barrett, staff attorney VT ACLU telephone interview Feb. 19, 2015.</t>
  </si>
  <si>
    <t>Judicial Inquiry and Review Commission, 1971. Section 901. http://law.lis.virginia.gov/vacode/title17.1/chapter9/section17.1-901/
Judicial Inquiry and Review Commission, 1971. Section 903. http://law.lis.virginia.gov/vacode/title17.1/chapter9/section17.1-903/</t>
  </si>
  <si>
    <t>Commission on Judicial Conduct, RCW 2.64, 1981
http://www.cjc.state.wa.us/Gov_provision/rcw2_64.htm#2.64.020</t>
  </si>
  <si>
    <t>West Virginia Code 51-1-4a(d) Rules Governing Practice of Law; Creation of West Virginia State Bar; Providing its Powers and Fees for Administration. Complete through 2014.
http://www.legis.state.wv.us/WVCODE/ChapterEntire.cfm?chap=51&amp;art=1&amp;section=4A#01</t>
  </si>
  <si>
    <t>Wisconsin Statute 757.83, State Judicial Commssion, (1977)
http://www.socratek.com/StateLaws.aspx?id=1066119&amp;title=757.83%20Judicialommission</t>
  </si>
  <si>
    <t>Board of Judicial Conduct law, 2012, Tenn. Code Ann. § 17-5-201(c)
http://www.tn.gov/sos/acts/107/pub/pc0819.pdf
http://www.tba.org/sites/default/files/board_of_judicial_conduct_070912.pdf
Board of Judicial Conduct law, 2012, Tenn. Code Ann. § 17-5-201
http://www.tn.gov/sos/acts/107/pub/pc0819.pdf</t>
  </si>
  <si>
    <t>Keith Gingery, former state House Representative and Deputy Attorney for Teton County, April 23, 2015, phone. 
Pete Jorgensen, former state house representative, April 22, 2015, phone. 
Campaign donations down from 4 years ago, Trevor Brown, Wyoming Tribune-Eagle, Nov. 14, 2014
http://www.wyomingnews.com/articles/2014/11/19/news/20local_11-19-14.txt#.VT7DRmbQk7A
2 groups ask Wyoming for campaign finance change with Supreme Court ruling, Laura Hancock, Casper Star-Tribune, May 8, 2014
http://trib.com/news/state-and-regional/govt-and-politics/groups-ask-wyoming-for-campaign-finance-change-with-supreme-court/article_ce627713-95d8-55b6-b459-ed14fb569065.html
---
Peer Reviewer Sources: Agree
Equality State Policy Center blog, Feb. 25, 2008: http://equalitystatewatch.blogspot.com/2008/02/campaign-finance-in-morning.html</t>
  </si>
  <si>
    <t>The Texas Constitution, Article 5 (Judicial Department), Section 1-a/,
Amended Aug. 11, 1891, Nov. 8, 1977, and Nov. 4, 1980.  Last accessed May 8, 2015
http://www.statutes.legis.state.tx.us/Docs/CN/htm/CN.5.htm 
Seana Willing, executive director, State Commission on Judicial Conduct, telephone interview, Jan. 20, 2015 
State Commission on Judicial Conduct, Mission Statement, accessed April 24, 2015
http://www.scjc.state.tx.us/mission.asp
Procedural Rules for the Removal or Retirement of Judges, accessed April 24, 2015
http://www.scjc.state.tx.us/pdf/procedure_rules.pdf
Texas Code of Judicial Conduct, accessed April 24, 2015
http://www.txcourts.gov/media/514728/TXCodeOfJudicialConduct_20020822.pdf
State Commission on Judicial Conduct, 2014 annual report
http://www.scjc.texas.gov/pdf/rpts/AR-FY14.pdf</t>
  </si>
  <si>
    <t>Michael Wittenwyler, administrative and regulatory attorney at Godfrey &amp; Kahn S.C., Madison, email interview, Jan. 25, 2015
"Rail executive gets probation in campaign finance case," Milwaukee Journal Sentinel, By Don Behm, July 7, 2011, http://www.jsonline.com/news/statepolitics/125169218.html
"Burke, Walker backers give $1 million to GOP and Democratic Party," By Jason Stein And Kevin Crowe, Milwaukee Journal Sentinel, Oct. 28, 2014
http://www.jsonline.com/news/statepolitics/burkes-finance-report-shows-900000-less-than-touted-b99379709z1-280652782.html
Matthew Rothschild, executive director, Wisconsin Democracy Campaign, email interviews Jan. 27, 25, 2015, May 22, 2015
Press Release: May 22, 2014 "G.A.B. Will Not Enforce Aggregate Campaign Donation Limit, Legislative Council Information Memorandum: Campaign Contributions Limits, Dec. 14, 2014 Memorandum, http://gab.wi.gov/node/3184
"Decoding the Maze: Wisconsin’s Campaign Finance Laws," Michael Wittenwyler and Jodi Jensen, Wisconsin Lawyer, October 2014, http://www.wisbar.org/newspublications/wisconsinlawyer/pages/article.aspx?Volume=87&amp;Issue=9&amp;ArticleID=23576</t>
  </si>
  <si>
    <t>South Dakota Codified Laws, Title 16, Chapter 1A, “Commission on Judicial Qualifications,” Section 5, adopted 1973, http://legis.sd.gov/Statutes/Codified_Laws/DisplayStatute.aspx?Type=Statute&amp;Statute=16-1A-5.
South Dakota Codified Laws, Title 16, Chapter 1A, “Commission on Judicial Qualifications,” Section 2, http://legis.sd.gov/Statutes/Codified_Laws/DisplayStatute.aspx?Type=Statute&amp;Statute=16-1A-2.
South Dakota Codified Laws, Title 16, Chapter 1A, “Commission on Judicial Qualifications,” Section 7, adopted 1973, last amended 1978, http://legis.sd.gov/Statutes/Codified_Laws/DisplayStatute.aspx?Type=Statute&amp;Statute=16-1A-7.</t>
  </si>
  <si>
    <t>Oklahoma Constitution, Article 7A, Section 1&amp;2
http://www.oscn.net/applications/oscn/deliverdocument.asp?lookup=Previous&amp;listorder=164&amp;dbCode=STOKCN&amp;year=
http://www.oscn.net/applications/oscn/DeliverDocument.asp?CiteID=84965</t>
  </si>
  <si>
    <t>Oregon Revised Statutes - Courts of Record; Court Officers; Juries (1967), Sections 1.410 through 1.480. 
https://www.oregonlegislature.gov/bills_laws/ors/ors001.html</t>
  </si>
  <si>
    <t xml:space="preserve">Requests for information are generally honored by Maryland state agencies but often take weeks to fulfill and often longer than 20 days. State law allows 30 days for an initial response and government agencies frequently wait until the 30 days are up before complying withe request of asking for more time to comply.
Dragging out the clock and racking up fees are the primary ways that Maryland agencies delay or kill requests," says the head of Common Cause in Maryland.
Fees are often charged, she says, and can be extensive and expensive. There have not been any particularly egregious examples in the study period, at least not in state government.
An account in the Baltimore Sun, based on information compiled by the Maryland-Delaware-DC Press Association, cited as commonplace instances where foot dragging and excessive fees deterred information seekers: "A recent review by the Maryland-Delaware-D.C. Press Association found incidents in which reporters were charged as much as $50 an hour in copying costs, in some cases totaling into the thousands of dollars. Currently, the only way to appeal such charges is in court. Meanwhile, foot-dragging by agencies proved just as common a practice, as government workers scrambled to "correct" whatever deficiency a records request might reveal to the public. And again, a trip to court is often the only way to counter the practice." </t>
  </si>
  <si>
    <t>Rule 502 (3) of the S.C. Court System
http://www.judicial.state.sc.us/courtReg/displayRule.cfm?ruleID=502.0&amp;subRuleID=RULE%203&amp;ruleType=APP
Interview with Lee Coggliola, Office of Disciplinary Counsel, August 14, 2015.</t>
  </si>
  <si>
    <t>Jake Glance, spokesman for Secretary of State’s Office, in an email interview from the state Capitol on Jan. 16, 2015.
Julie Archer, project manager for Citizens Action Group, in a telephone interview Jan. 8, 2015, from her office in Charleston WV.
Jessica Karmasek, writer for the Legal Newsline, in an article entitled ABC Report Questions W.Va. Chief Justice’s Ethics; Davis calls TV Crew “Underhanded,” published Dec. 3, 2014. 
http://legalnewsline.com/news/253758-253758
Andrea Lannom, legal affairs writer for the Charleston Daily Mail, in an article entitled Scrutiny continues in case involving Justice Davis, published Dec. 8, 2014. 
http://www.charlestondailymail.com/article/20141208/DM01/141209245
Jake Glance, spokesman for Secretary of State’s Office, in an email interview from the state Capitol on Jan. 22, 2015.
Phil Kabler, statehouse correspondent for the Charleston Gazette, in a telephone interview from the state Capitol on Jan. 19, 2015.
Center for Public Integrity Web site. in an article titled National donors pick winners in state elections on Jan. 28, 2015.
http://www.publicintegrity.org/2015/01/28/16661/national-donors-pick-winners-state-elections
Reuters news service, in an article headlined Democrats Daunted by Conservative Group’s $900 Million for 2016 Campaign, published by Voice of America on Jan. 28, 2015. 
http://www.voanews.com/content/democrats-daunted-by-conservative-groups-900-million-for-2016-campaign/2616615.html
House Majority PAC Web site, accessed April 22, 2015.
http://www.thehousemajoritypac.com/our-work/west-virginia/evan-jenkins-counting
Phil Kabler, statehouse correspondent for the Charleston Gazette, in a column enitled Statehouse Beat: More about organization’s expensive fundraiser dinner, published Feb. 1, 2015.
http://www.wvgazette.com/article/20150201/ARTICLE/150209944/1137</t>
  </si>
  <si>
    <t>Rules of the Supreme Court of the State of New Hampshire, Judicial Canon 3, Rule 39: “Committee on Judicial Conduct," as of April 29, 2015
 http://www.courts.state.nh.us/rules/scr/scr-39.htm
Robert Wilson, New Hampshire Committee on Judicial Conduct, chairman, Jan 27, 2015, Lowell, Mass., phone</t>
  </si>
  <si>
    <t>RULE 2:15-2. Advisory Committee On Judicial Conduct (Adopted February 3, 1997 to be effective March 1, 1997): http://www.judiciary.state.nj.us/rules/r2-15.htm</t>
  </si>
  <si>
    <t>Statutes, Rules and Const. &gt; NMSA &gt; CHAPTER 34 Court Structure and Administration &gt; ARTICLE 10 Judicial Standards Commission &gt; 34-10-1. Judicial standards commission; selection; terms. (2013) 
http://public.nmcompcomm.us/nmnxtadmin/NMPublicLink.aspx?jd=34-10-1</t>
  </si>
  <si>
    <t>Judicial Standards Commission (1971 amended 2013) NC GS 7A-374.1.
http://www.ncleg.net/EnactedLegislation/Statutes/HTML/ByArticle/Chapter_7A/Article_30.html</t>
  </si>
  <si>
    <t>North Dakota Century Code, § 27-23-02, 1975 to 1997, http://www.legis.nd.gov/cencode/t27c23.pdf.
NDCC § 27-23-03, 1975 to 1997, http://www.legis.nd.gov/cencode/t27c23.pdf.
Rules of the Judicial Conduct Commission, Rule 4, 1998, http://www.ndcourts.gov/court/rules/Commission/rule4.htm.</t>
  </si>
  <si>
    <t>Ohio Constitution, Article IV (Judicial), Section 5b: http://www.sos.state.oh.us/sos/upload/publications/election/constitution.pdf
Ohio Code of Judicial Conduct, Canon 4: http://www.supremecourt.ohio.gov/LegalResources/Rules/conduct/judcond0309.pdf</t>
  </si>
  <si>
    <t>Montana Code Annotated title 3, chapter 1, part 11, section 2, 1947, http://leg.mt.gov/bills/mca/3/1/3-1-1102.htm
Montana Code Annotated title 39, chapter 2, part 9, section 4, 2001, http://leg.mt.gov/bills/mca/39/2/39-2-904.html
Rules of the Judicial Standards Commission, 1999, http://courts.mt.gov/content/library/forms/judges_complaint/jsc.pdf</t>
  </si>
  <si>
    <t>Nebraska State Constitution Article II-1, effective 1875
http://nebraskalegislature.gov/laws/articles.php?article=II-1
Nebraska State Law 24, Section 715. Commission on Judicial Qualifications; created; members; appointment.; effective, 1967, last amended, 1981; http://nebraskalegislature.gov/laws/statutes.php?statute=24-715</t>
  </si>
  <si>
    <t>Nevada Constitution, 1864, Article 6 - Judicial Department, Section 21, amended 2014.
http://leg.state.nv.us/Const/NVConst.html#Art6Sec21
Nevada Judicial Department law, 1865, NRS 1. Section .425, amended 2009.
https://www.leg.state.nv.us/NRS/NRS-001.html#NRS001Sec010.
Phone interview 1/23/15 with Michael Sommermeyer, PIO, Nevada Supreme Court 
Phone interview 1/22/15 with Janette Bloom, retired chief clerk, Nevada Supreme Court</t>
  </si>
  <si>
    <t>Brad Shannon, former statehouse reporter and editorial writer for The Olympian, email interview 4/30/2015
"Surplussing: How Donors, Parties Legally Circumvent Campaign Contribution Caps" KPLU 88.5, 11/3/2014 
http://www.kplu.org/post/surplussing-how-donors-parties-legally-circumvent-campaign-contribution-caps
Public Disclosure Commission case report 7/2/2014 on Bill Littlejohn 
http://www.pdc.wa.gov/archive/commissionmeetings/meetingshearings/pdfs/2014/PDC.case.14.013.littlejohn.pdf
Donations in mayoral race top $2.6 million, set record, The Seattle Times, Oct. 31, 2013
http://www.seattletimes.com/seattle-news/donations-in-mayoral-race-top-26-million-set-record/</t>
  </si>
  <si>
    <t>Michigan Constitution, 1963, Article VI, Subsection 30 http://www.legislature.mi.gov/(S(wf0nxcfijs3ut55e5byzsi0i))/documents/mcl/pdf/mcl-chap1.pdf
John Nevin, communications director, State Court Administrative Office, phone interview, April 7, 2015, email conversations, April 9-10, 2015                                     
Judicial Tenure Commission website; http://jtc.courts.mi.gov/index.htm</t>
  </si>
  <si>
    <t>Minnesota Statutes, Chapter 490A, Section 490A.01, 2014, https://www.revisor.mn.gov/statutes/?id=490A.01
Minnesota Statutes, Chapter 15, Section 15.0575, 2014, https://www.revisor.mn.gov/statutes/?id=15.0575
Minnesota Board on Judicial Standards, Annual Report 2014
http://www.bjs.state.mn.us/file/annual-reports/2014-annual-report-final.pdf</t>
  </si>
  <si>
    <t>Michael Duane, Assistant Attorney General, email Jan. 21, 2015.
Secretary of State Jim Condos, personal interview, Jan 6, 2015.
Allen Gilbert, executive director, ACLU VT, personal interview, Jan. 6, 2015.
Paul Burns, executive director, VPIRG, personal interview May 15, 2015</t>
  </si>
  <si>
    <t>No such law exists.
Title 9, Chapter 19, Section 7 of the Mississippi Code; COMMISSION ON JUDICIAL PERFORMANCE; Executive director; administrative staff
http://law.justia.com/codes/mississippi/2013/title-9/chapter-19/section-9-19-7/</t>
  </si>
  <si>
    <t>Chris Piper, executive director at Ethics and Virginia Conflict of Interests Advisory Council and former employee of the Department of Elections, interviewed Dec. 31, 2014; 
David Mitrani, associate at Sandler Reiff Lamb Rosenstein &amp; Birkenstock Green, interviewed Jan. 2, 2015; 
Rebecca Green, co-director of the Election Law Program for the College of William and Mary, interviewed Jan. 12, 2015.</t>
  </si>
  <si>
    <t>Phone interview with Tom Humphrey, reporter for the Knoxville News Sentinel, on Feb. 16, 2015.
Tennessee Registry of Election Finance website showing minutes of past meetings, accessed May 4, 2015. 
http://www.tn.gov/tref/meetings.htm
Drew Rawlins, executive director of the Tennessee Bureau of Ethics and Campaign Finance, confirmed in a phone interview on Jan. 29.</t>
  </si>
  <si>
    <t>Rules of the Committee on Judicial Responsibility and Disability, ME RJ RESP CTTEE R4, 2004.
http://www.courts.maine.gov/rules_adminorders/rules/JudRespDisabR%207-04.pdf</t>
  </si>
  <si>
    <t>Craig McDonald, director, Texans for Public Justice, telephone interview, Jan. 5, 2014
Jim Clancy, attorney, member of the Texas Ethics Commission, telephone interview, Jan. 8, 2015
Texas' Top Contributors,  Texans for Public Justice,  June, 2013
http://info.tpj.org/reports/Top%20Donors%202013.pdf</t>
  </si>
  <si>
    <t>1966 Constitutional amendment in Article 4a, Article 4b and 5 of the Maryland Constitution, http://msa.maryland.gov/msa/mdmanual/43const/html/04art4.html#general</t>
  </si>
  <si>
    <t>All sites accessed on Jan. 12, 2015
Massachusetts Commission on Judicial Conduct website
http://www.mass.gov/cjc/
Enabling legislation establishing the CJC 
http://www.mass.gov/cjc/statute.htm</t>
  </si>
  <si>
    <t>Jenn Gonnely, Executive Director, Utah Chapter of League of Women Voters, in-person interview on February 10, 2015, Salt Lake City. 
Mary Ann Martindale, Executive Director, Alliance for a Better Utah, in-person interview on February 10, 2015, Salt Lake City.
Special interests give $8 of every $10 in Utah legislator donations, Lee Davidson, Salt Lake Tribune, January 12, 2015, http://www.sltrib.com/news/1940533-155/special-interests-give-8-of-every. Accessed May 9, 2015.</t>
  </si>
  <si>
    <t>State law requires custodians to respond to public record requests immediately, allowing three days if the records are unavailable or to be withheld. The law allows the filing of a lawsuit five days after refusal.
 However, many reporters say that the law is almost universally interpreted as allowing agencies three days to respond to a request. The response usually states that another period of time, usually 10 days, is necessary to locate the records. 
 For instance, it took eight weeks for the Louisiana Department of Environmental Quality to respond to a Feb. 12, 2014 public records request seeking information about public meetings the agency already had held.
 Reporters and activists also say that the follow-up responses to public records requests by agencies, almost always, cite an exception and occasionally includes a partial release of some records. The procedures drag out the process.
 In one example, records were requested Nov. 30 from LSU involving possible NCAA violations. LSU lawyers responded first that the request “unreasonably burdensome.” The request was changed and resubmitted on Dec. 4. LSU’s privately hired lawyers required a payment of $287 to print about 1,150 potentially relevant e-mails so that they could decide what should be made publicly available. On Dec. 23, LSU released about 30 heavily redacted documents. 
 The process repeated itself in February 2013, when then-Advocate reporter Koran Addo asked for public records from LSU’s search for president/chancellor, including the names of the 35 candidates the board considered.
 After 30 days, the LSU Board of Supervisors denied the request, claiming it was required to provide information only on those who applied for the position and that F. King Alexander, who won the job, was the only “applicant.” The board said the other 34 candidates never applied officially.
 The Advocate filed suit April 1, 2013, after the board refused to release them. The Reveille, the LSU student newspaper joined the case. Then, about a week later, The Times-Picayune, a newspaper published three times a week in New Orleans, also intervened.
 The newspapers won on the district court level. But the First Circuit Court of Appeal ruled that 35 candidates were part of a “broad wish list” compiled by a private search firm and may not actually have consented or sought to be considered for the position.
 The case is before the Louisiana Supreme Court.
 Requests made to the Louisiana State Police seeking records of reimbursements of expenses for troopers traveling with Gov. Bobby Jindal were made in September 2014. The heavily redacted documents were delivered in December and January after payment of about $400. Similar requests for records of travel expenses were made to the Division of Administration and to the Governor’s Office. 
 The division, after two weeks, replied that no such records were found. The Governor’s Office responded three days later that it would take 10 days to determine if such records complied. The Governor’s Office delivered 140 pages of documents, none of which applied directly to the governor, but were expense reports of some staffers who traveled with the governor. The reports had been previously released, thus were double-charged.
 A renewed request was made in January and again on Feb. 3, and the answer was that it would take 10 days to determine if any records complied. The Governor's Executive Counsel released another 146 pages of documents that were copies of press releases. 
 On March 18, 2015, The Advocate requested access to Gov. Bobby Jindal’s official emails. The Associated Press made a similar request the next day. Thomas Enright, Jindal’s chief lawyer, responded three days later stating that he would need 10-15 days to respond to the request. He then asked for more time. On April 10, Enright wrote both The Advocate and The Associated Press that no records exist outside of exemptions outlined in the state public records law.
 “Aside from the obvious reason for excluding security information, these content-based exemptions support the environment of open discussion and full analysis necessary for staff to make recommendations to assist the governor in the usual course of the duties and business of his office,” Enright wrote in the denial, noting that Jindal only officially emails with internal staff.
 In March 2015, Gov. Bobby Jindal’s cabinet departments invoked a six-year-old public records exemption the governor helped put in place to keep their working papers of where and how they would cut services and programs in the state budget.
 Jindal backed legislation in 2009 that rewrote the public records exemption for the governor’s office. He said the changes would provide more access, but shielded for six months any budget documents that provide “pre-decisional advice and recommendations to the governor” for any department headed by a gubernatorial appointee. 
 A dozen of Jindal’s cabinet agencies claimed the six-month exemption in response to public records requests from The Associated Press seeking budget spreadsheets, emails or other documents concerning the ongoing talks about proposed cuts in the 2015-16 budget.
 Carl Redman, a public records expert working with two state senators seeking to change the law during the 2015 session, said these responses, including the LSU’s response in 2009, shows a pattern of how state agencies deal with public records requests since the law was altered in 2009.
 Gov. Jindal is term limited and the race to replacement already has begun. In an April 22 forum, all four major candidates, three of whom are Republicans like the governor, promised to roll back Jindal’s changes in the law to make more public records available and easier to release.
 Jindal, in an April 23 interview with several reporters, responded to the candidates’ citizens by saying his administration carefully followed the law.</t>
  </si>
  <si>
    <t>Louisiana Constitution of 1974, Article V Section 25, Judiciary Commission, carried over from the Louisiana Constitution of 1921.
http://www.legis.la.gov/Legis/Law.aspx?d=206463 
Judiciary Commission of Louisiana, created in current form in 1968.
http://www.lasc.org/la_judicial_entities/judiciary_commission.asp 
Louisiana Supreme Court, The Judiciary Commission, accessed on April 19, 2015
http://www.lasc.org/la_judicial_entities/judiciary_commission.asp</t>
  </si>
  <si>
    <t xml:space="preserve">Kentucky Constitution Section 121, 1976, http://www.lrc.ky.gov/legresou/constitu/121.htm, accessed 6 February 2015. 
Supreme Court Rules 4.075, 2014, https://govt.westlaw.com/kyrules/Document/NA5372010A91D11DA8F5EE32367A250AE?viewType=FullText&amp;originationContext=documenttoc&amp;transitionType=CategoryPageItem&amp;contextData=%28sc.Default%29, accessed 6 February 2015. 
Supreme Court Rules 4.100, 2014, https://govt.westlaw.com/kyrules/Document/NA80F9470A91D11DA8F5EE32367A250AE?viewType=FullText&amp;originationContext=documenttoc&amp;transitionType=CategoryPageItem&amp;contextData=%28sc.Default%29, accessed 6 February 2015. 
Supreme Court Rules 4.030, 2014, https://govt.westlaw.com/kyrules/Document/NA28FF4E0A91D11DA8F5EE32367A250AE?viewType=FullText&amp;originationContext=documenttoc&amp;transitionType=CategoryPageItem&amp;contextData=%28sc.Default%29, accessed 6 February 2015. 
Jimmy Shaffer, Kentucky Judicial Conduct Commission, executive secretary, 2 February 2015, Frankfort, Kentucky, email interview. </t>
  </si>
  <si>
    <t>Pat Powers, blogger, South Dakota War College, 8 March 2015, email.
Cory Heidelberger, blogger, Dakota Free Press, 12 March 2015, email.
Mercer: Laws don’t stop election funding merry-go-round in South Dakota, Bob Mercer, The Daily Republic, 24 November 2014, http://www.mitchellrepublic.com/content/mercer-laws-dont-stop-election-funding-merry-go-round-south-dakota.
Follow the Money Database, National Institute on Money in State Politics, Republican State Leadership Committee
http://www.followthemoney.org/show-me?f-core=1&amp;d-eid=8677&amp;s=SD#[%7B1%7Cgro=d-id,c-t-id
Follow the Money Database, National Institute on Money in State Politics, Individuals' Contributions to Republican State Leadership Committee
http://www.followthemoney.org/show-me?y=2014&amp;f-eid=8677&amp;d-et=2#[%7B1%7Cgro=d-id</t>
  </si>
  <si>
    <t>Phone interview, Vincent Sheheen, May 15, 2015
Jeremy Borden, “Bobby Harrell pleads guilty to 6 counts, resigns from House seat” Charleston Post and Courier, Oct. 23, 2014
http://www.postandcourier.com/article/20141023/PC1603/141029750
Andrew Shain, “SC attorney general discovers $134,000 in unreported contributions,” The State, March 22, 2013
http://www.thestate.com/news/politics-government/article14424329.html
Jeremy Borden and Schuyler Kropf, “S.C. Supreme Court rules in favor of Attorney General Alan Wilson in Bobby Harrell dispute,” Charleston Post and Courier, July 9, 2014
http://www.postandcourier.com/article/20140709/PC1603/140709371
Jeremy Borden and Schuyler Kropf, “Bobby Harrell: A quick rise to power, and a quicker fall,” Charleston Post and Courier, Oct. 25, 2014
http://www.postandcourier.com/article/20141025/PC1603/141029514/1031/bobby-harrell-a-quick-rise-to-power-and-a-quicker-fall
Seanna Adcox, “McMaster Accused Of Taking Donations Above The Limit,” Associated Press, Jan. 6, 2015
http://www.wltx.com/story/news/local/midlands/2015/01/06/mcmaster-accused-of-taking-donations-above-the-limit/21340133/
Phone interview, Lynn Teague, S.C. League of Women Voters, March 26, 2015
Phone interview, John Crangle, Common Cause, April 9, 2015
Phone interview, Cathy Hazelwood, former State Ethics Commission General Counsel, April 9, 2015</t>
  </si>
  <si>
    <t>Commission on Judicial Qualifications website: http://www.kscourts.org/Appellate-Clerk/general/commission-on-judicial-qualifications/default.asp                                      Commission on Judicial Qualifications annual report: http://www.kscourts.org/appellate-clerk/general/commission-on-judicial-qualifications/2013-Annual-Report.pdf 
Announcement of court clerk hiring: https://www.ksbar.org/news/171149/Supreme-Court-to-appoint-Heather-Smith-clerk-of-the-appellate-courts.htm</t>
  </si>
  <si>
    <t>Hawaii State Constitution, Article IV, Section 5, Retirement, removal, discipline, 1968, http://www.capitol.hawaii.gov/hrscurrent/Vol01_Ch0001-0042F/05-Const/CONST_0006-0005.htm
Hawaii State Constitution, Article IV, Section 6.6, Administration, 1978, http://www.capitol.hawaii.gov/hrscurrent/Vol01_Ch0001-0042F/05-Const/CONST_0006-0005.htm
Tammy Mori, Hawaii Judiciary, special assistant for judiciary communications, 20 July 2015, email</t>
  </si>
  <si>
    <t>Constitution of the State of Illinois, Article VI, The Judiciary , 1970, http://www.ilga.gov/commission/lrb/con6.htm
Rules of the Judicial Inquiry Board 
http://www.illinois.gov/jib/Pages/Rules-of-Procedure-of-the-Judicial-Inquiry-Board.aspx#qst3</t>
  </si>
  <si>
    <t>Indiana Constitution, Article 7, Section 9; https://iga.in.gov/legislative/laws/const/.
Indiana Code 33-38-13; https://iga.in.gov/legislative/laws/2014/ic/titles/033/. 
Interview: John Trimble, Indianapolis attorney with Lewis Wagner LLC, president of the Indianapolis Bar Association, past member of the Indiana Commission on Judicial Qualifications, Feb. 9, 2015, by phone. 
Interview: Kathryn Dolan, Supreme Court public information officer, Feb. 16, 2015, by email.</t>
  </si>
  <si>
    <t>Iowa Code Chapter 602.2102 "Judicial Branch — Commission on Judicial Qualifications," Code of Iowa updated as of January 2015,
https://www.legis.iowa.gov/docs/code/2015/602.pdf
Steve Davis, Communications Director, Iowa Judicial Branch, April 15 and July 29, 2015, emails.</t>
  </si>
  <si>
    <t xml:space="preserve">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Review of State Limits on Contributions to Candidates, National Conference of State Legislatures, accessed Feb. 5, 2015, http://www.ncsl.org/Portals/1/documents/legismgt/Limits_to_Candidates_2012-2014.pdf
Experts say Pa. senator's $100,000 loan to colleague may skirt campaign laws, Kate Giammarise, Pittsburgh Post-Gazette, 12 June 2015, 
http://www.post-gazette.com/news/state/2015/06/12/Pa-senator-helps-propel-future-colleague-with-100-000-loan/stories/201506120113
Lawrence M. Otter, attorney at law, Doylestown, Pa., 6 August 2015, interview by phone. </t>
  </si>
  <si>
    <t>Florida Constitution, Article V, Section 12, (2,3,), adopted 1972, http://www.leg.state.fl.us/Statutes/index.cfm?Mode=Constitution&amp;Submenu=3&amp;Tab=statutes#A5S12
Florida Constitution, Article IV, Section 7, SECTION 7. Suspensions; filling office during suspensions, adopted 1998, http://www.leg.state.fl.us/Statutes/index.cfm?Mode=Constitution&amp;Submenu=3&amp;Tab=statutes#A4S07</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</si>
  <si>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t>
  </si>
  <si>
    <t>Georgia Constitution Article VI, Section 7, paragraph VI and VII
 http://law.justia.com/constitution/georgia/conart6.html
Judicial Qualifications Commission, accessed March 3, 2015 – http://www.gajqc.com</t>
  </si>
  <si>
    <t>Dan Meek, public interest attorney, advocate for campaign finance reform, Jan. 28, 2015, interviewed via email and phone. 
"Murmurs: Meet the New Year. A Lot Like the Old Year" by Willamette Week Editorial Staff (Willamette Week, 12/31/14)
http://www.wweek.com/portland/article-23753-murmurs_meet_the_new_year_a_lot_like_the_old_year.html
Background:
Campaign Finance: Contribution &amp; Expenditure Limits, by Oregon Legislative Committee Services, p. 1-2, September 2012.
https://www.oregonlegislature.gov/citizen_engagement/Reports/CampaignFinance.pdf</t>
  </si>
  <si>
    <t>Colorado Constitution, Article VI, Section 23(3)(a): http://tornado.state.co.us/gov_dir/leg_dir/olls/constitution.htm#ARTICLE_XXIX_Section_5
Confirmed with William Campbell, executive director of Colorado's Commission on Judicial Discipline, during a Feb. 3, 2015, phone interview, and a July 23, 2015, email exchange.
Confirmed with Former Colorado Supreme Court justice Rebecca Kourlis who runs the Institute for the Advancement of the American Legal System at the University of Denver, during a Jan. 30, 2015, phone interview.
Confirmed with Colorado Supreme Court Judicial Ethics Advisory Committee board member Melissa Hart, who is professor and Director of the Byron R. White Center for the Study Of American Constitutional Law University of Colorado Law School, during a Feb. 2, 2015, phone interview.
Confirmed with Former Colorado Court of Appeals Judge Russell Carparelli who is a board member of the Colorado Judicial Institute and the past director of the American Judicature Society, during a Jan. 30, 2105, phone interview.</t>
  </si>
  <si>
    <t>C.G.S., Title 51, Chap. 872a, Sec. 51-51k, subsections (a), (b) and (c), 1977.  http://www.cga.ct.gov/current/pub/chap_872a.htm#sec_51-51k</t>
  </si>
  <si>
    <t>M. Scott Carter, longtime Oklahoma political reporter for the Journal Record newspaper and Oklahoma Watch, a non-profit public interest journalism foundation, telephone interview 1/29/15, 4 p.m. 
"Criminal investigation is underway into possible public corruption, campaign violations," Oklahoman newspaper article 8/21/14 by Nolan Clay
http://newsok.com/criminal-investigation-is-underway-into-possible-public-corruption-campaign-violations/article/5334646
"Oklahoma County District Attorney focuses on T.W. Shannon, Joy Hofmeister campaigns," Oklahoman article 6/18/14 by Nolan Clay http://newsok.com/article/4936649
Lee Slater, executive director of Oklahoma Ethics Commission, telephone interview 1/30/15, 1:30 p.m. 
https://drive.google.com/file/d/0B0BgaBXva60WOXJDaEs0UDdFQms/view?usp=sharing</t>
  </si>
  <si>
    <t>Arizona Constitution Article 6.1, Section 1, Composition; appointment; term; vacancies
http://www.azleg.gov/FormatDocument.asp?inDoc=/const/6.1/1.htm 
Arizona Commission on Judicial Conduct, Commission Rules, accessed May 12, 2015
http://www.azcourts.gov/portals/137/rules/Commission%20Rules%201-1-13.pdf
Arizona Commission on Judicial Conduct Administrative Policies, accessed May 12, 2015 
http://www.azcourts.gov/portals/137/rules/CommissionPolicies.pdf
Arizona Judicial Code of Conduct, accessed May 12, 2015 
http://www.azcourts.gov/portals/137/rules/Arizona%20Code%20of%20Judicial%20Conduct.pdf
Laws current as of March 30, 2015.</t>
  </si>
  <si>
    <t>Arkansas Constitution, Amendment 66, “Judicial Discipline and Disability Commission,” 1988.  
http://www.arkansas.gov/jddc/pdf/amendment_66.pdf</t>
  </si>
  <si>
    <t>Catherine Turcer, policy analyst, Common Cause-Ohio, Columbus, 1-18-15 email 
Example of in-kind contributions from the 2014 general election for the candidate for attorney general, Mike DeWine: http://www2.sos.state.oh.us/pls/cfqry/f?p=119:38:307309264370019::NO:RP:P38_RP_ID:180201919 and 
Example of in-kind contributions from the 2014 general election for the candidate for attorney general, David Pepper: http://www2.sos.state.oh.us/pls/cfqry/f?p=119:38:307309264370019::NO:RP:P38_RP_ID:175104961 
Mandel’s ties to case still curious, Joe Vardon and Darrel Rowland, The Columbus Dispatch, July 5, 2014: http://www.dispatch.com/content/stories/local/2014/07/05/mandels-ties-to-case-still-curious.html
Web extra: key dates show connections between Suarez, Mandel, Joe Vardon and Darrel Rowland, The Columbus Dispatch, July 5, 2014: http://www.dispatch.com/content/stories/local/2014/07/05/key-dates-mandel-suarez.html</t>
  </si>
  <si>
    <t>Alabama Constitution, Amendment 581 to Article 6, section 6.17, 1996. http://alisondb.legislature.state.al.us/alison/codeofalabama/constitution/1901/constitution1901_toc.htm, accessed May 6, 2015.
Courts, Alabama Code Title 12, Chapter 2, Section 30, 1915.
http://alisondb.legislature.state.al.us/alison/codeofalabama/1975/coatoc.htm, accessed May 6, 2015.</t>
  </si>
  <si>
    <t>AS 22.30.010 Commission on Judicial Conduct, (http://www.legis.state.ak.us/basis/folioproxy.asp?url=http://wwwjnu01.legis.state.ak.us/cgi-bin/folioisa.dll/stattx11/query=*/doc/{t11117}?); 
Marla Greenstein biography, page three (https://www.alaskabar.org/servlet/download?id=164), accessed March 23, 2015</t>
  </si>
  <si>
    <t>The Wyoming Constitution protects the leadership of the Commission on Judicial Conduct and Ethics from political interference. The composition and selection of the board is diverse, with different groups and people making appointments. 
The Commission is made up of citizens appointed by the Governor, attorneys appointed by the Wyoming State Bar, and judges elected by the Judicial Council.
Members serve for three years and so the composition of the commission does not change after every general election, which happens every two years. Members can also be kept on for anther term. 
There is one support staffer for the Commission on Judicial Conduct and Ethics – the executive director Wendy Soto. In practice, she is an at-will employee.
“The Commission shall employ an executive director who shall receive and process inquiries, maintain custody of the Commission's records and files, transmit files between the Commission and its panels at the direction of the Commission chair or as otherwise provided by these rules, and perform such other duties assigned by the Commission,” the commission’s rules say.</t>
  </si>
  <si>
    <t>Phone interview March 18, 2015, with Amy Strange, deputy director, campaign finance and operations, NC Board of Elections.
Phone interview March 12, 2015, with Bob Phillips, executive director of Common Cause North Carolina.
Phone interview March 25, 2015, with Don Carrington, investigative reporter and editor Carolina Journal. 
Phone interview April 23, 2015, with John Wallace,  Raleigh lawyer with expertise in election law.</t>
  </si>
  <si>
    <t>Corroborated with: Lee Ann Oliver, administrative staff officer I in Elections Unit in Office of Secretary of State, email, Feb. 10, 2015.
"North Dakota Campaign Finance Online," Office of Secretary of State, accessed April 19, 2015, https://vip.sos.nd.gov/cf/search/cfsearch.aspx?sc=s3. Direct link is not possible. Search for "Agriculture Commissioner" in "Office" dialog box.
Ernest Scheyder, "Race for North Dakota's agriculture commissioner is all about oil," Reuters, accessed April 19, 2015, http://www.reuters.com/article/2014/07/22/us-northdakota-energy-election-insight-idUSKBN0FR13820140722.</t>
  </si>
  <si>
    <t>Members of the Judicial Inquiry and Review Commission are elected by the majority of each chamber of the General Assembly. The commission is made of seven members – three judges, two lawyers and two citizens who are not lawyers. The members receive four-year terms, but they do not happen at the same time and the majority of them are chosen more than a year after elections, insulating them from changes in political power.
The commission makes employment decisions for its staff and may employ outside counsel and consult with experts, as necessary.</t>
  </si>
  <si>
    <t>Blair Horner, New York Public Interest Research Group, Legislative Director, Feb. 24, 2015, New York, phone; 
No-Limit Contributions Boost Cuomo, Andrea Bernstein, WNYC, Oct. 16, 2014, http://www.wnyc.org/story/how-cuomo-used-campaign-finance-loopholes-bolster-message-reform/ ;
Cuomo Has Raised Millions Through Loophole He Pledged to Close, Theodoric Meyer, ProPublica, June 13, 2014, http://www.propublica.org/article/cuomo-has-raised-millions-through-loophole-he-pledged-to-close ; 
Preliminary Report, The Commission to Investigate Public Corruption, Dec. 2, 2013, http://publiccorruption.moreland.ny.gov/sites/default/files/moreland_report_final.pdf</t>
  </si>
  <si>
    <t>West Virginia Code 51-1-4a created the State Bar to enforce the laws promulgated by the Supreme Court. It consists of all attorneys practicing in the state and is answerable only to the Supreme Court, which is an independently elected body and answerable only to the electorate. Seventeen directors of the State Bar are elected to staggered three-year terms of office by the members. 
 Similarly, the Judicial Investigation Commission, which regulates the conduct of judges, answers to the Supreme Court. The commission consists of nine members appointed by the Supreme Court of Appeals and serve staggered terms of three years. Senior staff are public servants rather than civil servants. They are "at will" employees, and do not enjoy civil service protections.</t>
  </si>
  <si>
    <t xml:space="preserve">NJ Election Law Enforcement Commission  Deputy Director Joe Donohue, 1/28/15 interview at his office. 
Star-Ledger reporter Matt Friedman, 2/4/15 phone interview   
Most Likely to Exceed: Who’s Poised to Double Down Post-McCutcheon by The Sunlight Foundation, on January 15, 2014, accessed 5/26/15
National group gives NJ contractors a new way to influence elections By Matt Friedman | The Star-Ledger on May 18, 2014: http://www.nj.com/politics/index.ssf/2014/05/national_republican_group_gives_nj_contractors_a_new_way_to_influence_elections.html     
           </t>
  </si>
  <si>
    <t>The members of the Judicial Conduct Board are appointed by the Supreme Court. The members serve pro bono and operate without staff, per se. Currently, the board chair's secretary at his own law office provides whatever staff services the board needs. In the (rare) case of a formal prosecution, the board appoints a special independent counsel.</t>
  </si>
  <si>
    <t>Dede Feldman, former state senator, 15 January 2015, via phone. 
State Sen. Peter Wirth, 19 January, 2015, via phone.
"What Contribution Limits?" Thomas Cole, Albuquerque Journal, 22 June, 2014, http://www.abqjournal.com/419263/news/pacs-shuffle-money-pump-cash-into-dems-campaigns.html
"Follow the Money: How the NM GOP's Network of PACs Moves Money," Patrick Davis, Progress Now New Mexico report, 25 June, 2014. https://progressnownm.wordpress.com/2014/06/25/follow-the-money-how-the-nm-gops-network-of-pacs-moves-money/
"State Says 3 Donations to King Exceed Cap," Dan Boyd, Albuquerque Journal, 16 July, 2014, 
http://www.abqjournal.com/429779/news/state-says-3-donations-to-king-exceed-cap.html
"Campaign Gifts Decision Reversed," Dan Boyd, Albuquerque Journal, 16 August, 2014, 
http://www.abqjournal.com/446993/news/campaign-gifts-decision-is-reversed.html</t>
  </si>
  <si>
    <t>Protections from political interference aren’t specifically mentioned in the Texas Constitution’s passage authorizing the commission nor in the State Commission on Judicial Conduct’s mission statement on its website, but the nature of its duties as an independent investigative agency carries the presumption that it should perform its mission without being influenced by outside politics. Also, the leadership of the commission does not change after every state election.
“Certainly we’re an independent state agency under the judicial branch and our mission is to protect and promote the public confidence in the judiciary,” said Seana Willing, executive director of the State Commission on Judicial Conduct.
The members of the Commission, who serve six year terms, include: Six judges appointed by the Supreme Court of Texas, one from each of the following court levels: appellate, district, county court at law, constitutional county, justice of the peace, and municipal; Two attorneys appointed by the State Bar of Texas, who are not judges; and Five citizen members appointed by the Governor, who are neither attorneys nor judges.
All appointments are from varying appellate districts of the state, except that the citizen members, justice of the peace and judge of the municipal court are selected at large. The Texas Senate confirms all appointees. 
The senior staff is composed of at-will employees who support the commission and investigate complaints
In a statement of philosophy in its annual 2014 report, the commission declares:  “Neither the political affiliation, gender, ethnic or religious background, sexual orientation, socioeconomic status, geographical location, nor the position of a complainant or a judge are considered in the review of cases  pending before the Commission. The Commission ’s ability to fulfill its constitutional mandate requires that each Commissioner and staff member act with honesty, fairness, professionalism and diligence.”</t>
  </si>
  <si>
    <t>State law says that each member of the Board of Judicial Conduct “shall serve for a term of three (3) years and shall be eligible for reappointment to one (1) additional term. Vacancies on the court for an unexpired term shall be made for the remainder of the term by the appointing power of the original appointment.” Tenn. Code Ann. § 17-5-201(c)
The 16-member board is chosen by a number of different entities including: the Tennessee judicial conference, the Tennessee general sessions judges conference, the Tennessee municipal judges conference and the Tennessee council of juvenile and family court judges. In addition, the speakers of the House and Senate and the governor appoint some of the members of the Board of the Judiciary. Tenn. Code Ann. § 17-5-201
The investigators of the Board of Judicial Conduct are contract employees, said Judge Chris Craft, chair of the BJC.</t>
  </si>
  <si>
    <t>Phone interview 1/14/15 with Kevin Benson, deputy attorney general representing secretary of state's office.
Interview 1/19/15 with Barry Smith, executive director, Nevada Press Association, Carson City.
Interview 1/19/15 with Sandi Chereb, Las Vegas Review-Journal political reporter, Carson City.
"Rory Reid to pay $25,000 fine in PAC case," June 3, 2011, Las Vegas Review-Journal
http://www.reviewjournal.com/news/politics/rory-reid-pay-25000-fine-pac-case</t>
  </si>
  <si>
    <t>Dan Tuohy, New Hampshire Union Leader, senior political reporter, Feb. 4, 2015, Lowell, Mass., phone
David Scanlan, Office of the New Hampshire Secretary of State, senior deputy secretary of state, January 9, 2015, Lowell, Mass., phone 
“Maggie ’14” summary of receipts and expenditures, October 29, 2014
http://sos.nh.gov/Committee102914.aspx
Walt Havenstein, summary of receipts and expenditures, October 29, 2014
http://sos.nh.gov/Committee102914.aspx</t>
  </si>
  <si>
    <t>The chairman of the Judicial Qualifications Commission is chosen by the membership (South Dakota Codified Laws 16-1A-5) and does not change after every election.
The commission is given the power to hire staff, (SDCL 16-1A-7), but the staff is given no special protection in law from arbitrary dismissal.
Political interference is regulated by SDCL 16-1A-5, which says the seven-member commission shall consist of two judges of the circuit court, elected by the judicial conference; three members of the State Bar, no more than two of whom may be of the same political party, appointed by a majority vote of the State Bar commissioners; and two citizens who are not of the same political party, appointed by the governor. The same section sets the commissioners’ terms at four years and limits them to two terms.</t>
  </si>
  <si>
    <t>Gavin Geis, executive director, Common Cause Nebraska, in-person interview, the Mill coffeeshop, March 11, 2015
Bill Avery, former state senator and retired University of Nebraska-Lincoln political science professor, in-person interview, Scooter's coffeshop, March 19, 2015
Robynn Tysver, Omaha World Herald, "Sole big donor to Beau McCoy says he expects nothing in return," April 20, 2014; 
 http://www.omaha.com/news/sole-big-donor-to-beau-mccoy-says-he-expects-nothing/article_79e49fd5-dfc6-559c-8f89-976a59b11e4e.html</t>
  </si>
  <si>
    <t>Under Rule 502 (3) of the S.C. Court System, the Commission on Judicial Conduct, whose members are appointed by the S.C. Supreme Court, is "composed of 26 members appointed by the Supreme Court," with ten judges from the circuit. family court or masters-in-equity, four from the magistrate, municipal or probate courts,  four members of the South Carolina Bar who have never held a judicial office and eight public members. They serve four year terms, after which they are eligible for reappointment.  The Commission on Judicial Conduct is staffed by a general counsel, who serves at the pleasure of the court.</t>
  </si>
  <si>
    <t>Commissioner of Political Practices, Campaign finance and practices complaints, 2013 and 2014, http://politicalpractices.mt.gov/2recentdecisions/campaignfinance.mcpx
State of Montana Political Campaign Contribution Limits Summary -- applicable to 2014 campaigns State of Montana, Commissioner of Political Practices, 19 March 2014, http://politicalpractices.mt.gov/content/5campaignfinance/2014ContributionLimitSummary
Above and Beyond: Few Montana Donors Exceed Contribution Limits, Institute Staff, National Institute on Money in State Politics, 9 November 2012, http://www.followthemoney.org/research/blog/above-and-beyond-few-montana-donors-exceed-contribution-limits/
Jonathan Motl, Commissioner of Political Practices, Commissioner, 5 February 2015 and 10 April 2015, Helena, Montana, telephone</t>
  </si>
  <si>
    <t>In Indiana, the length of time government agencies take to respond to public records requests appears to vary widely, based on experiences of those knowledgeable of the situation. The issue of costs is not an apparent problem, as the law specifies how much individuals and the media can be charged for photocopies. The Indiana Access to Public Records Act (I.C. 5-14-3-8 (b, c) says public agencies cannot charge the public any fee for access to public records, except for a uniform copying fee. The Indiana Department of Administration is to establish a uniform copying fee for one page, not to exceed the average cost for copying standard-sized records by state agencies or 10 cents per page, whichever is greater. State agencies can establish and collect a "reasonable fee" for non-standard size documents. For public agencies that aren't state agencies, the Indiana Access to Public Records Act states the fee for copying documents may not exceed the greater of 10 cents per page for non-color copies or 25 cents per page for color copies, or the actual cost to the agency of copying the document (I.C. 5-14-3-8 (d). 
 But since the law (Indiana Access to Public Records Act I.C. 5-14-3) only says agencies need to respond in a "reasonable" time period, that contributes to a wide range of response times; that leads to different interpretations of what is reasonable, say public access advocates. 
 Gerry Lanosga , president of the Indiana Coalition for Open Government and an Indiana University assistant journalism professor, says the non-profit group hears from citizens and media when problems occur and while the number isn't overwhelming, he says he gets at least one complaint a month. The complaints are either an agency is taking a long time -- more than 30 days for a limited request -- to respond or the people feel they have been wrongly denied a record, he said. In particular, he said he hears from college journalism students who say agencies aren't giving any response at all. Some smaller towns and counties tend to be slower and more difficult to deal with in regard to records requests, but complaints aren't unheard of about large city agencies or state agencies. 
 Julia Vaughn, policy director of Common Cause of Indiana, said some agencies are clearly better than others in responding to requests, adding she knows of instances where it took more than a year for agencies to respond. But it's hard to know, she said, if these delays are the rule or the exception. In one instance, she cited that Citizens Action Coalition asked for documents regarding an ethics issue at the Indiana Utility Regulatory Commission that led to the chairman retiring, but the response took months and was so slow that it was a moot issue by the time they were released.
 Stephen Key, executive director of the Hoosier State Press Association, said, "I get a lot of complaints from the media on agencies dragging the time out and taking a long time to release documents. It's an issue. " He doesn't hear that requests are totally ignored that often, but that the "reasonable" time period is more of the problem, he said.</t>
  </si>
  <si>
    <t>The chair of the Commission on Judicial Tenure and Discipline is a judge. Members serve for staggered three-year terms. Appointments are divvied up among various constituencies. The commission is also empowered under the law to hire its own staff and spend what it needs to pursue investigations.
The commission consists of 16 members, which includes 6 members appointed by the governor (3 with Senate confirmation and 3 from a list of lawyers provided by the state bar association), 6 judges appointed by the Supreme Court and 4 by legislative leaders.
Court personnel, who serve at will, provide whatever assistance is required, though there is no formal support staff.</t>
  </si>
  <si>
    <t>The Court on the Judiciary has a specific process spelled out in state law for removal and discipline of judges that should protect it from political interference. But because the Secretary of State, an executive branch political appointee, is granted the power to "determine the district judges who hold membership on the Trial Division and the Appellate Division" under Article 7A, Section 2 of the Oklahoma Constitution, there could be an opportunity for political interference through the selection process. 
There are three members of the Council on Judicial Complaints - one appointed by the Speaker of the House, one appointed by the Oklahoma Bar Association Board of Governors and one by the President Pro Tempore of the state Senate. The Council was established as a function of the executive branch though an Attorney General’s opinion in 1998. The three support staff of the council are all at-will (unclassified) employees, not subject to Oklahoma Merit Protection Commission rules.</t>
  </si>
  <si>
    <t>Oregon Revised Statutes (ORS) sections 1.410 through 1.480 create the Commission on Judicial Fitness and Disability and govern its membership and work.  ORS 1.410 creates the commission of nine members through three appointments each by the Oregon State Bar, governor and Oregon Supreme Court. These laws serve to, not only create the commission as a separate authority, but to minimize the politicization of its members. Members are appointed to terms. Court staff are protected civil servants.</t>
  </si>
  <si>
    <t>Pennsylvania judicial processes are partisan in that members appointed to the two disciplinary bodies for judicial conduct are appointed by elected officials for four-year terms.
Where staff are concerned, the Judicial Conduct Board has 11 staff positions: Chief Counsel, Deputy Chief Counsel, two Deputy Counsels, three field investigators and four support staff. All are full-time. No law within the organizing statue protects the staff explicitly.</t>
  </si>
  <si>
    <t>North Dakota judges are primarily disciplined by the supreme court, a group of elected non-partisan officials, with help by an appointed committee.
The judicial conduct committee that investigates misconduct by judges, including justices, has a membership appointed by two professional groups and the governor. The governor appoints four members, the judges’ association appoints two and the state bar association appoints one, according to North Dakota Century Code Section 27-23-02.
The committee has disciplinary powers for minor misconduct but may only recommend discipline for major misconduct. The actual discipline for major misconduct is carried out by the supreme court, according to Century Code Section 27-23-03.
The Judicial Conduct Commission is supported by non civil service employees. Under the Rules of the Judicial Conduct Commission, Rule 4, the commission may appoint a disciplinary counsel or contract with the lawyer disciplinary board's operations committee.</t>
  </si>
  <si>
    <t>Pamela Weaver, Director of Communications, Secretary of State, Jackson, Mississipi, April 24, 2015 email interview.
2014 Campaign Finance Guide, Mississippi Secretary of State, https://www.sos.ms.gov/Elections-Voting/Documents/2014%20Campaign%20Finance%20Guide.pdf</t>
  </si>
  <si>
    <t>James Klahr, Missouri Ethics Commission executive director, Jefferson City, Missouri, 8 April 2015, interview by phone.
Tim O'Connell, Bryan Cave LLC, St. Louis, Missouri, 3 April 2015, interview by phone.
Brad Ketcher, Ketcher Law Firm LLC, St. Louis, Missouri, 2 April 2015, interview by phone.
Consent Order, Missouri Ethics Commission v. Missouri Federated Women's Democratic Club, 7thDistrict, 13 March 2014, http://mec.mo.gov/Scanned/CasedocsPDF/19001.pdf</t>
  </si>
  <si>
    <t xml:space="preserve">Members of the Judicial Standards Commission serve six-year terms and are therefore protected from political interference. However, as the chairman of the commission is appointed by the Chief Justice, and the chief justice is elected, there is the potential for change after every election. In addition, the executive director could change after an election as that person is appointed by the commission chairman. 
Other staff members are protected members of the state career staff. Political interference with the commission has come straight from the General Assembly, which passed a law in 2013 that  limited the commission's power to discipline judges.  It can advise them about the code of conduct and can issue private disciplinary measures, but any public discipline comes from the state Supreme Court. And a case won't become public unless the Supreme Court decides to take disciplinary action. Otherwise the proceedings are confidential. If the court majority votes against disciplinary action the public will never know about it unless the judge who is the subject of the case chooses to go public. Also under the law, the Supreme Court must discipline itself. The law removed discipline of Supreme Court justices from a panel of Court of Appeals judges. </t>
  </si>
  <si>
    <t>Gary Goldsmith, Minnesota Campaign Finance and Public Disclosure Board, Executive Director, 19 February 2015, St. Paul, Minnesota, in-person. 
Jeremy Schroeder, Common Cause Minnesota, Executive Director, 10 February 2015, St. Paul, Minnesota, in-person.
Campaign finance lawsuits in Minnesota and other states take aim at contribution limits, Devin Henry, MinnPost, 21 April 2014, https://www.minnpost.com/effective-democracy/2014/04/campaign-finance-lawsuits-minnesota-and-other-states-take-aim-contributi
---
Peer Reviewer Sources:
David Schulze, Political Science Professor at Hamline University, phone interview, June 9, 2015</t>
  </si>
  <si>
    <t>Neal Erickson, Deputy Nebraska Secretary of State for elections, telephone interview March 13, 2015
 J.L. Spray, election-law attorney and chairman, Nebraska Republican Party, telephone interview March 12, 2015
 Vince Powers, Lincoln trial attorney and chairman, Nebraska Democratic Party, telephone interview March 16, 2015</t>
  </si>
  <si>
    <t>Peter McAleer, Comptroller spokesman, 1/28/15, via email 
Stephen Eells, State Auditor, 2/5/15 phone interview. 
John Reitmyer, New Jersey Spotlight reporter, 3/5/15 phone interview 
State Auditor website, investigative reports, accessed 5/31/15: http://www.njleg.state.nj.us/legislativepub/auditreports_calendaryear.asp 
State Auditor website, 2013 audit report, accessed 5/31/15: http://www.njleg.state.nj.us/legislativepub/auditor/160311.pdf</t>
  </si>
  <si>
    <t>Rich Robinson, director of Michigan Campaign Finance Network, phone interview, March 11, 2015
John Pirich, former state assistant attorney general, attorney for Honigman Miller firm specializing in election law and campaign finance, phone interview, June 5, 2015
Bob LaBrant, lobbyist and legal counsel, Michigan Chamber of Commerce, Sterling Corporation political consulting firm, phone interview, March 16, 2015 
Mark Brewer, former Michigan Democratic Party chairman, phone interview, March 12, 2015</t>
  </si>
  <si>
    <t>Phone interview 2/2/15 with Barry Smith, Nevada Press Association director.
Phone interview 1/14/15 with Kevin Benson, deputy attorney general representing secretary of state's office.
Interview 1/15/15 with Sandi Chereb, Las Vegas Review-Journal political reporter, Carson City.</t>
  </si>
  <si>
    <t>The state Office of Information Practices began compiling public records request data for 116 state agencies, starting with requests received July 2013. The Office of Information Practices directed that pursuant to state law, the first $30 of search and research fees must be waived, and if the request meets the public interest waiver requirement, then the first $60 of fees must be waived. Standard copying charges of 5 cents per page apply.
 Records indicate that, between 1 July and 31 December, 2013, the state agencies received 3,414 formal records requests and an additional 553,836 were handled routinely, without the formal notice to the requester. The agency sent an initial response to the requester within 10 working days, as required by law, in 61 percent of the cases. In the other cases, the agency asked for more time, asked for clarification or provided only partial responses.
 The agencies reported they completed 98.8 percent of the record requests in an average 8.3 work days. in 35.5 percent of the cases, the request was granted in full; in 1.5 percent of the cases, the request was denied in full. Another 4.5 percent were denied in part. In 7 percent of the cases, the requester withdrew the request, in 1 percent the requester abandoned or failed to pay for the documents.
 The agencies claimed they were paid just $2,534 in fees and costs, and $33,678 in total gross fees and costs were incurred but not charged by agencies.
 An attempt to get records of the governor's travel during a specific time period met with resistance. Nearly four months after initially being asked for the governor’s travel records, the office sent a bill for $1,016 with no indication the records would be responsive to the request.</t>
  </si>
  <si>
    <t xml:space="preserve">Commissioner of Political Practices, Ethics Complaint Decisions, 2015, http://politicalpractices.mt.gov/2recentdecisions/ethics.mcpx
FY 14 and FY 15 Goals and Objectives, Commissioner of Political Practices, 14 June 2014, http://politicalpractices.mt.gov/content/1abouttheagency/GoalsandObjectivesFY14to15
Mary Baker, Commissioner of Political Practices, program supervisor, 6 February 2015, Helena, Montana, email
Vickie Zeier, Missoula County Elections Administrator, 23 February 2015, email, Missoula, Montana. 
Lisa Kimmet, Elections and Government Services, Office of Montana Secretary of State Linda McCulloch, Deputy, 5 May 2014, email, Helena, MT </t>
  </si>
  <si>
    <t>Stephen Smith, Audit Division of Legislative Budget Assistant, Director of Audits, Feb. 11, 2015, Lowell, Mass., phone 
Jeffry Pattison, Legislative Budget Assistant, January 30, 2015, Lowell, Mass., phone
Charles Arlinghaus, The Josiah Bartlett Center for Public Policy, president, Feb. 11, 2015, Lowell, Mass., phone</t>
  </si>
  <si>
    <t>All websites accessed on March 11, 12, 25, 26, 30, 2015
Interview, Jason Tait, Spokesman, Massachusetts Office of Campaign and Political Finance, Boston, MA, March 11, 12, 2015 by telephone and email
Interview, Dr. Maurice T. Cunningham, Ph.D., J.D.  Associate Professor of Political Science, University of Massachusetts-Boston, Boston, MA, various dates March, 2015, by telephone and email
Massachusetts Office of Campaign and Political Finance Press Release, Aug. 29, 2013: FORMER CHELSEA HOUSING AUTHORITY DIRECTOR INDICTED FOR UNLAWFULLY
SOLICITING CAMPAIGN CONTRIBUTIONS FROM STATE EMPLOYEES
http://files.ocpf.us/pdf/releases/mm_2013.pdf
Massachusetts Office of Campaign and Political Finance Press Release, Aug. 28, 2013:
Fall River state representative agrees to pay $20,000 to resolve campaign finance matter 
http://files.ocpf.us/pdf/releases/silvia_pr.pdf</t>
  </si>
  <si>
    <t>Interview, Jennifer Bevan-Dangel, exec dir Common Cause, 2/24/15,  
Interview with Bryan P. Sears, reporter, The Daily Record, Baltimore, by telephone 3/15/15
Last Hurrah for LLC loophole? Article by Michael Dresser, The Baltimore Sun, 1/18/14: http://articles.baltimoresun.com/2014-01-18/news/bs-md-sun-investigates-loophole-20140118_1_llc-loophole-campaign-finance-reports-campaign-donation</t>
  </si>
  <si>
    <t>Mike Foley, Nebraska lieutenant governor and former state auditor, phone interview, Feb. 27, 2015
Charles Janssen, current state auditor, in-person interview, Feb. 25, 2015, State Capitol
Deena Winter, NebraskaWatchdog.org, "Nebraska audit finds welfare fraud, lack of oversight," Dec. 17, 2014 
http://watchdog.org/187838/welfare/ 
Chris Dunker, Lincoln Journal-Star, "NU's first-class world travel slammed in audit; UNMC disagrees with report," Dec. 19, 2014 
http://journalstar.com/news/local/nu-s-first-class-world-travel-slammed-in-audit-unmc/article_1b0f9a15-9273-5872-b136-65f887c85e23.html 
Paul Hammel, Omaha World-Herald, "Auditor seeks full picture in financial probe of Nebraska Corrections," Jan. 19, 2015 
http://www.starherald.com/news/regional_statewide/auditor-seeks-full-picture-in-financial-probe-of-nebraska-corrections/article_52ef9c3a-a006-11e4-aa25-0f1a1c416285.html 
Joanne Young, Lincoln Journal-Star, "Foley blasts HHS in audit of child welfare system," Sept. 7, 2011
http://journalstar.com/news/state-and-regional/foley-blasts-hhs-in-audit-of-child-welfare-system/article_52617e9b-00a2-5135-94b9-4e62c4a21c1a.html</t>
  </si>
  <si>
    <t>Anjeanette Damon, Watchdog Reporter, Reno Gazette Journal, Las Vegas NV, April 7, 2015, by phone.
Geoff Dornan, Capitol Bureau Reporter, Nevada Appeal, Las Vegas, NV, April 15, 2015 and June 17, 2015, by phone.
Biennial Report of the Legislative Auditor, State of Nevada, December 31, 2014
http://www.leg.state.nv.us/Audit/documents/Biennial%20Reports/Biennial%20Report%202014.pdf</t>
  </si>
  <si>
    <t>There have been reports of some state agencies stalling on FOIA requests they deem sensitive. While most agencies provide responses to requests in a timely manner (within three days), certain state agencies more than others use delaying response or charging high fees for copying and compiling information to discourage access requests is a stalling tactic. 
 For example, WSB TV requested data from the Department of Human Resources on a child abuse case in 2013 and was told initially it would be “thousands of dollars”, according to WSB's Lori Geary. The information that was finally released after negotiations was heavily redacted. 
 It took a lawsuit to get the Georgia Department of Corrections to release public records in 2013 for which it allegedly tried to charge $250,000 dollars. 
 The First Amendment foundation receives so many complaints about agencies either delaying response time or charging high fees, that the nonprofit's executive director said about the number of complaints: "I can't keep up." 
 At one point public information available freely online disappeared. Around Thanksgiving 2013 executive orders, that had been published on the Governor's website, were suddenly gone. When Tom Crawford, the editor of Capitol Report, asked about where they were he was told, "All executive orders are available for review in suite 201."
 In August 2014, The Sunlight foundations noted that Georgia was the only state in the nation not to publish executive orders online. In November of 2014, the executive orders reappeared online, according to the Atlanta Journal - Constitution. 
 In 2014, the Office of Economic Development released its records regarding a deal with Mercedes Benz only partially to the Atlanta Journal - Constitution. While incomplete, the response was given with no fees or delays.</t>
  </si>
  <si>
    <t xml:space="preserve">Lobbying data is available online through an easily accessible and comprehensive database. There are no costs to accessing most information and there are no passwords or special requirements to view information about what bills lobbyists work, or their spending habits to influence law. Information on legislation and regulations worked is available in .csv format and can be bulk downloaded.
There is some issue with permanence, however. Spending data appears to only date back three years. And previous year data on bills and regulation worked by lobbyists does not appear to be available on the Public Integrity Commission's website. </t>
  </si>
  <si>
    <t>Tori Hunthausen, Legislative Auditor, Legislative Audit Division, 18 February 2015, Helena, Montana, email
Charles S. Johnson, Lee Newspapers State Bureau, Bureau Chief, 24 February 2015, Helena, Montana, email
Mitch Tropila, State Representative and member of the Legislative Audit Committee, Great Falls (D), 20 March 2015, telephone, Helena, Montana.
Requesting legislative audits, 2015, http://leg.mt.gov/css/Audit/About%20Us/audreqst.asp</t>
  </si>
  <si>
    <t xml:space="preserve">In Kentucky, a group of economists who are not state employees called the Consensus Forecasting Group is responsible for revenue estimates and economic models that form the basis of the next biennial budget. 
After discussions in open meetings, the Consensus Forecasting Group issues a report with preliminary estimates about growth in tax revenue in the various sectors such as individual income tax, corporate income tax, sales tax, property tax and the gas tax. The group also takes into consideration Kentucky government's economic health by reviewing debt levels and how interest rates on the debt affect Kentucky's general fund. 
The report is available for free online at the Office of State Budget Director's webpage for "Official Revenue Estimates" at http://osbd.ky.gov/Publications/Pages/Official-Revenue-Estimates.aspx. The report is available for viewing as a PDF. </t>
  </si>
  <si>
    <t>A document called "The Governor's Budget Report" is published by the executive every January and includes all the criteria -- expected revenue, expenditures, debt levels and broad allocation among sectors -- and is available online at no cost. The most recent one can be found at:
http://www.khi.org/assets/uploads/news/13314/governors_budget_report_fy_2016.pdf
The Budget Report is released well in advance of the budget vote.</t>
  </si>
  <si>
    <t>Robert Jackson, media director, Office of the State Auditor, Jefferson City, Missouri, 25 March 2015, interview by phone.
Nicholas Pistor, “Governor Nixon requests audit of St. Louis Recorder of Deeds office,” St. Louis Post-Dispatch, 22 September 2014, accessed 13 April 2015, http://www.stltoday.com/news/local/govt-and-politics/governor-nixon-requests-audit-of-st-louis-recorder-of-deeds/article_d6a98063-59c2-51bc-81b5-a8c2ddc86bf7.html
Thomas Schweich, 2013 Annual Report of the Office of the Missouri State Auditor, Office of the State Auditor, April 2014, accessed 13 April 2015, http://auditor.mo.gov/Repository/AnnualReport/2013annualreport.pdf
Audit Reports, Office of the State Auditor, accessed 13 April 2015, http://auditor.mo.gov/AuditReports/AuditsMenu2.aspx
Thomas Schweich, Summary of State and Local Audit Findings-Sunshine Laws, Office of the State Auditor, October 2014, accessed 13 April 2015, http://auditor.mo.gov/Repository/Press/2014097995769.pdf</t>
  </si>
  <si>
    <t xml:space="preserve">In Florida, citizens generally receive timely responses to information requests, with the response time largely depending on the size of the request. Many agencies provide records free of charge, if they’re under a certain amount. But agencies are authorized to charge 15 cents a page for public records requests, and they sometimes tack on a charge for the labor, too.
"I do believe that often it’s reasonable," said Mary Ellen Klas, capital bureau chief for the Miami Herald and co-bureau chief of the Tampa Bay Times/Miami Herald Tallahassee Bureau. "It’s not a big complaint of mine. Although certain agencies who have less experience dealing with the press sometimes jack up the cost."
A very recent investigation found that "public record requests sent to a half-dozen state agencies produced relevant documents in a reasonable time frame and generally free of charge." The audit was performed as part of the Florida Society of News Editors annual Sunshine Week. "However," the Florida Times-Union reported, "anecdotes from newspapers statewide demonstrate that obtaining documents and data from state agencies is not always this easy and can sometimes be very expensive." The Florida Department of Law Enforcement was particularly slow in processing requests. Additionally, The Florida Department of Health tried to charge the Tampa Bay Times $714.18 in labor costs for a records request on Ebola incident reports. "Because there were no confirmed cases of Ebola in Florida, the paper questioned the estimate but ultimately narrowed its request to lower costs," the Florida Times-Union reported. </t>
  </si>
  <si>
    <t>The executive does not publish a prebudget statement. However, the Fiscal Services Division of the Iowa Legislative Services Agency publishes an analysis of department requests, an economic outlook and an overview of the general fund, including expenditures and revenues in December. The document is available in pdf format online at the Iowa Legislature website, under publications. The agency also publishes a preliminary analysis of the governor's budget recommendations. The preliminary analysis was published the same day as the governor's Condition of the State address. Additional analysis of the budget is generally published later in the week following the address. An official debt report, the State Obligations Report, is published by the Legislative Services Agency Fiscal Division in February in pdf format on the Iowa Legislature website.
Projections from the Revenue Estimating Conference are published in March, October and December by the Department of Management. The Revenue Estimating Conference is required to produce a revenue estimate for the fiscal year beginning the following July. The governor and legislators must use this estimate, or a subsequent estimate if that is lower, to build the budget. Spending is limited to 95 percent of the adjusted revenue estimate.</t>
  </si>
  <si>
    <t xml:space="preserve">Public Official and Employee Ethics Law, Title 65 (Public Officers), Sections 1104(a) (Statement of financial interests required to be filed - public official or public employee), http://www.legis.state.pa.us/cfdocs/legis/LI/consCheck.cfm?txtType=HTM&amp;ttl=65&amp;div=0&amp;chpt=11
Robert P. Caruso, executive director of the State Ethics Commission, 30 January 2015, Harrisburg, Pennsylvania, interview by phone.
Right to Know Law, 2008. Act  3, unconsolidated statute.
http://www.legis.state.pa.us/CFDOCS/LEGIS/LI/uconsCheck.cfm?txtType=HTM&amp;yr=2008&amp;sessInd=0&amp;smthLwInd=0&amp;act=0003.&amp;CFID=249357484&amp;CFTOKEN=27081708 </t>
  </si>
  <si>
    <t>Public Officials and Employees, Title 36, Chapter 25, Section 14, 2010.
 http://alisondb.legislature.state.al.us/alison/codeofalabama/1975/coatoc.htm, accessed May 13, 2015.</t>
  </si>
  <si>
    <t xml:space="preserve">Lobbying disclosure information, from the various categories of lobbyists at the State Capitol, is regularly updated on the Lobbyist Registration Portal, which is on the website of the Office of State Ethics (OSE). Data is easily accessible and can be downloaded in bulk as Excel spreadsheets.
On Feb. 23, 2015, for example, a total of 799 lobbyists were listed, of which 513 were in-house lobbyists, 84 were business organizations and 157 were so-called communicator lobbyists (those doing the feet-on-the-ground work of lobbying).
The portal is open to anyone; there is regular, at least quarterly, and often monthly, filing of spending and compensation reports by lobbyists, depending on the category of lobbying; it's fairly easy to navigate the portal, which is free, and information is presented in different configurations, which makes it fairly simple to find who is lobbying whom on which issue and how much is she/he getting paid to do it.. </t>
  </si>
  <si>
    <t>There are documented instances where state agencies withheld public records for months when those records should have been turned over for public inspection. Moreover, responses to record requests can routinely be denied for unjustified reasons. 
Delaware's Department of Technology and Information was unjustified in denying access in October 2013 to assessments paid by companies into Delaware's Broadband Fund, according to an Attorney General's opinion in July 2014, eleven months after the original request. 
In November 2013, the Office of the Delaware's Attorney General ruled that the Delaware Department of Correction could not apply an open records exemption for potential or pending litigation to prevent the Delaware ACLU from accessing maintenance records at a state corrections center in Sussex County. The original request was submitted in April 2013. In October 2013, the Delaware Department of Correction refused an Associated Press open records request seeking information on the purchase, acquisition, storage and disposition of lethal injection drugs, despite an earlier finding by the Attorney General's office that the information was public. Ultimately, the information was provided more than six weeks later, after the Attorney General urged the Department of Correction to turn over the information. 
On several occasions in the study period, it took this researcher more than 20 days to receive a material response to a FOIA request, and public bodies, as allowed under state law, demanded payment for information. The Delaware Department of Insurance, an independent elected office, said in a January 22 letter it was only "beginning to compile documents" in response to a December 4 request. The letter also said production of documents would require payment of more than $100. In April 2013, the city of Wilmington attempted to charge more than the allowable rate for photocopies, which the Office of the Attorney General deemed a violation of FOIA.
---
Peer Reviewer Comment: Agree.
This peer-reviewer has also experienced cases where it has taken public bodies well over 60 days to receive information from the Department of Health and Social Services regarding a records request (emails available if a citation is needed).</t>
  </si>
  <si>
    <t>Senior members of the state civil service, i.e., senior classified workers, are not required to file an asset disclosure form because they are not defined as public officials.  
Statutes require annual statements of economic interests to be filed with the Government Accountability Board by certain state officials and employees, including candidates for state office; most individuals who are nominated by the Governor for appointment to state public office and whose nominations require the Senate’s advice and consent; and most employees of legislative service agencies, including the Legislative Audit Bureau.</t>
  </si>
  <si>
    <t>Ethics Commission Rules, 74E O.S. Appendix I, rule 3
http://www.oklegislature.gov/osstatuestitle.html
https://drive.google.com/file/d/0B0BgaBXva60WOXJDaEs0UDdFQms/view?usp=sharing
Oklahoma Open Records Act, 1985. 51 O.S. 24A-17
http://www.odl.state.ok.us/lawinfo/docs/2006-LibraryLaws-PartE.pdf</t>
  </si>
  <si>
    <t>No such law exists. 
Oregon Revised Statutes Chapter 244 - Government Ethics (1974), Section 244.050.
https://www.oregonlegislature.gov/bills_laws/ors/ors244.html</t>
  </si>
  <si>
    <t>State revenue forecasts, projecting revenue for sales tax, income tax and other state income sources, as well as state and federal economic predictions for labor supply and wages and other economic factors, are made annually in December before the state legislature convenes in January. The revenue forecasts are prepared by the Indiana Economic Forum and the Revenue Forecast Technical Committee, which operates independently from the forum and represents both political parties and the executive and legislative branches. But the forecasts are limited to revenue predictions and do not include information on expenditures, debt levels or broad spending levels. 
 The revenue forecast is available in a public report on the State Budget Agency's website, and publicized through state government media relations, but not widely disseminated. The governor's media relations office puts out a short media release as soon as the revenue forecasts are available online. In April 2015, for example, the state revenue forecast showed Indiana lawmakers had $213 million less to work with than originally expected to use to fund the state's 2015-17 budget. In December, the previous forecast predicted the higher amount. But the dip was a relatively small amount, compared to the state's total $31 billion budget. 
 Tony Cook, state government reporter for The Indianapolis Star, confirmed that the state budget is based on revenue forecasts, which are public and published in advance of the budget being introduced and passed. Those forecasts also include broad allocations by agency, he said. His only complaint regarding this issue is that the final proposed budget can be introduced right before a final floor vote. The House has made it a practice to give at least a 24-hour notice before passage, but "24 hours is not must time to digest a budget over 100 pages in length," he said.</t>
  </si>
  <si>
    <t>The time period for responses varies greatly from one state government agency to another, and among local government offices. Often, if the information being sought is not complicated, responses are given within a day or two, or even faster. Many municipal and state employees have a lot on their plates. But, with the exception of many law enforcement agencies, the majority -- even the vast majority -- of public servants are very cooperative with information requests, take the law seriously and do their best to help citizens and to work with reporters' deadlines. 
A reporter's request made in 2014 of the state Insurance Department for records about rulings related to one of the state's larger insurance companies took the department several weeks to respond to, largely because the paper records had to be dug up and sifted through. In that case, the copied records had to be physically picked up at the department.  But the answers to most requests are provided electronically.
Regarding the police, one reporter said, “Law enforcement agencies are slow and grudging. You get the vibe, ‘This is my information, I’ll give it to you when I want to’.”
During the first Malloy administration, from 2010 and 2014, the state Education Department could be grudging and less responsive, and the state Department of Public Health is notoriously slow, taking days or weeks to respond to a request for information.  
The cost also varies. Although there may be a high price for a large load of records that are tough to locate and put together, often there is no cost, and when there is, it's generally $0.25 or $0.50 per page, as is permitted by statute.</t>
  </si>
  <si>
    <t>Ohio Revised Code 102.02 A, Financial disclosure statement filed with ethics commission, 2004 (last amended effective March 3, 2015): http://codes.ohio.gov/orc/102 
A blank financial disclosure statement (see Question 4): http://www.ethics.ohio.gov/forms/2014/OEC-2014.pdf</t>
  </si>
  <si>
    <t>Civil servants are not required to file Financial Disclosure Statements, but elected and appointed officials must. West Virginia Code 6B-2-6(a) requires asset disclosure forms to be filed by:
  1) the governor; 
  2) all state cabinet level officials; all members of state board, agencies and commissioners appointed by the governor; 
  3) and all secretaries of departments, commissioners, deputy commissioners, assistant commissioners, directors, deputy directors, assistant directors, department heads, deputy department heads, and assistant department heads. 
  They and their spouse are required to list assets and debts, but not other members of his/her family. 6B-2-6(h)(1) requires the Ethics Commission to post some of them on the Internet and to make all of them available for public inspection. Note that those listed in all the categories above are considered public servants, not civil servants, under West Virginia law since they are appointed or hired without going through civil service procedures.</t>
  </si>
  <si>
    <t>Government agencies sometimes withhold more information than the law warrants, and sometimes it can be a costly, lengthy process for members of the public to go to court and fight for records when requests are denied.
 Because Colorado doesn't have a centralized open records processing entity, “It depends on the agency you're asking, it depends on who is asking,” said Jeffrey Roberts, director of the Colorado Freedom of Information Coalition. The law says if records are available they should be available immediately. But, a new aspect of CORA is that research and retrieval is free for the first hour, which covers most requests. If it takes longer than that, a custodian can charge up to $30 an hour. The new law change is a bit of a double-edged sword. “In some places that's better than it used to be,” Roberts said. “Some governments took the opportunity to raise it to $30 when they were charging $20.” 
 Even though public records in Colorado are not supposed prohibitively expensive, they can be, and there are documented cases in media.</t>
  </si>
  <si>
    <t>A complete pre-budget statement is part of the proposed budget for FY2016 within the Operating Book and is available in PDF format free at budget.illinois.gov. Chapter 2 is the pre-budget statement, which is released well in advance of the budget vote. However, there is no other pre-budget statement outside of the governor's budget proposal.</t>
  </si>
  <si>
    <t>North Dakota Century Code, § 16.1-09-02, 1981 to 2013, http://www.legis.nd.gov/cencode/t16-1c09.pdf.
NDCC, § 16.1-09-03, 1981, http://www.legis.nd.gov/cencode/t16-1c09.pdf.</t>
  </si>
  <si>
    <t>Virginia’s State and Local Government Conflict of Interests Act mandates that government officials and employees file an asset disclosure statement, known as a statement of economic interests. These officials include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Gov. Terry McAuliffe’s Executive Order No. 33 itemizes who is included in that category in the executive branch: the governor; secretaries, deputy secretaries and assistant secretaries; chief of staff and deputy chief of staff; counsel and deputy counsel; legislative director and deputy legislative director; policy director and deputy policy director; scheduler and deputy scheduler; policy analysts; special assistants; agency heads, chief deputies and deputies; legislative liaisons and policy advisers; division, department and section chiefs; chief administrative officers and deputies; chief financial officers and deputies; chief technology officers and deputies; human resource management directors; procurement officers and deputies; any individuals with approval authority over contracts or audits; college and university presidents, vice presidents, provosts, deans, associate or assistant deans, department chairs and those designated under executive branch agencies and those with approval authority over contracts or audits; authorities established within the executive branch; non-salaried citizen members of executive branch advisory boards, commissions, councils and authorities, and salaried appointees to boards or commissions.
The disclosure statements are a public record, available for five years.</t>
  </si>
  <si>
    <t>In person interview Feb. 18, 2015, with Perry Newson, Ethics Commission executive director. Phone interview with Newson June 8, 2015.
Phone interview Feb. 24, 2015, with Jim Morrill, politics and government reporter for the Charlotte Observer. 
Phone interview Feb. 28, 2015 with Bob Hall, executive director of Democracy North Carolina.
Inquiries by the Commission.(2006 amended 2012)  NC GS 138A-12
http://www.ncleg.net/EnactedLegislation/Statutes/HTML/BySection/Chapter_138A/GS_138A-12.html</t>
  </si>
  <si>
    <t>Louisiana Revised Statutes 46:1154. Application consideration; evaluation, passed 1991.
http://www.legis.la.gov/Legis/law.aspx?d=100254 
Louisiana Revised Statutes 42:1119. Nepotism, passed 1979, effective April 1, 1980, amended 1982, 1995, 1997, 2003, 2004, 2006, 2007, 2008, 2011, 2012 and 2014.
http://www.legis.la.gov/Legis/law.aspx?d=99226</t>
  </si>
  <si>
    <t>Maine Revised Statutes Title 1, Chapter 25, Sections 1014, 1975.
http://legislature.maine.gov/statutes/1/title1sec1014.html</t>
  </si>
  <si>
    <t>Idaho’s Division of Financial Management (the governor’s budget office) publishes extensive budget statements, reports, breakdowns, charts and summaries. These are all posted online on the DFM’s website as soon as the governor begins his State of the State and budget message to the Legislature on the opening day of each legislative session, well before the budget vote, and are freely available there to anyone.
  Documents available, nearly all in PDF form but a few in searchable HTML files, include the governor’s entire State of the State and budget address and transmittal letter; budget summaries and highlights; detailed breakdowns of the governor’s proposal for every agency; general fund revenue history, forecast and breakdown by fund source; five-year histories; reports on full-time positions by department; balances in various state funds; and the Capitol Restoration Budget, which shows that the debt for that renovation project is being fully paid off in the current year and there are no further bond payments called for in the governor’s budget for next year. 
  In addition, there is a General Fund Revenue Book, including economic forecast, revenue projections and tax structure; and the quarterly Idaho Economic Forecast, which includes detailed historical data and forecast values for Idaho's economy.</t>
  </si>
  <si>
    <t>Kentucky Revised Statutes Chapter 6, Section 754, http://www.lrc.ky.gov/Statutes/statute.aspx?id=374 accessed 23 January 2015.
Rob Weber, Legislative Research Commission, public information officer,  22 January 2015, Frankfort, Kentucky, email.
Personnel Policy Manual, Legislative Research Commission, November 2004, hard copy.
Nepotism restrictions for state legislators web page, National Conference of State Legislatures, 9 December 2013, http://www.ncsl.org/research/ethics/50-state-table-nepotism-restrictions.aspx accessed 23 January 2015.</t>
  </si>
  <si>
    <t>No such law exists. 
Corroborated by:
Interview: George Angelone, executive director, Indiana Legislative Services Agency, Jan. 20, 2015, by email. 
Interview: Ray Scheele, political science professor and co-director of the Bowen Center for Public Affairs, Ball State University, Feb. 9, by phone. 
Indiana Legislative Services Agency Personnel Rules, Chapter 2, Sec. 2 (a).</t>
  </si>
  <si>
    <t>Iowa Code Chapter 71 "Nepotism," Code of Iowa updated as of January 2015,
https://www.legis.iowa.gov/docs/code/2015/71.pdf
Iowa Code Chapter 8A.416 " Department of Administrative Services — Merit System — Discrimination, political activity, use of official influence prohibited," Code of Iowa updated as of January 2015,  https://www.legis.iowa.gov/docs/code/2015/8A.pdf</t>
  </si>
  <si>
    <t>K.S.A. Chapter 46-246a, Nepotism (1991): http://ethics.ks.gov/statsandregs/46-246a.html</t>
  </si>
  <si>
    <t>Susan Lerner, Common Cause New York, Executive Director, Feb. 25, 2015, New York, phone; 
 Richard Briffault, Columbia University Law School, Professor of Legislation, Feb. 4, 2015, New York, phone; 
 Enforcement Actions, Joint Commission on Public Ethics, accessed March 4, 2015, http://www.jcope.ny.gov/enforcement/index.html ; 
 Commission Decisions, Commission on Judicial Conduct, accessed June 4, 2015, http://www.scjc.state.ny.us/Determinations/chronological.htm
 Three years In, New York Ethics Commission Still Looking to Find Footing, David Howard King, Gotham Gazette, Dec. 18, 2014, http://www.gothamgazette.com/index.php/government/5479-three-years-in-new-york-ethics-commission-still-looking-to-find-footing ; 
 Highlights of the 2015-16 New York State Budget, Gov. Andrew Cuomo, April 1, 2015, https://www.budget.ny.gov/pubs/press/2015/pressRelease15_enactedBudget.html</t>
  </si>
  <si>
    <t>They are required to final a conflict of interest form that may disclose conflicts based on assets. The conflict of interest forms are to be filled out at hiring and updated as conflicts arise.</t>
  </si>
  <si>
    <t>Idaho Code Section 18-1359, Using Public Position for Personal Gain, 1990, last amended 2005; http://legislature.idaho.gov/idstat/Title18/T18CH13SECT18-1359.htm</t>
  </si>
  <si>
    <t>1. William Schluter, Former state Senator, 2/12/15 phone interview. 
 2. Mark, T. Holmes, SEC Deputy Director, via 1/26/15 email. 
 3. STATE OF NEW JERSEY STATE ETHICS COMMISSION COMMISSION CASE NO. 18-14, 9/16/14: http://nj.gov/ethics/docs/final/freeman_018-14_01.pdf 
 4. The Advisory Committee on Judicial Conduct website, 2014 investigation reports, accessed 6/6/15: http://www.judiciary.state.nj.us/acjc/2014.htm</t>
  </si>
  <si>
    <t>Illinois Compiled Statutes, 5 ILCS 420/3-202, from Ch. 127, par. 603-202, State Officials and Employee Ethics Act  http://www.ilga.gov/legislation/ilcs/ilcs5.asp?ActID=129&amp;ChapterID=2
Illinois Compiled Statutes, 5 ILCS 430/5-15, Sec. 5-15, Prohibited Political Activities, November 19, 2003,  http://www.ilga.gov/legislation/ilcs/ilcs4.asp?DocName=000504300HArt.+5&amp;ActID=2529&amp;ChapterID=2&amp;SeqStart=500000&amp;SeqEnd=1700000</t>
  </si>
  <si>
    <t>Senior civil servants (those exempt from the union contract) have to file a partial asset disclosure statement under the Executive Code of Ethics. But they need list only those assets (theirs and immediate family) which they themselves determine to be a potential conflict of interest. Their disclosure statements are not available to the public.</t>
  </si>
  <si>
    <t>Dede Feldman, A View From Just Outside the Roundhouse: The Special Denial Issue Feb. 13, 2015
 Heath Haussamen, New Mexico in Depth, reporter, 15 March 2015, via phone.
 Diane Denish, former lieutenant governor of New Mexico, 16 March, via phone.</t>
  </si>
  <si>
    <t>Only executive heads of state agencies are required to file annual asset disclosure reports with the Texas Ethics Commission, complying with the same requirements that also extend to elected statewide officials, legislators, judges and other officials. 
Financial activity of spouses and dependent children also must be included if the official “had actual control over that activity for the preceding calendar year,” according to Section 572.023 of the Texas Government Code. 
The documents, which are publicly available, list sources of occupational income, employers, commercial paper, business holdings, board positions, blind trusts, gifts in excess of $250 and sales of stock and other assets with gains or losses reported in categorical amounts at up to a category of $25,000 or more. 
Holdings of stock shares are listed in categorical amounts up to a maximum category of 10,000 shares or more.</t>
  </si>
  <si>
    <t>Wisconsin Administrative Code Adm 10.15(1)
http://docs.legis.wisconsin.gov/code/admin_code/adm/10/15</t>
  </si>
  <si>
    <t>Financial disclosure statements are readily available from the Ethics Commission. On Jan. 29, the financial disclosure statement for Craig Slaughter, director of the West Virginia Investment Management Board, was requested. It was received via email and reviewed the same day. It was also available to be viewed and/or copied at the Ethics Commission office. It was not available on the Internet.</t>
  </si>
  <si>
    <t>Hawaii Revised Statutes, Title 7, chapter 84, Section 13, Fair Treatment, 2014,
http://www.capitol.hawaii.gov/hrscurrent/Vol02_Ch0046-0115/HRS0084/HRS_0084-0013.htm
2013-2014 Rules of the Senate, Hawaii State Senate, Rule 81, Standards of Conduct, revised 21 January 2014, http://www.capitol.hawaii.gov/session2013/docs/2013-2014SenateRules.pdf
Rules of the House of Representatives, State of Hawaii House of Representatives, Section 60.4, Standards of Conduct, 2013-2014, accessed 17 January 2015, http://www.capitol.hawaii.gov/session2013/docs/2013HouseRules.pdf</t>
  </si>
  <si>
    <t>Complaints - Protests, RCW 39.26.170, 2012
 http://apps.leg.wa.gov/rcw/default.aspx?cite=39.26.170</t>
  </si>
  <si>
    <t>Top officials within the executive branch and other branches of government are required to disclose sources of income of more than $1,000 but they don't have to say how much they earned. Tenn. Code Ann. § 8-50-501(a) § 8-50-502(1). 
They also must disclose any investment in a business more than $10,000 or 5 percent of total capital. Tenn. Code Ann. § 8-50-502(2). 
And they have to disclose whether a spouse or child living in the home made such an investment. The disclosure of the amount of the investment is not required.
Tennessee law says the conflicts of interests disclosure shall be in writing in the form prescribed by the Tennessee Ethics Commission and shall be a public record. Tenn. Code Ann. § 8-50-501(d)(1).</t>
  </si>
  <si>
    <t>Georgia Government Transparency and Campaign Finance Act O.C.G.A. § 21-5-3 (17) 
http://www.ethics.ga.gov/wp-content/uploads/2011/08/2014-B%20GA%20Govt%20Transparency%20and%20Campaign%20Finance%20Act%20effective%20Januay%2031%202014%20INCORPORATING%20HB310%20and%20SB297%20FINAL.pdf
Ethics in Government, Article One O.C.G.A. § 45-10-80 (17)
http://www.lexisnexis.com/hottopics/gacode/Default.asp</t>
  </si>
  <si>
    <t>CSR §148-1-8, Department of Administration Purchasing Division, 2007.
 http://www.state.wv.us/admin/purchase/rule148-01.pdf
 State legislative rules have the force of law in West Virgina (West Virginia Code 29A-1-1). 
 Confirmed with Jimmy Meadows, staff attorney for the state Purchasing Department, in a telephone interview from his office in Charleston WV on Jan. 14, 2015.</t>
  </si>
  <si>
    <t>The only members of the civil service who are required to file an asset disclosure form, which is called a financial interest statement in South Dakota, are department heads who are appointed by the governor and confirmed by the Senate. That’s according to Section 3 of South Dakota Codified Laws, Title 3, Chapter 1A, “Officers’ Statements of Financial Interest,” which says “any gubernatorial appointee for whom Senate confirmation is required shall file with the secretary of state a statement of financial interest before confirmation.” Section 5 of the same title and chapter requires that the reports be open for public inspection.
  The requirement to file financial interest statements does not extend to the second level of the civil service hierarchy or any further.
  The same chapter of law requires department heads to disclose information about their “immediate family” on the financial interest statement, and Section 1 of the chapter defines “immediate family” as “a spouse or minor children living at home.” The concept does not extend beyond those family members.
  Section 1 also lists what must be disclosed: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
 Peer Reviewer Comment: Agree.
 As noted, only gubernatorial appointees are required to file statements of financial interest. Functionally, that means that the Secretary of the Department of Corrections must file such a statement, but the Director of Prison Operations and the warden at the sprawling state penitentiary campus don't have to. Given the wide range of contracts connected to the state's corrections system, this is a significant blind spot.
 As it stands, however, there is a law requiring disclosure of financial interest by some civil servants and those disclosures are public.</t>
  </si>
  <si>
    <t>112.3135 Restriction on employment of relatives, 2014, http://www.leg.state.fl.us/statutes/index.cfm?App_mode=Display_Statute&amp;Search_String=&amp;URL=0100-0199/0112/Sections/0112.3135.html</t>
  </si>
  <si>
    <t xml:space="preserve">Assumptions about the state's expected revenue, expenditures and debt levels are part of the proposed executive budget that is online at the Department of Budget and Finance website in pdf format and free for the public to access. The proposal is released well in advance of voting on the budget. The Department of Budget and Finance also annually publishes a variance report, comparing the current fiscal year with the previous fiscal year.
 </t>
  </si>
  <si>
    <t>C.G.S., Title 1, Chap. 10, Sec. 1-84(c) and Sec. 1-85 of the 2014 supplement to the general statutes, 1971;  Sec. 1-86, 1977.  http://www.ct.gov/ethics/cwp/view.asp?a=2313&amp;q=432632#184</t>
  </si>
  <si>
    <t xml:space="preserve">The disclosures are available through the Secretary of the Commonwealth's office by request via email for free within a few days. Depending on the volume of requests, a disclosure request can typically be returned in a day or two.
However, in 2016, the Conflict of Interest and Ethics Advisory Council will put state official and employee statements of financial interest on its website in a searchable database. The 2015 ethics bill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
 </t>
  </si>
  <si>
    <t>No such law exists.
29 Del C. 5805, http://1.usa.gov/1BuDRfb, Approved July 23, 1990</t>
  </si>
  <si>
    <t>Joseph DiBrigida, Executive Branch Ethics Committee, chairman, January 29, 2015, Lowell, Mass., phone
 Ann Rice, New Hampshire Department of Justice, deputy attorney general, January 22, 2015, Lowell, Mass., phone.
 Martin Gross, New Hampshire Legislative Ethics Committee, chairman, January 14, 2015, Lowell, Mass., phone
 State Senator Did Not Intentionally Violate Rules, Kathleen Ronayne, Concord Monitor, January 28, 2014
 http://www.vnews.com/news/10413349-95/nh-ethics-complaints-dismissed</t>
  </si>
  <si>
    <t>No such asset disclosures are required; therefore, there are no records to be accessed. 
In addition, the Utah Retirement Systems are exempt from the state's records laws, so the possibility of investigating problems at the system would be very difficult for the public. The only records available are annual reports and some summary data. 
The State Auditor said in 2013 that the retirement system ought to be subject to more transparency. An investigation showed that investment projections are too optimistic. Some conflict of interest forms from some public officials who sit on the retirement board may be available through a public records request to state government, but not directly from the retirement system.</t>
  </si>
  <si>
    <t>The governor presents a detailed budget report at the beginning of the legislative session in January. It has to be presented within five days of the start of the General Assembly. 
 The report spells out expected revenue projections and because Georgia's constitution requires a balanced budget, proposed expenditures must match revenue projections. The budget report also lists individual department budget proposals.
 The report is available online upon release and at no cost through the Office of Planning and Budget's website.</t>
  </si>
  <si>
    <t>The limited assets committee members do disclose are available to the public as soon as they are filed, but they need only disclose those assets that they think might create a conflict of interest. The disclosure records are not online. They may be examined at the Treasurer's Office, which will make copies for a fee of 33 cents a page after the first 30 minutes of copying.</t>
  </si>
  <si>
    <t>State Ethics Act
Definitions(2006-2008) NC GS 138A-3; http://www.ncga.state.nc.us/gascripts/statutes/statutelookup.pl?statute=138a
Identify and publish names of covered persons and legislative employees. (2006-2008) NC GS 138A-11; http://www.ncga.state.nc.us/gascripts/statutes/statutelookup.pl?statute=138a 
Statements of economic interest as public records. (2006-2008) NC GS 138A-23; http://www.ncga.state.nc.us/gascripts/statutes/statutelookup.pl?statute=138a
Statements of economic interest as public records. (2006-2013) NC GS 138A-24; http://www.ncga.state.nc.us/gascripts/statutes/statutelookup.pl?statute=138a
Public policy (1979), NC GS 143-318.9. http://www.ncleg.net/gascripts/statutes/statutelookup.pl?statute=143-318.9
Public records" defined (1935 amended 1995). NC GS 132-1. http://www.ncleg.net/gascripts/statutes/statutelookup.pl?statute=132-1</t>
  </si>
  <si>
    <t>California law gives agencies 10 days to decide if they will provide the records and another 14 days in "unusual" or "voluminous" cases. 
A spot check of agencies showed that the most requests are filled in that time. Costs are limited to "direct cost of duplication."  
Exceptions are made for trade secrets,  individual privacy and other specific reasons listed in law. One of the most contentious exceptions is "deliberative process," which includes the documented basis for government decisions.</t>
  </si>
  <si>
    <t xml:space="preserve">Delaware's executive branch publishes six reports annually through the Delaware Economic and Financial Advisory Council. One of those reports is published in December, a month before the governor unveils his annual budget. The governor uses revenue estimates and appropriation limits produced by DEFAC to limit his budget request. DEFAC reports include estimates on General Fund revenues by major source, including personal income tax collections, lottery tax collections and corporate tax collections, as well as estimates on expenditures by major category. Transportation Trust Fund spending and revenue collections are also produced by the committee. The reports are available, and archived, on the web site of the Delaware Department of Finance. </t>
  </si>
  <si>
    <t>Citizens can obtain personal financial disclosure statements of top retirement system officials through the Texas Ethics Commission within a week, either by picking up copies of the documents for a minimal charge or requesting copies by email.</t>
  </si>
  <si>
    <t xml:space="preserve">In Florida, the governor issues a budget recommendation with an appropriations bill that is basically the starting point for the budget. It includes expected revenue, expenditure, debt-levels and allocations and can be accessed online at no charge. For the public, the governor issues his budget highlights as well - these highlights include assumptions, forecasts and priorities and supply the content needed to stimulate discussion prior to the budget discussion. The proposal is released in April, immediately prior to the legislature's budget consideration. 
The Office of Economic &amp; Demographic Research puts out regular, more detailed reports from consensus estimating conferences, on revenue, and concerning Florida's long-range financial outlook. </t>
  </si>
  <si>
    <t>The Secretary of State makes the information readily accessible online. The Secretary of State is one of the few state agencies that makes data available in raw files.
The raw data is presented in tab-delimited text files from corresponding tables and users can uncompress and extract the data in bulk with standard software such as PKZIP, WinZip, or MacZip. The Secretary of State offers guides to the data structure and fields.
The files include all information filed by lobbyists, their firms and their employers, including payments, the legislation and agencies lobbies, expenses related to lobbying and campaign contributions.
The information is complete, timely and based on the original sources. It is available without restriction, registration, licensing or cost.</t>
  </si>
  <si>
    <t>Brett Kittredge - state auditor's office communications director - e-mailed questions and answers - Feb. 4, 2015
State auditor's office's 2014 annual report: www.osa.ms.gov/documents/annual-rpt/annual14.pdf : www.osa.ms.gov/documents/annual-rpt/annual14.pdf
News article: DMR employee's house searched; pols give back money - Associated Press - Jan. 25, 2013: msbusiness.com/blog/2013/01/25/dmr-employees-house-searched-pols-give-back-money/
News article: State Auditor Stacey Pickering receives award - The Clarion-Ledger - Oct. 4, 2015: http://www.clarionledger.com/story/money/business/2014/10/04/state-auditor-stacey-pickering-receives-award/16738797/</t>
  </si>
  <si>
    <t>New York Public Officers Law 73-a, revised 10/2012, http://www.albany.edu/hr/assets/Public-Officers-Law.pdf ; 
Annual statement of financial disclosure for calendar year 2013, Gov. Andrew Cuomo, May 14, 2014, http://www.jcope.ny.gov/elected%20officials/Cuomo%202013.pdf</t>
  </si>
  <si>
    <t>Lobbying disclosure forms are available on the Secretary of State’s website at no cost, available to anyone, stored permanently, with no imposition of terms of service. The Secretary of State uploads them promptly after receiving them. 
That said, many of these forms are handwritten. Fields may be missing or filled in incorrectly or incompletely. It is difficult to cross-reference, though it is possible to search by client or public official lobbied (this can give erratic results if, for example, a client name is identified slightly differently by different lobbyists, such as inclusion of the word “and” in the company name). The data is in non-machine-readable format, in PDFs.</t>
  </si>
  <si>
    <t>The state executive branch publishes two reports leading up to the governor's official state budget proposal to the legislature in January.
The consensus report, issued annually by Nov. 10, is the agreement between the executive branch's Office of Policy and Management (OPM) and the legislature's Office of Fiscal Analysis (OFA) of how much income the state can expect in the current two-year budget cycle and during the next three years. If the two offices can't agree, the state comptroller must weigh in.
And, by Nov. 15 of every year, OPM and OFA each publish a Fiscal Accountability Report. The 2014 report covered estimated revenues and expenditures (and projected trends, or cost drivers, in various areas, including Medicaid, sales tax, municipal aid, etc.), tax credits, estimated shortfalls, and projected bond authorizations.   
Both reports, as well as monthly budget forecasts dating back to July 2011, are published as they are issued on the websites of OPM and/or OFA.</t>
  </si>
  <si>
    <t>Rebecca Otto, State Auditor, Minnesota Office of the State Auditor Rebecca Otto, 6 April 2015, St. Paul, Minnesota, email interview. 
Rep. Phyllis Kahn, House of Representatives, 19 March 2015, St. Paul, Minnesota, phone interview
James Nobles, Office of the Legislative Auditor, 25 March 2015, St. Paul, Minnesota email interview
Evaluation Report, Minnesota Health Insurance Exchange (MNsure), Office of the Legislative Auditor, State of Minnesota, February 2015, http://www.auditor.leg.state.mn.us/ped/pedrep/mnsure.pdf
Legislative auditor: 'We think MNsure performed badly, Christopher Snowbeck and Jeremy Olson, Star Tribune, 17 February 2015, http://www.startribune.com/politics/statelocal/292227811.html
MNsure audit: 'very silly' turf battle contributed to issues, David Montgomery, Pioneer Press, 17 February 2015, http://www.twincities.com/politics/ci_27542674/mnsure-audit-failures-outweighed-achievements
Minnesota Health Insurance Exchange (MNsure), Minnesota Office of the Legislative Auditor, 19 March 2015, http://www.auditor.leg.state.mn.us/ped/2015/mnsure.htm 
Topics Selected for Evaluation by the Legislative Auditor in 2014, Minnesota Office of the Legislative Auditor, 18 March 2015, http://www.auditor.leg.state.mn.us/ped/evaltops.htm
Special investigation reports 1998 - 2014, Minnesota Office of the State Auditor Rebecca Otto’s, accessed 11 May 2015, http://www.auditor.state.mn.us/list.aspx?type=rpt&amp;div=lsi</t>
  </si>
  <si>
    <t>The response times for public records requests vary from agency to agency. Some can respond quickly, others take longer.
The typical response time, according to Kathryn Marquoit, Assistant Ombudsman for Public Access, is about 30 days.</t>
  </si>
  <si>
    <t>Brad Ketcher, Ketcher Law Firm LLC, St. Louis, Missouri, 2 April 2015, interview by phone.
Commission Cases-Final Actions Search, Missouri Ethics Commission, accessed 12 April 2015, http://mec.mo.gov/EthicsWeb/Compliance/Compliance_CASearch.aspx
Thomas Schweich, Audit of the Office of Secretary of State, Office of the Auditor, March 2013, accessed 12 April 2015, http://auditor.mo.gov/Repository/Press/2013-023.pdf</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</si>
  <si>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Agenda Item #2, Maine Ethics Commission Meeting Minutes, 30 April 2014.
 http://www.maine.gov/ethics/pdf/agenda2_008.pdf</t>
  </si>
  <si>
    <t>Some lobbying disclosure information is made available online, but members of the public have to query an online interface to retrieve information. Users must search by lobbyist or employer name or id number. The records available can only be viewed and are not available for download. 
The full database of lobbying disclosure information is available by request, and is not currently available online.
Acquiring a copy of the full, original database requires paying $25 for a CD that can be picked up in person or mailed to a requestor. The Secretary of State has, on occasion, made special arrangements to make the full database available for download to some media outlets. The office has openly considered making such availability the standard.</t>
  </si>
  <si>
    <t>The appointment process for the commission is fairly broad-based. Although seven of the 13 members of the Judicial Standards Commission are appointed by the governor, their terms are staggered and not more than three of the seven can be of the same political party. Two members are appointed by the board of commissioners of the state bar; the Supreme Court appoints judges to the other four spots.
The commission has a staff of about eight, two are at-will employees (including the director) and the rest are civil servants.</t>
  </si>
  <si>
    <t>Kelly Miller, state relations officer, Office of Auditor General, email conversation, April 6, 2015, phone interview, April 7, 2015                                                                             
Office of Auditor General website, Types of audits performed http://www.audgen.michigan.gov/about-oag/about-oag.html#types-of-audits-performed Michigan 
Nick Ciarmitaro, former state representative, Michigan legisative director, American Federation of State, County and Municipal Employees, phone interview, June 29, 2015</t>
  </si>
  <si>
    <t>Liz Cleveland, former Mississippi Development Authority Trade Bureau manager, April 20, 2015, interview.
Cecil Brown, Mississippi Representative, Jackson, Mississippi, April 23, 2015, interview.
Tom Hood, Executive Director, Mississippi Ethics Commission, Jackson, Mississippi, April 30, 2015, interview.
Mississippi Ethics Commission, Advisory Opinion Search, Nepotism.
http://www.ethics.state.ms.us/ethics/ethics.nsf/$$SearchTemplateDefault?OpenForm&amp;QueryStr=FIELD%20Summary_Text%20CONTAINS%20nepotism*%20or%20FIELD%20$File%20CONTAINS%20nepotism</t>
  </si>
  <si>
    <t>The New York Constitution created the Commission on Judicial Conduct and specified the manner of appointing its members. Four are appointed by the governor, three by the chief judge of the Court of Appeals and the rest by the Legislature, all for specific terms. Most senior employees are members of the state civil service and protected by relevant laws.</t>
  </si>
  <si>
    <t>Roy Fletcher, political campaign manager for GOP candidates, in-person interview, Feb. 2, 2015.
 Jason Hebert, political strategist for GOP candidates, in-person interview, Feb. 5, 2015.
 Jim Harris, an officer in Blueprint Louisiana, a policy advocacy group of businessmen, in-person interview, Feb. 12,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Stacy Head ethics decision, 2010-70, rendered 03/18/2011, published in 2013.
 http://ethics.la.gov/EthicsOpinion/DocView.aspx?id=281787&amp;searchid=f88293f1-cbed-4cab-af7e-c72b9dfdb7f4&amp;&amp;dbid=0 
 Troy N. Terrell ethics decision, 2011-1595, rendered 11/15/2013.
 http://www.ethics.state.la.us/EthicsCharges/DocView.aspx?id=287419&amp;page=1&amp;dbid=0 
 Failed Senate candidate faces possible ethics violation, Shreveport Times, Jan. 2, 2013.
 http://archive.shreveporttimes.com/article/20130102/NEWS01/130102027/Failed-Senate-candidate-faces-possible-ethics-violation 
 “Instead of refunding excess contributions, Louisiana state senator wants to raise limits, nola.com, March 6, 2014.
 http://www.nola.com/politics/index.ssf/2014/03/instead_of_refunding_excess_co.html 
 “Louisiana Purchased: Explaining state campaign finance law, Tom Wright, WVUE-TV, New Orleans, Nov. 5, 2013.
 http://www.fox8live.com/story/23874283/louisiana-purchased-explaining-state-campaign-finance-law 
 “Louisiana Businessman Pleads Guilty to Making False Statements to the Federal Election Commission, U.S. Department of Justice, June 5, 2013.
 http://www.justice.gov/opa/pr/louisiana-businessman-pleads-guilty-making-false-statements-federal-election-commission 
 “Ethics case against River Birch takes back seat to criminal probe again, Manuel Torres, nola.com, Feb. 5, 2013.
 http://www.nola.com/crime/index.ssf/2013/02/ethics_case_against_river_birc.html 
 “Campaign Finance Laws Don’t Seem to Matter, Marion Marks, Forward Now. Oct. 9, 2014.
 http://forward-now.com/2014/10/09/campaign-finance-laws-dont-seem-to-matter/</t>
  </si>
  <si>
    <t>Patrick Condon, Reporter, Star Tribune, 13 March 2015, St. Paul, Minnesota, phone interview. 
Ryan Furlong, Communications Director, Office of Minnesota Secretary of State Steve Simon, St. Paul, Minnesota, 9 March 2015, phone interview
Rachel E. Stassen-Berger, Capitol bureau chief, Pioneer Press, St. Paul, Minnesota, 4 March 2015, in-person interview</t>
  </si>
  <si>
    <t>Court Rule 2:15-2 clearly states the membership of the committee, will includes judges, lawyers and members of the public holding no political office. The committee exists within the judicial branch, not with the executive or legislative branch. Terms are three years, and can subject to reappointment. Members report to the State Supreme Court and are appointed by the chief justice of the Supreme Court. 
None of them are civil service members.</t>
  </si>
  <si>
    <t xml:space="preserve">John Gnodtke, general counsel, Michigan Civil Service Commission, phone interview, April 10, 2015, email conversations, April 10 and 12         
Secretary of State Campaign Finance Disclosure Closed Cases
http://www.michigan.gov/sos/0,4670,7-127-1633_8723_64390---,00.html
Secretary of State Declaratory Rulings and Interpretive Statements
http://www.michigan.gov/sos/0,4670,7-127-1633_8723_66116-310251--,00.html                                     </t>
  </si>
  <si>
    <t>The Judicial Conduct Committee is made up 11 members, with the governor, leaders of the legislature and state Supreme Court, and the state bar association each allotted a set number of appointments. Six of appointees are public members — not serving in an official capacity in government.
 The members serve three-year terms, and the appointments of each governmental branches are staggered, preventing dramatic changes in the composition of the panel at any given time.</t>
  </si>
  <si>
    <t>Interview, Suzanne Bump, Massachusetts State Auditor, Boston, MA, Feb. 9, 2015 by telephone and email 
All sources accessed on Feb. 8, 9, and 2015:
“Child Care Centers Will Be Checked for Sex Offenders,” Travis Andersen, Reporter, Boston Globe, Boston, MA March 27, 2013
http://www.bostonglobe.com/metro/2013/03/27/state-auditor-finds-matches-between-sex-offender-child-care-provider-addresses/xkthvXaEDJ882ByLMNcAFP/story.html
Office of the State Auditor's Annual Report
http://www.mass.gov/auditor/docs/annual-reports/annualreport2013.pdf
Bureau of Specifial Investigations Second Quarter Report, FY 2015 (Oct. 1, 2014 - Dec. 31, 2014). http://www.mass.gov/auditor/docs/bsi/2015/2015qtrreport2.pdf
Gregory W. Sullivan, a former Inspector General for Massachusetts and current Research Director for The Pioneer Institute. Interview conducted June 25, 2015.</t>
  </si>
  <si>
    <t>All websites viewed on March 23, 30 and April 11, 2015
Interview, Dr. Maurice T. Cunningham, Ph.D., J.D.  Associate Professor of Political Science, University of Massachusetts-Boston, Boston, MA, various dates March, 2015, by telephone and email
Massachusetts State Ethics Commission annual report, FY2013 (most recent available)
http://www.mass.gov/ethics/press-releases-meetings-and-publications/annual-reports/
Official website of the Massachusetts Secretary of the Commonwealth, Elections Division
http://www.sec.state.ma.us/ele/eleidx.htm
Massachusetts Ethics Commission press releases 2015, 2014 and 2013
http://www.mass.gov/ethics/press-releases-meetings-and-publications/press-releases/2015-press-releases/
http://www.mass.gov/ethics/press-releases-meetings-and-publications/press-releases/2014-press-releases/
http://www.mass.gov/ethics/press-releases-meetings-and-publications/press-releases/2013-press-releases/</t>
  </si>
  <si>
    <t>The governor of Colorado makes recommendations and sends a letter to the Joint Budget Committee outlining what the executive would like to do in the state budget, including expectations of revenue, debt and expenditure, and allocations, which is available online.
 In Democratic Gov. John Hickenlooper’s Nov. 3, 2014 Transmittal letter to the chair of the Joint Budget Committee, he wrote in the second paragraph how Colorado’s economic activity was out-performing the national expansion, saying, “Looking ahead, the most likely scenario is for the momentum to continue at a steady pace.” The timing of this report gives the legislature and the public ample time to review the proposal and the assumptions.</t>
  </si>
  <si>
    <t>Alabama posts most of its public records online and makes them available to the public immediately and free of charge. Usually, state government records that are not posted online can be obtained in a short period of time either on paper or through email by filling out an online form or requesting the information in writing. However, the state has no central FOI office at which appeals can be filed if records requests are rejected or if governments simply don’t reply to them. This makes it impossible to track the ratio of approved requests to rejected ones.  The state also has no laws setting a time limit for governments to provide information, or even to respond to requests. 
Although generally media and citizens do not have difficulty getting routine state records, getting access to public records can be more difficult when reporters and citizens are dealing with local entities, particularly local school boards. If governments do not release information, citizens must either sue to get the documents or use a bully pulpit to try to shame officials into releasing records, with varying results. For instance, early in 2015, the Lauderdale County sheriff refused to release the name of the investigator who shot and killed a mentally ill man, citing safety of the officer. That, Alabama Press Association general counsel Dennis Bailey said, is not a legal exemption to the open records law.
Alabama School Connection, an online K-12 news site, for more than a year had been trying to shame Hoover City Schools System officials into releasing payroll records that showed employee names and compensation. Alabama School Connection first asked for the records in January 2014, and they were released in April 2015 after the Attorney General’s Office released an opinion stating that the documents requested were public records and should be released. The opinion said it had been well established that payroll records fell under the open records law. Trisha Powell Crain, executive director of the Alabama School Connection, said one of the biggest difficulties in working through the open records law is that the state does not have a formal, centralized appeals process to protest a denial, leaving the public with only the option of suing to get the records they want.
In Huntsville, the ACLU requested records from the school system there on June 24, 2014, seeking information about how the system monitors its students on social media. Three months later, the system still was “working on that request,” according to an article posted on al.com. Al.com requested similar information on Oct. 1, 2014, and the documents were provided on Oct. 30. 
In Birmingham, another al.com reporter has been seeking information on a Birmingham Water Works study of assets in St. Clair and Blount counties commissioned as the Water Works Board considers selling portions of the utility. The report was commissioned in February 2014, and al.com requested copies in November. An attorney for the board responded then and subsequently that the report is not complete, and the draft document is not yet a public record. The board chairman’s response to requests for the document was, “Go to hell.” Alabama Press Association general counsel Dennis Bailey in an al.com article published in March 2015 said refusing to release the document was a violation of the state’s open records law. "There is no case law at the appellate level in Alabama holding that 'drafts' are excluded from the Open Records Act," Bailey said. "Trial courts in Alabama have required 'drafts' to be produced under the Open Records Act."
Fourteen months after it was commissioned, the report still was in draft form and not released to the public, even though the board met in an executive session in March 2015 to discuss the report and discuss selling parts of the system based on information that is in the report.</t>
  </si>
  <si>
    <t>Kentucky disability lawyer pleads guilty to campaign-finance violation, Bill Estep, Lexington Herald-Leader, 23 September 2013, http://www.kentucky.com/2013/09/23/2839382_kentucky-disability-lawyer-eric.html?rh=1, accessed 18 January 2015. 
Emily Dennis, Kentucky Registry of Election Finance, general counsel, 31 December 2014, Frankfort, Kentucky, phone interview.
Mitchel Denham, Kentucky Attorney General's Office, assistant deputy attorney general of the criminal division and special prosecutors, 14 January 2015, Frankfort, Kentucky, phone interview.
Kentucky Registry of Election Finance, search of online database using the term "student" under "occupation" between 1 January 2013 and 31 December 2014, accessed 18 January 2015.</t>
  </si>
  <si>
    <t>The executive must present to the legislature a balanced budget including assumptions of expected revenues and expenditures and broad allocations among sectors, 60 days prior to the convening of the General Assembly. § 19-4-(201-204)
The Department of Finance and Administration presents a forecast to the legislature during fall budget hearings (the forecast is immediately made available on the DFA website--for example, this November, DFA presented the forecast for fiscal year 2015 and the 2015-2017 biennium) and agency heads also testify about their individual budget recommendations. The  governor’s budget and accompanying statement from the executive branch is made available on the governor’s website, the Department of Finance and Administration website, and the General Assembly website. 
No official pre-budget statement is available.</t>
  </si>
  <si>
    <t>The separation of powers in Nebraska's Constitution specifies that none of the branches of government – executive, legislative and judicial – have power over the others, unless spelled out elsewhere in law.
The Judicial Qualifications Commission, by state law, is composed of three judges – one district court judge, one county court judge and one judge of any other court – who are appointed by the chief justice of the Nebraska Supreme Court; three members of the Nebraska State Bar Association who have practiced law in the state for at least 10 years and who are appointed by the association’s Executive Council; three lay citizens, appointed by the governor; and the chief justice, who chairs the commission.
Support staff is led by the state court administrator. Employees of the court system are not part of the state’s civil service employee system.</t>
  </si>
  <si>
    <t>Jennifer Bevan-Dangel, exec dire Common Cause, telephone interview 2/24/15; 
Jared DeMarinis, director, Candidacy and Campaign Finance Division, Maryland Board of Elections, telephone interview 3/18/15; 
Bryan P. Sears, reporter, The Daily Record, telephone interview 3/15/15</t>
  </si>
  <si>
    <t>Members of the Judicial Standards Commission serve staggered terms according to Montana Code Annotated title 3, chapter 1, part 11, section 2. While some are appointed by elected officials, they do not necessarily change with every state election. 
The commission terms are as follows: One district court judge serves for 4 years and another serves for 2 years. The attorney serves for 4 years. One of governor's citizen appointees serves for 2 years and the second serves for 4 years.
Commission staff are appointed by the commission, according to the rules of the Judicial Standards Commission. The law and rules do not specify the duration of their appointments. However, they are civil servants and are protected from arbitrary dismissal under Montana Code Annotated title 39, chapter 2, part 9, section 4.</t>
  </si>
  <si>
    <t>Julie Flynn, Deputy Secretary of State, Maine Bureau of Corporations, Elections and Commissions, 10 February 2015, telephone interview.
Zachary Heiden, Legal Director &amp; Staff Attorney, American Civil Liberties Union (ACLU) of Maine, 16 February 2015, telephone Interview.
Beth Ashcroft, Director, Office of Program Evaluation and Government Accountability, 26 February 2015, in person interview.</t>
  </si>
  <si>
    <t xml:space="preserve">Carol Williams, executive director of the Governmental Ethics Commission, telephone interviews Feb. 18, 2015   and June 15, 2015
"Outsiders Spending Millions in Governor's Race" by Dave Helling, Kansas City Star, Sept. 5, 2014:   http://www.kansascity.com/news/government-politics/article1601763.html                                                                                                                 
Center for Public Integrity website: http://www.publicintegrity.org/who-calls-shots/kansas                           </t>
  </si>
  <si>
    <t>The Supreme Court Commission on the Retirement, Removal and Discipline of Judges consists of a circuit court judge selected by majority vote of the state circuit court judges, an appellate court judge selected by a majority vote of the state court of appeals judges, two attorneys appointed by the Missouri Bar's board of governors, and two lay persons appointed by the state governor. 
Once a commissioner takes the office, he or she begins a six-year term. Commissioners do not change depending on the results of state elections. The commission's full-time staff member serves at the commissioners' discretion.</t>
  </si>
  <si>
    <t xml:space="preserve">In practice, the executive publishes a pre-budget statement, presenting assumptions such as expected revenue, expenditure and debt. The report is available online, but in comparison to the analogous report produced by the legislature, the executive's report contains fewer details and a less transparent method for calculating projections. 
Revenue projections by the Governor's Office of Strategic Planning &amp; Budgeting regularly are higher than what is projected by the Joint Legislative Budget Committee. </t>
  </si>
  <si>
    <t>Megan Tooker, executive director and legal counsel, Iowa Ethics and Campaign Disclosure Board, Jan. 7, 2015, telephone Interview 
Arthur Sanders, political science professor, Drake University, Jan. 9, 2015, telephone interview 
Progress Iowa charges Branstad quilty of 'cronyism' with his campaign donors, O. Kay Henderson, Radio Iowa, May 21, 2014 http://www.radioiowa.com/2014/05/21/progress-iowa-charges-cronyism-between-branstad-his-campaign-donors/</t>
  </si>
  <si>
    <t>David Melton, executive director, Illinois Campaign for Political Reform, March 10, 2015, phone interview.
Chicago mayoral candidate puts $100K in campaign, lifting funding caps, Progress Illinois, 14 October, 2015, http://www.progressillinois.com/news/content/2014/10/14/chicago-mayoral-candidate-puts-100k-campaign-lifting-funding-caps
Campaign contributions off limits in Chicago mayors race, John Byrne, Chicago Tribune, 10 October 2014, http://www.chicagotribune.com/news/local/politics/chi-campaign-contribution-limits-off-in-chicago-mayors-race-20141014-story.html
For real campaign reform, Illinois should repeal campaign contribution limits, Jacob Huebert, Liberty Justice Center, 30 July 2013https://www.illinoispolicy.org/for-real-reform-illinois-should-repeal-campaign-contribution-limits/
Illinois contribution overview, data tool, accessed 11 March 2015 http://www.followthemoney.org/election-overview?s=IL&amp;y=2014</t>
  </si>
  <si>
    <t>The governor's Office of Management and Budget and the Department of Revenue releases reports containing information including broad terms establishing expected revenue, expenditures, debt-levels, and  allocations among sectors ahead of the January start of the 90-day legislative session. These materials are published on OMB's website and available at no cost. No other official pre-budget statement is available.</t>
  </si>
  <si>
    <t>NMSA &gt; CHAPTER 10 Public Officers and Employees &gt; ARTICLE 16A Financial Disclosures &gt; 10-16A-6. Investigations; binding arbitration; fines; enforcement. (1997) 
http://public.nmcompcomm.us/NMPublic/gateway.dll/nmsa1978/stat/ch10/6736/6742</t>
  </si>
  <si>
    <t>Interview: Trent Deckard, co-director of the Indiana Election Commssion, Jan. 5, 2015, by phone. 
Interview: Julia Vaughn, policy director of Common Cause of Indiana, April 29, 2015, by email.
Interview: Ed Feigenbaum, campaign finance expert and owner of INGroup, a Noblesville, Ind.-based firm that offers information and resources about federal and state government and politics, April 29, 2015, by email.</t>
  </si>
  <si>
    <t>FINANCIAL DISCLOSURE STATEMENT FOR PUBLIC EMPLOYEES: https://www6.state.nj.us/ethics/ETH_DISC/docs/16556.pdf. 
Frequently Asked Questions Financial Disclosure Statements: http://nj.gov/ethics/docs/disclosure/fdsfaq.pdf. 
New Jersey Code of Ethics -- L.1971, c.182, s.12; amended 1987, c.432, s.6; 2005, c.382, s.10; 2008, c.29, s.104: http://njlaw.rutgers.edu/cgi-bin/njstats/showsect.cgi?title=52&amp;chapter=13D&amp;section=23&amp;actn=getsect 
New Jersey Uniform Ethics Code (2011): http://nj.gov/ethics/docs/ethics/uniformcode.pdf 
Code of Conduct for the Governor, Executive Order No. 77, (2003): http://njlegallib.rutgers.edu/govcond/code.html 
Section: 52:13D-23: Codes of ethics, L.1971, c.182, s.12; amended 1987, c.432, s.6; 2005, c.382, s.10; 2008, c.29, s.104: http://njlaw.rutgers.edu/cgi-bin/njstats/showsect.cgi?title=52&amp;chapter=13D&amp;section=23&amp;actn=getsect
New Jersey Statutes, Title: 52, STATE GOVERNMENT, DEPARTMENTS AND OFFICERS, Chapter 13D: Legislative findings, State Ethics Commission; membership; powers; duties; penalties. 52:13D-21, 10n. (L.1971,c.182,s.10; amended 1999, c.440, s.102; 2003, c.160; 2004, c.24, s.1; 2004, c.25, s.1; 2005, c.382, s.1. ): http://njlaw.rutgers.edu/cgi-bin/njstats/showsect.cgi?title=52&amp;chapter=13D&amp;section=21&amp;actn=getsect</t>
  </si>
  <si>
    <t>A 100 score is earned if all information is available online or electronically at no cost, or it can be obtained in paper for the cost of photocopies within 20 working days. A 100 score still applies if exceptions are made for security, trade secrets, or individual privacy.
A 50 score is earned if obtaining information may take between 20 and 60 working days or requesters must visit an office. A 50 score is also earned if fees apply for information the state deems not in the public interest.
A 0 score is earned if obtaining information takes more than 60 days. A 0 score is also earned if it is common for the state to abuse security or individual privacy exemptions, or the state commonly imposes fees that discourage requests.</t>
  </si>
  <si>
    <t>The governor’s budget recommendation document includes information on expected revenues, expenditures, debt levels and detailed allocations among state departments. That document is available for free on the Executive Budget Office website. The governor’s office does not issue a separate pre-budget document, but the budget proposal is made available well in advance of the budget vote.
The Legislative Fiscal Office publishes a copy of the Financial Condition Presentation it gives to legislators before they begin debating the budget. This presentation includes information on the health of the various state funds, projections, and any special considerations such as debts due and excessive growth in required spending for certain agencies. The LFO’s presentation is posted on the LFO website at the same time officials present the material to legislators. 
Both the governor’s recommended budget and the LFO’s presentation to legislators are available to the public online, for free and at about the same they are presented to legislators, if not a bit before. They’re both posted in pdf format.</t>
  </si>
  <si>
    <t xml:space="preserve">In practice - and as evidenced by this researcher -  all asset disclosure forms of all decision makers can be obtained electronically within just a few days (here five days) by email. However much of the data is redacted. 
Some of the top decision makers in the pension fund are required by law to fill out a statement of interest form with the Tennessee Ethics Commission. The state treasurer, the ex-officio members of the Board of the Tennessee Consolidated Retirement System have to file these statements because of a law that requires top state government officials to do so. This includes all state legislators, the governor, state court judges, all state department heads. 
However, there are some people who make decisions about the pension system -- the chief investment officer, for instance -- who aren't covered by that same statute. Policy requires the chief investment officer and others to file those disclosures with the Department of Treasury. By law, they have seven days to turn them over to a requester or explain why they can't.
State law requires the treasurer and a number of top government officials to file a statement of interest forms with the Tennessee Ethics Commission. In addition, there is a 20-member board of trustees, which is responsible for the administration and operation of the Tennessee Consolidated Retirement System. Nine of the people who sit of the Board of Trustees are top state officials — the rest are active members and retirees. 
 Those top state officials, which include the secretary of state, the comptroller, the commissioner of Finance and Administration, also are required to file the statements of interests with the Ethics Commission.
 </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</si>
  <si>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Idaho Secretary of State's website, Coeur d'Alene Tribe contributions, 2014 election cycle, accessed May 6, 2015, http://www.sos.idaho.gov/eid/eos/CandidateView.aspx
“PACs start swapping money around,” Betsy Z. Russell, Eye on Boise/The Spokesman-Review, Oct. 24, 2014, http://www.spokesman.com/blogs/boise/2014/oct/24/more-last-minute-campaign-otter-collects-pacs-start-swapping-money-around/
Bantt LLC independent expenditure report, 2014 general election, Idaho Secretary of State’s website, http://www.sos.idaho.gov/elect/Finance/2014/Post-General/4879.1.pdf
Independent expenditure reports, 2014 general election, Idaho Secretary of State’s website, accessed Jan. 13, 2015; http://www.sos.idaho.gov/elect/Finance/2014/this_year_independent_expenditures_and_electioneering_communications.html
Idaho Secretary of State's Campaign Finance Database, "Search All Contributors" page, accessed April 26, 2015, http://www.sos.idaho.gov/eid/eos/ContSearch.aspx</t>
  </si>
  <si>
    <t>Nevada Public Officers and Employees law, 1967, NRS Chapter 281. Section .571, amended 2011 
https://www.leg.state.nv.us/NRS/NRS-281.html#NRS281Sec571
Interview 1/19-15 with Barry Smith, executive director, Nevada Press Association, Carson City.
Phone interview 1/19-15 with Mike Willden, Gov. Brian Sandoval's chief of staff</t>
  </si>
  <si>
    <t>The constitutional amendment that created the Judicial Tenure Commission was intended to remove political interference from the process of disciplining judges and court officers. As a result, the nine-member JTC has a diverse membership with appointments made by the governor, State Bar association and non-partisan judges. In fact, a key criticism of the JTC is that it operates in secrecy, allowing no outside influences on its deliberations.
The seven members of the JTC support staff are civil servants with Civil Service protections.</t>
  </si>
  <si>
    <t>A 100 score is earned if the state executive publishes a pre-budget statement presenting assumptions, such as expected revenue, expenditure, debt-levels, and broad allocations among sectors. The complete statement is available online at no cost, can be obtained electronically within a week for free, or in paper for no more than the cost of photocopies.
A 50 score is earned if it takes two weeks to obtain the statement, requesters are required to visit an office, or a fee must be paid. A 50 score is also earned if the statement does not include all assumptions.
A 0 score is earned if it takes more than a month to obtain the statement, the cost is prohibitive, or it cannot be obtained at all.</t>
  </si>
  <si>
    <t>New Hampshire Statutes, Chapter 15-A:3 Persons Required to File
http://www.gencourt.state.nh.us/rsa/html/I/15-A/15-A-3.htm 
New Hampshire Statutes, Chapter 15-B, Gifts, Honorariums, and Expense Reimbursements, Sections B:2, B:3, B:4, B:6
http://www.gencourt.state.nh.us/rsa/html/I/15-B/15-B-mrg.htm 
Ann Rice, New Hampshire Department of Justice, deputy attorney general, January 22, 2015 Lowell, Mass., phone</t>
  </si>
  <si>
    <t>There is no asset-disclosure requirement for pension decision-makers in state law, but South Dakota Investment Council policy gives the council’s chairman the authority to require disclosures of investments and trades by council members. Those disclosures are not publicly available.
That policy states, “An Investment Council member shall be subject to disclosure requirements upon receipt of a written request to that effect from the Chairman. The disclosure shall include the member's security investments at the time of appointment to the Council and any personal trades thereafter. The disclosure shall be sent to the Council Chairman. The Chairman shall be subject to disclosure requirements upon receipt of a written request to that effect from the Vice Chairman.”</t>
  </si>
  <si>
    <t>Tony Baldomero, Hawaii Campaign Spending Commission, associate director, 13 March 2015, Honolulu, Hawaii, telephone
Carmille Lim, Common Cause Hawaii, executive director, 27 April 2015, Honolulu, Hawaii, telephone.
Annual Report, Fiscal Year July 1, 2013 to June 30, 2014, Hawaii Campaign Spending Commission, accessed 14 March 2015, http://ags.hawaii.gov/campaign/fy-2013-2014-annual-report/
2014 Election Summary, Hawaii Campaign Spending Commission, accessed 14 March 2015, http://ags.hawaii.gov/campaign/files/2015/01/2014ElectionSummary.pdf
Gov. David Ige's campaign contributions, sorted by address, accessed 14 May 2015, 
https://data.hawaii.gov/apps/campaignspending/rawdata/jexd-xbcg?regNo=CC10147&amp;electionStart=2012-11-07T00:00:00&amp;electionEnd=2014-11-04T00:00:00</t>
  </si>
  <si>
    <t xml:space="preserve">Can citizens access budget-related information? </t>
  </si>
  <si>
    <t>Individuals required to file a statement of financial interests. Nebraska State Law 49, Section 1493; effective 1976, last revised 2002; 
http://nebraskalegislature.gov/laws/statutes.php?statute=49-1493</t>
  </si>
  <si>
    <t xml:space="preserve">Mary Ellen Klas, Miami Herald/Tampa Bay Times, capital bureau chief, March 16, 2015, phone interview
Mark Herron, Tallahassee attorney considered top expert on Florida election law, interviewed by phone March 18, 2015
Florida’s Broken Campaign Finance System,  an Integrity Florida Report to the Florida House of Representatives Ethics &amp; Elections Subcommittee, Jan. 16, 2013, http://www.integrityflorida.org/wp-content/uploads/2013/03/Floridas-Broken-Campaign-Finance-System-Integrity-Florida-Report-to-the-Florida-House-of-Representatives-FINAL-01.16.13.pdf </t>
  </si>
  <si>
    <t>In person interview with William Perry, Executive Director, Common Cause Georgia, January 23, 2015;
 Phone interview with Charles Bullock, Political Scientist, University of Georgia, February 25, 2015;
 Money Summary 2013/2014, Center for Responsive Politics, accessed March 27, 2015, https://www.opensecrets.org/states/summary.php?state=GA</t>
  </si>
  <si>
    <t>Montana Code Annotated, title 2, chapter 2, part 1, section 6, 1980 http://leg.mt.gov/bills/mca/2/2/2-2-106.htm
Montana Code Annotated, title 2, chapter 2, part 2, section 2, 1977, http://leg.mt.gov/bills/mca/2/2/2-2-102.htm
Mary Baker, Commissioner of Political Practices, program supervisor, 6 February 2015, Helena, Montana, email</t>
  </si>
  <si>
    <t>What information exists is easily available on the website of the State Ethics Commission. Hard copies typically costs 50 cents a page.
Commissioners are not required to reveal their assets or stock holdings; just their annual $20,000 salary from the state. Internally, commissioners and staff are required to turn in a quarterly brokerage statement to make sure they are not trading in any restricted stocks that could indicate a conflict of interest, or that would violate laws against insider trading. 
“Can [the public] see the commissioners individual portfolio holdings?” Executive Director Mike Hitchcock rhetorically asked. “No, and if that was to become the case, we’d probably be hard-pressed to find anybody to serve on the commission, if they’ve got to put everything that they hold online. From a philosophical perspective, you’ve got to balance the transparency with the ability to get people to serve. At some point, the information that the public has access to becomes so personal that the $20,000 a year isn’t attractive enough to get somebody to serve.”</t>
  </si>
  <si>
    <t xml:space="preserve">E. Norman Veasey, former Delaware Chief Justice and special prosecutor; telephone interview, January 12, 2015;
Delaware campaign finance database, accessed March 23, 2015, https://cfrs.elections.delaware.gov/; Beau PAC 8-day primary report, 9-3-2014 (link unavailable); FirstStateFirstPAC (Lavelle) 30-day primary report, 8-11-2014 (link unavailable)
Jonathan Starkey, "Pumping big money into Delaware GOP," http://delonline.us/1sbkLqf, ​September 26, 2014; 
Responsible Delaware PAC, 2014 Annual filing with Delaware Elections Commissioner, attached
https://www.dropbox.com/s/mcpaz5azhetbu6c/Bonini%27s%20Responsible%20Delaware%20PAC%202014%20Annual.pdf?dl=0
Delaware code: 15 Del. Code, Chapter 80 § 8012 (e), effective October 11, 1990 http://1.usa.gov/1uh209J  </t>
  </si>
  <si>
    <t>Statements of financial interest are publicly available under the state's Right-to-Know Law, and are available in a searchable online database on the State Ethics Commission website. There are no barriers to accessing the electronic database; reports can easily be searched and reviewed for free.</t>
  </si>
  <si>
    <t>The Rhode Island Ethics Commission will email or provide hard copies of financial disclosure forms upon request, promptly and with no charge beyond photocopying. The commission does not post the forms on its website.</t>
  </si>
  <si>
    <t>In person interview, Josh Foley, compliance attorney and spokesman for SEEC, March 10, 2015, in Hartford.
"Flood of Outside Money Prompts Calls for Campaign Finance Reforms," by Gregory D. Hladky and Daniela Altimari, The Hartford Courant, Jan. 11, 2015, http://www.courant.com/politics/hc-citizen-election-program-proposals-20150111-story.html#page=1
"Elections Complaint Alleges Kennedy Campaign Finance Violations," by Steven M. Mazzacane, www.branfordseven.com, Oct. 6, 2014, http://www.branfordseven.com/news/article_12eeef4a-4db9-11e4-941f-0017a43b2370.html
"Can Connecticut’s campaign finance reforms be saved?" by Mark  Pazniokas, The CT Mirror, Jan. 19, 2015, http://ctmirror.org/2015/01/19/can-connecticuts-campaign-finance-reforms-be-saved/</t>
  </si>
  <si>
    <t>Asset disclosure records, called statements of economic interest, are not yet available online through the Oregon Government Ethics Commission, but they can generally be obtained in PDF form over email within a week. They are often provided at no cost, and typically at no more cost than the cost to copy the records, unless a substantial number are requested and staff time is required to compile them. 
In addition to the statement required by ORS 244.050, the State Treasurer, three key members of the investment staff, and all members of the commission must file an additional quarterly trading statement listing all stocks, bonds and other types of securities purchased or sold during the preceding quarter. 
The statements are not available to the public, however, they are appropriately exempt from disclosure in that they provide significant detail about personal finances.</t>
  </si>
  <si>
    <t>In practice, the state executive publishes a pre-budget statement presenting assumptions, such as expected revenue, expenditure, debt-levels, and broad allocations among sectors.</t>
  </si>
  <si>
    <t>Title 25, Chapter 4, Section 25 of the Mississippi Code; MISSISSIPPI ETHICS COMMISSION; Persons required to file statement of economic interest; http://law.justia.com/codes/mississippi/2013/title-25/chapter-4/Chapter-1/section-25-4-25/
Title 25, Chapter 4, Section 27 of the Mississippi Code; MISSISSIPPI ETHICS COMMISSION; Contents of statement of economic interest
http://law.justia.com/codes/mississippi/2013/title-25/chapter-4/Chapter-1/section-25-4-27
Title 25, Chapter 4, Section 17 (e) of the Mississippi Code; Ethics in Government; Duties of commission http://law.justia.com/codes/mississippi/2013/title-25/chapter-4/Chapter-1/section-25-4-17
Mississippi Ethics Commission, Statement of Economic Interest. http://www.ethics.state.ms.us/ethics/ethics.nsf/webpage/A_stmt_econ_int?OpenDocument</t>
  </si>
  <si>
    <t>Ark. Code 25-16-10, “Hiring of Relatives by Public Officials,” 2005
http://law.justia.com/codes/arkansas/2012/title-25/chapter-16/subchapter-10/
Ark. Code 21-1-4, "Constitutional Officers and their Spouses," 1999
http://law.justia.com/codes/arkansas/2012/title-21/chapter-1/subchapter-4/
Ark. Code 21-8-304(a), “Code of Ethics, Prohibited Activities,” 1979
http://law.justia.com/codes/arkansas/2012/title-21/chapter-8/subchapter-3/section-21-8-304/
Ark. Code 21-8-402, "Definitions," 21-8-801, 1988
http://law.justia.com/codes/arkansas/2012/title-21/chapter-8/subchapter-4/section-21-8-402/</t>
  </si>
  <si>
    <t>California Constitution, Art. VII, §4 (a), (1976)
http://www.leginfo.ca.gov/.const/.article_7.</t>
  </si>
  <si>
    <t>Senior members of the state civil service are covered by Rhode Island ethics laws (§ 36-14-16 (3) and required to file annual financial disclosure forms. The statement, which is public, should include the financial activity of the filing person and that of his/her spouse and any dependent children. The content of the disclosure needs to include incomes sources above $200, equity, gifts received and real property.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</si>
  <si>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No such law exists. 
TITLE 24. GOVERNMENT - STATE PERSONNEL SYSTEM AND STATE EMPLOYEES  ARTICLE 50.STATE PERSONNEL SYSTEM - DEPARTMENT OF PERSONNEL PART 1. DEPARTMENT OF PERSONNEL, C.R.S. 24-50-112.5 (2014): http://www.lexisnexis.com/hottopics/colorado/?app=00075&amp;view=full&amp;interface=1&amp;docinfo=off&amp;searchtype=get&amp;search=C.R.S.+24-50-112.5</t>
  </si>
  <si>
    <t>Arizona Revised Statutes, Title 38 Chapter 3 Article 6 481, Employment of relatives; violation; classification; definition, http://www.azleg.gov/FormatDocument.asp?inDoc=/ars/38/00481.htm&amp;Title=38&amp;DocType=ARS
Laws current as of March 30, 2015.</t>
  </si>
  <si>
    <t>Oklahoma's asset disclosure forms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The office typically does not charge for electronic copies of smaller data requests, larger amounts of data sometimes result in charges.</t>
  </si>
  <si>
    <t xml:space="preserve">The Public Official and Employee Ethics Law requires all public employees to file statements of financial interest. 
Public employees are defined as "any individual employed by the Commonwealth or a political subdivision who is responsible for taking or recommending official action of a nonministerial nature with regard to contracting or procurement; administering or monitoring grants or subsidies; planning or zoning; inspecting, licensing, regulating or auditing any person; or any other activity where the official action has an economic impact of greater than a de minimis nature on the interests of any person." 
The law does not require immediate family to file statements of financial interest.
Statements of financial interest are publicly available under the state's Right-to-Know Law. </t>
  </si>
  <si>
    <t>Minnesota Statutes, Chapter 10A, Section 10A.09, 2014, https://www.revisor.mn.gov/statutes/?id=10a.09
 ---
 Peer Reviewer Sources:
 David Schultz, political science professor at Hamline University, phone interview, June 9, 2015</t>
  </si>
  <si>
    <t>Financial disclosure statements for board members and top staffers at the five state pension funds can be obtained by request (they are not online) from the Ohio Ethics Commission, which can either scan and email the forms - often the same day - or provide paper copies for free (or at cost if the request is voluminous), within a week maximum. Statements for 1974 to 2003 are retained by the State Historical Society at its Archives/Library, which can provide copies.</t>
  </si>
  <si>
    <t>A.S. 24.60.090, Nepotism, (http://www.touchngo.com/lglcntr/akstats/Statutes/Title24/Chapter60/Section090.htm), accessed Feb. 7, 2015; 
A.S. 24.60.030 (e), Prohibitions Related to Conflicts of Interest and Unethical Conduct, (http://www.touchngo.com/lglcntr/akstats/Statutes/Title24/Chapter60/Section030.htm), acccessed Feb. 7, 2015; 
A.S. 24.20, Agencies of the Legislature, (http://www.touchngo.com/lglcntr/akstats/Statutes/Title24/Chapter20.htm), accessed Feb. 7, 2015; 
A.S. 24.60.085, Restrictions On Earned Income and Honoraria, (http://www.touchngo.com/lglcntr/akstats/Statutes/Title24/Chapter60/Section085.htm), accessed Feb. 7, 2015</t>
  </si>
  <si>
    <t>Steve Harshman, Wyoming Legislature, State House of Representatives, Co-Chairman of the Joint Appropriations Committee, May 12, 2015, phone.                                                              
Ruth Ann Petroff, Wyoming Legislature, State House of Representatives, April 28, 2015, phone.
Management Audit Committee, State of Wyoming Legislature website, May 12, 2015
https://legisweb.state.wy.us/LSOWEB/ProgramEval/MgtAuditProgramEval.aspx
Special Legislative Committee begins investigation of State Superintendent Cindy Hill , Bob Beck, Wyoming Public Media, Aug 7, 2013
http://wyomingpublicmedia.org/post/special-legislative-committee-begins-investigation-state-superintendent-cindy-hill</t>
  </si>
  <si>
    <t>Todd Berry, president, Wisconsin Taxpayers Alliance, 401 North Lawn St., Madison. Face-to-face interview and followup emails, Feb. 17, 2015
"Lawmakers try to end prostitution in 1914," Wisconsin Historical Society, Turning Points in Wisconsin History,
http://www.wisconsinhistory.org/turningpoints/search.asp?id=1647
An article examining the committee's work is "Sin in Wisconsin: The Teasdale Vice Committee of 1913" by Paul Hass in the online Wisconsin Magazine of History, 49/2 (winter 1965-66): 138-151.  
Legislative Audit Bureau, Fraud, Waste, and Mismanagement Hotline 
http://legis.wisconsin.gov/lab/hotline/
Wisconsin Legislative Audit Bureau, Audits in Progress
http://legis.wisconsin.gov/lab/AuditsInProgress.htm</t>
  </si>
  <si>
    <t>Public Officials and Employees, Alabama Title 36, Chapter 25, Section 5, 2000.   
State Government, Alabama Title 41, Chapter 1, Section 5, 2013. 
http://alisondb.legislature.state.al.us/alison/codeofalabama/1975/coatoc.html, accessed April 10, 2015.</t>
  </si>
  <si>
    <t>All sources accessed on Jan. 18, 2015
Massachusetts financial disclosure law, M.G.L. Ch. 268B, section 5, (b) and (c) 
https://malegislature.gov/Laws/GeneralLaws/PartIV/TitleI/Chapter268B/Section5
sample financial interest form for 2013:
http://www.mass.gov/ethics/about-the-commission/organization/the-legal-division/financial-disclosure-law-information/cy-2013-sfi-form-final.pdf
state Ethics Commission regulations defining that the governor and cabinet-level officials are subject to the statute:
http://www.mass.gov/ethics/laws-and-regulations/rules-and-regulations-governing-the-commission/rules-and-regulations.html#2.02Definitions
Executive or Administrative Head or Heads of a Governmental Body means:
(a) the chief executive or administrative officer or officers of a Governmental Body; and
(b) all members of any board, commission, authority or council which is a Governmental Body and the Executive Director thereof.</t>
  </si>
  <si>
    <t>Maryland Annotated Code, Oct. 2014, General Provisions Article, Title 5, Sec. 5-601 states who is required to file, and Sec. 5-101bb says who is considered an official. 
http://ethics.maryland.gov/download/general/Ethics%20Law.pdf, 
Maryland Annotated Code, Oct. 2014, General Provisions Article, Titel 5, Sec. 5-606 http://ethics.maryland.gov/download/general/Ethics%20Law.pdf
Maryland Annotated Code, Oct. 2014, General Provisions Article, Title 5, Sec. 5-607 explains what is required to be disclosed, including some details of family members assets and employment. 
http://ethics.maryland.gov/download/general/Ethics%20Law.pdf</t>
  </si>
  <si>
    <t>Unlike political financing records, asset disclosures are not available online for free.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A request for the asset disclosure of Lt. Gov. Drew Wrigley, who chairs the State Investment Board, was fulfilled for free within days of contacting the secretary of state's office (it took more than a day for a phone call to be returned but the document request was fulfilled within hours).
The official said the secretary of state’s office does not receive requests for asset disclosures very often and it wouldn’t make sense to invest the money needed to file such disclosures electronically and have those disclosures searchable online.
A state representative noted that asset disclosures are not always useful because they aren’t updated frequently. State law only requires them to be submitted during election season or if a state official is appointed by the governor.</t>
  </si>
  <si>
    <t>Jack Rogers, recently retired state department head, in a telephone interview from his home in Charleston WV on Jan. 22, 2015.
Ashton Marra, statehouse correspondent for West Virginia Public Broadcasting, in a telephone interview from her office in Charleston WV on Feb. 9, 2015.
WV Legislative Auditor’s Web page available on line, accessed Mar. 1, 2015 
http://www.legis.state.wv.us/joint/postaudit.cfm
Legislature’s Performance Evaluation and Research Division Web page, accessed Mar. 1, 2015
http://www.legis.state.wv.us/joint/perd/perd.cfm
Phil Kabler, statehouse correspondent for the Charleston Gazette, in an article entitled Audit: state agency abandoned $3.5 million project, published Jan. 12, 2015
http://www.wvgazette.com/article/20150112/gz01/150119827</t>
  </si>
  <si>
    <t>The law only prohibits nepotism in hiring legislative staff. There is no mention of cronyism or patronage.
Legislators are not allowed to “advocate or cause the employment, appointment, promotion, transfer or advancement of a family member to an office or position of the state, a county, municipality or a school district,” Wyoming statute reads.
“Family member” is defined in the law as a spouse, parent, sibling, child, grandparent, grandchild or member of the legislator’s household. 
Lawmakers are also prohibited from supervising family members and participating in any matter relating to employment or discipline of them while acting in their official capacity.</t>
  </si>
  <si>
    <t>The asset disclosure forms are public documents accessible to the public on the Ethics Commission website. Filings for years before 2015 are available on request by mail or email. 
They can be obtained within minutes in person at the Ethics Commission office or within two weeks if requested by mail.</t>
  </si>
  <si>
    <t>Robert Scott, president of the Public Affairs Research Council of Louisiana, in-person interview, Feb. 21, 2015.
Barry Erwin, president of the Council for a Better Louisiana, in-person interview, Feb. 18, 2015.
Gov. Jindal’s 2013 personal assets disclosure, accessed April 10, 2015.
http://ethics.la.gov/PFDisclosure/PFD14005122/EthicsDisclosureDownload.pdf</t>
  </si>
  <si>
    <t xml:space="preserve">The code of ethics prohibits a public official from using his or her position to obtain anything of value for himself or his immediate family which would include positions in state government (Wis. Stat. § 19.45(2); prohibits the use of one's position, or the use of non-public information acquired in the course of his or her duties, to provide a personal advantage to himself or herself, his or her immediate family, or any other person (Wis. Stat. § 19.45(4) and (5); and prohibits the use of one's position to enter into a state contract with an entity in which one's immediate family, or an organization in which the public official holds a significant interest  (Wis. Stat. § 19.45(6).
In addition, Chapter 230, State Employment Relations, specifically Subchapter III, protects civil service employees against arbitrary dismissal and retaliation but there is no law explicitly addressing patronage or cronyism. </t>
  </si>
  <si>
    <t>Maine Revised Statutes Title 5, Chapter 1, Section(s) 19, 1979.
http://legislature.maine.gov/statutes/5/title5sec19.html</t>
  </si>
  <si>
    <t>Kentucky Revised Statutes Chapter 11A, Section 50, 2000, http://www.lrc.ky.gov/Statutes/statute.aspx?id=596, accessed 20 January 2015.
Kentucky Revised Statues Chapter 11A, Section 10, 2014,
http://www.lrc.ky.gov/Statutes/statute.aspx?id=43311, accessed 20 January 2015.
John Steffen, Kentucky Executive Branch Ethics Commission, executive director, 23 December 2014, Frankfort, Kentucky, phone interview.</t>
  </si>
  <si>
    <t>The state comptroller is the sole trustee of the Common Retirement Fund. State law requires that the Joint Commission on Public Ethics post the financial disclosures of all statewide elected officials, the comptroller included, on its website. The comptroller's disclosure is easy to access online and is available for free.
 The financial disclosures of other decision-makers are available upon request. Although state law requires public records to be made available within five business days, journalists and others say it often takes two weeks or longer to receive documents.</t>
  </si>
  <si>
    <t>No such laws exist in West Virginia. West Virginia Code 6B-2-5(b) merely forbids public officials and employees from using their public office for private gain. However, a state legislative rule, C.S.R. 158-6-3, prohibits state officials from hiring cohabitating sexual partners or members of their immediate families without considering other applicants.</t>
  </si>
  <si>
    <t>Richard Ramsey, operating budget coordinator for Senate Ways and Means Committee phone interview 3/11/2015;
"Auditor: Sound Transit overpaid its private security firm $350k," Mike Lindblom 1/7/2013 Seattle Times 
http://www.seattletimes.com/news/auditor-sound-transit-overpaid-its-private-security-firm-350k/ 
Statement of Audit Findings and Responses, Washington Department of Ecology audit by State Auditor's office, issued 6/2/2014 
http://portal.sao.wa.gov/ReportSearch/Home/ViewReportFile?arn=1012022&amp;isFinding=true&amp;sp=false</t>
  </si>
  <si>
    <t>Frank Daley, executive director, Nebraska Accountability and Disclosure Commission, phone interview March 9, 2015
 Gavin Geis, executive director, Common Cause Nebraska, in-person interview, The Mill coffeeshop, March 11, 2015
 Lincoln Journal Star, Zach Pluhacek, "Heineman used state resources to apply for NU job, commission says," March 6, 2015; http://journalstar.com/news/local/education/heineman-used-state-resources-to-apply-for-nu-job-commission/article_1e074a12-829e-5161-a15d-9598de629d52.html
 Lincoln Journal Star, Nicholas Bergin, "Merrick County Sheriff fined for hiring his wife," Jan. 16, 2015;
 http://journalstar.com/news/state-and-regional/nebraska/merrick-county-sheriff-fined-for-hiring-his-wife/article_fa0f83b9-522a-51ff-82b0-af217dadb0a1.html</t>
  </si>
  <si>
    <t>The forms are public records and are available but through a public information request to the secretary of state's office.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t>
  </si>
  <si>
    <t>Yvonne Nevarez-Goodson, Executive Director, Nevada Commission on Ethics, Las Vegas, NV, April 14, 2015, by phone.
State of Nevada Commission on Ethics, Annual Report, July 1, 2014, www.ethics.nv.gov/COE_website_files/coe_publications_and_media/2014_Ethics_Annual_Report_FINALvc.pdf
Paul Deyhle, Executive Director, Nevada Commission on Judicial Discipline, Las Vegas, NV, June 2, 2015, by phone.
Nevada Commission on Judicial Discipline, 20914 Annual Report, http://judicial.state.nv.us/2014_CommissionAnnualReport.pdf</t>
  </si>
  <si>
    <t>Spouses, parents, children, brothers or sisters of members of the General Assembly may not be employed by the General Assembly as secretaries or administrative assistants for the leaders or members or for the staff of standing committees.
Cronyism and patronage are not addressed in the law.</t>
  </si>
  <si>
    <t>Commissioner of Political Practices, Ethics, 2015, http://politicalpractices.mt.gov/2recentdecisions/ethics.mcpx
Senator's aide asked to leave after registering as lobbyist, Laura Lundquist, Bozeman Daily Chronice, 25 February 2015, http://www.bozemandailychronicle.com/news/mtleg/senator-s-aide-asked-to-leave-after-registering-as-lobbyist/article_1056414b-959a-5bb0-b4f9-2bd7b9523ca1.html
Jonathan Motl, Commissioner of Political Practices, Commissioner, 5 February 2015, Helena, Montana, telephone
Dave Boyher, Legislative Services Division, Office of Research and Policy Analysis, 20 February 2014, Director, Helena, Montana, Telephone
Hon. Blair Jones, Judicial Standards Commission, Chairman, 10 February 2015, Columbus, Montana, email</t>
  </si>
  <si>
    <t>Kimberly A. Sarte, Assistant Director for Ongoing Oversight and Fiscal Analysis at the Joint Legislative Audit and Review Commission, 26 February 2015, interview by phone and email.
Martha Mavredes, Auditor of Public Accounts, 18 February 2015, Richmond, Virginia, interviewed by email.
Special Report: Review of Recent Reports on the Virginia Port Authority’s Operations, Joint Legislative Audit and Review Commission, 11 January 2013. http://jlarc.virginia.gov/reports/Rpt437.pdf
“State report bolsters Virginia’s ports,” Michael Welles Shapiro, (Newport News, Va.) Daily Press, 12 January 2013. http://articles.dailypress.com/2013-01-12/news/dp-nws-ports-jlarc-20130112_1_state-run-ports-competitor-ports-virginia-international-terminals</t>
  </si>
  <si>
    <t>James Klahr, Executive Director, Missouri Ethics Commission, 20 March 2015, Jefferson City, Missouri, interview by phone.
Brad Ketcher, Ketcher Law Firm LLC, St. Louis, Missouri, 2 April 2015,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Commission Cases-Final Actions Search, Missouri Ethics Commission, accessed 21 March 2015, http://www.mec.mo.gov/EthicsWeb/Compliance/Compliance_CASearch.aspx
Consent Order, Missouri Ethics Commission v. Printing Center LLC., 25 February 2015, http://mec.mo.gov/Scanned/CasedocsPDF/CMTS733.pdf
Consent Order, Missouri Ethics Commission v. Bradley Harmon and Missourians Against Unfair Taxes, 28 January 2015, http://mec.mo.gov/Scanned/CasedocsPDF/CMTS721.pdf
Order, Missouri Ethics Commission v. Mc Farlane Duncan and Duncan for 77thDistrict, 6 October 2014, http://mec.mo.gov/Scanned/CasedocsPDF/21999.pdf
Annual Report 2013, Supreme Court Office of the Chief Disciplinary Counsel, May 2014, accessed 13 April 2015, http://www.mochiefcounsel.org/reports/AnnualReport2013.pdf
Valerie Schremp Hahn, “Missouri Supreme Court suspends St. Louis judge for 6 months without pay,” St. Louis Post-Dispatch, 30 March 2013, accessed 13 April 2015, http://www.stltoday.com/news/local/crime-and-courts/missouri-supreme-court-suspends-st-louis-judge-for-months-without/article_bfe30828-d654-59bd-8c85-b6cd2edc4fb9.html</t>
  </si>
  <si>
    <t>No such law exists.
 Arguably, there is not much need for a law. Only the House Speaker and Senate President pro tem hire anyone, for a total direct legislative staff of three. The Joint Fiscal Office and Legislative Council Office and Sergeant at Arms have a combined staff of 70, all hired traditionally in a nonpartisan and professional manner.</t>
  </si>
  <si>
    <t>The records are generally posted on the website of the secretary of state within days of coming into the office and can be viewed at no charge. 
Visitors to the office can also inspect the forms and copy them upon request.</t>
  </si>
  <si>
    <t>No public officer may employ, appoint, or vote for or recommend the appointment of a relative in or to any position or employment, when the salary, wages, pay, or compensation of the appointee will be paid from public funds and the appointee will be directly supervised by a relative. There are seven exemptions to this law.
 1. "The relative was appointed or employed before the public officer assumed his position."
 2. The appointee is eligible as a "result of his compliance with civil service laws or regulations, or merit system laws or regulations."
 3. "The appointee will be compensated from funds designated for vocational training."
 4. "The appointee will be employed for a period of 12 weeks or less."
 5. The employee is a "volunteer."
 6. "The appointee is the only person available, qualified, or eligible for the position."
 7. "The chief administrative officer determines that the public officer is the only person available or best qualified to perform supervisory functions for the appointee."
  Cronyism and patronage are not regulated by law.</t>
  </si>
  <si>
    <t>Stephen Klein, Chief Fiscal Officer, personal Interview Jan. 29, 2015.
Finance and Mgt. Commissioner James Reardon, personal interview Feb. 4, 2015.
Jack Hoffman, senior policy analyst Public Assets Institute personal interview Jan. 29, 2015.
"Former State Employee Admits Embezzlement" by Elizabeth Murray, Burlington Free Press, Jan. 27, 2015. 
 http://www.burlingtonfreepress.com/story/news/local/2015/01/27/former-state-employee-admits-embezzlement/22424525/</t>
  </si>
  <si>
    <t xml:space="preserve">The Texas government code includes a nepotism provision that prohibits public officials from confirming, appointing or voting for a relative, but there are no  prohibitions against the hiring of friends or political allies for their legislative staffs, says Harvey Kronberg, publisher of the Quorum Report, an online newsletter that has chronicled state government and politics since  the 1980s.
Kronberg, in what he says is only a slight exaggeration, says it’s  virtually a “right of passage” for the sons or daughters of lobbyists to go to work in legislative offices, gain political and legislative skills in the capitol, and then wind up becoming lobbyists themselves. Campaign aides who helped put their candidates in office also may wind up on the legislative team, says Kronberg.    </t>
  </si>
  <si>
    <t>Detailed financial disclosure statements for Nevada elected and appointed officials, including the Public Employees' Retirement System's Executive Director, are available online at the Secretary of State's website. The forms are uploaded to the site as soon as they are filed.
However, the seven members of PERS' board, who hold final authority over pension fund decisions, are exempt from filing statements as they earn less than $6,000 per year for their board duties.</t>
  </si>
  <si>
    <t>John Dougall, Utah State Auditor, in-person interview on February 26, 2015, Salt Lake City. 
Interview with Richard Ellis, Utah State Treasurer, in-person intereview April 8, 2015, Salt Lake City. 
Steve Allred, Deputy Director, Office of Legislative Fiscal Analyst, email response to questions, April 9, 2015, 
Audit: $334 million USTAR effort inflated jobs, revenue, Lindsay Whitehurst, Salt Lake Tribune, Oct.  16, 2013.
http://www.sltrib.com/sltrib/news/57001654-78/ustar-audit-created-jobs.html.csp, Accessed May 15, 2015.
 </t>
  </si>
  <si>
    <t>Tennessee law says that that "within the general assembly, no employees who are relatives shall be placed within the same direct line of supervision whereby one (1) relative is responsible for supervising the job performance or work activities of another relative; provided, that, to the extent possible, this part shall not be construed to prohibit two (2) or more relatives from working within the general assembly."
 Tenn. Code Ann. § 3-1-203
 There is no law that bars cronyism or patronage in the hiring and firing of legislative staff.</t>
  </si>
  <si>
    <t>Virginia Public Procurement Act, 1982. Section 4365. http://law.lis.virginia.gov/vacode/2.2-4365/</t>
  </si>
  <si>
    <t>The forms are not available online but can be obtained from the Nebraska Accountability and Disclosure Commission at a nominal cost – the cost of paper and, as allowed by law, any staff time over four hours – and in most cases within a few days.</t>
  </si>
  <si>
    <t>Jay Root, correspondent, Texas Tribune, telephone interview, Dec. 30, 2014
State Audit Exposes More problems at Cancer Institute, Texas Tribune, June 28, 2013
http://www.texastribune.org/2013/01/28/state-audit-exposes-problems-cancer-institute/
Texas State Auditors Office website, accessed Jan. 26, 2015
https://www.google.com/?gws_rd=ssl#q=texas+state+auditor
Legislative Budget Board website, accessed April 24, 2015
http://www.lbb.state.tx.us/</t>
  </si>
  <si>
    <t>Elizabeth Crowell - attorney and lobbyist for Common Cause Mississippi: e-mailed answers to questions April 24, 2015
Walter Brown - attorney, former state representative and former state Ethics Commission chairman: telephone interview April 17, 2015 
Mississippi Ethics Commission order - Jan.9,2015: http://www.ethics.state.ms.us/ethics/ethics.nsf/PageSection/A_meetings_M-14-001/$FILE/Final%20Order,%20M-14-001.pdf?OpenElement
News article: Ethics panel: Texts are public record - By Robbie Ward - Northeast Mississippi Daily Journal - April 15, 2014: http://djournal.com/news/ethics-panel-texts-public-record/</t>
  </si>
  <si>
    <t>Protest-Time for filing-Authority to resolve protest,  Amended by Chapter 196, 2014 General Session. Utah Code 63G-6a-1602, http://le.utah.gov/xcode/Title63G/Chapter6A/63G-6a-S1602.html?v=C63G-6a-S1602_2014040320140329. Accessed May 9, 2015.</t>
  </si>
  <si>
    <t>Gary Goldsmith, Minnesota Campaign Finance and Public Disclosure Board, Executive Director, 12 February 2015, St. Paul, Minnesota, phone. 
 Jeremy Schroeder, Common Cause Minnesota, Executive Director, 10 February 2015, St. Paul, Minnesota, in-person interview
 Legislative and Constitutional Office Candidate Handbook, Minnesota Campaign Finance and Public Disclosure Board, 19 September 2014, http://www.cfboard.state.mn.us/handbook/handbook_const_leg_candidates.pdf
 Campaign Board clears Tomassoni’s new job, for now, Tom Scheck, MPR, 6 February 2015, http://blogs.mprnews.org/capitol-view/2015/02/campaign-board-clears-tomassonis-new-job-sort-of/
 Filings, Order and Memorandum in the Matter of the Investigation of Expenditures Made by the Minnesota DFL Senate Caucus Party Unit, Minnesota Campaign Finance and Disclosure Board, 17 December 2013, http://www.cfboard.state.mn.us/bdinfo/investigation/12_17_2013_DFL_Senate_Caucus_Findings.pdf
 Annual report, Minnesota Board on Judicial Standards, 2013, http://www.bjs.state.mn.us/file/annual-reports/2013-annual-report-final.pdf</t>
  </si>
  <si>
    <t xml:space="preserve">There is no asset disclosure requirement for the Montana Board of Investments. </t>
  </si>
  <si>
    <t>Agency of Administration Bulletin 3.5, Contracting procedures, July 15, 2008.
 http://www.google.com/url?sa=t&amp;rct=j&amp;q=&amp;esrc=s&amp;source=web&amp;cd=1&amp;ved=0CCAQFjAA&amp;url=http%3A%2F%2Flaw.justia.com%2Fcodes%2Fvermont%2F2012%2Ftitle29
 Buildings and General Services Commissioner Michael Obuchowski personal interview Feb. 18,
 2015.
 Deborah Damore, Purchasing and Contracting Director, Dept. of Buildings and General Services, email Feb. 23, 2015.
 Cathleen Lamberton, Ex. VP Assoc. Gen. Contractors VT, telephone interview March 12, 2015.</t>
  </si>
  <si>
    <t>South Dakota Codified Laws, Title 5, Chapter 18A, “Public Agency Procurement -- General Provisions,” Section 27, adopted 2010, http://legis.sd.gov/Statutes/Codified_Laws/DisplayStatute.aspx?Type=Statute&amp;Statute=5-18D-27.</t>
  </si>
  <si>
    <t>Procurement law, 2013, Tenn. Code Ann. § 12-3-514(a)
 http://search.mleesmith.com/tca/12-03-0514.html</t>
  </si>
  <si>
    <t>Board of Ethics Searchable Database
https://civilservice.state.mi.us/nxt/gateway.dll?f=templates&amp;fn=default.htm&amp;vid=ethics:ethics02
Lawrence Glazer, member, State Ethics Board, email conversation, March 17
Lynn Jondahl, former Ethics Board chair, email conversations, March 17-20, 2015                         Jeremy Steele, Michigan State University journalism professor, former member of national board of directors for the Society of Professional Journalists, co-founder of the Michigan Coalition for Open Government, phone interview, May 7, 2015</t>
  </si>
  <si>
    <t>Texas Government C ode, Title 10.  General Government. Subtitle 10.  State Purchasing and General Services.  Section 2155.076, 2011. 
http://www.statutes.legis.state.tx.us/Docs/GV/htm/GV.2155.htm</t>
  </si>
  <si>
    <t>Financial asset disclosures for anyone required to file one are available on request from the Missouri Ethics Commission. Requests are answered promptly within one or two days with documents emailed in PDF format for free. 
James Klahr, executive director at the commission, says that the commission generally does not charge for small documents requests, and will only charge for the cost of photocopies for larger requests (threshold is at the discretion of the MEC). 
According to Betty Lohmann, no one is refused a request for the financial asset disclosures. However, state statute requires that the commission maintain a public record of the individuals who request the disclosures.</t>
  </si>
  <si>
    <t>There are no laws in Pennsylvania explicitly prohibiting nepotism, cronyism or patronage for state legislators. Instead, the concerns that arise under such practices are considered to be covered under the Ethics Commission prohibitions against conflicts of interest. 
Specifically the ethics law says: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The term does not include an action having a de minimis economic impact or which affects to the same degree a class consisting of the general public or a subclass consisting of an industry, occupation or other group which includes the public official or public employee, a member of his immediate family or a business with which he or a member of his immediate family is associated."</t>
  </si>
  <si>
    <t>All websites accessed on Jan. 18, 26, March 13, 16, 22, April 11, 2015  
Interview, Peter Sturges, attorney and former Executive Director of the Massachusetts State Ethics Commission, Boston MA, Feb. 6, 9, 2015 by email and telephone 
Interview, Joseph D. Steinfield, attorney, Boston, MA, January 14, 2015, by telephone
Massachusetts State Ethics Commission Enforcement Rulings by calendar year: 
http://www.mass.gov/ethics/opinions-and-rulings/rulings-by-calendar-year/
Massachusetts State Ethics Commission Press Releases for 2015 to date, 2014 and 2013
http://www.mass.gov/ethics/press-releases-meetings-and-publications/press-releases/
New revenue commissioner to work without pay, Beth Healy, Reporter, the Boston Globe, Boston, MA, March 30, 2015
http://www.bostonglobe.com/business/2015/03/30/new-revenue-commissioner-earned-director-dunkin-brands/jW2VmlrUiq5WDSflB6DuPM/story.html</t>
  </si>
  <si>
    <t>Michael Lord, executive director, Maryland ethics commission, interview 3/12/15; 
Eileen Canzian,  Baltimore Sun politics editor, telephone interview, 3/17/15
Jennifer Bevan-Dangel, Executive Director, Common Cause, telephone interview, 2/24/15
Interview with Dea Daly, Ethics Advisor, Maryland Department of Legislative Services by telephone 3/27/15
Gary Kolb, executive secretary, Maryland Commission on Judicial Disabilities, email 4/29/15
Md. Ethics Commission annual reports: 2014 http://ethics.maryland.gov/download/annual-reports/2014%20Annual%20Report.pdf accessed 6/2/15 and 2013
http://ethics.maryland.gov/download/annual-reports/2013%20Annual%20Report.pdf accessed 6/2/15
Recent Public Actions of the Maryland Commission on Judicial Disabilities http://www.courts.state.md.us/cjd/publicactions.html accessed 6/2/15
Judge Carr reprimand here: http://www.courts.state.md.us/cjd/pdfs/cjd20131382014002022089privatereprimand.pdf accessed 6/2/15
Maryland Lawmaker Reprimanded, The Washington Post, 2/5/13 http://wapo.st/1T73GLP
Ethics Committee Report 2/4/13 http://mgaleg.maryland.gov/Pubs/Committee/2013rs-Report-Joint-Committee-Ethics-Delegate-McConkey.pdf</t>
  </si>
  <si>
    <t>SC Code11-35-4210 (1981)
http://www.scstatehouse.gov/code/t11c035.php</t>
  </si>
  <si>
    <t>Phone interview with Mike Dedmon, assistant director of the Division of Budget, on Feb. 19, 2015. 
Interview with Jim White, former executive director of the Fiscal Review Committee, on Jan. 6, 2015 at Rock Bottom Restaurant &amp; Brewery. 
Knoxville News sentinel blog post “Legislators not told comptroller asked re-bid of JLL contract” published on Aug. 27, 2013, on newspaper’s website. http://knoxblogs.com/humphreyhill/2013/08/27/legislators-not-told-comptroller-asked-re-bid-of-jll-contract/
“Tennessee defends shift to leases, private operators of state offices” published on the newspaper’s website on July 17, 2013: http://www.timesfreepress.com/news/business/aroundregion/story/2013/jul/17/tennessee-defends-shift-to-leases-private/113519/
Chattanooga Times Free Press story ““Tennessee lawmakers question inmate health care pact” that was published online on the newspaper’s website on July 16, 2013: http://www.timesfreepress.com/news/local/story/2013/jul/16/lawmakers-question-inmate-health-care-pact/113381/</t>
  </si>
  <si>
    <t xml:space="preserve">Oregon Legislators are allowed to employ their relatives on the legislative staff or as unpaid volunteers for the public bodies that they serve under ORS 244.177. Legislators are not otherwise allowed to use their positions for financial gain for themselves or family members or members of their households under ORS 244.040.  There is however no concrete provision against cronyism and patronage other than conflict of interest provisions that could be interpreted as an umbrella prohibition for such behavior. </t>
  </si>
  <si>
    <t xml:space="preserve">Oklahoma has a specific statute addressing nepotism: "it shall be unlawful for any executive, legislative, ministerial or judicial officer to appoint or vote for the appointment of any person related to him by affinity or consanguinity within the third degree, to any clerkship, office, position, employment or duty in any department of the state, district, county, city or municipal government of which such executive, legislative, ministerial or judicial officer is a member, when the salary, wages, pay or compensation of such appointee is to be paid out of the public funds or fees of such office." 
The rules governing cronyism and patronage are not as specific, but are somewhat addressed by rule 4 of the state's ethics rules, which states an employee shall not use his or her State office "for the private gain of a family member or persons with whom the state officer or employee is affiliated in a nongovernmental capacity, including nonprofit organizations of which the state officer or employee is an officer or member, or for the private gain of persons with whom the state officer or employee seeks employment or business relations." </t>
  </si>
  <si>
    <t>Jonathan Wayne, Executive Director, Maine Ethics Commission, 20 January 2015, Augusta, Maine, in person interview.
 Agenda Item #4, Maine Ethics Commission Meeting Minutes, 29 July 2013.
 http://www.maine.gov/ethics/pdf/agenda4_007.pdf
 Ethics Commission hits anti-gay marriage group with record fine, orders disclosure of donors from ’09 campaign, Mario Moretto, 28 May 2014, Bangor Daily News, http://bangordailynews.com/2014/05/28/politics/ethics-commission-considers-50000-fine-for-anti-gay-marriage-group-for-not-disclosing-donors-in-09-campaign/
 Maine campaign ethics panel expands scope of Lewiston casino campaign inquest, Scott Thistle, 13 December 2013, Lewiston Sun Journal,
 http://bangordailynews.com/2013/12/13/news/state/maine-campaign-ethics-panel-expands-scope-of-lewiston-casino-campaign-inquest/
 Agenda Item #18, Maine Ethics Commission Meeting Minutes, 23 January 2015.
 http://www.maine.gov/ethics/pdf/01232015agenda18.pdf
 Agenda Item #5, Maine Ethics Commission Meeting Minutes, 31 July 2014.
 http://www.maine.gov/ethics/pdf/07312014agenda5.pdf
 Agenda Item #2, Maine Ethics Commission Meeting Minutes, 30 April 2014.
 http://www.maine.gov/ethics/pdf/agenda2_008.pdf</t>
  </si>
  <si>
    <t>Iowa Code Chapter 68B.35, "Government Ethics and Lobbying – Personal financial disclosure — certain officials, members of the general assembly, and candidates," Code of Iowa updated as of January 2015, https://www.legis.iowa.gov/docs/code/2015/68B.pdf 
Iowa Administrative Code Chapter 351, Subchapter 7.1 "Personal Financial Disclosure — Filing requirements and procedures and Iowa Administrative Code Chapter 351, Subchapter 7.2 Personal Financial Disclosure — Information disclosed on form" Iowa Administrative Code updated as of December 2014,
https://www.legis.iowa.gov/docs/ACO/agency/12-24-2014.351.pdf</t>
  </si>
  <si>
    <t>Jim White, legislator and member of Joint Appropriations Committee, 17 April 2015, phone interview.
Committee concludes Benda responsible for EB-5, The Associated Press, 1 December 2014, http://rapidcityjournal.com/news/local/committee-concludes-benda-responsible-for-eb/article_3240a47f-a0eb-5ef2-bee4-c4a9b90c98b9.html.
No plans yet to issue subpoenas in EB-5 investigation, Bryan Horwath, Aberdeen American News, 5 September 2014, http://www.aberdeennews.com/news/local/no-plans-yet-to-issue-subpoenas-in-eb--investigation/article_bafdba24-75e2-57fc-8c73-6b8daa1351ec.html.</t>
  </si>
  <si>
    <t>In Ohio it is a felony in the executive or legislative branches to hire family members. It is a misdemeanor for these public officials to use their office to obtain favorable benefits for family members or business associates. Cronyism and patronage are illegal if there is a financial link between the official and the person involved (business associates, fees/monies exchanged, etc.) However, no provision forbids the common practice of hiring campaign staffers to public positions by the candidate who wins the election.</t>
  </si>
  <si>
    <t>K.S.A.Article 41 Chapter 19, Statement of Substantial Interests, 1976. http://www.kansas.gov/ethics/State_Level_Conflict_of_Interest/Rules_&amp;_Regulations/index.html</t>
  </si>
  <si>
    <t>The law prohibits nepotism in the legislative  branch, except that the Legislative Services Commission can allow lawmakers to hire family members as aides in their own offices. 
Under § 138A-40, "a legislative employee shall not cause the employment, appointment, promotion, transfer, or advancement of an extended family member of the covered person or legislative employee to a State office, or a position to which the covered person or legislative employee supervises or manages, except for positions at the General Assembly as permitted under G.S. 120-32(2). A public servant or legislative employee shall not supervise, manage, or participate in an action relating to the discipline of a member of the public servant's or legislative employee's extended family, except as specifically authorized by the public servant's or legislative employee's employing entity."
The state hiring process, which lists qualifications for jobs, is to guard against cronyism. Patronage, if it involves a quid quo pro, is covered by anti-bribery law.</t>
  </si>
  <si>
    <t>North Dakota Century Code Section 44-04-09 forbids state officials and state employees from appointing, hiring, promoting or otherwise serving in a “supervisory capacity” over a family member, which includes parents, spouses, siblings and children. This also extends to adopted family members and in-laws. State officials and public servants also may not enter in a personal service contract with a family member.
There are no laws addressing cronyism or patronage.</t>
  </si>
  <si>
    <t>Oklahoma's Ethics Rules require "all state officers and employees who make policy decisions" and "all state officers and employees who are engaged in purchasing decisions" to file asset disclosure forms, which the Ethics Commission refers to as "financial disclosures." Senior civil servants who make policy or purchasing decisions in Oklahoma are considered state officers and are therefore required to file asset disclosure forms. 
 The forms are available to the public through an Open Records request through the Ethics Commission. There is not a specific clause listing these forms as open records in Oklahoma's sunshine law, but the law is written so that all public records are presumably open unless there is a listed exemption. Asset disclosures are not exempted under Oklahoma's Open Records act.</t>
  </si>
  <si>
    <t>Public Officers Law 73 prohibits nepotism in state government, stating, "No statewide elected official, state officer or employee, member of the legislature or legislative employee may participate in any decision to hire, promote, discipline or discharge a relative for any compensated position at, for or within any state agency, public authority or the legislature." 
 The law does not, however, address cronyism or patronage, although it does prohibit state officials from taking adverse action as a result of someone's political activities.</t>
  </si>
  <si>
    <t>Phone interview, Les Boles, Budget Development Director, S.C. Revenue and Fiscal Affairs Office, April 2, 2015
Phone interview, Brenda Hart, Interim Director of the S.C. Budget Office, March 31, 2015
Phone interview, John Ruoff, lobbyist, The Ruoff Group, March 25, 2015</t>
  </si>
  <si>
    <t>No such law exists. 
 There is no law requiring senior members of the state civil service to disclose assets.</t>
  </si>
  <si>
    <t>Colorado journalist Sandra Fish, during a Jan. 17, 2015, phone interview.
Luis Toro, director of Colorado Ethics Watch, during a Jan. 19, 2015, phone interview, and subsequent emails. 
“GOP state senate candidate accused of campaign finance violations,” News 31 Denver, Aug. 12, 2014: http://kdvr.com/2014/08/12/gop-state-senate-candidate-accused-of-campaign-finance-violations/
“GOP campaign arm seeks candidates with staying power in Colorado,” The Colorado Springs Gazette, Aug. 29, 2014: http://gazette.com/gop-campaign-arm-seeks-candidates-with-staying-power-in-colorado/article/1536474#jft4OvtDJswIVmTT.99</t>
  </si>
  <si>
    <t>No such law exists. All legislative staff are exempt from the New Mexico Personnel Act and serve at the pleasure of the Legislature. 
 The House rules are silent on this issue, but the House operates under the same process as the Senate. Senate Rules specifically state: "The employees of the senate shall be such clerical help and employees as deemed necessary by the senate; compensation of these employees shall be fixed by the senate at the beginning of each session. All such employees shall serve at the pleasure of the senate."</t>
  </si>
  <si>
    <t>The agency empowered with investigating misconduct complaints against judges in Massachusetts is not, by statute, completely independent from other branches of government.  
The enabling legislation that created the Commission on Judicial Conduct in 1987 structured its operations to be:
• Dependent on the state’s highest court to enforce its disciplinary recommendations
• Dependent on the state Legislature for its annual appropriation
• Dependent on the judicial and executive branch to appoint its nine volunteer commissioners
Senior staff, however, are civil servants protected from arbitrary dismissal.</t>
  </si>
  <si>
    <t>There is no explicit ban on nepotism, cronyism or patronage in the hiring of legislative staff. Such practices, however, would likely fall under the prohibition against a lawmaker using his or her influence “to obtain special personal benefits for the legislator, the legislator's immediate family, or for certain constituents which would not be available to others under similar conditions.”</t>
  </si>
  <si>
    <t>State employees who make more than $60,000 a year are required to file asset disclosure forms, known in NC as Statements of Economic Impact.  The forms list income and assets for the filer and immediate family. Immediate family is defined as  spouse, unemancipated children, a member of the official's extended family who resides in the person's  home. The family members don't have to file. Rather, the civil servant lists their assets in the form her or she files.
The asset disclosure forms are public documents accessible to the public on the Ethics Commission web site. Filings for years before 2015 are available on request by mail or e-mail.</t>
  </si>
  <si>
    <t>Pursuant to NJSA 52:11-5.1 and 52:13D-23, legislators can't hire their relatives to work in their offices, but their relatives can be hired to work in partisan staff offices or in other legislators' offices. There is nothing in the law the specifically addresses cronyism or patronage.</t>
  </si>
  <si>
    <t>Senior civil servants are subject to the same asset disclosure laws as any other state employee. Pursuant to N.J.S.A. 52:13D-12 and NJSA 52:13D-2, the State Ethics Commission was formed which adopted a Uniform Code of Ethics, requiring all state employees, with the exception of the Judiciary, disclose their assets annually. Executive Order No. 24 does as well.
Per state law, under Title 52, citizens can access disclosure records of the executive branch:  "Financial disclosure statements required to be submitted to the commission by law, regulation or executive order shall be made available to the public, promptly after receipt, on the Internet site of the commission, commencing with submissions for 2005."</t>
  </si>
  <si>
    <t>The law only requires forms from government appointees who are subject to confirmation by the state Senate. They, along with their spouses are required to file financial disclosure forms annually. These forms are kept on file for five years and are public records.</t>
  </si>
  <si>
    <t>A legislator can't employ relatives in state-paid positions. One exception in law would let a blind lawmaker hire a relative as a driver. 
Legislators can employ anyone they want if they're paying for their help out of their own pocket. A lawmaker in violation of the law would be guilty of a gross misdemeanor. Cronyism and patronage aren't included in the law.</t>
  </si>
  <si>
    <t>Public Officers Law Section 73-a requires more than 25,000 state employees and officials to file financial disclosures, which are available to the public. Any employees making more than a specified amount (just over $92,000, as of February 2015) are required to file disclosures, as are some other state employees in decision-making roles. Those employees and officials also are required to report income and some other information about spouses and unemancipated children.</t>
  </si>
  <si>
    <t>Kirstan B. Alvanitakis, Louisiana Democratic Party, in-person interview, Feb. 11, 2015.
Meg Casper, Office of the Secretary of State, in-person interview, Feb. 19, 2015.
Mike McClanahan, head of the NAACP of East Baton Rouge Parish, in-person interview, Feb. 12, 2015.
Barry Erwin, president of Council for a Better Louisiana, in-person interview, Feb. 18, 2015.
Louisiana Commissioner of Elections Convicted, United States vs Jerry M. Fowler, U.S. District Court accessed April 10, 2015.
http://www.ejfi.org/Voting/Voting-55.htm 
Mari Ann Fowler, The Charley Project, accessed April 10, 2015.
http://www.charleyproject.org/cases/f/fowler_mari.html</t>
  </si>
  <si>
    <t xml:space="preserve">There are 11 members of the Judicial Disabilities Commission, which acts on complaints about judges. They are appointed by the governor but from a diverse pool of judges, lawyers and members of the public. Most serve for four-year terms but the terms overlap, making wholesale replacement of members not likely. There are no published reports that would suggest that the system is not working in the way that it is outlined, with overlapping terms of commission members.
The Commission Members consist of 11 persons appointed by the Governor of Maryland, by and with the advice and consent of the State Senate:
3 judges (1 appellate judge, 1 circuit court judge, 1 district court judge)
3 lawyers, each admitted to the Maryland bar and so engaged for at least 7 years
5 public members, none of whom is a lawyer or active or retired judge.
While staff or the Judicial Disabilities Commission is - in practice - civil servants, there is no law specifying them to be necessarily civil servants. </t>
  </si>
  <si>
    <t>MTA Failed To Verify Millions In Red Line, Purple Line Labor Costs, Baltimore Sun, 2/23/15, story by Kevin Rector: http://www.baltimoresun.com/news/maryland/bs-md-mta-audit-20150223-story.html 
Interview with Bryan Sears, reporter, Daily Record, by telephone, 3/30/15,
Interview with Eileen Canzian, Politics Editor, Baltimore Sun, by telephone 3/17/15
Laura Johnson, Office of Legislative Audits, Maryland, Director of Fiscal Compliance Audits, by telephone, 5/28/15</t>
  </si>
  <si>
    <t>The state’s financial disclosure law requires senior civil service employees, along with all agency heads, elected officials and commission members appointed by the governor or legislature, to file annual “statements of financial interest” that are publicly available. 
The senior employees are those at the upper echelons of a department’s organizational chart. The law requires agency leaders to submit a list to the office of the Secretary of State “identifying the names, titles, and position numbers of persons in his or her department that are required to file a statement of financial interests.”
Family members aren’t required to separately file, however, the forms are to include the financial information of family members. Family is narrowly defined as a spouse, child, or parents, or any other person related to the official, that lives in the same home and that “shares a common economic interest in the expenses of daily living.”</t>
  </si>
  <si>
    <t>Carol Williams, GEC executive director, telephone interview Feb. 20, 2015                               
Bryan Caskey, deputy assistant secretary of state, telephone interview Feb. 18, 2015                                             
Secretary of State website: http://www.sos.ks.gov/about/about_sos_staff.html</t>
  </si>
  <si>
    <t>Nevada requires all elected public officers and appointed public officers who earn more than $6,000 per year to file annual financial disclosure forms with the Secretary of State's office. 
 The law defines "public officer" as someone holding an office established by the Nevada Constitution or by statute. That means agency heads such as the Director of the Department of Agriculture and the Division of Human Resources Administrator are covered by the requirement, but their deputies may not be.
 Available to the public on the Secretary of State's website, the financial disclosure forms include sources of income, real estate holdings, gifts received, creditors and significant business investments. The public officer must also list this information for any members of his or her household. Blood relatives who are not part of the officer's household are not included.</t>
  </si>
  <si>
    <t xml:space="preserve">Trey Grayson, Northern Kentucky Chamber of Commerce, president and former Kentucky Secretary of State, 6 January 2015, Covington, phone interview.
Lynn Zellen, Kentucky Office of Secretary of State, communications director, 2 February 2015, Frankfort, Kentucky, email interview.
Review of relations within State Board of Elections staff webpage, Kentucky Secretary of State, no date, http://elect.ky.gov/Pages/contactus.aspx, accessed 5 February 2015. </t>
  </si>
  <si>
    <t>A 100 is earned if lobbying disclosure information is made available online and can be easily accessed, downloaded in bulk, and in machine-readable format. 
A 50 is earned if where lobbying disclosure information is available online but cannot be easily accessed and/or downloaded in bulk, but can be downloaded in machine-readable format.
A 0 is earned if lobbying disclosure information is not available online or it is but cannot be downloaded.</t>
  </si>
  <si>
    <t>Eric Van Lancker, Clinton County auditor, former president of the Iowa State Association of County Auditors, Jan. 8, 2015, telephone interview  
Carol Olson, deputy secretary of state for elections, Office of the Secretary of State, Jan. 16, 2015, telephone interview
Matt Schultz Aide Kept $126,000 Salary After Job Was Cut, Ryan J. Foley, Des Moines Register, April 23, 2014 http://www.desmoinesregister.com/story/news/politics/iowa-politics/2014/04/23/matt-schultz-aide-kept-salary-after-job-cut/8055633/
Accused no-show employee returns to Secretary of State's Office, Jason Noble, Des Moines Register, Jan. 11, 2015 http://www.desmoinesregister.com/story/news/politics/2015/01/11/secretary-state-todd-henderson/21600031/
Incoming Secretary of State Paul Pate names top elections staffers, Jason Noble, Des Moines Register, Dec. 30, 2014  http://www.desmoinesregister.com/story/news/politics/2014/12/30/paul-pate-secretary-state-election-hires/21049539/
Pate hires former Branstad aide, Jason Noble, Des Moines Register, Dec. 12, 2014
http://www.desmoinesregister.com/story/news/politics/2014/12/12/mike-gronstal-kraig-paulsen-national-legislative-groups/20304363/
State Auditor Agrees to Review Secretary of State Scandal, Jason Clayworth, Des Moines Register, May 15, 2014. http://www.desmoinesregister.com/story/news/investigations/2014/05/14/secretaryofstate/9085487/</t>
  </si>
  <si>
    <t>The Judicial Responsibility and Disability Committee was established in 1978 by judicial order to "receive complaints concerning the performance or misconduct of any judge on the Supreme Judicial Court, the Superior Court, the District Court, the Probate Courts or the Administrative Court." (Order 6)
 The Committee is composed of seven members and four alternate members. The order dictates that two of the members are judges, two are lawyers, and three, including the chairperson, are members of the public. The alternates (one Superior Court Justice, one District Court Judge, one lawyer and one public member) participate when a member is unable to participate. 
 The public and attorney members of the commission are “appointed by the Supreme Judicial Court upon the recommendation of the Governor.”
 All members serve for one six-year term, but appointments have been staggered since the outset by the judicial order that created the commission, preventing one governor from undue overall influence on the committee. Aside from the composition of the entity, there are no specific rules that buffer the Committee from political interference. Furthermore, all of its activities are confidential by judicial order, making it difficult for the public to detect political interference. (See Rule #6)
 The committee does not have 'senior staff,' but employs a long-standing, part-time executive secretary who oversees and manages the committees actions, as well as an administrative assistant.</t>
  </si>
  <si>
    <t>In practice, citizens receive responses to access to information requests within a reasonable time period and at no cost.</t>
  </si>
  <si>
    <t>State law bars nepotism in the hiring and supervision of legislative staff, but does not address cronyism or patronage.</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</si>
  <si>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2014
Daryl Purpera, Louisiana legislative auditor, in-person interview, Feb. 19, 2015</t>
  </si>
  <si>
    <t>Brian Gladstein, Common Cause Illinois, 11 March 2015, phone interview.
Illinois State Board of Elections, accessed March 7, 2015, http://www.elections.il.gov/
BallotPedia, accessed 11 March 2015, http://ballotpedia.org/Illinois_State_Board_of_Elections
Ken Menzel, General Counsel, Illinois State Board of Elections, phone interview May 14, 2015
Andrew Nauman, deputy director of campaign disclosure, Illinois State Board of Elections, phone interview May 14, 2015
James Tenuto, assistant executive director, Illinois State Board of Elections, phone interview May 14, 2015</t>
  </si>
  <si>
    <t>Nepotism is prohibited by Montana Code Annotated  title 2, chapter 2, part 3, section 2: "It is unlawful for a person or member of any board, bureau, or commission or employee at the head of a department of this state or any political subdivision of this state to appoint to any position of trust or emolument any person related or connected by consanguinity within the fourth degree or by affinity within the second degree." 
In the legislature, pages or temporary staff may be spouses or children of legislators hired temporarily for the session,  according to Montana Code Annotated title 2, chapter 2, part 3, section 2. The permanent staff of the legislative branch is hired by the directors who are required to follow state law in hiring practices.
There are no specific laws for cronyism and patronage. However, the state's hiring law says that "all hiring must be on the basis of merit and qualifications." (Montana Code Annotated Code, title 49, chapter 3, part 2, section 7)</t>
  </si>
  <si>
    <t>Interview: Valerie Kroeger, communications director for Secretary of State Connie Lawson, Jan. 21, 2015, by email. 
Interview: Ray Scheele, political science professor, co-director of the Bowen Center for Public Affairs, Ball State University, Feb. 9, 2015, by phone. 
Interview: Trent Deckard, co-director, Indiana Election Division, Jan. 5, 2015, by phone.</t>
  </si>
  <si>
    <t>Libby Carlin, Kentucky Auditor of Public Accounts Office, assistant state auditor and certified public accountant, 31 December 2014, Frankfort, Kentucky, phone interview. 
State audit slams top-heavy JCPS bureaucracy, Chris Kenning, Antoinette Konz and Andrew Wolfson, Louisville Courier-Journal, 22 May 2004, http://www.courier-journal.com/story/news/education/education/2014/05/21/state-audit-slams-top-heavy-jcps-bureaucracy/2314418/ accessed 25 January 2015
Kentucky school superintendent agrees to repay district more than $450k, Brad Evans, WLWT-TV Cincinnati, 21 November 2013, http://www.wlwt.com/news/local-news/news-northern-kentucky/ky-school-superintendent-agrees-to-repay-district-more-than-450k/23093184 accessed 25 January 2015.
Examination of Certain Policies, Procedures, Controls, and Financial Activity of the Dayton Independent School District, Kentucky Auditor of Public Affairs, 7 March 2013, http://apps.auditor.ky.gov/Public/Audit_Reports/Archive/2013DaytonIndependentSchoolDistrictExamination.pdf accessed 25 January 2015.
Edelen predicts 'some pain' in battle over CVG airport board, Nick Storm, Time Warner's cn|2, 28 August 2014, http://mycn2.com/politics/edelen-predicts-some-pain-in-battle-over-cvg-airport-board accessed 25 January 2015.
CVG audit reveals excessive spending, nepotism, James Pilcher, Cincinnati Enquirer, 20 August 2014, 
http://www.cincinnati.com/story/news/2014/08/19/auditors-cvg-report-reveals-excessive-spending-nepotism/14281725/ accessed 25 January 2015.
School district examinations webpage, Kentucky Auditor of Public Accounts, no date, http://auditor.ky.gov/auditreports/Pages/SchoolDistrictExaminations.aspx accessed 25 January 2015.
Special exams/performance (2014 reports and 2013 reports) webpage, Kentucky Auditor of Public Accounts, no date, http://auditor.ky.gov/auditreports/Pages/SpecialInvestigationsPerformance.aspx accessed 25 January 2015.
John Cheves, Lexington Herald-Leader, accountability reporter, 23 January 2015, Lexington, Kentucky, phone interview. 
Damon Thayer, Kentucky state Senate, Republican Senate floor leader, 23 January 2015, Frankfort, Kentucky, in-person interview.</t>
  </si>
  <si>
    <t>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Secretary of State Ysursa to retire after 40-year career,” Betsy Z. Russell, The Spokesman-Review, Dec. 21, 2014, http://www.spokesman.com/stories/2014/dec/21/idaho-secretary-state-ysursa-retire-after-40-year-/</t>
  </si>
  <si>
    <t>There is a state nepotism law against legislators and all other government officials from hiring family members. There is no law specifically prohibiting cronyism and patronage. The Legislature has rules authorizing the House Management Committee and Senate Rules Committee to determine the necessity of staff positions requested by leaders and standing committees. The committees also set the salaries of legislative personnel. 
However, legislative leaders can hire friends and political colleagues to their inner-office staff.</t>
  </si>
  <si>
    <t>The Judiciary Commission of Louisiana consists of nine members serving four-year terms, three of whom are judges selected by the Supreme Court, three lawyers selected by the Conference of Court of Appeals and three citizens selected by the Louisiana District Judges Association. The members are not allowed to succeed themselves.
The Judiciary Commission of Louisiana does not have a staff but is supported by the Office of Special Counsel, whose staff are not civil servants.</t>
  </si>
  <si>
    <t>Under Kentucky Constitution Section 121 that created the Judicial Conduct Commission, the six-members of commission serve four-year terms. The selection of the commissioners, as laid out by the constitution,  calls for selection of the members in different ways and from different constituencies. The commission's membership includes: one Court of Appeals judge selected by that court, one circuit judge and one district judge selected by a majority vote of their peers, a member of the bar appointed by the Kentucky Bar Association, and two non-lawyers appointed by the governor.
In addition, under Supreme Court Rules 4.075, the commission includes alternate members, who are selected in the same way the full members are. The alternate is to serve in the place of a commission member who disqualifies him or herself from a proceeding or in the event of a vacancy of that position. 
Supreme Court Rules 4.100 grants the Judicial Conduct Commission permission to hire an executive secretary, who has custody of the commission's record and serves at the pleasure of the commission. The commission also can hire other staff. 
Under Supreme Court Rules 4.030, the Judicial Conduct Commission has the power to investigate and conduct full hearings including compelling witness testimony as part of its formal proceedings before a decision is rendered. Supreme Court Rules 4.095 through 4.290 govern the process, decision making procedures and right to appeal any decision. 
Any support staff for the commission are at-will employees and, therefore, not subject to the protections of the executive branch’s merit personnel rules.</t>
  </si>
  <si>
    <t>Scott Frank, Legislative Post Auditor, telephone interview Feb. 13, 2015 
"GOP rejects Hensley request for budget director audit," Andy Marson, the Topeka Capital-Journal, March 22, 2013: http://m.cjonline.com/news/2013-03-22/gop-rejects-hensley-request-budget-director-audit-3#gsc.tab=0  
"Audit of Kansas death penalty rejected, Associated Press, July 23, 2013: http://www.wibw.com/home/headlines/Audit-Of-Kansas-Death-Penalty-Rejected-216672451.html</t>
  </si>
  <si>
    <t>Kristina Torres, Capitol Reporter, the Atlanta Journal - Constitution, telephone interview, February 17, 2015;
Max Blau, Political Reporter, Creative Loafing, telephone interview, February 22, 2015
Ryan Germany, general counsel, Secretary of State Office, telephone interview, February 6, 2015.</t>
  </si>
  <si>
    <t>Minnesota Statute, Chapter 43A, Section 43.38, states “the use of the employee's official position to secure benefits, privileges, exemptions or advantages for the employee or the employee's immediate family or an organization with which the employee is associated which are different from those available to the general public.”
The legislature is subject to the general state employment laws prohibiting discrimination against certain classes of individuals.</t>
  </si>
  <si>
    <t>Neal Milner, University of Hawaii, retired political science professor, 14 January 2015, Honolulu, Hawaii, telephone
Rex Quidilla, Hawaii Office of Elections, public information officer, 13 March 2015, Honolulu, Hawaii, telephone 
Les Kondo, Hawaii State Ethics Commission, executive director, Honolulu, Hawaii, 14 May 2015, telephone</t>
  </si>
  <si>
    <t>State law bans nepotism as a practical matter, despite the absence of the word in the actual conflict of interest statute.   The state Ethics Commission's longstanding advisory 86-02 outlines when nepotism occurs in state employee conduct and how it will be treated under existing state law.   The statute bans any "elected or appointed public officials" in Massachusetts from participating in "particular matters in which their immediate family member have a financial interest."   Immediate family members are defined, pursuant to M.G.L. c. 268A, sec. 1 e, as "parents, siblings, spouse, and children, and the parents, siblings and children of one's spouse."  
The law does not ban the private recommendation by a state employee in soliciting a benefit for an immediate family member, however, as long as the employee is not using official letterhead or otherwise acting in his or her official capacity.   
The statute as amended bans, in sweeping language, elected and appointed officials from involvement in “particular matters” in which their immediate family members, partners, business connections, organizations and prospective employees have a financial interest.  Exemptions to the law can be approved if they are disclosed in advance and pass muster with the State Ethics Commission.   
The statute also establishes a code of conduct for public employees, which prohibits them from using their position to secure an unwarranted privilege of substantial value for themselves or others, or acting in a way that indicates they can be influenced because of their official position.   
The conflict of interest laws also require that each candidate for employment as a state employee shall be required by the hiring authority as part of the application process to disclose, in writing, the names of any state employee who is related to the candidate as: spouse, parent, child or sibling or the spouse of the candidate’s parent, child or sibling (which are public record).
---
Peer Reviewer comment: Agree.
Hiring in the legislative arena is considered to be more discretionary than in executive agencies, given the tiny staffs.</t>
  </si>
  <si>
    <t>Mary Mosiman, Iowa auditor, Feb. 12, 2015, telephone interview
Report on Special Investigation of the Mid-Prairie Community School District, Iowa auditor, Jan. 16, 2015
http://auditor.iowa.gov/specials/1430-4271-BE00.pdf
Report on Special Investigation of the Softball Program Within the Martensdale-St. Mary's Community School District, Iowa auditor, Jan. 16, 2015 http://auditor.iowa.gov/specials/1430-4122-BE00.pdf
Report on Special Investigation of the University of Northern Iowa International Dance Theatre, Iowa auditor, Jan. 22, 2015
http://auditor.iowa.gov/specials/1461-8030-BE01.pdf
Report on Special Investigation of Cafe DMACC Within Des Moines Area Community College, Iowa auditor, Jan. 23, 2015
http://auditor.iowa.gov/specials/1431-1100-BE00.pdf
Report on Special Investigation of the City of Vining, Feb. 4, 2015
http://auditor.iowa.gov/specials/1322-0836-BE00.pdf</t>
  </si>
  <si>
    <t>The 14 members of the Commission on Judicial Qualifications are appointed by the Kansas Supreme Court. The commission consists of six judges, four attorneys and four lay members. Commissioners serve four-year terms, for a maximum of three terms. The senior staff person is the clerk of the appellate courts, a constitutional officer who is appointed by the Supreme Court. (The current clerk was hired last year, replacing a clerk who'd held the job since 1991.)</t>
  </si>
  <si>
    <t>In practice, lobbying disclosure information is made available in an open data format.</t>
  </si>
  <si>
    <t xml:space="preserve">The commission is balanced by political party, and commission members, other than the district judge, cannot "hold any other office of and shall not be employed by the United States or the state of Iowa or its political subdivisions." The Commission on Judicial Qualifications consists of one district judge, two practicing attorneys of different political parties appointed by the chief justice and four electors of the state who are not attorneys, with no more than two from the same political party who are appointed by the governor and confirmed by the Iowa Senate.
The members serve for six-year terms and are ineligible for a second term. Members appointed by the governor serve staggered terms. Three state court administration staff, all of whom are merit and "long-standing judicial branch" employees, work with the commission as part of their duties, according to Steve Davis, the Iowa Judicial Branch communications officer. There is no full-time staff for the commission. </t>
  </si>
  <si>
    <t>Scott MacKay, Rhode Island Public Radio political reporter, Interview, Feb. 21, 2015, in person.
Ted Nesi, reporter, WPRI television, Interview, Feb. 25, 2015, phone.
Ed Fitzpatrick, Providence Journal political columnist, Interview, Feb. 6, 2015, phone.
DeSimone called no House Oversight hearings for 2 full years, Ted Nesi, WPRI, Jan. 21, 2013:
http://wpri.com/blog/2013/01/21/desimone-called-no-house-oversight-hearings-for-2-full-years/
Oversight stymied on 38 Studios, lawmakers charge, Associated Press, June 13, 2014:
http://www.turnto10.com/story/25772777/oversight-stymied-on-38-studios-lawmakers-charge</t>
  </si>
  <si>
    <t>Maine’s Governmental Ethics law broadly prohibits legislators from “granting or obtaining special privilege, exemption or preferential treatment to or for oneself or another, which privilege, exemption or treatment is not readily available to members of the general community or class to which the beneficiary belongs.” 1 §1014
The law does not, however, explicitly prohibit nepotism, cronyism or patronage in the hiring of legislative staff.</t>
  </si>
  <si>
    <t>Peter C. Christianson, attorney, DeWitt Ross, email and phone interview Feb. 3, 2015
Reid Magney, public information officer, Wisconsin Government Accountability Board, email interview s, Feb. 3 and 4, 2015
Wisconsin Government Accountability Board, "Eye on Lobbying Website", accessed March 9, 2015, 
http://lobbying.wi.gov/Efforts/Principals/2013REG/SearchNames
AARP Expense report to the Government Accountability Board Website (legislative session 2013-2014), accessed March 9, 2015, 
http://lobbying.wi.gov/Who/PrincipalInformation/2013REG/Information/5212?tab=Efforts</t>
  </si>
  <si>
    <t>Mike Wood, research director, Pennsylvania Budget and Policy Center, Harrisburg, Pa., 24 April 2015, interview by email. 
Terry Madonna, director, Franklin and Marshall College's Center for Politics &amp; Public Affairs, 23 April 2015, interview by phone.
The Legislative Budget &amp; Finance Committee, accessed 9 June 2015, http://lbfc.legis.state.pa.us/About.cfm</t>
  </si>
  <si>
    <t>Jay Wierenga, Fair Political Practices Commission, Communications Director, Jan. 22, 2015, Sacramento, email
Phillip Ung, California Forward, Director of Public Affairs, Sacramento, Jan. 26, 2015, interview
Fair Political Practices Commission, Annual Report 2014, Jan. 2015, Sacramento
http://www.fppc.ca.gov/agendas/2015/1-15/07%20FPPC%202014%20Annual%20Report.pdf</t>
  </si>
  <si>
    <t>Hiring of family members is prohibited under Maryland law for legislators. 
However, patronage is not expressly prohibited and is the underpinning of legislative staff hiring by lawmakers. There is no ban on patronage or cronyism,</t>
  </si>
  <si>
    <t>The members of the Indiana Commission for Judicial Qualifications are not replaced with every political election cycle, but four of seven, including the ex-officio Supreme Court chief justice, are ultimately appointed by the governor, under state statute. The other three are elected by members of the Indiana Bar Association, separately elected by attorneys from the northern, central and southern districts in the state. It is chaired by the Chief Justice, who is an ex officio member, and the other six members are three citizens appointed by the governor and three lawyers elected by other lawyers, all to three-year terms. 
Positions on the commission are unpaid, three-year terms, with a staggered rotation, so that one new judge and one lay person comes on and off each year and they cannot succeed themselves. This system allows "fresh" persons to come in every year and for new people to be involved regularly, said Indianapolis attorney John Trimble, president of the Indianapolis Bar Association and past member of the Commission for Judicial Qualifications. 
Trimble also said the staff attorney who runs the commission does not turn over very often and, in his opinion, the commission does not get political interference in its daily duties. 
The leadership of the commission, said Kathryn Dolan, public information officer for the Supreme Court, is protected from political interference. She said the leadership does not change after every state election and senior staff are longstanding civil servants not subject to arbitrary dismissal. 
For example, she said the current commission counsel has served since 2009 and the previous one, Meg Babcock, served as counsel for about 20 years.</t>
  </si>
  <si>
    <t>Wayne Greene, editorial pages editor and former senior political writer, Tulsa World. In person interview, 2/20/15 3 p.m. 
David Blatt, executive director Oklahoma Policy Institute, telephone interview, 2/21/15, 11:15 a.m. 
John Estus, spokesman for the Office of Management and Enterprise Services, in-person interview, 2/27/15, 9:15 a.m.</t>
  </si>
  <si>
    <t>Rebecca Stepto, executive director of the West Virginia Ethics Commission, in an email interview Dec. 31, 2014 and on Jan. 2, 2015 from her office in Charleston WV.
Bill Raney, lobbyist for the WV Coal Association, 2014 spending report on file with the WV Ethics Commission, received via email on Jan 2, 2015. 
Don Smith, lobbyist for WV Press Association, in a telephone interview from his office in Charleston WV on Jan 19, 2015.
Phil Kabler, statehouse correspondent for the Charleston Gazette, in a column entitled Statehouse Beat: Lobbyists quick to wine and dine new leaders, published Jan. 25, 2015. http://www.wvgazette.com/article/20150125/GZ01/150129581</t>
  </si>
  <si>
    <t>Legislators are not specifically named but considered part of a member of a “governing authority” that doesn’t allowed the governmental entity to employ of family members, children, spouses of children, brothers and sisters, parents, spouse and in-laws. Legislators are not allowed recommend family members for college scholarships that they control. 
 But cronyism and patronage as defined here are not addressed.</t>
  </si>
  <si>
    <t>John Mullen is the legislative advocate for the Oregon Law Center. He was interviewed by phone Feb. 11. 
Steve Buckstein is the co-founder and senior policy analyst at Cascade Policy Institute. He was interviewed by phone March 16.
Ken Rocco is a legislative fiscal officer for the state of Oregon. He was interviewed via phone and email March 31.</t>
  </si>
  <si>
    <t>Kentucky Revised Statutes Chapter 6, Section 754 expressly forbids nepotism by stating that a member of a legislator's family "shall not be employed or appointed to an office or position in the legislative branch of state government." That statute also bars a legislator from advocating for the "employment, appointment, promotion, transfer, or advancement of a member of the legislator's family" to an office in the executive branch. 
The statutes do not directly bar cronyism or patronage in the hiring of legislative staff members. But the Legislative Research Commission — the independent body that governs the General Assembly's professional staff — most recently in November 2004 revised its Personnel Policy Manual for employees. The policies cover the nonpartisan staff who provide support to the committees and the partisan staff that work directly for the legislative leaders of each party's caucus in the House and Senate. The Personnel Policy Manual contains a nepotism policy that says "no LRC employee shall directly supervise any family member."
In addition, the manual contains a broader section addressing "relationships with legislators, lobbyists and vendors." It says that "personal, social and political relationships with legislators and lobbyists must not adversely affect" legislative operations. If the relationships "impair an employee's ability to perform effectively and impartially for all legislators" or lessen legislators' confidence in the staff member, it will have a "direct effect upon that employee's ability to continue to work for the LRC."</t>
  </si>
  <si>
    <t>Indiana Code 4-2-6-8, financial disclosure in Ethics and Conflicts of Interest law; https://iga.in.gov/legislative/laws/2014/ic/titles/004/.
Indiana Code 35-44.1-1-5, Profiteering from public service; https://iga.in.gov/legislative/laws/2014/ic/titles/035/</t>
  </si>
  <si>
    <t>Illinois Compiled Statues, 5 ILCS 420/4A-101, from Ch. 127, par. 604A-101, Article 4A. Diclosure of Economic Interests, April 3, 2009, http://www.ilga.gov/legislation/ilcs/ilcs4.asp?DocName=000504200HArt.+4A&amp;ActID=129&amp;ChapterID=2&amp;SeqStart=5300000&amp;SeqEnd=6300000</t>
  </si>
  <si>
    <t>Catherine Turcer, policy analyst, Common Cause-Ohio, Columbus, 1-30-15 email 
Keary McCarthy, president/CEO of Innovation Ohio, former minority chief of staff in Ohio House, Columbus, 2-6-15 email 
Nexis/Google searches in February 2015 for investigations by legislative committees into irregularities</t>
  </si>
  <si>
    <t>Hawaii Revised Statutes, Title 7, chapter 84, Section 3, Definitions, 2014, http://www.capitol.hawaii.gov/hrscurrent/Vol02_Ch0046-0115/HRS0084/HRS_0084-0003.htm
Hawaii Revised Statutes, Title 7, chapter 84, Section 17, Requirements of disclosure, 2014, http://www.capitol.hawaii.gov/hrscurrent/Vol02_Ch0046-0115/HRS0084/HRS_0084-0017.htm
Hawaii Revised Statutes, Title 7, Chapter 84, Section 17, Requirements of disclosure, 2014,
http://www.capitol.hawaii.gov/hrscurrent/Vol02_Ch0046-0115/HRS0084/HRS_0084-0017.htm
Hawaii Revised Statutes, Title 7, Chapter 84, Section 17.5, Disclosure files; disposition 2014,
http://www.capitol.hawaii.gov/hrscurrent/Vol02_Ch0046-0115/HRS0084/HRS_0084-0017_0005.htm</t>
  </si>
  <si>
    <t>Iowa Code makes it unlawful for public officials to appoint family members, defined as "any person related by consanguinity or affinity, within the third degree." This does not apply to positions in which the individuals received less than $600 or to clerks hired by members of the General Assembly during the legislative session; these are often spouses or relatives.
Additionally, under Iowa Code Chapter 8A.416, which defines and prohibits discrimination under the merit system, "a person shall not be appointed or promoted to, or demoted or discharged from, any position in the merit system, or in any way favored or discriminated against with respect to employment in the merit system because of the person’s political or religious opinions or affiliations or race or national origin or sex, or age." 
The code doesn't address cronyism and patronage.</t>
  </si>
  <si>
    <t xml:space="preserve">Under Kansas law, nepotism is prohibited in the hiring of legislative staff. The law does not mention cronyism or patronage. </t>
  </si>
  <si>
    <t>Austin Jenkins, Capitol reporter nwNewsNetwork via email 3/3/2015; 
Lori Anderson, media affairs, Public Disclosure Commission email 3/2/2015; 
Public Disclosure Commssion lobbying database, accessed April 22, 2015 
http://www.pdc.wa.gov/MvcQuerySystem/Lobbying/Lobbyists</t>
  </si>
  <si>
    <t>Barry Erwin, head of the Council for a Better Louisiana, in-person interview, Feb. 16, 2015
 Robert Scott, president, Public Affairs Research Council, in-person interview, Feb. 19, 2015
 Jim Harris, Blueprint Louisiana, in-person interview, Feb 12, 2015
 Melissa Landry, executive director, Louisiana Lawsuit Abuse Watch, in-person interview, May 22, 2015.
 Valarie Willard, communications director of the Louisiana Supreme Court, telephone interview on May 22, 2015
 Act 15, State Budget, page 164, accessed April 13, 2015
 http://www.legis.la.gov/legis/ViewDocument.aspx?d=915624 
 Supreme Court Annual Report, Judiciary Commission, Page 14, accessed April 13, 2015.
 http://www.lasc.org/press_room/annual_reports/reports/2013_Annual_Report.pdf 
 Rule 23, Louisiana Supreme Court under Section 25, Article V of the State Constitution that creates the Judiciary Commission. Louisiana Supreme Court. Amended into new State Constitution 1974. amended in 1975, 1978, 1983, 1996, 1997, 1999, 202, 204, 206, 2007 and 2013.
 http://www.lasc.org/rules/supreme/RuleXXIII.asp</t>
  </si>
  <si>
    <t>Dave Ress, reporter at the Daily Press, Newport News, Va., 11 March 2015, interview by phone.
Lobbyist Registration Database, Secretary of the Commonwealth, accessed 12 March 2015. https://solutions.virginia.gov/Lobbyist/Reports/Database
Lobbyists, Virginia Public Access Project, accessed 13 March 2015. http://www.vpap.org/lobbying/</t>
  </si>
  <si>
    <t>No such law exists. 
 Indiana law does not include specific restrictions against nepotism, cronyism and patronage when hiring legislative staff. 
 Political parties do have an influence in hiring several types of staff members that serve the legislature. Staff members include interns during the sessions, media relations and support staff who work full-time and Legislative Services Agency member who help write and research bills for legislators. 
 George Angelone, executive director of the Indiana Legislative Services Agency, said no prohibition against nepotism or cronyism exists for the legislative branch under law. As far as patronage is concerned, he said no LSA employee can be required to participate in any political activity or contribute money for political purposes, under LSA personnel rules. 
 Ray Scheele, political science professor and co-director of the Bowen Center for Public Affairs at Ball State University, pointed out the LSA staff, most of whom are attorneys, are recommended to be hired by the LSA's director. The hiring is an open, non-patronage process, but caucus leaders of both parties have to approve the recommendations, he said. Those caucus leaders also select the LSA executive director. 
 The interns, he said, employed during the session are students who are selected by caucus members</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</si>
  <si>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Lobbying disclosure records are made available online at no cost at http://lobbyist.utah.gov/ and more specifically at http://lobbyist.utah.gov/Search/AdvancedSearch. One can search by entity type or name.</t>
  </si>
  <si>
    <t>RI General Laws, § 37-2-52 regarding bid protests, enacted in 1989, can be found here:
http://webserver.rilin.state.ri.us/Statutes/TITLE37/37-2/37-2-21.HTM
Regulation 1.6, regarding bid protests, can be found here, accessed March 4, 2015:
http://www.purchasing.ri.gov/rulesandregulations/rulesandregulations.aspx</t>
  </si>
  <si>
    <t>Georgia Government Transparency and Campaign Finance Act. - § 21-5-50 (a) (3) (2012), § 21-5-50 (2) (2011)
http://www.ethics.ga.gov/wp-content/uploads/2011/08/2014-B%20GA%20Govt%20Transparency%20and%20Campaign%20Finance%20Act%20effective%20Januay%2031%202014%20INCORPORATING%20HB310%20and%20SB297%20FINAL.pdf
Ethics Website financial disclosures - http://www.ethics.ga.gov/2011/04/personal-financial-disclosure/
Ethics Website financial disclosures for state employees -
http://ethics.ga.gov/code-section-o-c-g-a-45-10-26/</t>
  </si>
  <si>
    <t>Sec. State Jim Condos, personal interview Jan. 6, 2015.
Kevin Ellis, lobbyist, personal itnerview Jan. 15, 2015.
Secretary of State Lobbying website, accessed April 20, 2015.
https://lobbying.sec.state.vt.us/Public/SearchRegistrant</t>
  </si>
  <si>
    <t>Florida Constitution, article II section 8, adopted in 1998, http://www.leg.state.fl.us/Statutes/index.cfm?Mode=Constitution&amp;Submenu=3&amp;Tab=statutes&amp;CFID=189917&amp;CFTOKEN=7bce2a4eb2d6c5cb-5EB4FB74-D0EA-AC66-A7DC5A019E9146CD#A2S08
FS 112.3144, Full and public disclosure of financial interests, 2014, http://www.leg.state.fl.us/statutes/index.cfm?App_mode=Display_Statute&amp;Search_String=FS%20112.3144&amp;URL=0100-0199/0112/Sections/0112.3144.html</t>
  </si>
  <si>
    <t>Idaho Code 1-21 sets up the Idaho Judicial Council with seven members. Three attorneys, including one district judge, are appointed by the Idaho State Bar. Three non-attorney members are appointed by the governor with the consent of the Senate. No more than three members can be from one political party. The chief justice of the Idaho Supreme Court is the seventh member and chairs the council, but votes only in case of a tie. No member, except a judge, may hold any state or federal office other than the council position. Members serve six-year terms, which notably is longer than the term of a governor, who serves four-year terms.
Though the governor’s appointees are essentially political appointees, there is no provision in law for the governor to remove those council members prior to the completion of their six-year terms.
The executive director of the Idaho Judicial Council is an independent contractor, an attorney, selected by the council itself. The current executive director has served for five years; his predecessor served for 29 years before retiring. The executive director is therefore protected from political pressure by the same measures that protect the council members. He is half-time and reports directly to the council.</t>
  </si>
  <si>
    <t xml:space="preserve">Tom Loftus, Louisville Courier-Journal, Frankfort bureau chief, 21 January 2015, Frankfort, Kentucky, phone interview.
John Cheves, Lexington Herald-Leader, accountability reporter, 23 January 2015, Lexington, Kentucky, phone interview.
John Steffen, Kentucky Executive Branch Ethics Commission, executive director, 23 December 2014, Frankfort, Kentucky, phone interview. 
Jason Nemes, Fultz Maddox Hovious &amp; Dickens, attorney and former chief of staff to the office of Chief Justice and director of the Administrative Office of the Courts, 6 February 2015, Louisville, Kentucky, phone interview. 
Al Cross, University of Kentucky, director of the Institute for Rural Journalism and Community Issues and columnist for the Louisville Courier-Journal, 20 January 2015, Lexington, Kentucky, phone interview. 
Final Order in Executive Branch Ethics Commission v. Thomas Burling, No. 13-013, Executive Branch Ethics Commission, 19 May 2015, http://ethics.ky.gov/Administrative%20Actions/Final%20Order%20-%20T.%20Burling.pdf, accessed 19 February 2015. 
State Rep. Keith Hall indicted on bribery charge, John Cheves, Lexington Herald-Leader, 23 October 2014, http://www.kentucky.com/2014/10/23/3497233_state-rep-keith-hall-indicted.html?rh=1, accessed 19 February 2015. 
Millions at stake: Coal deal could prove extremely lucrative for state legislator, Kevin Wheatley, Frankfort State Journal 12 April 2014 http://www.state-journal.com/local%20news/2014/04/12/millions-at-stake accessed 2 January 2015.
Jimmy Shaffer, Kentucky Judicial Conduct Commission, executive secretary, 2 February 2015, Frankfort, Kentucky, email interview. 
Kevin Wheatley, Time Warner Cable's cn|2, political reporter and former state government reporter for the Frankfort State Journal, 20 January 2015, Louisville, Kentucky, phone interview.
Annual Report 2012-2013 Fiscal Year, Kentucky Legislative Ethics Commission, no date, http://klec.ky.gov/Reports/Pages/Annual-Reports.aspx, accessed 20 February 2015. 
Analysis of Staff Management and structure of the Kentucky Legislative Research Commission, Todd Haggerty, Karl Kurtz, Brian Weberg and Natalie O'Donnell Wood, National Conference of State Legislatures, April 2014, released publicly 7 February 2015, http://www.lrc.ky.gov/lrc/KY%20TA%202014_draft_042514.pdf, accessed 17 February 2015. 
John Schaaf, Kentucky Legislative Branch Ethics Commission, assistant director and general counsel, 31 December 2014, Frankfort, Kentucky, phone interview.
Judicial Conduct Commission Annual Report, Judicial Conduct Commission, 2013-2014, http://courts.ky.gov/commissionscommittees/JCC/Documents/Public_Information/JCFY20132014.pdf, accessed 4 February 2015. 
Agreed Order of Supsension In Re The Matter Of: Rebecca S. Ward, District Judge 55th Judicial District, Judicial Conduct Commission, 12 May 2014, http://courts.ky.gov/commissionscommittees/JCC/Documents/Public_Information/Ward.pdf, accessed 4 February 2015. </t>
  </si>
  <si>
    <t>These records are available at no cost on the Mississippi Ethics Commission's Internet website and at the commission's office for inspection and copying at cost. They're posted upon being filed.</t>
  </si>
  <si>
    <t>29 Del. C 5813, http://1.usa.gov/1zNbEmq, First Approved July 8, 1983</t>
  </si>
  <si>
    <t>R. G. Ratcliffe, former state-house reporter for the Houston Chronicle and Fort Worth Star-Telegram, telephone interview, Dec. 30, 2014
Jay Root, correspondent, Texas Tribune, telephone interview, Dec. 30, 2014
Texas Ethics Commission, Lobby lists and report, Accessed Feb 15, Feb. 17, 2015 
http://www.ethics.state.tx.us/dfs/loblists.htm</t>
  </si>
  <si>
    <t>The most recent asset disclosure are available free of charge on the Minnesota Campaign Finance and Public Disclosure Board’s website. 
According to Goldsmith, asset disclosure forms are instantly posted online or by 8 a.m. the morning after they are submitted, depending on the type of submission (electronic or paper).</t>
  </si>
  <si>
    <t>Idaho law bans nepotism in the hiring of legislative staff, but does not address cronyism or patronage. Idaho Code Section 18-1359 bans appointment, hiring, or paying of public funds to a relative of a public servant “who is related by either blood or marriage within the second degree.” The second degree of consanguinity extends to first cousins.
  In Section 2 of that same section of law, nepotism is specifically banned for members of the Legislature. The law states, “No person related to any member of the legislature by blood or marriage within the second degree shall be appointed to any clerkship, office, position, employment or duty within the legislative branch of government or otherwise be employed by the legislative branch of government when the salary, wages, pay or compensation of such appointee or employee is to be paid out of public funds.”</t>
  </si>
  <si>
    <t>The Commission on Judicial Conduct consists of four lay members and three attorneys, one of whom serves as chair. The Supreme Court appoints Commission members for staggered three-year terms. The commission investigates and makes recommendations to the Supreme Court.
The Supreme Court has the power to reprimand, discipline, suspend with or without salary, retire or remove judges from office. The members and chief justice of the Supreme Court are appointed by the governor and confirmed by the state Senate. The court administrator serves at the pleasure of the chief justice and is not legally protected from arbitrary dismissal.
There is one support staff for the Commission on Judicial Conduct. It is an administrative assistant, a civil service and full-time position.</t>
  </si>
  <si>
    <t>The Judicial Qualifications Commission has seven members who serve four year staggered terms. Two members are appointed by the Supreme Court, three members are appointed by the State Bar and two members are appointed by the governor. 
 The Commission hires an Executive Director who can only be dismissed by being voted out by the Commission members. Besides the Executive Director, the commission has three staff members who are at will employees, unless they have been working for the state since before 1996.
 The commission was established to investigate and hold hearings when complaints surface regarding ethical misconduct of judges in Georgia. The commission can issue Advisory Opinions regarding appropriate judicial conduct.
 The budget for the commission is set by the legislature.</t>
  </si>
  <si>
    <t>Hawaii has no nepotism laws per se. Some activities similar to nepotism, cronyism and patronage are addressed in Chapter 84, Section 13 under "Fair Treatment." 
 House members are instructed in Section 60.4 of the House Rules and Senate members in Rule 81, Standards of Conduct to "Exercise the power of appointment impartially and on the basis of merit, refraining from making unnecessary appointments and approving compensation of appointees beyond the fair value of services rendered.</t>
  </si>
  <si>
    <t xml:space="preserve">Such records do not exist. As a result, the public cannot ascertain any connections between personal assets held by pension board members, Investment Advisory Committee members or Office of Retirement Services officials and the influence they have regarding pension funds. </t>
  </si>
  <si>
    <t>C.G.S., State Code of Ethics, Chap. 10, Sec. 1-83(a) (1), 1-83(b) and (c), 1977. http://www.ct.gov/ethics/cwp/view.asp?a=2313&amp;q=432632#183
"Governor Dannel P. Malloy -- Standard and Designation Guidelines," Revised 2014, http://www.ct.gov/ethics/lib/ethics/guides/2014/statements_of_financial_interests_governors_standard_jan_2014_rev_final.pdf</t>
  </si>
  <si>
    <t>Statements of Financial Interest are not allowed to be posted online because there is a legal requirement for individuals to present their identification when requesting the forms either in person or by sending in a copy. The State Ethics Commission is also required to notify anyone who files for that information that their financial data has been requested and by whom. 
Forms filed electronically, as are 80-85 percent of the requests, allow individuals to request a statement of financial interest electronically at no cost. Paper forms are free for public inspection, but copies cost about $1 per copy and may take some time to be sent to the individual requesting the copy. Digital copies are quicker to obtain, but also cost $1 per copy to obtain.  
According to Kevin Blanchette, former state representative and currently the head of the Worcester Regional Retirement Board, access to this information is limited to key decision makers at state-run pension funds and do not extend to lower grade workers.  “Elected and key government officials must file publicly but others do not have to, “said Blanchette, noting that some pension board workers must file their own financial statements with the state's Public Employee Retirement Administration Commission, which is not a public entity so those financial filings are not public record.
In May 2015, however, the Commission charged Boston Globe reporters $14,000 after they had filed an information request. Note that this event occurred outside of the study period.</t>
  </si>
  <si>
    <t>Georgia law is clear on the treatment of family members, which is defined as spouse and dependents. 
 Under § 45-10-80 of the Georgia Code, Public officials are “prohibited from advocating for or causing the advancement, appointment, employment, promotion, or transfer of a member of his or her family.” 
 There is no separate law dealing with favorable treatment of friends and colleagues nor a prohibition of patronage.</t>
  </si>
  <si>
    <t>Nepotism in hiring legislative staff is prohibited by statute in Florida. The law is silent on cronyism and patronage. 
Florida’s Anti-Nepotism Statute. 112.3135 Restriction on employment of relatives.— (1) In this section, unless the context otherwise requires: (a) “Agency” means: 1. A state agency, except an institution under the jurisdiction of the Board of Governors of the State University System; 2. An office, agency, or other establishment in the legislative branch; 3. An office, agency, or other establishment in the judicial branch;  (2)(a) A public official may not appoint, employ, promote, or advance, or advocate for appointment, employment, promotion, or advancement, in or to a position in the agency in which the official is serving or over which the official exercises jurisdiction or control any individual who is a relative of the public official. An individual may not be appointed, employed, promoted, or advanced in or to a position in an agency if such appointment, employment, promotion, or advancement has been advocated by a public official, serving in or exercising jurisdiction or control over the agency, who is a relative of the individual or if such appointment, employment, promotion, or advancement is made by a collegial body of which a relative of the individual is a member. However, this subsection shall not apply to appointments to boards other than those with land-planning or zoning responsibilities in those municipalities with less than 35,000 population. This subsection does not apply to persons serving in a volunteer capacity who provide emergency medical, firefighting, or police services. Such persons may receive, without losing their volunteer status, reimbursements for the costs of any training they get relating to the provision of volunteer emergency medical, firefighting, or police services and payment for any incidental expenses relating to those services that they provide. "</t>
  </si>
  <si>
    <t>The Judicial Qualifications Commission is an independent entity; not part of the legislature or the executive branch. The leadership of the Judicial Qualifications Commission is protected by the constitution, which limits the circumstances under which a commissioner may be removed. Workers are civil servants in practice and are granted civil servant protections. 
ARTICLE V SECTION 12 (2) The members of the judicial qualifications commission shall serve staggered terms, not to exceed six years, as prescribed by general law. No member of the commission except a judge shall be eligible for state judicial office while acting as a member of the commission and for a period of two years thereafter. No member of the commission shall hold office in a political party or participate in any campaign for judicial office or hold public office; provided that a judge may campaign for judicial office and hold that office. The commission shall elect one of its members as its chairperson.
[ARTICLE V SECTION 12 (3) Members of the judicial qualifications commission not subject to impeachment shall be subject to removal from the commission pursuant to the provisions of Article IV, Section 7, Florida Constitution.
ARTICLE IV SECTION 7. Suspensions; filling office during suspensions.— By executive order stating the grounds and filed with the custodian of state records, the governor may suspend from office any state officer not subject to impeachment, any officer of the militia not in the active service of the United States, or any county officer, for malfeasance, misfeasance, neglect of duty, drunkenness, incompetence, permanent inability to perform official duties, or commission of a felony, and may fill the office by appointment for the period of suspension. The suspended officer may at any time before removal be reinstated by the governor.
There are 15 members of the JQC. Two must be district court of appeal judges chosen by all the judges of the 5 district courts. Two must be circuit court judges chosen by all the judges of the 20 judicial circuits. Two must be county court judges chosen by all the judges of the 67 county courts. Four must be registered voters who also are lawyers, chosen by the Board of Governors of The Florida Bar. The final five must be non-lawyers who are registered voters, chosen by the Governor. The JQC is divided into two panels, an "investigative panel" that acts much like a prosecutor, and a "hearing panel" that acts much like a panel of judges reviewing the case. Judges accused of misconduct often are represented by a private attorney. Workers for the JQC are employees of state of Florida, and are civil servants.</t>
  </si>
  <si>
    <t>Jerry Kelsh, Democratic state representative from Fullerton, N.D., and member Legislative Audit and Fiscal Review Committee, interviewed by phone enroute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Robert R. Peterson, state auditor, interviewed by phone from Bismarck, N.D., March 12, 2015.
“Performance audit report: University System Office Report No. 3033,” Office of State Auditor, Feb. 4, 2013, http://www.nd.gov/auditor/reports/3033_13.pdf, accessed online March 22, 2013.</t>
  </si>
  <si>
    <t>Title 62 (Procurement), Chapter 17 (Legal and Contractual Remedies), Subchapter B (Prelitigation Resolution of Controversies), Section 17-11-1712.1, 2002
http://www.legis.state.pa.us/cfdocs/legis/LI/consCheck.cfm?txtType=HTM&amp;ttl=62&amp;div=0&amp;chpt=17
Procurement Handbook, Department of General Services, updated February 2015, accessed March 2015, http://www.dgs.pa.gov/Documents/Procurement%20Forms/Handbook/Pt1/Pt%20I%20Ch%2058%20Bid%20Protests.pdf</t>
  </si>
  <si>
    <t>Carol Williams, KEC executive director, telephone interview, Feb. 18, 2014. 
Kansas Ethics Commission annual report: http://ethics.ks.gov/GECSummaries/Annual%20Report%202014.pdf 
 "Democrats call for special committee to vet KanCare contracting," Andy Marso, Kansas Health Institute News Service, Sept. 29, 2014: http://www.khi.org/news/article/democrats-call-special-committee-vet-kancare-contr/</t>
  </si>
  <si>
    <t>Megan Tooker, executive director and legal counse, Iowa Ethics and Campaign Disclosure Board, Jan. 7, 2015, telephone Interview
Steve Davis, communications director, Iowa Judicial Branch, Feb. 13, 2015, email
In the Matter of Clarence B. Meldrum, Jr., Judicial Magistrate, No. 13–0367, Iowa Supreme Court, July 19, 2013  http://www.iowajqc.gov/wfdata/files/disciplinaryaction/Meldrum.pdf
In the Matter of Emily Sue Dean, District Associate Court Judge, No. 14-0510, Iowa Supreme Court, Dec. 11 2014  http://www.iowacourts.gov/About_the_Courts/Supreme_Court/Supreme_Court_Opinions/Recent_Opinions/20140912/14-0510.pdf 
Iowa Judicial Qualifications Commission Caseload Information, 2012 ‐ 2013, Iowa Judicial Branch https://s3.amazonaws.com/s3.documentcloud.org/documents/1667478/jqc-stats.pdf
Oct. 2, 2014, meeting minutes, Iowa Ethics and Campaign Disclosure Board, accessed April 8, 2015
https://webapp.iecdb.iowa.gov/publicview/misc/minutes/2014/10-2.pdf;
Aug. 8, 2013, meeting minutes, Iowa Ethics and Campaign Disclosure Board, accessed April 8, 2015
https://webapp.iecdb.iowa.gov/publicview/misc/minutes/2013/8-8-13.pdf
Nov. 22, 2013, meeting minutes, Iowa Ethics and Campaign Disclosure Board, accessed April 8, 2015
https://webapp.iecdb.iowa.gov/publicview/misc/minutes/2013/11-22-13.pdf
Oct. 31, 2013, meeting minutes, Iowa Ethics and Campaign Disclosure Board, accessed April 8, 2015
https://webapp.iecdb.iowa.gov/publicview/misc/minutes/2013/10-31-13.pdf</t>
  </si>
  <si>
    <t>Connecticut's Code of Ethics (Title 1, Chap. 10 of state statutes) prohibits nepotism. Sec. 84(c) states, "... no public official or state employee shall use his public office or position or any confidential information received through his holding such public office or position to obtain financial gain for himself, his spouse, child, child’s spouse, parent, brother or sister or a business with which he is associated." 
In addition, the section of the same statute, above, can also be interpreted as applying to cronyism (favorable treatment of friends and colleagues) in that it prohibits use of "his public office or position," etc. to help "a business with whom he is associated."  
But the statutes fail to specifically address patronage (favorable treatment of those who reward their superiors).</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</si>
  <si>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In person interview June 19, 2015 with former state Sen. Ellie Kinnaird
 20-183.2.  Description of vehicles subject to safety or emissions inspection; definitions. NC GS 20-183.2 (1965 amended 2013)
http://www.ncleg.net/EnactedLegislation/Statutes/HTML/ByArticle/Chapter_20/Article_3A.html</t>
  </si>
  <si>
    <t xml:space="preserve">No such law exists.
Members of the Delaware General Assembly have exempted themselves from state conducts laws that prevent public officials from participating in decisions that "would result in a financial benefit or detriment to accrue to the person or a close relative." §5805
There are no other laws that expressly prohibit legislative branch officials from hiring family members, friends and political allies.  </t>
  </si>
  <si>
    <t>The Chief Justice of the Delaware Supreme Court, appointed by the governor to a 12-year term and confirmed by the state Senate, serves as head of the Court on the Judiciary. The Delaware Constitution of 1897 says the "Court on the Judiciary shall be convened for appropriate action upon the order of the Chief Justice, or upon the order of any other three members of the Court on the Judiciary." The other members include the "Associate Justices of the Supreme Court, the Chancellor, the President Judge of the Superior Court, the Chief Judge of the Family Court and the Chief Judge of the Court of Common Pleas."
Because of the length of the terms of its members, the court is protected from political interference.</t>
  </si>
  <si>
    <t>Richard Brodsky, Former Member of the New York Assembly, March 17, 2015, New York, phone; Rachael Fauss, Citizens Union, Director of Public Policy, March 27, 2015, New York, phone; 
William Eimicke, Columbia University, Professor of International and Public Affairs, Feb. 3, 2015, New York, phone; 
New York Senate Finance Committee, accessed March 30, 2015, http://www.nysenate.gov/committee/finance ;
New York Assembly Ways and Means Committee, accessed March 30, 2015, http://assembly.state.ny.us/comm/?sec=mem&amp;id=41</t>
  </si>
  <si>
    <t xml:space="preserve">As is the case with many types of financial disclosure statements in Maryland, these are not online but require a trip to Annapolis to view them. 
Financial disclosure statements are available to the public for examination and copying at the offices of the Maryland State Ethics Commission during normal office hours. 
There is no charge for inspection, and a nominal charge for copies (20 cents per page). </t>
  </si>
  <si>
    <t>Interview: Inspector General Cynthia Carrasco, Jan. 15, 2015, by phone. 
 Indianapolis Star article, "Former state schools Superintendent Tony Bennett won't face criminal charges," by Jill Disis, May 15, 2015; http://www.indystar.com/story/news/politics/2015/05/15/former-schools-superintendent-tony-bennett-face-criminal-charges/27390391/.
 Indianapolis Star article, "Prosecutor, investigator spar over Bennett report," Dec. 4, 2014, by Brian Eason, http://www.indystar.com/story/news/politics/2014/12/03/marion-county-prosecutor-bennett-ig-never-provided-report/19856737/.
 Indianapolis Star article, "Behning lobby firm to be test of new ethics rules," Jan. 22, 2015, by Tom LoBianco;
 http://www.indystar.com/story/news/2015/01/22/behning-lobby-firm-to-be-first-test-of-new-ethics-rules/22169033/.
 Indianapolis Star article: "Where are our ethics? Hoosier lawmakers call for reform," by Tony Cook, Ryan Sabalow, Eric Weddle, July 11, 2014; http://www.indystar.com/story/news/politics/2014/07/10/slippery-government-ethics-rules-raise-calls-reforms/12502531/.
 Indianapolis Star article, "Rep. Eric Turner, plagued by scandal, formally resigns," by Tony Cook, Nov. 25, 2014; http://www.indystar.com/story/news/politics/2014/11/25/rep-eric-turner-plagued-scandal-formally-resigns/70109996/.
 Annual Report, 2014, Indiana Commission on Judicial Qualifications/Indiana Judicial Nominating Commission, http://www.in.gov/judiciary/jud-qual/files/2014_JQ_Annual_Report.pdf.</t>
  </si>
  <si>
    <t>Princeton and Rutgers Professor Richard Keevey, former NJ budget director, phone interview 2/12/15.
New Jersey Spotlight statehouse reporter John Reitmyer, 3/2/15 interview.
State Auditor: http://www.njleg.state.nj.us/legislativepub/about_us.asp#about 
State Auditor website, 2013 audit report, accessed 5/31/15: http://www.njleg.state.nj.us/legislativepub/auditor/160311.pdf 
Locals voice concerns over Exxon Mobil settlement at Bayonne hearing, June 4, 2015. Reena Rose Sibayan | The Jersey Journal, accessed 6/5/15: http://www.nj.com/jjournal-news/index.ssf/2015/06/hudson_residents_voice_concern.html</t>
  </si>
  <si>
    <t>No state law protects the leadership of the Judicial Review Council (JRC) from political interference. 
By statute, the governor appoints all 25 council members -- 12 members and 13 alternates -- and all appointments must be approved by the General Assembly. For the three designated Superior Court judge slots on the JRC, the governor must choose from a pool of six judges chosen by members of the Superior Court.  (Similarly, the selection of the two alternate council members who must be Superior Court judges also must come from a pool of four chosen by members of the Superior Court.)   
Council members serve four-year terms.
On Aug. 29, 2014, the governor appointed a new executive director of the council, the third director since 2010. The position is part-time. The only full-time position is that of executive assistant.
The JRC is one of the nine oversight agencies that, in 2011, was placed under a new superagency called the Office of Governmental Accountability (OGA). The executive director of the OGA reports to the governor.</t>
  </si>
  <si>
    <t>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Bradley Phillips, lobbyist, Phillips Management and Consulting Service, founder and owner of Lobby Up, February 17, 2015, telephone interview.
Jay Barth, Professor of Politics at Hendrix College, February 7, 2015, telephone interview.
Amanda Crumley, executive director of Southern Progress Fund, January 20, 2015, telephone interview. 
"Fort Smith nursing home Michael Morton's big political spending now has Leslie Rutledge at top of heap," Max Brantley, Arkansas Times, October 17, 2014. 
http://www.arktimes.com/ArkansasBlog/archives/2014/10/17/fort-smith-nursing-home-michael-mortons-big-political-spending-now-has-leslie-rutledge-at-top-of-heap
"Advocacy groups going after Republican private option supporters in primaries," David Ramsey, Arkansas Times, May 14, 2014.
http://www.arktimes.com/ArkansasBlog/archives/2014/05/14/advocacy-groups-going-after-republican-private-option-supporters-in-primaries</t>
  </si>
  <si>
    <t>Some of the 10 members of Colorado’s judicial disciplinary panel are judges, who would fall under the same laws governing state employees, while other members are volunteers who would not. The commission is made up of lawyers, laymen, and judges. All members are appointed for a term of four years in staggered terms. The panel includes: "Two District Court judges and two County Court judges, who are appointed by the Supreme Court; two lawyers who have practiced in Colorado for at least ten years, neither of whom may be a justice or judge, and who are appointed by the Governor with the consent of the Senate; and four citizens, who are not and have not been judges, who are not licensed to practice law in Colorado, and who are appointed by the Governor with the consent of the Senate.”
"Generally all state employees and elected officials are immune from being sued for conduct in the normal course of their duties," said William Campbell, director of the Commission on Judicial Discipline. "It's not a matter of being at will or a public servant."
The constitution says much of what the commission does must remain confidential despite an annual report that explains in general terms, without names or dates, what the commission did when it comes to investigating complaints and disciplining judges during that year.</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</si>
  <si>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Judicial Inquiry Board, website, accessed May 29, 2015, https://www.illinois.gov/jib/Pages/complaint.aspx
Legislative Ethics Commission, website, accessed May 29, 2015, http://www.ilga.gov/commission/lec/default.asp</t>
  </si>
  <si>
    <t>Interview: Paul Joyce, state examiner, Indiana State Board of Accounts, Feb. 2, 2015, by phone. 
Interview: John Ketzenberger, executive director, Indiana Fiscal Policy Institute, Feb. 10, 2015, by phone. 
Muncie StarPress.com article, "Delaware County treasurer charged with 47 felonies," by Douglas Walker and Keith Roysdon, April 14, 2014. http://www.indystar.com/story/news/politics/2014/04/14/delaware-county-treasurer-charged-felonies/7708453/
Indianapolis Star article, "Former Center Township official accused of embezzlement," by Justin Mack, July 1, 2014; 
http://www.indystar.com/story/news/crime/2014/07/01/former-center-township-official-accused-embezzlment/11909469/.
Indianapolis Star article, "Former Center Township official sentenced to prison for theft of $343,000," by Michael Anthony Adams, May 1, 2015; http://www.indystar.com/story/news/crime/2015/05/01/former-center-township-official-sentenced-prison-theft/26732501/.</t>
  </si>
  <si>
    <t>Meredith Beatrice, Division of Elections director of communications, responded to questions by email April 2, 2015
Sheronda Jackson, an employee in the HR department at the Division of Elections, interviewed by phone June 26, 2015
Stacey Small, Executive Assistant to Division of Elections, interviewed by phone June 25, 2015
Ronald Labasky, prominent elections expert and attorney, interviewed on the phone March 27, 2015
John Whittles, elections expert and attorney, interviewed by phone March 24, 2015</t>
  </si>
  <si>
    <t>Tom Collins, Arizona Citizens Clean Elections Commission Executive Director, telephone interview, 1/26/2015
Arizona AG again found to have violated campaign law, Alia Rau and Yvonne Wingett Sanchez, The Arizona Republic, Oct 17, 2013, Accessed May 6, 2015, 
http://www.azcentral.com/news/politics/articles/20131017arizona-tom-horne-campaign-finance-evidence.html
Outside money played huge role in Arizona elections, Mary Jo Pitzl and Rob O’Dell, The Arizona Republic, November 8, 2014, Accessed May 6, 2015, 
http://www.azcentral.com/story/news/arizona/politics/2014/11/09/election-outside-money-campaign-funding/18751133/
Governor's primary shatters spending records Yvonne Wingett Sanchez and Rob O'Dell, The Republic | azcentral.com, August 30, 2014, Accessed May 6, 2015, http://www.azcentral.com/story/news/arizona/politics/2014/08/30/governors-primary-shatters-spending-records/14837279/</t>
  </si>
  <si>
    <t>Jim Angell, Executive Director, Wyoming Press Association, April 10, 2015, phone. 
Angus Thuermer, Natural Resources Reporter, WyoFile, April 23, 2015, phone.
Wyoming Legislature’s Meeting Calendar, Wyoming State Legislature website, April 26, 2015 
http://legisweb.state.wy.us/LSOWEB/Events.aspx                                                                            
Public schedule, Office of Governor matt Mead, website, April 26, 2015
http://governor.wyo.gov/media/public-schedule/</t>
  </si>
  <si>
    <t>Deborah Moreau, lawyer, Delaware Public Integrity Commission, telephone interview, January 12, 2015; 
Elaine Manlove, Delaware Elections Commissioner, telephone interview, January 15, 2015; 
Celia Cohen, "The Political Hardball Behind an Election Bill,"delawaregrapevine.com, June 27, 2014, http://www.delawaregrapevine.com/6-14elexbill.asp;
Public Integrity Commission opinions, accessed March 23, 2015, http://1.usa.gov/1CkLC7b.</t>
  </si>
  <si>
    <t>Phone interview, Josh Foley, compliance attorney and spokesman for SEEC, Jan. 30, 2015, in Hartford.
Phone interview, Alison Rivard, League of Women Voters of Connecticut, vice president, Public Issues, Feb. 6, 2015, Westport.
Phone interview, Tom Swan, executive director of the Connecticut Citizen Action Group, Hartford, June 10, 2015.
"SEEC Hires Hamden Attorney As Executive Director," by Christine Stuart, CT News Junkie, Feb. 3, 2012, http://www.ctnewsjunkie.com/archives/entry/seec_hires_hamden_attorney_as_executive_director/</t>
  </si>
  <si>
    <t>The 11 members of the Commission on Judicial Performance are appointed to staggered, four-year terms. Three of the members are judges, appointed by the Supreme Court; two are lawyers, appointed by the governor; and six are non-lawyers, two appointed by the governor, two by the speaker of the Assembly and two by the Senate Rules Committee.
The California Constitution states that members of the commission are immune from litigation or "adverse employment action" based on their actions on the commission.
The senior staff of the Commission, however, are at will employees, not civil servants.</t>
  </si>
  <si>
    <t>Senate Chief Clerk Jeff Renk, Wisconsin State Senate, phone interview Jan. 23, 2015.
Matt DeFour, state government reporter, Wisconsin State Journal, email interview May 17, 2015.
State Rep. Terese Berceau, D-Madison, Email interview May 17, 2015
Bill Lueders, President, Wisconsin Freedom of Information Council, Jan. 16, 2015, and Jan. 23, 2015, Madison WI, email interviews                                                                                                               
"Official Calendars are a public record," Jason Smathers, The Sheboygan Press, Jan. 14, 2015, http://www.jsonline.com/news/opinion/official-calendars-are-a-public-record-b99419054z1-287580311.html
J. B. Van Hollen, Wisconsin Attorney General, Wisconsin Public Records Law Wis. Stat. §§ 19.31-19.39 Compliance Outline (September 2012)
"The Walker Calendar Files: How we did the analysis." Wisconsin Watch, May 2012, http://wisconsinwatch.org/2012/05/the-walker-calendar-files-sidebar/
---
Peer Reviewer sources:
"SPECIAL REPORT: Walker took 54 'personal' days from Jan.-Oct." by Kirsten Adshead, Wisconsin Reporter, November 30, 2012, http://watchdog.org/8017/wirep-special-report-walker-took-54-personal-days-from-jan-oct/</t>
  </si>
  <si>
    <t>Jim Dahlquist, administrative manager for the Illinois Office of the Auditor General; email interview received April 3, 2015
Illinois Office of the Auditor General, website, accessed April 15, 2015, http://www.auditor.illinois.gov/
Illinois General Assembly, website, accessed April 15, 2015, http://www.ilga.gov/
Illinois Office of the Auditor General, Performance Audit Reports, accessed July 28, 2015.
http://www.auditor.illinois.gov/audit-reports/performance-audits.asp</t>
  </si>
  <si>
    <t>Feb. 25, 2015 email interview with Paul Dauphinais, executive director of the Alaska Public Offices Commission (APOC);
Aug. 20, 2015, in-person interview in Anchorage with Mike Bradner, former House Speaker and longtime legislative analyst 
Former Alaska Rep. Alan Dick ordered to repay state $18,000 for ethics violations, Alaska Dispatch News, Laurel Andrews, September 11, 2013, (http://www.adn.com/article/20130911/former-alaska-rep-alan-dick-ordered-repay-state-18000-ethics-violations);
APOC Staff vs. Chris Tuck, Consent Agreement (http://aws.state.ak.us/ApocReports/Paper/Download.aspx?ID=8254), accessed July 17, 2015;
APOC Staff vs. Alan Dick, Consent Agreement (http://aws.state.ak.us/ApocReports/Paper/Download.aspx?ID=8245), accessed Feb. 25, 2015; 
APOC Staff vs. Sitka Women's Republican Club (http://aws.state.ak.us/ApocReports/Paper/Download.aspx?ID=8038), accessed March 15, 2015;</t>
  </si>
  <si>
    <t>The Commission is composed of nine members: three justices or judges appointed by the Supreme Court; three licensed attorneys who are not justices or judges, one appointed by the Attorney General, one by the President of the Senate, and one by the Speaker of the House; and three members appointed by the governor. 
The Commission’s staff are longstanding civil servants without turnover after elections.
Though the first words of Amendment 66 are “[u]nder the judicial power of the State,” the budget for the Judicial Discipline and Disability Commission is like any other commission or state agency, with the executive branch making a recommendation as part of the budget. That budget is up to yearly negotiation and there is nothing in the statute explicitly protecting the Commission from political interference from the executive or legislative branches.</t>
  </si>
  <si>
    <t>Ed Packard, Alabama Secretary of State’s Office, director of elections, Feb. 6, 2015, telephone interview.
Phil Rawls, former government reporter, the Associated Press, June 2, 2015, telephone interview. 
Kim Chandler, the Associated Press, government reporter in Montgomery, Ala., Feb. 10, 2015, telephone interview.
Mike Cason, al.com, state government reporter, April 12, 2015, telephone interview.</t>
  </si>
  <si>
    <t>The composition of the Arizona Commission on Judicial Conduct does not change after every state election. Six judges are appointed to the commission by the Arizona Supreme Court, two attorneys are appointed by the State Bar and three members of the public are selected by the Governor and confirmed by the Senate. The 11 members serve six-year terms.
The support staff is shared by the state judicial branch with the commission. Their employment status is mixed, as are all state employees, with the passage of new rules that allowed existing state employees to choose greater protections or a pay raise. Moving forward, the long-standing employee protections have been discarded for new employees.</t>
  </si>
  <si>
    <t>Phil Kabler, statehouse correspondent for the Charleston Gazette, in a telephone interview from the state Capitol on Jan. 19, 2015.
 Don Smith, executive director of the WV Press Association, in a telephone interview from his office in Charleston WV on Jan 19, 2015.
 Legislative Bulletin Board on the Legislature’s Web site
 http://www.legis.state.wv.us/Bulletin_Board/Bulletin_Board_menu.cfm, accessed on April 22, 2015. 
 Newsroom on the governor’s Web site, accessed on April 22, 2015. 
 http://www.governor.wv.gov/media/Pages/default.aspx</t>
  </si>
  <si>
    <t xml:space="preserve">"McDonnell's trade trip itinerary missing specifics," Kathryn Watson, Watchdog.org Virginia, 9 April 2013. http://watchdog.org/78725/mcdonnells-trade-trip-itinerary-missing-specifics/
 Governor Terry McAuliffe's calendar, accessed 21 April 2015. https://governor.virginia.gov/about-the-governor/governors-calendar/
 Virginia Code § 2.2-3705.7. Exclusions to application of chapter; records of specific public bodies and certain other limited exemptions(1999); http://law.lis.virginia.gov/vacode/title2.2/chapter37/section2.2-3705.7/
Legislative calendar; http://lis.virginia.gov/cgi-bin/legp604.exe?151+oth+MTG </t>
  </si>
  <si>
    <t>The Alaska Commission on Judicial Conduct has three public non-lawyer members and three lawyer members suggested by the Alaska Bar Association -- these six members are appointed by the governor and approved by the Legislature. Three judges are elected to the commission by their colleagues on the bench. All members serve four-year terms. Additionally, executive director Marla Greenstein has served in that role since 1989.
Marla Greenstein has worked with the commission since 1989, and like the handful of other employees in the office, is a civil servant and therefore protected similarly to other state employees.</t>
  </si>
  <si>
    <t>Senior members of the state civil service are included in the definition of public employees required to file asset-disclosure forms. Family members are not included in the requirement.
The information is publicly available from the Nebraska Accountability and Disclosure Commission.</t>
  </si>
  <si>
    <t>Susan M. Beatty Legal Affairs Coordinator Office of Gov. Jay Inslee, provided his calendar by email on 2/9/2015 for request made on 2/7/2015;
 Jeannie Gorrell, Senate Counsel, Washington State Senate, emailed response 2/19/2015 to request for Sen. Karen Fraser's calendar;
 Andrew Logerwell, House Counsel for House of Representatives, emailed response 3/6/2015.</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</si>
  <si>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Governor's News Advisories, http://www.utah.gov/governor/news_media/news-advisories.html, accessed May 6, 2015.</t>
  </si>
  <si>
    <t>Alabama law does not in and of itself protect the judicial disciplinary process from politics. Members of the Judicial Inquiry Commission and the Court of the Judiciary are appointed every four years. The Supreme Court, the governor and the Alabama State Bar make appointments to the Court of the Judiciary. The head of the Administrative Office of Courts, which provides staff support, is appointed by the state’s chief justice, and officials and employees of the Administrative Office of Courts serve at the pleasure of the chief justice. The chief justice may hire and fire them without regard to the state’s merit system.</t>
  </si>
  <si>
    <t>John Bloomer, Secretary of the Senate,personal interview Jan. 20, 2015.
 Allen Gilbert, exec. dir. ACLU VT, personal interview, Jan. 6, 2015.
 Rules and orders of the House of Representatives, revised May 8, 2014. http://legislature.vermont.gov/assets/Rules/houserules.pdf Permanent Rules of the Vermont Senate, 2013. http://legislature.vermont.gov/assets/All-Senate-Documents/Senate-Rules.pdf</t>
  </si>
  <si>
    <t>Appointed executive branch department directors are the only senior civil servants required to file asset disclosure forms according to Montana Code Annotated title 2, chapter 2, part 1, section 6.
Their families are not required to file asset disclosures.
Montana Code Annotated title 2, chapter 2, part 1, section 6, requires that the Commissioner of Political Practices make business disclosure statements available to the public upon request.</t>
  </si>
  <si>
    <t>The last 4-year statewide election in Wisconsin occurred in 2011, before the study period began. During the study period, contribution limits from PACS and political parties were struck down by the courts, leaving only limits on individual contributions to candidates. But, prior to that, there was at least one documented instance in which a  contributor to Scott Walker’s first gubernatorial campaign was convicted of violating the campaign finance laws by giving money to his employees who were then instructed to send that money in as a campaign contribution to Walker in 2009-2011.
William Gardner, president and chief executive officer of Wisconsin &amp; Southern Railroad Co. and a major donor to Gov. Scott Walker, was sentenced In July 2011 to two years of probation for violating state campaign finance laws. Gardner admitted that he exceeded campaign contribution limits in support of Walker and laundered additional campaign contributions through employees and associates, essentially giving company or personal funds to others so they could make political donations at his direction.
Wisconsin statutes do not specifically limit the amount of money a person can give to an individual PAC or political party. The $10,000  limit had served as the upper limit on contributions for each calendar year for both candidates and parties. With that limit declared unconstitutional, there are no limits on the amount of money a person can give to a PAC or political party (or a candidate). 
In Wisconsin, the ceiling on individual contributions to outside groups was torn down by Judge Rudolph Randa on Sept. 5, 2014. As a result, a couple of individuals have actually give $1 million to the political party of their choice: Conservative billionaire Diane Hendricks of Beloit gave $1 million in September 2014 to the state GOP, and that same month liberal Milwaukee donor Lynde Uihlein likewise contributed $1 million to the Democratic Party. 
A Milwaukee Journal Sentinel story on Oct. 28, 2014, says: "The $1 million donations show what many had predicted: A recent ruling by a federal judge has opened a new era in giving to political campaigns in Wisconsin, one in which unheard of sums are flowing into state politics, often from outside Wisconsin. But this new shift also strengthens political parties over shadowy outside groups and, since parties have strict disclosure rules, provides more transparency about the mega-donors who are seeking to shift election outcomes here." 
A note in relevant statutes now appears. It says: NOTE: 1985 Wis. Act 303, s. 1, states legislative intent regarding political party and legislative campaign committees' independent expenditures.
Sub. (9) (a) does not violate the 1st amendment or equal protection; it is narrowly tailored to accomplish a legislative goal while allowing significant political expression. Gard v. State Elections Board, 156 Wis. 2d 28, 456 N.W.2d 809 (1990).
Sub. (4) is unconstitutional to the extent that it limits contributions to committees engaged solely in independent spending for political speech. Citizens United v. FEC, 130 S. Ct. 876, held that independent expenditures do not pose a threat of actual or apparent quid pro quo corruption, which is the only governmental interest strong enough to justify restrictions on political speech. Accordingly, applying the $10,000 aggregate annual cap to contributions made to organizations engaged only in independent spending for political speech violates the 1st amendment. Wisconsin Right to Life v. Barland et. al., 664 F.3d 139 (2011).
The federal statute at issue in this case imposed two types of limits on campaign contributions: 1) base limits that restrict how much money a donor may contribute to a particular candidate or committee, and 2) aggregate limits that restrict how much money a donor may contribute in total to all candidates or committees. Base limits were previously upheld as serving the permissible objective of combatting corruption. The aggregate limits do little, if anything, to address that concern, while seriously restricting participation in the democratic process. The aggregate limits are therefore invalid under the First Amendment. McCutcheon v. Federal Election Commission, 572 U. S. ___, 134 S. Ct. 1434, 188 L. Ed. 2d 468 (2014)</t>
  </si>
  <si>
    <t>A YES score is earned if the leadership of the entity does not change after every state election and the senior staff are longstanding civil servants legally protected from arbitrary dismissal.
A MODERATE score is earned if the leadership of the entity changes after every state election, but the senior staff are all longstanding civil servants legally protected from arbitrary dismissal or transfer, or vice versa.
A NO score is earned if no such law exists. A NO score is also earned if the judicial disciplinary agency or equivalent mechanism function is carried out by an executive agency or legislative committee.</t>
  </si>
  <si>
    <t>Rachel Hibbard, Office of the Hawaii State Auditor, deputy auditor, 27 January 2015, Honolulu, Hawaii, telephone
Annual Report 2014, Hawaii State Auditor, accessed 30 April 2015, http://files.hawaii.gov/auditor/Reports/2015/2014AnnualReport.pdf
Reports, Hawaii Office of the Auditor, accessed 27 January 2015, http://auditor.hawaii.gov/reports/
Audit of the Hawaii Health Connector, Report to the Hawaii Legislature and Governor, Office of the Auditor, January 2015, http://files.hawaii.gov/auditor/Reports/2015/15-01.pdf
Audit finds former Health Connector leader's inadequacies, Kristen Consillio, Honolulu Star-Advertiser, 30 January 2015, http://www.staradvertiser.com/newspremium/20150130_HAWAIs__DISCONNECT_.html?id=290304171
Audit: Bad Planning, Procurement Made Health Connector Unsustainable, Nathan Eagle, Honolulu Civil Beat, 29 January 2015, http://www.civilbeat.com/2015/01/audit-bad-planning-procurement-made-health-connector-unsustainable/
Audit: Hawaii health exchange problems risk federal grants, Cathy Bussewitz, The Associated Press, 30 January 2015, http://westhawaiitoday.com/community-bulletin/audit-hawaii-health-exchange-problems-risk-federal-grants
Follow-up Audit of the Management of Mauna Kea and the Mauna Kea Management Reserve, Report to the Hawaii Legislature and governor, Office of the Auditor, August 2014, 
http://files.hawaii.gov/auditor/Reports/2014/14-07.pdf</t>
  </si>
  <si>
    <t>Richard Coolidge, director of communications at the Secretary of State’s office, during a Jan. 21, 2015 phone interview. 
Gerry Cummins, Vice President of the Voter Service project at the League of Women Voters of Colorado, during a Jan. 21, 2015, phone interview.
Elena Nunez, director of Colorado Common Cause, which runs the Just Vote! Colorado Election Protection program, during a Jan. 27, 2015, phone interview.</t>
  </si>
  <si>
    <t>Brian Kane, assistant chief deputy Idaho Attorney General, interviewed Monday, Dec. 29, 2014, in his office at the Idaho Capitol
 Brent Hill, president pro-tem, Idaho Senate, interviewed Jan. 5, 2015, by telephone
 Rebecca Boone, Idaho correspondent, Associated Press; Tuesday, Jan. 6, Associated Press office, downtown Boise
 Scott Bedke, Speaker of the House, in his office at the Idaho Capitol, Thursday, Jan. 8, 2015
 Peter Morrill, vice president, Idahoans for Openness in Government, Tuesday, Jan. 13, 2015, by telephone
  Leo Morales, assistant director, and Ritchie Eppink, legal director, ACLU of Idaho, Tuesday, Jan. 13, 2015, by conference call
 “Jefferson County sheriff charged with four felony counts,” Chelsea Brentzel, Local News 8, Jan. 28, 2015, http://www.localnews8.com/news/jefferson-county-sheriff-charged-with-four-felony-counts/30960684
 Idaho Judicial Council, Annual Report, 2013, http://www.judicialcouncil.idaho.gov/2013_Annual_Report.pdf
  “North Idaho lawmaker calls for ethics inquiry on herself after vote,” Betsy Z. Russell, The Spokesman-Review, March 4, 2014, http://www.spokesman.com/stories/2014/mar/04/north-idaho-lawmaker-calls-for-ethics-inquiry-/
 “McMillan ‘grateful’ for House ethics review,” Betsy Z. Russell, The Spokesman-Review, March 23, 2014, http://www.spokesman.com/stories/2014/mar/23/eye-on-boise-mcmillan-grateful-for-house-ethics/
 “Lamb retires,” Jeff Selle, Coeur d’Alene Press, Jan. 31, 2015, http://www.cdapress.com/news/local_news/article_4b63143a-3ea1-54b6-a66d-ddb17d17c4a5.html</t>
  </si>
  <si>
    <t>Interview with former State Auditor Russel Hinton, March 5, 2015 
Interview with Dr. Carolyn Bourdeaux, Director, Center for state and local finance, Georgia State University,March 6, 2015
State Audit Reports, accessed on March 3, 2015. http://www.audits.ga.gov/rsaAudits/viewDivisionCate.aud?divisionCate=divisionCategoryId&amp;filterDivisionValue=1</t>
  </si>
  <si>
    <t xml:space="preserve">Tim Humphries, Arkansas State Board of Election Commissioners Legal Counsel, (previously longtime attorney for the attorney general and secretary of state), February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 </t>
  </si>
  <si>
    <t>Allie Schembra, Secretary of State's office, spokeswoman, Sacramento, Jan. 22, 2015, email
Kim Alexander, California Voter Foundation, president, Sacramento, Jan. 23, 2015, interview
Secretary of State, Career Opportunities, web page, accessed on Apr. 17, 2015
http://www.sos.ca.gov/administration/current-career-contracting-opportunities/career-opportunities
Secretary of State, Career Executive Assignment Examination Announcement, Dec. 5, 2014
http://jobs.spb.ca.gov/ceabulletins/ceaexambulletin2.cfm?bid=12052014_8&amp;view=p</t>
  </si>
  <si>
    <t>Legal limits are regularly skirted by individuals, corporations and PACs.
The Secretary of State’s office believes that while contribution limits are low enough to prevent any individual from having a disproportionate impact on any election, bundling remains a problem. 
“The limits are somewhat effective,” said Julie Archer, who lobbies for the Citizens Action Group. “But there are issues with someone’s children being able to give to a candidate. I’ve seen college students giving a maximum thousand dollars to a candidate, but I don’t know many college students with a thousand dollars to donate. And a bigger problem is when you’re talking about corporations or special-interest groups that are able to get around regulations by bundling contributions, with each executive for a corporation donating the maximum one thousand dollars.”
During the 2012 election, Michael Fuller, a plaintiff’s attorney with a major case pending before the high court contributed $1,000 to Supreme Court Chief Justice Robin Davis’ 2012 bid for re-election and concedes he helped raise another $35,000 for her through donors in Florida and Mississippi, where much of his legal practice is based. In 2014, Davis wrote the majority opinion upholding the verdict against Fuller’s client, a nursing home, but cutting the punitive damages award from $80 million to about $32 million. 
  A spokesman for the Secretary of State’s office said state law does not address bundling, but that any contributions received by someone other than the treasurer or the candidate must be delivered to the campaign immediately.
  And now unlimited funds are pouring into state legislative races. According to the Charleston Gazette, a little-known organization called Go West Virginia was able to donate $355,000 to a Super PAC called Grow West Virginia, which spent more than $1.4 million on political advertising to elect Republican state legislators. The Gazette reported that Go West Virginia held a private fundraiser in January 2015, with tickets for a reception costing $1,000 and tickets for dinner costing $25,000. Printed on the tickets was this statement: “Go West Virginia Inc.’s policy is not to disclose its donors to the general public.”</t>
  </si>
  <si>
    <t>March 13, 2015, email interview with Gail Fenumiai, Division of Elections director; 
March 23, 2015, interview with Rep. Les Gara, D-Anchorage; 
March 23, 2015, interview with Senate President Kevin Meyer, D-Anchorage;
March 2, 2015, phone interview with Alaska State Employees Association president Jim Duncan</t>
  </si>
  <si>
    <t>John Tenewitz, General council for the auditor general, interviewed by phone April 17, 2015
Kurt Wenner, Vice President of Research of Florida TaxWatch, interviewed by phone April 29, 2015
State auditors fault power agency's practices, Orlando Sentinel, January 30, 2015, http://www.orlandosentinel.com/news/os-critical-audit-power-agency-20150130-story.html</t>
  </si>
  <si>
    <t>Kris Kingsmore, Arizona Secretary of State Elections Services Assistant Director, telephone interview, 2/12/2015
Jim Small, Arizona News Service Editor, telephone interview, 5/17/2015
Arizona Attorney General's Guidebook for Statewide Elected Officials and State Agency Heads, Accessed May 6, 2015
https://www.azag.gov/sites/default/files/sites/all/docs/sgo/PublicServiceOrientation.pdf</t>
  </si>
  <si>
    <t>David Byerman, former Secretary, Nevada Senate, Las Vegas, NV, March 31, 2015, by phone.
David Damore, Associate Professor of Political Science, University of Nevada Las Vegas, April 1, 2015, by phone.
Richard Combs, Director, Legislative Counsel Bureau, Nevada Legislature, Las Vegas, NV, April 3, 2015, by phone and April 8, 2015, by email.
Anjeanette Damon, Watchdog Reporter, Reno Gazette Journal, Las Vegas NV, April 7, 2015, by phone.
"Nevada to Close Its Only Maximum Security Juvenile Detention Center," Anjeanette Damon, Reno Gazette Journal, March 11, 2015
http://www.rgj.com/story/news/2015/03/10/nevada-close-max-security-juvenile-detention-center/24718317/</t>
  </si>
  <si>
    <t>The California Constitution exempts legislative employees from civil service rules. Thus, legislators are able to hire as they see fit.
 Art. VII, §4 (a) of the state Constitution states: 
 "The following are exempt from civil service: (a) Officers and employees appointed or employed by the Legislature, either house, or legislative committees."</t>
  </si>
  <si>
    <t>Jeffry Pattison, Legislative Budget Assistant, January 30, 2015, Lowell, Mass., phone
N.H. tax-collection agency making changes after critical state performance audit, Ben Leubsdorf, Concord Monitor, August 27, 2013, http://www.concordmonitor.com/home/8188937-95/nh-tax-collection-agency-making-changes-after-critical-state-performance-audit?print=true
Performance Audit Reports, website of the Legislative Budget Assistant
http://www.gencourt.state.nh.us/LBA/AuditReports/performancereports.aspx</t>
  </si>
  <si>
    <t>Kim Chandler, the Associated Press, government reporter in Montgomery, Ala., Feb. 4, 2015, telephone interview.
Ed Packard, Alabama Secretary of State’s Office, director of elections, Feb. 6, 2015, telephone interview.
Mike Cason, Al.com, state government reporter, April 12, 2015, telephone interview.</t>
  </si>
  <si>
    <t xml:space="preserve">Arizona law prohibits elected officials from appointing or helping to get family members hired for a position that is paid for by the state. Cronyism and patronage are not explicitly addressed in law. </t>
  </si>
  <si>
    <t>Amy Carlson, Legislative Fiscal Division, Legislative Fiscal Analyst, 29 April 2015, Helena, Montana, email 
Financial Compliance Audit, Department of Livestock, May 2014, http://leg.mt.gov/content/Publications/Audit/Report/13-22.pdf</t>
  </si>
  <si>
    <t>Gerry Oligmueller, State Budget Administrator, phone interview, April 5, 2015
Mike Calvert, Director, Legislative Fiscal Office, phone interview, April 9, 2015
Nebraska Legislature website, The Budget Process, updated Feb. 9, 2015; 
http://nebraskalegislature.gov/about/budget_process.php</t>
  </si>
  <si>
    <t>The law prohibits all public servants from using their position “to secure special privileges or exemptions for himself or herself or his or her spouse, child, parents, or other persons standing in the first degree of relationship, or for those with whom he or she has a substantial financial relationship.” 
The law also expressly prohibits legislators from hiring, appointing, promoting (or advocating to hire, appoint, or promote) relatives —defined as “husband, wife, mother, father, stepmother, stepfather, mother-in-law, father-in-law, brother, sister, stepbrother, stepsister, half-brother, half-sister, brother-in-law, sister-in-law, daughter, son, stepdaughter, stepson, daughter-in-law, son-in-law, uncle, aunt, first cousin, nephew, or niece.”  § 21-8-304(a),  §25-16-(1001-1002)
The spouses of members of the General Assembly (as well as constitutional officers) are forbidden from being hired by any state agency unless they get prior approval from the Joint Budget Committee.  §21-1-(401-402) 
There is nothing explicit in the law regarding cronyism or patronage.</t>
  </si>
  <si>
    <t>Alabama law does outlaw nepotism in the state workforce. It states that no officer or employee of any state entity, which includes the Legislature, may appoint or enter into a contract with a relative for any position with the state or any of its agencies. The ban applies to relatives up to four degrees removed. The law does not apply to normal advancements through the state’s merit system. Violations of the law are classified as misdemeanors punishable by up to a year in jail and up to a $500 fine and may result in job termination. 
The state’s Ethics Law also states that state officials may not use their positions for personal gain to themselves or their families. Part of that law also stipulates that state officials may not solicit anything of value from subordinates. But it does not directly address the question of patronage, or favorable treatment to employees who have rewarded their superiors.</t>
  </si>
  <si>
    <t>Max Arinder - executive director for the Legislature's Performance Evaluation and Expenditure Review Committee: telephone interview - Feb. 10, 2015
Common Cause Mississippi President Lynn Evans - e-mailed answer to question - May 29, 2015
Legislature's Performance Evaluation and Expenditure Review Committee reports:
A Review of Selected Parole, Restitution, and Timely Release Issues of the Department of Corrections and State Parole Board - Sept. 9, 2014: www.peer.state.ms.us/reports/rpt586.pdf
Summaries of PEER Committee Reports - January 1, 2000-August 1, 2014: www.peer.state.ms.us/reports/rpt585.pdf</t>
  </si>
  <si>
    <t>Nepotism is plainly prohibited: anyone related to a legislator may not be employed by the Legislature for compensation during the legislative session, or by any agency established under A.S. 24.20. Another section of law prohibits legislators from threatening to take or withhold any legislative, administrative, or political action -- including employment or an appointment -- if someone would not provide a political donation.</t>
  </si>
  <si>
    <t>Rep. Phyllis Kahn, House of Representatives, 19 March 2015, St. Paul, Minnesota, phone interview
James Nobles, Office of the Legislative Auditor, 25 March 2015, St. Paul, Minnesota email interview
Evaluation Report, Minnesota Health Insurance Exchange (MNsure), Office of the Legislative Auditor, State of Minnesota, February 2015, http://www.auditor.leg.state.mn.us/ped/pedrep/mnsure.pdf
Legislative auditor: 'We think MNsure performed badly, Christopher Snowbeck and Jeremy Olson, Star Tribune, 17 February 2015, http://www.startribune.com/politics/statelocal/292227811.html
MNsure audit: 'very silly' turf battle contributed to issues, David Montgomery, Pioneer Press, 17 February 2015, http://www.twincities.com/politics/ci_27542674/mnsure-audit-failures-outweighed-achievements
Minnesota Health Insurance Exchange (MNsure), Minnesota Office of the Legislative Auditor, 19 March 2015, http://www.auditor.leg.state.mn.us/ped/2015/mnsure.htm 
Topics Selected for Evaluation by the Legislative Auditor in 2014, Minnesota Office of the Legislative Auditor, 18 March 2015, http://www.auditor.leg.state.mn.us/ped/evaltops.htm</t>
  </si>
  <si>
    <t>The Detroit News, March 26, 2015, "GOP lawmakers cut funds for economic growth agency"
http://www.detroitnews.com/story/news/politics/2015/03/26/economic-growth-agency-aid-cut/70524006/                                                                                                                          
The Detroit News, March 25, 2015, "House panel seeks $4.1 million cut in Detroit revenue sharing"                                 http://www.detroitnews.com/story/news/politics/2015/03/25/michigan-house-panel-seeks-cut-detroit-revenue-sharing-aid/70434974/                                                            
Bob Schneider, analyst for Citizens Research Council, former House Fiscal Agency staffer, phone interview, April 27, 2015
---
Peer Reviewer Source:
Michigan House Dems vow to fight new Senate office…"" Mlive, March 6, 2015; http://www.mlive.com/lansing-news/index.ssf/2015/03/michigan_house_dems_vow_to_fig.html</t>
  </si>
  <si>
    <t>Only the executive directors and members of the board of trustees are required to file asset disclosures with the Louisiana Board of Ethics. This covers the main decision-makers but does not include everyone involved, such as the chief investment officers. The reports are available online within days of their filing.</t>
  </si>
  <si>
    <t>Maine law does not require decision-makers at state-run pension funds to file asset disclosure forms, and in practice there are no asset disclosures.</t>
  </si>
  <si>
    <t xml:space="preserve">The asset and financial disclosure forms for trustees and management of the Kentucky Retirement Systems are available to the public for review and photocopying at the Kentucky Executive Branch Ethics Commission. They are not available online.    
Upon request, the agency will transmit small batches of documents through email or fax. However, in responding to requests for a larger number documents, generally more than 30, the commission staff will mail the forms. 
In those cases, requesters will be asked to cover the cost of photocopies and postage.  But there is no firm threshold for the maximum number of pages that will be transmitted by fax or email.
However, members of the board of the Judicial Form Retirement System that covers judges and judicial branch employees, and members of the Legislative Retirement System, which manages the pension fund for lawmakers, do not have to file asset and financial disclosure forms. </t>
  </si>
  <si>
    <t>A YES score is earned if the law prohibits nepotism, cronyism, and patronage with legislative staff. The law includes safeguards against arbitrary disciplinary actions, dismissal, promotion, and demotions.
A MODERATE score is earned if the law prohibits one of the three practices, but not all three.
A NO score is earned if no such law exists.</t>
  </si>
  <si>
    <t xml:space="preserve">Public Contracting Code, Rules and Policies - Division 247, Public Procurement of Supplies and Services, Sole-Source Procurements (7) (2004).
http://www.oregon.gov/DAS/EGS/ps/Pages/ors279-menu.aspx
Oregon Administrative Rule 125-247-9710 - Protests and Judicial Review of Sole- Source Procurements (2004)
http://arcweb.sos.state.or.us/pages/rules/oars_100/oar_125/125_247.html
Oregon Administrative Rule 137-047-0710 - Protests and Judicial Review of Sole- Source Procurements (2004)
http://arcweb.sos.state.or.us/pages/rules/oars_100/oar_137/137_047.html
---
Peer Reviewer Sources:
OAR 125-247-0710 &amp; OAR 17-047-0710 </t>
  </si>
  <si>
    <t>Colorado Revised Statutes, Public Official Disclosure Law, 24-6-202. Disclosure - contents - filing - false or incomplete filing -
penalty: http://www.sos.state.co.us/pubs/info_center/laws/Title24Article6Part2.html
Colorado Revised Statutes, Public Official Disclosure Law, 24-6-202. Disclosure - contents - filing - false or incomplete filing -
penalty: http://www.sos.state.co.us/pubs/info_center/laws/Title24Article6Part2.html
Confirmed with Richard Coolidge, communications director of the Colorado Secretary of State’s office in a Feb. 12, 2015, e-mail.</t>
  </si>
  <si>
    <t>All sources accessed on Jan. 27, 28, 2015: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“Michael McLaughlin Sentenced to 3 Years, Boston Globe, July 17, 2013
http://www.boston.com/metrodesk/2013/07/17/michael-mclaughlin-disgraced-chelsea-housing-authority-chief-faces-sentencing-today/4V198UVhlpxHpAV8ksmwMJ/story.html
All sources accessed on Jan. 27, 28, 2015:</t>
  </si>
  <si>
    <t>Political Reform Act of 1974, Government Code §81008, (1974)
http://leginfo.legislature.ca.gov/faces/codes_displaySection.xhtml?lawCode=GOV&amp;sectionNum=81008.
The Political Reform Act of 1974, Government Code §87200 (Amended 2012)
http://leginfo.legislature.ca.gov/faces/codes_displaySection.xhtml?lawCode=GOV&amp;sectionNum=87200.
The Political Reform Act of 1974, (Gifts) Government Code §82030 (Amended 2012)
http://leginfo.legislature.ca.gov/faces/codes_displaySection.xhtml?lawCode=GOV&amp;sectionNum=82028.
The Political Reform Act of 1974, (Family) Government Code §82030 (Amended 1980)
 http://leginfo.legislature.ca.gov/faces/codes_displaySection.xhtml?lawCode=GOV&amp;sectionNum=82029.
The Political Reform Act of 1974, (Income) Government Code §82030 (Amended 2012)
 http://leginfo.legislature.ca.gov/faces/codes_displaySection.xhtml?lawCode=GOV&amp;sectionNum=82030.</t>
  </si>
  <si>
    <t>Citizens can access the asset disclosure of records of decision-makers at KPERS at no cost on the Secretary of State's website. 
A link to the filings does not show up on the secretary's home page. Instead, a viewer must find the statements by using the drop-down menu under the "Elections &amp; Legislative" heading.  
The statements are available immediately if filed electronically or within 48 hours if submitted on paper.</t>
  </si>
  <si>
    <t>Disclosure reports filed by the governor and state cabinet-level officials, including the secretary of state, auditor, treasurer and the secretary of agriculture, are freely available online in pdf format on the Iowa Ethics and Campaign Disclosure Board's website. The reports are required to be filed electronically and are quickly made available to the public.
Disclosure records are available dating back to 2004. A review of records for 2014 and 2013 shows that all voting members of the Investment Board turned in forms. Legislators who serve as nonvoting members of the board are required to turn in forms through the legislative branch. Those disclosures were also available for free online and are published within a few days after receipt by either the secretary of the Senate or the chief clerk of the House.</t>
  </si>
  <si>
    <t xml:space="preserve">The Public Competitive Bidding Act of 1974. 61 O.S. Section 122 Taxpayer Suits to Enjoin Execution of Unlawful Contracts (1974)
http://www.oscn.net/applications/oscn/DeliverDocument.asp?CiteID=85280
Oklahoma Administrative Code, Title 260:65-27-27 Bid Protests (2014)
http://www.oar.state.ok.us/viewhtml/260_65-27-27.htm
Steve Hagar, Director of Central Purchasing for the Office of Management and Enterprise Services, telephone interview 3/6/15 2:30 p.m. </t>
  </si>
  <si>
    <t>Public Disclosure and Accountability Reporting/Lobbying Activity
http://apps.sc.gov/LobbyingActivity/LAIndex.aspx
Phone interview, John Ruoff, The Ruoff Group, April 17, 2015
Phone interview, John Crangle, Common Cause, April 9, 2015
Phone interview, Sue Berkowitz, SC Appleseed, April 9, 2015</t>
  </si>
  <si>
    <t>Arizona Revised Statutes, Title 38 - Public Officers and Employees
http://www.azleg.gov/ArizonaRevisedStatutes.asp?Title=38 (38-541 through 38-545)
Arizona Revised Statutes, Title 32-1401 - Definitions, http://www.azleg.state.az.us/ars/32/01401.htm
Attorney General Opinion No. I 78-018
http://azmemory.azlibrary.gov/cdm/singleitem/collection/agopinions/id/6846/rec/1
Laws current as of March 30, 2015.</t>
  </si>
  <si>
    <t>Dave Bordewyk, general manager of South Dakota Newspaper Association and lobbyist on its behalf, 2 April 2015, email.
Public Report Access, South Dakota Secretary of State website, https://sos.sd.gov/Lobbyist/LRPublicAccess.aspx, 2 April 2015.
 2014 Lobbyist Expense Report, Greg Dean, South Dakota Telecommunications Association, https://sos.sd.gov/Lobbyist/LRRptLobbyist.aspx?LBID=12359&amp;Ses=2014&amp;Typ=1, 2 April 2015.
 Lobbyist disclosure documents provided via email by Secretary of State Shantel Krebs, 14 May 2015.</t>
  </si>
  <si>
    <t>Ark. Code 21-8-701 (d, e), "Persons required to file," 1988
http://law.justia.com/codes/arkansas/2012/title-21/chapter-8/subchapter-7/section-21-8-701/
Ark Code 21-8-402, "Definitions," 1988
http://law.justia.com/codes/arkansas/2012/title-21/chapter-8/subchapter-7/section-21-8-402/</t>
  </si>
  <si>
    <t>Phone interview with Tom Humphrey, writer for the Knoxville News Sentinel, on Feb. 16, 2015.
 Interview with Dick Williams, chair of Common Cause Tennessee, Dec. 17, 2014 at Panera Bread.
 Tennessee Ethics Commission search page for lobbyist disclosure, accessed May 6, 2015 
 https://apps.tn.gov/ilobbysearch-app/search.htm</t>
  </si>
  <si>
    <t>Wanda Murren, press secretary for the Pennsylvania Department of State, 18 March 2015, Harrisburg, Pa., interview by phone and email. 
Corinna Wilson, executive director of the Pennsylvania Freedom of Information Coalition and principal of Wilson500, 27 January 2015, interview by phone.
Lobbyist registration and expense report database, Pennsylvania Department of State, accessed March 2015, https://www.palobbyingservices.state.pa.us/Public/wfSearch.aspx</t>
  </si>
  <si>
    <t>North Dakota Century Code, § 54-44.4-12, 2003, http://www.legis.nd.gov/cencode/t54c44-4.pdf.
North Dakota Administrative Code, § 4-12-14-01, 2004,  http://www.legis.nd.gov/information/acdata/pdf/4-12-14.pdf.
ND Admin. Code, § 4-12-14-02, 2004,  http://www.legis.nd.gov/information/acdata/pdf/4-12-14.pdf.
ND Admin. Code, § 4-12-14-03, 2004,  http://www.legis.nd.gov/information/acdata/pdf/4-12-14.pdf.</t>
  </si>
  <si>
    <t>About Public Office Financial Disclosure Law, APOC (http://doa.alaska.gov/apoc/faqs/faqpofd.html), accessed Feb. 9, 2015; 
 A.S. 39.50.020, Public official Financial Disclosure - Report of Financial and Business Interests (http://www.touchngo.com/lglcntr/akstats/Statutes/Title39/Chapter50/Section020.htm), accessed Feb. 9, 2015
 A.S. 39.50.030, Public official Financial Disclosure - Contents of Statements, (http://www.touchngo.com/lglcntr/akstats/Statutes/Title39/Chapter50/Section030.htm), accessed Feb. 9, 2015</t>
  </si>
  <si>
    <t xml:space="preserve"> Ohio Department of Administrative Services Instructions, Terms and on Bidding (last amended October 2013): http://www.procure.ohio.gov/pdf/iandt16.pdf 
 Ohio DAS Request for Proposal Instructions (undated): https://procure.ohio.gov/Zip/RFP%20Instructions/5.1%20Instructions.pdf 
 Vendor Handbook, page 16: http://www.procure.ohio.gov/pdf/vendorhandbook.pdf 
 Ohio Revised Code 5525.01 (paragraph 3), Advertisement for bids, awarding of contracts, ODOT letting fund, 1997 (last amended Sept. 22, 2008): http://codes.ohio.gov/orc/5525.01</t>
  </si>
  <si>
    <t>Lee Slater, executive director, Oklahoma Ethics Commission. Telephone interview 2/22/2015 4:35 p.m. 
M. Scott Carter, political journalist for Oklahoma Watch, telephone interview, 2/21/2015 10 a.m.
Sample Oklahoma lobbyist spending report from January 2015 for lobbyst James Craig Perry:
https://drive.google.com/file/d/0B0BgaBXva60Wa0J5Ui1TSHdIb2M/view?usp=sharing
Oklahoma's lobbyist reporting online system: https://guardian.ok.gov/PublicSite/Reports/Reports.aspx</t>
  </si>
  <si>
    <t>No such law exists. 
 Contract Awards Protest Procedure, Office of the State Comptroller, Revised March 2012, http://osc.state.ny.us/agencies/guide/mywebhelp/content/xi/17.htm</t>
  </si>
  <si>
    <t>Ryan Deckert is the president of the Oregon Business Association. He was interviewed by phone March 30. 
Steve Kafoury is a former house representative and a state senator. He is currently a lobbyist. He was interviewed by phone March 31. 
Oregon Government Ethics Commission Lobbyist Expenditures, Oregon.gov/ogec/pages/public_records.aspx, accessed on April 5, 2015.</t>
  </si>
  <si>
    <t>The asset disclosure statements of state pension fund decision-makers, including the executive director, chief investment officer and others, are available to the public for free, but they are not available online, as some disclosure forms are for other state officials. 
 However, the statements for pension fund decision-makers can be requested by email, mail or in person from the inspector general's office and will be sent electronically or in hard-copy form for free and within a week, said Inspector General Cynthia Carrasco.</t>
  </si>
  <si>
    <t>Protest Procedures(1999) 01NCAC05B-1519, 1520. http://reports.oah.state.nc.us/ncac/title%2001%20-%20administration/chapter%2005%20-%20purchase%20and%20contract/subchapter%20b/01%20ncac%2005b%20.1519.pdf
E-mail, June 25, 2015 from James Drennan, professor of public law and government, UNC School of Government.</t>
  </si>
  <si>
    <t>Michael Dresser, Baltimore Sun reporter, telephone interview 3/21/15;
Bryan Sears, Daily Record reporter, telephone interview 3/29/15, 
Eileen Canzian Baltimore Sun politics editor, telephone interview, 3/17/15, 
editorial Baltimore Sun "A peak into Md Health Exchange's failed launch," 2/18/14 http://articles.baltimoresun.com/2014-02-18/news/bs-ed-health-exchange-audit-20140218_1_maryland-health-connection-health-exchange-website, 
Correspondence from Office of Legislative Audits to joint committee, 4/3/14 http://www.ola.state.md.us/reports/Performance/MHBE-Ltr14.pdf, 
List of standing committes, Maryland House, Maryland Senate here: http://mgaleg.maryland.gov/webmga/frmcommittees.aspx?pid=commsenaudio&amp;tab=subject7 accessed 6/1/15 http://mgaleg.maryland.gov/webmga/frmcommittees.aspx?pid=commsenaudio&amp;tab=subject7 accessed 6/1/15</t>
  </si>
  <si>
    <t>Tony Bledsoe, Legislative Inspector General, Columbus, 12-31-14 email 
Example of spending by the former Senate president, now a lobbyist: http://www2.jlec-olig.state.oh.us/olac/Reports/LegislativeExpenditureSearch.aspx
Example of registration form for former state Senate president with BP America: http://www2.jlec-olig.state.oh.us/olac/Reports/InitialView_Legislative.aspx?id=84016
Example of search for White Hat Management, a charter school operator: http://www2.jlec-olig.state.oh.us/olac/Reports/FormsFiled.aspx?id=1128&amp;type=e</t>
  </si>
  <si>
    <t>NMSA &gt; CHAPTER 13 Public Purchases and Property &gt; ARTICLE 1 Procurement &gt; 13-1-172. Right to protest (1987); 13-1-174. Authority to resolve protests (1987); 13-1-175. Protest; determination. (1984)
 http://public.nmcompcomm.us/nmnxtadmin/NMPublicLink.aspx?jd=13-1-172 http://public.nmcompcomm.us/nmnxtadmin/NMPublicLink.aspx?jd=13-1-174 http://public.nmcompcomm.us/nmnxtadmin/NMPublicLink.aspx?jd=13-1-175</t>
  </si>
  <si>
    <t>Jim Silrum, deputy secretary of state, interviewed by phone from Bismarck, N.D., Feb. 25, 2015 and email, March 4,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“Registered lobbyists,” Office of Secretary of State, http://sos.nd.gov/lobbyists/registered-lobbyists, accessed March 23, 2015.
Connie Sprynzynatyk, League of North Dakota Cities, Lobbyist Expenditure Report, July 10, 2014. Obtained from Lori Feldman, Central Indexing Unit lead in Office of Secretary of State, email, June 1, 2015.
Jerald A. Hjelmstad, League of North Dakota Cities, Lobbyist Expenditure Report, July 3, 2014. Obtained from Lori Feldman, Central Indexing Unit lead in Office of Secretary of State, email, June 1, 2015.
R. Blake Crosby, League of North Dakota Cities, Lobbyist Expenditure Report, July 3, 2014. Obtained from Lori Feldman, Central Indexing Unit lead in Office of Secretary of State, email, June 1, 2015.
Feldman, interviewed by phone from Bismarck, N.D., May 4, 2015.</t>
  </si>
  <si>
    <t>Blair Horner, New York Public Interest Research Group, Legislative Director, Feb. 24, 2015, New York, phone; 
Lobbying data from Joint Commission on Public Ethics, Open New York, accessed Feb. 28, 2015, https://data.ny.gov/browse?Dataset-Information_Agency=Joint+Commission+on+Public+Ethics&amp;utf8=%E2%9C%93; 
Lobbying Online Filing System, Joint Commission on Public Ethics, accessed Feb. 28, 2015, https://onlineapps.jcope.ny.gov/Lobbywatch/Menu_reports_public.aspx</t>
  </si>
  <si>
    <t xml:space="preserve">Phone interview Feb. 25, 2015, with Jane Pinsky director of NC Coalition for Lobbying and Government Reform. 
Phone interview March 9, 2015 with Ed Turlington, lobbyist and lawyer specializing in lobby issues. 
Phone interview March 11, 2015, with John Hood, former chairman of the John Locke Foundation. </t>
  </si>
  <si>
    <t>Patrick Flood, Maine Senator and former chair, Appropriations Committee, 13 February 2015, in person interview.
Christopher Nolan, Director, Office of Fiscal and Program Review, 13 February 2015, in person interview.
Pola Buckley, Maine State Auditor, 23 February 2015, in person interview.</t>
  </si>
  <si>
    <t xml:space="preserve">The Secretary of State’s election division follows all rules against nepotism in its hiring, firing and promotions. There have been no problems with that in the office’s small staff, state elections director Peggy Nighswonger said. 
Bob Kuchera of the Wyoming Public Employees Association confirms Nighswonger's comment. "We don't know of any past [allegations]," in that office, he said. 
There are no rules against cronyism or patronage in state statute. Public employees are not allowed to “advocate or cause the employment, appointment, promotion, transfer or advancement of a family member to an office or position of the state, a county, municipality or a school district,” Wyoming statute reads. </t>
  </si>
  <si>
    <t>Virginia has no limitations on individual donations to candidates or political parties.</t>
  </si>
  <si>
    <t>Jon Offredo, government reporter, The News Journal, in-person interview,  February 17, 2015;
Jon Offredo, "Audit questions fire company expenses", delawareonline.com, October 23, 2014: http://delonline.us/1LqrLIV;
Jon Offredo,"Auditor: state misused grant funds", delawareonline.com, March 27, 2014: http://delonline.us/1Lqs06J; 
Auditor press release, June 11, 2014, http://1.usa.gov/1Lqqvpa</t>
  </si>
  <si>
    <t>Susan Boe, New Mexico Foundation for Open Government, executive director, 17 April 2015, via phone.
State Sen. Sander Rue, 17 April 2015, via phone. 
State Rep. Jeff Steinborn, 17 April 2015, via phone.
How a reform bill loses its teeth in 60 days, Michael Sol Warren, New Mexico in Depth, 25 March 2015, 
http://nmindepth.com/2015/03/25/how-legislation-goes-from-having-teeth-to-having-none/</t>
  </si>
  <si>
    <t>Amelia Chassé, press secretary, Gov. Greg Abbott, telephone interview, email, Feb. 5, 2015
 Traveling Governor 'not minding the store,' Peggy Ficak, San Antonio Express-News, April 26, 2014
 http://www.expressnews.com/news/local/politics/article/Traveling-gov-not-minding-the-store-5431220.php
 Texas Attorney General Opinion OR2014-07330, accessed June 12, 2015
 https://www.texasattorneygeneral.gov/opinions/openrecords/50abbott/orl/2014/pdf/or201407330.pdf 
 Governor's Travels Raising Some Concerns, Peggy Ficak, San Antonio Express-News, March 21, 2004.
 http://www.highbeam.com/doc/1G1-114494530.html</t>
  </si>
  <si>
    <t>Joe Donohue, NJ Election Law Enforcment Commission deputy director, office interview 1/30/15 
Lobbyist , Cullen McAuliffe, managing partner at Impact NJ, 2/26/15 phone interview. 
ELEC website, lobbyists annual reports: https://wwwnet1.state.nj.us/lpd/elec/AGAA/lobby_reports.aspx
Annual Report of the lobbying firm Impact NJ, accessed 6/10/15, https://wwwnet1.state.nj.us/lpd/elec/AGAA/DownloadFile.aspx?docid=5540</t>
  </si>
  <si>
    <t>Phone interview from Hartford, Robert Ward, state auditor, Feb. 23, 2015.
"Auditors Slam State Health Department," by Jon Lender, The Hartford Courant, Oct. 30, 2013. http://articles.courant.com/2013-10-30/news/hc-audit-health-department-1031-20131030_1_health-department-audit-report-auditors
Letter to the Governor from state auditors re. State Employees Retirement System, June 17, 2015, http://www.cga.ct.gov/apa/reports/letters/LETTERS_Letter%20to%20Governor%20re%20SERS_20150617.pdf
"Audit: Millions may have been wasted in disability payments," by Susan Haigh, Associated Press, published on ctpost.com, June 17, 2015.  http://www.ctpost.com/news/article/Auditors-raise-issues-with-Connecticut-disability-6332790.php 
Joint letter from the APA and the state Attorney General's Office, Nov. 20, 2013, https://s3.amazonaws.com/s3.documentcloud.org/documents/1510976/special-letter-regarding-investigation-of-cjis.pdf</t>
  </si>
  <si>
    <t>There are no documented cases of such nepotism and cronyism in hiring GAB staff during the study period, and state law limits who may work there. For example, members of the board must be former or retired circuit judges. That limits the opportunity for nepotism.
Nepotism and cronyism as such do occur in Wisconsin. For example, in May 2015, Gov. Scott Walker appointed the son of his campaign manager, Michael M. Grebe, to the University of Wisconsin Board of Regents, and he appointed an attorney who has worked for the Republican Party in several high-profile cases, James Troupis, to fill the seat of a retiring Dane County Circuit Judge. But nepotism and cronyism don't appear to be a problem at the Government Accountability Board.</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</si>
  <si>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Greg Fugate, audit manager at the Colorado Office of the State Auditor, during a Feb. 27, 2015 phone interview. 
“Colorado's child welfare watchdog says Denver Human Services action was ‘egregious’,” ABC 7 News Denver, April 6, 2015: http://www.thedenverchannel.com/news/call7-investigators/colorados-child-welfare-watchdog-says-denver-human-services-action-was-egrigious
Office of State Auditor website, ODS Audit reports by Type, access June 6, 2015: http://www.leg.state.co.us/OSA/coauditor1.nsf/ReportPublicType?OpenForm&amp;Start=1&amp;Count=900&amp;Collapse=1&amp;Seq=6</t>
  </si>
  <si>
    <t>Les Kondo, Hawaii State Ethics Commission, executive director, Honolulu, Hawaii, 2 February 2015, telephone 
 Resolution of Investigations, Hawaii State Ethics Commission, 2 February 2015, http://files.hawaii.gov/ethics/advice/ROI2015-1.pdf
 Lobbyists fined for failing to register, Gordon Pang, Honolulu Star-Advertiser, 5 February 2015, http://www.staradvertiser.com/newspremium/20150205_Lobbyists_fined_for_failing_to_register.html?id=290886121
 Hawaii Monitor: The Case of a Wayward Land Use Lobbyist. Violations by Land Use Research Foundation lobbyist David Arakawa underscore the need for tougher lobbying laws at both the state and city levels, Ian Lind, Civil Beat, 11 February 2015, http://www.civilbeat.com/2015/02/hawaii-monitor-the-case-of-a-wayward-land-use-lobbyist/
 Developers’ group reports spending minuscule amount on lobbying, Ian Lind, blogger, 11 February 2015, http://www.ilind.net/2015/02/11/developers-group-reports-spending-minuscule-amount-on-lobbying/</t>
  </si>
  <si>
    <t>Dianna Wimpey, Office of the New Hampshire Secretary of State, election assistant, January 24, 2015, Lowell, Mass., phone
David Scanlan, Office of the New Hampshire Secretary of State, senior deputy secretary of state, January 9, 2015, Lowell, Mass., phone 
Lobbyists, website of the New Hampshire Secretary of State, accessed Jan. 1-15, 2015
http://sos.nh.gov/LobReports.aspx</t>
  </si>
  <si>
    <t>Sondra Cosgrove, Professor of History, College of Southern Nevada and President, League of Women Voters Las Vegas Valley, Las Vegas, NV, March 17, 2015, by phone. 
Michael Green, Associate Professor of History, University of Nevada Las Vegas, San Francisco, CA, March 12, 2015, by phone.
Nevada Lobbyist Information, Nevada Legislature, accessed March 17, 2015
https://www.leg.state.nv.us/AppCF/lobbyist/</t>
  </si>
  <si>
    <t>There is no evidence that the Secretary of State's office has based its personnel decisions on nepotism, cronyism and patronage. The office is small and most of the employees have been on the job a long time.
  The Secretary of State bases decisions such as hiring, firing, and promotions based on many factors, chief among them a person’s qualifications and job performance. “Nepotism, cronyism, and patronage have no bearing,” said a spokesman for the Secretary of State’s office.
  Phil Kabler, statehouse correspondent for the Charleston Gazette, said he was not aware of any nepotism, cronyism or favoritism within the state election bureau. “Some of the people working there have been there for quite some time,” Kabler added. “They’ve managed to hold their positions through several secretaries of state.”</t>
  </si>
  <si>
    <t>Margarita Fernández, Chief of Public Affairs, California State Auditor, March 18, 2015, Sacramento, email
Assemblyman Adam Gray, D-Merced, chairman of Joint Legislative Audit Committee, 2012-14, interview, May 18, 2015
California State Auditor, Whistleblower Resources, Apr. 22, 2015
http://www.auditor.ca.gov/hotline
California State Auditor, Investigations of Improper Activities by State Agencies and Employees, Dec. 2014
https://www.auditor.ca.gov/pdfs/reports/I2014-1.pdf
Los Angeles Times, "Whistle-blower cases cost California $89,000, state auditor reports," Dec. 24, 2014
http://www.latimes.com/local/california/la-me-state-auditor-report-20141225-story.html</t>
  </si>
  <si>
    <t>Patrick O'Donnell, clerk of the Nebraska Legislature, phone interview March 27, 2015
Gavin Geis, executive director, Common Cause Nebraska, in-person interview, The Mill coffeeshop, March 11, 2015
Frank Daley, executive director, Nebraska Accountability and Disclosure Commission, phone interview, March 9, 2015</t>
  </si>
  <si>
    <t>According to statute, state employees required to file asset disclosure forms include anyone “authorized by law to promulgate rules and regulations” or vote on the adoption of them, and anyone “designated as a decision-making public servant”--meaning, employees of state departments, judges, commissions, and elected officials who have supervisory authority of contract negotiation, rule adoption, and purchasing decisions. The Missouri Ethics Commission's executive director is responsible for making the forms available to the public for at least five years. The executive director is required by law to “keep a public record of all persons inspecting or copying financial statements.”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</si>
  <si>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Kerrie Stillman, Commission on Ethics Director of Communciations and Operations, interviewed by phone March 27, 2015
Mark Herron, attorney and ethics expert, interviewed by phone April 3, 2015
Annual Report to the Florida Legislature 2012, http://www.ethics.state.fl.us/publications/2012%20Annual%20Report.pdf, accessed April 15, 2015 at http://www.ethics.state.fl.us
Howard Finkelstein, Public Defender of Broward County, interviewed by phone March 27, 2015
David Bogenschutz, Florida lawyer who often represents judges in JQC cases, interviewed by phone April 3, 2015</t>
  </si>
  <si>
    <t>Mary Baker, Commissioner of Political Practices, program supervisor, 9 March 2015, Helena, Montana, email
Charles S. Johnson, Lee Newspapers State Bureau, Bureau Chief, 24 February 2015, Helena, Montana, email
Commissioner of Political Practices, Lobbyist and principal search, https://app.mt.gov/cgi-bin/camptrack/lobbysearch/lobbySearch.cgi?SESSION=2016&amp;SEARCH_TYPE=ALL_LOBBY&amp;ACTION=STARTSEARCH&amp;LASTNAME=C&amp;Submit=Continue</t>
  </si>
  <si>
    <t>Auditor: probe of ethics commission will be limited to performance review,” by Aaron Gould Sheinin, October 23, 2013. http://www.ajc.com/news/news/state-regional-govt-politics/auditor-probe-of-ethics-commission-will-be-limited/nbWz9/
 Interview with William Perry, Executive Director, Common Cause Georgia, January 23, 2015. 
 2014 Performance Audit - http://www.audits.ga.gov/rsaAudits/viewMain.aud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 Judge Brenda S. Weaver – Vice-Chairman, Judicial Qualifications Commission – e-mail June 5, 2015</t>
  </si>
  <si>
    <t>Deborah Moreau, lawyer Public Integrity Commission, email interview, February 6, 2015; 
Review of Public Integrity Commission post-employment opinions, 14-29, 1991-2014, accessed March 25, 2015, http://1.usa.gov/1ABTzoV; 
Review of Public Integrity Commission opinions, accessed March 25, 2015, http://1.usa.gov/1zzxJlh
Public Integrity Commission website,  accessed March 25, 2015, http://depic.delaware.gov/; 
29 Del. C. 5810, Approved July 26, 1994: http://delcode.delaware.gov/sessionlaws/ga137/chp467.shtml;</t>
  </si>
  <si>
    <t>As in other areas, Vermont does not monitor campaign finance, nor does it routinely check for possible wrongdoing. It relies on complaints. In politics, almost all the complaints are from opposing candidates. Each party does its best to keep tabs on the receiving and spending of the other, and presumably would complain to both the Attorney General's office and to the media if it suspected chicanery. 
 During the period of study, there have been no complaints about individuals exceeding their spending limits. Paul Burns, the VPIRG executive director, said he had "no information, or even (heard) any strong suggestion" about higher-than-legal donations.</t>
  </si>
  <si>
    <t>Jay Zsorey, Financial Audit Director, telephone interview 2/27/2015
National State Auditors Association Arizona Peer Review Report, Accessed May 7, 2015
http://www.azauditor.gov/PDF/NSAA_Peer_Review-2013.pdf
Arizona Auditor General State Agency Reports &amp; Publications, Accessed May 7, 2015
http://www.azauditor.gov/reports-publications/state-agencies</t>
  </si>
  <si>
    <t>"Legislator's Bill Could Have Benefited His Insurance Agency — And He Was Told It Was OK," by Jon Lender, The Hartford Courant, April 18, 2015, http://www.courant.com/politics/hc-lender-conflict-or-not-0419-20150418-column.html#page=1
In person interview with Carol Carson, executive director, Office of State Ethics, Jan. 21, 2015, in Hartford.
"Diageo, Pfizer pay to settle 2012 DNC ethics" by Mark Pazniokas, The CT Mirror, June 30, 2014, http://ctmirror.org/2014/06/30/diageo-pfizer-pay-to-settle-2012-dnc-ethics-violation/
OSE Stipulation and Consent Order, issued Jan. 22, 2015, http://www.ct.gov/ethics/lib/ethics/enforcement_actions/2015/2014-19_stipulation_and_consent_order_-_signed.pdf
Sharon Dexler, Administrative Assistant, Judicial Review Council. Interview, July 2015.
Dennis O'Connor, Executive Director, Judicial Review Council. Email interview, July 27, 2015.</t>
  </si>
  <si>
    <t>In law, the leadership of the entity/ies for judicial discipline is protected from political interference.</t>
  </si>
  <si>
    <t>Because of the lack of campaign finance caps, there are no limits to respect. That status of the law has drawn criticism from open government advocates and a journalist has found that $8 out of every $10 in legislator donations come from special interest groups.</t>
  </si>
  <si>
    <t>Interview with Rick Locker, reporter for the Memphis Commercial Appeal, on Jan. 9, 2015 at Tazza restaurant.
 Email from Andrea Zelinski, reporter for the Nashville Scene, on May 15, 2015.
 Gov. Bill Haslam's website with schedule: 
 http://www.tn.gov/governor/ (accessed May 17, 2015)
 Tennessee General Assembly website
 http://www.capitol.tn.gov. (accessed May 17, 2015)
 Tennessee Coalition for Open Government website with story about press corps sending letter to Gov. Bill Haslam: 
 http://tcog.info/press-corp-asks-for-haslam-speech-schedule/</t>
  </si>
  <si>
    <t>Tony Venhuizen, chief of staff, Office of Gov. Dennis Daugaard, 28 February 2015, email.
 Jonathan Ellis, reporter and columnist, Argus Leader, 2 March 2015, email.
 State Sen. Mike Vehle, R-Mitchell, 4 March 2015, phone.
 News Tips for Jan. 11-17, 2014, South Dakota State News, http://news.sd.gov/newsitem.aspx?id=15620, 10 January 2014.</t>
  </si>
  <si>
    <t>The absence of limits on political spending means that a relatively exclusive circle of rich, politically connected donors has inordinate influence over the outcome of elections in Texas, say watchdog groups.
Craig McDonald, director of Texans for Public Justice, which has used ethics commission data to study contributions and political spending in Texas, said about 250 individuals and political committees supply nearly 40 percent of all the campaign money in Texas elections.  “A very small group of individuals and institutions control a disproportionate amount of campaign money,” he said.
On the other side of the issue are those who believe uncapped contributions enhance freedom of speech in the political arena. 
“I would tell you we live in Texas and we’re free,” said attorney Jim Clancy, a member of the Texas Ethics Commission. “And I’m comfortable with that regulatory environment where people can spend their money and make their voice heard as loud as it can be heard.  But disclosure is the public's only protection.”</t>
  </si>
  <si>
    <t>Luis Toro, director of Colorado Ethics Watch, a Denver-based nonprofit that “has been actively monitoring the activities of the Colorado Independent Ethics Commission (“IEC”) since the IEC first met in 2008,” during a Jan. 26, 2015 phone interview.
 Elena Nunez, director of Colorado Common Cause, during a Feb. 23, 2015 phone interview. “Colorado ethics panel compares Hickenlooper, Gessler complaints,” March 10, 2014: http://www.denverpost.com/news/ci_25312323/gov-hickenlooper-has-unlikely-ally-ethics-complaint
 “Colorado Secretary of State Scott Gessler wrong to use state funds for trip, ethics commission rules,” Denver Post, June 13, 2013: http://www.denverpost.com/breakingnews/ci_23453397/colorado-secretary-state-scott-gessler-wrong-use-state#ixzz2a5t6nEQO 
 “RE: Request to Lift Stay in Complaint 14-07 (Rowland),” Ethics Watch letter to IEC, Feb. 24, 2015: http://www.citizensforethics.org/page/-/COLORADO/pdfs/IEC/Request%20to%20Lift%20Stay.pdf</t>
  </si>
  <si>
    <t>Office of S.C. Governor Nikki Haley:
http://www.governor.sc.gov/Lists/Calendar/calendar.aspx
S.C. Senate Calendar:
http://www.scstatehouse.gov/sessphp/sencal.php
S.C. House Calendar
http://www.scstatehouse.gov/sessphp/houcal.php
March 23, 2015 phone interview with S.C. FOIA Attorney Jay Bender.
March 20, 2015 phone interview with S.C. Press Association Executive Director Bill Rogers</t>
  </si>
  <si>
    <t>There is no agency that monitors elections. Two state agencies administer elections and investigate allegations of misconduct - the Secretary of State's Office and the Attorney General's office, respectively. Neither office has been accused of nepotism, cronyism nor patronage during the period of study.
 Paul Burns, Executive Director of VPIRG, said he knew of "no evidence" of nepotism, cronyism, or patronage in either agency.</t>
  </si>
  <si>
    <t>While there are limits that an individual can give to a candidate, there are no limits on contributions to political parties in Tennessee.
A look at the Registry of Election Finance minutes from meetings from January 2013 to December 2014 don’t show “documented” cases where individuals gave more than the limit. There were a few audits that showed some candidates taking more than the $50 cash limit allowed. But the cash never exceeded the legal limit if that same donor had written a check. 
State law also makes clear that an individual can’t use a conduit to go above the limit. Tenn. Code Ann. § 2-10-303(3) http://search.mleesmith.com/tca/02-10-0303.html
 But there are ways to circumvent donation limits to a candidate — independent expenditures, giving money to a political party or PAC as opposed to the candidate. 
 “They’re very good about reporting individual contributions and that is required,” said Tom Humphrey a veteran statehouse reporter for the Knoxville News Sentinel. “Individual contributions are well disclosed.” 
 But Humphrey said “there are all the ways in the world” to legally circumvent the individual donations limits — provided its done the right way. “If you’re familiar with Citizens United and the new Super PAC phenomenon, you’re seeing that in Tennessee and the other states,” he said. 
 Donors to a 501(c)(4) organization don’t have to be disclosed, he said. Also, Humphrey said, individuals and organizations are free to spend money on ads and mailers in support of a candidate or to help defeat the favored candidate’s opponent provided they aren’t working directly with that candidate and aren’t expressly advocating for the politician’s election or defeat.</t>
  </si>
  <si>
    <t>James R. Cassie, retired lobbyist,  Jan. 15, 2015, Sacramento, email
Jay Wierenga, Fair Political Practices Commission, Communications Director, Jan. 22, 2015, Sacramento, email
Fair Political Practices Commission, accessed on April 22, 2015,
http://www.fppc.ca.gov/index.php?id=2
Commission of Judicial Performance, Annual Report, 2014
http://cjp.ca.gov/res/docs/annual_reports/2014_Annual_Report.pdf</t>
  </si>
  <si>
    <t>Wyoming Constitution, Article 5, Section 6, Commission on judicial conduct and ethics, 2008
http://legisweb.state.wy.us/statutes/constitution.aspx?file=titles/97Title97.htm</t>
  </si>
  <si>
    <t>Interview with then-Rhode Island Governor Lincoln Chafee, Dec. 18, 2014, RI State House, in person
Interview with Joy Fox, Governor Gina Raimondo’s communications director, on Feb. 3, 2015.
Interview with Larry Berman, press secretary for House Speaker Nicholas Mattiello, Dec. 16, 2014, Rhode Island, phone.
Interview with Ed Fitzpatrick, Providence Journal political columnist, Dec. 16, 2014.
Website of Governor Gina Raimondo. Calendar. Accessed April 17, 2015. http://www.ginaraimondo.com/upcoming-events</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</si>
  <si>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"$11,000 in ethics fines fall on Darr," Claudia Lauer, Arkansas Democrat-Gazette, December 31, 2013. 
http://www.arkansasonline.com/news/2013/dec/31/11000-ethics-fines-fall-darr-20131231/
“State ethics panel fines senator $8,000 for violations,” Associated Press, August 16, 2013. http://www.arkansasonline.com/news/2013/aug/16/state-ethics-panel-fines-senator-8000-violations/
“Ethics Commission fines Bookout $4,000 for 2010 campaign violation,” Jason Tolbert, Talk Business, April 2014. 
http://talkbusiness.net/2014/04/tolbert-ethics-commission-fines-bookout-4000-fo-2010-campaign-violation/</t>
  </si>
  <si>
    <t>Terry Mutchler, former executive director of the Office of Open Records / current head of the transparency practice at Pepper Hamilton, Philadelphia, 28 January 2015, interview by phone. 
Craig Staudenmaier, managing partner, Nauman Smith, 30 January 2014, Harrisburg, Pa., interview by phone.
Corinna Wilson, executive director of the Pennsylvania Freedom of Information Coalition and principal of Wilson500, 27 January 2015, interview by phone.</t>
  </si>
  <si>
    <t>Barry Erwin, president of the Council for a Better Louisiana, in-person interview, Feb. 16, 2015
Robert Scott, of the Public Affairs Research Council, in-person interview, Feb. 19, 2015
State Rep. Jim Fannin, R-Jonesboro, and the chairman of the House Appropriations Committee where the annual state budget begins, in-person interview, Feb. 19, 2015
Jan Moller, executive director of the Louisiana Budget Project, in-person interview, Feb. 5, 2015
Comp in the Capitol: Legislative Audit Advisory Council Members Assess Costs and Potential Solutions Ahead of 2015 Session, Feb. 20, 2015
http://compblog.com/comp-in-the-capitol-legislative-audit-advisory-council-members-assess-costs-and-potential-solutions-ahead-of-2015-session/
“Audit: Student Counts Intended to Cause Shortfalls,” by Sue Lincoln, WRKF-FM (Baton Rouge), March 20, 2015.
http://wrkf.org/post/audit-student-counts-intended-cause-shortfalls
“Audit Council Wants Update on Madison Parish Hospital,” by myarklatex.com, July 17, 2013
http://www.myarklamiss.com/story/d/story/audit-council-wants-update-on-madison-parish-hospi/38881/tFOVCVTYE0elmTZBBWgw4g
“Health leader defends Medicaid report,” by Walter Pierce, IND (Lafayette), Sept. 18, 2014
http://theind.com/article-18734-health-leader-defends-medicaid-report.html</t>
  </si>
  <si>
    <t xml:space="preserve">Nick Budnick, reporter for The Oregonian, the state's largest daily newspaper. Queried via email on January 19, 2015. 
Hannah Hoffman, reporter for The Statesman Journal, the state's capital daily newspaper. Queried via email on January 19, 2015. 
Nigel Jaquisss, reporter for Willamette Week, the state's Pulitzer Prize-winning weekly. Queried via email on January 19, 2015. </t>
  </si>
  <si>
    <t>Rob Nichols, press secretary, Ohio governor's office, Columbus, phone interview, 1-16-15
Dennis R. Hetzel, executive director, Ohio Newspaper Association, Columbus, 2-15-15 email
Ohio House committee schedule for week of Jan. 26, 2015: http://www.ohiohouse.gov/Assets/CommitteeSchedule/calendar.pdf
Ohio Senate session dates (and journals of sessions already completed) for January 2015: http://www.ohiosenate.gov/session/session-dates
Here's Gov. Kasich's schedule, parts of it, anyway, Randy Ludlow, Your Right to Know blog, Aug. 17, 2012 (this has not changed since): http://www.dispatch.com/content/blogs/your-right-to-know/2012/08/govsked.html</t>
  </si>
  <si>
    <t>Telephone interview with Brady Henderson, Legal Director of ACLU Oklahoma, 1/16/15 3:45 p.m. CST
Telephone interview with Joey Senat, Freedom of Information Oklahoma board member and professor of media law at Oklahoma State University, 1/15/15, 10 a.m. CST
Telephone and email conversation with Michael McNutt, press secretary for Gov. Mary Fallin, 1/26/15 12:15 p.m. CST
Link to copy of Gov. Mary Fallin's daily calendar for Jan. 26, 2015
https://drive.google.com/file/d/0B0BgaBXva60WQWVpUlFkZEdIbm8/view?usp=sharing</t>
  </si>
  <si>
    <t>Donations to candidates are capped at $3,500 for statewide races and $1,000 for local races per election cycle. Longtime state politicians, however, seem to respect the limits less and less.
For example, disgraced Speaker of the S.C. House Bobby Harrell, who last October resigned from office after pleading guilty to six counts of misuse of campaign funds. Among numerous other abuses – including fictitious plane trips for legislative business – Harrell made two contributions to the campaign of Attorney General Alan Wilson for $3,500 each, one from his own campaign funds and one from a political action committee with which he was associated. (Wilson returned the money, which was among $134,000 in unreported campaign donations, once it was discovered. Wilson, despite a very public battle with the Speaker,  later launched the investigation against Harrell.)
Also, the S.C. Ethics Commission discovered earlier this year that Lt. Governor Henry McMaster, who won the seat last November, took 51 “over-the-limit contributions to help retire his campaign debt,” according to an Associated Press report.
There are, also, other means that elected officials have for garnering contributions in ways that skirt state campaign finance laws.  Former gubernatorial candidate Vincent Sheheen said Governor Nikki Haley frequently took full political advantage of companies doing business with the state. “Those companies are very politically involved as well, especially with the Executive branch, with making donations, a bundle of money, things like that, because they get so much money out of the system," he said. "There’s no transparency on that. A company could bundle $100,000 from employees and you would never know it because when they disclose contributions, they don’t have to put where they work. I experienced that in the governor’s campaign, where some of these companies would have Governor Haley go down to Florida, they’d bundle up a bunch of money, they’d give it to her, and you really couldn’t trace it back to those companies.”</t>
  </si>
  <si>
    <t xml:space="preserve">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Partisan politics sidelines prevailing wage, Ronnie Ellis, Glasgow Daily Times, 16 December 2014, http://www.glasgowdailytimes.com/news/partisan-politics-sidelines-prevailing-wage/article_85fce5a8-85a6-11e4-acc0-2363ac4e4533.html accessed 25 January 2015. 
Panel reviewing child abuse deaths to begin hiring staff to analyze cases, Beth Musgrave, Lexington Herald-Leader, 10 July 2014, http://www.kentucky.com/welcome_page/?shf=/2014/07/10/3331180_panel-reviewing-deaths-from-child.html accessed 25 January 2015.
. </t>
  </si>
  <si>
    <t>Timothy Hogan, Executive Director of the Arizona Center for Law in the Public Interest, in-person interview, 2/26/2015
Commission on Judicial Conduct Case Summary, Accessed June 30, 2015, http://www.azcourts.gov/Portals/137/SummaryMajorCases.pdf
Pima judge's conduct censured, Veronica M. Cruz, Arizona Daily Star, April 26, 2013, Accessed June 30, 2015, http://tucson.com/news/local/crime/pima-judge-s-conduct-censured/article_4a459fc6-b3ab-5b33-bd7b-9218b0e5207c.html
Scott Sulley disbarred in Arizona, Maricopa Monitor, Raquel Hendrickson
December 2, 2014, Accessed June 30, 2015, http://www.inmaricopa.com/Article/2014/12/02/scott-sulley-disbarred-in-arizona
Ethics complaint filed against Bundgaard over girlfriend fight, Mary K. Reinhart, The Arizona Republic, Aug. 27, 2011, Accessed May 7, 2015, http://www.azcentral.com/news/election/azelections/articles/2011/08/26/20110826bundgaard-new-ethics-complaint-gallardo26-ON.html
Independent investigator sought in Patterson ethics case, Alia Beard Rau, The Arizona Republic, Mar. 13, 2012, Accessed May 7, 2015, http://archive.azcentral.com/arizonarepublic/local/articles/2012/03/09/20120309patterson-ethics-case-independent-investigator.html</t>
  </si>
  <si>
    <t xml:space="preserve">Legislative Post Audit website: http://www.kslpa.org/                                                        
Legislative Post Auditor Scott Frank, telephone interview Feb. 13, 2015    
"GOP rejects Hensley request for budget director audit," Andy Marson, the Topeka Capital-Journal, March 22, 2013: http://m.cjonline.com/news/2013-03-22/gop-rejects-hensley-request-budget-director-audit-3#gsc.tab=0                                                                                                                                               
"Audit of Kansas death penalty rejected, Associated Press, July 23, 2013: http://www.wibw.com/home/headlines/Audit-Of-Kansas-Death-Penalty-Rejected-216672451.html                                                                                                                                                    </t>
  </si>
  <si>
    <t>Jeff Zent, communications director for Gov. Jack Dalrymple, interviewed by phone from Bismarck, N.D., Jan. 29, 2015.
Mike Nowatzki, reporter with Forum News Service, interviewed by email, Feb. 4, 2015.
Della Schick, office assistant with the Legislative Council (legislative staff), interviewed by phone from Bismarck, N.D., Jan. 29, 2015.
Neva Carlisle, staff member, House majority leadership office, interviewed by phone from Bismarck, N.D., Jan. 29, 2015.
Renae Doan, Senate majority leadership office, interviewed by phone from Bismarck, N.D., Jan. 29, 2015.
Kathy Wachter, Senate minority leadership office, interviewed by phone from Bismarck, N.D., Jan. 29, 2015.
Cynthia Kaldor, House minority leadership office, interviewed by phone from Bismarck, N.D., Jan. 30, 2015.</t>
  </si>
  <si>
    <t>Interview: John Ketzenberger, executive director of the Indiana Fiscal Policy Institute, Feb. 10, 2015, by phone. 
Interview: Ray Scheele, political science professor and co-director of the Bowen Center for Public Affairs, Ball State University, Feb. 9, 2015, by phone. 
Indianapolis Star article, "Indiana BMV settlement includes $6 million for law firm," by Tim Evans, Nov. 22, 2013; http://www.indystar.com/story/news/2013/11/21/indiana-bmv-settlement-includes-6-million-for-law-firm/3666517/.
Indiana State Budget Agency website, The Budget Process, accessed Feb. 2, 2015, www.in.gov/sba/2372.htm.</t>
  </si>
  <si>
    <t xml:space="preserve">Citizens cannot access any of these disclosures, as Idaho law doesn't require them to be made, and they're not. No asset disclosure forms are available from PERSI board members or management, nor from any other public servant or state elected official. 
  </t>
  </si>
  <si>
    <t xml:space="preserve">Phone Interview with reporter Jim Morrill at Charlotte Observer, Jan. 30, 2015. 
Phone interview Feb. 12, 2015 with Rashaad Hamilton, legislative intern to Sen. Foushee. 
Phone interview Feb. 13 with Veronica Green, legislative aide to Rep. Reives. Gov. McCrory's office did not respond to repeated requests for information about his calandar.
Governor's Schedule. http://www.governor.state.nc.us/newsroom/public-schedule, 
Legislature's Schedule http://www.ncga.state.nc.us/LegislativeCalendar/ </t>
  </si>
  <si>
    <t>Holly Lyons, director, Fiscal Services Division, Iowa Legislative Services Agency, Jan. 14, 2015, telephone Interview
Iowa State Rep. Chuck Soderberg, R-Le Mars, Feb. 9, 2015, in-person interview 
Fiscal Committee minutes, Dec. 13, 2013, Legislative Council, accessed April 7, 2015
https://www.legis.iowa.gov/docs/publications/IM/402874.pdf
Fiscal Committee minutes, Nov. 7, 2013, Legislative Council, accessed April 7, 2015
https://www.legis.iowa.gov/docs/publications/SD/24225.pdf
Fiscal Committee minutes, Sept. 12, 2013, Legislative Council, accessed April 7, 2015
https://www.legis.iowa.gov/docs/publications/SD/17037.pdf</t>
  </si>
  <si>
    <t xml:space="preserve">In Pennsylvania, there are no limits to how much individuals can donate to candidates or political parties and thus no rules to circumvent.
A recent question did arise, however, about an unusual personal loan made by a state senator to another competing for a state senate seat. 
During the 2014 general election, Sen. Scott Wagner loaned now state Sen. Camera Bartolotta $100,000 at 5 percent interest, which she then used for her campaign for the seat. The loan was properly disclosed on Bartolotta's Statements of Financial Interest and it's unclear if it violated any election rules — although the Post-Gazette noted in its reporting that the transaction raised eyebrows. Wagner told the Post-Gazette that an election attorney was consulted before the loan was made.   </t>
  </si>
  <si>
    <t>1. N.J.S.A. 52:34-10 L.1954, c. 48, s. 5): http://njlaw.rutgers.edu/cgi-bin/njstats/showsect.cgi?section=52%3A34-10&amp;actn=getsect
 2. NJAC 17:12-3.2 3.3: http://www.state.nj.us/treasury/purchase/AdminCode.shtml#Subchapter3</t>
  </si>
  <si>
    <t xml:space="preserve">Asset disclosures for decision-makers at state-run pension plans are considered confidential under Hawaii Revised Statutes and are not public records. 
Disclosures of financial interests which are made confidential by §84-17, HRS, and other matters deemed confidential by statute shall not be released or inspected except with the written authorization of the person involved, under Hawaii Administrative Rule Chapter 1, Section 8.
  </t>
  </si>
  <si>
    <t>Decision makers at state run pension funds do not have to provide full disclosure forms, but are required to  provide an annual affidavit swearing they did not take any official action from which they derived a personal gain. These affidavits are available for review by the public online.
Financial disclosure assets for those who have to file are accessible electronically and free of charge. This asset disclosure regime however does not cover all officials involved. Asset disclosure forms are filed electronically with the Georgia Government Transparency and Campaign Finance commission. They are available on the commission's website www.ethics.ga.gov and can be accessed for free. As soon as the reports are electronically filed they're made available to the public, according to Maria Bazile with the commission.</t>
  </si>
  <si>
    <t>Department of Administrative Services Procedural Rules Adm 600,“Plant and Property Management Rules,” Section 609.02 (a)-(i), 2013, http://www.gencourt.state.nh.us/rules/state_agencies/adm600.html
 Confirmed with Michael Connor, New Hampshire Department of Administrative Services, deputy commissioner, Feb. 2, 2015, Lowell, Mass., phone</t>
  </si>
  <si>
    <t>Robert Freeman, Committee on Open Government, Executive Director, Jan. 28, 2015, New York, phone; 
 Diane Kennedy, New York News Publishers Association, President, Feb. 5, 2015, New York, phone; 
 Governor Cuomo's Past Schedules, State of New York, accessed Feb. 15, 2015, https://www.governor.ny.gov/governor-cuomos-past-schedules ; 
 Advisory opinion regarding governor's calendar, Committee on Open Government, Oct. 9, 2014, http://www.capitalnewyork.com/sites/default/files/141009_Cuomo_Schedule_FOIL_COOG_Opinion.pdf; 
 Calendar of New York Sen. Tony Avella, New York Senate, accessed Feb. 17, 2015, http://www.nysenate.gov/senator/tony-avella/events</t>
  </si>
  <si>
    <t>Rakesh Mohan, director, Office of Performance Evaluations, interviewed at the Idaho Capitol, press room, Jan. 20, 2015
Eric Milstead, director of legislative services, in his office at the Idaho Capitol, Friday, Jan. 16
Scott Bedke, Speaker of the House, in his office at the Idaho Capitol, Thursday, Jan. 8, 2015
Brent Hill, president pro-tem, Idaho Senate, interviewed Jan. 5, 2015, by telephone
Rebecca Boone, Idaho correspondent, Associated Press; Tuesday, Jan. 6, Associated Press office, downtown Boise
Cynthia Sewell, reporter, Idaho Statesman; vice-president, Idaho Press Club; Friday, Jan. 2, 2015, by telephone
Peter Morrill, vice president, Idahoans for Openness in Government, Tuesday, Jan. 13, 2015, by telephone
Elinor Chehey, League of Women Voters of Idaho, Tuesday, Jan. 13, 2015, by phone
Leo Morales, assistant director, and Ritchie Eppink, legal director, ACLU of Idaho, Tuesday, Jan. 13, 2015, by conference call
Office of Performance Evaluation, Reports, by year, accessed Jan. 22, 2015, http://legislature.idaho.gov/ope/publications/reports/ryear.htm</t>
  </si>
  <si>
    <t>Public Officers and Employees, Title 36, Chapter 25, Section 14, 2012.
Public Officers and Employees, Title 36, Chapter 25, Section 4, 2010.
Public Officers and Employees, Title 36, Chapter 25, Section 5.2, 2011.
http://alisondb.legislature.state.al.us/alison/codeofalabama/1975/coatoc.htm, accessed March 8, 2015.</t>
  </si>
  <si>
    <t>Nevada Revised Statutes Chapter 333.370, Purchasing: State, Appeal by person making unsuccessful bid or proposal, 1951
https://leg.state.nv.us/NRS/NRS-333.html#NRS333Sec370</t>
  </si>
  <si>
    <t>Jeff Proctor, investigative reporter, KRQE, 21 May 2015, via phone.
Judge: NM governor's calendars aren't public record, the Associated Press, 2 March 2015, 
http://www.kob.com/article/stories/s3722066.shtml#.VV5XH9NViko
AP files open records lawsuits against NM Governor, the Associated Press, Barry Massey, 5 December 2013, 
http://www.lcsun-news.com/las_cruces-news/ci_24663083/ap-files-open-records-lawsuits-against-nm-governor
You’ve Been Served: SFR court case alleges governor violated IPRA, state constitution, Santa Fe Reporter, Justin Horwath and Joey Peters, 3 September 2013. 
http://www.sfreporter.com/santafe/article-7677-you%E2%80%99ve-been-served.html#sthash.Tkn2dcLF.dpuf
'Transparency' guv declines to release schedule, the Associated Press, Jeri Clausing, 9 February 2012, http://www.santafenewmexican.com/news/local_news/transparency-guv-declines-to-release-schedule/article_6dbbdf7e-002a-5124-8c7b-7401bc5d02de.html
Arnold-Jones releases legislative calendar, NMPolitics.net, Heath Haussamen, 5 October, 2010, 
http://www.nmpolitics.net/index/2010/05/arnold-jones-releases-legislative-calendar/</t>
  </si>
  <si>
    <t>State Officials To Hold Hearing On Maui Hospital Financial Troubles, Anthony Pignataro, Maui Time, 6 November 2014, http://mauitime.com/2014/11/06/this-monday-nov-10-state-officials-to-hold-hearing-on-maui-hospital-financial-troubles/
House Committees to Hold Informational Briefing for Updates on Hawaii Health Connector, staff, Hawaii Reporter, 17 July 2014, http://www.hawaiireporter.com/house-committees-to-hold-informational-briefing-for-updates-on-hawaii-health-connector
Problems at Hawaii State Hospital brought before special committee, Kirk Matthews, KHON2, 16 September 2014, http://khon2.com/2014/09/16/problems-at-hawaii-state-hospital-brought-before-special-committee/
Tom Yamachika, Tax Foundation of Hawaii, president, 20 January 2015, Honolulu, Hawaii, telephone
Report of the Senate Ways and Means Committee on Informational Briefings Concerning the Inadequacy of Management and Fiscal Irresponsibility at DOTAX in Operating Its Contracts with CGI, special report from the committee, 4 February 2011, http://www.capitol.hawaii.gov/session2010/studies/SPCR2_.pdf</t>
  </si>
  <si>
    <t>One of the biggest loopholes in Ohio campaign finance law is "in-kind" contributions, which are supposed to be disclosed but are not limited. The law also permits "independent expenditures" by outside groups and even political parties, as long as there is no coordination with the benefitting campaign. Candidates often benefit by getting tens of thousands of dollars from campaign contributions not subject to limits. 
In 2014, an Ohio businessman stood trial on charges of funneling illegal campaign contributions to the state treasurer and a congressman, but was acquitted of those charges by a federal jury. However, the firm's top financial officer pleaded guilty to the illegal contributions in a deal with federal prosecutors (in which he turned state's evidence).</t>
  </si>
  <si>
    <t>Interview with James Salzer, Capitol Reporter AJC on 02-13-2015
Interview with Senator Jack Hill, Appropriations Chairman on 02-12-1015
Interview with Alan Essig, Executive Director, Georgia Budget and Policy Institute on 0217-2015</t>
  </si>
  <si>
    <t xml:space="preserve">Members of Delaware's Board of Pension Trustees, which are tasked with administering state pension investments, are not among the public officials required to file annual financial disclosures. So citizens cannot access those disclosures, which do not exist. 
Other disclosures, those filed by elected officials, cabinet secretaries and other public officials, are available upon written request under authority of Delaware's Freedom of Information Act. </t>
  </si>
  <si>
    <t>Wyoming statute requires the governor and state-level cabinet officials to file financial disclosure forms with the Wyoming Secretary of State yearly. The elected officials' immediate family members are not required to file asset disclosure forms, however. 
The forms must include the source, but not amount, of the executives' income and “a list of all offices, directorships and salaried employment" held by the person filing the form in any business enterprise, but excluding offices and directorships in a nonprofit corporation where "no compensation is received for service,” according to statute. 
The forms are publicly available via the secretary of state's office but there is no specific provision for it in the statute.</t>
  </si>
  <si>
    <t>Statements of Financial Interests (SFIs) of the state treasurer, office employees, and members of the office's Investment Advisory Council (IAC) are available through the Office of State Ethics at no cost.  
A phone call or email to the office asking for a copy of an SFI is almost always responded to within 24 hours. As with most others who file SFIs in state government, the office's and IAC members' statements are available electronically.</t>
  </si>
  <si>
    <t>Karen Woodall, executive director of the Florida Center for Fiscal and Economic Policy, interviewed by phone April 16, 2015
Kurt Wenner, Vice President of Research at Tax Watch, interviewed by phone April 29, 2015
New Florida prison boss details deeply ingrained problems, Herald/Times Tallahassee BureauJanuary 21, 2015, http://www.bradenton.com/2015/01/21/5592716_new-florida-prison-boss-details.html?rh=1
Kathy Dubose, coordinator with Joint Legislative Auditing Committee, interviewed by phone June 22, 2015</t>
  </si>
  <si>
    <t>There are no limits on individual donations to candidates and political parties.
In the hottest race of the 2014 general election, candidates for agriculture commissioner, a position that oversees oil regulations, raised $825,653.
The incumbent, Doug Goehring, received six donations of $10,000 or more and 22 of $5,000 or more. The biggest donation that didn't come from the Republican party was $16,000 from Fred Evans, a rancher with a lot of oil on his land. The biggest donation was $65,000 from the North Dakota Republican Party. Goehring's total haul was $511,846.
The challenger, Ryan Taylor, received three donations of $10,000 or more and eight of $5,000 or more. The biggest donation was $73,747 from ActBlue North Dakota, which collects online donations from individuals for Democratic candidates. The second biggest was $15,000 from Kathleen Cunningham, a retired attorney. Taylor's total haul was $313,807.</t>
  </si>
  <si>
    <t>The 500-pound gorillas in New York political financing are loopholes that allow limited liability companies (LLCs) to contribute at much higher levels than corporations, and often anonymously, and so-called "housekeeping" accounts that allow unlimited contributions. Individual donors have used the LLC loophole to mask their identities. 
In a 2014 article, ProPublica noted that Gov. Andrew Cuomo had accepted more than $6.2 million from LLCs in the three and a half years since he took office, including $800,000 from 19 separate LLCs controlled by developer Leonard Litwin.
 The parties' housekeeping accounts, meanwhile, are supposed to be for non-campaign expenses, but WNYC reported in October 2014 that the Democrats were using their account to fund Cuomo television ads -- essentially campaign advertisements. That account, WNYC reported, had received $1 million alone from hedge fund magnate James Simons.
Although contributors take advantage of the loophole occasionally, New York's individual contribution limits are the nation's highest. Consequently, relatively few donors need to resort to circumvention, said Blair Horner of the New York Public Interest Research Group. The now-defunct Moreland Commission noted in December 2013 that "truly massive contributions" were legal in New York and needed to be reined in.</t>
  </si>
  <si>
    <t>James Dawson, Government Reporter, WDDE/NPR affiliate in Dover, Del., in-person interview, February 17, 2015;
Randall Chase, Delaware Associated Press correspondent, in-person interview, February 17, 2015; 
Joint Finance Committee web presence, accessed February 21, 2015, legis.delaware.gov, http://1.usa.gov/1LrWKEs</t>
  </si>
  <si>
    <t>Respondents from the right and the left say the law is respected and they know of no violations in the January 2013 to March 2015 period. A search has uncovered no violations of this law for the time period covered.</t>
  </si>
  <si>
    <t>Citizens can access the financial disclosure records of decision-makers of Colorado’s Public Employees Retirement Association (PERA) — those who file them are board members, executives, and investment division directors — by making a request to the Secretary of State’s office via the Colorado Open Records Act. The documents could be ready from the Secretary of State’s office in a few days, and at no cost.</t>
  </si>
  <si>
    <t>Erick Scheminske, deputy director of the Colorado Governor's Office of State Planning and Budgeting, during a Feb. 19, 2105, phone interview.
Charlie Brown, director of the Colorado Futures Center at Colorado University, who formerly served for 17 years as director of Colorado's Legislative Council Staff, during a Feb. 19, 2015 phone interview.
Former Denver Post journalist Tim Hoover whose reporting focused on the state budget, and who now works as communications director for the Colorado Fiscal Institute, during a Feb. 17, 2015 phone interview.
State Auditor’s website, OSA Audit Reports By Release Date, accessed April 27, 2015: http://www.leg.state.co.us/OSA/coauditor1.nsf/ReportPublicRelease?OpenForm&amp;Start=1&amp;Count=900&amp;Expand=5&amp;Seq=5</t>
  </si>
  <si>
    <t>Phone Interview, Keith Phaneuf, The CT Mirror, from Hartford, Jan. 26, 2015.
Phone interview, Susan Keane, Appropriations Committee administrator, in Hartford, Feb. 4, 2015.
Auditors of Public Accounts Performance Audits listing: http://www.cga.ct.gov/apa/audit-performance.asp (accessed most recently on June 15, 2015)</t>
  </si>
  <si>
    <t>Tom Cafferty, media lawyer at Gibbons PC, 2/1/15 phone interview
Government Records Council decisions: http://www.state.nj.us/grc/decisions/2003-53.html accessed 5/26/15
New Jersey Open Public Records Act (OPRA), enacted 2001: http://www.state.nj.us/grc/pdf/act.pdf accessed 5/26/15
OLS website: http://www.njleg.state.nj.us/legislativepub/pubinfo.asp accessed 5/26/15</t>
  </si>
  <si>
    <t>Asset disclosures by the governor and top cabinet officials are to be made public by the Government Accountability Board according to section 19.55 (2) (c) which requires 'make statements of economic interests filed with the board available for public inspection and copying during regular office hours and make copying facilities available at a charge not to exceed actual cost.'
Wis. Stat. § 19.43 requires every public official to file a statement of economic interests.  This statement must include the elements set forth in Wis. Stat. § 19.44, and must be set forth in the form prescribed by the Government Accountability Board. Every state public official is required by law to file Statements of Economic Interests that also include the income, assets and debts of their family members, but there is no requirement for family members to file separate SEIs.  
"Family” or “family member” means your spouse, and any child, stepchild, parent, or parent-in-law who receives more than one-half of his or her support from you or from whom you receive more than one-half of your support. 
The public official not only has to disclose his or her assets, but certain assets and business interests of his immediate family on his or her own statement of economic interests.  Required is: the identity of every organization or body politic in which the individual who is required to file or that individual's immediate family, severally or in the aggregate, owns, directly or indirectly, securities having a value of $5,000 or more, the identity of such securities and their approximate value. 19.44(1)(b)
Complete Statements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For example, Part A.1. of the form asks the public official to "list stocks, bonds, limited partnerships, Wisconsin government securities, and mutual market funds you or your family held (minimum $5,000.)"  Part A.2. asks the public official to list businesses, farms, business real estate, in which the official or his/her family had at least a 10% interest.  
The GAB reports 100 percent compliance with the law requiring state public officials and candidates to file Statement of Economic Interests on a yearly basis.
The law says to "Compile and maintain an index to all the statements of economic interests currently on file with the board to facilitate public access to such statements of economic interests."</t>
  </si>
  <si>
    <t>John Griffing, former staff director, Senate Budget Committee, Dec. 29, 2014, Sacramento, interview
H.D. Palmer, Deputy Director, Department of Finance, Jan. 12, 2015, Sacramento, email
Scott Graves, director of research, California Budget Project, Sacramento, Jan. 20, 2015, email
California State Auditor, accessed on Apr. 20, 2015
https://www.bsa.ca.gov/
Legislative Analyst publications, accessed on Apr. 20, 2015
http://lao.ca.gov/Publications
Los Angeles Times, Democrats block audit of state oversight of Inglewood schools, July 1, 2014
http://www.latimes.com/local/political/la-me-pc-democrats-block-audit-of-state-takeover-of-inglewood-school-district-20140701-story.html</t>
  </si>
  <si>
    <t>Materiel division; powers and duties. Nebraska State Law 81, Section 1118.05; effective 1981; 
 http://www.nebraskalegislature.gov/laws/statutes.php?statute=81-1118.05
 Vendor Procurement Manual, Nebraska Department of Administrative Services, February 2013; http://das.nebraska.gov/materiel/purchase_bureau/docs/manuals/vendorcommoditiesmanual.pdf</t>
  </si>
  <si>
    <t>Limits on individual donations to candidates have been easily circumvented by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For example, as Thomas Cole reported in the Albuquerque Journal, eight state House candidates running for election in 2014 took in nearly $75,000 in contributions that originated with a PAC run by the former House speaker and then flowed through a series of smaller PACs. The law on direct giving would have limited those contributions to about $40,000 if they hadn't been filtered through PACs.
 Republicans did the same thing with contributions from a homebuilders PAC that gave money to individual candidates and to PACS controlled by House Republican leaders, who then gave similar amounts to the same candidates.
 As the Albuquerque Journal reported, "Some of the smaller PACs in the web are newly formed, and some appear to do nothing, or little more than serve as funnels for large amounts of campaign cash from the larger PACs."
 But there has also been disagreement about whether candidates can accept the maximum donation per cycle during the primary. For example, Gov. Susana Martinez accepted several donations in excess of $5,400 (the 2014 limit) during the primary period, arguing that they were meant to cover the general election as well. 
 Her opponent in the 2014 gubernatorial election, then-Attorney General Gary King (a Democrat), also claimed it was legal when in 2014 he accepted a donation of $10,800 weeks after the June primary was over. King said the contribution was OK because it was intended to retire old campaign debt. Initially, the Secretary of State (a Republican) told him accepting the contribution was illegal, but after King asked the state Supreme Court to rule on the issue her office relented and issued an opinion stating that contributions could exceed the state limit if they were given to pay off campaign debt.
---
Peer Reviewer comment:
Additionally, concerns have been raised about "unopposed" candidates in publicly financed campaigns using a large percentage of the money when they don't have an opponent.</t>
  </si>
  <si>
    <t>Roger Norman, Legislative Auditor, February 2, 2015, telephone interview.
Jon Moore, Deputy Legislative Auditor, February 2, 2015, telephone interview.
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t>
  </si>
  <si>
    <t>Montana Code Annotated, title 18, chapter 4, part 2, section 24, 1983, http://leg.mt.gov/bills/mca/18/4/18-4-242.htm</t>
  </si>
  <si>
    <t>The asset disclosure forms are available online and at no cost from CalPERS on its website. There is no cost and they are processed in less than a week.</t>
  </si>
  <si>
    <t>Karen McLaughlin, Children's Action Alliance Director of Budget and Research and former Department of Economic Security Financial Services Administrator, telephone interview 2/19/2015
Error costs some Phoenix property owners extra $5.2 mil, Caitlin McGlade, The Arizona Republic, September 18, 2014  http://www.azcentral.com/story/news/local/phoenix/2014/09/18/error-costs-phoenix-property-owners-extra-million/15814765/
A Report to the Arizona Legislature, Paradise Valley Unified School District No. 69, Theft and Misuse of Public Monies, August 2013
http://www.azauditor.gov/sites/default/files/Paradise_Valley_USD_Theft_Misuse_Public_Monies_Aug2013.pdf
Report: Arizona agency gave job funds to deceptive firm, Peter Corbett, The Arizona Republic, Oct 26, 2012  http://www.azcentral.com/community/scottsdale/articles/20121026report-arizona-agency-gave-job-funds-deceptive-firm.html</t>
  </si>
  <si>
    <t>Decision-makers at state-run pension funds are not required to file asset disclosures like members of the Legislature or judges or statewide elected officials, thus there are no asset disclosures to access.</t>
  </si>
  <si>
    <t>The asset disclosure records of the directors of each state-run pension fund are available online at no cost at the Secretary of State's website.</t>
  </si>
  <si>
    <t>March 24, 2015, phone interview with Marla Greenstein, executive director of the Commission on Judicial Conduct; 
March 2, 2015, phone interview with state executive ethics attorney Jonathan Woodman; 
March 2, 2015, interview with Joyce Anderson, former administrator of the Select Committee on Legislative Ethics; 
In re William Estelle (http://www.ajc.state.ak.us/conduct/InreEstelleorder.pdf), accessed March 24, 2015; 
Select Committee on Legislative Ethics, Alan Dick Decision (http://ethics.legis.state.ak.us/documents/decisions/H%2012-07%20DECISION.pdf), accessed March 24, 2015</t>
  </si>
  <si>
    <t xml:space="preserve">The financial disclosure statements of public officials -- including board members of pension funds -- are due March 15 and available upon written request to the Alaska Public Offices Commission, typically within three days or less. 
Trustees and investment officers who make day-to-day decisions for pension funds are also required to file internal Department of Revenue disclosure forms. Whether those forms would be publicly released is unclear: "I don’t believe that anybody’s asked for that," said Jerry Burnett, deputy commissioner of the Department of Revenue.
A request with the commission is currently pending for decision-making in July 2015. </t>
  </si>
  <si>
    <t>West Virginia Code 6B-2-6(a)(1) requires the governor, state-level cabinet officials, and their spouses to file a regular asset disclosure form. WVC6B-2-7 specifies that the public official; and his/her spouse must report occupation, all businesses in which they hold at least a $10,000 interest, nonprofit organizations of which they are officers, identification by category of each source of income exceeding $1,000, and whether either profited in the preceding year by doing business with the state. It also asks who the officeholder and his spouse owe money to, have received gifts from, and the names of all their children who may be employees of state, county or municipal government. 
  There is no requirement that the children of public officials file financial disclosure statements. "Immediate family" means a spouse with whom the individual is living as husband and wife and any dependent child or children, dependent grandchild or grandchildren and dependent parent or parents.
  6B-2-6(h)(1) requires the Ethics Commission to post the asset disclosures on the Internet.</t>
  </si>
  <si>
    <t>March 11 phone interview with Gregg Erickson, founder of the Alaska Budget Report and Erickson &amp; Associates, former Director of Research at the Alaska Legislature
Special Audits, Division of Legislative Audit (http://legaudit.akleg.gov/audits/special/), accessed March 14, 2015; 
Sample Special Audit, "Alaska Film Production Incentive Program" (http://legaudit.akleg.gov/docs/audits/special/dor/30076rpt%20-2014.pdf), accessed March 14, 2015;</t>
  </si>
  <si>
    <t xml:space="preserve">Decision-makers at state-run pension funds are required to file Statements of Economic Interest with the Ethics Commission by April 1 each year. They are available online for free or can be viewed at the state Ethics Commission offices, also for free. The documents are available within hours of being filed. </t>
  </si>
  <si>
    <t>“Ala. ethics commission fines Sheffield official,” The Associated Press, WSMV Channel 4, Aug. 16, 2014.  http://www.wsmv.com/story/26295904/ala-ethics-commission-fines-sheffield-official, accessed May 2, 2015. 
John Carroll, former acting director of the Alabama Ethics Commission, May 1, 2015, telephone interview. 
Mike Cason, al.com, state government reporter, April 12, 2015, telephone interview.
Kim Chandler, The Associated Press, Alabama state government reporter, April 1, 2015, telephone interview.</t>
  </si>
  <si>
    <t>Rep. John Knight, D-Montgomery, telephone interview, May 22, 2015. 
Kelly Butler, state Budget Officer, March 18, 2015, telephone interview.
Mike Cason, al.com, state government reporter, April 12, 2015, telephone interview.</t>
  </si>
  <si>
    <t>West Virginia Code 51-1-4a Rules Governing Practice of Law; Creation of West Virginia State Bar; Providing its Powers; and Fees for Administration. Complete through 2014.
http://www.legis.state.wv.us/WVCODE/ChapterEntire.cfm?chap=51&amp;art=1&amp;section=4A#01
Rules of Judicial Disciplinary Procedure; Rule 1: Judicial Investigation Commission. Undated.
http://www.courtswv.gov/legal-community/court-rules/judicial-disciplinary/judicial-1.html#jdp-1
Constitution, By-laws, Rules and Regulations of the West Virginia State Bar, Article 3A-2, Disclosure. Undated.
Constitution, By-laws, Rules and Regulations of the West Virginia State Bar, Article 7-2, Powers. Undated.
http://www.wvbar.org/wp-content/uploads/2012/04/WV-Bar-Const-By-Laws-and-Rule-Regulations.pdf
Code of Judicial Conduct, Canon 3-D, A judge shall perform the duties of judicial office impartially and diligently; Disciplinary Responsibilities. 1993
http://www.courtswv.gov/legal-community/court-rules/judicial-conduct/judicial-conduct.html</t>
  </si>
  <si>
    <t>After Jan. 1 and before April 15 each year, every elected official and executive state officer shall file with the commission a statement of financial affairs for the preceding calendar year. The form includes financial data for immediate family members.
The forms include salaries and other income, value of equity funds and other investments and real estate. But the values are not specified; rather the amounts are given in five broad ranges, from less than $4,000 to more than $120,000.
The disclosures are required to be publicly disclosed. The reports must be and are posted publicly on the Public Disclosure Commission website.</t>
  </si>
  <si>
    <t>Secs. 757.81-757.99 of the Wisconsin Statutes, Wisconsin Judicial Commission, (1978) http://www.wicourts.gov/courts/committees/judicialcommission/statutes.htm</t>
  </si>
  <si>
    <t>Wyoming’s ethics entities for the executive and legislative branches, legislative committees, are only formed in response to complaints when the presiding officer of the House or Senate deems the allegations substantial. The process is reactive, not proactive — the presiding officer does not seek out or initiate investigations and neither do the committees.
The Commission on Judicial Ethics and Conduct investigates complaints against state judges and has the authority to initiate its own inquiry, according to member Mel Orchard. The commission rarely initiates its own investigations, he said. It can — and does — impose penalties if needed.
“Allegations of complaints against Wyoming judges are a rarity,” Orchard said.</t>
  </si>
  <si>
    <t>When necessary, the Legislature’s Management Audit Committee initiates independent investigations into financial irregularities. But it generally does regular audits of state programs. 
“The Management Audit Committee (a statutorily created committee of 11 legislators) selects programs to be evaluated,” its website says. “Suggestions for evaluation topics come from a variety of sources, including Committee Members themselves, other legislative committees, individual legislators, and LSO staff. … 
"When selecting topics, the Committee reviews pertinent facts and issues of concern such as historical, budget, personnel, and substantive policy issues. The Committee looks for topics which are important and timely, over which the state has some control, and where there is potential for improvement.”
The Legislature has also created a Select Investigative Committee to look into allegations, including misspent funds, against former Superintendent of Public Instruction Cindy Hill.</t>
  </si>
  <si>
    <t xml:space="preserve">Generally, individual donation limits are respected: "We have a high compliance rate, but there are occasional violations, both intentional and inadvertent. When cases come to our attention, we pursue them; campaigns are required to return excessive donations within 48 hours", says Joe Donohue, NJ Election Law Enforcement Commission (ELEC) Deputy Director.
Another strategy is bundling. A Jan. 2014 report by the Sunlight Foundation revealed a politically prominent Texas couple tapped employees and friends for U.S. Senate candidate Cory Booker: " Campaign finance records show that the Susmans and members of Susman’s firm gave just over $30,000 to the successful campaign of Cory Booker, a Democratic superstar who won an open New Jersey Senate seat last year. That money includes contributions from Susman and her husband. Ellen Susman also hosted a fundraiser for Booker."
Star-Ledger statehouse reporter Matt Friedman agrees with Donohue, as far as legal compliance is concerned. But he notes that on a practical level, limits are skirted frequently because there are too many loopholes in the law. A 2012 Star-Ledger story by Friedman elaborates:  There are a "growing number of political action committees that have collected millions of dollars from engineering firms, insurance brokers and other contractors and then made sizable donations to elected officials who award the contracts, a Star-Ledger investigation has found.
It’s happening even though more than 100 New Jersey towns direct contributions from contractors, and the state passed its own pay-to-play law in 2006. Although the PACs don’t violate these laws, watchdog groups say they violate their spirit, which is intended to ensure contractors earn their business fairly.
"In some cases, contractors may be evading the intent of pay-to-play restrictions and contribution limits by giving indirectly through these PACs," said Jeffrey Brindle, executive director of the state Election Law Enforcement Commission, which has proposed making it more difficult to form the committees." </t>
  </si>
  <si>
    <t>Virginia’s State and Local Government Conflict of Interests Act mandates that government officials and employees file an asset disclosure statement, known as a statement of economic interests. These officials include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Gov. Terry McAuliffe’s Executive Order No. 33 itemizes who is included in that category in the executive branch: the governor; secretaries, deputy secretaries and assistant secretaries; chief of staff and deputy chief of staff; counsel and deputy counsel; legislative director and deputy legislative director; policy director and deputy policy director; scheduler and deputy scheduler; policy analysts; special assistants; agency heads, chief deputies and deputies; legislative liaisons and policy advisers; division, department and section chiefs; chief administrative officers and deputies; chief financial officers and deputies; chief technology officers and deputies; human resource management directors; procurement officers and deputies; any individuals with approval authority over contracts or audits; college and university presidents, vice presidents, provosts, deans, associate or assistant deans, department chairs and those designated under executive branch agencies and those with approval authority over contracts or audits; authorities established within the executive branch; non-salaried citizen members of executive branch advisory boards, commissions, councils and authorities, and salaried appointees to boards or commissions.
 Disclosure forms are filed and maintained as public records for five years.</t>
  </si>
  <si>
    <t>There have been no documented cases of nepotism in management action. Since cronyism and patronage are not regulated by law, it is unclear whether such cases are evident, but there have been no formal or informal complaints recorded by state officials or employee unions.
No public officer may employ, appoint, or vote for or recommend the appointment of a relative in or to any position or employment, when the salary, wages, pay, or compensation of the appointee will be paid from public funds and the appointee will be directly supervised by a relative. There was no documented cases of nepotism during the study period. There are six exemptions to this law.</t>
  </si>
  <si>
    <t>Alicia Pierce, communications director for the Secretary of State’s Office, says the agency adheres to its policy forbidding the office from placing employees “under the direct or indirect supervision” of a relative who “controls the employee’s compensation, work assignments, working conditions or hours of work.”  
The policy also outlines other conditions, including prohibiting relatives from having access to “confidential information that might affect either employee’s position.”  
Violations of the office’s nepotism policy can result in disciplinary action or termination. But, as an agency of the governor, the top appointee is traditionally from the same party as the state chief executive and at least some personnel appointments could also reflect partisan choices.   “I would think there would be some reluctance to be too independent but I couldn’t say that for a fact at all,” said Elaine Wiant, president of the Texas League of Women Voters.  “I don’t have any evidence or strong opinion.”
Several former senior officials, including former Secretaries of state Mark White (1973-1977) and John Fainter (1983-1984), said they never saw instances of nepotism, cronyism or patronage and said staff appointment decisions were always based on professionalism and job skills.      
“I’ve served under five secretaries of states, both Republicans and Democrats,” said Tom Harrison, director of the elections division in the secretary of state’s office from 1988 to 1995.  “I certainly didn’t see any political meddling going on.”</t>
  </si>
  <si>
    <t>Judicial Inquiry and Review Commission, 1971. Section 902. http://law.lis.virginia.gov/vacode/title17.1/chapter9/section17.1-902/
Article 6, section 10 of the Constituion of Virginia http://constitution.legis.virginia.gov/constitution.htm#6S10</t>
  </si>
  <si>
    <t>Commission on Judicial Conduct, RCW 2.64, 1981
http://www.cjc.state.wa.us/Gov_provision/rcw2_64.htm#2.64.055</t>
  </si>
  <si>
    <t>The Joint Committee on Government and Finance oversees the state Legislative Audit’s Office, which monitors both state spending and program performance and conducts investigations if needed. 
 One division of the Legislative Audit's Office performs post audits, which its Web site defines as follows: “A post audit, as defined by §4-2-2 of the West Virginia Code, is the audit or review of governmental finances after they have been expended. The scope of a post audit includes audit or review of transactions pertaining to the financial operations of the various agencies of government on the state level, with verification of state revenues at the source and audit of expenditures all the way through the work to the recipient or beneficiary of the service.” Another division evaluates programs of agencies and regulatory boards. 
 For example, a legislative audit recently found that a state agency had abandoned a $3.5 million project and concluded that the reasons for the abandonment should have been foreseeable in advance. Both audits and performance evaluations are available on line. During the 2015 session, the Joint Committee on Government and Finance recommended that the legislative auditor audit the state department of highways to determine whether state funds were being properly spent, and the Legislature appropriated $1 million for the undertaking. 
 “The finance committees can initiate an investigation of suspected irregularities at any time, during the session or in the interim,” said Jack Rogers, recently retired state department head.</t>
  </si>
  <si>
    <t>Administrative Order No. 10 Vermont Code of Judicial Conduct, canons, accessed April 17, 2015. https://www.vermontjudiciary.org/LC/Shared%20Documents/Text%20of%20A.O.%2010%20Vt%20Code%20of%20Judicial%20Conduct.REFORMATTED.pdf
VermontJudiciary.org, Judicial Conduct Board, accessed April 17, 2015.
https://www.vermontjudiciary.org/LC/masterpages/judicialconductboard.aspx.
Steven Adler, Chair Judicial Condcut Board telephone interview Feb. 13, 2015.
Chief Superior Judge Brian Grearson personal interview Feb. 17, 2015.
Dan Barrett, staff attorney VT ACLU telephone interview Feb. 19, 2015.</t>
  </si>
  <si>
    <t>Utah Administrative Code, Title R595, in effect April, 1, 2015, http://www.rules.utah.gov/publicat/code/r595/r595.htm.
Utah Judicial Council Rules of Judicial Administration. Compliance with the Code of Judicial Administration and the Code of Judicial Conduct, Rule 2-211, http://www.utcourts.gov/resources/rules/ucja/ch02/2-211.htm. 
Utah Judicial Conduct Commission, http://jcc.utah.gov</t>
  </si>
  <si>
    <t>Under the Executive Code of Ethics, created by executive order, executive branch employees are required to list "any direct or indirect business relationships which may reasonably be considered to have some influence on your judgment and decisions." That includes any business relationships of the office-holders' immediate family. 
  But that requirement falls far short of asking for a complete asset disclosure. And the questionnaire is "treated as a confidential personnel document," not available to the public.
  Also, the governor himself doesn't fall under the executive order, meaning he doesn't have to file an asset disclosure form, although the current governor released his tax returns last year.</t>
  </si>
  <si>
    <t>Individual donations to candidates and parties generally stay within the contribution limits. Most campaigns for the 424 seats in the legislature are small-scale affairs, and a large number of candidates do not file campaign reports at all, ostensibly on the grounds of not crossing the statutory threshold of $500. 
Elections for governor, however, have grown increasingly costly, as have those for the state senate. A review of campaign finance records for the 2014 gubernatorial candidates, incumbent Maggie Hassan and challenger Walt Havenstein, shows that while the individual contribution limit — $1,000 for the primary and $1,000 for the general election — was generally respected, it was exceeded on several occasions. 
There are cases of contributions being made in the name of LLCs, but it does not appear to be a widespread practice.</t>
  </si>
  <si>
    <t>Generally, nepotism, cronyism and favoritism are not a major issue within the state office. But there have been suspicions that cronyism and patronage play a factor when it comes to some of the county election commissions. 
 There are multiple entities that oversee elections in Tennessee. And the majority of election officials come from the party that has the majority of seats in the legislature. Since the Republican Party is now in the majority, members of the GOP hold the most seats on the state and county election commissions.
 The Division of Elections is under the Secretary of State, who is a former state Republican lawmaker who was chosen to be in that position by the General Assembly. The Secretary of State appoints the Coordinator of Elections, who is also a former state Republican lawmaker. 
 The State Election Commission has seven members — four from the majority party and three from the minority party in the state legislature. Each county election commission has five members — three from the majority party in the General Assembly and two from the minority party.
 The House-Senate Republican Caucus meet jointly and the Democratic House-Senate Caucus meet jointly to select the state Election Commission, said Tom Humphrey, who writes about politics for the Knoxville News Sentinel. 
 “County election commissions are decided by the legislator(s) representing that county, Republicans picking their three members, Democrats picking their 2 -- gets into some odd situations when no Democratic legislator represents anyone in a county these days, I understand,” Humphrey said. 
 “Officially, the State Election Commission appoints the county election commission members, but unofficially and without break in longtime precedent, the state commission always follows the local legislators’ recommendations. The legislator recommendations can be based on whatever the legislator wants to base them on — and there have been cases where losers contended that was based on nepotism, patronage, etc.” 
 There is no nepotism within the Secretary of State’s office or the Division of Elections, said Mark Goins, Coordinator of Elections. His office, he said, has only eight employees and they are longtime workers. 
 “I’m not sure I know the answer to that question,” former state Sen. Joe Haynes, a Democrat, said when asked about whether officials are hired based on cronyism, patronage or nepotism.
 “I would say by and large at the state level, you’ve got the coordinator of elections. You put somebody in that position who is enough of a political person to take care of your party. But you’ve also got people surrounding that person who can call it to the media’s attention if something is going awry and is not handled properly. They’re watching each other. “</t>
  </si>
  <si>
    <t>Circumvention of the donation limits has occasionally occurred. Nevada limits donations for any candidate, except federal office candidates subject to federal reporting requirements, to $10,000, including $5,000 in the primary election and $5,000 in the general election. The limits apply to any contributor, whether an individual or a business. 
 However, there are no constitutional or statutory limits on contributions made to groups such as political parties, committees sponsored by political parties or political action committees.
 In June 2011, former Clark County Commissioner Rory Reid agreed to pay a $25,000 penalty from his own pocket to settle accusations he skirted campaign finance laws during his unsuccessful 2010 bid for governor. The secretary of state's office accused Reid of funneling more than $900,000 to his gubernatorial campaign through 90 shell organizations in an effort to bypass limits on political donations. The scheme was described as "conduit contributions," an illegal practice that aims to mask the true source of the money.</t>
  </si>
  <si>
    <t>The Texas Constitution, Article 5 (Judicial Department), Section 1-a, as amended 1965
http://www.statutes.legis.state.tx.us/Docs/CN/htm/CN.5.htm</t>
  </si>
  <si>
    <t>While there is no asset disclosure form, Utah law does require candidates for office are required to file a "conflict of interest form" form and list any company in which they own more than $5,000 in stock, any company in which they own or are an officer, any organization where they have a paid leadership role, real estate where ownership would constitute a conflict as well as the employment of all adults who reside in the official's household. No assets or financial information are required. The forms are updated as long as the official holds the office.
The financial disclosure form shall...be made publicly available on the Statewide Electronic Voter Information Website administered by the lieutenant governor</t>
  </si>
  <si>
    <t>The Ethics Commission initiates investigations and imposes sanctions when necessary. 
 It has one investigator on staff, but it also works with investigators from the state Attorney General's office and the Commission on Special Investigations, which reports to the Legislature. 
 During calendar year 2014, the Ethics Commission investigated the following numbers of complaints and inquiries: 
 - 14 Complaints initiated by Commission
 - 129 Written complaints filed by citizens
 - 321 Written inquiries
 - 55 Oral inquiries
 Seven individuals signed settlement agreements last year that included various penalties, according to Ethics Commissioner Rebecca Stepto.
The commission also initiated audits of lobbyist spending reports without having first received complaints.</t>
  </si>
  <si>
    <t>South Dakota Constitution, Article V, “Judicial Department,” Section 9, adopted 1889, http://legis.sd.gov/Statutes/Constitution/DisplayStatute.aspx?Type=Statute&amp;Statute=0N-5-9.
South Dakota Codified Laws, Title 16, Chapter 1A, “Commission on Judicial Qualifications,” http://legis.sd.gov/Statutes/Codified_Laws/DisplayStatute.aspx?Type=Statute&amp;Statute=16-1A.</t>
  </si>
  <si>
    <t>The governor, as an elected state officer, is required to file an annual financial disclosure state listing income, stocks, business holdings, loans and other financial activities. The disclosure form, which is publicly available, also requires financial information for spouses and dependent children. There are no cabinet members in the executive structure mandated by the 1876 Texas Constitution.</t>
  </si>
  <si>
    <t>Board of Judicial Conduct law, 2012, Tenn. Code Ann. § 17-5-201 (a)
http://search.mleesmith.com/tca/17-05-0201.html
Board of Judicial Conduct Law, 2002, Tenn. Code Ann. § 17-5-301(f)
http://search.mleesmith.com/tca/17-05-0301.html</t>
  </si>
  <si>
    <t>In law, the governor and state-level cabinet officials are required to file a regular asset disclosure form. Tennessee law and an executive order issued by Gov. Bill Haslam require the governor and his cabinet to file statements of conflicts of interests. 
The law requires that the disclosure be filed with the Tennessee Ethics Commission. The executive order requires that the statement be filed with the governor’s counsel, who is the Chief Ethics Officer of the executive branch. 
Neither filing requires the listing of dollar amounts, so the public will never know whether the official is getting outside personal income of $1,000 or $1 million — or more. And officials don’t have to list the amounts of any investment in a corporation. 
The law requires that each, including their spouse and minor children, disclose major sources of private income of more than $1,000, “but no dollar amounts need be stated.” Tenn. Code Ann. § 8-50-502(1). 
Disclosure must be made of any income “in excess of ten thousand dollars ($10,000) or five percent (5%) of the total capital; however, it shall not be necessary to state specific dollar amounts or percentages of such investments.” This applies to the spouse and minor child. Tenn. Code Ann. § 8-50-502(2). 
Tennessee code requires the governor to file the disclosure. Tenn. Code Ann. § 8-50-501(a)(4). The cabinet is also required. Tenn. Code Ann. § 8-50-501(a)(5)
  “The disclosure shall be in writing in the form prescribed by the Tennessee Ethics Commission and shall be a public record.” Tenn. Code Ann. § 8-50-501(d)(1)
The law also requires the governor, his cabinet and cabinet-level staff and their spouses to report “the major source or sources of private income of more than two hundred dollars ($200).” Tenn. Code Ann. § 2-10-115(a) and Tenn. Code Ann. § 2-10-115(a)(1). These reports have to be posted on the Tennessee Ethics Commission website. Tenn. Code Ann. § 2-10-115(b)
The governor, cabinet and cabinet-level staff and their spouses must also report any blind trust. Tenn. Code Ann. § 2-10-115 (a)(1).
The reports in subsection (a) shall be posted on the web site of the Tennessee ethics commission. The Tennessee ethics commission shall modify existing forms to accomplish the purposes of this section.</t>
  </si>
  <si>
    <t>Ethics watchdogs in Washington largely respond to complaints filed by the public, as opposed to initiating investigations. The complaint that resulted in an ethics fine levied against Lt. Gov. Brad Owen for mixing state resources to benefit a nonprofit group for which his wife had done paid work was initiated by a citizen. 
The Attorney General's office also was in reactive mode in one of the biggest state government scandals in recent years, the federal investigation of state Auditor Troy Kelley. In that probe, which came to light in March 2015, the Attorney General's office did not immediately respond to open-records requests from the media for a copy of the federal subpoena.</t>
  </si>
  <si>
    <t>Rule 502 (3) of the S.C. Court System
http://www.judicial.state.sc.us/courtReg/displayRule.cfm?ruleID=502.0&amp;subRuleID=RULE%203&amp;ruleType=APP</t>
  </si>
  <si>
    <t>Phil Rawls, former government reporter, the Associated Press, June 2, 2015, telephone interview. 
“AG announces jail sentence for former Madison County Commission employee,”  Joy Patterson. Spokeswoman for the Office of the Attorney General, June 20, 2014. http://www.ago.state.al.us/News-499, accessed June 6, 2015.
Alabama Department of Examiners of Public Accounts, About Us, undated. http://www.examiners.alabama.gov/about.aspx, accessed June 6, 2015.</t>
  </si>
  <si>
    <t>PA Constitution, Article V, Section 18  (Suspension, removal, discipline and other sanctions), amended 2001
http://www.legis.state.pa.us/cfdocs/legis/LI/consCheck.cfm?txtType=HTM&amp;ttl=00&amp;div=0&amp;chpt=5
Explanation of the disciplinary process on the official PA Courts website, Court of Judicial Discipline, accessed March 2015, 
http://www.pacourts.us/courts/court-of-judicial-discipline</t>
  </si>
  <si>
    <t>There's no evidence of cronyism, nepotism or patronage nepotism at the state level.
“When you work for this agency,” said Executive Director Marci Andino, “ you cannot be a Democrat or a Republican. You have to be independent in your thinking. So we tend not to hire people who are politically active on either side of the aisle or any of the ten or eleven political parties that we have. We are election professionals, so our allegiance is to the process and to the State of South Carolina and not to any of the political parties. Usually, when people want to be very active in politics, once they find out what we do, they don’t tend to try to work here.”</t>
  </si>
  <si>
    <t>Committee on Tenure and Discipline §8-16, enacted in 1974, can be found here:
http://webserver.rilin.state.ri.us/Statutes/TITLE8/8-16/INDEX.HTM</t>
  </si>
  <si>
    <t>The bureau does not have a recent history of criticism regarding its hiring practices. Cronyism and nepotism have been a declining concern in Pennsylvania in the past couple of decades, although it is perceived to be more common in the General Assembly than in the executive branch. 
Once so common as to be largely unworthy of note, a series of ethics reforms and the modernization of government hiring and promotions practices through the Civil Service have contributed to the reduced instances.</t>
  </si>
  <si>
    <t>Oregon Code of Judicial Conduct (2013). 
http://www.ojd.state.or.us/Web/ojdpublications.nsf/Files/CodeJudicialConduct.pdf/$File/CodeJudicialConduct.pdf
Oregon Revised Statutes - Courts of Record; Court Officers; Juries (1967), Sections 1.410 through 1.480. 
https://www.oregonlegislature.gov/bills_laws/ors/ors001.html 
Oregon Constitution Article VII (1967), Section 8.
http://courts.oregon.gov/CJFD/pages/OregonConstitutionArticleVIIsection8.aspx?%22</t>
  </si>
  <si>
    <t>There have been no documented cases of nepotism, cronyism or patronage within the Secretary of State's office. However, questions of patronage have been an issue at the board, which depends on the state legislature for its funding. The Board of Elections “is not particularly well insulated” from patronage demands because of its dependence on the state legislature for its annual budget, says commissioner Stephen Erickson.
In the fall of 2014, Andreza Skipworth, an administrative assistant since 2006, filed a discrimination complaint with the Rhode Island Human Rights Commission after her boss, executive director Robert Kando, fired her. The matter is in dispute and still pending, but Skipworth says Kando fired her after she alerted the commissioners to Kando’s efforts to give a raise to another employee who was married to a North Providence councilman sent to prison on corruption charges. (The councilman, Joseph Burchfield, had also worked for the Rhode Island Senate.)</t>
  </si>
  <si>
    <t>Ohio Constitution, Article IV, Section 5b: http://www.sos.state.oh.us/sos/upload/publications/election/constitution.pdf 
Disciplinary process flowchart: http://www.supremecourt.ohio.gov/Boards/BOC/Flowchart_legal.pdf</t>
  </si>
  <si>
    <t>That varies by ethics entity. Generally a "complaint" must be filed by a citizen, government officer or employee to trigger an investigation. These investigations remain confidential until allegations are proved and a recommendation is submitted to a governing authority such as a legislative committee, attorney general's office, auditor or Utah Supreme Court.
Under Utah law, the public does not know when these ethics groups meet, until an allegation rises to the level of recommended discipline. The ethics bodies cannot impose penalties. For example, a confirmed complaint from the Judicial Conduct Commission would be heard at the Utah Supreme Court. Only the Supreme Court has the authority to take disciplinary action. 
The Judicial Conduct Commission received 74 complaints in fiscal year 2014. There are no documented cases during the study period that advanced to a public hearing at the Supreme Court. 
The most recent report available for the Legislative Ethics Commission and Executive Ethics Commission was 2013, and the reports filed say that no complaints were received or examined. 
There is no publicly available report for the Political Subdivisions Ethics Commission although it is stipulated by law.</t>
  </si>
  <si>
    <t>Oklahoma Constitution, Article 7A, Section 1
http://www.oscn.net/applications/oscn/deliverdocument.asp?lookup=Previous&amp;listorder=164&amp;dbCode=STOKCN&amp;year=</t>
  </si>
  <si>
    <t>Mississippi Secretary of State's office: sos.ms.gov/elec/portal/msel2/page/search/portal.aspx
Pamela Weaver - Director of Communications - Mississippi Secretary of State: e-mailed answers to questions - March 8 and June 3, 2015
Lynn Evans - President of Common Cause Mississippi: e-mailed answers to questions April 5, 2015</t>
  </si>
  <si>
    <t>In Mississippi, only the lower level employees are protected by the State Personnel Board. In most cases, employees in managerial positions are at-will and do not fall under the purview of the personnel board. In this way, "senior members of the state civil service" are not actually considered civil servants, but they are required to file statements of economic interest under the related statute.
The only law designed to require state officials to file an asset disclosure form, it would seem, is in Mississippi Code Section 25-4-25. This code requires statements of economic interest to be filed by the following: "executive directors or heads of state agencies, by whatever name they are designated, who are paid in part or in whole, directly or indirectly, from funds appropriated or authorized to be expended by the Legislature; presidents and trustees of all state-supported colleges, universities and junior colleges; members of any state board, commission or agency, including the Mississippi Ethics Commission, charged with the administration or expenditure of public funds (except advisory boards or commissions); executive directors or board members of certain economic development entities (EDDs, REDAs, CDCs, Industrial Council) and airport authorities" (Ethics Commission).
The law does not require family members to file such documents but the form itself asks for information regarding family members. Mississippi Code Section 25-4-17(e) requires the Mississippi Ethics Commission to make Statements of Economic Interest available on its website. The statute states that the commission must "make statements of economic interest which are required to be filed by this chapter available by means of the commission's Internet Web site on or before January 1, 2010, as well as at the physical office location of the commission for public inspection and copying during regular business hours" and "preserve such statements of economic interest for a period of seven (7) years from the date of their receipt."
The law (25-4-27) states that a statement of economic interest must include: 
  (a) The name and mailing address of the filer;
  (b) The title, position and offices whereby the person is required to file;
  (c) All other occupations of the filer and his household members;
  (d) The names and addresses of all businesses in which the filer or a household member held a position, and the name of the position, if the person or a household member:
  (i) Receives more than Two Thousand Five Hundred Dollars ($ 2,500.00) per year in income from the business;
  (ii) Owns ten percent (10%) or more of the fair market value in the business;
  (iii) Owns an ownership interest in the business, the fair market value of which exceeds Five Thousand Dollars ($ 5,000.00); or
  (iv) Is an employee, director or officer of the business;
  (e) Any representation or intervention for compensation by a person specified under Section 25-4-25(a) and (d) for any person or business before any authority of state or local government, excluding the courts; provided, however, that this provision shall not apply where the representation involves only uncontested or routine matters. The statement shall identify the person represented and the nature of the business involved; and
  (f) The filing party shall list all public bodies from which he or a household member received compensation in excess of One Thousand Dollars ($ 1,000.00)" (25-4-27).</t>
  </si>
  <si>
    <t>Because the State Election Board members are picked from a list submitted by the political parties to the Governor, there is the possibility of cronyism or patronage built into Oklahoma's system. 
The county election board secretary in each of the state's 77 counties is picked by senior senator of that county, so the reigning political part in the county can choose a party backer for the seat. 
Wayne Greene, editorial pages editor of the Tulsa World, referred to the post of county election board secretary as "the last true patronage job in state government." Sources say this is typical practice in Oklahoma because of the political parties’ role in submitting names to the Governor. However, I was not able to find any other documented examples during the period of study. 
According to the Tulsa World archives, the current Tulsa County Election Board secretary is a former real estate agent who was appointed by a Republican senator. 
Staff members all go through the state's hiring process, said spokesman Bryan Dean.</t>
  </si>
  <si>
    <t>Patrick Condon, Political reporter, Star Tribune, St. Paul, Minnesota, 31 March 2015, St. Paul, Minnesota, in-person interview. 
Gary Goldsmith, Executive Director, Minnesota Campaign Finance and Public Disclosure Board, 19 May 2015, St. Paul, Minnesota, email interview
Rachel E. Stassen-Berger, Capitol Bureau Chief, Pioneer Press, 31 March 2015, St. Paul, Minnesota, in-person interview.
View Lobbyist Disbursement Reports, Update List of Principal Expenditures, Minnesota Campaign Finance and Public Disclosure Board, 6 April 2015, http://www.cfbreport.state.mn.us/rptViewer/viewRptsLob.php</t>
  </si>
  <si>
    <t>North Dakota Century Code, § 27-23-02, 1975 to 1997, http://www.legis.nd.gov/cencode/t27c23.pdf.
NDCC, § 27-23-03, 1975 to 1997, http://www.legis.nd.gov/cencode/t27c23.pdf.
North Dakota Constitution, Article XI, § 8, http://www.legis.nd.gov/constit/a11.pdf.
ND Const., Art. XI, § 9, http://www.legis.nd.gov/constit/a11.pdf.
ND Const., Art. XI, § 10, http://www.legis.nd.gov/constit/a11.pdf.</t>
  </si>
  <si>
    <t>The Texas Ethics Commission administers the state’s campaign and ethics laws that govern state office-holders, candidates, political parties and political committees and lobbyists. The agency is charged with looking into every sworn complaint but critics have repeatedly faulted the agency for not being more aggressive in independently launching investigations.  
During 2014, The agency independently initiated 22 complaints in addition to the 259 filed with the commission, according to Commission Chairman Paul W. Hobby, who says the agency is hampered by limited funds and limited powers granted by the Legislature but has taken steps in recent years to try to work around those constraints, including hiring its first director of enforcement in January 2014. The agency also received funding for expanded enforcement in the 2016-2017 budget approved by state lawmakers during the 2015 session.
Judicial oversight is the responsibility of the State Commission on Judicial Conduct. Throughout 2014, the commission had 61 disciplinary actions, including cases that resulted in 14 public sanctions and six that resulted in voluntary resignations.  The rest were private sanctions, said Seana Willing , executive director of the State Commission on Judicial Conduct.   
The commission executive director, attorneys and investigators answered approximately 1,000 telephone calls from judge, judicial candidates attorneys, legislators, the media and citizens regarding judicial ethics inquiries, according to the commission’s 2014 annual report.  
Although the agency discloses cases resulting in public sanctions, the Austin American-Statesman reported in 2012 that the commission policy of issuing private reprimands, in addition to the public reprimands listed on its website, can conceal misbehavior of judges.  The article noted the 2008 case of a Texas judge who cited an out-of-town attorney for contempt of court but said the lawyer could avoid jail by donating “large sums of money” to several charitable organizations, including one to which the judge had a close connection.</t>
  </si>
  <si>
    <t xml:space="preserve">There have been no known instances of nepotism, cronyism or patronage, according to officials from several political parties. An official with the Republican Party, the same party as the secretary of state, and an official with the Libertarian Party praised the professionalism of the secretary’s staff. Hiring, firing and promotions are based on merit and performance according to sources. </t>
  </si>
  <si>
    <t>In Minnesota, all public official or local officials in a metropolitan governmental unit are required to file an asset disclosure form (known as a statement of economic interest) within 60 days of accepting employment. This includes senior state employees (see Minnesota Statute 10A.01 Subd. 35 for an exact description). 
  Asset disclosure forms detail the official’s occupation, principal place of business, sources of compensation in excess of $50 in a month, securities and non-homestead real property holdings in excess of $2,500, and interests in horse racing. 
  The statute states that investments, ownership, or interests in property connected to horse racing must be disclosed but no other details about the assets of family members are required.
Under 10A.09 Subd. 6a the governing body is required to keep the records as public data.</t>
  </si>
  <si>
    <t>Judicial Standards Commission (1971 amended 2013) NC GS 7A-374.1.http://www.ncleg.net/EnactedLegislation/Statutes/HTML/ByArticle/Chapter_7A/Article_30.html.
Judicial Code of Conduct (2006) http://www.aoc.state.nc.us/www/public/html/Amendments-NCJudicialCode.pdf.</t>
  </si>
  <si>
    <t>The board of elections is a political body, appointed by the governor, so patronage is involved. The board members and the executive director changed after the 2012 elections in which Republicans took over the State House. The executive director is the only staff member who can be ousted without cause. Republicans also changed state law in 2013 so that no person can serve more than two four-terms on the board of elections. Previously, some people served multiple terms when a new governor was of the same party as his or her predecessor. Lower level staffers are protected from political dismissal. The state has had only one instance of operating under the new term-limits law in the period covered by this survey.
No cases of cronyism have surfaced. As for nepotism, the closest thing is that the current elections board executive director is married to a lawyer who has represented Republicans in redistricting cases. She doesn't supervise him or he her, as he is not a state employee, but she has had to sit out testifying in cases in which her husband is involved. It's not nepotism so much as a conflict for her. She was promoted from the staff to the executive directorship, and although appointed by a Republican-dominated board, she is well known and respected by Democrats.</t>
  </si>
  <si>
    <t xml:space="preserve">No such law exists
Civil Service rules require employees to file documentation yearly that describes any conflicts of interest they may encounter on the job. But those rules do not apply to the top five officials in each department. In addition, those conflict disclosure forms, which do not detail the employee's assets, are not readily available to the public. </t>
  </si>
  <si>
    <t>The Massachusetts Financial Disclosure Law requires certain individuals in policy making positions along with board and commission members who are compensated or spend public money to file an annual “Statement of Financial Interest.”
It defines "Major policymaking position" in Section 1 to include "the executive or administrative head of a governmental body, (...) any person whose salary equals or exceeds that of a state employee classified in step 1 of job group XXV of the general salary schedule contained in section 46 of chapter 30 and who reports directly to said executive or administrative head, the head of each division, bureau or other major administrative unit within such governmental body and persons exercising similar authority."
Under M.G.L. Ch. 268B, holdings or assets of Immediate family members must be included in the disclosure, but not the specific amounts. The disclosure requires : 
The name, address, nature, share of equity in and amount of income over $1000 derived from any business the employee in involved with 
The identity of all securities and investments over $1000
The name and address of any creditor to which the employees owes $1000 or more, except for retail installment transactions, student loans, medical and dental expenses,, debts incurred in the ordinary course of business, alimony or support payments or debts to relatives “within the third degree of consanguinity or affinity”
The name and address of the source and cash value of any reimbursement for expenses of over $100 in a year 
The name and address of any donation or gifts of more than $100 per calendar years 
Description and assessed value of all real property in Massachusetts worth more than $1000 
Name and address of the source and fair market value of any honoraria more than $100 
The name and address of any creditor who has forgiven a debt of over $1000, except if the creditor is a “relative within the third degree of consanguinity or affinity of the reporting person, or the spouse of such a relative”
The name and address of any business from which the filer is taking a leave of absence
The identity of any equity in business the filer is associated with which has been transferred to a member of the filer’s immediate family. 
Immediate family is defined as "a spouse and any dependent children residing in the reporting person’s household" (268B, Section 1)
The public has the legal right in Massachusetts to inspect and copy the statements of financial interests filed by legislators annually. Any member of the public who wishes to see the disclosures, which are paper records, must make a written request to the State Ethics Commission and show identification in order to view and copy the records. The statute also requires the Ethics Commission to notify any public employee, such as a lawmaker, who has requested his or her statement of financial interest.</t>
  </si>
  <si>
    <t>It is a well-worn complaint in New York that the Board of Elections epitomizes patronage and cronyism. 
In 2013, the Moreland Commission to investigate Public Commission noted the board's troubling hiring practices: "Originally, the Unit was staffed with employees hired through the civil-service system. At some time during the last seven years, the staffing structure changed, and all new employees, including administrative staff, were hired through word-of-mouth appointments."
In 2014, Gov. Andrew Cuomo appointed a chief enforcement counsel who was to be in charge of hiring at the Board of Elections without political affiliation playing a role. As of early 2015, the counsel's independence has not been evident. The counsel, Risa Sugarman, is a former Cuomo aide and has been criticized for referring media questions to the governor's office. 
State law has set up the board as a political machine, with commissioners split evenly between Democrats and Republicans. Consequently, each party has hired its own staff, many of whom have worked for party officials in other offices. Those hires follow the board's pattern, as commissioners themselves are seen as patronage appointees. "These are patronage jobs, first and foremost," said Susan Lerner, executive director of Common Cause New York.
The Moreland Commission noted that the board's political structure and hiring practices had dramatically hindered its effectiveness: "The Board’s 'bipartisan' structure has effectively led to a tacit, bipartisan agreement to do nothing – or, as one former enforcement counsel said, to 'do the basement.'"</t>
  </si>
  <si>
    <t>NMSA &gt; CHAPTER 34 Court Structure and Administration &gt; ARTICLE 10 Judicial Standards Commission &gt; 34-10-2.1. Judicial standards commission; duties; subpoena power. (1977) http://public.nmcompcomm.us/nmnxtadmin/NMPublicLink.aspx?jd=34-10-2.1</t>
  </si>
  <si>
    <t>New York Constitution, Article 6, Section 22, April 1978, http://www.scjc.state.ny.us/Legal.Authorities/constitution.htm</t>
  </si>
  <si>
    <t>Most of the 60 employees in the Secretary of State's office are civil servants, but eight of them, including the secretary and the director of the Bureau of Elections, are political hires. Through several past administrations staff members overseeing elections have included political allies and friends. The current secretary kept some staff from the previous administration but has expanded the number of political hires.</t>
  </si>
  <si>
    <t>Rules of the Supreme Court of the State of New Hampshire, Rule 39: “Committee on Judicial Conduct,”
http://www.courts.state.nh.us/rules/scr/scr-39.htm
Confirmed with Robert Wilson, New Hampshire Committee on Judicial Conduct, chairman, Jan 27, 2015, Lowell, Mass., phone
Rules of the Supreme Court of the State of New Hampshire, Rule 38: “Code of Judicial Conduct”, Rule 3.1
http://www.courts.state.nh.us/rules/scr/scr-38-Canon%203-new.htm 
Wilfred Sanders, Pierce Atwood LLP, attorney, member NH Judicial Conduct Committee, March 30, 2015, Lowell, Mass., phone</t>
  </si>
  <si>
    <t>Mark Brewer, attorney, former Michigan Democratic Party chairman, phone interview, March 12 
Dave Waymire, public relations, Martin Waymire Advocacy, email conversation, March 12                                                                                                                                        
Bob LaBrant, lobbyist and legal counsel, Michigan Chamber of Commerce, Sterling Corporation political consulting firm, phone interview, March 16                  
Lobby Disclosure Database
http://miboecfr.nictusa.com/cgi-bin/cfr/lobby_srch.cgi        
Michigan Campaign Finance Report on Lobbyist Spending http://www.mcfn.org/press.php?prId=222</t>
  </si>
  <si>
    <t>RULE 2:15. Advisory Committee On Judicial Conduct (Adopted February 3, 1997 to be effective March 1, 1997): http://www.judiciary.state.nj.us/rules/r2-15.htm. 
Disciplinary Action database: http://www.judiciary.state.nj.us/acjc/index.htm</t>
  </si>
  <si>
    <t>In practice (and law), there are no limits on individual contributions to candidates or political parties.
 In 2014, businessman Charles Herbster individually bankrolled most of state Sen. Beau McCoy's gubernatorial campaign, ultimately contributing about $2.7 million and prompting questions over how much influence Herbster expected in a potential McCoy administration. McCoy finished third in the Republican primary.
 Pete Ricketts' 2014 gubernatorial primary campaign, meanwhile, received more than a half million dollars from his parents. Ricketts ultimately won the primary and general election.</t>
  </si>
  <si>
    <t>The Legislative Audit Bureau (LAB) conducts financial audits and program evaluations of state agencies and programs as required by statutes or requested by the legislature, the Joint Legislative Audit Committee, the Joint Committee on Legislative Organization, or the Governor. Requests for audits frequently come through the Joint Legislative Audit Committee. That committee is dominated by members of the majority party. However, the LAB does many other audits, as well, including an annual review of lottery receipts in conjunction with the state Department of Revenue. 
“There are a lot of audits that LAB does every year, no matter what,” says Revenue Secretary Rick Chandler. The position as state auditor does not change with the change of administration. But, as Todd Berry said, the audit committee is a committee of legislators. "Findings of the LAB are not meddled with but committee members can ask audits of things of interest." 
The audit agency investigates (or audits) independently.</t>
  </si>
  <si>
    <t>Nevada Judicial Department law, 1865, NRS Chapter 1, Section 440, amended 2009 https://www.leg.state.nv.us/NRS/NRS-001.html#NRS001Sec440
Phone interview 1/23/15 with Michael Sommermeyer, PIO, Nevada Supreme Court
Phone interview 1/22/15 with Janette Bloom, retired chief clerk, Nevada Supreme Court
Phone interview 2/4/15 with Doug Jones, former chairman, Nevada Judicial Discipline Commission.</t>
  </si>
  <si>
    <t>The legislative committees depend largely on the Auditor of Public Accounts and other government agencies acting on their missions to investigate financial irregularities. The Joint Legislative Audit and Review Commission (JLARC) will occasionally conduct investigations into the finances and operations of Virginia’s agencies. The commission acts not from the urging of the House Appropriations or Senate Finance committees, but at the direction of the commission board, a joint resolution or budget language.
In January 2013, JLARC looked at the operations and staff compensation at the Virginia Port Authority and Virginia International Terminals after the chairman of the House Appropriations Committee asked the chairman of the JLARC board to review consultant reports that suggested that the authority was not managing the ports well and suggesting privatization would be preferred.
The Auditor of Public Accounts, who also works under the authority of the legislature, is the main vehicle for checking the government’s financial statements, finding and correcting financial irregularities. But the auditor reports its work plan to JLARC, so there is no direction given by a standing legislative committee.</t>
  </si>
  <si>
    <t>A 100 score is earned if records are available online at no cost, can be obtained electronically within a week,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</si>
  <si>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South Dakota Codified Laws in Title 3, Chapter 1A, “Officers’ Statements of Financial Interest,” require the governor to file a statement of financial interest within 15 days of assuming office. “Any gubernatorial appointee for whom Senate confirmation is required” must file a statement of financial interest before being confirmed.
 The information required to be listed on the statements is described in Section 5 as items of “close economic interest.” Section 1 defines “close economic interest” as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Section 5 also states that only the interest must be listed, and not the value of the interest.
 Section 1 defines immediate family as “a spouse or minor children living at home.”
 Regarding availability of the statement, Section 5 says “All statements of financial interest shall be open to public inspection.”</t>
  </si>
  <si>
    <t>While the legislative committees do not investigate wrongdoing, should credible allegations of financial irregularities arise, the committees or the JFO would alert the Department of Finance and Management, the Auditor of Accounts and the appropriate law enforcement agencies.
It should be noted that government financial irregularities are rare in Vermont. In 2014, an employee of the Office of Risk Management was found to be submitting fake claims and cashing the checks herself, dating back to 2013. She was caught and prosecuted.</t>
  </si>
  <si>
    <t>Can citizen access disclosures and pension fund documents?</t>
  </si>
  <si>
    <t>The State Auditor's office routinely initiates investigations when it becomes aware of a potential problem, and it cooperates fully with law enforcement agencies. It conducts more than 500 audits of counties, municipalities, boards of education and other local boards and authorities.
 State Auditor Glen Gainer said his office currently is conducting two investigations with the U.S. Attorney’s office. “We bring them in when we suspect fraud so extensive that it may cross state lines,” he explained. “And they have a lot more tools to investigate things like wire fraud than we have.”
 Deputy State Auditor Stuart Stickel declined to discuss ongoing investigations.
 As another example, in 2014, House Speaker Tom Miley said that an audit had turned up fake expense vouchers in the state Agriculture Department and that the matter had been turned over to the U.S. Attorney’s office, which was investigating the former secretary of agriculture.
 Also, an audit in 2013 showed evidence of embezzlement that sent a former Fairmont State G23 university official to prison in 2014.</t>
  </si>
  <si>
    <t>Inspector General June Jennings said her office can initiate investigations, which it frequently does based on media reports, complaints from citizens by mail or phone, complaints from businesses dealing with state agencies and the Fraud, Waste and Abuse Hotline used by citizens and state employees. “We don’t have the resources to look at every citizen complaint, but we are required to respond to all citizens who write to us,” she said. The office frequently gives citizens proper channels for their particular complaints.
Three investigations were sent to the state police for criminal charges in 2013 and 2014, which resulted in convictions of former state employees. Martha Mavredes, Auditor of Public Accounts, said the office coordinates with the Inspector General’s office and Virginia State Police when employees from state agencies, courts and local constitutional officers report that they suspect “a reasonable possibility that a fraudulent transaction has occurred involving funds or property under their control and an officer or employee of the state or local government may be involved,” as required in the law.</t>
  </si>
  <si>
    <t>Code of State Regulations, 2011, 1 CSR 40-1.50(9), http://www.sos.mo.gov/adrules/csr/current/1csr/1c40-1.pdf</t>
  </si>
  <si>
    <t>Pursuant to § 36-14-16, the governor and cabinet officers must file asset disclosure forms annually with the Rhode Island Ethics Commission, and those reports are public. The statement should include the financial activity of the filing person and that of his/her spouse and any dependent children. The content of the disclosure needs to include incomes sources above $200, equity, gifts received and real property.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</si>
  <si>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The Public Official and Employee Ethics Law requires all public officials and public employees to file statements of financial interest. 
Public officials are defined as "any person elected by the public or elected or appointed by a governmental body or an appointed official in the executive, legislative and judicial branch of this Commonwealth ..." 
Public employees are defined as "any individual employed by the Commonwealth or a political subdivision who is responsible for taking or recommending official action of a nonministerial nature with regard to contracting or procurement; administering or monitoring grants or subsidies; planning or zoning; inspecting, licensing, regulating or auditing any person; or any other activity where the official action has an economic impact of greater than a de minimis nature on the interests of any person." 
Statements of financial interest are publicly available under the state's Right-to-Know Law. 
The law does not require immediate family to file statements of financial interest.</t>
  </si>
  <si>
    <t>Department of Finance and Administration: www.dfa.state.ms.us/Purchasing/ProcurementManual
DFA Director of Communications Chuck McIntosh: e-mailed answers to questions March 17, 2015
Joint Legislative Committee on Performance Evaluation and Expenditure Review: www.peer.state.ms.us/reports/rpt577.pdf</t>
  </si>
  <si>
    <t>All sources accessed on Jan. 23, 2015
Massachusetts General Laws, Chapter 7 Section 4A, Contractors aggrieved by a decision.
https://malegislature.gov/Laws/GeneralLaws/PartI/TitleII/Chapter7/Section4A
Massachusetts General Laws Chapter 30A, Section 10, Adjudicatory procedures and appeals 
https://malegislature.gov/Laws/GeneralLaws/PartI/TitleIII/Chapter30A/Section10
Massachusetts General Laws Chapter 7, Section 22N dealing with construction contracts
https://malegislature.gov/Laws/GeneralLaws/PartI/TitleII/Chapter7/Section22n
All sources accessed on Jan. 23, 2015</t>
  </si>
  <si>
    <t>In practice, citizens can access the asset disclosures of decision-makers at state-run pension funds within a reasonable time period and at no cost.</t>
  </si>
  <si>
    <t>No such law exists, there is however a policy:
Budget Department, Transparency and Accountability http://media.state.mi.us/MiTransparency/Vendor 
accessed July 2015. 
---
Peer Reviewer Sources: 
Michigan Department of Technology, Managment and Budget, June 2015 
http://michigan.gov/micontractconnect/0,4541,7-225-48677-20046--,00.html</t>
  </si>
  <si>
    <t xml:space="preserve">No such law exists.
Corroborated by:
• Betsy Hayes, Contracts Manager, Materials Management Division, Minnesota Department of Administration, 2 April 2015, St. Paul, Minnesota, phone interview. </t>
  </si>
  <si>
    <t>Wyoming Statutes, Title 9, Chapter 3, Article 4, Retirement, Section 404, Wyoming retirement board; responsibility for administration of system; composition; appointment; term; vacancies; meetings; election of chairman, April 1, 1953 http://legisweb.state.wy.us/statutes/statutes.aspx?file=titles/Title9/T9CH3AR4.htm</t>
  </si>
  <si>
    <t>William Hinkle, Office of Governor Maggie Hassan, press secretary, December 23-31, 2014, Lowell, Mass., email. 
 Terry Pfaff, Office of the House Speaker, chief of staff, December 30, 2014, Lowell, Mass., email.
 Eileen Kelly, Office of the Minority Leader, senior legislative policy assistant, December 30, 2014, Lowell, Mass., email.
 Richard Lehmann, New Hampshire Senate, legal counsel, December 30, 2014, Jan. 5, 2015, Lowell, Mass., email</t>
  </si>
  <si>
    <t>Public asset disclosures are not required as a default. However, Oregon Revised Statutes 244.050 (b) requires all public officials, including the governor and cabinet-level officials, to file statements of economic interest annually. Those statements are to include information about members of household. This law does not require these statements to be published. 
However, while Oregon Revised Statutes Chapter 192, Section 192.420 gives every person the right to inspect a public record in Oregon. Section 192.440 gives every person the right to inspect or copy public records without unreasonable delay. This applies to Statements of Economic Interest, the asset disclosure records that are required to be filed by the governor and cabinet officials.</t>
  </si>
  <si>
    <t>Under Oklahoma law, the governor and state-cabinet level officials are required to file asset disclosure forms "requiring financial disclosure that reveals potential conflicts between their public duties and private economic interests."
 The law does not require their family members to file asset disclosure forms, but it does require the filer to disclose certain financial interests held by "the filer’s spouse or dependent." 
 According to the state's ethics rule, the following are required to file Financial Disclosure Statements:
  (1) All elected state executive, legislative and judicial officers;
  (2) All state judicial officers subject to retention;
  (3) All candidates for state elective executive, legislative and judicial offices;
  (4) All chief administrative officers and first assistant administrative officers of each agency;
  (5) All state officers and employees who make policy decisions;
  (6) All state officers and employees who are engaged in purchasing decisions; and
  (7) All members of boards, commissions, authorities and similar public bodies of state agencies. 
 As for spouses or dependents, these forms are required to list: income earned from a state agency or similar body over $5,000 per year; relationships with lobbyists, contracts between the spouse/dependent and any government entity; any financial interest in an industry regulated by the filer. 
 All asset disclosure forms are available to the public under the Oklahoma Open Records Act, through the Ethics Commission office.</t>
  </si>
  <si>
    <t>Interview 1/19/15 with Barry Smith, executive director, Nevada Press Association, in Carson City.
Phone interview 1/19/15 with Mike Willden, Gov. Brian Sandoval's chief of staff.
Telephone interview 1/21/15 with Sean Whaley, Las Vegas Review-Journal political reporter.</t>
  </si>
  <si>
    <t>RCW 42.17A.700 Elected and appointed officials, candidates, and appointees — Reports of financial affairs and gifts, 2010;
 http://apps.leg.wa.gov/rcw/default.aspx?cite=42.17A.700</t>
  </si>
  <si>
    <t>West Virginia Code 6B-2-6 Financial Disclosure Statement; Filing Requirements. Complete through 2014. http://www.legis.state.wv.us/WVCODE/ChapterEntire.cfm?chap=06b&amp;art=2&amp;section=6#02
  West Virginia Code 6B-2-7 Financial Disclosure Statement; Contents. Complete through 2014.
  http://www.legis.state.wv.us/WVCODE/ChapterEntire.cfm?chap=06b&amp;art=2&amp;section=7#02</t>
  </si>
  <si>
    <t>Janice Satra, legal counsel, Executive Board, Nebraska Legislature, email interview Feb. 26, 2015
 Gavin Geis, executive director, Common Cause Nebraska, in-person interview, the Mill coffee shop, March 11, 2015.
 Governor's Office schedule, accessed Feb. 26, 2015
 http://www.governor.nebraska.gov/schedule/</t>
  </si>
  <si>
    <t xml:space="preserve">Wis. Stats. Public Inspection of Records,19.55(2) (March 1, 2015), http://docs.legis.wisconsin.gov/statutes/statutes/19/III/55/2
---
Peer Reviewer sources:
"Eye on Financial Relationships" Wisconsin Government Accountability Board, http://www.gab.wi.gov/sites/default/files/guideline/34/1402_state_public_officials_required_to_file_sei_14890.pdf </t>
  </si>
  <si>
    <t>All political candidates, including the governor, and state officials appointed by the governor, including members of the governor’s cabinet, are required by North Dakota Century Code Section 16.1-09-02 and 16.1-09-03 to file a “statement of interests” that, among other things, lists their and their spouse’s sources of income, business interests and business relationships.
 The law does not require statements of interest from other members of their immediate family nor does it require any additional statement of interest from an official in office. Statements are filed with the secretary of state, who must provide them to the public upon request.</t>
  </si>
  <si>
    <t>No such law exists.
Treasurer Beth Pearce, personal interview Jan. 21, 2015.
Mark Hage, Director of Benefit Programs, VT NEA, telephone interview Jan. 26.
Jeff Briggs, Altenate member, Pension Investment Committee, telephone interview Feb/ 2. 2015.
Assistant Atty. Gen. Jaye Johnson, telephone interview Feb. 2, 2015.</t>
  </si>
  <si>
    <t>State and Local Government Conflict of Interests Act, 1987. Section 3114. http://law.lis.virginia.gov/vacode/2.2-3114/
 Pensions, Benefits, and Retirement law, 1994. Section 124.21. http://law.lis.virginia.gov/vacode/title51.1/chapter1/section51.1-124.21/</t>
  </si>
  <si>
    <t>Ohio law includes among those required to file regular financial disclosure statements both cabinet members and senior staff of the governor's office, which are available to the public. But names of immediate family members and their financial holdings are to be disclosed only if those holdings are for the use or benefit of the filer. Names only are required of businesses run by spouses or children in the same household are required.
The asset disclosures are subject to public disclosure: A statement filed under this section is subject to public inspection at locations designated by the appropriate ethics commission except as otherwise provided in this section</t>
  </si>
  <si>
    <t>Texas Government Code, Title 8. Public Retirement Systems. Chapter 802. Administrative Requirements. 
 http://www.statutes.legis.state.tx.us/Docs/GV/htm/GV.802.htm
 Natalia Ashley, executive director, Texas Ethics Commission, interview, Feb. 3, 2015
 Texas Ethics Commission, Personal Financial Statement, Feb. 3, 2015 
 http://www.ethics.state.tx.us/pamphlet/Bpfs.htm</t>
  </si>
  <si>
    <t>Kevin Hayes,  Montana Legislature, Public Information Officer, 18 and 21 January 2015, telephone 
Mike Wessler, Governor's Office, Public Information Officer, 18 January 2015, telephone
Montana Legislature, 64th session, Calendar of legislative activities. http://leg.mt.gov/css/Sessions/64th/calendar.asp
J.P Pomnichowski, Montana State Senate District 33, email between Ms. Pominchowski and a Montana resident, 23 January 2015. 
Tom Woods, Montana State House District 62, email between Mr. Woods and a Montana resident, 23 January 2015. 
Jeff Welborn Montana State House District 72, email between Mr. Woods and a Montana resident, 23 January 2015. 
Kerry White Montana State House District 70, email between Mr. Woods and a Montana resident, 24 January 2015.</t>
  </si>
  <si>
    <t>No such law exists. 
Corroborated by:
Dee Larsen, contract attorney for the Utah Retirement Systems, Howard, Larsen, Hansen &amp; Eves, Email, April 2, 2015. 
Richard Ellis, Utah State Treasurer, in-person interview April 8, 2015, Salt Lake City.
Utah's retirement audit. Deseret News editorial, March 5, 2013, http://www.deseretnews.com/article/765623878/Utahs-retirement-audit.html?pg=all. Accessed May 9, 2015.</t>
  </si>
  <si>
    <t>Disclosure Statements of Conflict of Interests law, 2003, Tenn. Code Ann. § 8-50-502(1),(2) 
http://www.tennessee.gov/tref/forms/conflict_law.pdf 
Disclosures of top-ranking government officials, accessed May 6, 2015
https://apps.tn.gov/conflict-app/search.htm
Treasury Investment Division’s Code of Ethics and Standards of Professional Conduct (Rev. 01/2014): https://drive.google.com/file/d/0B1zweeCiUBLDeEl4N3kwVXNTYXc/view?usp=sharing</t>
  </si>
  <si>
    <t>Nicole Webb, Communication officer, Governor’s office, April 8, 2015, email interview.
Jeff Amy, Associated Press, reporter, April 10 2015, Jackson, Mississippi, phone interview.
Gov. Phil Bryant's office, www.governorbryant.com http://www.governorbryant.com/category/news/
Mississippi Legislature, www.legislature.ms.gov, 
http://billstatus.ls.state.ms.us/htms/h_sched.htm
http://billstatus.ls.state.ms.us/htms/s_sched.htm</t>
  </si>
  <si>
    <t>Marga Hoelscher, Senate Administrator, 30 March 2015, Jefferson City, Missouri, interview by email.
Trevor Fox, Director of Communications, House of Representatives, 25 March 2015, Jefferson City, Missouri, interview by email.
Judy Murray, governor's executive assistant, via spokeswoman, 25 March 2015, Jefferson City, Missouri, interview by phone.</t>
  </si>
  <si>
    <t>The governor and cabinet level officials are considered public servants covered by the state asset disclosure law requiring them to list their financial assets. The forms must be filled out by state employees who make more than $60,000 a year and by those making less if they are on certain boards and commissions, such as the Ethics Commission. The law covers immediate family, defined as  spouse, unemancipated children, a member of the official's extended family who resides in the person's  home. 
By state law, NS GS 132-1, the asset disclosure forms are public documents accessible to the public, and as of January 2015 all such filings will be on the Ethics Commission web site. Previous years'  filings are available on request by mail or e-mail.</t>
  </si>
  <si>
    <t>One look on the audit news page on the Tennessee Comptroller website reveals millions of dollars lost as a result of outright theft, waste and mismanagement that audits have discovered. One was a nursing home operator that improperly charged the state Medicaid program nearly $2 million. Investigations following audits have also found rampant theft by government employees. 
 The Division of Audit, which falls under the comptroller’s office, has its own investigative section. An investigation might begin as a result of findings from an audit, a request from an agency or even as a result of a call to the fraud hotline, said Deborah Loveless, the director of State Audit.
 Investigators within the division often work with prosecutors and the Tennessee Bureau of Investigation and people are often arrested and charged as a result.</t>
  </si>
  <si>
    <t>SC Code 8-13-1110 (1991)
http://www.scstatehouse.gov/code/t08c013.php
Phone Interview, Sam Griswold, Broad Member, State Retirees Association of South Carolina, May 21, 2015
State Ethics Commission
http://ethics.sc.gov/Pages/default.aspx
Phone interview, Curtis Loftis, S.C. State Treasurer, May 19, 2015</t>
  </si>
  <si>
    <t>No such law exists.
Code of Ethics and Personal Investing Guidelines, South Dakota Investment Council (provided upon request; not available online), 17 April 2015.
Jeff Hallem, assistant attorney general, South Dakota Attorney General's Office, 12 May 2015, email.</t>
  </si>
  <si>
    <t>Stacie Christensen, Information Policy Analysis Division of the Minnesota Department of Administration, Director, 24 February 2015, St. Paul, Minnesota, in-person interview
Matt Ehling, Public Record Media, Director, 3 March 2015, Minneapolis, email correspondence.
Minnesota Gov. Dayton Breaks Promise Made as Candidate to Disclose His Daily Schedule, Brain Bakst, Associated Press, 17 February 2012, http://www.twincities.com/ci_19993051
---
Peer Reviewer Sources:
Bill Salisbury, Capitol Reporter for St Paul Pioneer Press, phone interview, June 5, 2015</t>
  </si>
  <si>
    <t xml:space="preserve">Public Official and Employee Ethics Law, Title 65 (Public Officers), Sections 1104(a) (Statement of financial interests required to be filed - public official or public employee), 1998
http://www.legis.state.pa.us/cfdocs/legis/LI/consCheck.cfm?txtType=HTM&amp;ttl=65&amp;div=0&amp;chpt=11
Corroborated by:
Evelyn Tatkovski Williams, press secretary, Public School Employees' Retirement System, 16 April 2015, interview by email.
Pamela Hile, press secretary, Pennsylvania School Employees' Retirement System, 20 April 2015, interview by email. </t>
  </si>
  <si>
    <t>Maine Revised Statutes Title 5, Chapter 155, Section(s) 1825-E, 1989.
 http://legislature.maine.gov/legis/statutes/5/title5sec1825-E.html</t>
  </si>
  <si>
    <t>RI General Laws § 36-14-16, passed in 1987, can be found here: 
http://webserver.rilin.state.ri.us/Statutes/TITLE36/36-14/36-14-16.HTM
Provision requiring reports to be public:
http://webserver.rilin.state.ri.us/Statutes/TITLE36/36-14/36-14-9.HTM</t>
  </si>
  <si>
    <t>Dispute resolution spelled out here: Maryland Annotated Code, Oct. 2014,  State Finance and Procurement Title, Division III, Title 15-216, 217, 220 et al MD State Fin &amp; Proc D. II, T. 15, Subt. 2, Pt. III, Refs &amp; Annos https://govt.westlaw.com/mdc/Browse/Home/Maryland/MarylandCodeCourtRules?guid=N47A832909CC411DB9BCF9DAC28345A2A&amp;originationContext=documenttoc&amp;transitionType=Default&amp;contextData=(sc.Default)</t>
  </si>
  <si>
    <t>The State Auditor’s office only investigates fraud if it becomes apparent during an annual audit.
The Investigator General’s Office is able to investigate fraud and waste in state government whenever they want.
“I have complete discretion,” said Inspector General Patrick J. Maley. “I can go out and chase two guys at an agency [who are] stealing gas from the pump or I can go after people who are misappropriating hundreds of millions of dollars.”
Maley compares the state’s network of 106 government agencies to a restaurant where food might suddenly go missing from storage, or where there are a lot of cooks and staff and too few customers. A business, as he puts it, where the key is to determine the level of “operational effectiveness.”
“South Carolina has a poor agency performance management system,” he said. “Meaning that we have a system that’s broken and we can’t tell if we’re winning or losing in a lot of agencies. That’s not integrity, that’s poor management.”</t>
  </si>
  <si>
    <t>No such law exists. 
Oregon Revised Statutes Chapter 244 - Government Ethics, Sections 244.050(1974).
https://www.oregonlegislature.gov/bills_laws/lawsstatutes/2013ors244.html
Oregon Revised Statutes Chapter 244 - Government Ethics, Sections 244.055(1993).
https://www.oregonlegislature.gov/bills_laws/lawsstatutes/2013ors244.html
Oregon Revised Statutes Chapter 192 - Records; Public Reports and Meetings, Section 192.420, 192.610-690 (1973)</t>
  </si>
  <si>
    <t>No evidence could be found of the Department of Legislative Audit failing to initiate an investigation after irregularities were uncovered or reported during the study period.
 The Department of Legislative Audit’s website lists numerous audit reports, including reports that have findings of inadequate controls and other problem in state departments and boards.</t>
  </si>
  <si>
    <t>Ohio Revised Code, 102.02 A, Financial disclosure statement filed with ethics commission, 2015: http://codes.ohio.gov/orc/102.02
Ohio Revised Code 742.115 A, Annual disclosures to Ohio Ethics Commission, 2004: http://codes.ohio.gov/orc/742.115 
Ohio Revised Code 3307.153 A, Annual disclosures to Ohio Ethics Commission, 2004: http://codes.ohio.gov/orc/3307.153</t>
  </si>
  <si>
    <t>Montana has no limits on individual donations to political party committees, political action committees, or ballot committees. 
However, there are limits on individual donations to candidates, and those are relatively low (between $170 and $650 per candidate, depending on the type of candidate). 
Violations of individual donation limits are rare, especially compared to campaign finance complaints generated by donations from PACs, or compared to complaints about failing to disclose spending.
There hasn't been a quantitative analysis of individual donation violations since the National Institute on Money in State Politics looked at the violations in 2012. Since the Commissioner of Political Practices does not have the resources to audit disclosures, the office relies on facial inspections of the disclosures, or on citizens filing complaints, to identify violations.  
Individual donations violations are likely rare, in part, because the rules for individual donations are straightforward.</t>
  </si>
  <si>
    <t>Ethics Commission Rules, 74E O.S. Appendix I, rule 3.3
http://www.oklegislature.gov/osstatuestitle.html
https://drive.google.com/file/d/0B0BgaBXva60WOXJDaEs0UDdFQms/view</t>
  </si>
  <si>
    <t>The two budget-writing committees in the Texas Legislature – House Appropriations and Senate Finance – are charged with preparing the biennial budget and have authority to investigate the expenditure – and misspending - of state dollars.  
Misuse of state funds would also likely come under an investigation by the State Auditor. Legislative leaders could, and have, appointed special committees to look into spending scandals.</t>
  </si>
  <si>
    <t>State agencies do submit reports to the Fiscal Review Committee, but typically those reports will go to the governor’s budget office first and then go to the legislature, said Jim White, former executive director of the Fiscal Review Committee. Any legislative committee with oversight of a specific state agency is entitled to ask questions about what that department is spending its money on, White said.
 Mike Dedmon, assistant director of the Division of Budget, agreed. Typically, regular reports are filed with the various committees in the legislature that have oversight over departments. 
 For instance, the Department of Health will submit reports to the Senate Health and Welfare Committee. In the Senate, committees will make recommendations on each state agency’s budget, Dedmon said. Budget recommendations generally are made in House Finance, Ways and Means Committee, he said. 
 Fiscal Review does have oversight over state contracts and the budget and video on the General Assembly website shows that its members will grill state agencies over its budget and its contracts.
 The Chattanooga Times Free Press reported that members of the committee grilled a top Haslam administration official on the state’s controversial multimillion-dollar contract with a company that the governor once invested in. Another media report indicated that administration officials may not have been truthful with the Fiscal Review Committee about concerns the comptroller raised about the contract.
 There were also reports that the committee demanded to know why the Department of Correction awarded a $200 million contract to a health-care provider with a $6.4 million higher bid.</t>
  </si>
  <si>
    <t>North Dakota Century Code, § 16.1-09-02, 1981 to 2013, http://www.legis.nd.gov/cencode/t16-1c09.pdf.
NDCC, § 16.1-09-03, 1981, http://www.legis.nd.gov/cencode/t16-1c09.pdf.
NDCC, § 21-10-01, 1963 to 2011, http://www.legis.nd.gov/cencode/T21C10.pdf.
NDCC, § 65-02-01.3, 2008, http://www.legis.nd.gov/cencode/t65c02.pdf.
NDCC, § 15-02-01, 1893 to 1999, http://www.legis.nd.gov/cencode/t15c02.pdf.</t>
  </si>
  <si>
    <t xml:space="preserve">No such limits exist. As such, candidates, political parties, and ballot action committees may receive any amount of contribution from an individual as long as it is appropriately reported and the limits on anonymous contributions and cash contributions are not exceeded.
In March 2013, the Missouri Ethics Commission found continuing committee Missouri Federated Women's Democratic Club, 7thDistrict, and its treasurer had, among other campaign contribution and expenditure reporting violations, deposited in its bank accounts cash contributions and anonymous contributions in excess of the permitted limits. Research revealed no other violations of the cash and anonymous contribution limits among state candidates or committees during the study period. </t>
  </si>
  <si>
    <t>While there are limitations on how much an individual donor can contribute to a candidate, there are no laws limiting individual donations to political parties. Over the period of study, there were no incidents where individuals donated more than the allowed amount to a candidate. However, it’s difficult to ascertain if this actually occurs as circumvention usually happens behind closed doors. 
 Gary Goldsmith, Executive Director of the Minnesota Campaign Finance and Public Disclosure Board said that the existing limitations on candidate contributions are generally followed but added that allowing unlimited contributions to political parties does provide an opportunity for individuals to indirectly influence elections. 
 Goldsmith said that earmarking political party contributions for an individual candidate is not allowed but that contributions oftentimes trickle down from the political party to a pool of candidates who are up for election.
---
Peer Reviewer Comment: Agree.
The lack of limits on contributions to political parties and caucuses has helped fuel the dramatic increase in their so-called "independent expenditures" in state races, says David Schultz, political science professor at Hamline University. This flood of spending often has made it difficult for candidates to "control their own messages" and respond to attacks against them, he says.</t>
  </si>
  <si>
    <t>Limits on individual donations to candidates and political parties are not exercised because they do not exist.</t>
  </si>
  <si>
    <t>Nebraska State Constitution Article V-30, effective 1966; 
http://nebraskalegislature.gov/laws/articles.php?article=V-30
Nebraska Code of Judicial Conduct, Chapter 5, Article 1; updated Oct. 15, 2012;
https://supremecourt.nebraska.gov/supreme-court-rules/ch5/art1</t>
  </si>
  <si>
    <t>State Ethics Act 
Definitions (2006 -2013) NC GS 138A-3
http://www.ncleg.net/EnactedLegislation/Statutes/HTML/BySection/Chapter_138A/GS_138A-3.html
Identify and publish names of covered persons and legislative employees (2006-2008) NC GS 138A-11
http://www.ncleg.net/EnactedLegislation/Statutes/HTML/BySection/Chapter_138A/GS_138A-11.html
Statements of economic interest as public records. (2006-2008) NC GS 138A-23
http://www.ncleg.net/EnactedLegislation/Statutes/HTML/BySection/Chapter_138A/GS_138A-23.html
Contents of statement. (2006-2013) NC GS 138A-24
http://www.ncleg.net/EnactedLegislation/Statutes/HTML/BySection/Chapter_138A/GS_138A-24.html</t>
  </si>
  <si>
    <t xml:space="preserve"> Cronyism and patronage have been a way of life with gubernatorial appointments for years., according to Rutgers Law School professor Frank Askin. He notes how Christie "loaded up" the Attorney General's Office with prosecutors who worked for him when he was the U.S. Attorney for New Jersey. 
Former state and federal prosecutor Ed Stier agrees, saying the AG in recent decades has been appointed more on loyalty than credentials.  Attorney Rajiv Parikh agrees, saying senior level officials come and go with changes in administrations. But he adds that the deputy attorneys general  in the Elections division have been there for many years. `</t>
  </si>
  <si>
    <t>A notorious example exists from the study period. Though the example originated in 2011 and earlier, it did not become known to the public until 2013-2014, when it exploded into a scandal.
 In the fall of 2013, Richard Benda, former secretary of tourism and state development, a cabinet-level position, committed suicide. In the months following his death, it was revealed he had double-billed the state for flights to China and had also allegedly arranged for a state grant package to be increased by $550,000 and then redirected the money to a company that he went to work for immediately after leaving state government, with the apparent intent that the company would use the money to pay his salary.
 The Legislature’s Government Operations and Audit Committee conducted an investigation that drew information from several arms of state government, though the investigation’s effectiveness was much debated. The committee, for example, allowed several key players to testify via written letters rather than in person. Successful legislation arose from the investigation, including a law, which will be in effect in July 2015, that will place new one-year restrictions on former state employees’ involvement with state contracts.</t>
  </si>
  <si>
    <t>Individuals and candidates have occasionally been sanctioned in Massachusetts for violating the cap on individual campaign contribution limits since Jan. 1, 2013.   In 2014, for instance, a routine audit of filings for the state Democratic Committee, revealed 12 contributions were made in excess of the legal limit and one contribution was made in the wrong name.  In May, 2015, OCPF sent a letter to the committee requesting they correct the error.   
In August, 2013, the former director of the Chelsea Housing Authority was indicted by state prosecutors for illegally soliciting individual donations that exceeded the legal caps for then-Lt. Gov. Timothy Murray.  Murray agreed to pay an $80,000 fine to the Office of Campaign &amp; Political Finance (OCPF) for accepting the donations from Michael McLaughlin, who allegedly used the CHA as a fundraising “base” for Murray.   
Also, in 2013, a state representative agreed to pay a $20,000 fine for, among other violations, accepting a $25,300 contribution in the form of access to another person’s bank account.   The annual limit on individual contributions is $1000.   OCPF claimed that state Rep. Alan Silvia never deposited any personal funds into the account belonging to Colette Matarese, and Silvia only disclosed $11,700 of the spending on his campaign reports.   
Jason Tait, a spokesman for OCPF, said while there are instances of violating the individual cap, they are generally “spotted during the OCPF audit process.” 
“If an excess is identified, our office requires the candidate to return the excess,” Tait said.</t>
  </si>
  <si>
    <t xml:space="preserve">The Audits Division is able to determine its audits independently. Auditors are always on the look out for potential audit topics, and generate ideas by reading what other auditors find in other states and reading news articles. Auditors compile their ideas and meet regularly to determine where they want to audit. They generally pick about 12 independent topics a year, trying to look at issues rather than just individual organizations.
Some examples include audits of public assistance programs and high school dropout rates. Auditors spend an average of five weeks talking to people and reading and trying to narrow down these topics to determine where to dig into in more detail. They then put together a work plan and gather more evidence.  </t>
  </si>
  <si>
    <t>The Office of State Auditor is required by law to provide “operational audits” of major state agencies at least every two years. It also produces “performance audits” at the state auditor’s discretion or by request from the Legislative Audit and Fiscal Review Committee.
The state auditor said that when he chooses an agency or an aspect of agency’s operations for a performance audits it’s usually because of an interesting finding from an operational audit or from other states’ audits of their agencies in which there are similarities with North Dakota agencies.
During the study period, the Office of State Auditor produced 37 operational audits of state agencies and two performance audits, one was at the state auditor’s discretion and one at the request of the Legislative Audit and Fiscal Review Committee.
In addition, the Office of State Auditor also conducts a “single audit” of how the state uses federal funds once a biennium, and it audits the annual financial reports of the state and the state university system.</t>
  </si>
  <si>
    <t>The current state auditor has embarked independently on numerous investigations, such as reports of "ghost students" at Ohio charter schools and "data scrubbing" to bolster attendance figures - and funding - at public schools. He cooperated most recently in the investigation (led by the prosecution office) and conviction of a county sheriff in southeastern Ohio.</t>
  </si>
  <si>
    <t>Observers and participants, including strategists who manage political campaigns and raise money, say those limits are followed for the most part. The ethics laws have resulted in a change of attitude to the point where 20 years ago such over-the-limit contributions were routine and now are rare.
 There are instances when contributions exceed donation limits, but those are rare and often are the result of the donor and/or candidate not understanding the law. The strategists say they advise potential clients to hire a lawyer and an accountant who understand and can apply the law accurately.
 For instance, New Orleans City Councilwoman Stacy Head told the Board of Ethics that her campaign unwittingly accepted too much money from a donor who had written several checks to her campaign. Upon learning of the infraction, she returned the money.
 In another instance, Troy N. Terrell, an unsuccessful candidate for the state Senate, accepted too much money for his campaign. The evangelist said he would return the money but didn’t. The Ethics Board filed charges in 2014.
 The Louisiana Board of Ethics reported 46 cases involving excess campaign contributions from 2010 through 2014. However, the media report many instances of excessive contributions.</t>
  </si>
  <si>
    <t>Investigations and prosecutions for violations of individual contribution limits have been rare, but occasional violations have occurred since January 2013.  
In September 2013, an attorney from Eastern Kentucky pleaded guilty to violating the campaign finance laws by attempting to give money to another person to give to a state Supreme Court candidate in 2012. 
In addition, while the Kentucky Registry of Election Finance and Kentucky Attorney General's office investigates potential violations as a result of internal reviews, it does not verify whether individuals actually gave the money they were listed to give without receiving a specific complaint. For instance, there is no mechanism to check whether certain donors might be straw donors for individuals to circumvent the $1,000 per-election contribution limit. 
A search of contributors to Kentucky candidates between January 2013 and January 2015 listed on the Kentucky Registry of Election Finance's online database shows, for example, that 141 donations were made by individuals listing their occupation as "student." Of those, 61 individuals who said they were students gave $1,000. That includes one individual who made 10 contributions of $1,000 as a college student. There is no policy or mechanism to trigger an investigation to ensure that the contributors who listed themselves as students actually contributed their own money and were not serving as straw donors for another individual.</t>
  </si>
  <si>
    <t>The agency acts on every complaint, even if it is to dismiss it as unfounded. It initiates its own investigations and responds to tips and complaints from citizens. The agency gets about 800 complaints a year, of which about 250 merit more than a cursory examination. (Some complaints are frivolous or not a matter in the auditor's purview.) The office at least looks at every complaint that comes in the door and responds in a timely manner.</t>
  </si>
  <si>
    <t>The Office of the State Comptroller has a good track record of investigating wrongdoing and cooperating with other entities. For example, the office began investigating special education providers in 2013 after The New York Times reported on fraudulent practices in some programs. At least two providers have pleaded guilty in related cases.
 Also in 2013, a joint investigation between the comptroller's and attorney general's offices resulted in charges that a former Siemens executive had stolen tax dollars. A previous agreement between the two offices allowed the attorney general to prosecute corruption cases involving taxpayer money. The agreement also led to the October 2014 arrest of Assemblyman William Scarborough for campaign finance violations and travel reimbursement fraud.</t>
  </si>
  <si>
    <t>There is a Program Evaluation Division in the General Assembly Fiscal Research Division that watches how money is spent and investigates irregularities. It works with the legislative finance and appropriation and oversight committees to watch how taxpayer money is spent. It is likened to the federal General Accountability Office. It is headed by a lawmaker and has a bipartisan staff. It is also available to run investigations for lawmakers. For example, lawmakers asked the division to check into the value of requiring emissions inspections for new cars. The division found that so few new cars failed the inspections that it was pointless to require them  to be inspected. The result was a law passed in 2013 that exempted most cars three years old or less from  the emissions inspections.</t>
  </si>
  <si>
    <t>The office has a waste, fraud and abuse hotline and it investigates those tips independently, or it can add specific issues to regular audits.</t>
  </si>
  <si>
    <t>The Legislative Audit and Fiscal Review Committee does request audits as needed, according to sources. However, state agencies that are audited are generally cooperative as is the Office of State Auditor, which conducts the audits for the committee.
During the study period, the state auditor has investigated one agency at the committee’s request: staffing at the North Dakota University System’s system office in February 2014. 
More recently, the committee requested an audit of private foundations supporting three state universities — Dickinson State University, North Dakota State University and the University of North Dakota — but that effort didn’t pan out because the state attorney general said the foundations, as private entities, are not subject to legislative oversight.</t>
  </si>
  <si>
    <t>There are no limits on contributions from individuals to candidates or political parties.
 However, Arthur Sanders, a Drake University political science professor, said the lack of limits is, in some ways, supportive of transparency. "If we are going to privately fund campaigns, the best thing, in a democratic sense, is to have a transparent system where you know who is spending the money and who is receiving it. There is some political accountability in addition to transparency." Sanders noted limits can encourage individuals to funnel money through independent organizations, which is less transparent and decreases the accountability of politicians, who can benefit from independent expenditures while keeping their hands clean.
 Megan Tooker, executive director and legal counsel for the Iowa Ethics and Campaign Disclosure Board, said the lack of contribution limits may actually be beneficial. Citizens can use the board's database to see who has donated to candidates. "We have less fraud, somebody can write a six- or five- or four-figure check to a candidate or a party. They don't have to launder it through their minor children or staff. You see that in other states where people get very creative." The influence of the larger checks is debatable, she said, but she doubted imposing limits would result in less money flowing into campaigns. Instead, the money might flow through PACs and independent expenditures, which would be less transparent, she said.
 While Iowa law does not prohibit large donations from individuals, the transparency in campaign contributions means the public can hold politicians accountable when they show favoritism toward donors. For example, one liberal advocacy group, Progress Iowa, calculated Gov. Terry Branstad collected more than $791,000 in campaign contributions from individuals the governor appointed to state boards and commissions.</t>
  </si>
  <si>
    <t>The few available transcripts, videos and agendas of the Ways and Means and Finance committees show little in the way of investigation. The committees instead appear to focus almost exclusively on the budget process.
 Although the Assembly Ways and Means and Senate Finance committees rarely investigate, other committees in the New York Legislature occasionally investigate financial irregularities related to their subject areas, said Richard Brodsky, a former Assembly member. Legislative Law 62-a gives legislative committees the power to issue subpoenas.</t>
  </si>
  <si>
    <t>The Audit Division of the Legislative Budget Assistant does not independently initiate performance audits, which examine irregularities and other concerns about government programs and agencies. Rather, the legislature’s Joint Performance Audit Oversight Committee determines the division’s audit subjects. The division did conduct investigations during the study period.
That said, the committee itself operates with a fair degree of independence — its decisions do not have to be approved by the legislature as a whole — and it coordinates closely with the staff of the Legislative Budget Assistant in choosing audit subjects. Since the most common subjects of audits are executive branch agencies and programs, the audit division’s control by the legislative committee ensures considerable autonomy. 
The committee has shown itself responsive to concerns raised about the functioning of government programs and offices. It should be noted that there have no reports of serious fraud and abuse in state government in the past two years.
However, because the audit division takes direction from the legislative committee, which is made up of citizen legislators and typically meets only three to four times a year, the ability of the division to launch investigations in a timely way is limited. In addition, the fact that the committee is made up legislators means that its priorities can shift every two years based on the political party in power.</t>
  </si>
  <si>
    <t>The Legislative Finance Committee's Program Evaluation Unit examines the effectiveness of state agencies but does not investigate for financial irregularities. If it does find irregularities, which happens a few times a year, it refers the issue to the state auditor or attorney general.</t>
  </si>
  <si>
    <t>Illinois enacted legislation that lifts campaign contribution limits for all candidates if a candidate contributes $250,000 to his or her own campaign in a state race or $100,000 to his or her own campaign in a local race. (Illinois Compiled Statutes 10 ILCS 5/Section 9-8.5)
This cap lift contributions limits on contributions from individuals, corporations, PACs and lobbyists. 
In 2015, William Kelly, who ran for Chicago mayor, donated $100,000 to his own campaign and lifted the funding limits for all other candidates in the same race. 
Likewise, Illinois Governor Bruce Rauner contributed $17 million into his own campaign, lifting limits ahead of the governor's race. 
In 2014, Illinois candidates contributed at least $40 million of their own money to their own campaigns, according to an analysis by FollowTheMoney.org
A search on the Election Board website of  its "limits off" list, shows that  there were less than two dozen races that qualified for the cap lift among the hundreds of races in 2014. In most campaigns, donations stayed within the legal limits.</t>
  </si>
  <si>
    <t>The legislature's Fiscal Committee periodically directs the Office of the Legislative Budget Assistant to conduct performance audits on state departments and programs. The budget office completed 17 such audit reports between Jan. 2012 and Nov. 2014, with topics ranging from the Department of Transportation Fleet Management system to the use of Electronic Benefits Transfer cards (cash assistance for the needy).
 While some of the investigations have had at least a partly political impetus, as was the case with the use of EBT cards, the investigations themselves are conducted with the cooperation and assistance of the relevant agencies. In some cases, the reports, when presented to the committee, prompted calls for reform by both lawmakers and agency officials. 
 For example, in August 2013, the new leader of the Department of Revenue Administration acknowledged flaws in tax collection efforts that, according to the financial review, led to $29 million in uncollected taxes in the 2012 fiscal year.</t>
  </si>
  <si>
    <t>The Legislature's Audit Division typically begins special investigations at the request of the bipartisan Legislative Commission, or as mandated by a new state law. Between 2013 and 2014, for example, the Division assessed the fiscal costs of the death penalty in Nevada under a law passed by the legislature in 2013. It also conducted reviews of the state's juvenile detention centers, which have come under fire for inhumane conditions, producing reports that led to the closure of one facility.
While high-profile controversies over the use of state resources often inspire legislators to ask the Audit Division to investigate, this is not always the case. For example, the failure of the state's health care exchange website, built by Xerox Corp. under a multimillion-dollar contract, did not trigger an audit division investigation.
The executive branch's Division of Internal Audits, meanwhile, "pretty much report[s] straight to the governor, so they're kind of bound by his agenda," said Geoff Dornan, Capitol Reporter for the Nevada Appeal. "Auditors in my book are supposed to find problems. In the past, there wasn't a big emphasis on that."</t>
  </si>
  <si>
    <t>In the 2013-14 fiscal year, the commission reported it discovered 12 excess contributions to candidate or noncandidate committees resulting in a total of $34,165 escheat to the Hawaii Election Campaign Fund and $6,300 in administrative fines out of tens of millions of dollars that flow through the system. 
It is not known how many of the contributions came from individuals versus corporations, political action committees or lobbyists, as the Campaign Spending Commission does not segregate the data in this manner. There are no reported cases in the media during the study period of individuals violating contribution limits, nor any recollection of such by those close to the topic.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</si>
  <si>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The legislature's Interim Finance Committee and Audit Subcommittee share responsibility for investigating possible financial irregularities. 
Between January 2013 and March 2015, the Interim Finance Committee asked staff to look into a number of issues of potential concern, including accreditation problems at the state's Rawson-Neal psychiatric hospital, the status of the Project Neon highway expansion and changes made to the state's Public Employees Benefits Program.
A 2013 audit of the state's only maximum-security juvenile prison led to the facility's closure two years later, after Audit Subcommittee members raised concerns about findings that the private contractor hired to run the center failed to protect youths' safety and civil rights.
However, the costly failure of the state's Xerox Corp.-built health care exchange website during the same time period escaped official scrutiny by either committee, despite national media attention.
Critics say the state's biennial legislative session, and the infrequent meetings of interim committees, simply don't allow enough time for effective oversight of the entire budget. "In Nevada, we are extremely dependent on the executive branch to administer the finances," said David Byerman, former secretary of the state Senate. "It's almost impossible to think about with a part-time citizen legislature that's not compensated [in the interim] beyond being paid for going to a meeting, how you could possibly get a good grade in managing the budget. You have no one in an elected capacity who is there to do it."
A bill passed the legislature in 2013 that would have created a Legislative Committee on Government Oversight and Accountability with broad investigative powers and a more explicit watchdog function. It was vetoed by Gov. Brian Sandoval.</t>
  </si>
  <si>
    <t>A lot of money was raised in Georgia during the 2014 campaign as the state had an open Senate seat and a governor's election. There have been no reported instances during the 2014 campaign of individuals exceeding the limit of donations to individual candidates. 
 There is no limit in Georgia on donations to political parties. Common Cause Georgia warns that individuals could give unlimited donations to the candidate's party and direct the party to spend the money on the candidate's behalf.</t>
  </si>
  <si>
    <t>In addition to annual audits required by Nebraska law, the state auditor often initiates its own investigations, on its own volition, or at the request of a state lawmaker or citizen. The office has an anonymous taxpayer phone line and email account for citizens to report suspicious of waste, fraud and illegal financial activity.
 In recent years, multiple audits of the Nebraska Department of Health and Human Services found instances of welfare fraud and other financial wrongdoing. The department's efforts to privatize the state's child welfare system were replete with management and financial errors, revealed in APA investigations that have led to legislative and executive changes.
 On taking office in January, the new APA quickly announced an audit of the Nebraska Department of Correctional Services, which has been the subject of legislative investigations and media reports for discrepancies in inmate-release procedures. The governor has said that report's conclusions will help inform reforms in the department.</t>
  </si>
  <si>
    <t>The legislative finance committee does not perform investigations of financial irregularities. There are also no documented irregularities that were uncovered, reported and not investigated.
The finance committee does cooperate with the audit division. However, this is part of the audit process and not the budget process. As such, the finance committee does not decide if investigations are conducted. The audit process does uncover irregularities. For example, in 2015 the auditor found 125 errors in the state's budget, including a $1 billion overstatement of infrastructure depreciation. 
The finance committee can ask the auditor to look into irregularities. The auditor conducts a financial and compliance audit of every state agency every two years and reports the findings to the legislature. In response to the report the finance committee instructed the legislative fiscal division to look into expenditures by the Department of Livestock. This was the only example the legislative fiscal division provided.</t>
  </si>
  <si>
    <t>There are several mechanisms by which the audit agency initiates audits. The legislative auditor conducts routine financial and compliance audits of state agencies. It conducts audits in response to calls to the auditor's waste, fraud and abuse hotline, and based on requests from the legislature. The auditor has no data on cases where hotline reports contributed to audits.  
If the auditors have gathered evidence of fraud they are required to report to the Attorney General who would conducts formal investigations with cooperation from the audit agency. 
The auditor published audit 60 reports in 2014 and 40 audit reports in 2013. Many were financial and compliance audits of state agencies, others were performance audits of state programs.</t>
  </si>
  <si>
    <t>The Legislature's Appropriations Committee is empowered to initiate such investigations; however, there have been no such probes in recent history.</t>
  </si>
  <si>
    <t>Delaware allows for the circumvention of donations directly to political candidates through the creation and use of political action committees, which can coordinate with politicians and accept unlimited contributions. Several high-profile Delaware politicians - including Gov. Jack Markell, Senator Colin Bonini and Sen. Greg Lavelle - have used PACs to accept donations that far exceed donation limits to traditional campaign committees. In December 2014, retired Rehoboth Beach real estate developer Daniel Anderson gave Bonini's Responsible Delaware PAC $20,000. (Same developer that gave to Lavelle's PAC.) Another top Republican donor, Ellen Barrosse, gave $25,000 that month. 
Delaware politicians with PACs face narrow spending restrictions, and cannot use political action committees to pay campaign staff or expressly advocate on behalf of their own re-election. But politicians do use the committees to raise their own political profile, to make donations to other candidates, and to run off-year political operations.  
Individuals and corporations may also direct contributions to politicians through the use of LLCs and other corporate entities, cloaking donations under a corporate name. Under Delaware law, a person can own up to 50 percent of an LLC before a donation from the corporate entity counts against their individual donation limit.</t>
  </si>
  <si>
    <t>The Office of the Legislative Auditor does independently initiate investigations, which are based on recommendations from the Legislative Audit Commission that are drawn from a pool of submissions made by members of the legislature. 
 The Office of the Legislative Auditor then has the authority and responsibility to investigate evidence or allegations that public resources have been used contrary to state law. Other public officials, employees, and citizens may also request investigations. 
 The Office of the Legislative Auditor is known in Minnesota as one of the cleanest and most transparency offices in government. The Office has investigated several high profile state agencies in the last several years including the Minnesota Health Insurance Exchange (MNsure).
 The Office of the State Auditor’s Legal/Special Investigations Division conducts related investigations, not the Audit Practice Division. Investigations are prioritized by tax payer’s best interests and available resources, including limited staffing. Most investigations are conducted in collaboration with law enforcement, private Certified Public Accountant firms.</t>
  </si>
  <si>
    <t>No committee in the Missouri General Assembly has the explicitly described responsibility of investigating budget expenditure irregularities. While committees may have the ability to initiate investigations of this type by interpretation of the relevant body's rules, no committee did so during the study period.</t>
  </si>
  <si>
    <t>The state auditor's office conducted 143 audits in 2014 and 150 audits in 2013. Each year, the office initiates between 10 and 15 audits outside of the scheduled audits. These often include audits initiated by petition. 
Only one audit was initiated at the governor's request in recent years, occurring in September 2014. The auditor's office also publishes summary reports on issues not specifically addressed in other audits, such as the implementation of the Sunshine Law.</t>
  </si>
  <si>
    <t xml:space="preserve">In the 2014 state elections, more than 80 percent of all legislative candidates and every major party candidate for the six statewide offices participated in the Citizens' Election Program (CEP). This meant they accepted public money to pay for their campaigns in return for limiting their spending to a specified sum, and agreeing to the CEP's complex network of regulations governing almost every aspect of their campaigns. 
Nearly every candidate complied with the CEP except for three of the four in the two highest-profile races -- the run for governor and the 12th Senate District race, in which one of the candidates was a Kennedy.  Here's how the outliers legally circumvented the law:   
Along with an increase in permitted individual contributions to the state party (from $5,000 to $10,000), other changes made at the end of the 2013 legislative session allow an individual to contribute to a state political party's federal account (which is intended to help candidates for Congress pay for their campaigns). Another change increases how much and for what a state party can give to a candidate. That combination creates a two-step way to increase an individual's contribution to a candidate. (The changes also doubled, to $30,000, the combined sum of what an individual may give to a candidate and exploratory committees during an election season.)
Ted Kennedy Jr.'s candidacy for a state Senate seat was the first run for office by the late Massachusetts senator's son, a Connecticut shoreline resident. He and his Republican opponent, Bruce Wilson Jr., agreed to participate in the CEP, and each received $94,690 to run his campaign. 
Less than a month before the election, reportedly fearing that his name would make him a target of national GOP groups, Kennedy's family and colleagues contributed more than $200,000 to the Democratic State Central Committee, which funneled the money to the Kennedy campaign.  By one account, the candidate, his wife, brother and two others each gave $10,000 to the Democratic State Party. (Changes to state election laws in 2013 allowed all of this.)
The second exception was the governor's race. Each major party candidate received $6.5 million in public funds to pay their election expenses (a total of $13 million in taxpayers' money), but an additional $19 million in outside, special interest funds, and from state contractors banned by the CEP, found their way to the candidates. 
At the beginning of the 2015 legislative session, the State Elections Enforcement Commission (SEEC) proposed nearly a dozen changes to the election law it hoped would close the loopholes created in 2013.  </t>
  </si>
  <si>
    <t>The Legislative Audit Commission selects a handful of evaluation (audit) topics from a pool of submissions made by members of the legislature. The Office of the Legislative Auditor then has the authority and responsibility to investigate evidence or allegations that public resources have been used contrary to state law. 
 One of the more prominent topics selected for a 2014 audit was Minnesota Health Insurance Exchange (MNsure). That 181-page report, completed by the Office of the Legislative Auditor, detailed vast failures in the health insurance program including an untested online enrollment system, poor customer service and a withholding of information about problems by MNSure officials. 
 The Legislative Auditor has the authority and responsibility to investigate evidence or allegations that public resources have been used contrary to state law, and any legislative committee or individual legislator may request an investigation (investigations may also be requested by other public officials, employees, and citizens).</t>
  </si>
  <si>
    <t>In addition to its regular schedule of audits, the Office of Auditor General initiates audit investigations based on a "risk matrix." This risk-based approach focuses on areas such as public health, public safety and the amount of funding an agency spends. In addition, the OAG responds to concerns that are raised in the Legislature.</t>
  </si>
  <si>
    <t>While Colorado doesn’t have a reputation as a state where candidates circumvent the laws to fill their campaign coffers, because of its third-party reporting process for complaints, the risk of not knowing whether this happens more frequently exists. 
“It doesn’t happen frequently,” said journalist Sandra Fish, who specializes in campaign finance reporting in Colorado. When it’s pointed out that laws might have been skirted, people typically make a correction, she said. One recent documented case:
In August 2014, media reported on a candidate for the Colorado state Senate who was accused of accepting anonymous donations. He also allegedly received at least three contributions from individuals that went over the $400 limit. Coverage of any resolution to the matter didn’t match coverage of the accusations, and it offers a reason to point out Colorado’s atypical enforcement process for investigating alleged campaign finance violations: private sector enforcement.
The Secretary of State “never investigated, and no one had enough evidence to file a lawsuit,” said Luis Toro, director of Colorado Ethics Watch, about the state Senator’s campaign finance controversy. 
Loopholes that could have fostered circumvention have been closed, said Luis Toro, director of Colorado Ethics Watch. However, a legal battle is pending about whether political parties in Colorado can operate independent expenditure committees, which Ethics Watch argues should be subject to contribution limits because the PAC would be part of the party; the Colorado Republican Party argues it would not.</t>
  </si>
  <si>
    <t>There is no limit on individual contributions political parties for general purposes
Efforts are made to circumvent the limits, although most candidates adhere to them. 
The Fair Political Practices Commission in 2014 prosecuted 10 money-laundering cases in 2014, an election year, compared with three the previous year. In some of these cases, individual donors tried to circumvent contribution limits by failing to report the true source of donations. In one notable 2014 case, The FPPC fined the campaigns of two brothers running for legislative seats, and two country Republican committees, a total of $40,000 for money laundering and exceeding campaign contribution limits in 2008.
By law, donors can give to the limit for both the primary and general elections. Candidates can create committees and collect donations for elections far in the future and then transfer the money to another committee, as long as it is subject to the same limits.</t>
  </si>
  <si>
    <t>The legislative auditor is mandated to audit agencies on a regular basis, but also takes up investigations on its own or after irregularities are reported. The auditor has the staff to handle such investigations.
 It is not generally believed that departmental auditors initiate their own investigations, but they do often alert the legislative auditor or the inspector general of issues within their department.</t>
  </si>
  <si>
    <t>When budget irregularities are detected, the matter is usually brought to the attention of the state Auditor General or the Inspector General's Office, which generally undertake an intensive investigation. The state Auditor General has the authority to review and is required to review any financial irregularities in the state budget, said Carolyn Ryan with the Pioneer Institute. Investigations also can be conducted by the Inspector General's Office and the state Ethics Commission. The Legislature's Post Audit and Oversight Committee or the Senate and House Committees on Ways and Means also have the authority to investigate any budgetary improprieties but often refer those matters to the agencies that have investigative and prosecutorial powers.
In July 2013, following an investigation by the Inspector General's Office, the former head of the Chelsea Housing Authority pled guilty to falsifying his salary in the authority's annual fiscal budgets and submitting them electronically to the Massachusetts Department of Housing and Community Development. He was sentenced to 36 months in prison, followed by two years of supervised release and a $4,000 fine.
---
Peer Reviewer comment: Agree.
The legislature's Post Audit Committee (as well as other substantive committees and Ways and Means) regularly conduct oversight hearings and more aggressive investigations when wrong-doing is alleged.</t>
  </si>
  <si>
    <t xml:space="preserve">In addition to conducting regular required audits and reviewing agencies based on referrals or formal requests, the Kentucky Auditor of Public Accounts independently launches special investigations.
For instance, during the reporting period, the auditor's office reviewed the finances and management policies in 17 of Kentucky's school districts and had conducted three before the January 2013 start of the reporting period. The auditor's office is not required to review finances of school districts and traditionally had not until the tenure of current Auditor Adam Edelen. Sometimes, initiating the audits received push-back or skepticism from school board leaders. For instance, some board members for Kentucky's largest school district -- Jefferson County -- were privately resistant to allowing the auditors to look at the administrative bureaucracy but ultimately voted to allow Edelen's auditors in once it was clear Edelen planned to conduct a review. The audit report ultimately revealed a bloated bureaucracy whose pay was out-of-whack with teachers.
In another instance, the auditor's office had partnered with the Office of Education Accountability, which is attached to the Legislative Research Commission, to investigate finances at a small school district called Dayton Independent Schools. The review found improper use of resources by the then-superintendent, who was fired and agreed in a plea deal in court to pay the district back more than $450,000.
The auditor's office also decided to launch a special investigation of the Cincinnati/Northern Kentucky International Airport after the Cincinnati Enquirer published articles raising questions about travel and entertainment spending by the airport board. Edelen's office ultimately found nearly a dozen examples of excessive spending, instances of nepotism in the airport hierarchy and inefficient operations for which the auditor's office made recommendations to fix. </t>
  </si>
  <si>
    <t xml:space="preserve">A review of Alaska Public Offices Commission complaints shows that there was one example within the study period when individuals exceeded donation limits. 
House Minority Leader Chris Tuck, D-Anchorage, in 2013 was found to have received above the annual limit from three donors the year prior: $800 from Owen Ascott, $700 from Michael Gault, and $700 from Karen Malcolm-Smith. ""Each overage should have been returned to the contributor within 10 days,"" APOC wrote in a consent agreement. When confronted by APOC, Tuck's campaign took corrective action and returned the overages to each individual and disclosed the returns on amended campaign finance reports.
There are also documented examples of candidates accepting money that exceeds donation limits. This occurs  infrequently and typically only involves political rookies who don't understand how to properly vet donations (i.e. ask if a group is an LLC, review to make sure no one exceeds limits, etc.) according to interviewed source. 
Former state Rep. Alan Dick, R-Stony River, was found in 2013 to have accepted improper donations during the past two election cycles, and he was fined and forced to forfeit improper donations. Separately, the Sitka Women's Republican Club in 2013 was fined for its acceptance of prohibited corporate funds. A punishment for such a violation is typical protocol: ""In cases where the limits are exceeded filers are required to either return the excess amount or forfeit the excess funds to the state,"" says Paul Dauphinais, executive director of the Alaska Public Offices Commission. 
It is also worth note that large donors often increase their giving ability by donating through family members: "They'll sort of gather into groups - their wife, children, everybody donates the maximum," said Mike Bradner, who was House Speaker during the 1970s, and has acted variously as a lobbyist and legislative analyst since retiring. </t>
  </si>
  <si>
    <t xml:space="preserve">The Joint Standing Committee on Appropriations and Financial Matters itself has relatively limited time, staff and resources for investigating financial irregularities — nor are such investigations routinely contemplated in its mission. However, the Committee frequently cooperates with other entities of government, as well as other legislative offices, when issues arise.
The Office of the State Auditor, for example, routinely conducts investigations into financial irregularities, and is staffed to handle inquiries and reports of irregularities. The State Controller's office also conducts internal investigations and auditing of irregularities. At a broader level, the Government Oversight Committee, which frequently oversees investigations, is empowered to initiate investigations via the Office of Program Evaluation and Government Accountability.
The committee does indeed cooperate with other legislative oversight committees, as well as state agencies, to conduct investigations into irregularities. In fact, it depends on these methods of oversight - an annual audit from the State Auditor, for example. The auditor presents his/her findings to the committee each year. </t>
  </si>
  <si>
    <t>The Louisiana Legislature does not initiate or conduct investigations into financial irregularities. But the Legislative Auditor does. His work is overseen by the Legislative Audit Advisory Council, which is composed of five senators and five representatives.
The Council has the legal authority to hold hearings; subpoena witnesses; administer oaths; compel the production of books, documents, records, and papers, public and private; order the compiling and furnishing of sworn statements; and petition, directly or through the courts, writs of mandamus.
The Council holds hearings regularly, usually when the findings of the Legislative Auditor are challenged. During the past year, the Council held hearings on how the Department of Education counts students, which helps determine funding for public schools, and how the state’s Medicaid system works, along with ongoing investigations into the spending of rural hospitals.</t>
  </si>
  <si>
    <t xml:space="preserve">There are no limits on individual donations to candidates or to political parties, and there have been no limits on individual contributions in Alabama. 
Still, individuals who don’t want to draw attention to their support for a candidate or cause may still run multiple donations through PACs, obscuring the original source.
 </t>
  </si>
  <si>
    <t>The Kentucky legislature's Program Review and Investigations Committee is meant to be the aggressive entity that looks into irregularities and the effectiveness and efficiency of programs. The bipartisan, bicameral committee of 16 members, who include the chairmen of both the House and Senate appropriations and revenue committees, can initiate investigations, commission reports and studies and hold hearings. 
Unlike the committee of two decades ago that exposed problems with Medicaid oversight and quasi-government organization spending, the current incarnation of the committee has made few headlines for investigating. A December 2014 meeting of that committee devolved into a political debate over prevailing wage after some members of the committee had wanted to adopt the findings of a staff report about its effects on public projects. 
When the committee brought in officials with a newly-created review panel to look into the state's handling of child abuse and neglect cases, the legislative committee took testimony from just the panel members and did not bring in Health Cabinet officials whose handling of the case documents is what is at issue.</t>
  </si>
  <si>
    <t>Are the regulations governing the political financing of candidates and political parties effective?</t>
  </si>
  <si>
    <t>A 100 score is earned if there are no documented instances of individuals' contributions to candidates and parties circumventing donation limits. 
A 50 score is earned if the limits are occasionally circumvented.
A 0 score is earned if limits are usually circumvented or do not exist.</t>
  </si>
  <si>
    <t>The State Board of Accounts, which is required to initiate investigations of many governmental units, has shown that it is willing to make recommendations to law enforcement and other officials to take the appropriate actions. 
 Two cases in 2014 illustrate the results of the agency's work. In one, an investigation of the Delaware County treasurer led to charges of 47 felonies for mishandling and stealing county funds. 
 In another case, the agency collaborated with the Internal Revenue Service to investigate theft and embezzlement of federal funds by former Center Township chief financial officer Alan S. Mizen, who was accused of stealing more than $340,000, most of which was intended to help the township's poor. He was arrested in July 2014 on charges of theft and embezzlement. 
 Paul Joyce, state examiner for the Indiana State Board of Accounts, says the agency does independently investigate problems uncovered in financial information submitted by agencies and when whistle-blowers draw attention to problem. He said he initiates investigation for any reason he sees fit; or if an agency report a problem, which it is required to do under law.
 The agency, says John Ketzenberger, executive director of the Indiana Fiscal Policy Institute, definitely takes the initiative when it finds wrongdoing and financial problems to tells prosecutors that action should be taken.</t>
  </si>
  <si>
    <t>In practice, the limits on individual donations to candidates and political parties are respected.</t>
  </si>
  <si>
    <t>The Illinois Office of the Auditor General does not independently initiate investigations, according to Jim Dahlquist, administrative manager for the Illinois Office of the Auditor General. There is no evidence of the audit entity acting without the consent of the committee during the period of study.
The standard procedure begins with direction from the Illinois General Assembly.
After the office carries out its performance audits at the request of the General Assembly, lawmakers use the audits to inform their legislation.
Findings are also reported to the Legislative Audit Commission, which can hold hearings on all major audits of State agencies to review problems and secure remedial action via suggestion to the General Assembly. 
During the study period, the audit agency conducted performance audits, as directed by the Assembly.</t>
  </si>
  <si>
    <t>Holly Lyons, director of the Fiscal Services Division of the Legislative Services Agency, noted that while the committee can initiate investigations, "there aren't too many things that warrant a full-blown investigation. They might want some more information and might ask an agency to come in and explain something. We would provide whatever information the legislators request."
The fiscal committee meets during the interim to review work by the Revenue Estimating Committee, the Legislative Services Agency and other topics that have a large fiscal impact on the state, such as Medicaid. However, the committee does not have regulatory or legislative authority, and State Rep. Chuck Soderberg said the Fiscal Committee serves less of a regulatory capacity and more as a review and information-gathering committee.
Meeting minutes from the committee's Dec. 13, Nov. 7 and Sept. 12, 2013, meetings, do show members requesting additional information from government agencies to be sent following meetings.</t>
  </si>
  <si>
    <t>The agency regularly initiates audits, but is restricted by its level of staff from undergoing more than a few such audits a year. The agency conducts about 15 to 20 audits annually, including follow-up audits.
 The state auditor would like to initiate more audits, but the office also must follow a schedule of required annual audits and follow-up audits in addition to audits requested by the Legislature.
 One of the most referenced audit during the study period was an audit of the Hawaii Health Connector, the state's response to the federal Affordable Care Act. The audit discovered that the plan was financially unsustainable, which resulted in the state Legislature looking for how to best fund it.
 An example of a follow-up audit is the audit of the state university system's management of the Mauna Kea telescope site, finding pervasive problems continuing even three years after the audit exposed them.
 ---
 Peer Review Comment: Agreed.</t>
  </si>
  <si>
    <t>West Virginia Code 3-8-9 Lawful and Unlawful Election Expenses; Public Opinion Polls and Limiting Their Purposes; Limitation upon Expenses; Use of Advertising Agencies and Reporting Requirements; Delegation of Expenditures. Complete through 2014. http://www.legis.state.wv.us/WVCODE/ChapterEntire.cfm?chap=03&amp;art=8&amp;section=9#08
 West Virginia Code 3-8-10 Use of Certain Contributions. Complete through 2014. http://www.legis.state.wv.us/WVCODE/ChapterEntire.cfm?chap=03&amp;art=8&amp;section=10#08
 Confirmed with Jake Glance, spokesman for Secretary of State’s Office, in an email interview from the state Capitol on Jan. 22, 2015.</t>
  </si>
  <si>
    <t>2013 Wisconsin Act 153 (March 27, 2014), Section 21m. 11.38 (1) (a) 3.
 http://docs.legis.wisconsin.gov/2013/related/acts/153/20
 Wis. Stat. chapter 11.19 Termination reports (1973)
 https://docs.legis.wisconsin.gov/statutes/statutes/11/19?view=section
 Government Accountability Board, "G.A.B. Stops Enforcing Aggregate PAC Limits Date: September 9, 2014 http://gab.wi.gov/node/3363
 Confirmed by Reid Magney, Spokesman for the Government Accountability Board, email interview Feb. 19, 2015.</t>
  </si>
  <si>
    <t>All sources accessed on Jan. 31, Feb. 1, 2015:
Massachusetts Secretary of State lobbying division:
http://www.sec.state.ma.us/lob/lobidx.htm
Massachusetts Secretary of State lobbying division public search page:
http://www.sec.state.ma.us/LobbyistPublicSearch/
examples of searches:
by name – “cronin”
http://www.sec.state.ma.us/LobbyistPublicSearch/
by industry type – “casinos”
http://www.sec.state.ma.us/LobbyistPublicSearch/
by campaign contribution – “attorney general” 
http://www.sec.state.ma.us/LobbyistPublicSearch/
by keyword – public health
http://www.sec.state.ma.us/LobbyistPublicSearch/
Pangiotakis lobbying fees soar, Bruce Mohl, editor, Commonwealth Magazine, Boston, MA, Jan. 30, 2014
http://commonwealthmagazine.org/politics/003-panagiotakiss-lobbying-fees-soar/
Heaviest lobbying by health care firms, Bruce Mohl, editor, Commonwealth Magazine, Boston, MA, April 15, 2014
http://commonwealthmagazine.org/health-care/003-heaviest-lobbying-by-health-care-firms/
Interview, David Bernstein, political journalist, Boston Magazine, WGBH-TV,  Richmond, VA, Jan. 29, 30, 2015, by telephone and e</t>
  </si>
  <si>
    <t>The state auditor initiates audits both independently and when requested. 
 During the research period the Department performed 25 performance audits of various state entities along with its ongoing financial audit. 
 Among them was a performance audit of the Government Transparency and Campaign Finance commission that revealed a lack of professional staff. 
 The state auditor also conducted audit of the private probation system in April 2014 and found that some private probation companies had payment policies that increased probationers' noncompliance. The audit prompted new provisions in the legislation that require private probation companies to disclose how much money they make from supervision fees. Also, judges can now substitute community service for probation fees or waive fees if they cause significant financial hardship.</t>
  </si>
  <si>
    <t>The role of the State Budget Committee, consisting of five members (four legislators -- one Democrat and one Republican leader from both the House of Representatives and Senate -- and the director of the State Budget Agency), has not traditionally been to investigate financial irregularities in state spending. But the budget committee provides continuing legislative oversight of implementing the budget and meets during the interim between legislative sessions. 
 Many appropriations in the budget require the budget committee's review before funds may be allocated. Also, the budget committee must review all construction projects that cost more than $100,000 before construction can begin.
 John Ketzenberger, executive director of the Indiana Fiscal Policy Institute, said the budget committee does not initiate those types of investigations. "That's always done in the executive branch, including the State Budget Agency," he said. 
 For example, Gov. Mike Pence ordered an independent review of Bureau of Motor Vehicle charges in November 2013, after a class action lawsuit results in a settlement of $30 million against the BMV for agency overcharges. 
 However, Ray Scheele, co-director of the Bowen Center for Public Affairs at Ball State University, said the State Budget Committee will ask questions about how money is being spent before the body will decide whether to allocate the funds. The group serves as another type of watchdog to make sure funds are being spent wisely, he said.</t>
  </si>
  <si>
    <t>Disposal of surplus funds, RCW 42.17A.430, 2013.
 http://app.leg.wa.gov/RCW/default.aspx?cite=42.17A.405</t>
  </si>
  <si>
    <t>Virginia Code § 24.2-946. Summary of election laws; forms; instructions (1970); https://leg1.state.va.us/cgi-bin/legp504.exe?000+cod+24.2-946
Campaign Finance Disclosure Act of 2006, 1986. Final report requirement; disbursment of surplus funds, Section 948.4. http://law.lis.virginia.gov/vacode/title24.2/chapter9.3/section24.2-948.4/
Campaign Finance Disclosure Act of 2006, 1990. Final report requirement; disbursment of surplus funds, Section 949.9. http://law.lis.virginia.gov/vacode/title24.2/chapter9.3/section24.2-949.9/
Virginia Code § 24.2-951.9. Final report requirement; disbursement of surplus funds(1990); https://leg1.state.va.us/cgi-bin/legp504.exe?000+cod+24.2-951.9
Campaign Finance Disclosure Act of 2006, 1990. Final report requirement; disbursment of surplus funds, Section 952.7. http://law.lis.virginia.gov/vacode/title24.2/chapter9.3/section24.2-952.7/
Virginia Code § 30-101. Definitions(1987); https://leg1.state.va.us/cgi-bin/legp504.exe?000+cod+30-101
"Summary of Laws and Policies Candidate Campaign Committees" drafted by the Virginia Department of Elections (Revised October 28, 2014); Page 17; http://elections.virginia.gov/Files/CandidatesAndPACs/LawsAndPolicies/CandidatesSummary.pdf
Written explanation of 'personal use' by the attorney general, State Board of Elections, accessed 5 May 2015. http://elections.virginia.gov/Files/CandidatesAndPACs/LawsAndPolicies/AttorneyGeneralPersonalUseExplanation.pdf</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</si>
  <si>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Public Disclosure Site, accessed March 13, 2015,
https://secure.mainecampaignfinance.com/PublicSite/Homepage.aspx</t>
  </si>
  <si>
    <t>17 VSA section 2924, Candidates; surplus campaign funds; new campaign accounts, (2013). 
 http://legislature.vermont.gov/statutes/section/17/061/02924
 Guide to Vermont Campaign Finance Laws 2014.
 https://www.sec.state.vt.us/media/333336/2014-CF-Guide4-10.pdf
 Michael Duane, Assistant Attorney General, email Jan. 21, 2015.
 Secretary of State Jim Condos, interview, Jan. 6, 2005.</t>
  </si>
  <si>
    <t>Interview with Michael Lord, exe dir Md. Ethics Commission by telephone 3/12/15; 
Interview with Michael Dresser, Baltimore Sun veteran political reporter by telephone 3/21/15. 
Interview with Bryan Sears, Daily Record, by telephone 3/15/15
Ethics Commission website here: http://ethics.maryland.gov/ accessed 4/29/15</t>
  </si>
  <si>
    <t>The office of the Auditors of Public Accounts (APA) initiates investigations on a regular basis as it conducts its various statutorily required auditing duties. The office is also generally the first stop by state employees with whistleblower complaints. 
One such complaint launched an auditors’ investigation into the State Employees' Retirement System, run by the state comptroller's office. In a June 16, 2015, Letter to the Governor, auditors said that the comptroller's office had failed to follow up when retirees didn't respond to the system's required review every two years. “There are currently over 500 retirees who have been receiving disability retirement benefits for over two years and have not had a 24-month review for continued entitlement.” Potentially, the auditors said, millions of dollars could have been paid out to people no longer eligible for the benefits. (As of the end of June 2015, the issue, which drew a lot of media attention, was still playing out.) 
A 10-month investigation in 2013, instigated by a whistleblower complaint about possible mismanagement in the planning and construction of a Criminal Justice Information System, was performed jointly by the auditors and the state attorney general. A report issued on Nov. 20, 2013, had a list of nine recommendations that included the need for more oversight and a possible change in leadership of the system's governing board.</t>
  </si>
  <si>
    <t>Utah Campaign and Financial Reporting Requirements, personal use expenditure, Amended by Chapter 320, 2013 General Session, Utah Code 20A-11-104, http://le.utah.gov/xcode/Title20A/Chapter11/20A-11-S104.html?v=C20A-11-S104_1800010118000101. Accessed May 9, 2015.</t>
  </si>
  <si>
    <t>Campaign Financial Disclosure Act, 1992, Tenn. Code Ann. § 2-10-114(a)
 http://search.mleesmith.com/tca/02-10-0114.html
 Campaign Financial Disclosure Act, 1992, Tenn. Code Ann. § 2-10-114(a)(1)
 http://search.mleesmith.com/tca/02-10-0114.html
 Campaign Financial Disclosure Act, 1992, Tenn. Code Ann. § 2-10-114(a)(3)
 http://search.mleesmith.com/tca/02-10-0114.html
 Campaign Financial Disclosure Act, 1992, Tenn. Code Ann. § 2-10-114 (b)(1)
 http://search.mleesmith.com/tca/02-10-0114.html</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</si>
  <si>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 23, 2015
Louisiana Ethics Administration Program Lobby portal, accessed April 13, 2015
http://ethics.la.gov/LobbyistData/</t>
  </si>
  <si>
    <t>Texas Election Code, Title 15 (Regulating Political Funds and Campaigns), Chapter 253 (Restrictions on Contributions and Expenditures), Effective 2009
http://www.statutes.legis.state.tx.us/Docs/EL/htm/EL.253.htm
Texas Ethics Commission, Guidelines on personal use of contributions.  Accessed Jan. 6, 2015
http://www.ethics.state.tx.us/whatsnew/Personal_Use_Of_Contributions.html</t>
  </si>
  <si>
    <t xml:space="preserve">The appropriations committee does not initiate investigations into financial irregularities. Instead, this is the work of the Illinois Auditor General. </t>
  </si>
  <si>
    <t>The Joint Legislative Oversight Committee cooperates well with other agencies, including the Attorney General and the Legislative Audits Division, on its investigations, and the timing and pacing of its investigations, once they are commissioned by the bipartisan committee, are in the hands of its nonpartisan staff, to keep them free from political influence of any kind.
  However, financial irregularities are not necessarily the focus of JLOC, as its purpose is to evaluate “whether state government programs and agencies are operating efficiently and cost-effectively, and are achieving intended results.” The topics for JLOC’s investigations are suggested by its members or submitted by other lawmakers. It is not a comprehensive auditing operation that responds to all financial irregularities; Idaho has a legislative audits division that regularly audits all state agencies and that conducts audits and follow-up reports specifically on financial and accounting issues. JLOC’s mission is broader, though it may include looking into financial irregularities.
  Recent reports from JLOC in 2014 include “Use of Salary Savings to Fund Employee Compensation,” which concluded that the practice, which lawmakers had relied on when they allocated no funds for raises for state workers, was inefficient and unfair; “Strengthening Contract Management in Idaho,” which was prompted by concerns over irregularities with several major state contracts; and “Challenges and Approaches to Meeting Water Quality Standards,” which examined scientific, regulatory, policy and funding issues related to how Idaho handles that process.</t>
  </si>
  <si>
    <t>John Steffen, Kentucky Executive Branch Ethics Commission, executive director, 23 December 2014, Frankfort,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Employers and legislative agents statement of expenditures webpage, Kentucky Legislative Branch Ethics Commission, no date, http://klec.ky.gov/Code-of-Ethics/Employers-and-Legislative-Agents/Pages/Statement-of-Expenditures.aspx accessed 24 January 2015.
Executive agency lobbyist registration by lobbyist, Kentucky Executive Branch Ethics Commission, 16 January 2015, http://ethics.ky.gov/SiteCollectionDocuments/lobbying/EALListingByLobbyistLastName.pdf accessed 24 January 2015.
Executive agency lobbyist registration by employer, Kentucky Executive Branch Ethics Commission, 16 January 2015, http://ethics.ky.gov/SiteCollectionDocuments/lobbying/EALListingByEmployerAndParty.pdf accessed 24 January 2015.</t>
  </si>
  <si>
    <t>The State Auditor has a reputation of not turning a blind eye to accountability issues in Colorado. 
 Though the State Auditor in Colorado doesn’t call them “investigations,” the office is allowed to conduct discretionary audits of agencies, programs and entities within state government without being asked and without having to get approval — and it does.
 When it comes to performance audits, about two thirds of them are discretionary audits identified by the State Auditor, according to a deputy state auditor. Between January 2013 and March 2015, 32 performance audits were completed (14 in 2013, 15 in 2014 and three before March 2015). 
 Sometimes, if a tip comes in through the State Auditor’s fraud reporting hotline it can raise the profile of a state agency or program and the State Auditor’s office will decide to look into it. 
 Media reports in Colorado have also prompted audits. In 2015, the ABC TV station affiliate Call7 in Denver reported that one of its investigations “prompted” a state audit. Call7 initially reported about children being placed in care with a family that has a member with a previous child abuse conviction. A subsequent audit found that Colorado’s Department of Health and Human Resources wasn’t properly overseeing services for child welfare; the State Auditor offered 47 recommendations that ranged from training to reporting requirements.</t>
  </si>
  <si>
    <t>SC Code 8-13-1348 (1991)
 http://www.scstatehouse.gov/code/t08c013.php</t>
  </si>
  <si>
    <t>The legislative money committees did not initiate an investigation into any financial irregularities during the study period.
 The money committees have conducted investigations in the past, outside the study period, however. The Senate Ways and Means committee in 2011 investigated a tax management system within the Department of Taxation and found management and oversight lacking. This demonstrates the committees will act when they feel it is required.
 In addition to regular briefings where department directors come before the legislative committees to present detailed budget information, the committees have also called special hearings to look into the state's health insurance exchange program, allegations of nepotism at the state mental hospital and problems at the state's public hospitals. Members of the money committees take part in the briefings, but they are not the lead committees for them.</t>
  </si>
  <si>
    <t>Pennsylvania Election Code, 1937, (unconsolidated statute), Article XVI (Primary and Election Expenses), Section 1630 (Residual Funds), Section 1634.1 (Lawful election expenses) and Section 1621(d) (definition of "expenditure),
 http://www.legis.state.pa.us/cfdocs/legis/CH/PUBLIC/ucons_pivot_pge.cfm?session=1937&amp;session_ind=0&amp;act_nbr=0320.&amp;pl_nbr=1333
 New Code of Judicial Conduct, 2014, Canon 4.4 (Campaign Committees), accessed February 2015, http://www.pacourts.us/assets/opinions/Supreme/out/419jad-attach.pdf?cb=1
 Retired Judges Can Use Leftover Campaign Funds for Certain Purposes, Samuel C. Stretton, The Legal Intelligencer, 23 December 2014, West Chester, Pa, http://www.thelegalintelligencer.com/id=1202712976889/Retired-Judges-Can-Use-Leftover-Campaign-Funds-for-Certain-Purposes?slreturn=20150107110041</t>
  </si>
  <si>
    <t>§17-25-7.2 of the The Rhode Island Campaign Contributions and Expenditures Reporting Act of 1974 can be found here:
http://www.rilin.state.ri.us/Statutes/TITLE17/17-25/17-25-7.2.HTM</t>
  </si>
  <si>
    <t>Ethics Commission Rules, 74E O.S. Appendix 1, Rule 2.39 and 2.48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t>
  </si>
  <si>
    <t xml:space="preserve">The California State Auditor investigates allegations of public sector waste and corruption. It can also conduct investigations based on its own initiative. 
Between July 1, 2012, and June 30, 2014, it reviewed 3,330 cases, which resulted in 10 investigations of embezzlement, inventory losses and various misuses of state money. 
When  appropriate, the auditor may refer findings to other investigative and law enforcement agencies. It also fully cooperates with other entities' in its investigations. Of the 740 cases it investigated between July 1, 2012 and June 30, 2014, it "requested that state departments gather information for 57 cases
to assist in assessing the validity of the allegations (...) and investigated 42 cases with assistance from other state agencies." according to the State Auditor Report 2014. </t>
  </si>
  <si>
    <t>Oregon Revised Statutes Chapter 260 - Campaign Finance Regulation; Election Offenses, Sections 260.407 (1995).
https://www.oregonlegislature.gov/bills_laws/lawsstatutes/2013ors260.html</t>
  </si>
  <si>
    <t xml:space="preserve">Carol Williams, GEC executive director, telephone interviews Feb. 24, 2014 and June 15, 2015
Lobbyist Expenditure Reports, http://www.kansas.gov/lobbyist-expenditure/search 
Directory of Lobbyists, http://www.sos.ks.gov/elections/elections_lobbyists.htmln          </t>
  </si>
  <si>
    <t>Ohio Revised Code 3517.13 O and Q, Failure to file statements, 1999 (last amended May 2, 2006), sections O and Q: http://codes.ohio.gov/orc/3517.13</t>
  </si>
  <si>
    <t>Georgia does not have a separate legislative committee to oversee public funds year-round. 
 Because of the part-time nature of Georgia's legislature, investigations are not a mission of the Appropriations committees either. 
 Their job is manly to review, amend and pass a budget recommended by the governor. The investigative function falls year-round to the state auditor who's office is part of the legislative branch. 
 The Appropriations committees can request an investigations from the state auditor, but rarely does so.</t>
  </si>
  <si>
    <t>Kathy Stachon, Senate lobbyist clerk, Office of the Secretary of the Senate, Feb. 16. 2015, telephone interview
Carmine Boal, chief clerk, Iowa House of Representatives, Feb. 16, 2015, telephone interview
Lobbyists Register, 2015 Session, Iowa Legislature, accessed April 21, 2015
http://coolice.legis.iowa.gov/Cool-ICE/default.asp?Category=Matt&amp;Service=Lobby&amp;frame=4
Lobbyist Database, Iowa Legislature, accessed April 8, 2015
http://coolice.legis.iowa.gov/Cool-ICE/default.asp?Category=Matt&amp;Service=Lobby
2015 Client Reports, Iowa Legislature, accessed April 8, 2015
http://coolice.legis.iowa.gov/Cool-ICE/default.asp?Category=billinfo&amp;Service=ClientReport
2014 Client Reports, Iowa Legislature, accessed April 8, 2015
http://coolice.legis.iowa.gov/Cool-ICE/default.asp?Category=billinfo&amp;Service=ClientReport&amp;year=2014
Lobbyist Function Pre-Registrations and Function Reports - 2015, Iowa Legislature
http://coolice.legis.iowa.gov/Cool-ICE/default.asp?Category=Matt&amp;Service=functionrep1</t>
  </si>
  <si>
    <t>Interview: Julia Vaughn, policy director, Common Cause-Indiana, Jan. 22, 2015, by phone. 
Interview: Charles W. Harris, executive director, Indiana Lobby Registration Commission, Feb. 2, 2015, by phone.
Indiana Lobby Registration Commission website, www.in.gov/ilrc/2351.htm; Feb. 20, 2015.</t>
  </si>
  <si>
    <t>Election Law Section 14-130, 1985, (http://codes.lp.findlaw.com/nycode/ELN/14/14-130); 
 Board of Elections 1989 Opinion No. 1 (page 170: http://www.elections.ny.gov/NYSBOE/download/law/Opinions06112014.pdf) ; 
 Highlights of 2015-16 State Budget, Gov. Andrew Cuomo, April 1, 2015, https://www.budget.ny.gov/pubs/press/2015/pressRelease15_enactedBudget.html</t>
  </si>
  <si>
    <t>Use of contributions for certain purposes. (2006-2010)  NC GS 163-278.16B; http://www.ncleg.net/EnactedLegislation/Statutes/HTML/ByArticle/Chapter_163/Article_22A.html</t>
  </si>
  <si>
    <t xml:space="preserve">The Division of Legislative Audit does around 1,000 reports a year, auditing state and local government entities, taking on special project assignments from the Legislative Joint Auditing Committee, and initiating investigations based on tips, complaints, or irregularities turned up in an audit. The division identifies any improper expenditures of funds and reports to the Legislative Joint Auditing Committee, including recommendations on necessary changes to law or government practice. Legislative Audit cooperates with other entities' investigations, including reporting any apparent illegal practices identified in audit reports or investigations to the relevant prosecuting attorney. </t>
  </si>
  <si>
    <t>No such law exists.
Mike Nowatzki, “N.D. House rejects bipartisan bill prohibiting personal use of campaign funds,” Inforum.com, Feb. 18, 2015, http://www.inforum.com/news/legislature/3681833-nd-house-rejects-bipartisan-bill-prohibiting-personal-use-campaign-funds.
Corroborated with: Lee Ann Oliver, administrative staff officer I in Elections Unit in the Office of the Secretary of State, email, Feb. 10, 2015.</t>
  </si>
  <si>
    <t>Maine’s Administrative Procedures and Services Law requires that all executive employees, which include many "major policy-influencing positions" of the civil service, to file “a statement identifying the sources of income received, positions held and reportable liabilities incurred during the preceding calendar year by the executive employee or members of the executive employee's immediate family.” 5 § 19
Executive employees include any compensated member "employed by the Executive Branch, who is appointed by the Governor and confirmed by the Legislature, or who serves in a major policy-influencing position, except assistant attorneys general.” 5 § 19
The statement must include all sources of income, gifts and honorarium, but does not include all assets. 5 § 19
"Immediate family" means a person's spouse, domestic partner or dependent children. 5 § 19
The asset disclosure statements are considered public records by law. The Commission on Governmental Ethics and Election Practices must provide a means for executive employees to file statements in an electronic format, which, upon receipt, must then be placed on a publicly accessible website. 5 § 19</t>
  </si>
  <si>
    <t>David Weisbaum, director, Index Department, Illinois Secretary of State, interview by phone March 25, 2015. 
Illinois Secretary of State website - lobbyist activities, accessed May 11, 2015
http://www.ilsos.gov/lobbyistsearch/ 
Annual registration report, 2015, Illinois Agricultural Association, January 13, 2015 http://www.ilsos.gov/lobbyistsearch/registrationpdf?procID=REG&amp;transType=ANNUAL&amp;year=2015&amp;entityID=639&amp;webDataXmlId=56119</t>
  </si>
  <si>
    <t>NMSA &gt; CHAPTER 1 Elections &gt; ARTICLE 19 Campaign Practices &gt; 1-19-29.1. Campaign funds; limitation on use. (2009) http://public.nmcompcomm.us/nmnxtadmin/NMPublicLink.aspx?jd=1-19-21
---
Peer Reviewer source:
PRC member told he can’t pay himself to campaign, Albuquerque Journal, Oct. 30, 2014
http://www.abqjournal.com/488313/news/prc-member-told-he-cant-pay-himself-to-campaign.html</t>
  </si>
  <si>
    <t xml:space="preserve">The budget committee of the Delaware General Assembly, the Joint Finance Committee, rarely, if ever, launches investigations into financial irregularities. No records appear to be available online of such investigations. Reporters who cover the budget committee also say the committee does not investigate financial irregularities. The committee regularly questions state agency directors and cabinet secretaries about spending and budget requests. But that questioning does not appear to ever rise to the level of lawmakers formally investigating financial irregularities. </t>
  </si>
  <si>
    <t>In practice, the Arizona Auditor General independently initiates investigations. 
If the Auditor General finds irregularities during an audit, the standards in place require the Auditor General to investigate further. 
Such practices are reviewed every three years during a peer review process. Arizona's Auditor General has received a passing review (the greatest degree of standards compliance) each time.</t>
  </si>
  <si>
    <t>Idaho Secretary of State’s website, lobbying disclosure page, including scanned reports from lobbyists going back 12 years, accessed Jan. 31, 2015, http://www.sos.idaho.gov/elect/lobbyist/lobinfo.htm
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</si>
  <si>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1. The New Jersey Campaign Contributions and Expenditures Reporting Act (Title 19, Chapter 25 (1973) 6.5 :  http://njlaw.rutgers.edu/cgi-bin/njstats/showsections.cgi?title=19&amp;chapt=44A</t>
  </si>
  <si>
    <t>New Hampshire Statutes, Chapter 664, Section 4-b, 1995
 http://www.gencourt.state.nh.us/rsa/html/LXIII/664/664-4-b.htm 
 New Hampshire Statutes, Title LXII, Chapter 640, “Corrupt Practices”, Section 640:5, 1973
 http://www.gencourt.state.nh.us/rsa/html/LXII/640/640-mrg.htm 
 David Scanlan, Office of the New Hampshire Secretary of State, senior deputy secretary of state, January 9, 2015, Lowell, Mass., phone
 Stephen LaBonte, New Hampshire Department of Justice, assistant attorney general, January 23, 2015, Lowell, Mass., phone
 Paul Twomey, New Hampshire House of Representatives, legal counsel 2012-2014, March 30, 2015, Lowell, Mass., phone 
 Charles Douglas, Douglas, Leonard &amp; Garvey, P.C., attorney, former NH Supreme Court justice, March 30, 2015, Lowell, Mass., phone</t>
  </si>
  <si>
    <t>In general, there are no civil service officials in the top management of state agencies. The heads of the agencies and their top assistants and deputies are selected by the governor. Only the agency heads are required to file asset disclosures, which include incomes, immovable property and investments of both the appointee and the spouse. 
  Some senior officials, deputy or assistant secretaries, file disclosures as well but that is because they also are members of boards and commissions required to file. They otherwise are not required to file. Copies of disclosures are available online through the Louisiana Board of Ethics website. But they are not civil servants, senior or otherwise.
  Rank-and-file state employees, who are civil servants, are not required to file. Louisiana Revised Statutes 42:1124.2.1 requires disclosures from members of the State Civil Service Commission as well as members of several boards and commission, such as the Louisiana Stadium and Exposition District. And, Louisiana Revised Statutes 42:1124.3 requires filing disclosures for the management board of a charter school.</t>
  </si>
  <si>
    <t>The Appropriations Committee has no investigative powers, and there were no irregularities or other problems publicized during the reporting period (January 2013 through April 2015) that would have tested its ability to cooperate with investigators. 
If financial irregularities were suspected by members of the budget committee, they would speak to their leadership, to their nonpartisan budget agency, the Office of Fiscal Analysis, and then to state auditors.</t>
  </si>
  <si>
    <t>In Colorado, the State Auditor conducts regular audits and irregular audits when it sees fit, and there is the Legislative Audit Committee, which recommends special studies. 
 “Having the State Auditor's staff come in and look at all your financial documents is a regular occurrence in state government,” said Charlie Brown, director of the Colorado Futures Center at Colorado University, who formerly served for 17 years as director of Colorado's Legislative Council Staff. 
 The Joint Budget Committee staff has also been known to identify something they deemed to be a financial irregularity and asked the State Auditor to look into it. The State Auditor’s website shows audits were conducted in eight out of 12 months for 2013 and 2014.
---
Peer Reviewer Comment: Agree.
The State Auditor reports to, and is directed by, the Legislative Audit Committee. The Legislative Audit Committee can, and does, initiate independent investigations.  Under the supervision of the Legislative Audit Committee, the State Auditor conducted 101 audits during the report period. Audit results are taken seriously and agency heads are called to testify if they disagree with an audit recommendation.</t>
  </si>
  <si>
    <t>Nevada Campaign Practices law, 1981, NRS Chapter 294A, Section .160, amended 2013 https://www.leg.state.nv.us/NRS/NRS-294A.html#NRS294ASec160
 Phone interview 1/14/15 with Michael Stewart, chief principal research analyst, Legislative Counsel Bureau.
 Phone interview 1/14/15 with Kevin Benson, deputy attorney general representing secretary of state's office.</t>
  </si>
  <si>
    <t>Les Kondo, Hawaii State Ethics Commission, executive director, Honolulu, Hawaii, 2 February 2015, telephone 
2015-2016 Lobbyist Registration Statements, Hawaii State Ethics Commission, accessed 11 February 2015, http://ethics.hawaii.gov/1516lobreg/
Lobbyist Expenditure Reports, Hawaii State Ethics Commission, accessed 11 February 2015, http://ethics.hawaii.gov/lobexp/
Sample Lobbyist Expenditure Report, Hawaii State Ethics Commission, 31 May 2014, http://files.hawaii.gov/ethics/lobexp/2014/LobExp_4138.pdf
Organizations' Expenditure Statements, Hawaii State Ethics Commission, accessed 11 February 2015, http://ethics.hawaii.gov/orgexp/
Sample Organization Contribution and Expenditure Statement, Hawaii State Ethics commission, 16 February 2014, http://files.hawaii.gov/ethics/orgexp/2013/OrgExp_2643.pdf</t>
  </si>
  <si>
    <t>The vast majority of audits conducted by the Examiners of Public Accounts are regularly scheduled audits that are done on a rotating basis. It rarely starts investigations on its own initiative. But it does respond to requests from other government agencies to conduct audits as time allows.
It did so when Madison County Commissioners noticed irregularities in the Madison County Fishing Rodeo account. After an audit and an investigation involving the examiners, the Ethics Commission and the Attorney General’s Office, an employee was convicted of first degree theft for using money in the account for personal purposes.</t>
  </si>
  <si>
    <t>There have been no documented cases of the offices of the Secretary of State or the attorney general engaging in nepotism, cronyism or patronage in recent years. Longtime observers say both agencies are known for their impartiality and conscientiousness, particularly when it comes to elections.</t>
  </si>
  <si>
    <t>Legislative budget committees and the Legislative Analyst also examine financial irregularities. The analyst, whose work augments the staffs of the budget committees, regularly publishes reports on performance of state programs. Recent topics included a critical analysis of the governor’s plan to expand broadband access in schools and a proposal for improving managed health care for needy Californians.
 The Joint Legislative Audit Committee initiates investigations via the State Auditor into the fiscal and management performance of state agencies. The auditor lacks enforcement authority, but can refer suspected criminal activity to appropriate authorities.</t>
  </si>
  <si>
    <t>Committee; treasurer; depository account; contributions and expenditures; requirements; reports; commingling funds; violations; penalty. Nebraska State Law 49, Section 1446, updated 2013; 
 http://nebraskalegislature.gov/laws/statutes.php?statute=49-1446
 Committee; certain expenditure of funds authorized. Nebraska State Law 49, Section 1446.01, updated 2013; 
 http://nebraskalegislature.gov/laws/statutes.php?statute=49-1446.01
 Committee; certain expenditure of funds; prohibited. Nebraska State Law 49, Section 1446.02, updated 2013; 
 http://nebraskalegislature.gov/laws/statutes.php?statute=49-1446.02</t>
  </si>
  <si>
    <t>The law, through Kentucky Revised Statutes Chapter 11A, Section 50, requires members of the highest ranks of state government to file annual financial and asset disclosure forms. Those forms include commissioners, department directors, agency executive directors, division directors and general counsels as defined in KRS 11A, Section 10, Subsection 7.
 Those positions represent the top four echelons of state civil service leadership, although those positions are appointed and serve at the pleasure of an elected leader (the governor, attorney general, auditor of public affairs, secretary of state, treasurer or agriculture commissioner) or report to and serve at the pleasure of the board or commission for which they work. 
 The asset disclosure forms require the filer to list positions, assets and property held by the filer, "spouse or dependent children," according to KRS 11A.050. 
 The law, outlined in KRS 11A.050, requires those serving in positions on Dec. 31 to file the financial disclosure forms by April 15 of the following year.
KRS11A.050(2) requires that the commission make the forms publicly available without charging a fee for them.</t>
  </si>
  <si>
    <t>Interview with Lobbyist Neill Herring, February 16, 2015
Phone interview with Maria Bazile, Compliance and Education manager with the Georgia Government Transparency and Campaign Finance Commission, February 6, 2015. 
Interview with William Perry, Executive Director, Common Cause Georgia, January 23, 2015.
Commission website registry, February 24, 2015 - http://media.ethics.ga.gov/Search/Lobbyist/Lobbyist_ByName.aspx</t>
  </si>
  <si>
    <t>A 100 score is earned if the entity always starts investigations routinely and whenever irregularities are uncovered or reported. The entity fully cooperates with other entities' investigations.
A 50 score is earned if the entity occasionally fails to investigate when irregularities are uncovered or reported or to cooperate with other entities.
A 0 score is earned if the entity rarely or never investigates.</t>
  </si>
  <si>
    <t>The Joint Legislative Auditing Committee initiates independent investigations into financial irregularities via the Division of Legislative Audit. The division prepares audit reports both at the request of the committee and as a matter of routine for various state agencies. The division covers all state agencies and expenditures of public funds except for the legislative branch itself. 
The division produces around one thousand reports annually, which it reports to the Joint Legislative Auditing Committee, and cooperates fully with other entities' investigations. For example, an investigation by Legislative Audit found that Lt. Gov. Mark Darr had taken state funds of $9,836 in improper travel reimbursements and used a state credit card for $2,339 in personal expenses. Darr eventually resigned and was mandated by the attorney general to pay the money back to the state. Legislative Audit turned over their report to Prosecuting Attorney Larry Jegley.</t>
  </si>
  <si>
    <t>There are no documented cases from the study period of the Legislature establishing a select committee on discipline and expulsion.
 The Judicial Qualifications Commission regularly undertakes investigations when it receives complaints and imposes sanctions when necessary, according to information on its website and according to a member, though the investigations and their outcome rarely receive media attention. The commission’s website includes an annual summary of the number and type of complaints received and dispositions; that summary shows two private reprimands were issued in 2013. 
 No example could be found of the commission failing to undertake an investigation or impose sanctions when necessary. Additionally, the JQC table of complaints when viewed for this study covered only the period through fiscal year 2013.
 The minutes of the state Civil Service Commission dating from Jan. 1, 2013, to the present include two hearings on employee grievances. In both cases, the commission found in favor of the state government office against which the grievance was filed. Investigations, to the extent that a hearing is considered an investigation, were conducted in both instances. The commission does not independently launch its own investigations without first receiving a complaint.
 No examples could be found of the Civil Service Commission imposing sanctions during the study period.</t>
  </si>
  <si>
    <t>Florida Lobbyist Registration and Compensation website, https://www.floridalobbyist.gov, April 21, 2015
2015 registration for Ben Wilcox, accessed May 27, 2015, https://www.floridalobbyist.gov/LobbyistInformation/LobbyistDetail/4322?year=2015&amp;Branch=L
Ben Wilcox compensation reports, accessed May 27, 2015 https://www.floridalobbyist.gov/CompensationReportSearch/FirmDetail?reportId=24029</t>
  </si>
  <si>
    <t>In practice, the legislative committees overseeing the budget are able to initiate investigations into financial irregularities, though it happens on rare occasions. The legislative committee that oversees the state's finances has not initiated an independent investigation in recent years. If irregularities are found, the investigation into them would be done by or in collaboration with the Auditor General, which is tasked much more squarely with that work; that office has sometimes investigated agencies more thoroughly after discovering financial irregularities.</t>
  </si>
  <si>
    <t>Asset disclosure forms known as "statements of substantial interest" are filed by senior members of the civil service, and are accessible to the public under Kansas law. Assets of spouses must be included.
Under Kansas law, the asset disclosure records of senior civil servants, known as statements of substantial interest, are open to the public. K.S.A. 46-248 requires legislators to file the statements with the Secretary of State. The Kansas Open Records Act states that records held by public agencies are open to the public unless specifically exempted, and the statements of substantial interest are not exempted. However, you do not have to file an open records request to view the asset disclosure forms. You do have to register on the Secretary of State's website, providing your name, occupation, address, etc.</t>
  </si>
  <si>
    <t>Deborah Moreau, Lawyer, Public Integrity Commission, telephone interview, January 12, 2015;
John Casey profile, accessed February 21, 2015, http://1.usa.gov/1Egf41l;
Joe Fitzgerald profile, accessed February 21, 2015, http://1.usa.gov/1Egfsgg</t>
  </si>
  <si>
    <t>In law, nepotism (favorable treatment of family members), cronyism (favorable treatment of friends and colleagues), and patronage (favorable treatment of those who reward their superiors) are prohibited when hiring legislative staff.</t>
  </si>
  <si>
    <t>In addition to executive or administrative heads and deputy head of state agencies, "heads of the major subunits of departments or independent state agencies whose positions involve a substantial exercise of administrative discretion or the expenditure of public funds" must file personal finance disclosure forms with the state. The forms include a list of each business, occupation or profession in which the person is engaged, the nature of that business, occupation or profession, unless already apparent, and any other source of income. Immediate family members are not required to file forms.
 Forms are publicly available online, as required by Iowa Code Chapter 68B.35A.</t>
  </si>
  <si>
    <t>Montana Code Annotated title 3, chapter 1, part 11, section 1, 1993, http://leg.mt.gov/bills/mca/3/1/3-1-1101.htm
Montana Code Annotated title 3, chapter 1, part 11, section 6, 2007, http://leg.mt.gov/bills/mca/3/1/3-1-1106.htm
Montana Constitution, Article VII, Section 11, 1984, http://leg.mt.gov/bills/mca/CONSTITUTION/VII/11.htm</t>
  </si>
  <si>
    <t>New York Public Officers Law 73-a, revised 10/2012, http://www.albany.edu/hr/assets/Public-Officers-Law.pdf ; 
Executive Law Section 94, subsection 19, revised 10/2012, http://www.albany.edu/hr/assets/Public-Officers-Law.pdf</t>
  </si>
  <si>
    <t>Ann Morgan, Office of State Ethics (OSE), IT specialist, by email, Feb. 23, 2015.
Lobbyists Filings and Compiled Reports, Lobbyist Registration Portal, https://www.oseapps.ct.gov/NewLobbyist/security/loginhome.aspx (accessed April 30, 2015)
OSE information page for lobbyists, http://www.ct.gov/ethics/cwp/view.asp?a=2309&amp;q=428540&amp;ethicsNav=| (accessed April 30, 2015)</t>
  </si>
  <si>
    <t>There is no legislative committee that is tasked with monitoring spending during the budget year. However, the state Examiners of Public Accounts audits state departments routinely and if a problem is reported. Audits are available on the Examiners website when they are released. 
A bill was proposed in the Alabama Legislature's regular session in 2015 that would have created a Joint Legislative Committee on Government Oversight and Accountability to provide continuous oversight of state government operations, including reviewing spending of state agencies, modifying spending plans during the year and investigating if financial irregularities were suspected. It was not approved before the Legislature adjourned.</t>
  </si>
  <si>
    <t>In practice, the audit agency independently initiates investigations.</t>
  </si>
  <si>
    <t>No such law exists. 
  Under Indiana's state ethics code, senior members of the state civil service are not specifically required to filed financial disclosure statements. The only exception would be if those individuals are the "appointing authority" of their agency or if they have purchasing authority in their agency.</t>
  </si>
  <si>
    <t>Title 9, Chapter 19, Sections 1-31 of the Mississippi Code; COMMISSION ON JUDICIAL PERFORMANCE 
http://law.justia.com/codes/mississippi/2013/title-9/chapter-19/</t>
  </si>
  <si>
    <t>Elena Nunez, director of Colorado Common Cause, during a Jan. 27, 2015,m phone interview. 
Corky Kyle, a.k.a “The Lobbying Pro,” who runs the Denver-based Kyle Group and has spent over 34 years managing and representing businesses, associations and public entities before the Colorado legislature, during a Feb. 2, 2015, phone interview. 
Colorado Secretary of State, Online Lobbying System, accessed April 28, 2015: http://www.sos.state.co.us/lobby/Home.do</t>
  </si>
  <si>
    <t>Missouri Constitution, 1945, Article 5 Section 24, amended 1976 http://www.moga.mo.gov/MoStatutes/ConstHTML/A050241.html</t>
  </si>
  <si>
    <t>Pam Robinson, Administrator of the Public Funds Division, Wyoming, Department of Audit, May 6, 2015, phone. 
Despite state audits, Wyoming small-town leaders face little accountability, Laura Hancock, Casper Star-Tribune, April 22, 2013
http://trib.com/news/state-and-regional/despite-state-audits-wyoming-small-town-leaders-face-little-accountability/article_30c9de54-851e-5114-bdb5-ec4d5d395e9c.html 
Pavement and paychecks: Audit of La Barge finds problems with mayor's work, Laura Hancock, Casper Star-Tribune, Nov. 16, 2014 
http://trib.com/news/state-and-regional/govt-and-politics/pavement-and-paychecks-audit-of-la-barge-finds-problems-with/article_e45e1614-3a3f-5612-8591-d11109914931.html</t>
  </si>
  <si>
    <t>Secretary of State's Lobbying Activity website
http://cal-access.sos.ca.gov/Lobbying/</t>
  </si>
  <si>
    <t>Wyoming Statutes, Title 9, Chapter 13, GOVERNMENT ETHICS ARTICLE 1 PUBLIC OFFICIALS,MEMBERS AND EMPLOYEES ETHICS, Section 102, 1998, July 1, 2005 
http://legisweb.state.wy.us/statutes/statutes.aspx?file=titles/Title9/T9CH13.htm
Wyoming Constitution, Article 3, Section 42, Bribery of legislators and solicitation of bribery defined; expulsion of legislator for bribery or solicitation, 2008
https://legisweb.state.wy.us/statutes/constitution.aspx?file=titles/97Title97.htm 
Wyoming Statute, Title 6, Chapter 5, Article 1, Offenses by Public Officials, 1982
http://legisweb.state.wy.us/statutes/statutes.aspx?file=titles/Title6/T6CH5.htm</t>
  </si>
  <si>
    <t>Louisiana Revised Statutes. 39:1671 Legal and Contractual Remedies, passed 2014, effective Jan. 2015
 http://www.legis.la.gov/Legis/Law.aspx?d=96118 
 Louisiana Administrative Code Title 34 Chapter 31 Protests and Appeals, Page 85, December 2014
 http://doa.louisiana.gov/osr/lac/books.htm</t>
  </si>
  <si>
    <t>Wis. Stat. § 19.45 (1973), 19.56 (1977), http://docs.legis.wisconsin.gov/statutes/statutes/19/III/56
Sections 230.80-85 of the Wisconsin Statutes
https://docs.legis.wisconsin.gov/statutes/statutes/230/III/80</t>
  </si>
  <si>
    <t>Graham Sloan, Director Arkansas Ethics Commission, January 21, 2015, email interview.
Laura Labay, external communications manager for the Arkansas Secretary of State,  February 9, 2015, telephone interview. 
Bradley Phillips, lobbyist, Phillips Management and Consulting Service, founder and owner of Lobby Up, February 17, 2015, telephone interview.   
Jay Barth, Professor of Politics at Hendrix College, February 7, 2015, telephone interview.
Susana O’Daniel, lobbyist for Arkansas Education Association, formerly outreach coordinator and lobbyist for Arkansas Advocates for Children and Families , secretary Arkansas United Community Coalition,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Secretary of State website, "Financial Disclosure Search," accessed February 7,2015,  http://www.sos.arkansas.gov/filing_search/index.php/filing/search/new</t>
  </si>
  <si>
    <t xml:space="preserve">Kentucky Revised Statutes Chapter 45A, Section 230, 1979 http://www.lrc.ky.gov/Statutes/statute.aspx?id=22376 accessed 25 January 2015.
Kentucky Revised Statutes Chapter 45A, Section 235, 1979 
http://www.lrc.ky.gov/Statutes/statute.aspx?id=22377 accessed 25 January 2015. 
Kentucky Revised Statutes Chapter 45A, Section 285, 1979, http://www.lrc.ky.gov/Statutes/statute.aspx?id=22387 accessed 25 January 2015. 
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 
Finance and Administration Cabinet Protest Procedure, Kentucky Finance and Administration Cabinet, 1 August 2010, http://finance.ky.gov/services/eprocurement/Documents/FinanceandAdministrationCabinetBidProtestProcedure0810.pdf, accessed 23 January 2015. </t>
  </si>
  <si>
    <t>Rick Chandler, state Revenue Secretary. Phone interview, Feb. 22, 2015 , Richard.Chandler@revenue.wi.gov 
Laurie McCallum, Chair of the state Labor and Industry Review Commission and  former chair of the state Personnel Commission for 13 years, former First Lady of Wisconsin, face-to-face interview Jan. 26, 2015, and email interviews Jan. 27, 2015 and Feb. 23, 2015
LAB Report 14-16 “Biennial Report,” December 2014 http://legis.wisconsin.gov/lab/reports/14-biennialreport.pdf
Waste and Fraud Hotline, managed by the Legislative Audit Bureau,, http://legis.wisconsin.gov/lab/hotline/
---
Peer Reviewer sources:
"Privatization Fail: Scott Walker’s WEDC in Full Meltdown" by Mary Bottari, Center for Media and Democracy, May 18, 2015, http://www.prwatch.org/news/2015/05/12827/walkers-wedc-full-meltdown-privatization-fail#sthash.gov2TZZa.dpuf
Wisconsin Legislative Audit Bureau Report 13-7, March 2013, http://legis.wisconsin.gov/lab/reports/13-7full.pdf</t>
  </si>
  <si>
    <t>Phone interview with Joan Mize, Alaska Public Offices Commission lobbying specialist, Feb. 13, 2015
APOC Lobbying Filings and Lobbying Summaries (https://aws.state.ak.us/ApocReports/Lobbying/), accessed Feb. 9, 2015; 
2015 Lobbyist Directory (http://doa.alaska.gov/apoc/pdf/2015LobbyistDirectory.pdf), accessed Feb. 9, 2015;</t>
  </si>
  <si>
    <t>State Auditor Glen Gainer in a telephone interview from his office in the state Capitol on Feb. 6, 2015.
Metro News article entitled Audit finds an array of problems with Department of Agriculture, published Feb. 10, 2014.
http://wvmetronews.com/2014/02/10/audit-finds-an-array-of-problems-with-department-of-agriculture/
Matt Harvey, assistant managing editor of the Exponent Telegram, in an article entitled Ex-Fairmont State official headed to prison, published May 15, 2014.
http://wvpress.org/news/ex-fairmont-state-official-headed-prison/
Stuart Stickel, deputy state auditor, in an email interview from his office in the state Capitol on June 5, 2015.</t>
  </si>
  <si>
    <t>Kris Kingsmore, Arizona Secretary of State Elections Services Assistant Director, telephone interview, 2/12/2015
Erik Reichstein, Arizona Secretary of State Office Manager, telephone interview, 2/12/2015
Arizona Lobbying Handbook, Accessed May 7, 2015
http://www.azsos.gov/sites/azsos.gov/files/lobbyist_handbook.pdf
Arizona Lobbyist Disclosure Search, Accessed May 7, 2015
http://apps.azsos.gov/scripts/Lobbyist_Search.dll</t>
  </si>
  <si>
    <t>Michigan Press Association – Legal Counsel Robin Luce-Herrmann, Feb. 23, 2015, phone interview
Sarah Wurfel, governor's press secretary, email conversations, June 5, 2015
State Sen. Steve Bieda, Feb. 24, 2015, phone interview
Governor's Office Livestream http://www.michigan.gov/snyder/0,4668,7-277-60112-268720--,00.html
Governor's Office Email Service https://public.govdelivery.com/accounts/MIGOV/subscriber/new
Michigan Legislature website http://www.legislature.mi.gov/(S(tj1o3sqxbmo0xfrupn2fdvfx))/mileg.aspx?page=Calendars</t>
  </si>
  <si>
    <t>Iowa Administrative Code 11—117.20(8A)  "Administrative Services — Vendor appeals," Iowa Administrative Code updated as of January 2015,
https://www.legis.iowa.gov/docs/ACO/agency/01-07-2015.11.pdf
Appeals — Bid/Proposal Process, Iowa Department of Administrative Services, accessed February 2015,
https://das.iowa.gov/procurement/vendors/bidproposal-processes#q32
Vendor appeal process, Iowa State University, accessed February 2015,
http://purchasing.iastate.edu/vendors/appeal.html
Caleb Hunter, head of marketing and communications, Iowa Department of Administrative Services, Feb. 18, 2015, email</t>
  </si>
  <si>
    <t>Statute 75-3739, Competitive Bids, 1953: http://kansasstatutes.lesterama.org/Chapter_75/Article_37/75-3739.html 
Department of Adminstration website: http://admin.ks.gov/offices/procurement-and-contracts/procurement-forms/ 
K.S.A. Chapter 77 Article 6, 1984: , Judicial Review Act, 19xx: http://kansasstatutes.lesterama.org/Chapter_77/Article_6/</t>
  </si>
  <si>
    <t>Thomas Shapley, spokesman for Washington Auditor's Office, email interview 4/15/2015; 
Washington State Auditor's Fraud Investigation Report on Seattle Housing Authority, 10/24/2014 http://portal.sao.wa.gov/ReportSearch/Home/ViewReportFile?arn=1013035&amp;isFinding=true&amp;sp=false 
University of Washington Fraud report, 10/7/2013 
http://portal.sao.wa.gov/ReportSearch/Home/ViewReportFile?arn=1010577&amp;isFinding=false&amp;sp=false</t>
  </si>
  <si>
    <t>All sources accessed on Jan 4, 5, 2015:
Websites:
Massachusetts’ Governor’s online public calendar link:   http://www.mass.gov/governor/pressoffice/schedule/
Massachusetts Legislature calendar links for House, Senate and Joint Committees:   
https://malegislature.gov/People/ClerksOffice/Senate/Calendar
https://malegislature.gov/People/ClerksOffice/House/Calendar
https://malegislature.gov/People/ClerksOffice/Joint/Calendar
https://malegislature.gov/Events/SenateSessions
https://malegislature.gov/Events/HouseSessions
https://malegislature.gov/Events/JointSessions
https://malegislature.gov/Events/Hearings
https://malegislature.gov/Events/SpecialEvents
The Legislative “Journal” providing agenda items and news for the House and Senate:     
https://malegislature.gov/People/ClerksOffice/Senate
http://www.mass.gov/legis/journal/main.htm
Key deadlines for legislative activity on the Massachusetts's Legislature’s website:  
https://malegislature.gov/People/ClerksOffice/Senate/Deadlines
https://malegislature.gov/People/ClerksOffice/House/Deadlines
Reports – Studies 
Interview:  Todd Wallack, Boston Globe, Reporter, December16, 2014, Boston, MA telephone and email: “Reporters have been turned down when they have tried to get access to the full (governor’s) calendar, including non-public meetings.  The governor’s office asserted Lambert.  It is common for them (the governor’s office) to say there are no public events.”</t>
  </si>
  <si>
    <t>No such law exists; Idaho has no asset disclosure requirements.</t>
  </si>
  <si>
    <t>New York's governor and cabinet members are required by Public Officers Law 73-a to file an annual statement of financial disclosure. 
 The governor's disclosure is available to the public online. The law also requires disclosures from the spouse and unemancipated children of those officials. Assets required in the forms include, among others paid and unpaid board positions, real estate holdings, reimbursements, retirement funds and stocks.</t>
  </si>
  <si>
    <t>Illinois Compiled Statutes, 30 ILCS, 500, Sec. 20-75, July 1, 2010, http://www.ilga.gov/legislation/ilcs/ilcs4.asp?DocName=003005000HArt.+20&amp;ActID=532&amp;ChapterID=7&amp;SeqStart=5200000&amp;SeqEnd=7900000
Joint Committee on Administrative Rules, Administrative Code, Title 44: Government Contracts, Procurement and Property Management 
Subtitle B: Supplemental Procurement Rules, Chapter I: Auditor General, Part 500 Purchases and Contracts, section 500.1330 Protests, 
accessed May 29, 2015, http://www.ilga.gov/commission/jcar/admincode/044/044005000N13300R.html</t>
  </si>
  <si>
    <t>The state's financial disclosure law applies to the governor and to any "state agency head or official whose appointment to a board or commission is subject to confirmation by the senate," as well as their spouses. Cabinet-level officials are required to file within 30 days of appointment and then every January. These forms are kept on file for five years and are public records.</t>
  </si>
  <si>
    <t>Indiana Department of Administration Procurement Protest Policy, effective Nov. 1, 2013; http://www.in.gov/idoa/2944.htm.
 Interview: Jessica Robertson, commissioner, Department of Administration, May 27, 2015, by phone (corroborated that this policy has force of law).</t>
  </si>
  <si>
    <t>The state’s financial disclosure law requires the governor, all candidates for state office, all agency heads, and other officials appointed by the governor or legislature to file annual “statements of financial interest.” 
While family members aren’t required to separately file, the forms are to include the financial information of family members. Family is narrowly defined as a spouse, child, or parents, or any other person related to the official, that lives in the same home and that “shares a common economic interest in the expenses of daily living.”
The asset-disclosure forms are posted on the website of the secretary of state.</t>
  </si>
  <si>
    <t xml:space="preserve"> Jennifer Bevan-Dangel, Common Cause of Maryland, exec director, telephone interview 2/24/15
Interview with Bryan P. Sears, Daily Record, by telephone 3/15/15
The Daily Record, 1/2015 Where for Art Thou Anthony Brown http://thedailyrecord.com/2015/01/20/where-for-were-thou-anthony-brown/    
Office of the Governor v. Washington Post, 360 Md. 520, 536 (2000). http://caselaw.findlaw.com/md-court-of-appeals/1090395.html</t>
  </si>
  <si>
    <t>Martha Mavredes, Auditor of Public Accounts, 18 February 2015, Richmond, Va., interviewed by email.
June Jennings, Virginia Inspector General, 19 February 2015, Richmond, Va., interview by phone.
Dr. Lilian Peake, Associate Commissioner for Community Health Services &amp; Director, Office of Family Health Services, Richmond, Va., 12 March 2015, interviewed by email.
Single Audit Report of the Commonwealth of Virginia for the year ended June 30, 2014, Auditor of Public Accounts, 4 February 2015. http://www.apa.virginia.gov/reports/CommonwealthOfVirginiaStatewideSingleAudit14.pdf
Commonwealth of Virginia Single Audit Report for the year ended June 30, 2013, Auditor of Public Accounts, 4 February 2014. http://www.apa.virginia.gov/reports/CommonwealthOfVirginiaStatewideSingleAudit13.pdf</t>
  </si>
  <si>
    <t>The governor and state cabinet-level officials are required to file an asset-disclosure form; immediate family members are not. 
 The information is publicly available from the Nebraska Accountability and Disclosure Commission.</t>
  </si>
  <si>
    <t>Vicky Manning, lobbyist liaison, The Alabama Ethics Commission, telephone interview, May 14, 2015
“2015 Registered Lobbyist List,” The Alabama Ethics Commission, updated daily. https://ethics-form.alabama.gov/entity/FileUploader/RegisteredLobbyist/WebDataLobbyistsPDF_2010.asp, accessed May 6, 2015.
“Request for Access to Lobbying Activity Records,” The Alabama Ethics Commission, undated. https://ethics-form.alabama.gov/LobbyingReqRecord.aspx, accessed May 6, 2015.
“State of Alabama Ethics Commission Annual Report: Fiscal Year 2012-2013,” Ethics Commission Director Jim Sumner, Feb. 18, 2015. http://ethics.alabama.gov/docs/EthicsComm2013AnnualReport.pdf, accessed May 6, 2015.</t>
  </si>
  <si>
    <t>The governor and state-level cabinet officials and immediate family members are required to file an asset disclosure form, and these forms are available to the public. State law does not go beyond spouses and adult children in a household. 
  NRS 281.571 requires disclosure of income of the official and any household member 18 or older. Household members include spouses, an adult not living with the official but dependent upon the official, or an adult living with the official for six months or more in a year.</t>
  </si>
  <si>
    <t>Auditor Doug Hoffer, personal interview Jan. 21, 2015.
Former Auditor Elizabeth Ready telephone interview Feb. 10, 2015.
"Senator's Letter to Resorts Rankles Ski Industry, fellow lawmakers," by Neal Goswami, Feb 6, 2015. 
http://www.vermontpressbureau.com/senators-letter-to-resorts-rankles-ski-industry-fellow-lawmakers/
Auditor Questions States Role in Liquor Sales, VT Digger, Nov. 24, 2014.
http://vtdigger.org/2014/11/24/auditor-questions-states-role-liquor-sales/</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</si>
  <si>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To view actions of the State Auditors office, go to this link:http://auditor.utah.gov/news/, Accessed June 10, 2015.
February List of Delinquent Filers Among Utah’s Local
Government Entities,State Auditor News Release, March 5, 2014, auditor.utah.gov/wp-content/uploads/sites/6/2013/05/State-Auditor-PR-Delinquent-Local-Government-Filers-Update-3-5-2014-Final.pdf. Accessed June 10, 2015.
Office of the Utah State Auditor Releases a Special Financial Audit
of the Department of Alcoholic Beverage Control, Utah State Auditor News Release May 26, 2015, http://auditor.utah.gov/wp-content/uploads/sites/6/2013/05/News-Release-Office-of-the-Utah-State-Auditor-Special-Financial-Audit-Report-No.-15-01-Department-of-Alcoholic-Beverage-Control.pdf, Accessed June 10, 2015.
Department of Alcoholic Beverage Control Audit, Report 13-31. Utah State Auditor, Salt Lake City. http://financialreports.utah.gov/saoreports/2013/13-31DABCFinancialMay-Nov2013AlcoholicBeverageControl,Departmentof.pdf, Accessed June 10, 2015.
Audit: Utah liquor stores not selling fast enough, Associated Press published in Washington Times, Michelle Price, Nov. 18, 2014, http://www.washingtontimes.com/news/2014/nov/18/audit-utah-liquor-stores-not-selling-fast-enough/?page=all, Accessed June 10, 2015.
Auditor raises flags about Utah retirement system, Lee Davidson, Salt Lake Tribune, Feb. 27, 2013, http://www.sltrib.com/sltrib/politics/55904262-90/audit-dougall-grama-open.html.csp. Accessed May 9, 2015.
An auditor with an eagle eye, Deseret News, Lee Benson. Jan. 1, 2014.
http://www.deseretnews.com/article/865593374/An-auditor-with-an-eagle-eye.html?pg=all, Accessed June 11, 2015.
Performance report of the Ofice of Legislative Auditor General, Compendium of Budget Information,  http://le.utah.gov/lfa/reports/cobi2015/LI_AFA.htm#performanceTab. Accessed June 11, 2015.</t>
  </si>
  <si>
    <t xml:space="preserve">Officials in Montana's executive branch are required to file business disclosures. Each state officeholder, including the governor, department directors, or anyone appointed to fill an office must file a business disclosure with the Commissioner of Political Practices (CPP) before Dec. 15 of each even numbered year (Montana Code Annotated, title 2, chapter 2, part 1, section 6).  
The forms must include the name, date, address and business type of the individual, "each present or past employing entity from which benefits, including retirement benefits, are currently received by the individual, each business, firm, corporation, partnership, and other business or professional entity or trust in which the individual holds an interest, each entity...in which the individual is an officer or director, and all real property, other than a personal residence, in which the individual holds an interest."
According to Montana Code Annotated, "The commissioner of political practices shall make the business disclosure statements available to any individual upon request." The statements are available on the commissioner's website.
Immediate family members are not required to file. </t>
  </si>
  <si>
    <t>General Assembly Conflict of Interests Act, 1987. Section 103. http://law.lis.virginia.gov/vacode/title30/chapter13/section30-103/
General Assembly Conflict of Interests Act, 1987. Section 111. http://law.lis.virginia.gov/vacode/title30/chapter13/section30-111/
2015 HB 2070, Legislative Information System (effective 01/01/2016). Accessed 18 April 2015. http://lis.virginia.gov/cgi-bin/legp604.exe?151+sum+HB2070</t>
  </si>
  <si>
    <t>Citizens can access lobbyist registration forms online but not the spending reports. If requested, those reports — which do not include compensation — are available electronically via email or by visiting the Wyoming Secretary of State’s Office. The office charges 50 cents per page for the first 10 pages and 15 cents per page thereafter. 
During the session, the Secretary of State’s Office updates the online lobbyist registration list every day. After the session, the list is updated monthly.</t>
  </si>
  <si>
    <t>RCW 42.52.150, Limitations on gifts, 2011
http://apps.leg.wa.gov/rcw/default.aspx?cite=42.52.150</t>
  </si>
  <si>
    <t>Minnesota Statutes, Chapter 490A, 2014, https://www.revisor.mn.gov/statutes/?id=490A
Professional Rules, Rules of Board on Judicial Standards, Minnesota Court Rules, 2014, https://www.revisor.mn.gov/court_rules/rule.php?name=prstan-toh
The Minnesota Board on Judicial Standards, 2014, http://www.bjs.state.mn.us/</t>
  </si>
  <si>
    <t>WVC6B-2-5(c) Gifts. Complete through 2014. Complete through 2014.
http://www.legis.state.wv.us/WVCODE/ChapterEntire.cfm?chap=06b&amp;art=2&amp;section=5#02</t>
  </si>
  <si>
    <t>The governor, his principal administrative or deputy officers or assistants, and the director, assistant deputy director, general counsel, and chief purchasing officer of every state government department, division, and agency are included under the definitions of all individuals required to file financial asset disclosures. The Missouri Ethics Commission's executive director is responsible for making the forms available to the public for at least five years. The executive director is required by law to “keep a public record of all persons inspecting or copying financial statements.”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</si>
  <si>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No such law exists.
John Bloomer, Secretary of Senate, interview Jan. 20, 2015.
13 VSA 1102 (1981) http://legislature.vermont.gov/statutes/section/13/021/01102.
Former Sen. Vincent Illuzzi, interview Jan. 29, 2015.
Former House Majority Leader Floyd Nease interview Feb. 4, 2015.
University of Vermont politiical science professor Garrison Nelson telephone interview Feb. 5, 2015.
Rules and Orders of the House of Representatives, Jan. 28, 2015.
http://legislature.vermont.gov/assets/Rules/houserules.pdf
Permanent Rules of the Vermont Senate, accessed April 17, 2015.
http://legislature.vermont.gov/assets/All-Senate-Documents/Senate-Rules.pdf</t>
  </si>
  <si>
    <t>In practice, when necessary, a legislative committee initiates independent investigations into financial irregularities.</t>
  </si>
  <si>
    <t>Comprehensive Governmental Ethics Reform Act of 2006, 2006, Tenn. Code Ann. § 3-6-304
http://search.mleesmith.com/tca/03-06-0304.html
Comprehensive Governmental Ethics Reform Act of 2006, 2006, Tenn. Code Ann. § 3-6-305
http://search.mleesmith.com/tca/03-06-0305.html
Campaign Financial Disclosure Act of 1980, 1992, Tenn. Code Ann. § 2-10-116(a)
http://search.mleesmith.com/tca/02-10-0116.html
Tennessee Ethics Commission website showing gift limit increase, accessed May 4, 2015
http://www.tn.gov/sos/tec/</t>
  </si>
  <si>
    <t>NJ Uniform Ethics Code (2011): http://nj.gov/ethics/docs/ethics/uniformcode.pdf 
Executive Order No. 24 (2002): http://nj.gov/infobank/circular/eom24.htm</t>
  </si>
  <si>
    <t>Chapter 572.  Texas government code, Ethics (Personal financial disclosure, standards of conduct and conflict of interest.), Effective 1993
http://www.statutes.legis.state.tx.us/Docs/GV/htm/GV.572.htm</t>
  </si>
  <si>
    <t>Utah Public Officers' and Employee's Ethics Act, Utah Code 67-17-5, Amended by Chapter 196, 2014 General Session, http://le.utah.gov/xcode/Title67/Chapter16/67-16-S5.html?v=C67-16-S5_2014040320140329, Accessed May 16, 2015.</t>
  </si>
  <si>
    <t>Employers of lobbyists are not required to report their compensation. Reports are not made, nor are they filed. 
 However, citizens can view and/or copy lobbyists' registration and expense forms at the state Ethics Commission. They can also have copies of those forms emailed or mailed to them for free. Email requests are answered within one week. 
 The latest the spending report for coal lobbyist Bill Raney, for example, was requested, received and reviewed on Jan. 2, 2015; it contained full spending information, including how the money was spent and on whom.</t>
  </si>
  <si>
    <t>There were no documented cases of nepotism, cronyism or patronage in the reporting period. While there is no protection in law to prevent a change in senior staff positions from administration to administration, senior staffers tend to stay on for long periods, 
 Also, this is small office (only five to seven staffers in the elections division for example) with a highly visible role in the election process. That makes it advisable to maintain professionalism in staffing rather than to hire relatives or cronies. 
 After Barbara Cegavske's election as secretary of state in 2014, she retained or promoted several staffers from former Secretary of State Ross Miller's staff. The new staffers, including a new elections deputy, appeared to have the necessary qualifications for their jobs.</t>
  </si>
  <si>
    <t>Mississippi Code 25-4-25 lists the individuals who must file a statement of economic interest which includes "persons elected by popular vote, excluding United States Senators and United States Representatives, to any office, whether it be legislative, executive or judicial, and whether it be statewide, district, county, municipal or any other political subdivision, with the exception of members of boards of levee commissioners and election commissioners."
 The law does not require family members to file such documents but the form itself asks for information regarding family members.
 Mississippi Code Section 25-4-17(e) requires the Mississippi Ethics Commission to "make statements of economic interest, which are required to be filed by this chapter, available by means of the commission's Internet Web site on or before January 1, 2010, as well as at the physical office location of the commission for public inspection and copying during regular business hours."</t>
  </si>
  <si>
    <t>South Dakota Codified Laws, Title 2, Chapter 12, “Lobbyists,” Section 9, adopted 1939, last amended 1980, http://legis.sd.gov/Statutes/Codified_Laws/DisplayStatute.aspx?Type=Statute&amp;Statute=2-12-9
South Dakota Codified Laws, Title 22, Chapter 12A, “Improprieties and Bribery in Public Office,” Section 7, adopted 1939, last amended 2005, http://legis.sd.gov/Statutes/Codified_Laws/DisplayStatute.aspx?Type=Statute&amp;Statute=22-12A-7.
South Dakota Codified Laws, Title 3, Chapter 8, “Compensation of Officers and Employees,” Section 3, adopted 1901, last amended 1980, http://legis.sd.gov/Statutes/Codified_Laws/DisplayStatute.aspx?Type=Statute&amp;Statute=22-12A-7.
South Dakota Codified Laws, Title 4, Chapter 3, “Revenues and Receipts,” Section 9, adopted 1901, last amended 1980, http://legis.sd.gov/statutes/DisplayStatute.aspx?Statute=4%E2%80%903%E2%80%909&amp;Type=Statute.
Jesse Weins, dean of the College of Leadership and Public Service at Dakota Wesleyan University in Mitchell, 15 May 2015, email</t>
  </si>
  <si>
    <t>New Hampshire Statutes Chapter 15-A:3 Persons Required to File, 2009
http://www.gencourt.state.nh.us/rsa/html/I/15-A/15-A-3.htm 
Financial Interest Filings, NH Secretary of State, accessed April 16, 2015
http://sos.nh.gov/FinInterest.aspx
Confirmed with Tim Crutchfield, New Hampshire Retirement System, legal counsel, Feb. 11, 2015, Manchester, NH, phone</t>
  </si>
  <si>
    <t>Nevada Revised Statutes 286.120, Public Employees' Retirement, Administration, System governed by Public Employees' Retirement Board: Name; number of members; duties of Governor; removal of members, 1947
https://www.leg.state.nv.us/NRS/NRS-286.html#NRS286Sec120
Nevada Revised Statutes 286.180, Public Employees' Retirement, Administration, Compensation and expenses of members of board, 1947
https://www.leg.state.nv.us/NRS/NRS-286.html#NRS286Sec180
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281.571, Public Officers and Employees, Statement of Financial Disclosure, Contents; regulations, 197
https://www.leg.state.nv.us/NRS/NRS-281.html#NRS281Sec571</t>
  </si>
  <si>
    <t>There are no documented cases of nepotism, cronyism or patronage during the period of study.
J.L. Spray, election-law attorney and Republican activist, noted, for instance, that the longtime deputy secretary of state for elections, Neal Erickson, is a Democrat who has served under several Republican secretaries of state.</t>
  </si>
  <si>
    <t>Montana Code Annotated Title 13, Chapter 37,  part 2, section 40, 1994, http://leg.mt.gov/bills/mca/13/37/13-37-240.htm
Administrative Rules of Montana, 44.10.335, 2010, http://politicalpractices.mt.gov/content/5campaignfinance/BlueBookAdminRules2010
Mary Baker, Commissioner of Political Practices, Program supervisor, 29 January 2015, Helena, Montana, telephone</t>
  </si>
  <si>
    <t>All ethics bodies have the power to initiate investigations and impose penalties, but the S.C. Ethics Commission is the only one that has any remote – sometimes very remote -- claim to independence.
The House and Senate committees police their own members; the Commission on Judicial Conduct is a body comprised largely of judges who hear complaints against judges. All three meet in secret.
If a complaint is filed against a judge, for example, the complainant is prevented from:
*  Knowing the identities of members of commission panels that decide their cases, and how they voted;
*  Speaking at panel hearings;
*  Obtaining the judges’ responses to their complaints; and
*  Receiving any details about the results of ODC investigations of judges.
The S.C. Ethics Commission certainly has the authority by law to initiate investigations, but does not always the political will to follow through on them. The bulk of independent investigations tend to be on matters of non-compliance, said former general counsel Cathy Hazelwood. Again, SC Code 8-13-320 (8) states the Commission may "request the Attorney General, in the name of the commission, to initiate, prosecute, defend, or appear in a civil or criminal action for the purpose of enforcing [ethics violations], including a civil proceeding for injunctive relief and presentation to a grand jury..."
In its defense, it must be said that the S.C. Ethics Commission has pursued cases against public figures such as S.C. Speaker of the House Bobby Harrell and State Senator Robert Ford.
It must also be said that these were not bold moves, as all have involved political figures who had fallen well out of favor with the public, or whose violations were so gross as to elicit little sympathy, let alone controversy.</t>
  </si>
  <si>
    <t>Public Official and Employee Ethics Law, Title 65 (Public Officers), Section 1103(b)(c) (Restricted activites - seeking and accepting improper influence), Section 1106(j) (State Ethics Commission - Regulations), and Section 1105(b)(6) (Statement of Financial Interest) http://www.legis.state.pa.us/cfdocs/legis/LI/consCheck.cfm?txtType=HTM&amp;ttl=65&amp;div=0&amp;chpt=11
After the Latest Scandals, Pennsylvania Lawmakers Ponder a Gift Ban and other Tougher Ethics Laws, Jeff Frantz, PennLive.com, 28 April 2014, http://www.pennlive.com/midstate/index.ssf/2014/04/pennsylvania_legislature_scand.html</t>
  </si>
  <si>
    <t>Montana Code Annotated, title 2, chapter 2, part 1, section 6, 1980, http://leg.mt.gov/bills/mca/2/2/2-2-106.htm
Montana Code Annotated title 2, chapter 15, part 10, section 9, 1971 http://leg.mt.gov/bills/mca/2/15/2-15-1009.htm</t>
  </si>
  <si>
    <t>Code of Ethics § 35-14-5, passed in 1987, can be found here: 
http://webserver.rilin.state.ri.us/Statutes/TITLE36/36-14/36-14-5.HTM
Jason Gramitt, deputy, Rhode Island Ethics Commission, and lawyer, Interview, Feb. 13, 2015, phone.</t>
  </si>
  <si>
    <t>Individuals required to file a statement of financial interests. Nebraska State Law 49, Section 1493; effective 1976, last revised 2002; http://nebraskalegislature.gov/laws/statutes.php?statute=49-1493</t>
  </si>
  <si>
    <t>S.C. Code 2-17-80 (B) (1991)
http://www.scstatehouse.gov/code/t02c017.php
S.C. Code 8-13-705 (1991)
http://www.scstatehouse.gov/code/t08c013.php</t>
  </si>
  <si>
    <t>Missouri Revised Statutes, 1994, Chapter 103 Section 34, amended 1995, 1997, http://www.moga.mo.gov/mostatutes/stathtml/13000000341.html</t>
  </si>
  <si>
    <t>State law Sections 25-4-25 &amp; 25-4-27 - MISSISSIPPI ETHICS COMMISSION - (1979): www.lexisnexis.com/hottopics/mscode
Mississippi Ethics Commission: 
www.ethics.state.ms.us/ethics/ethics.nsf/webpage/A_stmt_econ_int?OpenDocument
Mississippi Ethics Commission Executive Director Tom Hood: e-mail question-and-answer exchange - Feb. 18, 2015</t>
  </si>
  <si>
    <t>Ethics Commission Rules, 74E O.S. Appendix I, rules 4.8-4.23
http://www.oklegislature.gov/osstatuestitle.html
https://drive.google.com/file/d/0B0BgaBXva60WOXJDaEs0UDdFQms/view?usp=sharing</t>
  </si>
  <si>
    <t xml:space="preserve">Oregon Revised Statutes Chapter 244 - Government Ethics 244.025 (2007).
https://www.oregonlegislature.gov/bills_laws/lawsstatutes/2013ors244.html
Ron Bersin, Executive Director, Oregon Government Ethics Commission. He was interviewed by phone March 9, 2015. </t>
  </si>
  <si>
    <t>Missouri Revised Statutes, 1990, Chapter 105 Section 483, amended 1991, 1996, 1997, http://www.moga.mo.gov/mostatutes/stathtml/10500004831.html
Missouri Revised Statutes, 1990, Chapter 105 Section 485, amended 1991, http://moga.mo.gov/mostatutes/stathtml/10500004851.html
Missouri Revised Statutes, 1990, Chapter 105 Section 489, amended 1991, http://moga.mo.gov/mostatutes/stathtml/10500004891.html
Missouri Revised Statutes, 1990, Chapter 105 Section 491, amended 1991, 1997, http://www.moga.mo.gov/mostatutes/stathtml/10500004911.html
Missouri Revised Statutes, 1999, Chapter 104 Section 1063, http://www.moga.mo.gov/mostatutes/stathtml/10400010631.html</t>
  </si>
  <si>
    <t>Massachusetts campaign finance law banning use of campaign funds for personal purposes, M.G.L. Ch. 55, sec 6, 1973.
https://malegislature.gov/Laws/GeneralLaws/PartI/TitleVIII/Chapter55/Section6
Jason Tait interview Jan. 23, 2015 by email and telephone</t>
  </si>
  <si>
    <t>Michigan Campaign Finance Act 1976, Michigan Code Section 169.221 http://www.legislature.mi.gov/(S(nrh2aktbeb2qhmh5e1ohi3gl))/mileg.aspx?page=getObject&amp;objectName=mcl-169-221
Michigan Campaign Finance Act 1976, Michigan Code Section 169.245     http://www.legislature.mi.gov/(S(nrh2aktbeb2qhmh5e1ohi3gl))/mileg.aspx?page=getObject&amp;objectName=mcl-169-245</t>
  </si>
  <si>
    <t>• Minnesota Statutes, Chapter 211B, Section 211B.12, 2014, https://www.revisor.mn.gov/statutes/?id=211B.12
 • Minnesota Statutes, Chapter 10A, Section 10A.01, Subdivision 26, https://www.revisor.mn.gov/statutes/?id=10A.01
 • Minnesota Statutes, Chapter 10A, Section 10A.257, 2014, https://www.revisor.mn.gov/statutes/?id=10A.257
 • Legislative and Constitutional Office Candidate Handbook, Campaign Finance and Public Disclosure Board, State of Minnesota, 19 October 2014, http://www.cfboard.state.mn.us/handbook/handbook_const_leg_candidates.pdf</t>
  </si>
  <si>
    <t>Minnesota Statutes, Chapter 10A, Section 10A.09, 2014, https://www.revisor.mn.gov/statutes/?id=10a.09
Minnesota Statutes, Chapter 10A, Section 10A.01, Subd. 35, 2014, https://www.revisor.mn.gov/statutes/?id=10A.01</t>
  </si>
  <si>
    <t>Ohio Revised Code 102.03 D and E, Representation by present or former public official or employee prohibited, 2001 (latest amendment effective March 20, 2014): http://codes.ohio.gov/orc/102.03 
More specific laws on gift and meal limits that include the staff of the Joint Legislative Ethics Committee are in Sections 5 and 6 of of the JLEC Code of Ethics: http://www.jlec-olig.state.oh.us/?page_id=34</t>
  </si>
  <si>
    <t>In Minnesota, the governor and state-level cabinet officials are required to file an asset disclosure form (known as a statement of economic interest in Minnesota), which discloses the occupation, principal place of business, sources of compensation in excess of $50 in a month, securities and non-homestead real property holdings in excess of $2,500, and interests in pari-mutuel horse racing. 
 The statute states that investments, ownership, or interests in property connected to horse racing must be disclosed in the statement of economic interest form but no other details about the assets of family members are required. 
Under 10A.09(6)(a) he governing body is required to keep the records as public data.
 ---
 Peer Reviewer Comment: Agree.
 Minnesota's economic disclosure law "is very weak -- and it's been weak for a long time," says David Schultz, political science professor at Hamline University." He notes that it doesn't require the disclosure of the specific value of real estate and stocks, business clients or the holdings of other family members.</t>
  </si>
  <si>
    <t>Maryland Annotated Code, Updated 2014, Effective 2015: Election Law Article, § 13-247. Disposition of surplus funds https://govt.westlaw.com/mdc/Document/N3D4B64409CE011DB9BCF9DAC28345A2A?viewType=FullText&amp;originationContext=documenttoc&amp;transitionType=CategoryPageItem&amp;contextData=(sc.Default)
Brief summary of ethics and good government, posted by Virginia governor: https://governor.virginia.gov/media/3239/state-by-state-comparison-chart-9_25_14.pdf accessed on 4/15/15</t>
  </si>
  <si>
    <t>Harvey Kronberg, publisher, Quorum Report, telephone interview, Feb. 19, 2015
Ray Hymel, lobbyist, Texas Public Employees Association, telephone interview, Feb. 19, 2015 
The State Auditor's Office.  About the SAO. Accessed Feb. 19, 2015, May 4, 2015
http://www.sao.state.tx.us/aboutsao/</t>
  </si>
  <si>
    <t>No such law exists.
 Maine Revised Statutes, Title 210-A, Chapter 14, Maine Clean Election Act, 21-A M.R.S.A. § 1017, 1125(6))d
 http://www.maine.gov/ethics/pdf/laws/maine_clean_election_act.pdf
 Commission on Governmental Ethics and Election Practices, Chapter 3, Maine Clean Election Act and Related Provisions, Section 4 G
 http://www.maine.gov/ethics/pdf/laws/commission_rules_ch3.pdf
 Commission on Governmental Ethics and Election Practices, Proposed Changes to Expenditure Guidelines for Maine Clean Election Act Candidates, 8 October 2013, http://www.state.me.us/ethics/pdf/proposed_expenditure_guidelines.pdf.
 2014 Clean Election Fund Expenditure Guidelines,
 http://www.maine.gov/ethics/pdf/2014MCEAExpenditureGuidanceFINAL.pdf
 Mario Moretto, Barely half of Maine’s legislative candidates tap public campaign fund, a record low since Clean Election Act passed, The Point, October 1, 2014 http://bangordailynews.com/2014/10/01/the-point/barely-half-of-maines-legislative-candidates-will-tap-public-campaign-fund-a-record-low-since-clean-election-act-passed/</t>
  </si>
  <si>
    <t>Very basic, sortable information about lobbying activities is available online for free from the Public Disclosure Commission's website. More detailed information about lobbying expenditures, including entertainment, political contributions, vendor contracts, etc., is available in replica format online through the Public Disclosure Commission. All the reports are available for free and immediately online.
But searching them is cumbersome and slow. A perennial bill to require lobbyists to pay a fee to fund an e-filing system that would make these reports searchable has never passed the Legislature. The reports are not audited or checked for accuracy, and discrepancies between lobbyists' reports and their employers' reports are not uncommon.</t>
  </si>
  <si>
    <t>Louisiana Revised Statutes 18:1505.2. Contributions; expenditures; certain prohibitions and limitations, passed in 1980, amended 1982, 1988, 1989. 1990, 1991, 1993, 1997, 1999, 2001, 2003, 2004, 2006, 2008, 2009, 2010 and 2014.
 http://www.legis.la.gov/Legis/Law.aspx?d=81466</t>
  </si>
  <si>
    <t>No such law exists.
Asset disclosures are not required of executive branch officials -- or any state officials -- in Michigan. The lack of asset disclosure records means that conflicts of interest among legislators remain in the dark, hidden from the public.</t>
  </si>
  <si>
    <t>Under the definitions of the statute, M.G.L. Ch. 268B, section 1, every elected and public official is required to file an annual statement of financial interests, which includes the governor and state-level cabinet officials, like the treasurer and attorney general.   Holdings or assets of Immediate family members must be included in the disclosure, but not the specific amounts.   The disclosure requires : 
- The name, address, nature, share of equity in and amount of income over $1000 derived from any business the employee is involved with 
- The identity of all securities and investments over $1000
- The name and address of any creditor to which the employees owes $1000 or more, except for retail installment transactions, student loans, medical and dental expenses,, debts incurred in the ordinary course of business, alimony or support payments or debts to relatives “within the third degree of consanguinity or affinity”
The name and address of the source and cash value of any reimbursement for expenses of over $100 in a year 
- The name and address of any donation or gifts of more than $100 per calendar years 
- Description and assessed value of all real property in Massachusetts worth more than $1000 
- Name and address of the source and fair market value of any honoraria more than $100 
- The name and address of any creditor who has forgiven a debt of over $1000, except if the creditor is a “relative within the third degree of consanguinity or affinity of the reporting person, or the spouse of such a relative”
- The name and address of any business from which the filer is taking a leave of absence
- The identity of any equity in business the filer is associated with which has been transferred to a member of the filer’s immediate family. 
Immediate family is defined as "a spouse and any dependent children residing in the reporting person’s household" (268B, Section 1)
The Massachusetts financial disclosure law makes available for public inspection and copying both the filings of public employees in major police holding positions such as the governor and state cabinet-level officials, as well as an index of filings.  The public must go to the state Ethics Commission and show identification in order to access the filings, and portions can be redacted such as the filer’s home address.   
The filer is also notified, under the law, if any member of the public requests to see his or her filings.</t>
  </si>
  <si>
    <t>Kentucky Revised Statutes Chapter 121 Section 175, 2005, http://www.lrc.ky.gov/Statutes/statute.aspx?id=27868, accessed 2 January 2015.
Kentucky Administrative Regulations Chapter 32 Section 2:200, Allowable Campaign Expenditures, http://www.lrc.ky.gov/kar/032/002/200.htm, accessed 2 January 2015.
Kentucky Revised Statutes Chapter 121 Section 180 Subsection 10, 2012, http://www.lrc.ky.gov/Statutes/statute.aspx?id=40191, accessed 2 January 2015.
Emily Dennis, Kentucky Registry of Election Finance, general counsel, 31 December 2014, Frankfort, Kentucky, phone interview.</t>
  </si>
  <si>
    <t>Ericka Dodge, Maine Senate Democrats, Communications Director, 15 January 2015, Augusta, Maine, email interview.
Jodi Quintero, Office of Maine Speaker of the House of Representatives, Communications Director, 15 January 2015, Augusta, Maine, email interview.
Adrienne Bennett, Office of the Governor, Press Secretary, 14 January 2015, Augusta, Maine, email interview.
Judy Meyer, Lewiston Sun Journal, Managing Editor, 14 January 2015, Lewiston, Maine, telephone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</si>
  <si>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K.S.A. 25-4157a, Election Campaign Finance, 1989: http://ethics.ks.gov/statsandregs/25-4157a.html</t>
  </si>
  <si>
    <t>Ruth Ann Petroff, Wyoming Legislature, State House of Representatives, April 28, 2015, phone.
Steve Harshman, Wyoming Legislature, State House of Representatives, Co-Chairman of the Joint Appropriations Committee, May 12, 2015, phone.                                                                 
Legislator information, Joint Appropriations Committee, State of Wyoming Legislature website, May 12, 2015
https://legisweb.state.wy.us/LegislatorSummary/CommitteeMembers.aspx?strCommitteeID=02
Wyoming Legislature website, accessed July 29, 2015 http://legisweb.state.wy.us/LSOWEB/Default.aspx"</t>
  </si>
  <si>
    <t>Indiana Campaign Finance Act, Indiana Code 3-9, https://iga.in.gov/legislative/laws/2014/ic/titles/003/</t>
  </si>
  <si>
    <t>The registration information and the total amount of compensation from principals to individual lobbyists is available on the Secretary of the Commonwealth's website. The information is generally available the same day as it is filed. The search has inconsistent principal names from year to year.
The secretary also gives the information regularly to the Virginia Public Access Project, which puts the details of the lobbyist disclosure forms online. And citizens can request and receive emailed or paper copies. Requests are usually filled in a day or two, depending on the volume of requests.</t>
  </si>
  <si>
    <t>Judicial Tenure Commission website; http://jtc.courts.mi.gov/index.htm                                                                      
Michigan Constitution, 1963, Article VI, Subsection 30 http://www.legislature.mi.gov/(S(wf0nxcfijs3ut55e5byzsi0i))/documents/mcl/pdf/mcl-chap1.pdf</t>
  </si>
  <si>
    <t>Iowa Code Chapter 68A.203(2e) "Campaign Finance — Committee treasurer and chairperson — Duties," 2015, Code of Iowa updated as of January 2015, https://www.legis.iowa.gov/docs/code/2015/68A.pdf
 Iowa Code, Chapter 68A.302 "Campaign Finance — Uses of campaign funds," Code of Iowa updated as of January 2015,
 https://www.legis.iowa.gov/docs/code/2015/68A.pdf
 Iowa Code, Chapter 68A.303 "Campagin Finance — Transfer of campaign funds," Code of Iowa updated as of January 2015, https://www.legis.iowa.gov/docs/code/2015/68A.pdf</t>
  </si>
  <si>
    <t>Idaho Code 67-6610C, Use of Contributed Amounts for Certain Purposes, 2006
 http://legislature.idaho.gov/idstat/Title67/T67CH66SECT67-6610C.htm 
  Idaho Code 67-6608, Disposition of Unexpended Balances, enacted 1977, amended 2006
 http://legislature.idaho.gov/idstat/Title67/T67CH66SECT67-6608.htm</t>
  </si>
  <si>
    <t>Idaho Code Section 67-5733, Division of Purchasing, Appeals, 1978, last amended 2001
 http://legislature.idaho.gov/idstat/Title67/T67CH57SECT67-5733.htm</t>
  </si>
  <si>
    <t>Illinois Compiled Statutes, (10 ILCS 5/Section 9-8.10), Election Code, Jan. 1, 2011, http://www.ilga.gov/legislation/ilcs/ilcs4.asp?ActID=170&amp;ChapterID=3&amp;SeqStart=40900000&amp;SeqEnd=46700000</t>
  </si>
  <si>
    <t>Thomas L. Enright Jr., executive counsel for Gov. Bobby Jindal, in-person interview with communications director Mike Reed monitoring, Feb., 3, 2015.
Melinda Deslatte, correspondent, Associated Press, in-person, Feb. 3, 2015.
Marsha Shuler, senior reporter, The Advocate Capitol news bureau, in-person, Feb. 3, 2015.
“Gubernatorial candidates all tout commitment to transparency during PAR forum,” by Elizabeth Crisp. The Advocate. April 25, 2015
http://theadvocate.com/news/politics/12180324-123/governor-candidates-tout-transparency 
Press release by Scott Angelle, candidate for governor, April 22, 2015 
Thomas Enright, governor’s executive counsel, correspondence stating that governor’s schedule is not public under the “deliberative process” exemption outlined in La. R.S. 44:5, thereby denying a public records request made 18 days before. Feb. 20, 2015</t>
  </si>
  <si>
    <t>All sites accessed on Jan. 10, 2015
M.G.L. Chapter 211c
http://www.mass.gov/cjc/statute.pdf
Massachusetts Commission on Judicial Conduct website:
http://www.mass.gov/cjc/
Rules governing the CJC:
http://www.mass.gov/courts/case-legal-res/rules-of-court/rules-professional-conduct/judicial-conduct/
Massachusetts Constitution, Chapter III, Article I, outlining the removal process of a judge by the governor: 
https://malegislature.gov/Laws/Constitution</t>
  </si>
  <si>
    <t>Hawaii Revised Statutes, Title 2, chapter 11, Section 381, Campaign funds only used for certain purposes, 2014, http://www.capitol.hawaii.gov/hrscurrent/Vol01_Ch0001-0042F/HRS0011/HRS_0011-0381.htm
 Hawaii Revised Statutes, Title 2, chapter 11, Section 384, Disposition of campaign funds; termination of registration, 2014, http://www.capitol.hawaii.gov/hrscurrent/Vol01_Ch0001-0042F/HRS0011/HRS_0011-0384.htm</t>
  </si>
  <si>
    <t>Maine Revised Statutes Title 4, Chapter 1, Section(s) 9-B, 1977. http://www.mainelegislature.org/legis/statutes/4/title4sec9-B.html
Rules of the Committee on Judicial Responsibility and Disability, ME RJ RESP CTTEE R4, 2004. http://www.courts.maine.gov/rules_adminorders/rules/JudRespDisabR%207-04.pdf</t>
  </si>
  <si>
    <t>Senior civil service employees, defined in Hawaii revised Statutes Chapter 84 as "directors and their deputies, the division chiefs, the executive directors and the executive secretaries and their deputies, the purchasing agents and the fiscal officers, regardless of the titles by which the foregoing persons are designated, of every state agency and department," and "the permanent employees of the legislature and its service agencies, other than persons employed in clerical, secretarial, or similar positions;" are required to file annual disclosures of financial interests.
The financial disclosures of all of the above, except for the permanent employees of the Legislature and its service agencies, are available for public inspection. The disclosures include spouses and dependent children.
The financial disclosures are required by law to be are available for public inspection.</t>
  </si>
  <si>
    <t>1966 Constitutional amendment in Article 4a, Article 4b and 5 of the Maryland Constitution, http://msa.maryland.gov/msa/mdmanual/43const/html/04art4.html#general
Maryland Commission on Judicial Disabilities, functions explained here: http://www.mdcourts.gov/cjd/index.html, accessed May 27, 2015</t>
  </si>
  <si>
    <t xml:space="preserve">Kentucky Constitution Section 121, 1976, http://www.lrc.ky.gov/legresou/constitu/121.htm, accessed 6 February 2015. 
Supreme Court Rules 4.020, 2014, https://govt.westlaw.com/kyrules/Document/NA039A8D0A91D11DA8F5EE32367A250AE?viewType=FullText&amp;originationContext=documenttoc&amp;transitionType=CategoryPageItem&amp;contextData=%28sc.Default%29, accessed 6 February 2015. 
Jimmy Shaffer, Kentucky Judicial Conduct Commission, executive secretary, 2 February 2015, Frankfort, Kentucky, email interview. </t>
  </si>
  <si>
    <t>Georgia Government Transparency and Campaign Finance Act, effective January 31, 2014, O.C.G.A. § 21-5-33; § 21-5-3 (18)
 http://www.ethics.ga.gov/wp-content/uploads/2011/08/2014-B%20GA%20Govt%20Transparency%20and%20Campaign%20Finance%20Act%20effective%20Januay%2031%202014%20INCORPORATING%20HB310%20and%20SB297%20FINAL.pdf</t>
  </si>
  <si>
    <t>Judiciary Commission of Louisiana, created in current form in 1968.
http://www.lasc.org/la_judicial_entities/judiciary_commission.asp 
Louisiana Supreme Court, The Judiciary Commission, accessed on April 19, 2015
http://www.lasc.org/la_judicial_entities/judiciary_commission.asp 
Louisiana Constitution of 1974, Article V Section 25, Judiciary Commission, carried over from the Louisiana Constitution of 1921.
http://www.legis.la.gov/Legis/Law.aspx?d=206463</t>
  </si>
  <si>
    <t>Jon Fleischaker, Dismore &amp; Shohl, partner and First Amendment attorney, 13 January 2015, Louisville, phone interview.
Robyn Bender, Attorney General's office, assistant deputy attorney general, 14 January 2015, Frankfort, phone interview.
John Schaaf, Kentucky Legislative Ethics Commission, assistant director and general counsel, 19 January 2015, email follow-up. 
Open Government Guide: Discussion of each exemption, Reporters Committee for Freedom of the Press 2011, http://www.rcfp.org/rcfp/orders/docs/ogg/KY.pdf, accessed 18 January 2015.</t>
  </si>
  <si>
    <t>Iowa Code Chapter 602.2102  "Judicial Branch — Commission on Judicial Qualifications," Code of Iowa updated as of January 2015,
https://www.legis.iowa.gov/docs/code/2015/602.pdf
Iowa Code Chapter 602.2104  "Judicial Branch — Procedure before commission,"
Code of Iowa updated as of January 2015, https://www.legis.iowa.gov/docs/code/2015/602.pdf; 
Iowa Judicial Qualifications Commission website, accessed January 2015, http://www.iowajqc.gov/</t>
  </si>
  <si>
    <t>No such law exists. 
  Since 2011, appointed department heads and appointed members of commissions no longer have to file an asset disclosure, but instead file an annual affidavit swearing they did not take any official action from which they derived a personal gain. 
  The only cases where a senior member of the state civil service would have to file a financial disclosure is when he or she has a business transaction with the state. In such case, a disclosure must be filed annually.</t>
  </si>
  <si>
    <t>Commission on Judicial Qualifications website: http://www.kscourts.org/Appellate-Clerk/general/commission-on-judicial-qualifications/default.asp                                   
Kansas Constitution Article 3 Section 15: http://law.justia.com/constitution/kansas/art3.html</t>
  </si>
  <si>
    <t xml:space="preserve">Ron Keefover, president of the Kansas Sunshine Coalition, phone interview Jan. 30, 2105.
Doug Anstaett, executive director of the Kansas Press Association, phone interview Jan. 30, 2015.     
Eileen Hawley, spokeswoman for Gov. Sam Brownback, phone interview Feb. 12.          
"Kansas Democrat Complains of Possible Open Meetings Violation," by Peter Hancock, April 6, 2014, Lawrence Journal-World.      </t>
  </si>
  <si>
    <t>Senior members of the state civil service in Florida who are addressed under FS 112.3145 (Disclosure of financial interests and clients represented before agencies) (b) are required to file asset disclosure forms by the Florida Constitution. Their "immediate family" is defined as "any parent, spouse, child, or sibling" are not. 
 Article II, Section 8, Ethics in government: 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(1) Full and public disclosure of financial interests shall mean filing with the custodian of state records by July 1 of each year a sworn statement showing net worth and identifying each asset and liability in excess of $1,000 and its value together with one of the following:
 a. A copy of the person’s most recent federal income tax return; or
 b. A sworn statement which identifies each separate source and amount of income which exceeds $1,000. The forms for such source disclosure and the rules under which they are to be filed shall be prescribed by the independent commission established in subsection (f), and such rules shall include disclosure of secondary sources of income.
 FS 112.3145 (b) “Specified state employee” means:
 1. Public counsel created by chapter 350, an assistant state attorney, an assistant public defender, a criminal conflict and civil regional counsel, an assistant criminal conflict and civil regional counsel, a full-time state employee who serves as counsel or assistant counsel to any state agency, the Deputy Chief Judge of Compensation Claims, a judge of compensation claims, an administrative law judge, or a hearing officer.
 2. Any person employed in the office of the Governor or in the office of any member of the Cabinet if that person is exempt from the Career Service System, except persons employed in clerical, secretarial, or similar positions.
 3. The State Surgeon General or each appointed secretary, assistant secretary, deputy secretary, executive director, assistant executive director, or deputy executive director of each state department, commission, board, or council; unless otherwise provided, the division director, assistant division director, deputy director, bureau chief, and assistant bureau chief of any state department or division; or any person having the power normally conferred upon such persons, by whatever title.
 4. The superintendent or institute director of a state mental health institute established for training and research in the mental health field or the warden or director of any major state institution or facility established for corrections, training, treatment, or rehabilitation.
 5. Business managers, purchasing agents having the power to make any purchase exceeding the threshold amount provided for in s. 287.017 for CATEGORY ONE, finance and accounting directors, personnel officers, or grants coordinators for any state agency.
 6. Any person, other than a legislative assistant exempted by the presiding officer of the house by which the legislative assistant is employed, who is employed in the legislative branch of government, except persons employed in maintenance, clerical, secretarial, or similar positions.
 7. Each employee of the Commission on Ethics.
 5) The Superintendent or Director of a state mental health institute established for training and research in the mental health field, or any major state institution or facility established for corrections, training, treatment, or rehabilitation.
 6) State agency Business Managers, Finance and Accounting Directors, 
 Personnel Officers, Grant Coordinators, and purchasing agents (regardless of title) with power to make a purchase exceeding $15,000.
 7) The following positions in legislative branch agencies: each employee (other than those employed in maintenance, clerical, secretarial, or similar positions and legislative assistants exempted by the presiding</t>
  </si>
  <si>
    <t>Maine’s Administrative Procedures and Services Law requires that the governor and all elected and appointed executive employees file “a statement identifying the sources of income received, positions held and reportable liabilities incurred during the preceding calendar year by the executive employee or members of the executive employee's immediate family.” 5 § 19
  The statement must include all sources of income, gifts and honorarium, but does not include all assets or any associated value or transaction information. 5 § 19
  In addition, all executive employees and their immediate family must also file a statement of interests including “any offices, trusteeships, directorships or positions of any nature, whether compensated or uncompensated, held by the executive employee with any for-profit or nonprofit firm, corporation, association, partnership or business.” 5 § 19
  "Immediate family" means a person's spouse, domestic partner or dependent children. 5 § 19
  "Elected executive employees" means the constitutional officers, including the Governor, Attorney General, Secretary of State and Treasurer of State, as well as the State Auditor. 5 § 19
  Appointed executive employees include any "compensated member of the classified or unclassified service employed by the Executive Branch, who is appointed by the Governor and confirmed by the Legislature, or who serves in a major policy-influencing position, except assistant attorneys general.” 5 § 19
  Statements filed by the governor and state-level cabinet officials are public records. "The Commission on Governmental Ethics and Election Practices shall provide a means for executive employees to file statements in an electronic format that must immediately place the statements on a publicly accessible website." 5 § 19</t>
  </si>
  <si>
    <t>Todd Berry, president, Wisconsin Taxpayers Alliance, 401 North Lawn St., Madison.' Face-to-face interview and followup emails, Feb. 17, 2015
"Joint Committee on Finance," Informational Paper 77, Wisconsin Legislative Fiscal Bureau, January, 2013, http://legis.wisconsin.gov/lfb/publications/Informational-Papers/Documents/2013/77_Joint%20Committee%20on%20Finance.pdf
"State Budget: Process and Issues," The Wisconsin Taxpayer, October 2014. www.wistax.org</t>
  </si>
  <si>
    <t>Hawaii Revised Statutes, Title 9, Chapter 103D, Section 701, Authority to resolve protested solicitations and awards, 1993. http://www.capitol.hawaii.gov/hrscurrent/Vol02_Ch0046-0115/HRS0103D/HRS_0103D-0701.htm
 Hawaii Revised Statutes, Title 9, Chapter 103D, Section 709, Administrative proceedings for review, 1993. http://www.capitol.hawaii.gov/hrscurrent/Vol02_Ch0046-0115/HRS0103D/HRS_0103D-0709.htm</t>
  </si>
  <si>
    <t>C.G.S., Title 4e, Chap. 62, Sec. 4e-36, 2007.  
http://www.cga.ct.gov/current/pub/chap_062.htm#sec_4e-36 
"Contracting Watchdog Concedes It Has Limited Oversight Of UConn," by Jacqueline Rabe Thomas, CT Mirror, March 6, 2015, http://www.courant.com/politics/capitol-watch/hc-ctm-watchdog-uconn-0107-20150306-story.html</t>
  </si>
  <si>
    <t>No such law exists.
Review of 29 Del. C. Chapter 69: State Procurement http://1.usa.gov/1LrYxJB</t>
  </si>
  <si>
    <t>120.57 3(b), additional procedures for particular cases, 2014, http://www.leg.state.fl.us/statutes/index.cfm?App_mode=Display_Statute&amp;Search_String=120.57&amp;URL=0100-0199/0120/Sections/0120.57.html</t>
  </si>
  <si>
    <t>Sam Hickman, executive director of the state chapter of the National Association of Social Workers, in a telephone interview Jan. 26 from his office in Charleston WV.
 Ashton Marra, statehouse correspondent for West Virginia Public Broadcasting, in a telephone interview from her office in Charleston WV on Feb. 9, 2015.
 Phil Kabler, statehouse correspondent for the Charleston Gazette, in a telephone interview from his office in the state Capitol on Feb. 11, 2015.
 Ashton Marra, statehouse correspondent for WV Public Broadcasting, in a report entitled In Tight Budget Year, DOC Looking for Boost, broadcast Jan. 29, 2015. http://wvpublic.org/post/tight-budget-year-doc-looking-boost</t>
  </si>
  <si>
    <t>The documents are placed online almost immediately, available free to everyone via the Secretary of State's Public Search link. They include compensation and expenses, specifying whether the expenses were for advertising, telemarketing or contact with officials.</t>
  </si>
  <si>
    <t>- Georgia Procurement Manual section 6.5.8.et seq.
http://doas.ga.gov/assets/State%20Purchasing/GPM%20Documents/GeorgiaProcurementManual.pdf</t>
  </si>
  <si>
    <t>Division directors (the most senior members of the civil service under the cabinet secretaries) in the state's executive branch are among the public officials required to make annual disclosure filings listing assets, business affiliations, and sources of income. Lawmakers must report income sources over $1,000; debt over $1,000 held for more than 90 days; ownership worth more than $5,000 in any business enterprise; and the name address and type of practice of a professional organization from which the lawmaker earned more than $5,000 in the previous year.
 Family members are not covered under the disclosure laws, and are not required to report financial information, or exclusively-held assets. 
 Public officers, the definition of which includes elected officeholders and cabinet secretaries, must also report any honoraria, reimbursements for expenses of more than $1,000 and gifts valued above $250.
Under section 5863. the records must be made available at reasonable hours for public inspection.</t>
  </si>
  <si>
    <t>No documented cases of management actions based on nepotism, cronyism, or patronage exist. 
However, the Office of the Secretary of State does not use the Missouri Merit System, the state's merit-based employee management system, to make management decisions.</t>
  </si>
  <si>
    <t>TITLE 24. GOVERNMENT - STATE PROCUREMENT CODE ARTICLE 109. REMEDIES PART 1. PRELITIGATION RESOLUTION OF CONTROVERSIES C.R.S. 24-109-102 (2014): http://www.lexisnexis.com/hottopics/colorado/?app=00075&amp;view=full&amp;interface=1&amp;docinfo=off&amp;searchtype=get&amp;search=C.R.S.+24-109-102</t>
  </si>
  <si>
    <t>Jordan Schrader, state government reporter for The News Tribune, email 3/13/2015;
 Michael Mann, managing consultant LEAP, email 3/5/2015; 
 Richard Ramsey, operating budget coordinator for Senate Ways and Means Committee phone interview 3/11/2015
 Legislative Evaluation &amp; Accountability Program Committee mission, accessed April 22, 2015
 http://leap.leg.wa.gov/leap/overview/default.asp</t>
  </si>
  <si>
    <t>Neal Menkes, the director of fiscal policy for the Virginia Municipal League, 27 February 2015, interview by phone.
Robley Jones, director of the office of government relations and research at the Virginia Education Association, Richmond, Va., 5 March 2015, interview by phone.
House of Delegates member listing, General Assembly, accessed 3 March 2015. http://virginiageneralassembly.gov/house/members/members.php
Senate of Virginia member listing, General Assembly, accessed 3 March 2015. http://apps.senate.virginia.gov/Senator/index.php
2015 Members, Senate Finance Committee, no date. http://sfc.virginia.gov/about.shtml
2014 Session Senate Finance Committee membership, Virginia Legislative Information System, no date. http://lis.virginia.gov/cgi-bin/legp604.exe?141+com+S5
2013 Session Senate Finance Committee membership, Virginia Legislative Information System, no date. http://lis.virginia.gov/cgi-bin/legp604.exe?131+com+S5
“Democratic senator Puckett resigns, adding to state budget turmoil,” Jim Nolan for the Richmond Times-Dispatch in The Roanoke Times, 8 June 2014. 
http://www.roanoke.com/news/virginia/democratic-senator-puckett-resigns-adding-to-state-budget-turmoil/article_c3a368b2-ef62-11e3-981d-001a4bcf6878.html
2015 House Appropriations Committee membership, LIS, no date. http://lis.virginia.gov/cgi-bin/legp604.exe?151+com+H2
2014 House Appropriations Committee membership, LIS, no date. http://lis.virginia.gov/cgi-bin/legp604.exe?141+com+H2
2013 House Appropriations Committee membership, LIS, no date. http://lis.virginia.gov/cgi-bin/legp604.exe?131+com+H2</t>
  </si>
  <si>
    <t>State officials in Mississippi, like former Mississippi Development Authority Trade Bureau manager Liz Cleveland and State Representative Cecil Brown express understanding that elected, appointed or at-will public employees typically hire managerial staff in their political party, family members of active political party members or just simply their friends. This is difficult to illustrate because it is rarely documented.
Some executive employees in the SOS office are affiliated with Republican committees. SOS executive employee Sherri Bevis is also listed as the secretary of the Mississippi Federation of Republican Women on the Hancock County Republican Women's Club Facebook page. Special Assistant to the Secretary of State Nathan Upchurch was SOS Delbert Hosemann's Political Director for Hosemann's reelection campaign in 2011. 
While there are laws against nepotism, the scope of "nepotism" is relatively narrow, and there is no evidence that these relationships and hirings are policed. There are no laws against cronyism or patronage, so it would not likely be documented. Many government employees recognize that "you would just have to know about it" in regards to the existence of nepotism and general favoritism.</t>
  </si>
  <si>
    <t>All sources accessed on Jan. 20, 2015:
Massachusetts General Laws Chapter 32, Section 23 (2c) and Section 23 (2d) Retirement system and pensions, fund management, YEAR 
http://malegislature.gov/Laws/GeneralLaws/PartI/TitleIV/Chapter32/Section23
The Financial Disclosure Law, M.G..L., Ch. 268B,  1978 
http://www.mass.gov/ethics/laws-and-regulations/financial-disclsoure-law.html
Rules for designating major policy makers 
http://www.mass.gov/ethics/commission-services/statement-of-financial-interests/sfi-resources-for-agencies/designation-guidelines.html
All sources accessed on Jan. 20, 2015:</t>
  </si>
  <si>
    <t>Protest procedure, Public Contract Code §12102.2 (Amended 2013)
http://leginfo.legislature.ca.gov/faces/codes_displaySection.xhtml?lawCode=PCC&amp;sectionNum=12102.2.
Alternative Protest Procudure, Public Contract Code §12125
http://leginfo.legislature.ca.gov/faces/codes_displayText.xhtml?lawCode=PCC&amp;division=2.&amp;title=&amp;part=2.&amp;chapter=3.6.&amp;article=
Customer Advocate, Public Contract Code,§10300 (Amended 2000)
http://leginfo.legislature.ca.gov/faces/codes_displaySection.xhtml?lawCode=PCC&amp;sectionNum=10300.</t>
  </si>
  <si>
    <t>Senior members of the civil service -- those considered decision-makers -- must file annual Statements of Financial Interests (SFIs) with the Office of State Ethics, and their statements are public record, as are all state officials and employees who file SFIs.
The SFIs require that financial information be included about the filer's spouse and any dependent children living at home.
Sec. 1-83 states, "(a)(1) All (...) department heads and their deputies (...) shall file, under penalty of false statement, a statement of financial interests for the preceding calendar year with the Office of State Ethics on or before the May first next in any year in which they hold such an office or position. (...) Any such individual who leaves his or her office or position shall file a statement of financial interests covering that portion of the year during which such individual held his or her office or position." 
Sec. 1-83 (c) also stipulates that the statement of financial interests "shall be a matter of public information," although there is a partial exception: the statute says that the names and addresses of creditors to whom the filer, his spouse or his dependent children, individually, owe more than $10,000 will be "sealed and confidential" unless a complaint is filed. If the Citizen’s Ethics Advisory Board thinks the complaint is serious enough, it will unseal the list and turn the information over to the chief state's attorney or other prosecutor.</t>
  </si>
  <si>
    <t>Maryland Annotated Code, General Provisions Article Title 5, Subtitle 6, Conflicts of Interest http://ethics.maryland.gov/download/general/Ethics%20Law.pdf 
Confirmed with Michael Golden, director of external affairs, Maryland retirment agency, email response, 4/1/15</t>
  </si>
  <si>
    <t>Stephen Klein, Chief Fiscal Officer, personal Interview Jan. 29, 2015.
 Finance and Mgt. Commissioner James Reardon, personal interview Feb. 4, 2015.
 Jack Hoffman, senior policy analyst Public Assets Institute personal interview Jan. 29, 2015.</t>
  </si>
  <si>
    <t>There are no documented cases of nepotism, cronyism, and patronage at the senior level of the entity. Hirings, firings, and promotions are based on merit and performance.</t>
  </si>
  <si>
    <t>Phone interview with Deborah Loveless, Director of State Audit, on Feb. 3, 2015. 
Tennessean story “Tennessee paying unemployment benefits to felons behind bars” published on the newspaper’s website on April 24, 2014: http://www.tennessean.com/story/news/politics/2014/04/23/tn-paying-unemployment-benefits-felons-behind-bars/8071547/
Chattanooga Times Free Press story “Fraud, errors led Tennessee to more than $73 million unemployment benefits published on the paper’s website on March 28, 2013: 
http://www.timesfreepress.com/news/local/story/2013/mar/28/fraud-errors-led-tennessee-more-73-million-unemplo/103694/</t>
  </si>
  <si>
    <t xml:space="preserve">No such law exists.   Senior members of the state civil service do not have to file asset disclosure reports in Colorado. According to Colorado law, the governor, lieutenant governor, secretary of state, attorney general, and state treasurer, judges, district attorneys, state board of education members, University of Colorado board of regents members, and members of the public utility file asset disclosures. </t>
  </si>
  <si>
    <t>No such law exists.
Louisiana Revised Statutes 1495.7. Financial disclosure statements, passed 2008, effective Jan. 1, 2009, amended 2012 and 2014.
http://www.legis.la.gov/legis/Law.aspx?d=469719</t>
  </si>
  <si>
    <t>Martin Guindon, state auditor general, 1 April 2015, email.
Audit Report, Governmental Funds of the South Dakota Governor’s Office of Economic Development, as of June 30, 2013, and the four fiscal years then ended, .
Letter from Pat Costello, commissioner of the Governor’s Office of Economic Development, to Gov. Dennis Daugaard regarding corrective actions taken following audit, 13 February 2014, http://www.sdreadytowork.com/SouthDakota/media/SouthDakota/docs/Finance/EB5/Costello_Audit_Letter.pdf.</t>
  </si>
  <si>
    <t>No such law exists.
Governance Manual, Maine Public Employees Retirement System Board of Trustees, 13 November 2014, available only by FOAA request.</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</si>
  <si>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Members of the Executive Appropriations Committee:http://le.utah.gov/asp/interim/Commit.asp?Year=2015&amp;Com=APPEXE, Accessed May 15, 2015.
Members of the Legislative Management Commmittee: http://le.utah.gov/asp/interim/Commit.asp?Year=2015&amp;Com=SPEMAN, Accessed May 15, 2015.</t>
  </si>
  <si>
    <t>S.C. Interim State Auditor Rich Gilbert, May 26, 2015 phone interview
Inspector General Patrick Malay, June 2, 2015 phone interview
Office of the Inspector General, Patrick J. Maley, “South Carolina Lacks a Statewide Prescription Drug Abuse Policy,” May 2013
http://oig.sc.gov/Documents/South%20Carolina%20Lacks%20A%20Statewide%20Prescription%20Drug%20Abuse%20Strategy.pdf
Gordon Dill, “SC Inspector General Finds Epidemic Of Prescription Drug Abuse,” wspa.com, May 21, 2013
http://www.wspa.com/story/22370737/sc-inspector-general-finds-epidemic-of-prescription-drug-abuse
Joey Holleman, “Haley Creates Prescription Drug Abuse Panel,” The State, March 14, 2014
http://www.thestate.com/news/local/article13841987.html</t>
  </si>
  <si>
    <t>Kentucky Revised Statutes Chapter 11A, Section 10, 2014, http://www.lrc.ky.gov/Statutes/statute.aspx?id=43311
Kentucky Revised Statutes Chapter 11A, Section 50, 2000, http://www.lrc.ky.gov/Statutes/statute.aspx?id=596
John Steffen, Kentucky Executive Branch Ethics Commission, executive director, 19 February 2015, Frankfort, Kentucky, phone interview. 
Bob Henson, member of the board of trustees of the Kentucky Retirement Systems from March 1998 to March 2014, retired state employee, 18 February 2015, Frankfort, Kentucky, phone interview. 
Executive Order 2008-454, Gov. Steve Beshear, 27 May 2008, http://ethics.ky.gov/SiteCollectionDocuments/ExecutiveOrder454-08.pdf
Kentucky Revised Statutes Chapter 21, Section 540, 2013, http://www.lrc.ky.gov/Statutes/statute.aspx?id=42082</t>
  </si>
  <si>
    <t>Dick Lavine, senior fiscal analyst, Center for Public Policy Priorities, Austin, telephone interview, Jan. 28, 2015
Bill Miller, co-founder, HillCo Partners, Austin, telephone interview, Jan. 29, 2015        
Senate Finance Committee Chairwoman Jane Nelson, statement, Feb. 19, 2015</t>
  </si>
  <si>
    <t>The Political Reform Act requires each state agency to have a conflict of interest code and determine which employees must file asset disclosure forms. The amount of disclosure is determined by the level of responsibility and type of decisions made by the employee. Those with broad authority must disclose more information than employees with limited authority. California law does not use a "senior" designation for civil servants and instead focuses on responsibility.
 For example, an official may be required to disclose only investments and business positions in or income (including loans, gifts, and travel payments) from businesses of the type that contract with the agency for which the official works.
 In addition, the official is required to disclose income and other economic interests shared with spouse or registered domestic partner and dependent children.
 The Political Reform Act specifies in §87302 that each Conflict of Interest Code shall require that "(...) The first statement filed under a Conflict of Interest Code by a designated employee shall disclose any reportable investments, business positions, interests in real property, and income. (...) Each designated employee shall file an annual statement, at the time specified in the Conflict of Interest Code, disclosing reportable investments, business positions, interest in real property and income held or received at any time during the previous calendar year or since the date the designated employee took office if during the calendar year."
 All documents required by the Political Reform Act are public records (§81008).</t>
  </si>
  <si>
    <t>Phone interview with Mike Dedmon, assistant director of the Division of Budget, on Feb. 19, 2015. 
 Interview with Jim White, former executive director of the Fiscal Review Committee, on Jan. 6, 2015 at Rock Bottom Restaurant &amp; Brewery. 
 Tennessean story “Republicans expand supermajorities in TN House, Senate” that was published on the newspaper’s website on Nov. 6, 2014: http://www.tennessean.com/story/news/politics/2014/11/05/republicans-expand-supermajorities-tn-house-senate/18552211/
 Tennessean story “Pro-voucher executive to lead TN finance committee” that was published on the newspaper’s website on Dec. 30, 2014: http://www.tennessean.com/story/news/education/2014/12/30/pro-voucher-executive-lead-tn-finance-committee/21057545/
 Tennessean story “Tennessee how to examine how bills’ price tags determined” published on the newspaper’s website on Dec. 24, 2014: http://www.tennessean.com/story/news/politics/2014/12/24/tennessee-house-examine-bills-price-tags-determined/20861063/</t>
  </si>
  <si>
    <t>Jim White, legislator and member of Joint Appropriations Committee, 17 April 2015, phone interview.
 Roster, Joint Appropriations Committee, http://legis.sd.gov/Legislative_Session/Committees/CommitteeMembers.aspx?Committee=285&amp;Session=2015, 17 April 2105.
 SD legislative budget committee adopts revenue estimates, The Associated Press, 11 March 2015, http://www.washingtontimes.com/news/2015/mar/11/sd-legislative-budget-committee-adopts-revenue-est/.</t>
  </si>
  <si>
    <t>Gifts (2006-2010) NC GS 138A-32. http://www.ncleg.net/EnactedLegislation/Statutes/HTML/BySection/Chapter_138A/GS_138A-32.html</t>
  </si>
  <si>
    <t>Dennis Hoyle, Rhode Island Auditor General, phone interview, March 12, 2015
Tim White, investigative reporter, WPRI-Channel 12, March 31, 2015
Ian Donnis, political reporter, Rhode Island Public Radio, Interview, Feb. 5, 2015, phone.
"Pension and OPEB Plans Administered by Rhode Island Municipalities", audit report, Office of the Auditor General, September 2011
http://www.oag.state.ri.us/reports.html</t>
  </si>
  <si>
    <t>K.S.A. 46-247, individuals required to file written statements of substantial interest, 1974: http://www.ksrevisor.org/statutes/chapters/ch46/046_002_0047.html                                 K.S.A. 46-248, Statements of substantial interest, 1974: http://ethics.ks.gov/statsandregs/46-248.html</t>
  </si>
  <si>
    <t>North Dakota Century Code, § 12.1-12-01, 1973, http://www.legis.nd.gov/cencode/t12-1c12.pdf.
NDCC, § 12.1-12-03, 1973, http://www.legis.nd.gov/cencode/t12-1c12.pdf. 
NDCC, § 12.1-01-04(27), 1973 to 2007, http://www.legis.nd.gov/cencode/t12-1c01.pdf.
NDCC, § 12.1-12-05, 1973, http://www.legis.nd.gov/cencode/t12-1c12.pdf.</t>
  </si>
  <si>
    <t>Barry Ciccocioppo, communications director, State Auditor General's Office, Harrisburg, Pa., 3 April 2015, interview by phone. 
Frank Pinto, lobbyist and former Republican candidate for Auditor General, 6 April 2015, interview by phone.
Jack Wagner, former PA Auditor General, 7 April 2015, interview by phone.
Pa. Education Department Faulted Over Audit, Karen Langley, Pittsburgh Post-Gazette, 4 December 2014, 
http://www.post-gazette.com/news/politics-state/2014/12/04/Auditor-general-Department-of-Education-very-uncooperative-with-Tomalis-audit/stories/201412040308
Pennsylvania's Auditor General Faults Oversight of Natural Gas Industry, Jon Hurdle, New York Times, 23 July 2014,
 http://www.nytimes.com/2014/07/24/us/pennsylvanias-auditor-general-faults-oversight-of-natural-gas-industry.html
Scranton mayor calls for pension funds to be moved to state management system, Irina Zhorov, WESA / Keystone Crossroads, published 25 June 2015, http://crossroads.newsworks.org/index.php/keystone-crossroads/item/83488-scranton-mayor-calls-for-pension-funds-to-be-moved-to-state-management-system.</t>
  </si>
  <si>
    <t>Public Officers Law Section 73, section 5(a), revised 10/2012, http://www.albany.edu/hr/assets/Public-Officers-Law.pdf</t>
  </si>
  <si>
    <t>Iowa Code Chapter 68B.35 "Government Ethics and Lobbying — Personal financial disclosure — certain officials, members of the general assembly, and candidates," Code of Iowa updated as of January 2015, https://www.legis.iowa.gov/docs/code/2015/68b.pdf
Appendix E — Ethics Policy, Iowa Public Employees' Retirement System, May 2011 https://www.ipers.org/publications/misc/pdf/financial/investments/policies/ipersethicspolicy.pdf
Personal Financial Disclosure Statements, Iowa Ethics and Campaign Disclosure Board, Accessed April 14 2015, http://www.iowa.gov/ethics/viewreports/pfdindex.htm</t>
  </si>
  <si>
    <t>Among those required by law to file asset disclosure forms: agency heads; department directors; division directors of state government, chiefs of staff or chief deputies of constitutional officer, the Senate, or the House of Representatives; public appointees to state boards or commissions. The forms must identify each employer and source of gross income amounting to more than $1,000 for both the civil servant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While the statutory definition of "family" includes children, there is no requirement for the children of public officials to be included on the asset disclosure forms. 
 The law requires the disclosures to be made public by the Secretary of State. § 21-8-701.</t>
  </si>
  <si>
    <t>S.C. House Ways and Means Committee Homepage
http://www.scstatehouse.gov/committeeinfo/housewaysandmeans.php
S.C. Senate Finance Committee Homepage
http://www.scstatehouse.gov/committeeinfo/senatefinance.php
Phone interview, Les Boles, Budget Development Director, S.C. Revenue and Fiscal Affairs Office, April 2, 2015
Phone interview, Brenda Hart, Interim Director of the S.C. Budget Office, March 31, 2015
Phone interview, John Ruoff, lobbyist, The Ruoff Group, March 25, 2015</t>
  </si>
  <si>
    <t>Interview: Jennifer Dunlap, public information specialist, Indiana Public Retirement System, March 5, 2015, by email. 
Interview: State Inspector General Cynthia Carrasco, Jan. 16, 2015, by phone. 
Interview: Sen. Karen Tallian, D-Portage, member of the Pension Management Oversight Commission, March 13, 2015, by phone.
Indiana Code 4-2-6-8, State Ethics Code, http://law.justia.com/codes/indiana/2014/title-4/article-2/chapter-6/</t>
  </si>
  <si>
    <t>NMSA) &gt; CHAPTER 10 Public Officers and Employees &gt; ARTICLE 16B Gift Act &gt; 10-16B-3. Limitation on gifts. (2007) http://public.nmcompcomm.us/nmnxtadmin/NMPublicLink.aspx?jd=10-16B-3</t>
  </si>
  <si>
    <t>New Hampshire Statutes, Title I, Chapter 15-B,” “GIFTS, HONORARIUMS, AND EXPENSE REIMBURSEMENTS”: Sections B:2, B:3, B:4, B:6, http://www.gencourt.state.nh.us/rsa/html/I/15-B/15-B-mrg.htm
Confirmed with Richard Lambert, New Hampshire Legislative Ethics Committee, executive administrator, January 13, 2015, Lowell, Mass., phone</t>
  </si>
  <si>
    <t>Illinois Compiled Statutes, Illinois Governmental Ethics Act, 5 ILCS 420, Sec. 4A-101, Chapter 127, par. 604A, April 3, 2009, http://www.ilga.gov/legislation/ilcs/ilcs4.asp?DocName=000504200HArt%2E+4A&amp;ActID=129&amp;ChapterID=2&amp;SeqStart=5300000&amp;SeqEnd=6300000</t>
  </si>
  <si>
    <t>Gary Blackmer, director of the Audits Division, March 2, 2015, interviewed by phone.
Temporary Assistance for Needy Families: High Expectations, Stronger Partnerships, and Better Data Could Help More Parents Find Work by the Secretary of State Audits Division, April 2014. 
http://sos.oregon.gov/audits/Documents/2014-08A.pdf
Oregon Youth Authority: Questioned Costs for Community Reintegration Services by the Secretary of State Audits Division, Oct. 2013.
http://sos.oregon.gov/Documents/audits/full/2013/2013-28.pdf
Audits Division Protocols, Oregon Secretary of State Kate Brown and Gary Blackmer, director of the Audits Division, January 2010, Page 6.
http://sos.oregon.gov/audits/Documents/audits_division_protocol.pdf</t>
  </si>
  <si>
    <t>Relevant provisions of the Conflicts Law and the Code of Ethics: N.J.S.A. 52:13D-14 ; N.J.S.A. 52:13D-24 ; N.J.S.A. 52:13D-24.1 ; sections 2:1, 2:10, 3:1, and 3:11 of the Code, L.1971, c. 182, s. 3, eff. Jan. 11, 1972: http://www.njleg.state.nj.us/ethics/ethics1.asp http://www.njleg.state.nj.us/ethics/code_ethics.asp</t>
  </si>
  <si>
    <t>Gary Jones, state auditor and inspector, telephone interview. 2/19/2015 4:30 p.m.
"Audit of Oklahoma fire marshal's Office reveals failure to inspect some correctional facilities," Oklahoman newspaper article by Randy Ellis, 6/19/2013. 
http://newsok.com/audit-of-oklahoma-fire-marshals-office-reveals-failure-to-inspect-some-correctional-facilities/article/3853976 
"Cordell Mayor pledges to work for free after critical state audit," Oklahoman newspaper article by Zeke Campfield, 1/26/2013. 
http://newsok.com/cordell-mayor-pledges-to-work-for-free-after-critical-state-audit/article/3749256
"Cordell Mayor announces resignation," Oklahoman newspaper article by Randy Ellis, 3/26/2014. 
http://newsok.com/cordell-mayor-announces-resignation/article/3947321
"LeFlore County Treasurer filed false travel claims, Oklahoma state auditor reports," Oklahoman newspaper article by Nolan Clay, 1/10/2015. 
http://newsok.com/le-flore-county-treasurer-filed-false-travel-claims-oklahoma-state-auditor-reports/article/5383400</t>
  </si>
  <si>
    <t>A public official or former public official other than an elected or appointed municipal officer shall file the statement with the Alaska Public Offices Commission, according to A.S. 39.50.020 (b). This includes senior members of the state civil service, and as with other employees, the required forms must include information about the employee as well as immediate family members. The forms are available on APOC's website or upon request from the commission.</t>
  </si>
  <si>
    <t>Hawaii Revised Statutes, Title 7, chapter 84, Section 3, Definitions, 2014, http://www.capitol.hawaii.gov/hrscurrent/Vol02_Ch0046-0115/HRS0084/HRS_0084-0003.htm
Hawaii Revised Statutes, Title 7, chapter 84, Section 17, Requirements of disclosure, 2014, http://www.capitol.hawaii.gov/hrscurrent/Vol02_Ch0046-0115/HRS0084/HRS_0084-0017.htm</t>
  </si>
  <si>
    <t xml:space="preserve">The Ethics Commission has been traditionally complaint-driven, but staff shortages and underfunding have meant that the staff does not have the resources to launch investigations on their own and instead triage their duties and their responses.
The commission reported 11 vacancies on a staff of 27 in late December 2014. It received nearly 400 complaints in 2013 and opened 38 investigations, levying in the end just $95,262.99 in penalties/restitution in 2013, a 44 percent drop in the $171,297.48 in penalties/restitution ordered in 2012 and 38 percent below the $155,778.48 ordered in 2011.
The Judicial Conduct Board can and does initiate full investigations in response to complaints. The 11-member board votes on whether or not a full investigation should be pursued. The board has three full-time investigative staff members who then prepare a more detailed report. The JCB then votes on whether to dismiss or pursue sanctions. Those include a Letter of Caution or Letter of Counsel or the filing of formal charges before the Court of Judicial Discipline. 
The JCB filed formal charges against four judges and filed petitions for interim suspension against three in 2014, out of the 793 complaints filed or initiated by its own staff. </t>
  </si>
  <si>
    <t>Personal Finance Disclosure tab – www.ethics.ga.gov
Georgia Government Transparency and Campaign Finance Act (2012). - O.C.O.G § 21-5-50 (a) (3) 
http://www.ethics.ga.gov/wp-content/uploads/2011/08/2014-B%20GA%20Govt%20Transparency%20and%20Campaign%20Finance%20Act%20effective%20Januay%2031%202014%20INCORPORATING%20HB310%20and%20SB297%20FINAL.pdf</t>
  </si>
  <si>
    <t xml:space="preserve">Senate Bill No. 307, Overview, accessed July 28, 2015
https://www.leg.state.nv.us/App/NELIS/REL/78th2015/Bill/1865/Overview
Statement of Financial Disclosure law, NRS 281.571, amended 2011.
https://www.leg.state.nv.us/NRS/NRS-281.html#NRS281Sec571
Phone interview 1/20/15 with Assistant Senate Majority Leader Ben Kieckhefer. 
Email 1/21/15 from Nevada political writer Jon Ralston </t>
  </si>
  <si>
    <t>Alabama law requires a litany of state employees working in high-ranking or sensitive positions to file asset disclosure forms, with information including their family.
Under Alabama’s Ethics Law, anyone employed by the state or a county or municipality whose base pay is $75,000 or more a year must file asset disclosure forms. Additionally, the law specifically requires a litany of people employed in high-ranking positions or in sensitive departments to file the forms regardless of their pay, including all supervisors; chief clerks, managers, administrators, grant coordinators and financial directors; any employee whose primary duty is to invest public funds or who has the authority to make purchases; directors and assistant directors of state agencies; school administrators; and employees of the legislative and judicial branches except for those in maintenance, clerical or similar positions. The law also requires all full-time employees who do not work under the Merit System, meaning they are appointees, to file the forms, with the exception of those in maintenance, clerical, secretarial, or other similar positions.
The Statement of Economic Interests filed by government employees must cover financial information about themselves, their spouses and their dependent children. Names of parents and adult children also must be listed on the disclosures, but details about their financial interests are not required. 
The statements must include the total combined household income for the employee, along with the name of each business they were involved with and the amount made from those businesses. The forms have to include businesses for which the employees, their spouses and dependents owned 5 percent of more of the stock or served as officers, if they received $1,000 or more from the business during the year. The statements also must include any occupations in which the employees and their spouses spent one-third or more of their working time during the year. 
If the employees or their spouses are involved in professional services or consulting businesses, they forms must state the number of clients and amount of money made from clients that fell into a broad range of categories, including utilities, banking, retail, insurance, manufacturing and real estate. 
The disclosure forms also include the value of any investment real estate held by the employees,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t>
  </si>
  <si>
    <t>Gift, defined. Nebraska State Law 49, Section 1423; effective 1976, last revised 2000; 
http://nebraskalegislature.gov/laws/statutes.php?statute=49-1423
Public official, employee, candidate, and other individuals; prohibited acts; penalty. Nebraska State Law 49, Section 14,101; effective 1976, last revised 2001; http://nebraskalegislature.gov/laws/statutes.php?statute=49-14,101
Principal or lobbyist; prohibited acts relating to gifts; penalty. Nebraska State Law 49, Section 1490; effective 1976, last revised 2000; 
http://nebraskalegislature.gov/laws/statutes.php?statute=49-1490</t>
  </si>
  <si>
    <t xml:space="preserve">The Oregon Government Ethics Commission is complaint driven but the commission can use media reports or other citations to open cases. The discretion of whether to open up cases is up to the agency. It takes four votes of the commission to find a violation. 
An example of a typical investigation process for the commission is described in an article about the investigation of the former mayor of St. Paul. In the case, the Ethics Commission received a complaint, made a preliminary review, then opted to pursue a full investigation.
The commission regularly imposes sanctions.
---
Peer Reviewer Comment: Agree
CJFD is complaint-driven: The Commission on Judicial Fitness and Disability reviews complaints about Oregon state judges and justices of the peace and investigates when the alleged conduct might violate the state’s Code of Judicial Conduct or Article VII (amended), Section 8 of the state constitution. If the Commission files formal charges, a public hearing is held. The Commission then makes a recommendation to the Supreme Court which could be dismissal of the charges or censure, suspension or removal of the judge. Only the Supreme Court can make the final decision of dismissal or discipline of the judge.
The Commission also investigates complaints referred by the Chief Justice that a judge has a disability which significantly interferes with the judge’s job performance. If the disability appears to be temporary, the Commission may hold a private hearing although the judge can request a public hearing. Again, the Supreme Court makes the final decision </t>
  </si>
  <si>
    <t>Florida Constitution, article II section 8, amended in 1998, http://www.leg.state.fl.us/Statutes/index.cfm?Mode=Constitution&amp;Submenu=3&amp;Tab=statutes&amp;CFID=189917&amp;CFTOKEN=7bce2a4eb2d6c5cb-5EB4FB74-D0EA-AC66-A7DC5A019E9146CD#A2S08
Rule 10-040 Ethics, sent via email by John Kuczwanski, Communications Manager for the State Board of Administration, interviewed by email April 8, 2015</t>
  </si>
  <si>
    <t>Terry Madonna, director, Franklin and Marshall College's Center for Politics &amp; Public Affairs, 23 April 2015, interview by phone.
Mike Wood, research director, Pennsylvania Budget and Policy Center, Harrisburg, Pa., 24 April 2015, interview by email. 
The Legislative Budget &amp; Finance Committee, accessed 9 June 2015, http://lbfc.legis.state.pa.us/About.cfm</t>
  </si>
  <si>
    <t>No such law exists.
29 Del C. 5812: http://1.usa.gov/1H5RpUz, First approved July 8, 1983; 
29 Del. C. 8308 (e): http://1.usa.gov/19QspBY, First approved June 7, 1970</t>
  </si>
  <si>
    <t>Carrie Bartunek, assistant public affairs director/press secretary, Ohio state auditor's office, Columbus, 2-20-15 email/phone interview 
Ohio Office of the Governor Management Letter, 1-8-13 (not available online) 
Ohio Office of the Governor Management Letter, 2-20-14 (not available online) 
Ohio Department of Transportation Performance Audit, 1-27-13: https://ohioauditor.gov/publications/Ohio_Department_of_Transportation_13-Franklin.pdf
Better campsites, fewer old cabins recommended in state parks audit, Darrel Rowland, The Columbus Dispatch, Jan. 29, 2015: http://www.dispatch.com/content/stories/local/2015/01/29/better-campsites-fewer-old-cabins-recommended-in-state-parks-audit.html
Ohio Auditor Dave Yost suggests raising hunting, fishing fees, Catherine Candisky, The Columbus Dispatch, Feb. 13, 2015: http://www.dispatch.com/content/stories/local/2015/02/13/ohio-auditor-dave-yost-suggests-raising-hunting-fishing-fees.html
2015 annual report by the auditor’s office on performance audits: https://ohioauditor.gov/publications/15OPTannual.pdf</t>
  </si>
  <si>
    <t>C.G.S., Title 1, Chap. 10 (State Code of Ethics), Sec. 1-83 of the 2014 supplement to Connecticut General Statutes (C.G.S.), subsection (a) (1), and (c), 1977. http://www.ct.gov/ethics/cwp/view.asp?a=2313&amp;q=432632#part1</t>
  </si>
  <si>
    <t xml:space="preserve">The Oklahoma Ethics Commission can investigate anytime irregularities are uncovered, or when complaints are filed. The agency does investigate alleged violations, and has a full-time investigator on staff to examine irregularities at the state and county level. 
But historically, the Commission has relied on others to bring violations to its attention. 
Under revised ethics laws that took effect Jan. 1, 2015, the agency plans to change that, said executive director Lee Slater.  "We intend to be the initiator of the majority of our enforcement actions instead of relying on others," Slater said. In the past, however, it has rarely imposed sanctions or imposed fees for violations. </t>
  </si>
  <si>
    <t>The Bureau of Elections employees are all civil servants protected by Civil Service rules that address hirings, firings and promotions. No cases have emerged in recent years claiming nepotism, cronyism or patronage within the bureau.</t>
  </si>
  <si>
    <t>TITLE 24. GOVERNMENT - STATE 
PUBLIC EMPLOYEES' RETIREMENT SYSTEMS ARTICLE 51.PUBLIC EMPLOYEES' RETIREMENT ASSOCIATION PART 2. ADMINISTRATION, C.R.S. 24-51-207 (2014): http://www.lexisnexis.com/hottopics/colorado/?app=00075&amp;view=full&amp;interface=1&amp;docinfo=off&amp;searchtype=get&amp;search=C.R.S.+24-51-207
TITLE 24. GOVERNMENT - STATE 
ADMINISTRATION ARTICLE 6. COLORADO SUNSHINE LAW PART 2. PUBLIC OFFICIAL DISCLOSURE LAW C.R.S. 24-6-202 (2014): http://www.lexisnexis.com/hottopics/colorado/?app=00075&amp;view=full&amp;interface=1&amp;docinfo=off&amp;searchtype=get&amp;search=C.R.S.+24-6-202</t>
  </si>
  <si>
    <t>While it was a decade ago, the Ohio Ethics Commission set a tone that still reverberates by prosecuting a Republican sitting governor who became the only one in Ohio history convicted of a crime (failing to disclose gifts on his financial disclosure statement). In 2008 the commission investigated a Democratic attorney general, who was forced to resign. 
 In November 2014, a former top state development official paid $21,000 after resigning. In December 2014, a sitting federal judge was forced to give up his seat as an Ohio State University trustee because he also was an adjunct law professor at OSU. The legislative inspector general also has been busy. In the fall of 2014 he successfully prosecuted a state senator who pocketed the profit from selling Ohio State football tickets she had purchased with campaign funds. A four-term state representative was fined in December 2014 for accepting but not disclosing gifts from lobbyists, the last of four legislators and two lobbyists convicted from investigations by the FBI’s Columbus-based Public Corruption Task Force and legislative inspector general.</t>
  </si>
  <si>
    <t>A YES score is earned if the law requires all senior members of the state civil service and their immediate family to file an asset disclosure form, and the disclosures are publicly available. 
A MODERATE score is earned if the law requires all senior members of the state civil service to file an asset disclosure form while in office, but not their family.
A NO score is earned if no such law exists, or it exists but the disclosure forms are not available to the public.</t>
  </si>
  <si>
    <t>There are no documented, public instances of nepotism, cronyism or patronage within the Elections Division of the Secretary of the Commonwealth since Jan. 1, 2013.  The state Ethics Commission has not sanctioned any agency employee for violating the state’s conflict of interest laws nor have there been any criminal charges brought by state or local law enforcement against staff at the Division for criminal violations of state law, such as accepting a bribe in order to assist a friend or family member with a job.   
“I think the agencies here have a good deal of integrity,” said Dr. Maurice T. Cunningham, associate political science professor at the University of Massachusetts-Boston, speaking of the Secretary of the Commonwealth’s Elections Division as well as the other agencies who oversee the ethical behavior of state employees. “Political figures wish that was different, sometimes.”</t>
  </si>
  <si>
    <t>The judicial conduct commission has investigated several complaints against judges since January 2013. In 2013, it reported handling 94 complaints, one of which led to an admonition and two led to formal charges being filed against judges, according to the state supreme court annual report. 2014 numbers are not yet available, but at least two state-level judges were sanctioned during the year, namely Judge Richard L. Hagar and Wickham Corwin.</t>
  </si>
  <si>
    <t>The ethics commission initiates investigations and  imposes a $250 penalty for late filings of statements of economic interest or failure to file. For total failure to file the commission can force removal of the person as happened last year with a member of the state Funeral Commission. The vast majority of  investigations come as a result of a formal, signed, notarized complaint, nothing anonymous. But the commission does initiate some investigations on its own. 
When probable cause of a violation is determined, the case is referred to the Legislative Ethics Commission in the case of a legislator. Cases involving judges are referred to the Judicial Standards Commission without investigation. For public servants, that is people in the executive branch and on state boards and commissions, a finding of probable cause of a violation would then generate a PUBLIC hearing. 
At this point the matter would become public, but in practice, no case involving a public servant has gone to a public hearing, because the people under investigation have resigned before such a hearing can  be held, making the case moot. The Ethics Commission doesn't issue reports of its investigations. Under the law, (NC GS 138A-12(n)) they are confidential until they get to a public hearing. Beyond that, allegations of criminal conduct are referred to the Attorney General for investigation and to the appropriate district attorney for possible prosecution. 
The Judicial Standards Commission does initiate investigations, but under a law enacted in 2013 has limited power to discipline judges.  It can advise them about the code of conduct and can issue private disciplinary measures. Otherwise, it sends cases to the state Supreme Court, which is the only body that can publicly discipline judges. A case doesn't  become public unless the Supreme Court decides to take disciplinary action. If the court majority votes against disciplinary action the public will never know about it. Under the law, the Supreme Court must discipline itself. The law removed discipline of Supreme Court justices from a panel of Court of Appeals judges.  
Since reprimand authority was shifted from the Judicial Standards Commission to the supreme court in 2013, the court has issued one reprimand, to a district judge in 2015. The public rebuke of the judge was for failing to adequately inquire into the rights of an overseas military serviceman, imprudently relying on the opposing lawyer, and allowing that lawyer to advise the judge without counsel being appointed for the serviceman. 
The Legislative Ethics Committee also investigates cases. In its annual report for 2014 it reported five complaints filed, four of them dismissed and one pending. In its 2013 report it reported no complaints filed or pending.</t>
  </si>
  <si>
    <t>Robert R. Peterson, state auditor, interviewed by phone from Bismarck, N.D., March 12,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"Performance Audit Report: Tuition Waivers and Student Stipends (Report No. 3035)," Office of State Auditor, March 20, 2015, https://www.nd.gov/auditor/reports/3035_15.pdf, accessed April 30, 2015.
Teri Finneman, "Ask your government: No easy answer to to college funding question," The Forum of Fargo (N.D.)-Moorhead, May 20, 2012.
"Performance Audit Report: Game and Fish Department (Report No. 3034)," Office of State Auditor,  April 9, 2014, https://www.nd.gov/auditor/reports/3034_13.pdf, accessed April 30, 2015.
Mike Nowatzki, "Audit report rips ND Game and Fish," The Forum of Fargo (N.D.)-Moorhead, June 7, 2014.</t>
  </si>
  <si>
    <t>Are there regulations addressing conflicts of interest for civil servants?</t>
  </si>
  <si>
    <t>At one time, the Office of Elections was the fiefdom of the commissioner, who hired friends and family members. In 2000, he was sent to prison, and in 2002, most of the staff was fired, his wife (successor) was murdered by a serial killer, and the election functions were moved to the Secretary of State's Office. 
 Since that time, there have been no reports of nepotism, and patronage has been kept to a minimum.</t>
  </si>
  <si>
    <t>While Maine law does not designate a specific entity to "monitor" state election, in practice, the Bureau of Corporations, Elections and Commissions, which is a division of the Department of the Secretary of State, oversees elections and often deals administratively with any issues that may arise. 
There were no incidents of nepotism, cronyism or patronage in the hiring, firing and promotion actions of the Bureau of Elections in 2013 or 2014.
Interviewed sources deemed nepotism, cronyism or patronage a non-issue given that the Bureau is so small, and virtually apolitical (it doesn't conduct investigations). Hiring and firing is, as generally elsewhere in the civil service, based on merit and performance and reinforced by the union.</t>
  </si>
  <si>
    <t>The problem with judging the efficacy and activities of the Joint Commission on Public Ethics (JCOPE) is that you can't judge what you can't see. The commission is exempt from both the Freedom of Information Law and the Open Meetings Law, and nearly all of the commission's substantive discussions and votes take place behind closed doors. Given that a minimum of two of the 14 commissioners can veto an investigation, however, it is safe to assume a fair number of violations never see the light of day.
The commission is not known for its "robust enforcement," says Susan Lerner of Common Cause New York. It does, however, occasionally enforce laws. A search of the commission's enforcement database shows that the bulk of its actions deal with missing financial disclosure forms and lobbying violations, but only one report since Jan. 1, 2013, deals with a state legislator violating ethics laws: the high-profile case of Assemblyman Vito Lopez, who was fined $330,000 in 2013 for sexual harassment and then resigned.
Other than a March 2015 action related to a state project manager who used his position to receive a discount on a water-filtration system for his home, the most recent ethics-related enforcement action listed on JCOPE's website was from June 2014 (relating to a regional district officials misusing the agency's flex time policy before his 2011 retirement). The site did list more recent actions related to lobbying and asset disclosures.
In an interview with the Gotham Gazette, the former head of the now-defunct State Lobbying Commission noted that JCOPE too often settles serious cases rather than imposing penalties. He cited the 2014 case of a lawyer in the attorney general's office who took a free ride on a jet chartered by an opposing attorney and settled with JCOPE without serious consequences. 
The 2015-16 state budget included a 27 percent increase in JCOPE funding for enforcement activities.
The Commission on Judicial Conduct frequently sanctions judges for misconduct. In 2014, for example, the commission issued 12 disciplinary decisions, and there were 17 in 2013.</t>
  </si>
  <si>
    <t>Arizona Revised Statute Title 41 Chapter 23 Article 3-2617. Contracts for procurement of construction; delay; recovery of damages by contractor, http://www.azleg.gov/FormatDocument.asp?inDoc=/ars/41/02617.htm&amp;Title=41&amp;DocType=ARS
Arizona Procurement Code
https://spo.az.gov/sites/default/files/documents/files/20150209%20BOOK%202%20Arizona%20Procurement%20Code-Combined%20Feb%202015.pdf
Laws current as of March 30, 2015.</t>
  </si>
  <si>
    <t>Ark. Code 19-11-244, “Resolution of protested solicitations and awards,” 1979
http://law.justia.com/codes/arkansas/2012/title-19/chapter-11/subchapter-2/section-19-11-244/</t>
  </si>
  <si>
    <t xml:space="preserve">The top two positions in the Kentucky Board of Elections — the executive director and assistant director — are appointed and serve at the pleasure of the seven-member board, which includes the secretary of state, an elected partisan. Therefore, the executive director shares the same party registration as the secretary of state. But the assistant director must be of the opposite party. All other employees of the Board of Elections are protected civil servants under Kentucky's merit-based personnel system. 
While two of the nine staff members have spouses who work elsewhere in state government, that, by itself is not against the state's nepotism laws. And there are no documented accusations or cases of nepotism, cronyism or patronage involving the Kentucky Board of Elections during the reporting period. </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</si>
  <si>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The Judicial Standards Commission does independently investigate and sanction members of the judicial branch, usually by asking them to retire or resign.
 Ethics enforcement for the legislative and executive branches is divided among the secretary of state, attorney general and legislative ethics committees, which are not structured to provide robust oversight or enforcement. Furthermore, ethics complaints submitted to the secretary of state's office are required to be signed and a copy of the letter is mailed to the subject of the complaint — who is under no obligation to respond to it. Complaints found to have merit are to be forwarded to the attorney general's office, which happens extremely rarely.
 The Legislative Ethics Committee meets rarely and takes action only once every few years, usually after extreme public pressure. A lack of transparency in the process means the public is only alerted to ethics investigations if the committee finds probable cause. Critics say more effort is put into protecting lawmakers than into investigating potential ethics violations.
---
Peer Reviewer comment
The legislature did hire two contract attorneys to investigate Sen. Phil Griego. When Griego resigned, the Legislative Council Services released all the documents the attorneys had used to build their case.</t>
  </si>
  <si>
    <t>In 2014, criticisms of the secretary of state's handling of staffing issues arose. Among those, it was revealed that then-Iowa Secretary of State Matt Schultz allowed the office's chief deputy to continue collecting on his $126,000 salary for seven months after his position was eliminated. There was no evidence produced of work done during that period. The chief deputy was a political appointee; four other career workers laid off during the same time did not receive the same treatment. Two additional political appointees from the office were allowed to work from home for a period after their positions were eliminated. 
Secretary of State Paul Pate, who entered the office at the beginning of 2015, hired three fellow party members, including those who had worked for him previously. One new hire as his chief of staff was a former aide to Gov. Terry Branstad. Another was one of the former secretary of state's office political appointees who received compensation after announcing his resignation and who served as Pate's spokesman when he was mayor of Cedar Rapids. Another hire was a staffer for U.S. Sen. Chuck Grassley and Iowa Senate Republicans and had worked with Pate previously in the Office of the Secretary of State.
In an interview, Carol Olson, deputy secretary of state for elections, said Secretary Pate has changed some office policies, including moving personnel services and staff time sheets to the Iowa Department of Administrative Services rather than handling them internally. The elections division of the Office of the Secretary of State includes four positions for contract employees, who cannot be dismissed without cause, and two political appointees.
At the county level, Eric Van Lancker, Clinton County auditor and former president of the Iowa State Association of County Auditors, said most county auditors continue to work with the people already in the office. "I've never heard of a case where an auditor comes in and cleans house and brings in a lot of new people," Van Lancker said.</t>
  </si>
  <si>
    <t>Jesse Hughes, administrative services officer, secretary of the Senate's office, Dec. 18, 2014, phone Interview
Carmine Boal, chief of clerks, Iowa Legislature, Dec. 18, 2014, phone interview
Jimmy Centers, communications director, Office of the Governor of Iowa, Dec. 17, 2014, phone interview
Governor's Schedule, Office of the Governor of Iowa, accessed April 7, 2015
https://governor.iowa.gov/category/schedule/
Iowa House's Social Calendar, accessed April 7, 2015
https://www.google.com/calendar/embed?src=iowahousesocialcalendar@gmail.com 
Chamber Meetings (Senate), Iowa Legislature, accessed April 7, 2015 
https://www.legis.iowa.gov/committees/meetings/meetingsListChamber?chamber=S
Chamber Meetings (House), Iowa Legislature, accessed April 7, 2015
https://www.legis.iowa.gov/committees/meetings/meetingsListChamber?chamber=H
Weekly Calendar (House), Iowa Legislature, accessed April 21, 2015
https://www.legis.iowa.gov/docs/Calendars/HouseWeekly.pdf
Weekly Calendar (Senate), Iowa Legislature, accessed April 21, 2015
https://www.legis.iowa.gov/docs/Calendars/SenateWeekly.pdf</t>
  </si>
  <si>
    <t>106.1405 Use of campaign funds, 2014, http://www.leg.state.fl.us/Statutes/index.cfm?App_mode=Display_Statute&amp;Search_String=&amp;URL=0100-0199/0106/Sections/0106.1405.html
106.141 Disposition of surplus funds by candidates, 2014, http://www.leg.state.fl.us/Statutes/index.cfm?App_mode=Display_Statute&amp;Search_String=&amp;URL=0100-0199/0106/Sections/0106.141.html</t>
  </si>
  <si>
    <t>Indiana Constitution, Article 7, Section 9; https://iga.in.gov/legislative/laws/const/.
Indiana Code 33-38-13; https://iga.in.gov/legislative/laws/2014/ic/titles/033/.</t>
  </si>
  <si>
    <t>Lobbying disclosure records are made available at the lobbyist page of the Utah state government website; this webpage allows search by entity type or name.  It is difficult to browse the records or make meaningful links between lawmakers, lobbyists and their influence on law or policy.</t>
  </si>
  <si>
    <t>State law requires the filing of personal financial disclosures of the eight officials elected in statewide elections, along with the cabinet members appointed by the governor, all of whom run the state agencies within the executive branch. 
The disclosures are publicly available online at the Louisiana Board of Ethics website.
They are required to list the assets, liabilities, investments, loans, immovable properties owned by them and their spouses only, but not their immediate or extended families. They are considered Tier 1, which requires the most information, but the value of the assets is reported in broad categories. The penalty for late filing is $500 per day.</t>
  </si>
  <si>
    <t>15 Del. code 8020, Approved October 11, 1990: http://1.usa.gov/1KWTHEZ
15 Del. Code 8022, Approved October 11, 1990: http://1.usa.gov/1KWTHEZ</t>
  </si>
  <si>
    <t>Constitution of the State of Illinois, Article VI, The Judiciary, 1970 http://www.ilga.gov/commission/lrb/con6.htm</t>
  </si>
  <si>
    <t xml:space="preserve">Lobbying disclosure reports, including registration and monthly or annual activity reports, are available electronically at the Texas Ethics Commission website at no cost and within a week.  Citizens can look up the information alphabetically through clients or lobbyists covering activity for current or previous legislative sessions.  Alphabetical listings of lobbyists without client information is also available.   </t>
  </si>
  <si>
    <t>The lobbyist and lobbyist employer registration documents, along with expense reports filed by employers, are online at the Tennessee Ethics Commission website. The documents are uploaded quickly on the website and there is no charge to see them online. 
 “The online system could be better,” said Dick Williams, chair of Common Cause of Tennessee. “You have to know the exact name of the lobbyist or the employer because if you type it in wrong it says no record.” 
The site will allow users to search all lobbyists or lobbyist employers for a given year and even download it into an Excel spreadsheet. Users can also search by issue, such as abortion or education, to see how many lobbyists have been employed to influence those areas in a given year.</t>
  </si>
  <si>
    <t>C.G.S., Title 9, Chap. 155, Sec. 9-607(g)(4), and Sec. 9-608(e)(1)(A)(i), 1986.  http://www.cga.ct.gov/current/pub/chap_155.htm#sec_9-607</t>
  </si>
  <si>
    <t>The legislative and executive branch ethics committees have conducted investigations based on alleged wrongdoing, but they have rarely imposed penalties beyond admonishments. In the case of the executive branch committee, there has not been a single case of an employee or official being sanctioned since the panel was established seven years ago. 
 The legislative committee can recommend that a legislator be censured or expelled if, after at the conclusion of a confidential review process, it finds he or she violated the ethics guidelines. It can also refer cases to the attorney general’s office for prosecution. 
 In practice, the panel has generally been disinclined to sanction lawmakers accused of wrongdoing, preferring to reach agreements aimed at correcting their behavior. For example, it reached an agreement in early 2014 with a state senator who voted on matters affecting a heavily regulated public employee insurance organization after he accepted a job as its executive director. Rather than sanction the senator, the panel insisted he recuse himself from future votes on such matters.</t>
  </si>
  <si>
    <t>The law, through Kentucky Revised Statutes Chapter 11A, Section 50, requires members of the highest ranks of state government, as well as candidates for statewide constitutional offices to file annual financial and asset disclosure forms. The law requires forms for those serving in or running for the seven elected constitutional office positions (governor, lieutenant governor, attorney general, secretary of state, auditor of public accounts, treasurer and agriculture commissioner). 
 It also covers top-level officials defined in KRS 11A, Section 10, Subsection 7, as "all major management personnel in the executive branch of state government, including the secretary of the cabinet, the Governor's chief executive officers, cabinet secretaries, deputy cabinet secretaries, general counsels, commissioners, deputy commissioners and full-time chief administrative offices" of various state boards. 
 The law requires those serving in positions on Dec. 31 to file the financial disclosure forms by April 15 of the following year. Those officials must disclose positions of fiscal responsibility, assets, properties and business interests held by the official, spouse and dependent children.
KRS11A.050(2) requires that the commission make the forms publicly available without charging a fee for them.</t>
  </si>
  <si>
    <t>FAIR CAMPAIGN PRACTICES ACT (2014), Colorado Revised Statutes, 1-45-106, Unexpended campaign contributions: http://www.lexisnexis.com/hottopics/colorado/?app=00075&amp;view=full&amp;interface=1&amp;docinfo=off&amp;searchtype=get&amp;search=C.R.S.+1-45-106</t>
  </si>
  <si>
    <t>Interview: Christy DeNault, director of communication for Gov. Mike Pence, Dec. 19, 2014, Bloomington, Ind., email. 
Interview: Ben Gaveleck, spokesman for House Republicans, Dec. 18, 2014, Bloomington, Ind., email.
Interview: Skip Brown, Senate Republicans, Dec. 18, 2014, Bloomington Ind., email.</t>
  </si>
  <si>
    <t>The Commission on Ethics regularly initiates investigations in response to either requests for opinion from public officers facing ethical dilemmas or complaints filed by a third party. While it has the power to undertake investigations without having received an outside request, those instances are rare. Commission Executive Director Yvonne Nevarez-Goodson could only recall two such investigations in the past two years. "The Commission sees our mission first and foremost as education," says Nevarez-Goodson. "It's not our goal to be prosecutors and go out there and catch wrongdoing."
Of the 20 third-party complaints the Commission heard in FY 2013-2014, it collected a total of $5,500 in civil penalties. Most cases were settled without penalties being assessed. This stems in part from changes to Nevada's ethics code made by the legislature in 2013. 
The changes require the Commission to consider a variety of mitigating factors when deciding whether a public officer willfully violated the law (the criterion for imposing a penalty). As written, they "have made it nearly impossible for the Commission to find a willful violation," Commission staff wrote in the Commission's 2014 Annual Report. A bid to amend the language failed in the 2015 legislative session.
Like the Commission on Ethics, the Commission on Judicial Discipline tends to respond to complaints from the public rather than initiating its own investigations; Commission Executive Director Paul Deyhle said he'd only filed one complaint himself since taking over the position in November 2013. 
The Commission does on occasion impose serious consequences on judges. It spent much of fiscal year 2014 pursuing a costly case against District Court Judge Steven E. Jones, who had a romantic relationship with a prosecutor while she tried cases in his court. The Commission suspended Jones for three months, a decision he appealed to the Nevada Supreme Court. After Jones lost his appeal and was convicted for investment fraud in a separate case, the Commission voted in early 2015 to permanently bar him from the bench.
The Commission requested and received more than $170,000 in emergency funds from the legislature to handle the Jones case. During the same fiscal year, it also publicly reprimanded two judges and censured two others.</t>
  </si>
  <si>
    <t>Political Reform Act of 1974, Government Code §84307 (Amended 1979)
http://leginfo.legislature.ca.gov/faces/codes_displayText.xhtml?lawCode=GOV&amp;division=&amp;title=9.&amp;part=&amp;chapter=4.&amp;article=3.
Political Reform Act of 1974, Government Code §89510 (Amended 2010)  et seq., §89513 (Amended 2014)
http://leginfo.legislature.ca.gov/faces/codes_displayText.xhtml?lawCode=GOV&amp;division=&amp;title=9.&amp;part=&amp;chapter=9.5.&amp;article=4.</t>
  </si>
  <si>
    <t>No disclosure documents are available online. Only searchable listings of information retrieved from documents are available, and the listings include little information. Documents must be obtained by request from the South Dakota Secretary of State’s Office. 
 The secretary of state, in response to a request for this investigation, provided a number of filed lobbying disclosures as PDFs via email three days after the request. There was no charge for the documents.</t>
  </si>
  <si>
    <t>The way the state law regarding the make-up of the Election Division is written almost assures that patronage is involved in at least the hiring of employees because it mandates that the staff shall be divided equally between the major political parties of the state. 
 Valerie Kroeger, communications director for the Secretary of State's office, noted, though, the longevity of many of the employees. She said that the Republican employees have been here between 14 and 35 years, under several Democratic and Republican administrations. 
 Ray Scheele, political science professor and co-director of the Bowen Center for Public Affairs at Ball State University, recognized the political influence in the make-up of the co-directors of the Election Division and their staffs, as well as the Election Commission members, selected by the governor. "Everything is bi-partisan in hiring," he said. "Sometimes it's a bit cumbersome, but the commission works hard to have some kind of collegiality. Very seldom do they+G20 lock up with a 2 to 2 vote. If they do, they ask the staff to do more research and come back with another recommendation. In their comments, though, they are partisan." 
 There have been patronage hiring at the Election Division because the two co-chairmen are recommended by the state party chairs and chosen by the governor. The staff, by law, is equally divided among the two major political parties. So, in essence, the staff are patronage employees, although it's clear that some employees have worked under both Republican and Democratic administrations. 
 This system has been in place for decades and is not the fodder of news articles.</t>
  </si>
  <si>
    <t>This information is available online at the S.C. Ethics Commission website and is easily searchable by lobbyist, lobbyist's principals and state agency lobbyist's principals</t>
  </si>
  <si>
    <t>A.S. 36.30.560, Filing a Protest (http://www.touchngo.com/lglcntr/akstats/Statutes/Title36/Chapter30/Section560.htm); 
A.S. 36.30.585, Protest Remedies (http://www.touchngo.com/lglcntr/akstats/Statutes/Title36/Chapter30/Section585.htm); 
A.S. 36.30.590, Appeal on a Protest (http://www.touchngo.com/lglcntr/akstats/Statutes/Title36/Chapter30/Section590.htm)</t>
  </si>
  <si>
    <t>Under Iowa Code, state officials, including "all statewide elected officials, the executive or administrative head or heads of an agency of state government [and] the deputy executive or administrative head or heads of an agency of state government," are required to file personal financial disclosure forms, which should include lists of businesses, occupations, professions and income sources that provide more than $1,000 annually. Income of spouses, which is earned solely by the spouse, does not need to be reported. Families are not required to file forms. The forms are required by April 30 of any year in which a person has held a qualifying state position."
Under 68B.35A,all financial disclosure forms must be uploaded online on the legislative internet site, as well as sent to the Secretary of State, who has to post them on their internet site.</t>
  </si>
  <si>
    <t>Registrations and expense reports are available online, in a searchable database that the Department of State launched in 2007. About 80 percent of lobbying disclosures are filed electronically and are posted immediately to the website. The remaining 20 percent are manually entered by the department's staff and are usually posted within a week or sooner of their filing.</t>
  </si>
  <si>
    <t>State Government, Alabama Code 41, Chapter 16, Section 31, 1957. http://alisondb.legislature.state.al.us/alison/codeofalabama/1975/coatoc.htm,, accessed May 27, 2015.
Department of Finance, Alabama Administrative Code, Chapter 355-4-1 .04 (14), 2001.
http://www.alabamaadministrativecode.state.al.us/docs/fin/355-4-1.pdf, accessed May 27, 2015.</t>
  </si>
  <si>
    <t>Under Kansas law, the governor and cabinet-level officials are required to file an asset disclosure form known as a "statement of substantial interest" that lists sources of income, stock holdings and other assets. Assets of spouse must be disclosed as well. These statements are not exempt from the state's open records law. As such, they must be publicly disclosed.</t>
  </si>
  <si>
    <t>There has been no sign of nepotism, cronyism or patronage in the hirings, firings or promotions at the Idaho Secretary of State’s office in many years. Though the longtime former Secretary of State and his wife both worked in the office, they actually met there before they married – not the other way around – and both worked in the office from the early 1970s until their retirements. The current chief deputy secretary of state was hired by the former Secretary of State; prior to joining the office, he was the county administrator for Cassia County, where he had worked for 27 years.
  Idaho law bans nepotism in state hiring, including for at-will positions that are exempt from the state’s civil service system, like those in the offices of elected officials, and the state takes the prohibition very seriously. Cronyism and patronage are strongly discouraged, but could play a role in hiring if an elected official chose to run his or her office in that manner. 
 The office has just changed hands. The new Secretary of State is Lawerence Denney, a nine-term GOP state representative and the former speaker of the House; he has extensive political connections, but has vowed to take a non-partisan and even-handed approach to the office, in the tradition of his two predecessors. His record is not yet established. However, he did decide to keep the existing chief deputy from the previous administration and other staffers who wanted to stay, as he transitioned into the office.</t>
  </si>
  <si>
    <t>The Accountability and Disclosure Commission routinely and aggressively investigates alleged ethical lapses in a variety of government agencies and imposes penalties when warranted.
Its investigations can be sparked by citizen complaints, including anonymous, or at the commission's own suspicion of potential irregularities or improprieties. 
Among the commission's 2014 investigations was a case against the Merrick County sheriff, accused by a former employee of hiring and promoting his wife in violation of the Political Accountability and Disclosure Act. The sheriff entered into a settlement agreement that included a civil penalty of $3,000. 
The Judicial Qualifications Commission has similar authority to investigate and sanction ethical violations among state judges. The only instance of an investigation and punishment in the last two years came in the case of a district judge accused of improperly intervening in a case involving a friend. The commission found that he had violated rules and issued a public reprimand.</t>
  </si>
  <si>
    <t>Joseph Wright, assistant general counsel, Governor's Office, 18 February, 2015, email.
Gov. Bruce Rauner, calendar, accessed Feb. 15, 2015 http://www2.illinois.gov/serve/Pages/calendar.aspx 
Illinois House calendar, accessed Feb. 15, 2015, http://www.ilga.gov/house/schedules/default.asp
Illinois senate calendar, accessed Feb. 15, 2015, http://www.ilga.gov/senate/schedules/default.asp</t>
  </si>
  <si>
    <t>Rebecca Boone, Idaho correspondent, Associated Press; Monday, Dec. 15, 2014, at the Idaho State Capitol
Brian Kane, assistant chief deputy Idaho Attorney General, Monday, Dec. 29, 2014, in his office at the Idaho Capitol
Cynthia Sewell, reporter, Idaho Statesman; vice-president, Idaho Press Club; Friday, Jan. 2, 2015, by telephone
“Balukoff: Analysis of Otter’s schedule shows he’s a part-time governor,” Eye on Boise/The Spokesman-Review, Oct. 31, 2014, http://www.spokesman.com/blogs/boise/2014/oct/31/balukoff-analysis-otters-schedule-shows-hes-part-time-governor/
2013 breakdown of Gov. Otter's calendar; http://media.spokesman.com/documents/2014/10/final-ottercalendar.pdf</t>
  </si>
  <si>
    <t>Under state law (Indiana Code 4-2-6-8), financial disclosure statements are to be filed annually by state officers and candidates for state offices, agency appointing authorities, division directors of the Department of Administration, any purchasing agent within the Procurement Division of the Department of Administration, as well as any employee required to do so by rule adopted by the Indiana Inspector General. The statements are due by Feb. 1 each year. 
 The statements should include "The location of all real property in which the state officer, candidate, or the employee or that individual's spouse or unemancipated children has an equitable or legal interest either amounting to five thousand dollars ($5,000) or more or comprising ten percent (10%) of the state officer's, candidate's, or the employee's net worth or the net worth of that individual's spouse or unemancipated children."
They are, in law, public records.</t>
  </si>
  <si>
    <t xml:space="preserve">No such law exists that defines an appeals process to review procurement decisions. </t>
  </si>
  <si>
    <t>Interview with James Salzer, Capitol Reporter Atlanta Journal - Constitution, February 13, 2015
Phone interview with Tom Crawford, Editor of the Capitol Report, February 20, 2015
In-person interview with William Perry, Executive Director, Common Cause Georgia, January 23, 2015
Website of the Office of the Governor, accessed on May 6, 2015. https://gov.georgia.gov/
Website of Georgia General Assembly, accessed on May 6, 2015. http://www.legis.ga.gov/en-US/default.aspx</t>
  </si>
  <si>
    <t>There are no documented cases at the Secretary of State's office of nepotism, cronyism and patronage in hiring or promotions during the study period.</t>
  </si>
  <si>
    <t>Tyler Kruse, Office of the Governor, communications and digital media specialist, 29 December 2014, Honolulu, Hawaii, email.
Gina Williams, Hawaii Senate President's Office, office manager, 29 December 2014, Honolulu, Hawaii, telephone. 
Denise Liu, House Speaker's Office, chief of staff, 30 December 2014, Honolulu, Hawaii, telephone
State of Hawaii, Calendar of Events, Governor's administration, accessed 14 May 2015, http://governor.hawaii.gov/events/
Jodi Leong, Office of the Governor, press secretary, 24 April 2015, Honolulu, Hawaii, email.</t>
  </si>
  <si>
    <t>Political patronage is not a factor in the appointment and retention of the chief elections officer and his staff. A nine-member Elections Commission, with members selected by majority and minority party members of the state House and Senate and a chairman appointed by the commission itself, appoints a chief election officer for a four-year term. The broad range of commissioners has helped protect the office of the chief election officer from being a political office. There has been very little turnover in the Office of Elections, staff remains stable and there have been no known cases of senior officials appointing family members or friends to positions in the office.</t>
  </si>
  <si>
    <t>The Commissioner of Political Practices is independent from other government agencies, though it is administratively part of the Secretary of State's office.
The Commissioner only initiates ethics violations in response to a formal complaint. However, the office does not receive many formal complaints. It's possible if this is due to lack of awareness about Montana's ethics law, lack of actual ethics violations, or both.
There have only been nine ethics complaints from Jan. 2013 to the present day. The Commissioner accepted only one because the others were outside the office's jurisdiction, meaning they did not fall under the Commissioner's duties according to Montana Annotated Code. The complaints were about local, not state government, or about the judiciary or attorneys. The single remaining complaint is still under investigation and thus is still confidential. 
Most complaints are about local government and those are forwarded to county attorneys. Complaints about judicial or attorney conduct are forwarded to the state bar or the Judicial Standards Commission, respectively. 
The Commissioner would like to be more proactive in ensuring compliance with Montana's ethics code, but does not have the resources to do so.
The Judicial Standards Commission only investigates in response to complaints. The majority of complaints are dismissed. The commission's most recent report to the legislature does not given reasons for dismissal. 
The legislative ethics commissions would independently initiate investigations, in theory. However, there have been no investigations by that commission during the study period. 
Major ethical violations do seem to come to light though. For example, in 2015, state senator Jennifer Fielder's aide was caught registering as a lobbyist. In the House, this would have been a clear ethics violations, but the Senate has no similar rules. That staffer resigned as an aide and the ethics committee declined to investigate.</t>
  </si>
  <si>
    <t>Barbara Peterson, President of the First Amendment Foundation, interviewed by phone March 20, 2015
Mary Ellen Klas, capital bureau chief for the Miami Herald and co-bureau chief of the Tampa Bay Times/Miami Herald Tallahassee Bureau, interviewed by phone March 17, 2015
Request a Public Record, http://www.flgov.com/request-a-public-record-2/#formBuilderCSSIDPublic_Records_Request, accessed April 20, 2015
An attempt to access the calendar of Steve Crisafulli, June 2, 2015
Rick Scott's calendar, http://www.flgov.com/scheduling/, accessed April 20, 2015</t>
  </si>
  <si>
    <t>The State Elections Enforcement Commission (SEEC), like the other two major oversight agencies in Connecticut, sustained budget and resource cutbacks in 2011. But, as confirmed by media searches and interviews with sources in groups who themselves follow the state's watchdog agencies, there has been no suggestion of any corrupt hiring actions during the past few years. 
The current executive director, Michael Brandi, was appointed to SEEC in 2012, his appointment following a brief controversy when the agency's commission's first appointee was criticized. Regarding the first appointee, one legislator was quoted, "I just don’t believe somebody fresh out of a partisan position should hold that position [SEEC executive director].”</t>
  </si>
  <si>
    <t>Andrew Lippstone, Chief Legal Counsel to Gov. Jack Markell, email interview, March 11, 2015; 
Andrew Volturo, Communications Director, Delaware House Democrats, telephone interview, January 17, 2015; 
Jesse Chadderdon, Communications Director, Delaware Senate Democrats, telephone interview, January 17, 2015.</t>
  </si>
  <si>
    <t xml:space="preserve">A search of news coverage and state investigative agencies turned up just one case where concern was raised regarding nepotism, cronyism or patronage at the senior level of the state or county departments of election within the study period. Celia Cohen, of Delaware Grapevine, reported that "in an inside job" the directorship of the Kent County Department of Elections went to a county elections department employee, leading to legislation in the state General Assembly. There hasn't been any official investigative follow-up on the incident.
The state's Public Integrity Commission investigates potential ethics violations in the executive branch of Delaware state government. Its database shows no record of concerns related to the Delaware elections commissioner's officer, or county offices, during the study period.  </t>
  </si>
  <si>
    <t>The elected partisan Secretary of State, which oversees Colorado elections, gets a political hire, but employees of the Elections Division are classified state employees subject to the state personnel system where there is a board and process for grievances. 
 Elections workers in Colorado have a tradition of being well-trained and being hired based on their previous elections work, said Gerry Cummins, Vice President of the Voter Service project at the League of Women Voters of Colorado. Furthermore, both county clerks and municipal clerks have their own separate professional membership associations. 
 There is current litigation right now in Colorado about whether the Secretary of State’s office should be able to use fees it collects from the business community to fund the administration of elections, which is how it currently works.
 There have been allegations of nepotism at the county clerk level. For instance, in October 2014, a county clerk and recorder admitted that extended family members worked in his office in response to accusations that he employed his father, sister in law and two cousins in some capacity.</t>
  </si>
  <si>
    <t>The Political Reform Act of 1974, (Family) Government Code §87200 (Amended 2012)
http://leginfo.legislature.ca.gov/faces/codes_displaySection.xhtml?lawCode=GOV&amp;sectionNum=87200.
The Political Reform Act of 1974, (Family) Government Code §87203 (Amended 1976)
http://leginfo.legislature.ca.gov/faces/codes_displaySection.xhtml?lawCode=GOV&amp;sectionNum=87203.
The Political Reform Act of 1974, (Family) Government Code §82029 (Amended 1980)
http://leginfo.legislature.ca.gov/faces/codes_displaySection.xhtml?lawCode=GOV&amp;sectionNum=82029.</t>
  </si>
  <si>
    <t>No such law exists.
Arizona Revised Statute Title 38 Chapter 3.1, Standards for Financial Disclosure
http://www.azleg.gov/FormatDocument.asp?inDoc=/ars/38/00541.htm&amp;Title=38&amp;DocType=ARS
Laws current as of March 30, 2015.</t>
  </si>
  <si>
    <t>There were no documented cases of nepotism, cronyism and patronage within the Secretary of State's office during the study period. 
The Secretary of State hires through civil service with publicly advertised openings and impartial interviews, the office reports. Hiring, firing, and promotions, and challenges and reviews to each, are likewise through the state civil service process. 
There are ten exempt positions in the Secretary of State's Executive Division, two of which are appointed solely at the discretion of the Secretary of State without regard to civil service rules.  The remaining eight positions are selected by the Secretary of State but must be approved by the Governor and California Department of Human Resources. The qualifications are listed in the job postings as they become available.</t>
  </si>
  <si>
    <t>Ark. Code 21-8-701 (d), "Persons required to file," 1988. http://law.justia.com/codes/arkansas/2012/title-21/chapter-8/subchapter-7/section-21-8-701/</t>
  </si>
  <si>
    <t>Phone interview Feb. 27, 2015, with Bill Holmes, director of external affairs for the state auditor's office. 
Phone interview Feb. 25, 2015 with Jane Pinsky, director of the NC Coalition for Lobbying and Government Reform. 
Phone interview Feb. 28, 2015 with Bob Hall, executive director of Democracy North Carolina.
Report on Physicians Health Program
http://www.ncauditor.net/EPSWeb/Reports/Performance/PER-2013-8141.pdf
Report on wasteful hiring
http://www.ncauditor.net/EPSWeb/Reports/Investigative/INV-2015-0401.pdf</t>
  </si>
  <si>
    <t>John Mullen is the legislative advocate for the Oregon Law Center. He was interviewed by phone Feb. 11. 
Steve Buckstein is the co-founder and senior policy analyst at Cascade Policy Institute. He was interviewed by phone March 16.
Oregon Legislative Information system, Joint Committee on Ways and Means membership, https://olis.leg.state.or.us/liz/2013R1/Committees/JWM/Overview, accessed March 16, 2015.
---
Peer Reviewer Sources:
Jeff Mapes, Political Reporter, The Oregonian/oregonlive.com, June 2015                                                     
Dr. Jim Moore, Director, Tom McCall Center for Policy Innovation, Politics and Government Department, Pacific University, Oregon, June 2015</t>
  </si>
  <si>
    <t>There are no documented cases of nepotism, cronyism or patronage at the senior level of the Arizona Secretary of State.</t>
  </si>
  <si>
    <t>A.S. 39.50, Public Official Financial Disclosure, (http://www.legis.state.ak.us/basis/statutes.asp#39.50.010), accessed Feb. 16, 2015;
June 17, 2015, phone interview with Jerry Burnett, deputy commissioner, Department of Revenue</t>
  </si>
  <si>
    <t>The State Board of Election Commissioners is made up of political appointees, and appointments typically go to political allies. The SBEC director serves at the pleasure of the board and chooses his or her staff, so the staffing is not structurally insulated from these considerations, but generally speaking the staffing is made up of long-serving bureaucrats with experience in elections. 
County commissioners are elected by the county party committees, which typically select allies of the party. In terms of staffing on the county level, there is wide variance in who serves as staffers for commissioners, how they’re selected, or whether commissions have staffs at all.
Nepotism on the State Board of Election Commissioners is disallowed by law; in practice, public officials do not appoint relatives to the commission and the director does not hire relatives to the staff. Such issues are harder to track on the county level.</t>
  </si>
  <si>
    <t>Public Officials and Employees, Title 36, Chapter 25, Section 14, 2010.
http://alisondb.legislature.state.al.us/alison/codeofalabama/1975/coatoc.htm, accessed May 14, 2015.</t>
  </si>
  <si>
    <t>There are no documented cases of violations of the law that the research for this study was able to unearth. 
"No documented cases," says Division of Elections director Gail Fenumiai. As with other state jobs, the Division of Elections goes through a formal recruitment process that vets candidates based on their qualifications. Additionally, Fenumiai has served in her role as division director under four lieutenant governors, which suggests that role is not a position changed out every time there is a leadership change. 
This assessment is confirmed by two leaders who collectively have spent decades in the Legislature and interact with the Division of Elections as candidates and in committees: Rep. Les Gara, D-Anchorage, an outspoken critic of the majority who is closely-aligned with union interests and heavily involved with the Democratic Party, and Senate President Kevin Meyer, R-Anchorage, a high-ranking moderate Republican who tends to speak openly about what he believes; each said they have not heard of any of the problems described occurring within the Division of Elections. Separately, Jim Duncan, executive director of the Alaska State Employees Association, said he had not heard of documented cases of nepotism, cronyism, and patronage within the Division of Elections. (ASEA is the largest state employees union in Alaska.)</t>
  </si>
  <si>
    <t xml:space="preserve">The governor and state-level cabinet officials are required by Title 7, chapter 84, Section 17 to file an annual asset disclosure that includes assets of spouse and dependent children.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
The asset disclosures include: 1) The source and amount of all income of $1,000 or more received, for services rendered; 2) The amount and identity of every ownership or beneficial interest held during the disclosure period in any business having a value of $5,000 or more or equal to ten per cent of the ownership of the business; 3) Every officership, directorship, trusteeship, or other fiduciary relationship held in a business during the disclosure period, the term of office and the annual compensation; 4) The name of each creditor to whom the value of $3,000 or more was owed during the disclosure period and the original amount and amount outstanding; 5) The street address and, if available, the tax map key number, and the value of any real property in which the person holds an interest whose value is $10,000 or more; 6) The names of clients personally represented before state agencies, except in ministerial matters, for a fee or compensation; and 7) The amount and identity of every creditor interest in an insolvent business held during the disclosure period having a value of $5,000 or more.
Financial disclosure forms of the governor and cabinet-level officials are public records for six years following disclosure, which the public may inspect and duplicate, as specified in Hawaii Statutes, Chapter 84, Section 17.
  </t>
  </si>
  <si>
    <t>The Secretary of State has an appointed special assistant and chief of staff, but none of the positions in the elections division is appointed. People who work in the elections division, including its director, are qualified and hired through the state’s Merit System, under the direction of the Personnel Board. They can be fired only for cause, and any action against them must go through the board. 
No cases of nepotism, cronyism or patronage were recorded during the study period.
On the other hand, leadership in The Attorney General’s Office is predominantly appointed, and the only restrictions on who can be given those positions are that they meet any credentialing requirements for their profession. This leaves the door open for allegations of nepotism. In practice, not all of those appointees change between administrations; some deputy attorneys general serve from one attorney general to the next, for instance. Although questions were raised about an administrative appointee of the previous attorney general, no allegations of favoritism have been publicly made against the current attorney general, who is serving his second term.</t>
  </si>
  <si>
    <t>Wayne Greene, editorial pages editor and former senior political writer, Tulsa World. In person interview, 2/20/15 3 p.m.  
David Blatt, executive director Oklahoma Policy Institute, telephone interview, 2/21/15, 11:15 a.m. 
House budget and appropriations subcommittee for human services' website http://www.okhouse.gov/Committees/CommitteeMembers.aspx?CommID=251&amp;SubCommID=79
All house budget committees and leadership: http://www.okhouse.gov/Committees/Default.aspx
All senate budget committees and leadership: http://appropriations.oksenate.gov/</t>
  </si>
  <si>
    <t>Mississippi Ethics Commission Executive Director Tom Hood: e-mail question-and-answer exchange - Feb. 18, 2015
State Legislature - House Bill 825 (Section 7): billstatus.ls.state.ms.us/documents/2015/html/HB/0800-0899/HB0825PS.htm
News article: Lawmakers pass watered-down contract reform - By Geoff Pender - The Clarion-Ledger - March 24, 2015: http://www.clarionledger.com/story/news/2015/03/23/house-passes-senates-weaker-reforms/70353622/</t>
  </si>
  <si>
    <t>A 100 score is earned if there are no documented cases of nepotism, cronyism, and patronage at the senior level of the entity. Hirings, firings, and promotions are based on merit and performance.
A 50 is earned if occasionally there are documented cases of nepotism, cronyism, and patronage. Political leaders or senior officials sometimes appoint family member or friends to favorable positions, or lend other favorable treatment.
A 0 is earned if there are frequent documented cases of nepotism, cronyism, and patronage occurring in hiring, firing and promotions.</t>
  </si>
  <si>
    <t>Missouri Revised Statutes, 1990, Chapter 105 Section 485, amended 1991, 1994, 2006, 2008, http://www.mec.mo.gov/EthicsWeb/MecCommissioners.aspx</t>
  </si>
  <si>
    <t>Montana Code Annotated, title 2, chapter 2, part 1, section 4, 1977, http://leg.mt.gov/bills/mca/2/2/2-2-104.htm</t>
  </si>
  <si>
    <t>The governor and elected department heads are required to file asset disclosure forms that includes their family's assets. Family is defined as spouse and dependent children.
 Since 2011, appointed department heads and appointed members of commissions no longer have to file an asset disclosure, but instead file an annual affidavit swearing they did not take any official action from which they derived a personal gain. 
 Financial disclosures are required from any State employee who has a business transaction with the state. These must be filed annually. 
 For appointed department heads the Transparency and Campaign Finance Act stipulates in § 21-5-50:
  "(2) Except as set forth in paragraph (3) of this subsection, a public officer, as defined in subparagraph (E) of paragraph (22) of Code Section 21-5-3, shall not be required to file a financial disclosure statement pursuant to this Code section. (...) In addition, each such public officer shall file with the commission, prior to January 31 each year, an affidavit confirming that such public officer took no official action in the previous calendar year that had a material effect on such public officer's private financial or business interests.
 § 21-5-51. "Financial disclosure statements filed pursuant to this article shall be public records and shall be subject to inspection and copying by any member of the public as provided by law for other public records."</t>
  </si>
  <si>
    <t>Decision-makers, or trustees, of the state run pension funds are required to file asset disclosure forms within an annual disclosure of financial and actuarial status for the state.
 The mandated disclosure of financial and actuarial status must contain "a description of any material interest held by any trustee, administrator or employee who is a fiduciary with respect to the investment and management of assets of the system, or by a related person, in any material transaction with the system within the last three (3) years or proposed to be effected," the law says.</t>
  </si>
  <si>
    <t>Ray Holmberg, Republican state senator from Grand Forks, N.D., chairman of Senate Appropriations Committee, member of Budget Section and chairman of Legislative Management as of the 63rd Interim Legislative Assembly, interviewed by phone enroute from Grand Forks to Bismarck, N.D., March 15, 2015. The chairman helps determine which lawmaker gets on a committee.
Jerry Kelsh, Democratic state representative from Fullerton, N.D., and member Legislative Audit and Fiscal Review Committee, interviewed by phone enroute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“63rd Interim Information (2013-14),” North Dakota Legislative Branch, http://www.legis.nd.gov/assembly/63-2013/session-interim, accessed Feb. 26, 2015.
“Legislative Audit and Fiscal Review Committee,” North Dakota Legislative Branch, http://www.legis.nd.gov/assembly/63-2013/committees/interim/legislative-audit-and-fiscal-review-committee, accessed Feb. 26, 2015.
“Budget Section,” North Dakota Legislative Branch, http://www.legis.nd.gov/assembly/63-2013/committees/interim/budget-section, accessed March 22, 2015.</t>
  </si>
  <si>
    <t>Catherine Turcer, policy analyst, Common Cause-Ohio, Columbus, 1-30-15 email 
 Keary McCarthy, president/CEO of Innovation Ohio, former minority chief of staff in Ohio House, Columbus, 2-6-15 email 
 Dennis R. Hetzel, executive director, Ohio Newspaper Association, Columbus, 2-15-15 email
 Gary Daniels, chief lobbyist, ACLU Ohio, Columbus, 2-6-15 email 
 The backroom politics of Medicaid expansion in Ohio, Tom Suddes, Northeast Ohio Media Group, Sept. 22, 2013: http://www.cleveland.com/opinion/index.ssf/2013/09/the_backroom_politics_of_medic.html -</t>
  </si>
  <si>
    <t>Minnesota Statutes, Chapter 10A, Section 10A.071, 2014, https://www.revisor.mn.gov/statutes/?id=10a.071</t>
  </si>
  <si>
    <t>Under the Florida Constitution, articIe II section 8, the governor and state -level cabinet officials are required to file asset disclosure forms, but immediate family are not. In Florida law, "immediate family" is defined as "any parent, spouse, child, or sibling."
 Florida Statute 112.3144 requires the 'Full and public disclosure of financial interests.— (1) An officer who is required by s. 8, Art. II of the State Constitution to file a full and public disclosure of his or her financial interests for any calendar or fiscal year shall file that disclosure with the Florida Commission on Ethics.'
 Article II, Section 8, Ethics in government: 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(1) Full and public disclosure of financial interests shall mean filing with the custodian of state records by July 1 of each year a sworn statement showing net worth and identifying each asset and liability in excess of $1,000 and its value together with one of the following:
 a. A copy of the person’s most recent federal income tax return; or
 b. A sworn statement which identifies each separate source and amount of income which exceeds $1,000. The forms for such source disclosure and the rules under which they are to be filed shall be prescribed by the independent commission established in subsection (f), and such rules shall include disclosure of secondary sources of income.</t>
  </si>
  <si>
    <t>West Virginia Code 6B-2-6(a)(1) requires the governor, state-level cabinet officials, and their spouses to file a regular asset disclosure form. WVC6B-2-7 specifies that the public official; and his/her spouse must report occupation, all businesses in which they hold at least a $10,000 interest, nonprofit organizations of which they are officers, identification by category of each source of income exceeding $1,000, and whether either profited in the preceding year by doing business with the state. It also asks who the officeholder and his spouse owe money to, have received gifts from, and the names of all their children who may be employees of state, county or municipal government. All statements must be made available to the public, and some must be posted on the Internet. 
  6B-2-6(h)(1) requires the Ethics Commission to post the asset disclosures on the Internet.</t>
  </si>
  <si>
    <t>In person interview, Colleen Murphy, executive director and general counsel, FOI Commission, Hartford, Dec. 31, 2014.
Phone interview, Tom Spinella, legislative aide to Sen. Paul Doyle, Jan. 13, 2015
Email exchange, Christopher Keating, Capitol Bureau chief, The Hartford Courant, Dec. 31, 2014,  Hartford.
Website of Governor of Connecticut, accessed on May 11, 2015. http://www.governor.ct.gov/malloy/cwp/view.asp?a=4011&amp;q=470882</t>
  </si>
  <si>
    <t>Matthew Sweeney, Office of the New York Comptroller, Assistant Communications Director, March 3, 2015, email; 
Department of Labor audit follow-up, Office of the State Comptroller, Feb. 5, 2015, http://osc.state.ny.us/audits/allaudits/093015/14f19.pdf ; 
William Eimicke, Columbia University, Professor of International and Public Affairs, Feb. 3, 2015, New York, phone</t>
  </si>
  <si>
    <t>In practice, the entity/ies management actions (e.g. hiring, firing, promotions) are not based on nepotism, cronyism, or patronage.</t>
  </si>
  <si>
    <t xml:space="preserve">Peggy Nighswonger, Wyoming Election Director, Secretary of State's Office, April 21, 2015, phone.     
Voting fraud reports, cases rare in state, CJ Baker, Powell Tribune, July 9, 2013 http://www.powelltribune.com/news/item/11197-voting-fraud-reports-cases-rare-in-state
Six accused of voter fraud, Trevor Brown, Wyoming Tribune Eagle, March 15, 2014 http://www.wyomingnews.com/articles/2014/03/15/news/20local_03-15-14.txt#.VTgYs2bQk7A                                                                                                                            </t>
  </si>
  <si>
    <t>Sunalei Stewart, State Auditor's Office, chief of staff, 17 April 2015, via phone.
Clifford Rees, former staff attorney for the New Mexico Department of Health, 17 April 2015, via phone.
Martin Mathisen, Atkinson Certified Public Accountants, Shareholder, 4 May 2015, via phone.
New Mexico Auditor: Sheriff misspent $173,000 in federal DWI funding, Chris McKee, KRQE, 7 July 2015, 
http://krqe.com/2015/07/07/new-mexico-auditor-sheriff-misspent-173000-in-federal-dwi-funding/
State Auditor: TRD tried to ‘obstruct’ investigation, Joey Peters, NM Political Report, 22 July 2015, 
http://nmpoliticalreport.com/7521/state-auditor-trd-tried-to-obstruct-investigation/.</t>
  </si>
  <si>
    <t>Peter McAleer, Comptroller spokesman, 1/28/15, via email 
Stephen Eells, State Auditor, 2/5/15 phone interview. 
John Reitmyer, New Jersey Spotlight reporter, 3/5/15 phone interview 
Free school lunch fraud in NJ districts leads to charges against 6 across the state, Ted Sherman | NJ Advance Media for NJ.com on June 23, 2014, accessed 6/8/15: http://www.nj.com/news/index.ssf/2014/06/free_school_lunch_fraud_in_nj_districts_leads_to_charges_against_six_across_the_state.html 
Former Chesterfield mayor indicted over $2.3M farmland deal, By James McEvoy | Times of Trenton June 25, 2014, accessed 6/8/15: http://www.nj.com/mercer/index.ssf/2014/06/former_chesterfield_mayor_charged_with_used_influence_to_profit_on_developer_deal.html 
Improper Benefits to Incarcerated Individuals, comptroller report: accessed 6/8/15: http://nj.gov/comptroller/news/docs/report_improper_benefit_payments_05_29_2013.pdf 
State Comptroller website, crrective action plan, p. 22, accessed 6/6/15: http://nj.gov/comptroller/news/docs/report_tax_exempt.pdf 
State Auditor website, Goverment Auditing Standards, accessed 6/6/15: http://www.njleg.state.nj.us/legislativepub/auditor/030214.pdf</t>
  </si>
  <si>
    <t>Kathy Green, spokeswoman for Democratic Gov. John Hickenlooper, in a Dec. 24, 2014, phone call. 
Peter Marcus, Statehouse reporter for The Durango Herald newspaper, in a Dec. 22, e-mail. 
Governor John Hickernlooper's government website, accessed on April 20, 2015: http://www.colorado.gov/cs/Satellite/GovHickenlooper/CBON/1251592968310
Colorado general Assembly's official website, accessed on April 20, 2015: http://www.leg.state.co.us/clics/clics2014A/cslFrontPages.nsf/HomeSplash?OpenForm
Public Official Calendars, Colorado, accessed June 2015: https://www.scribd.com/collections/3520634/Colorado-Public-Official-Calendars</t>
  </si>
  <si>
    <t>Between Jan. 1 and April 15 each year, every elected official and every executive state officer shall file with the commission a statement of financial affairs for the preceding calendar year. Members of Washington State Investment Board are specifically required to file financial statements with the Public Disclosure Commission. The forms are not available online, but can be requested by phone or on the PDC website.</t>
  </si>
  <si>
    <t>The governor and other high-level executive branch employees are required to make annual filings listing assets, business affiliations, and sources of income. Family members are not covered under the disclosure laws, and are not required to report financial information. Public officers, the definition of which includes elected officeholders and cabinet secretaries, must also report any honoraria, reimbursements for expenses of more than $1,000 and gifts valued above $250.
Under section 5863. the records must be made available at reasonable hours for public inspection.</t>
  </si>
  <si>
    <t>Phone interview March 12, 2015, with Lee Roberts, state budget director. 
Phone interview March 11, 2015, with Chris Fitzsimon, director of NC Policy Watch. 
Phone interview March 11, 2015, with John Hood, former president of the John Locke Foundation.</t>
  </si>
  <si>
    <t>Charles Arlinghaus, The Josiah Bartlett Center for Public Policy, president, Feb. 11, 2015, Lowell, Mass., phone
Dennis Delay, New Hampshire Center for Public Policy Studies, economist, Feb. 11, 2015, Lowell, Mass., phone
N.H. tax-collection agency making changes after critical state performance audit, Ben Leubsdorf, Concord Monitor, August 27, 2013, http://www.concordmonitor.com/home/8188937-95/nh-tax-collection-agency-making-changes-after-critical-state-performance-audit?print=true
State audit questions tax credit awards to Friendly Kitchen, Boys and Girls Club, Red River Theatres, Annmarie Timmins, Concord Monitor, January 19, 2014, http://www.concordmonitor.com/home/10242983-95/state-audit-questions-tax-credit-awards-to-friendly-kitchen-boys-and-girls-club-red 
N.H. prison work-release program failing, audit finds, Norma Love, Associated Press, Nov. 27, 2013
http://www.seacoastonline.com/article/20131127/News/131129757</t>
  </si>
  <si>
    <t>Megan Sabbah, Executive Legal Assistant, Office of Governor Edmund G. Brown Jr., Dec. 23, 2014, email
Peter Scheer, Executive Director, First Amendment Coalition, Dec. 22, 2014, email
Thomas Peele, reporter, Bay Area News Group, Dec. 27, 2014, email
Times Mirror Co. v. Superior Court (State of California), 1991
http://law.justia.com/cases/california/supreme-court/3d/53/1325.html</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</si>
  <si>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Richard Brodsky, Former Member of the New York Assembly, March 17, 2015, New York, phone</t>
  </si>
  <si>
    <t>As for most public employees, the governor and cabinet-level officials must file Statements of Financial Interests (SFI) for the previous calendar year with the Office of State Ethics. The form must include information about their and their spouse’s finances, and those of dependent children living at home. When they leave office, officials have to file an SFI covering that part of the year when they worked for the government.
Statements must include information on businesses the official and family are associated with, sources of income, real estate, the names of securities worth more than $5,000 at fair market value, and, depending on the amount owed, a list of creditors, among other financial details.
Sec. 1-83 (c) also stipulates that the statement of financial interests "shall be a matter of public information". 
The Code of Ethics defines “Immediate family” as "any spouse, children or dependent relatives who reside in an individual’s household." 
Gov. Dannel Malloy has issued his own separate policy on SFIs. In a statement in the introduction of an information booklet on the website of the Office of State Ethics, the governor says:  "High ethical standards among our public servants in all branches of government are essential to preserving the public trust and to maintaining an ethical culture. This year, Connecticut was recognized as one of the nation’s leaders in transparency and accountability, according to the State Integrity Investigation done in partnership with the Center for Public Integrity, Global Integrity and Public Radio International."</t>
  </si>
  <si>
    <t>Matt DeCample, spokesman for Gov. (and AG) Mike Beebe  (2003-2014), January 21, 2015, telephone interview.
State Sen. David Sanders, January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Arkansas General Assembly calendar online, accessed January 19, 2015, http://www.arkleg.state.ar.us/assembly/2015/2015R/Pages/Home.aspx
Arkansas Governor’s website, accessed January 21, 2015, http://governor.arkansas.gov/</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</si>
  <si>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</si>
  <si>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Paul Townsend, Legislative Auditor, Nevada Legislature, Las Vegas, NV, March 19, 2015, by phone
Anjeanette Damon, Watchdog Reporter, Reno Gazette Journal, Las Vegas NV, April 7, 2015, by phone.
Geoff Dornan, Capitol Reporter, Nevada Appeal, Las Vegas, NV, April 15, 2015 and June 17, 2015, by phone.
"Nevada to Close Its Only Maximum Security Juvenile Detention Center," Anjeanette Damon, Reno Gazette Journal, March 11, 2015
http://www.rgj.com/story/news/2015/03/10/nevada-close-max-security-juvenile-detention-center/24718317/
Nevada Legislative Counsel, Audit Division, Wins Excellence in Accountability Award, National State Auditors Association, June 12, 2014
http://www.nasact.org/files/News_and_Publications/Press_Releases/2014_excellence_award_winners.pdf
Nevada Department of Administration, Division of Internal Audits, 2014 Annual Report, http://iaudits.nv.gov/uploadedFiles/iauditsnvgov/content/About/2014%20Annual%20report%20final.pdf</t>
  </si>
  <si>
    <t>The law at Adm 10.15(1) defines an administrative appeals process for unsuccessful bidders. Bidders do not need to go through the court system to appeal. But the process applies only for procurements for services over $50,000. Bidders/Proposers may challenge purchasing procedures concerning a solicitation or the intent to award a contract. Such challenges must be made in writing to the procuring agency head, detailing the specific nature of the complaint or objection and identifying the alleged violation of a Wisconsin Statute or a provision of a Wisconsin Administrative Code.
The law specifically says:  Any bidder or proposer or labor organization or organizations representing the appropriate certified state collective bargaining unit or units who is aggrieved in connection with a solicitation or a notice of intent to award a contract may protest to the procuring agency. The protestor shall file a notice of intent to protest in writing with the head of the procuring agency, or designee, within 5 working days after issuance of the solicitation, or after issuance of the letter of intent to award a contract, and shall serve the protest in writing on the head of the procuring agency, or designee, within 10 working days after issuance of the solicitation, or after issuance of the letter of intent to award a contract. 
A court case reaffirmed the department's ability to settle the protests. Wis. Stat. § 16.705(2) authorizes the DOA to promulgate rules regulating "the procurement of contractual services."  And "Right to protest. Any bidder or proposer... who is aggrieved in connection with a solicitation or a notice of intent to award a contract may protest to the procuring agency. ...Authority to resolve protests. The head of the procuring agency, or designee, shall have the authority to settle and resolve a protest of an aggrieved bidder or proposer concerning the solicitation or intent to award a contract."</t>
  </si>
  <si>
    <t>Mike Foley, Nebraska Lieutenant Governor and former State Auditor, phone interview, Feb. 27, 2015
Gavin Geis, executive director, Common Cause Nebraska, in-person interview, the Mill coffeeshop, March 11, 2015
Scottsbluff Star-Herald editorial, "Doing Right: Legislature responds to exploitation of the most vulnerable Nebraskans," March 9, 2014 
http://www.starherald.com/opinion/opinion-doing-right/article_716ceee2-a71e-11e3-acde-0019bb2963f4.html 
Deena Winter, NebraskaWatchdog.org, "Audit puts Nebraska woman in jail, alleges she plundered wards' accounts," Nov. 25, 2013 
http://watchdog.org/117809/foley-audit-2/
Deena Winter, NebraskaWatchdog.org, "Audit: Assistance checks cashed at Walmart, paycheck advance stores, keno parlor," April 1, 2013 
http://watchdog.org/77508/audit-assistance-checks-cashed-at-walmart-paycheck-advance-stores-keno-parlor/
Deena Winter, NebraskaWatchdog.org, "1 in 2 dropped from NE health program after scathing audit," Sept. 18, 2013 
http://watchdog.org/106420/1-in-2-dropped-from-ne-health-program-after-scathing-audit/
Chris Dunker, Lincoln Journal Star, "NU's first-class world travel slammed in audit; UNMC disagrees with report," Dec. 19, 2014;
http://journalstar.com/news/local/nu-s-first-class-world-travel-slammed-in-audit-unmc/article_1b0f9a15-9273-5872-b136-65f887c85e23.html
JoAnne Young, Lincoln Journal Star, "Auditor says audits, state business, hindered by major agencies," Dec. 7, 2012; 
http://journalstar.com/news/state-and-regional/statehouse/auditor-says-audits-state-business-hindered-by-major-agencies/article_4f273a48-aad6-5dcf-8a14-452983b5f802.html</t>
  </si>
  <si>
    <t>In Colorado, the governor, lieutenant governor, secretary of state, attorney general, and state treasurer, all file a “personal financial disclosure statement.” So does each member of the state Board of Education, the board of regents at the University of Colorado, and each member of the Public Utilities Commission. 
 The disclosure form asks where they get their money, what properties they own, who they creditors are if they owe more than $1,000 and the interest rate (but not how much they owe), entities with which they have a financial interest more than $5,000, list of entities they’re associated with that do business with the state, and any additional information they wish to disclose. The disclosures cover the filer, and also his or her spouse and any minor children living with them. These must be amended within 30 days if things change.
 Citizens can access the personal financial disclosure statements of the governor and state cabinet-level officials through the Office of the Secretary of State upon request under 24-6-202 (5).</t>
  </si>
  <si>
    <t>Mitch Tropila, State Representative and member of the Legislative Audit Committee, Great Falls (D), 20 March 2015, telephone, Helena, Montana.
Tori Hunthausen, Legislative Auditor, Legislative Audit Division, 18 February 2015, Helena, Montana, email
SB 0011 2015, M, http://leg.mt.gov/bills/2015/sb0099/SB0011_x.pdf
Performance Audit, Universal System Benefits Program, Public Service Commission Department of Revenue, May 2014, http://leg.mt.gov/content/Publications/Audit/Report/13P-06.pdf</t>
  </si>
  <si>
    <t>Kathryn Marquoit, Assistant Ombudsman for Public Access, telephone interview, 1/5/2015
Law gives you right to know: How to access Arizona public records, Pat Flannery, The Republic | azcentral.com 8:44 p.m. MST April 5, 2014, Accessed May 6, 2015, http://www.azcentral.com/story/news/investigations/2014/04/05/law-gives-right-know-access-arizona-public-records/7281741/
A journalist's wish list for Arizona's governor, Michael Squires, The Republic | azcentral.com 12:59 a.m. MST October 26, 2014, Accessed May 6, 2015, http://www.azcentral.com/story/news/arizona/politics/2014/10/26/squires-arizona-governor-journalis-wish-list-transparency/17951743/
Where's your governor? A state-by-state glance in light of the disappearance of S.C. Gov. Mark Sanford, The Associated Press 
on June 27, 2009 at 3:41 PM, updated December 04, 2009 at 10:55 PM, Accessed May 6, 2015, http://www.nola.com/news/index.ssf/2009/06/wheres_your_governor_a_stateby.html</t>
  </si>
  <si>
    <t>State regulations establish an official review of procurement decisions.
 According to §148-1-8 of the Code of State Rules (which carry the force of law) "Protest of a purchase order or contract awards must be submitted no later than five (5) working days after the award" in writing to the Purchasing Division. After review, the Purchasing Director or his/her designee will issue a written decision, and if deemed necessary conduct a hearing.</t>
  </si>
  <si>
    <t>In 2014, the Missouri Ethics Commission issued 185 final actions concluding investigations, more than any in previous years of the study period. A majority of final actions for recent years are dismissals. Its recent sanctions include a consent order for election printed matter requirement notification, a consent order for a $41,000 fee, and an order for $11,550 and the termination of a committee. These investigations are begun either as the result of a formal complaint or when a discrepancy is discovered in required filings, and the office requires no outside approval to begin an investigation.
According to executive director James Klahr, the commission has no backlog or delay in issuing final orders, but there are occasional delays in payment on fees due to difficulties within the Attorney General's office.
From July 2013 through June 2014, the Committee on Retirement, Removal and Discipline of Judges received 234 complaints and dismissed 199 of those for lack of merit. Twenty-one complaints were dismissed after investigation. Four complaints were dismissed after the commission issued an informal reprimand or cease and desist order. In the study period, only one formal hearing occurred, and it resulted in a judge being suspended without pay.
In 2013, the most recent year for which official reported data is available, the Office of Chief Disciplinary Counsel received 1,939 complaints, opened 374 investigations without referring the case to a regional disciplinary committee, issued 58 admonitions, and issued 125 “cautionary letters.”</t>
  </si>
  <si>
    <t>Robert Jackson, media director, Office of the State Auditor, Jefferson City, Missouri, 25 March 2015, interview by phone.
Eric Lipton, “Missouri Attorney General Puts Limit on Contributions,” New York Times, 19 November 2014, accessed 13 April 2015, http://www.nytimes.com/2014/11/20/us/missouri-attorney-general-chris-koster-puts-limit-on-contributions.html
Alex Stuckey, “Audit: Koster hasn't implemented conflict of interest policy,” St. Louis Post-Dispatch, 24 March 2015, accessed 13 April 2015, http://www.stltoday.com/news/local/govt-and-politics/audit-koster-hasn-t-implemented-conflict-of-interest-policy/article_9ab0f47d-bb93-5c9e-9bd7-c007946e56c5.html
Rachel Lippmann, “Mo. Supreme Court Rejects Challenge To Withheld Appropriations,” St. Louis Public Radio, 1 October 2013, accessed 13 April 2015, http://news.stlpublicradio.org/post/mo-supreme-court-rejects-challenge-withheld-appropriations
Marshall Griffin, “Schweich Releases Audit Critical Of Nixon's Withholding Of Money From Budget,” St. Louis Public Radio, 8 September 2014, accessed 13 April 2015, http://news.stlpublicradio.org/post/schweich-releases-audit-critical-nixons-withholding-money-budget
John Watson, Audit of the Office of Attorney General, State Auditor, March 2015, accessed 13 April 2015, http://auditor.mo.gov/Repository/Press/2015013688803.pdf
Tom Schweich, Follow-Up Report On Audit Findings: Public Safety, Missouri State Highway Patrol, State Auditor, November 2013, accessed 13 April 2015, http://auditor.mo.gov/Repository/Press/2013117144631.pdf
Tom Schweich, Follow-Up Report On Audit Findings: Missouri State Public Defender, State Auditor, March 2013, accessed 13 April 2015, http://auditor.mo.gov/Repository/Press/2013-027.pdf</t>
  </si>
  <si>
    <t>Brett Kittredge - state auditor's office communications director - e-mailed questions and answers - Feb. 4, 2015
State auditor's office 2014 annual report: www.osa.ms.gov/documents/annual-rpt/annual14.pdf
News article: Auditor returns $30K to Panola County agencies - The Associated Press - April 4, 2014: www.clarionledger.com/story/news/local/2014/04/04/auditor-returns-30k-to-panola-county-agencies/7333297/</t>
  </si>
  <si>
    <t>Virginia Public Procurement Act allows public bodies to establish an administrative appeals process for hearing protests of a decision to award or a contract award, appeals from refusals to allow withdrawal of bids, appeals from disqualifications and determinations of nonresponsibility and appeals from decisions on disputes over contract performance. The process must have a disinterested person or panel hear the case. The decision can be appealed to a court.</t>
  </si>
  <si>
    <t>All agencies that have original or delegated procurement authority for goods or services must have a clear and transparent protest process. The protest process must include a protest period after the apparent successful bidder is announced but before the contract is signed.</t>
  </si>
  <si>
    <t xml:space="preserve">The Ethics Commission posts all lobbying disclosure reports on its new Guardian system online as soon as they are filed. 
The documents can be downloaded for free without any FOIA request, site registration or form. </t>
  </si>
  <si>
    <t>The governor and cabinet-level officials are required to file an asset disclosure form at the time of their candidacy, annually while in office, and upon leaving office. The disclosure shall contain investments, interests in real property and income. Included are the community property assets and income of spouse, registered domestic partner and dependent children.
"Immediate family" is defined in the state of California as the spouse and dependent children. 
 All documents required by the Political Reform Act are public records (§81008).</t>
  </si>
  <si>
    <t>The Mississippi Ethics Commission initiates investigations of alleged violations of ethics and access-to-information laws when complaints are filed. It issues subpoenas, holds administrative hearings and orders government agencies to produce public records or cites them for unlawfully closing meetings. The commission is authorized to impose fines for violations.
For example, the commission ruled Tupelo city officials violated the law by not making public the mayor's text messages. In another case, the commission ruled that the Lauderdale County Board of Supervisors violated the law by holding meetings without providing public notice and access.</t>
  </si>
  <si>
    <t>All public officials, including the governor and state-level cabinet officials, are required by law to file a yearly asset disclosure form. The form must identify each employer and source of gross income amounting to more than $1,000 annually for both the public official and his/her spouse. The form must also specify each source of gross income more than $12,500. In other words, for each source of income, the form must note whether it was greater than $1,000 (between $1,000 and $12,500) or greater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By law the asset disclosure forms must be made publicly accessible on the Secretary of State website for free. § 21-8-701. 
 While the statutory definition of "family" includes children, there is no requirement for the children of public officials to be included on the asset disclosure forms. § 21-8-402.</t>
  </si>
  <si>
    <t>Ark. Code 7-6-203 (g-h), "Campaign Financing," 1975
http://law.justia.com/codes/arkansas/2012/title-7/chapter-6/subchapter-2/section-7-6-203/
---
Peer Reviewer Source:
"Former Sen. Paul Bookout pleads to federal felony in expense account abuse," Arkansas Times, March 11, 2015.         "Arkansas lieutenant governor resigns over ethics violations," Reuters, January 14, 2014.</t>
  </si>
  <si>
    <t>Joel Alter, Program Evaluation Division, Minnesota Office of the Legislative Auditor, 7 April 2015, St. Paul, Minnesota, phone interview
Rebecca Otto, State Auditor, Minnesota Office of the State Auditor Rebecca Otto, 6 April 2015, St. Paul, Minnesota, email interview. 
Shelly Watterud, Administrative Support, Office of the Legislative Auditor, 7 April 2015, St. Paul, Minnesota, phone interview. 
Grant County, Elbow Lake, Minnesota, Audit Practice Division, Office of the State Auditor, 31 December 2013, 
Joel Alter, Program Evaluation Division, Minnesota Office of the Legislative Auditor, 7 April 2015, St. Paul, Minnesota, phone interview
Rebecca Otto, State Auditor, Minnesota Office of the State Auditor Rebecca Otto, 6 April 2015, St. Paul, Minnesota, email interview. 
Shelly Watterud, Administrative Support, Office of the Legislative Auditor, 7 April 2015, St. Paul, Minnesota, phone interview. 
Grant County, Elbow Lake, Minnesota, Audit Practice Division, Office of the State Auditor, 31 December 2013, http://www.auditor.state.mn.us/reports/aud/2013/financialStatements/grantcountyfsml_13_report.pdf
Management and Compliance Report, Ramsey County, Saint Paul, Minnesota, Office of the State Auditor, 31 December 2013, http://www.auditor.state.mn.us/reports/aud/2013/financialStatements/ramseycountyml_13_report.pdf</t>
  </si>
  <si>
    <t>The Minnesota Campaign Finance and Public Disclosure Board can impose sanctions in the form of a monetary fine for lost fees and/or penalties, or impose a conciliation agreement such as requiring additional training or probation. The matter could also be referred to the Attorney General or a county attorney. The Board itself does not charge or prosecute criminal matters.
 The Board has investigated and imposed sanctions in several prominent ethical cases in the last two years, such as a $100,000 fine to the Minnesota Senate Caucus Party Unit for coordinating campaign mailings with Senate candidates a year before. That investigation was prompted by a series of complaints by the Republican Party of Minnesota. 
 In February 2015, the Board made a ruling on a complaint concerning a conflict of interest related to Sen. David Tomassoni (DFL-Chisholm). Tomassoni accepted an outside job with a group that lobbied for northern Minnesota cities and schools. The Board ruled that Tomassoni’s involvement was not a conflict of interest but added that the their jurisdiction was limited. 
 The Minnesota Board on Judicial Standards does independently initiate an investigation or investigate a potential violation based off of complaint or request of the Chief Justice of the Supreme Court.
 In 2013, the Board received 108 written complaints of judicial misconduct according to their annual report. Of those, the Board conducted 24 investigations with three of those cases deemed substantial and resulted in discipline of the judges.</t>
  </si>
  <si>
    <t>A protest may be filed with the protest officer by  an actual or prospective bidder who believes he was treated unfairly in the procurement process.</t>
  </si>
  <si>
    <t>In Arizona, all elected officials are required to file financial disclosure statements, which also legally covers the finances of the "members of the household," which includes a spouse and minor children in custody of the official. 
The statements are in the custody of the Arizona Secretary of State, and are available to the public, either on the office's website or by filing a public records request.</t>
  </si>
  <si>
    <t xml:space="preserve">Section 2155.076 empowers the state comptroller and other state agencies to develop “protest procedures” for resolving vendor protests to purchasing issues.  </t>
  </si>
  <si>
    <t>Title 16 Chapter 6 Article 1 - 901, Definitions
http://www.azleg.gov/FormatDocument.asp?inDoc=/ars/16/00901.htm&amp;Title=16&amp;DocType=ARS
Title 16 Chapter 6 Article 1 - 915, Contents of campaign finance reports 
http://www.azleg.gov/FormatDocument.asp?inDoc=/ars/16/00915-01.htm&amp;Title=16&amp;DocType=ARS
Laws current as of March 30, 2015.</t>
  </si>
  <si>
    <t>No such law exists.
 There is a law, SDCL 5-18D-27, that allows for appeals when the state auditor stops the execution of a contract, but there is no law that allows for appeals by a losing bidder.</t>
  </si>
  <si>
    <t>Public Officers and Employees, Title 36, Chapter 25, Section 6, 1997.
Elections, Title 17, Chapter 5, Section 7, 2006.
Elections, Title 17, Chapter 5, Section 7.1, 2013.
http://alisondb.legislature.state.al.us/alison/codeofalabama/constitution/1901/constitution1901_toc.htm, accessed Feb. 18, 2015.</t>
  </si>
  <si>
    <t>State law says that “prior to the commencement of an action in court concerning the controversy, any actual respondent who claims to be aggrieved in connection with a procurement authorized under this chapter may protest to the chief procurement officer. The protest shall be submitted in writing within seven (7) calendar days after such claimant knows or should have known of the facts giving rise to the protest. Any issues raised by the protesting party after the seven-day period shall not be considered as part of the protest. In the case of a pending award, a stay of award in accordance with subsection (e) may be requested.” Tenn. Code Ann. § 12-3-514(a)</t>
  </si>
  <si>
    <t>A.S. 15.13.112, Uses of Campaign Contributions Held by Candidate or Group (http://www.touchngo.com/lglcntr/akstats/statutes/title15/chapter13/section112.htm),  accessed Feb. 16, 2015; 
A.S. 15.13.116 (8), Disbursement of Campaign Assets After Election, (http://www.legis.state.ak.us/basis/folioproxy.asp?url=http://wwwjnu01.legis.state.ak.us/cgi-bin/folioisa.dll/stattx08/query=[JUMP:%27AS1513116%27]/doc/{@1}); accessed Feb. 15, 2015; 
2AAC 50.396 (http://doa.alaska.gov/apoc//CurrentTopics/20111222_adopted_regulations/), accessed Feb. 15, 2015</t>
  </si>
  <si>
    <t>Idaho Code Section 1-21, 1967, amended 1990 and 2011
http://legislature.idaho.gov/idstat/Title1/T1CH21.htm</t>
  </si>
  <si>
    <t xml:space="preserve">SC Code 11-35-4210 outlines a detailed grievance procedure for unsuccessful bidders. The unsuccessful bidder is required to submit his grievance in writing, with appropriate citations to state law, establishing "both the grounds of the protest and the relief requested with enough particularity to give notice of the issues to be decided." 
If the issue cannot be settled by mutual agreement, the issue proceeds to  administrative review, conducted by the chief procurement officer. There is also a provision to halt procurement proceedings due to a protest, unless the appropriate chief procurement officer determines that it is not in the best interests of the state. </t>
  </si>
  <si>
    <t xml:space="preserve">No such law exists. Wyoming statute does not prohibit the personal use of campaign contributions or specify how candidates can spend political funds. </t>
  </si>
  <si>
    <t>Hawaii State Constitution, Article IV, Section 5, Retirement, removal, discipline, 1968, http://www.capitol.hawaii.gov/hrscurrent/Vol01_Ch0001-0042F/05-Const/CONST_0006-0005.htm</t>
  </si>
  <si>
    <t>Based on the cases it has handled, the commission responds to complaints and does not initiate investigations. Critics say the Ethics Board is an obscure part of state government and has "no teeth" to enforce ethical standards.
In July 2013, the Ethics Board found that a Michigan Department of Transportation employee had violated the State Ethics Act by informing a billboard company that it faced competition from another firm in its bid to put up a billboard on a small stretch of Michigan freeway. The board did not impose sanctions on the MDOT employee but instead instructed the department to engage in better training of workers that would educate them about not sharing confidential information with vendors. 
In November 2013, the Ethics Board considered the case of two state employees with apparent conflicts of interest who allegedly tried to rig a statewide contract for legal transcription services. The board decided to dismiss the case and the workers faced no punishment.</t>
  </si>
  <si>
    <t>Campaign funds may only be used for a political purpose. When someone leaves public office and is no longer seeking election, he or she may return donations to contributors, donate the money to charity or use the committee like a PAC to make donations to candidates or committees. State law defines political purposes thusly:
 (16) An act is for "political purposes" when it is done for the purpose of influencing the election or nomination for election of any individual to state or local office, for the purpose of influencing the recall from or retention in office of an individual holding a state or local office, for the purpose of payment of expenses incurred as a result of a recount at an election, or for the purpose of influencing a particular vote at a referendum. In the case of a candidate, or a committee or group which is organized primarily for the purpose of influencing the election or nomination for election of any individual to state or local office, for the purpose of influencing the recall from or retention in office of an individual holding a state or local office, or for the purpose of influencing a particular vote at a referendum, all administrative and overhead expenses for the maintenance of an office or staff which are used principally for any such purpose are deemed to be for a political purpose.
 (a) Acts which are for "political purposes" include but are not limited to:
 1. The making of a communication which expressly advocates the election, defeat, recall or retention of a clearly identified candidate or a particular vote at a referendum.
 2. The conduct of or attempting to influence an endorsement or nomination to be made at a convention of political party members or supporters concerning, in whole or in part, any campaign for state or local office.
 (b) A "political purpose" does not include expenditures made for the purpose of supporting or defending a person who is being investigated for, charged with or convicted of a criminal violation of state or federal law, or an agent or dependent of such a person.</t>
  </si>
  <si>
    <t>Georgia Constitution Article VI, Section 7, paragraph VI and VII. http://law.justia.com/constitution/georgia/conart6.html
Canons of the Code of Judicial Conduct (2008). http://www.deontologie-judiciaire.umontreal.ca/fr/magistrature/documents/Georgia_Code_of_Judicial_Conduct.pdf
Judicial Qualifications Commission, accessed March 3, 2015. http://www.gajqc.com/functions_procedures.cfm</t>
  </si>
  <si>
    <t>The Massachusetts State Ethics Commission regularly imposes sanctions on offenders of the state’s conflict of interest and financial disclosure laws, including issuing fines, referring cases to law enforcement for further action and engaging in remedial training for those who have run afoul of the laws and regulations.   Since Jan. 1, 2013, the agency has publicly announced investigations of several state employees and has announced disposition agreements for at least five other current and former state workers.
Peter Sturges, a Boston attorney who served as the agency’s Executive Director for seven years,  said each complaint that comes into the Commission is reviewed, whether that is an anonymous call about a public employee, a referral from another agency or something Ethics’ staff sees in a news article.   Asked if the Commission exercised its independence and authority sufficiently, Sturges said:  “Absolutely.” 
The Commission also routinely provides advice and guidance to state employees trying to determine whether their relationships or activities pose a conflict of interest.  In March, the Commission cleared the new Revenue Commissioner, Mark Nunnelly, to work for the state without compensation.  Nunnelly, a former executive with Bain Capital, had requested the guidance because of his service on several corporate boards.   Following his discussions with Ethics, Nunnelly resigned from a number of the boards before accepting the Revenue position in Gov. Charlie Baker’s administration.   
The Commission on Judicial Conduct does not disclose information about ongoing investigations, but all indications are that, when necessary it does investigate potential violators of the law.  The CJC initiates investigations if supplied with credible information alleging a judge is engaged in misconduct, according to a former judge.</t>
  </si>
  <si>
    <t>While West Virginia Code does not expressly forbid personal use of campaign funds, 3-8-9 does require that expenditures be made only for specific political purposes (16 purposes are defined in the law). 
 According to 3-8-10, excess campaign funds may be “used by the candidate to defray any usual and customary expenses incurred in connection with his or her duties as a holder of public office,” or they may be transferred to a future campaign, given to another candidate or political action committee ($1,000 limit), given to a political party ($15,000 limit), returned to donors, or given to charity. 
 There is no express prohibition against retiring public officials retaining control of excess campaign contributions.</t>
  </si>
  <si>
    <t>Pursuant to § 37-2-52 and procurement regulation 1.6, unsuccessful bidders can initiate a bid protest, in writing, with the chief purchasing officer within 2 weeks of discovering the issue that they wish to appeal. The chief purchasing officer shall "promptly" notify the complainant in writing of his or her decision, and explain the reasons.</t>
  </si>
  <si>
    <t>The governor and lieutenant governor are required to file asset disclosure forms, along with anyone who is hired or appointed in a department in the executive branch as the head or deputy director of a division. Special assistants to the head of the department also must file. The income of spouses or domestic partners and children must be included. The form is standardized and available online or in print from the Alaska Public Offices Commission on or shortly after the March 15 filing deadline. (While other elected officials must file within 30 days of being elected, the governor has until March 15.)</t>
  </si>
  <si>
    <t>All public officials, including the governor and cabinet-level officials, must file statements of economic interests each year that cover financial information about themselves, their spouses and their dependent children. Names of parents and adult children also must be listed on the disclosures.
The statements must include the total combined household income for the public official, along with the name of each business they were involved with and the amount made from those businesses. The forms have to include businesses for which the officials, their spouses and dependents owned 5 percent or more of the stock or served as officers, if they received $1,000 or more from the business during the year. The statements also must include any occupations in which the officials and their spouses spent one-third or more of their working time during the year. 
 If the public officials or their spouses are involved in professional services or consulting businesses, the officials must include on their disclosure forms the number of clients and amount of money made from clients that fell into a broad range of categories, including utilities, banking, retail, insurance, manufacturing and real estate. 
 The disclosure forms also include the value of any investment real estate held by the public officials,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public officials and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 
 Also, any spouse of a public official or candidate who is employed or has a contract with the state or federal government or who works for a company that receives half or more of its revenue from the state must file a financial disclosure reporting the job to the Ethics Commission.</t>
  </si>
  <si>
    <t>Contributions cannot be used by candidate's personal use except for the following exceptions:
 1. repayment of personal loans made by the individual to political committees shall be reported pursuant to RCW 42.17A.240 (however, contributions may not be used to reimburse a candidate for loans totaling more than $4,700 made by the candidate to the candidate's own authorized committee),
 2. reimbursement for election/postelection out-of-pocket election/expenses, and
 3. to cover lost earnings incurred as a result of campaigning or services performed for the political committee.
 Lost earnings shall be verifiable as unpaid salary, or when the individual is not salaried, as an amount not to exceed income received by the individual for services rendered during an appropriate, corresponding time period.
 Surplus funds must be donated to charities or transferred to political or caucus political committee, returned to donors or deposited in a separate account for future campaign for same office.</t>
  </si>
  <si>
    <t>Kelly Miller, state relations officer, Office of Auditor General, email conversation, April 6, 2015, phone interview, April 7, 2015                                                                            
Office of Auditor General website, Reaction and response to an audit report, http://www.audgen.michigan.gov/about-oag/about-oag.html#reaction-and-response-to-audit-report                                                                                                                       
Kurt Weiss, State Budget Office, email conversation, June 29, 2015
Office of Internal Audit Services, Audit Charter, http://michigan.gov/budget/0,1607,7-157-49629---,00.html
---
Peer Reviewer Source:
Office of the Auditor General annual report 2014; http://audgen.michigan.gov/images/annual_reports/annrpt14.pdf</t>
  </si>
  <si>
    <t>Ohio's lobbying disclosure documents are online, and are searchable by lobbyist, recipient or employer, by filing period. Since Ohio does not require compensation reports, they are not available. The expenses reported are primarily meals for state officials, not overall expenses for lobbying.</t>
  </si>
  <si>
    <t xml:space="preserve">Virginia Code § 24.2-948.4 states: "It shall be unlawful for any person to convert any contributed moneys, securities, or like intangible personal property to his personal use or to the use of a member of the "immediate family". Immediate family is a spouse or child who is a dependent and lives in the household. defined as "(i) a spouse and (ii) any child who resides in the same household as the legislator and who is a dependent of the legislator." under § 30-101. Under the ethics bill passed in 2015, which will go into effect Jan. 1, 2016, the definition of immediate family was expanded to any dependent living in the legislator's house. However, the candidate may use campaign funds for unreimbursed expenses of official duty. And the Attorney General has explained that the prohibition only occurs in the context of a final filing, meaning when a candidate will no longer seek office. This means that officeholders and perennial candidates may keep their candidate committees running and use those funds with no prohibitions from election cycle to election cycle until retirement.
§ 24.2-948.4 (D) outlines the only acceptable uses of surplus campaign funds, and reiterates that it is "unlawful for any person to convert any contributed moneys, securities, or like intangible personal property to his personal use or to the use of a member of the candidate's "immediate family".
Furthermore, § 24.2-946(E) requires the Virginia Board of Elections to provide, a summary of the Campaign Finance Disclosure Act "to each candidate, person, or committee... a written explanation prepared by the Attorney General of the provisions of the Act that prohibit the personal use of campaign funds." The explanation is required to cover "the provisions that prohibit the personal use of campaign funds" and "delineate the differences between prohibited personal uses of campaign funds and permitted uses of the funds." </t>
  </si>
  <si>
    <t xml:space="preserve">The names of registered lobbyists and organizations they represent are available online soon after the lobbyists register. However, disclosures of lobbyists’ expenditures are available only by request.
Expenditures for three lobbyists representing North Dakota cities were obtained for the purposes of this study. A request was made on May 4, 2015, and the documents were provided June 1, 2015, nearly a month later. An official with the Office of Secretary of State said staff were swamped and unable to fulfill the request sooner. Prior to this, officials at the agency said no one had requested lobbyists expenditures during the study period. </t>
  </si>
  <si>
    <t>When filings are due the Secretary of State's Office can sometimes be inundated so that posting filings can be delayed, but generally filings are available within  three weeks, online and at no cost.  The staff that handles the reports was cut from nine people to five 5 people as a result of budget cuts by the legislature in 2011. The staff remains at five persons.  Thus, there can be delays. Also, state law was changed in 2013 to mandate electronic filing for reports and registrations. But the filer must also send in an original, notarized hard copy, and a report isn't considered filed until the hard copy is received. In 2013, it took an average of three days to get reports to the web site. In 2014, it was 16 days and so far in 2015 it has been 15 days.</t>
  </si>
  <si>
    <t>Jan. 24-30 emails with Gov. Bill Walker spokeswoman Grace Jang;
Jan. 24-30 emails with State of Alaska public records specialist Angela Hull;
Alaska Legislature website homepage under sections "Floor Calendar," "Daily Schedule" and "Meetings," (http://akleg.gov/), accessed Jan. 30, 2015</t>
  </si>
  <si>
    <t>Suzanne Bump, State of Massachusetts,  Auditor General , interviewed Feb. 9, 2014 by telephone.
“Massachusetts Auditor Suzanne Bump Flags $1.3 million in questionable Medicaid dental billings,” Dan Ring
The Republican/MassLive March 13, 2013 – website accessed Feb. 16, 2015
http://www.masslive.com/news/index.ssf/2013/03/auditor_suzanne_bump_flags_13.html
"Audit faults $35m in Medicaid Outlays" Kay Lazar, Travis Andersen
Boston Globe, Dec. 11, 2014 – website accessed Feb. 16, 2015
http://www.bostonglobe.com/metro/massachusetts/2014/12/11/state-auditor-criticizes-million-questionable-claims-paid-for-health-coverage-immigrants/Oo9dlbNRTXfSxVrblxjnDP/story.html</t>
  </si>
  <si>
    <t>The state's Open New York website provides all information given by lobbyists in a spreadsheet format on its website. Information in the spreadsheet includes the lobbyists' names and contact information, client names, clients' business nature, expenses, compensation, bills or issues lobbied and officials lobbied, although officials' names are not included.
 The Joint Commission on Public Ethics (JCOPE) uses a slightly more complicated format for its online disclosures, but full lobbying disclosure documents, including registration, expenses and compensation, are available on the JCOPE website as well. The documents are available immediately and at no cost.</t>
  </si>
  <si>
    <t>Kim Chandler, state government reporter, The Associated Press, phone interview, April 10, 2015.
The Office of Alabama Governor Robert J. Bentley, http://governor.alabama.gov/, accessed on April 10, 2015.
Phil Rawls, former government reporter, the Associated Press, June 2, 2015, telephone interview.
The Alabama Legislature, http://www.legislature.state.al.us/aliswww/aliswww.aspx, accessed on April 10, 2015</t>
  </si>
  <si>
    <t>A YES score is earned if the law requires the governor, state-level cabinet officials, and their immediate family to file an asset disclosure form while in office, and the disclosures are publicly available. 
A MODERATE score is earned if the law requires the governor and state-level cabinet officials to file an asset disclosure form while in office but not their family. 
A NO score is earned if no such law exists or it exists but the disclosure forms are not available to the public.</t>
  </si>
  <si>
    <t>1. Richard Keevey, Princeton and Rutgers Professor, former NJ budget director, phone interview 2/12/15. 
 2. Joe Perone, Treasury spokesman, 2/26/15 phone interview. 
  3. New Jersey Spotlight statehouse reporter John Reitmyer, 3/2/15 interview.</t>
  </si>
  <si>
    <t>The meeting calendars of the legislature are available to the public, but there are not calendars for individual legislators. The governor’s calendar of public appearances is made public weekly the Friday of the previous week, but there is no indication of what he’s doing and who he is meeting with the rest of the time.</t>
  </si>
  <si>
    <t>The Secretary of State provides a database of lobbyist reports, although there have been problems with access and with timely posting. A law scheduled to go into effect in June 2015 (HB 115) requires that the reports be published within five days.</t>
  </si>
  <si>
    <t>Are there regulations governing conflicts of interest by the executive branch (defined here as governors and/or cabinet-level officials)?</t>
  </si>
  <si>
    <t>Stephen Norton, New Hampshire Center for Public Policy Studies, executive director, Feb. 3,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Governor Hassan Applauds Bipartisan Budget Agreement, Communications Office of Gov. Maggie Hassan, June 20, 2013 http://www.governor.nh.gov/media/news/2013/pr-2013-06-20-bipartisan-budget.htm</t>
  </si>
  <si>
    <t>In practice, it is rare for the Commission to independently initiate an investigation into issues of legislative ethics over which it has jurisdiction. In part this is because relatively few complaints are received, say officials. In addition, the Commission does not have jurisdiction over either executive or judicial branch, or civil servant ethics. 
 However, the Commission also presides over campaign finance and lobbyist and executive branch disclosures, and can, and does, investigate complaints and impose penalties on offenders when necessary. Examples included:
  • In early 2013, a National Humane Society lobbyist failed to register within 15 days of initiating lobbying activity and was assessed a $200 penalty.
  • On May 22, 2014, the commission fined two PACs — Green Jobs for ME and the People for Lewiston-Auburn Committee — $15,000 after a three year-investigation. 
  • On May 28, 2014, the National Organization for Marriage PAC was assessed a $50,250 penalty — the largest campaign finance penalty ever levied in Maine, following a multi-year investigation.
 Still, such fines are relatively rare, and often fines are greatly reduced or waived to near insignificance. While Maine law gives the Commission jurisdiction to reduce fines, or waive them when it deems the punishment too great for the crime, advocacy groups in Maine warn such waivers set a dangerous precedent. A review of Commission minutes makes clear that "requests for waivers" of penalties from offenders dominate meeting agendas — suggesting that candidates (and perhaps others monitored by the commission) are aware of the board's leniency. In 2015, the Maine Ethics Commission, perhaps recognizing this pattern, resolved to reconsider "past practices in granting waivers of late-filing penalties." No decision has been reached of yet. 
 The Maine Ethics Commission does not cover the executive and judicial branches.</t>
  </si>
  <si>
    <t>Board of trustee members, committee members, senior management staff, procurement staff, program administrators, and all investment staff involved in investment decisions file personal disclosure forms, known as statements of economic interest.</t>
  </si>
  <si>
    <t>A list of lobbyists registered for the current year is typically posted on website of the secretary of state shortly after the start of the year. The lobbyists’ quarterly statements of fees and expenses are typically posted on the website within a few weeks of being filed with the office, however, it’s not uncommon for several dozen lobbyists to miss the deadline and file in the coming days or weeks. 
The Secretary of State’s Office allows the forms to be viewed or copied in the office upon request. The office does not post online the annual registration forms, which contain information about the type of issues of interest to the lobbyist. Those forms are made available for inspection upon request at the office. Copies can be made for free, but if a requestor wants more than 20 pages, the office charges 10 cents a page.</t>
  </si>
  <si>
    <t>Reports are available online as soon as they are filed. For citizens who lack computer access, staff will provide mailed copies at a reasonable cost— photocopies and, as allowed by statute, employees' time when it exceeds four hours.</t>
  </si>
  <si>
    <t>Jan 30, 2015, and Feb. 4, 2015, email interviews with Reid Magney, public information officer, Wisconsin Government Accountability Board 
Tokaji, Daniel P., America's Top Model: The Wisconsin Government Accountability Board (January 16, 2013). Ohio State University (OSU) - Michael E. Moritz College of Law. Available at SSRN: http://ssrn.com/abstract=2201587 or http://dx.doi.org/10.2139/ssrn.2201587 
"Time to blow up Wisconsin's Government Accountability Board" Milwaukee Journal-Sentinel, Christian Schneider | In My Opinion, Dec. 17, 2014   http://www.jsonline.com/news/opinion/time-to-blow-up-wisconsins-government-accountability-board-b99410072z1-286105021.html
Legislative Audit Bureau, Audit of GAB, December 2014 
lab_audit_report_14_14_full_pdf_13314.pdf
"Elections board head defends agency in the wake of audit, GOP criticism," Wisconsin State Journal, By Mary Spicuzza, Dec. 17, 2014  
http://host.madison.com/news/local/govt-and-politics/elections-board-head-defends-agency-in-the-wake-of-audit/article_67c0c181-e5df-590c-8f96-93cece231d6b.html
Governance Accountability Board website, accessed April 20, 2015 and May 16, 2015 
http://www.gab.wi.gov/campaign-finance
GAB Campaign Finance Settlement Offer Schedule  http://www.gab.wi.gov/sites/default/files/page/campaign_finance_settlement_offer_schedule_3_25_20_14957.pdf</t>
  </si>
  <si>
    <t>State legislative staff maintain a website with lists of lobbyists and their employers and reported expenditures, accompanied by photos of each lobbyist. Expenditures are also sorted by legislator on a separate page. The website is easily accessible by the public at no cost.</t>
  </si>
  <si>
    <t>Dean Fausset, Director, Wyoming Department of Administration and Information, April 29, 2015, phone.  
State of Wyoming House Bill No. 1 General Government Appropriations, Wyoming State Legislature website, 2014
http://legisweb.state.wy.us/2014/Introduced/HB0001.pdf
Workforce Report 2014, Department of Administration &amp; Information Human Resources Division website, 2014, accessed June 8, 2015
http://www.wyoming.gov/loc/06012011_1/DOCS%20HR/Forms%20and%20Documents/WFR2014.pdf</t>
  </si>
  <si>
    <t>Dave Ammons, communications director for Washington Secretary of State via email 3/10/2015;
Kathy Sakahara, League of Women Voters of Washington via email 3/11/2015; 
Lori Augino, Director of Elections, Office of the Secretary of State via email 3/12/2015</t>
  </si>
  <si>
    <t>""Michigan Lobby Registration Act reporting thresholds""
http://www.michigan.gov/documents/sos/2015Thresholds_476332_7.pdf</t>
  </si>
  <si>
    <t>All lobbying disclosure documents are available online, in aggregated forms, generated HTML format, and raw data, through the Missouri Ethics Commission's website. They are openly available for free and do not require a formal Sunshine Law request. Summary reports are available through the website for expenditures of all lobbyists per lobbied official, expenditures per principal, and expenditures per lobbyist.</t>
  </si>
  <si>
    <t>In law, senior members of the state civil service are required to file an asset disclosure form.</t>
  </si>
  <si>
    <t>Phil Kabler, statehouse correspondent for the Charleston Gazette, in a telephone interview from the state Capitol on Jan. 19, 2015.
Jake Glance, spokesman for Secretary of State’s Office, in an email interview from the state Capitol on Jan. 22, 2015.
Jack Rogers, retired state department head, in a telephone interview from his home in Charleston WV on Jan. 21, 2015.</t>
  </si>
  <si>
    <t xml:space="preserve">All lobbying disclosures going back to 2009 are available online at no cost. Older disclosures are available upon request and the Commissioner of Political Practices is responsive to records requests. </t>
  </si>
  <si>
    <t>Interview with Cameron Quinn, professor at George Mason University, interviewed on Feb. 5, 2015; Interview with Jack Young, election law expert at Sandler, Reiff, Lamb, Rosenstein &amp; Birkenstock, interviewed on Feb. 5; interview with Quentin Kidd, professor at Christopher Newport University on Feb. 18.
"Voting irregularities in Virginia Beach, Newport News," Scott Daugherty and Cindy Clayton, The Virginian-Pilot, 5 November 2014. http://hamptonroads.com/2014/11/voting-irregularities-virginia-beach-newport-news
"Voters find faulty touch screens, confusing new voter ID law and failing lights at polls," Annys Shin and Aaron C. Davis, The Washington Post, 4 November 2014. http://www.washingtonpost.com/local/dc-politics/voters-find-faulty-touch-screens-confusing-new-voter-id-law-and-failing-lights-at-polls/2014/11/04/23dc3f8c-6101-11e4-9f3a-7e28799e0549_story.html
"Almost 800 cast provisional ballots because of voter ID law," Markus Schmidt, Richmond Times-Dispatch, 24 November 2014. http://www.richmond.com/news/virginia/government-politics/article_c93b3725-966a-5b20-ba63-c8f28e16c6f9.html
"Old Dominion + Old Machines=New Problems: electionline Weekly on Virginia Decertification Issue," Doug Chapin, Election Academy at Humphrey School of Public Affairs, 10 April 2015. http://blog.lib.umn.edu/cspg/electionacademy/2015/04/old_dominion_new_problems_elec.php
"Fairfax County Electoral Board Refers Potential Voter Fraud Cases for Investigation," Fairfax County Virginia, 25 August 2014. http://www.fairfaxcounty.gov/news/2014/voter-fraud-investigation.htm</t>
  </si>
  <si>
    <t>People can view lobbyists reports on the Mississippi secretary of state's website. They include their registration, expense and compensation reports. The online database is searchable by lobbyists and clients lists but not by the people or government agencies being lobbied. The reports are readily available on the website when they're filed</t>
  </si>
  <si>
    <t>Lobbying disbursement reports can be found on the Minnesota Campaign Finance and Disclosure Board’s website. Reports are organized by year, lobbyist name and/or association and can be downloaded from the website for free in PDF form. The Campaign Finance Board has also provided raw data to journalists when requested. Goldsmith said the turnaround for raw data is typically 72 hours, sometimes the next day.</t>
  </si>
  <si>
    <t>Laurie McCallum, Chair of the state Labor and Industry Review Commission and  former chair of the state Personnel Commission for 13 years, former First Lady of Wisconsin, face-to-face interview Jan. 26, 2015, and email interviews Jan. 27, 2015, email interviews Feb. 8, 2015, and Feb. 9, 2015.
"Wisconsin officials discuss streamlining civil service rules," By Jason Stein and Dana Ferguson, Milwaukee Journal Sentinel 
June 30, 2014
http://www.jsonline.com/news/statepolitics/wisconsin-officials-discuss-streamlining-civil-service-rules-b99298629z1-265300231.html
Wisc.Jobs, the Official State of Wisconsin Government job site!
http://wisc.jobs/public/index.asp
WISCERS: The best resource for State of Wisconsin At-Risk employees
 http://ers.state.wi.us/public/indexers.asp+G34</t>
  </si>
  <si>
    <t>Email interview with Franklin Plaistowe Planning, Performance, Rules and Appeals Section Chief, Washington State Human Resources, 3/27/2015
Careers.wa.gov, accessed 4/13/2015; 
http://agency.governmentjobs.com/washington/default.cfm
Classified job listing, accessed 4/22/2015 
http://www.hr.wa.gov/CompClass/JobClassesSalaries/Pages/ClassifiedJobListing.aspx
Workforce data, accessed 4/22/2015
http://www.hr.wa.gov/WorkforceDataAndPlanning/WorkforceDataTrends/Pages/HiringandStaffMovement.aspx</t>
  </si>
  <si>
    <t>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</si>
  <si>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Allen Gilbert, exec. dir. ACLU VT, personal interview, Jan. 6, 2015.
Sec. State Jim Condos, personal interview, Jan. 6, 2015 
J. Michel, VPIRG Demcracy advocate, email Jan. 13, 2015</t>
  </si>
  <si>
    <t>Gordon Simmons, who represents the Public Workers Union/WV, in a telephone interview from his office in Charleston WV on Jan. 30, 2015.
Sara Walker, director of the Division of Personnel, in a telephone interview from her office in Charleston WV on Feb. 2, 2015.
Personnel Division Web site listing job openings in state government, accessed on April 23, 2015. 
http://agency.governmentjobs.com/wv/default.cfm
Budget Office Web site listing permanently filled positions by agency, accessed on April 2015. 
http://www.budget.wv.gov/reportsandcharts/Pages/OtherReports.aspx</t>
  </si>
  <si>
    <t>Ron Jordan, executive director of Virginia Governmental Employees Association, Richmond, Va., 11 March 2015, interview by email.
Anne Oman, legislative fiscal analyst at the House Appropriations Committee, Richmond, Va., 12 March 2015, interview by phone.
Anne Waring, spokeswoman for Department of Human Resource Management, 16 March 2015, interview by email.
2014-16 Initial Budget, Department of Planning and Budget, accessed 12 March 2015. https://solutions.virginia.gov/pbreports/rdPage.aspx?rdReport=dwBudgetWiz&amp;rdAgReset=True&amp;selTableName=ChapterByFnd&amp;selFieldList=FundGroupCode&amp;selTitleList=FundGroupTitle&amp;selChapterID=44&amp;selValueColumns=Total%20Dollars%2cTotal%20Positions&amp;iptSubmitted=True&amp;chkInitial=True&amp;chkAmended=True&amp;chkCaboose=True&amp;iptFirstPageCall=False&amp;iptShowInput=DontShow&amp;iptShowToggle=Show&amp;QLinks=FundGroup&amp;rdShowModes=Show
Department of Elections authorized funding and positions, 2014-16 Appropriations Act, 14 November 2014. http://lis.virginia.gov/cgi-bin/legp604.exe?142+bud+61-A132
Hiring Report, Department of Human Resource Management, 28 February 2015. https://secure.dhrm.virginia.gov/sasweb/wpr/html/fy2015/ALL/hirframe.html</t>
  </si>
  <si>
    <t>Alicia Pierce, communications director, Secretary of State, Jan 12, 2015 
Randall Buck Wood, attorney, telephone interview, Jan. 15, 2015 
Few Texas voter-fraud cases would have been prevented by photo ID law, review shows, The Dallas Morning News, Sept. 8, 2013
http://www.dallasnews.com/news/politics/headlines/20130908-few-texas-voter-fraud-cases-would-have-been-prevented-by-photo-id-law-review-shows.ece
---
Peer Reviewer source:
Texas Election Law Blog.  2013.  "Prairie View A&amp;M Students Finally Get A Polling Place."  Available:  https://texaselectionlaw.wordpress.com/2013/10/02/prairie-view-am-students-finally-get-a-polling-place/ (October 2)  
Available:  https://texaselectionlaw.wordpress.com/2013/10/02/prairie-view-am-students-finally-get-a-polling-place/ (October 2)</t>
  </si>
  <si>
    <t>Interview with Nashville lawyer Tricia Herzfeld at Edgefield Café on April 16, 2015.
Email from Knoxville News Sentinel writer Tom Humphrey on April 4, 2015.
Phone interview with Mark Goins, state Elections Coordinator, on Feb. 27, 2015.
Knoxville News Sentinel blog post “State Election Commission Signs off on Firing Davidson County Administrator” published on the newspaper’s website on May 15, 2013: http://knoxblogs.com/humphreyhill/2013/05/14/state_election_commission_sign/ 
May 13, 2013 Election Commission meeting minutes, Report on problems with Davidson County begins on the 13th page of PDF, accessed May 4, 2015
http://www.state.tn.us/sos/election/minutes/sec.minutes20130513.pdf 
WRCB story “Update: Polk County woman indicted on 6 counts of voter fraud: published on the news station’s website on Oct. 21, 2014: http://www.wrcbtv.com/story/26841703/polk-county-woman-indicted-on-6-counts-of-voter-fraud
Chattanooga Times Free Press story “TBI launches voter fraud probe on failed attempt to recall councilman Chris Anderson” that was published on the paper’s website on May 21, 2014: http://www.timesfreepress.com/news/local/story/2014/may/21/tbi-launches-voter-fraud-probe-here/140899/
Davidson County Election Commission minutes from February 5, 2015 meeting: http://www.nashville.gov/document/ID/2fb879a8-bfa2-49d3-847e-9655cfc5e401/Minutes-February-5-2015-PDF (See last page)</t>
  </si>
  <si>
    <t>No such law exists. The committee members are required to list those assets they think might create a conflict of interest. But they need not disclose their sources of income or assets they do not consider a possible conflict.</t>
  </si>
  <si>
    <t>Board members and the executive director of public employee retirement systems are required to submit annual financial disclosure statements to the Texas Ethics Commission under the same reporting requirements in place for statewide officials, legislators, state school board member and other state officials. The reports are publicly available through the Texas Ethics Commission, either by obtaining at the office or through email. 
The board of trustees of the Teacher Retirement System is required to adopt a code of ethics that apply to trustees, employees and contractors under Section 825.212 of the Texas Government Code. According to the statute, the board, in drafting the ethics policies, may “impose enhanced disclosure requirements on employees that the board of trustees determines exercise significant fiduciary authority.”</t>
  </si>
  <si>
    <t xml:space="preserve">Citizens can access within days of their filing the detailed disclosure reports filed twice a year by lobbyists, lobbying entities and clients.   The Secretary of State’s lobbyist disclosure database allows the searching of reports by date, name of lobbyist or client, industry type or bill number and issue disclosed in the reports.   There is no cost to accessing the reports.   The media regularly reports on these disclosure reports, which are free to access.   There are no paper files; lobbyists have been filing electronically since 2005.  </t>
  </si>
  <si>
    <t>No such law exists. 
 Even if there were a state law addressing asset disclosures, the entity is exempt from state transparency laws. The State Auditor reported in 2013 that the retirement system ought to be subject to more transparency. An investigation showed that investment projections are too optimistic.</t>
  </si>
  <si>
    <t>Phone interview, S.C. Elections Commission Executive Director Marci Andino, June 8, June 16, August 4, 2015
U.S. District Court Decision: Dyer v. Huff
http://law.justia.com/cases/federal/district-courts/FSupp/382/1313/2597025/
Greenville County Voter Questionnaire
Provided through mail by Conway Belangia, Greenville County election supervisor
Phone interview, Conway Belangia, Greenville County election supervisor,  Conway Belangia, June 16, 2015
Phone interview, SC Progressive Network Director Brett Bursey, June  10, 2015
Phone interview, Dr. Brenda Williams, co-founder of The Family Unit, Inc., and longtime voter registration activist,  June 13, 2015
Staff Report, “Richland County: `We will conduct a thorough investigation,’” WIS-TV, Nov 7, 2012
http://www.wistv.com/story/20035057/what-happened-with-the-polls-in-richland-county
Corey Hutchins, “The Great Richland County Election Debacle of 2012,” Free Times, November 20, 2012
http://www.free-times.com/archives/the-great-richland-county-election-debacle-of-2012</t>
  </si>
  <si>
    <t>Craig Tieszen, state senator, 11 March 2015, email.
Jackley: Violations by Bosworth and Walker were 'serious, deliberate', David Montgomery and John Hult, Argus Leader, 5 June 2014, http://www.argusleader.com/story/news/politics/2014/06/04/bosworth-arrested-perjury-election-fraud-charges/9960773/
Election Law Violation Charges Filed, news release, Attorney General’s Office, 4 June 2014, http://news.sd.gov/newsitem.aspx?id=16226</t>
  </si>
  <si>
    <t>All top-ranking officials in state government, including the Treasurer, who is over the Tennessee Consolidated Retirement System (TCRS), must file statements of interest with state government, and those are posted online. In addition, the state officials who are on the TCRS Board of Trustees must file those same asset disclosures, which are also online.
  In addition, there are people who work in various divisions within the TCRS who make investment decisions who are also required to file statements of interest forms. Those forms are not online. 
  The law requires that each top state official, including their spouse and minor children, disclose major sources of private income of more than $1,000, “but no dollar amounts need be stated.” Tenn. Code Ann. § 8-50-502(1). 
  Disclosure must be made of any income “in excess of ten thousand dollars ($10,000) or five percent (5%) of the total capital; however, it shall not be necessary to state specific dollar amounts or percentages of such investments.” This applies to the spouse and minor child. Tenn. Code Ann. § 8-50-502(2). 
  Tennessee code requires the treasurer and every ex-officio member of the Board of Trustees to file the disclosure. Tenn. Code Ann. § 8-50-501. 
  “The disclosure shall be in writing in the form prescribed by the Tennessee Ethics Commission and shall be a public record.” Tenn. Code Ann. § 8-50-501(d)(1)
  The law also requires the governor, his cabinet and cabinet-level staff and their spouses to report “the major source or sources of private income of more than two hundred dollars ($200).” Tenn. Code Ann. § 2-10-115(a) and Tenn. Code Ann. § 2-10-115(a)(1). These reports have to be posted on the Tennessee Ethics Commission website. Tenn. Code Ann. § 2-10-115(b)
  State Ethics law says "Immediate family" means a spouse or minor child living in the household. 
  The Treasury Investment Division’s code of ethics and standards of professional conduct says “ In an effort to avoid any conflict or the appearance of a conflict between the interests of the Tennessee Treasury Department or the funds and the interest of an employee, each employee shall complete and submit annually, but no later than January 30th of each calendar year, to the compliance officer a Statement of Interests Disclosure. The Statement of Interests Disclosure will be reviewed by the Compliance Officer and any further action, if necessary, will be recorded and information, including final disposition, retained by Treasury Investment Division.”
  It also says “employees are to make full and fair disclosure of all material facts and information as to any potential and/or actual conflicts of interest.”
  Employees are also required to disclose each quarter a quarterly disclosure and approval statement for personal transactions form to the Treasury Department’s compliance officer.
  Employees also must make an annual statement of brokerage relationships and personal securities holdings. These disclosure forms can be found on the bottom of the code of ethics and standards of professional conduct.</t>
  </si>
  <si>
    <t>"Mike Nearman subject of second ethics complaint" Hannah Hoffman (Statesman Journal, 10/31/14)
http://www.statesmanjournal.com/story/news/politics/elections/2014/10/29/mike-nearman-subject-second-ethics-complaint/18149927/
Art Robinson, Chairman, Oregon Republican Party, January 20, 2015,  interviewed by phone. 
Oregon Secretary of State Audit Reports, accessed on May 6, 2015. 
http://sos.oregon.gov/audits/Pages/default.aspx
Background
"Secretary of State slaps marijuana petitioner with $65,000 fine for violating pay-per-signature law" Jeff Mapes (The Oregonian, 4/23/12)
http://www.oregonlive.com/politics/index.ssf/2012/04/secretary_of_state_slaps_marij.html
"Portland Public Schools' superintendent, top lawyer, others broke election law by promoting bond, state says" Jeff Mapes (The Oregonian, 8/29/11)
http://www.oregonlive.com/politics/index.ssf/2012/04/secretary_of_state_slaps_marij.html</t>
  </si>
  <si>
    <t>Terry Madonna, director of Center for Politics and Public Affairs at Franklin &amp; Marshall College, 7 July 2015, interview by phone.
731 Pennsylvania Voters may have Cast 2 Ballots or Voted Elsewhere, Secretary of State says, Brad Bumsted and Aaron Aupperlee, Pittsburgh Tribune-Review, 8 January 2015, http://triblive.com/state/pennsylvania/7523867-74/state-voters-pennsylvania#axzz3TKi9WtkQ
Sara Mullen, associate director of communications for the PA ACLU, 7/9 April 2015, interview by email.</t>
  </si>
  <si>
    <t>Investigations conducted by the Ethics Administration are kept confidential until charges are filed. The Ethics Administration is funded for 500 investigations and has a goal of completing 375 on time.
 Charges were filed in 370 cases in 2013 and 2014, though some were for incidents that occurred earlier. Penalties were imposed.
 Barry Erwin, head of the Council for a Better Louisiana, Jim Harris of Blueprint Louisiana, and Robert Scott of the Public Affairs Research Council, all agree that the Ethics Administration does initiate its own investigations. But all three also say that the Board is not funded adequately enough to conduct many of its own probes and primarily responds to complaints.
 Erwin said most of the investigations were for minor infractions.
 The Judiciary Commission of Louisiana, which is charged by the Supreme Court to collect complaints, decide which ones to investigate, then recommend discipline to the high court, operates in secrecy by rule.
 Melissa Landry, executive director, Louisiana Lawsuit Abuse Watch, says the public has no idea, unlike with members of the legislative and executive branches, what investigations are being undertaken and only knows the results when the Judiciary Commission recommends discipline to the Louisiana Supreme Court.
 Valarie Willard, communications director of the Louisiana Supreme Court, says the Judiciary Commission’s Office of Special Counsel handles the complaints and investigations from a separate office. (The office is about 12 minute walk, half-mile away). Even though the Judicial Administrator is a member of the commission and is in an office at the Supreme Court building in the French Quarter, the justices do not know the investigatory activities of the Commission and its Office of Special Counsel until the recommendation is made.
 The Judiciary Commission of Louisiana fielded 496 complaints in 2013. Of those, 334 were screened out as not within the jurisdiction or failing to allege facts implicating a possible violation of the Code of Judicial Conduct. The commission authorized in-depth investigations on 63 cases during 2013.
 In 2013, the commission filed formal charges against seven judges and 12 justices of the peace. Formal hearings were scheduled in 12 cases and conducted in seven cases. Three judges and two justices of the peace resigned, and one died while the case was pending. One judge was suspended for one year by the Supreme Court.</t>
  </si>
  <si>
    <t>David Byerman, former Secretary, Nevada Senate, Las Vegas, NV, March 31, 2015, by phone.
David Damore, Associate Professor of Political Science, University of Nevada Las Vegas, April 1, 2015, by phone.
"Legislative Committee Approves $100 Million Bond Sale for Project Neon Property," Cy Ryan, Las Vegas Sun, December 10, 2013, http://www.lasvegassun.com/news/2013/dec/10/legislative-committee-approves-100-million-bond-sa/
"Finance Committee Approves $2.1 Million for Rawson-Neal Hospital," Elizabeth Donatelli, MyNews3.com, August 6, 2013, http://www.mynews3.com/content/news/story/Finance-committee-OKs-2-1-million-for-Rawson-Neal/r8s7R5gsmU2Jlz52tzQ0_w.cspx</t>
  </si>
  <si>
    <t>Audit Finds Flaws Remain in UM Network Security, Even After Data Breach," Baltimore Sun, 12/10/14 story by Scott Dance http://www.baltimoresun.com/news/maryland/education/bs-md-umd-data-breach-audit-20141210-story.html,
Interview with Noel Isama, director of Transparency and Accountability, Common Cause MD., by email 3/24/15,
Interview with Eileen Canzian, Politics Editor, Baltimore Sun, by telephone 3/17/15,
Interview with Bryan Sears, reporter, Daily Record, 3/30</t>
  </si>
  <si>
    <t>Catherine Turcer, policy analyst, Common Cause-Ohio, Columbus, 1-18-15 email
Rep. Sandra Williams pleads no contest to misusing campaign funds, Jeremy Pelzer, Northeast Ohio Media Group, Oct. 31, 2014: http://www.cleveland.com/open/index.ssf/2014/10/rep_sandra_williams_pleads_no.html
Federal court overturns Ohio law barring false campaign statements, Sabrina Eaton, Cleveland Plain Dealer, Sept. 11, 2014: http://www.cleveland.com/open/index.ssf/2014/09/district_court_overturns_ohios.html 
Luckie conviction latest in growing FBI crackdown on corruption, Laura Bischoff, Dayton Daily News, Jan. 26, 2013: http://www.daytondailynews.com/news/news/state-regional-govt-politics/luckie-conviction-latest-in-growing-fbi-crackdown-/nT6PL/</t>
  </si>
  <si>
    <t>Bryan Dean, spokesman for the Oklahoma Election Board, telephone interview 1/28/15 9:20 a.m. 
Wayne Greene, former senior political reporter and current Editorial Pages editor, Tulsa World, in-person interview, 1/28/15 2 p.m.
Hundreds of provisional ballots not counted, Tulsa World article by Curtis Killman 12/7/2014
http://m.tulsaworld.com/news/elections/hundreds-of-votes-go-uncounted-during-november-election/article_07036226-0618-5712-9ab1-5fda79ef7728.html?mode=jqm</t>
  </si>
  <si>
    <t>Jason Flohrs, executive director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
David Luessen, “Jaeger, BCI investigate Foster County Election,” July 2, 2014, accessed Feb. 15, 2015, http://www.jamestownsun.com/content/jaeger-bci-investigate-foster-county-election.
Rob Port, “Measure 1 Proponents Tell Supporters To Remove League Of Women Voters Guides From Polling Locations,” Nov. 4, 2014, accessed Feb. 15, 2015, http://sayanythingblog.com/entry/measure-1-proponents-tell-supporters-remove-league-women-voters-guides-polling-locations.
Jim Silrum, deputy secretary of state, email, Feb. 26, 2015.</t>
  </si>
  <si>
    <t>No such law exists.
There is no asset-disclosure requirement for pension decision-makers in state law, but South Dakota Investment Council policy gives the council’s chairman the authority to require disclosures of investments and trades by council members. Those disclosures are not publicly available.
That policy states, “An Investment Council member shall be subject to disclosure requirements upon receipt of a written request to that effect from the Chairman. The disclosure shall include the member's security investments at the time of appointment to the Council and any personal trades thereafter. The disclosure shall be sent to the Council Chairman. The Chairman shall be subject to disclosure requirements upon receipt of a written request to that effect from the Vice Chairman.”
According to Assistant Attorney General Jeff Hallem, a council policy does not have the force of law; however, a violation of the policy could be used as a basis to bring a removal proceeding against a council member.</t>
  </si>
  <si>
    <t>A “Statement of Economic Interest” is required under SC Code 8-13-1120, which principally includes  “the source, type, and amount or value of income, not to include tax refunds, of substantial monetary value received from a governmental entity by the filer or a member of the filer's immediate family during the reporting period,” as well as lists of property, liens, creditors, and the like. 
As is true with virtually all public officials, these statements reveal nothing but the state salary. Commissioners are not required to show stock holdings or assets of family members at all. Commission disclosures are available at the State Ethics Commission website.</t>
  </si>
  <si>
    <t>A candidate may not convert surplus funds to personal use "except to reduce personal debts incurred during the campaign," according to the Secretary of State's Campaign Finance Guide. 
 That prohibition would apply to any personal use, including a campaign committee converted to another kind of committee. The law specifies what may be done with campaign funds after a committee ceases operation, and transferring them to a noncandidate committee is not one of the options.</t>
  </si>
  <si>
    <t>Section 253.035 of the Texas Election Code prohibits the personal use of political contributions, which would include unspent contributions. A candidate or officeholder is also prohibited from using political contributions to pay for personal services rendered by the candidate or officeholder or by the spouse, or dependent children of the candidate or officeholder. Candidates and officeholders may not convert political contributions to personal use.
The law describes “personal use” as use “that primarily furthers individual or family purposes not connected with the performance of duties or activities as a candidate for or holder of a public office. Personal use does not include “payments made to defray ordinary and necessary expenses incurred in connection with activities as a candidate or in connection with the performance of duties or activities as a public officeholder, including payment of rent, utility, and other reasonable housing or household expenses incurred in maintaining a residence in Travis County by members of the legislature who do not ordinarily reside in Travis County.”</t>
  </si>
  <si>
    <t xml:space="preserve">Unsuccessful bidders can file a bid protest with the agency head of the purchasing agency, who can stay the award for further investigation or determine the protest is without merit. 
If a protest is denied, the protesting party has a right to file an appeal in Commonwealth Court within 15 days of the mailing date of the decision. The full administrative process is detailed within Chapter 58 of the Procurement Handbook. </t>
  </si>
  <si>
    <t>Utah law prohibits use of personal campaign funds for personal ends, particularly if the expenditure would be considered taxable income under federal law. The law does allow use of personal campaign funds for a wide range of reasons and activities connected to political campaigns including vehicle mileage reimbursement, meals, donations to political parties, gifts, rental or lease of office space and repayment of personal loans used for campaign expenditures.</t>
  </si>
  <si>
    <t>The Governmental Ethics Commission  initiated 15 inquiries and conducted more in-depth 6 investigations during fiscal 2014. The commission levied $9,780 in civil penalties against candidates and lobbyists for failing to file required finance reports on time ($5,590 against campaigns and $4,190 against lobbyists). The commission held one hearing on a more serious charge against a candidate, assessing a civil fine of $500. The ethics commission does not disclose an investigation unless it leads to a probable cause hearing, so it's not known whether the GEC is investigating alleged conflict-of-interest violations involving the awarding of contracts to three managed care companies to privatize Medicaid in the state. 
In September, Democratic legislators called for an ethics investigation into the contracts by a special legislative committee, but were blocked by Republican lawmakers who control the House and Senate. Several media outlets have reported that the FBI is investigating the contracts. The managed care companies have hired as lobbyists former gubernatorial aides and the son-in-law of the Senate president.</t>
  </si>
  <si>
    <t>Per the Oregon Public Contracting Code, Division 247, "An affected person may protest the Authorized Agency's determination that the Supplies and Services or class of Supplies and Services are available from only one source in accordance with OAR 125-247-0710." The designated procurement officer is the contract review authority for sole source contracts when the value is less than $150,000. Above a value of $150,000 requires review by the chief procurement officer. Judicial review is permitted once administrative reviews have been exhausted per OAR 137-047-0710.
---
Peer Reviewer Comment:
OAR 125-247-0710 &amp; OAR 17-047-0710 provided that, legally, unsuccessful bidders can initiate official--eventually judicial--review, thereby meriting a score of "Yes."</t>
  </si>
  <si>
    <t>Candidates who have extra campaign funds on hand are restricted from using that money. 
 The law says (a) any candidate for public office in this state shall allocate an unexpended balance of contributions after the election to one (1) or a combination of the following:
  (1) The funds may be retained or transferred to any campaign fund pursuant to Tennessee reporting requirements; Tenn. Code Ann. § 2-10-114(a)(1)
  (3) The funds may be distributed to the executive committee of the candidate's political party; Tenn. Code Ann. § 2-10-114(a)(3)
 Candidates can donate it to a charity, another campaign fund or some other authorized organization, but the law says that with the exception of those limited ways to use the remaining balance, “no candidate for public office shall use any campaign funds for any other purpose other than a contribution or expenditure as defined by this part. The disbursement of campaign funds for a candidate's own personal use is not permitted. For the purpose of this section, 'personal use' means any use by which the candidate for public office or elected public official would be required to treat the amount of the expenditure as gross income under 26 U.S.C. § 61, or any subsequent corresponding Internal Revenue Code section.” Tenn. Code Ann. § 2-10-114 (b)(1)</t>
  </si>
  <si>
    <t>Under Oklahoma's administrative code rules governing procurement, unsuccessful bidders are allowed to file a formal protest through the state's central purchasing office. 
Oklahoma's law also allows "any taxpayer" or "any bona fide unsuccessful bidder on a particular public construction contract" to file a lawsuit challenging the validity/legality of a contract within 10 days of its execution the district court of the county where the work, or the major part of it, is to be done.</t>
  </si>
  <si>
    <t>Colorado Constitution, Article VI, Section 23(3)(a): http://tornado.state.co.us/gov_dir/leg_dir/olls/constitution.htm#ARTICLE_XXIX_Section_5
Colorado Commission on Judicial Discipline, Annual Report for 2013: http://www.coloradojudicialdiscipline.com/PDF/CCJD%20Annual%20Report%202013.pdf
Confirmed with William Campbell, executive director of the Colorado Commission on Judicial Discipline, during a Feb. 3, 2015, phone interview.</t>
  </si>
  <si>
    <t>No such law exists.
 This process is a long-standing procedure for state supplies and services contracts but is not in Ohio law. Transportation contracts may be appealed to the court of common pleas.</t>
  </si>
  <si>
    <t>C.G.S., Title 51, Chap. 872a, Sec. 51-51k. 1977. 
http://www.cga.ct.gov/current/pub/chap_872a.htm
Judicial Review Council, 2014 Annual Report, http://www.ct.gov/jrc/lib/jrc/annual_report_2014.pdf</t>
  </si>
  <si>
    <t>Delaware Constitution of 1897 Article IV (37), http://1.usa.gov/1E7usJw</t>
  </si>
  <si>
    <t>Florida Constitution, Article 5, Section 12, http://www.leg.state.fl.us/Statutes/index.cfm?Mode=Constitution&amp;Submenu=3&amp;Tab=statutes#A5S12
Florida Statute 43.20, Judicial Qualifications Commission, 2014, http://www.leg.state.fl.us/Statutes/index.cfm?mode=View%20Statutes&amp;SubMenu=1&amp;App_mode=Display_Statute&amp;Search_String=43.20&amp;URL=0000-0099/0043/Sections/0043.20.html</t>
  </si>
  <si>
    <t>Arizona Constitution Article 6.1, 
http://www.azleg.gov/Constitution.asp?Article=6.1 
Arizona Commission on Judicial Conduct, Commission Rules, accessed May 12, 2015 
http://www.azcourts.gov/portals/137/rules/Commission%20Rules%201-1-13.pdf
Arizona Commission on Judicial Conduct Administrative Policies, accessed May 12, 2015  
http://www.azcourts.gov/portals/137/rules/CommissionPolicies.pdf
Arizona Judicial Code of Conduct, accessed May 12, 2015 
http://www.azcourts.gov/portals/137/rules/Arizona%20Code%20of%20Judicial%20Conduct.pdf
Laws current as of March 30, 2015.</t>
  </si>
  <si>
    <t>Any “interested party” may protest the solicitation of a contract or the award of a contract, according to North Dakota Century Code Section 54-44.4-12. The procurement officer may then stop the contract, if it’s already been awarded, and resolve the matter by “mutual agreement.” Failing that, the protestor may appeal to the director of the state Office of Management and Budget or someone she designates.
North Dakota Administrative Code Chapter 4-12-14 spells out in greater detail this process, noting that the OMB director’s decision is final though the protestor has the option of taking legal action. The code adds that “frivolous protests” may cause a vendor to not be eligible for contracts for up to three years.</t>
  </si>
  <si>
    <t>Arkansas Constitution, Amendment 66, “Judicial Discipline and Disability Commission,” 1988.  
http://www.arkansas.gov/jddc/pdf/amendment_66.pdf</t>
  </si>
  <si>
    <t>California Constitution, Art. VI, §8 (Amended 2002)
http://leginfo.legislature.ca.gov/faces/codes_displaySection.xhtml?lawCode=CONS&amp;sectionNum=SEC.%208.&amp;article=VI</t>
  </si>
  <si>
    <t>Unsuccessful bidders can challenge procurement decisions pursuant to N.J.S.A. 52:34-10-10. Bid specifications may be challenged prior to contract award as set forth in New Jersey Administrative Code N.J.A.C. 17:12-3.2. Contract awards may be challenged as set forth in N.J.A.C. 17:12-3.3. Decisions rendered by the Director of the Division of Purchase and Property are considered final agency decisions and are appealable to the Appellate Division.</t>
  </si>
  <si>
    <t>Unsuccessful bidders have a right to protest, and appeals go to the state purchasing agent, a central purchasing office or someone else they designate. The law requires a decision to be made "promptly."</t>
  </si>
  <si>
    <t>Alabama Constitution, Amendment 581 to Article 6, section 6.17, 1996. http://alisondb.legislature.state.al.us/alison/codeofalabama/constitution/1901/constitution1901_toc.htm, accessed May 6, 2015.
Public Officers and Employees, Alabama Title 36, Chapter 25, Sections 3 and 4, 2010. http://alisondb.legislature.state.al.us/alison/codeofalabama/1975/coatoc.htm, accessed May 6, 2015.</t>
  </si>
  <si>
    <t>A.S. 22.30.010-080, Commission on Judicial Conduct (http://www.touchngo.com/lglcntr/akstats/Statutes/Title22/Chapter30/Section010.htm), accessed April 25, 2015;
Alaska Constitution, Article 4, Section 10, (http://ltgov.alaska.gov/Mallott/services/alaska-constitution/article-iv-96A0the-judiciary.html), accessed Feb. 12, 2015;
Alaska Commission on Judicial Conduct website, (http://www.ajc.state.ak.us/conduct/conduct.html), accessed Feb. 12, 2015;</t>
  </si>
  <si>
    <t>There isn't a law on this, but it is covered under the state administrative code, which has the force of law. To appeal, unsuccessful bidders must submit a written protest to the state purchasing office. The appeal then goes to an administrative law judge(ALJ) in the state Office of Administrative Hearings. Appeal of the ALJ decision must go to the state courts.</t>
  </si>
  <si>
    <t>Members of both boards of the Pennsylvania State Employees' Retirement System and the Pennyslvania School Employees' Retirement System are required to file Statements of Financial Interest, under the state's Ethics Act. They must also file a separate Statement of Financial Interest with the Governor's Office of Public Liaison in accordance with the Governor's Code of Conduct. These records are public and made available online at no cost to access.</t>
  </si>
  <si>
    <t>A person or company dissatisfied with the outcome of a public bid can request an “informal resolution,” requiring Department of Administrative Services officials to investigate the grievance and respond within 15 days of the request, with the goal of reaching a “mutually agreeable resolution.”
 In the event there is no resolution, the person or company can seek an “adjudicative proceeding,” a hearing process administered by the administrative services commissioner or a presiding officer appointed by the commissioner that can result in a legally binding decision.</t>
  </si>
  <si>
    <t>The Rhode Island state ethics code requires senior staff as well as members of the State Investment Commission to file annual financial disclosure forms. The forms must include employment, sources of income, business partnerships and property holdings of the official as well as his or her immediate family members.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</si>
  <si>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Anyone who has made an unsuccessful bid on a state contract may file an appeal within 10 days of the contract being awarded. They must provide a surety bond equal to 25 percent of the cost of the contract. The law requires that a hearing officer in the state's Department of Administration hold a hearing within 20 days of receiving the appeal. The state's purchasing division participates in the hearing, and the successful bidder can also testify.
If the hearing officer rules in favor of the state, the contract goes forward and the unsuccessful bidder may be forced to pay for the cost of the appeal. If the ruling is in favor of the appellant, the contract is void and the state must restart the bidding process. The law bars the person appealing the contract from suing in court until the hearing officer has made a decision.</t>
  </si>
  <si>
    <t>Phone interview Feb. 2015 with Bob Phillips, executive director, Common Cause North Carolina. 
Phone  interview March 12, 2015 with George McCue, agency counsel for the state board of elections.
Phone interview Jan. 28, 2015, with Bob Hall, executive director Democracy North Carolina.
Phone interview March 26, 2015, with Larry Leake, chairman of NC Board of Elections 1997 to 2013.</t>
  </si>
  <si>
    <t>Pola Buckley, Maine State Auditor, 23 February 2015, In person interview.
Audit Reports, Office of the State Auditor, accessed March 13, 2015, http://www.maine.gov/audit/reports.htm
Single Audit Report 2013, OMB Circular A-133, 30 June 2013, http://www.maine.gov/audit/reports/2013sareport.pdf
DHHS loses track of millions in overpayments to long-term care providers, Kelley Bouchard, Portland Press Herald, 19 January 2014,
http://www.pressherald.com/2014/01/19/dhhs_loses_track_of_millions_in_overpayments_to_long-term_care_providers_/
Report on Limited Procedures Engagement - Cost of Care, Office of the State Auditor, 29 October 2013,
http://www.maine.gov/audit/reports/costofcare2013.pdf</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</si>
  <si>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2014
Daryl G. Purpera, Louisiana Legislative Auditor, telephone interview, June 1, 2015
Thomas H. Cole, First Assistant Legislator Auditor, tele phone interview, June 1, 2015.
“Bayou Health faces changes, and queries from legislators,” by Marsha Shuler, The Advocate, July 10, 2014
http://theadvocate.com/home/9630953-125/bayou-health-facing-changes 
“Audit: Louisiana's Medicaid expenses increase by $900M-plus since 2012 after move to privatization,” by Marsha Shuler, The Advocate, Dec. 8, 2014
http://theadvocate.com/news/10981670-123/audit-louisianas-medicaid-expenses-increase</t>
  </si>
  <si>
    <t>Susan Lerner, Common Cause New York, Executive Director, Feb. 25, 2015, New York, phone; 
Preliminary Report, The Commission to Investigate Public Corruption, Dec. 2, 2013, http://publiccorruption.moreland.ny.gov/sites/default/files/moreland_report_final.pdf ; 
Blair Horner, New York Public Interest Research Group, Legislative Director, Feb. 24, 2015, New York, phone; 
Elections board says Cuomo-allied counsel slows enforcement, Bill Mahoney, Capital New York, Feb. 24, 2015, http://www.capitalnewyork.com/article/albany/2015/02/8562721/elections-board-says-cuomo-allied-counsel-slows-enforcement</t>
  </si>
  <si>
    <t>Daniel Ivey Soto, state senator and executive director, New Mexico Association of County Clerks, 8 April 2015, via phone.
Maggie Toulouse Oliver, Bernalillo County Clerk, 10 April 2015, via phone. 
Diane Wood, former voter rights director, Common Cause New Mexico, 10 April 2015, via phone.
Gov. Signed Ballot Request for Husban, Dan Boyd, Albuquerque Journal, 19 January 2013, 
http://www.abqjournal.com/161662/news/gov-signed-ballot-request-for-husband.html
Examples of election-related news releases from the Secretary of State's Office, accessed July 29, 2015
http://www.sos.state.nm.us/uploads/PressRelease/81eecdf53d2f47bdadbba752d1056ffc/News_Release___Absentee_Ballots_issued_to_Deceased_Voters.pdf http://www.sos.state.nm.us/uploads/PressRelease/81eecdf53d2f47bdadbba752d1056ffc/News_Release___Vote_Fraud_reported_in_Rio_Arriba_Sunday.pdf</t>
  </si>
  <si>
    <t>Mike Calvert, Director, Legislative Fiscal Office, phone interview, April 9, 2015
 Gavin Geis, executive director, Common Cause Nebraska, in-person interview, The Mill coffeeshop, March 11, 2015
 Nebraska Legislature website, The Budget Process; updated Feb. 9, 2015
 http://nebraskalegislature.gov/about/budget_process.php</t>
  </si>
  <si>
    <t>State law requires the Department of Administrative Services' Materiel Division to establish by rules and regulations a process for resolving complaints from both vendors and state agencies.
 Instructions for filing a protest are included in the DAS's Vendor Procurement Manual. Grievances must be made in writing within 10 business days of the decision, with a response to the grievance generally made within another 10 days.
 If the written response does not satisfy the bidder, he/she can meet with the materiel division administrator and the director of administrative services for further consideration and the decision from that meeting will be expressed in written form by the director of administrative services, generally within 10 days.</t>
  </si>
  <si>
    <t>Quinton Nyman, Montana Public Employees Association, Executive Director, 26 February 2015, Helena, Montana, Email
Budget director says budget crafted by Republicans is 'unacceptable', Mike Dennison, Billings Gazette, 5 March 2015, http://billingsgazette.com/news/local/government-and-politics/budget-director-says-budget-crafted-by-republicans-is-unacceptable/article_803b6fc6-cd8d-5c2d-a9ab-bef154a776f8.html#ixzz3Uef21dYk
House budget panel rejects Gov. Bullock’s preschool proposal on party-line vote, Mike Dennsion, 10 March 2015, Billings Gazette, http://billingsgazette.com/news/government-and-politics/house-budget-panel-rejects-gov-bullock-s-preschool-proposal-on/article_1e3952f0-9ca5-5ad7-b7fc-924e837e92c3.html
House Appropriations begins debate on infrastructure funding, Charles S. Johnson, Billings Gazette, 12 March 2015, http://billingsgazette.com/news/government-and-politics/house-appropriations-begins-debate-on-infrastructure-funding/article_b9b676a3-dcc8-57bc-a588-5a95ae5810c1.html
Office of Budget and Program Planning disputes Legislative Fiscal Division double-counting claim, Charles S. Johnson, The Montana Standard, 5 March 2015, http://mtstandard.com/news/local/office-of-budget-and-program-planning-disputes-legislative-fiscal-division/article_61da55d7-0446-5b92-8ab0-bd985cbb0807.html
Montana Legislature adjourns without infrastructure bill, Mike Dennison, 28 April 2015, Missoulian, http://missoulian.com/news/state-and-regional/montana-legislature/montana-legislature-adjourns-without-infrastructure-bill/article_da9a0134-437e-575b-bcd2-a0195748409b.html</t>
  </si>
  <si>
    <t>Oklahoma's Ethics Rules require "all state officers and employees who make policy decisions" and "all state officers and employees who are engaged in purchasing decisions" to file asset disclosure forms, which the Ethics Commission refers to as "financial disclosures." 
Decision-makers at state pension funds in Oklahoma are considered state officers and are therefore required to file asset disclosure forms.</t>
  </si>
  <si>
    <t>Ohio law requires financial disclosure statements from the chief executive officer and the members of the board of each state retirement system; each employee of a state retirement board who is a licensed state retirement system investment officer; the members and employees of the Ohio Retirement Study Council (other than those who perform purely administrative or clerical functions). The forms, which include businesses operated by a spouse or child living in the same household, are available to the public through the Ohio Ethics Commission.</t>
  </si>
  <si>
    <t>Frank Askin, professor Rutgers Law School, 2/16/15 phone interview.   
NJ Election Law Enforcement Commission  Deputy Director Joe Donohue, email, 2/17/15.
Rajiv Parikh, counsel at Genova Burns, who specializes in Election law, 2/18/15 phone interview.</t>
  </si>
  <si>
    <t xml:space="preserve">Libby Carlin, Kentucky Auditor of Public Accounts Office, assistant state auditor and certified public accountant, 31 December 2014, Frankfort, Kentucky, phone interview.
2013 Examination of the Kentucky Emergency Management, Kentucky Auditor of Public Accounts, 6 August 2013, http://apps.auditor.ky.gov/Public/Audit_Reports/Archive/2013kyemergencymanagementexamination.pdf accessed 2 January 2015. 
Updated: Kentucky Emergency Management head resigns after scathing audit, Kevin Wheatley, Frankfort State-Journal, 8 August 2013, http://state-journal.com/latest%20headlines/2013/08/08/kentucky-emergency-management-head-resigns-after-scathing-audit, accessed 2 January 2015. 
Report of the Statewide Single Audit of the Commonwealth of Kentucky Volume II for the year ended June 30, 2013, Kentucky Auditor of Public Accounts, 27 March 2014, http://apps.auditor.ky.gov/Public/Audit_Reports/Archive/2013sswak-ii.pdf accessed 2 January 2015. </t>
  </si>
  <si>
    <t>Phone interview 1/14/15 with Kevin Benson, deputy attorney general representing secretary of state's office.
Interview 1/15/15 with Sandi Chereb, Las Vegas Review-Journal political reporter.
Phone interview 2/2/15 with Bonnie Gilbert, Nevada election coordinator for the AP. 
Secretary of state's complaint against Team Nevada Engaged, July 16, 2014
https://www.ralstonreports.com/sites/default/files/Team%20Nevada%20Engaged%20-%20Roberson.pdf
"Campaign complaint hits back at attack ads in AG race," March 21, 2014, Las Vegas Review-Journal
http://www.reviewjournal.com/politics/local/campaign-complaint-hits-back-attack-ads-ag-race
"Rory Reid to pay $25,000 fine in PAC case," June 3, 2011, Las Vegas Review-Journal
http://www.reviewjournal.com/news/politics/rory-reid-pay-25000-fine-pac-case
"Former state lawmaker pleads guilty to misdemeanor fraud charge," Oct. 18, 2011, AP article. http://www.lasvegassun.com/news/2011/oct/18/former-state-lawmaker-pleads-guilty-misdemeanor-fr/</t>
  </si>
  <si>
    <t>Gordon Allen, Coalition for Open Democracy, co-chairman, January 19, 2015, Lowell, Mass., phone 
Jim Splaine, New Hampshire Legislature, state representative and senator, 1969-2010 (not consecutively), January 16, 2015, Lowell, Mass., phone
Richard Head, New Hampshire Department of Justice, assistant attorney general, January 12, 2015, Lowell, Mass., phone
Stephen LaBonte, New Hampshire Department of Justice, assistant attorney general, January 23, 2015, Lowell, Mass., phone
Election Law Complaint Status Reports, New Hampshire Department of Justice, Jan. 1, 2013-June 30, 2013; July 1, 2013-Dec 31, 2013
Massachusetts Man Convicted For Voting In New Hampshire, Emily Corwin, NHPR, June 9, 2014
http://nhpr.org/post/massachusetts-man-convicted-voting-new-hampshire</t>
  </si>
  <si>
    <t>Calendars for the legislative committees, the Senate and the House are available on line, although sometimes they can be fairly general. Calendars of individual legislators are, however, not available to the public - neither online nor by request. 
  “The practice of the Legislature has always been to post its calendar on its Web site,” said Phil Kabler, statehouse correspondent for the Charleston Gazette. “But sometimes the agendas for meetings don’t become available until about the time the meeting is convened. And while the governor posts his public appearances and press conferences, there’s often no mention of other activities.”
  Gov. Tomblin doesn't post a calendar, but sends out notification of his public appearances 24 hours in advance, according to his communications office. These notifications are, however, limited to public appearances and do not contain information on any other type of schedules (meetings, itinerary, etc.) 
 For example, a notification was sent out April 1, 2015:
 GOVERNOR TOMBLIN'S ADVANCE SCHEDULE
 for Thursday, April 2, 2015
 Gov. Earl Ray Tomblin will join Mountaineer Autism Project families from across the Mountain State to recognize Autism Awareness Month and Autism Awareness Day in West Virginia.
  11 a.m. Governor's Reception Room
  State Capitol Complex
  Charleston, W.Va.
 Gov. Earl Ray Tomblin will join justices of the West Virginia Supreme Court, members of the West Virginia Legislature, representatives from Pew Charitable Trust, members of the Intergovernmental Task Force on Juvenile Justice, and representatives from the Kenneth "Honey" Rubenstein Juvenile Center to sign Senate Bill 393, launching comprehensive juvenile justice reform in the Mountain State.
 2 p.m. 
 Governor's Reception Room
 State Capitol Complex
 Charleston, W.Va.</t>
  </si>
  <si>
    <t>Brandon Jones - Mississippi Democratic Trust executive director and former state legislator: e-mailed answer to question April 1, 2015. 
Legislative Budget Office: http://www.lbo.ms.gov/Home/CommitteeMembers
Mississippi Legislature:
billstatus.ls.state.ms.us/members/h_roster.pdf
billstatus.ls.state.ms.us/members/s_roster.pdf
News article: Legislative leaders recommend $6 billion state budget - By Jimmie E. Gates - The Clarion-Ledger Dec. 9, 2014: http://www.clarionledger.com/story/news/politics/2014/12/09/legislative-leaders-recommend-billion-state-budget/20162471/</t>
  </si>
  <si>
    <t>These are online in Maryland and are free of charge. There is no fee. The Maryland Ethics Commission website http://ethics.maryland.gov/ provides a range of accessible information including lobbyist and employer listings, with compensation, issues affected, bills sought to influence, as well as advisory opinions, details of enforcement rules and action, annual reports, and a list of state vendors, among others.</t>
  </si>
  <si>
    <t>Maine citizens are offered easy and immediate access to lobbying disclosure documents, and there is no cost to access.
 Disclosure reports and records are filed digitally by lobbyists and are available immediately upon filing at the Maine Ethics Commission Financial Disclosure website.</t>
  </si>
  <si>
    <t>• Rep. Phyllis Kahn, House of Representatives, 19 March 2015, St. Paul, Minnesota, phone interview
 • David Schultz, Political Science Professor, Hamline University, 23 March 2015, St. Paul, Minnesota phone interview
 • Topics Selected for Evaluation by the Legislative Auditor in 2014, Minnesota Office of the Legislative Auditor, 18 March 2015,http://www.auditor.leg.state.mn.us/ped/evaltops.htm
 • Legislative Audit Commission, Minnesota Office of the Legislative Auditor, 18 March 2015, http://www.auditor.leg.state.mn.us/lac.htm
 • Minnesota Statutes, Chapter 3, Section 3.97, 2014, https://www.revisor.mn.gov/statutes/?id=3.97</t>
  </si>
  <si>
    <t xml:space="preserve">The state treasurer and other top officials in the department involved in overseeing the pensions funds are covered by the state asset disclosure law requiring them to list their financial assets. The disclosures are publicly available for free on the Ethics Commission web site. The law covers immediate family, defined as  spouse, unemancipated children, a member of the official's extended family who resides in the person's  home. </t>
  </si>
  <si>
    <t>Neal Erickson, Deputy Nebraska Secretary of State for elections, telephone interview March 13, 2015
Nebraska Watchdog.com, Joe Jordan, "Push to clean-up Omaha vote gets second look," Feb. 20, 2013; 
http://watchdog.org/70153/push-to-clean-up-omaha-vote-getting-a-second-look/
Nebraska Watchdog.com, Joe Jordan, "State’s MECA probe leaves possible criminal charges in limbo," Oct. 1, 2013; 
http://watchdog.org/108561/states-meca-probe-leaves-possible-criminal-charges-in-limbo/</t>
  </si>
  <si>
    <t>Justin St. james, Staff Attorney, Vermont State Employees Association personal interview Feb. 17, 2015.
Former Sen. Vincent Illuzzi, personal interview Feb.17, 2015.
Michelle Anderson, General Counsel, Department of Human Resources, email March 9, 2015.
DHR Job Classification policy, accessed April 17, 2015.
http://humanresources.vermont.gov/classification_hiring/classification/job_specifications</t>
  </si>
  <si>
    <t xml:space="preserve">Gov. Jay Inslee's office regularly issues to media a bare-bones calendar of public appearances.
 A more detailed calendar, listing meetings with aides and agency directors, dinners with lawmakers and prep time for interviews, can be obtained by making a records request on the governor's office website: http://www.governor.wa.gov/contact/requests-invites/make-public-records-request.
 Calendars for legislators are claimed exempt because they are not "legislative records" or "public records" subject to disclosure. In response to a request for Rep. Frank Chopp's calendar, the House counsel said it falls outside the definition of public record as it applies to legislators (included records would be minutes of meetings, testimonies, correspondences and other items related to official exercise of legislative function). However, Chopp agreed to release his calendar for January 2015, 20 days after the request was filed. But it contained only 13 events for the months. They constituted such events as meeting with the Seattle Times editorial board and a legislative breakfast that were largely already public.
---
Peer Reviewer comment: Agree
Though calendars and private meetings are exempt for lawmakers, official committee agendas are required to be posted online with details about any bills/work sessions etc. Legislature rules, however, do allow these public notices to be waived. </t>
  </si>
  <si>
    <t>All sources accessed on January 18, 2015
Massachusetts conflict of interest law, M.G.L. Ch. 268A, section 3 on gifts and gratuities 
http://www.mass.gov/ethics/laws-and-regulations/conflict-of-interest-information/info-section-3/section-3-gifts-and-gratuities.html
Regulations mandating public employees can’t accept reimbursement, wavier or payment of a family member’s travel expenses:
http://www.mass.gov/ethics/laws-and-regulations/conflict-of-interest-information/info-section-3/930-cmr-500-gift-regulations.html#5.01:StatutoryProhibitionsConcerningGiftstoPublicEmployees
Family Members.  930 CMR 5.08(2) does not authorize acceptance by a public employee of reimbursement, waiver, or payment of travel expenses for a family member or friend accompanying the public employee.  Others may accompany a public employee accepting reimbursement, waiver, or payment of travel expenses only at their own expense, and may share the public employee's accommodations if that does not increase the expense, or if they pay any additional cost.
Massachusetts conflict of interest law; regulations:
http://www.mass.gov/ethics/laws-and-regulations/conflict-of-interest-information/info-section-3/930-cmr-500-gift-regulations.html#5.01:StatutoryProhibitionsConcerningGiftstoPublicEmployees
Massachusetts Financial Disclosure Law, M.G.L., Ch. 268B section 6 bans lobbyists from giving gifts to public employees and members of their immediate family.  
https://malegislature.gov/Laws/GeneralLaws/PartIV/TitleI/Chapter268B/Section6
 M.G.L. c. 268B, § 6, which prohibits executive or legislative agents from knowingly and willfully offering or giving, to certain public employees and their immediate family members, any gift of any kind or nature, and also prohibits certain public employees and their immediate family members from knowingly and willfully soliciting or accepting from any executive or legislative agent any gift of any kind or nature.
Definition of immediate family under M.G.L. Ch. 268B:
“Immediate family”, a spouse and any dependent children residing in the reporting person’s household.</t>
  </si>
  <si>
    <t xml:space="preserve">Bob Schneider, analyst for Citizens Research Council, former House Fiscal Agency staffer, phone interview, April 27, 2015
State Sen. Jack Brandenburg, Senate Finance Committee chairman, former House Appropriations Committee member, phone interview, April 28, 2015
The Detroit News, Jan. 26, 2015, "Spat lands Detroit rep in Appropriations vice chair" Thehttp://www.detroitnews.com/story/news/politics/2015/01/26/spat-lands-detroit-rep-appropriations-vice-chair/22378145/                                                                                                                  </t>
  </si>
  <si>
    <t>Lobbyists report that their disclosures and reports usually are posted within hours of submission. The reports are available to the public online free of charge.</t>
  </si>
  <si>
    <t>Agency heads and appointees to the pension funds' board are required by law to file asset disclosure forms, but some staff members are not.</t>
  </si>
  <si>
    <t xml:space="preserve">The Kentucky Legislative Ethics Commission publishes on its website the report from its database that incorporates the compensation of individual lobbyists from each employer. The commission also publishes the amount of spending during each reporting period for the employers of lobbyists. Those reports are available in PDF, Microsoft Word and plain text format to allow for open access. 
However, the commission's reports do not include the itemized expenses of the lobbyists or employers of lobbyists. Citizens can request specific lobbyists' expense reports, and the Legislative Ethics Commission will provide them at no cost, or for large batches, the cost of copies. Neither the commission's summarized database reports that are available online nor the expense reports available for review or on request list the bills that were the subject of lobbying efforts because that information is not required. 
The Kentucky Executive Branch Ethics Commission makes available the registry list of lobbyists' names and their employers as well as the registry organized by each employer and who lobbies for them. Those registries online contain only the lobbyist name, registration number, company/organization (employer) name, and registration date. No compensation or expense data is available online. Citizens can request lobbying expense data, which the Executive Branch Ethics Commission provides at no cost or, for large batches, the cost of copying. </t>
  </si>
  <si>
    <t>Jean Mills-Barber, HR Director, Utah Department of Human Resource Management, email response to questions, April 14, 2015, Salt Lake City.
Job descriptions can be found at http://dhrm.utah.gov/ under the “Employment” tab.  
State Full-time equivalents can be viewed through the state annual budget at http://le.utah.gov/interim/2014/pdf/00003542.pdf.</t>
  </si>
  <si>
    <t>The calendars, journals and schedules of the Legislature are all available online every day. The Governor's public schedule is also open to the public, on his website, and emailed every week to journalists who cover state government. But the governor’s public schedule does not include all his meetings; only events. Out-of-state travel is not announced, and his office does not always answer questions about where he has gone, what he is doing and with whom he is meeting.  
The daily schedule of each legislator is not made public in any formal or official manner. But the committee schedules and agendas are available online, in almost every case the evening before the meetings or hearings, and the comings and goings of lawmakers are no mystery. Except for the leaders of each house, legislators have no offices.</t>
  </si>
  <si>
    <t>Per NJSA 52:13D-2, all state employees must file, as does and the Executive Order No. 24: "Every public employee and public officer … shall file a sworn and duly notarized Financial Disclosure statement.</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</si>
  <si>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Massachusetts Taxpayers Foundation. The Massachusetts Taxpayers Foundation provides research on state spending, tax policies and the Massachusetts economy. She was interviewed by phone on January 27, 2015.
The Massachusetts Budget and Policy Center – The Governor's Budget for 2015 
 http://massbudget.org/report_window.php?loc=budget_monitor_gov_fy15.html -website accessed January 29, 2015</t>
  </si>
  <si>
    <t>Laura Swinford, Communications Director, Office of the Secretary of State, 27 March 2015, Jefferson City, Missouri, interview by phone.
Elections Integrity Unit, Completed Reviews, accessed 6 April 2015, http://www.sos.mo.gov/elections/elections_integrity/reviewed.asp
Jason Kander, Secretary of State, Election Review: Polling Place Issues, 7 August 2013, accessed 6 April 2015, http://www.sos.mo.gov/elections/elections_integrity/img/documents/stlouisreview8213.pdf
Jason Kander, Secretary of State, Election Review: Provisional Ballot Procedures at the November 2012 General Election, 2 August 2013, accessed 6 April 2015, http://www.sos.mo.gov/elections/elections_integrity/img/documents/stlouisreview8-2-13.pdf</t>
  </si>
  <si>
    <t>Members of the NHRS Board of Trustees are required to file annual financial disclosure statements with the office of the Secretary of State. They are required to do so under the state law that requires financial disclosure of all public officials and members of “any board, commission, committee, board of directors, authority, or equivalent state entity whether regulatory, advisory, or administrative in nature.”
  The documents are available on the website of the Secretary of State.</t>
  </si>
  <si>
    <t>Lisa Kimmet, Elections and Government Services, Office of Montana Secretary of State Linda McCulloch, Deputy, 3 February 2014, email, Helena, MT
Charles S. Johnson, Lee Newspapers State Bureau, Bureau Chief, 5 February 2015, Helena, Montana, telephone
Post-Election Audit Confirms Accurate Vote Counts, Associated Press, 19 November 2014, http://flatheadbeacon.com/2014/11/19/post-election-audit-confirms-accurate-vote-counts/</t>
  </si>
  <si>
    <t>In practice, citizens can access lobbying disclosure documents detailing expenditures and clients at no charge on the website of the Kansas Governmental Ethics Commission. The reports are generally uploaded to the site within two weeks. Compensation reports are not part of the reporting requirement. A directory of registered lobbyists and their clients is available on the website of the Secretary of State, but not the lobbyists' actual registration forms.</t>
  </si>
  <si>
    <t>Michael Dresser, Baltimore Sun reporter, telephone interview 3/21/15; 
Bryan Sears, Daily Record reporter, telephone interview 3/29/15 Maryland Reporter,
Senate Unanimously Approves Budget but Differs with House, 3/26/15 http://marylandreporter.com/2015/03/26/senate-unanimously-approves-budget-but-differs-with-house/ ,
House, Senate Approve Budget (says only minor differences with the House) Baltimore Sun, 3/26/15 
http://www.baltimoresun.com/news/maryland/politics/blog/bal-maryland-senate-unanimously-approves-budget-20150326-story.html 
Assembly Ends in Acrimony over Budget, Baltimore Sun, 4/14/15 http://www.baltimoresun.com/news/maryland/politics/bs-md-assembly-adjourns-20150413-story.html#page=1
Hogan Releases $68 million for state employee raises, Baltimore Sun, 5/6/15 http://www.baltimoresun.com/news/maryland/politics/blog/bs-md-hogan-pay-20150506-story.html
Hogan can't make spending switch without Assembly OK, Baltiore Sun, 5/19/15 http://www.baltimoresun.com/news/maryland/politics/bs-md-budget-dispute-20150519-story.html#page=1</t>
  </si>
  <si>
    <t>Alex Winslow, director, Texas Watch, telephone interview, Jan. 18, 2015 
Texas State Workforce Commission, Accessed Feb. 12, 2015 
http://www.twc.state.tx.us/customers/jsemp/job-search.html
Health and Human Services Job Center, Acccessed Feb. 12, 2015   
https://jobshrportal.cpa.texas.gov/ENG/careerportal/default.cfm?
A summary Report on Full-time Equivalent State Employees for Fiscal Year 2014, Texas State Auditor’s Office, February 2015.  Report Number 15-705.  Last accessed May 9, 2015
http://www.sao.state.tx.us/reports/report.aspx?reportnumber=15-705
Texas Department of Transportation Careers @ TxDOT, Accessed Feb. 12, 2015
http://www.txdot.gov/content/txdot/en/inside-txdot/careers.html/</t>
  </si>
  <si>
    <t>Jennifer Robertson, Elections Officer, Secretary of State, Jackson, Mississippi, April 21, visit to elections office.
Pamela Weaver, Director of Communications, Secretary of State, Jackson, Mississippi, April 24, email interview.
Attorney General's Office, 2014 Annual Report. 
http://www.ago.state.ms.us/wp-content/uploads/2014/12/AGO-FY2014-Annual-Report.pdf
Mississippi Secretary of State, Report on Election Day 2014.
https://www.ms.gov/sos/admin/Documents/GetDocument/12</t>
  </si>
  <si>
    <t>Nevada law requires all appointed public officers earning more than $6,000 per year to file financial disclosure forms.
 The state's Public Employees' Retirement System is governed by a seven-member board appointed by the Governor. As with other similar state boards in Nevada, members are quasi-volunteers who receive a stipend of $80 per day to attend meetings. They therefore fall under the $6,000-per-year income threshold and are not required to file disclosures.
 The system's Executive Officer earns a regular salary and must by law file a form listing income, business investments, debts and real estate holdings for herself and other members of her household.</t>
  </si>
  <si>
    <t>Maryland Annotated Code, Oct. 2014, Section 5-505, http://mgaleg.maryland.gov/2015RS/Statute_Web/ggp/5-505.pdf</t>
  </si>
  <si>
    <t>Lobbyist client reports, which include expenses and reimbursements, as well as reports for functions that invite all members of the General Assembly and disclose money spent on food, beverage and entertainment along with other expenses, can be found for free online. Lobbyist registration information is also available, although not in the form filed with the Iowa secretary of the Senate and the Iowa chief clerk. Information on registered lobbyists is available online and includes the lobbyist's name, phone numbers, address, whether the lobbyist is registered to lobby the executive branch and a client list. Bill declarations for each lobbyist are available on a separate page linked to their individual registration but not included on the overall list of registered lobbyists. The information is available online within a week of being filed.
Kathy Stachon, Senate lobbyist clerk of the Office of the Secretary of the Senate, said some information, such as email addresses, is removed from lobbyist registration information, but the rest is public. 
Carmine Boal, chief clerk of the Iowa House, said client reports are all available to the public. Although the reports are not audited, she said that because anyone can view them online, information can be readily challenged. "The public eye is probably our best sunshine on the process," she said.</t>
  </si>
  <si>
    <t>Maine Revised Statutes Title 1, Chapter 25, Section(s) 1012, 1014, 1975.
http://legislature.maine.gov/statutes/1/title1ch25sec0.html
Maine Revised Statutes Title 17-A, Chapter 25, Section 2, 602, 605, 1975.
http://www.mainelegislature.org/legis/statutes/17-A/title17-Ach0sec0.html</t>
  </si>
  <si>
    <t>Ryan Furlong, Communications Director, Office of Minnesota Secretary of State Steve Simon, St. Paul, Minnesota, 9 March 2015, phone interview
Post-election review, Office of Minnesota Secretary of State Steve Simon,3 March 2015, http://www.sos.state.mn.us/index.aspx?page=1849
 Voter-fraud allegations dismissed in Kahn-Noor race, Briana Bierschbach, MinnPost, 10 July 2014, http://www.minnpost.com/politics-policy/2014/07/voter-fraud-allegations-dismissed-kahn-noor-race
Minnesota Statutes, Chapter 206, Section 206.895, 2014, https://www.revisor.mn.gov/statutes/?id=206.895
Minnesota Statutes, Chapter 206, Section 206.89, 2014, https://www.revisor.mn.gov/statutes/?id=206.89
Minnesota Audit Information, Citizens for Election Integrity, Minnesota, June 2014, http://www.ceimn.org/state-audit-laws-searchable-database/states/minnesota
New:
• Ryan Furlong, Communications Director, Office of Minnesota Secretary of State Steve Simon, St. Paul, Minnesota, 9 March 2015, phone interview
• Post-election review, Office of Minnesota Secretary of State Steve Simon,3 March 2015, http://www.sos.state.mn.us/index.aspx?page=1849
• Minnesota Statutes, Chapter 206, Section 206.895, 2014, https://www.revisor.mn.gov/statutes/?id=206.895
• Minnesota Statutes, Chapter 206, Section 206.89, 2014, https://www.revisor.mn.gov/statutes/?id=206.89
• Minnesota Audit Information, Citizens for Election Integrity, Minnesota, June 2014, http://www.ceimn.org/state-audit-laws-searchable-database/states/minnesota</t>
  </si>
  <si>
    <t>Patrick Flood, Maine Senator and former chair, Appropriations Committee, 13 February 2015, in person interview.
 Christopher Nolan, Director, Office of Fiscal and Program Review, 13 February 2015, in person interview.
 Partisan Accusations Fly in Maine Over Revenue-Sharing Vote, A.J. Higgins, The Maine Public Broadcasting Network February 2, 2014,
 ttp://www.mpbn.net/News/MPBNNews/tabid/1159/ctl/ViewItem/mid/3762/ItemId/32064/Default.aspx
 LePage barred department heads to snub legislators on Tuesday, Mario Moretto, Bangor Daily News, 14 August, 2013,
 http://bangordailynews.com/2013/08/14/politics/lepage-barred-department-heads-to-snub-legislators-on-tuesday/?ref=inline</t>
  </si>
  <si>
    <t>No such law exists. 
Montana's pension board consists of public employees, two members at large, one retired public employee and one member with investment experience (Montana Code Annotated title 2, chapter 15, part 10, section 9). 
Since public employees are not public officers, they are not required to file asset disclosures under Montana's Code of Ethics (Montana Code Annotated, title 2, chapter 2, part 1).</t>
  </si>
  <si>
    <t>Phone interview with Ashley Fuqua, legislative liaison and spokeswoman for the Department of Human Resources, on March 13, 2015.
Phone interview with Jonathan Stephens, a staff attorney with the Tennessee State Employee Association, on April 16, 2015. 
Links to preferred service jobs, accessed May 5, 2015 
http://www.tn.gov/dohr/employment/agencies.html
Executive service employee job listings, accessed May 5, 2015 
http://www.tn.gov/dohr/employment/agencies.html
State of Tennessee Job Classification Titles with associated pay rates, accessed May 5, 2015 
http://www.tn.gov/dohr/class_comp/pdf/alpha_comp_plan.pdf
Governor’s budget document for fiscal year 2015-2016, May 5, 2015 
http://www.tn.gov/finance/bud/documents/2015BudgetDocumentVol1.pdf</t>
  </si>
  <si>
    <t>The executive director and board members of the Nebraska Investment Council and members of the Public Employees Retirement Board are included in the state's definition of public officials required to file asset-disclosure forms.</t>
  </si>
  <si>
    <t>Barry Erwin, president of the Council for a Better Louisiana, in-person interview, Feb. 16, 2015
 Robert Scott, of the Public Affairs Research Council, in-person interview, Feb. 19, 2015
 State Rep. Jim Fannin, R-Jonesboro, and the chairman of the House Appropriations Committee where the annual state budget begins, in-person interview, Feb. 19, 2015
 State Sen. Jack Donahue, R-Mandeville, and the chairman of the Senate Finance Committee, in-person interview, Feb. 10, 2015
 State Rep. Brett Geymann, R-Lake Charles, and head of a faction called the “Fiscal Hawks,” in-person interview, Jan. 15, 2015
 Jan Moller, executive director of the Louisiana Budget Project, in-person interview, Feb. 5, 2015</t>
  </si>
  <si>
    <t>Paul Bukowski, prosecuting attorney, former aide to state House of Representatives, phone interview, April 14,2015                                                                                      
Mark Brewer, attorney, former Michigan Democratic Party chairman, phone interview, March 12, 2015                                                                                                
Steve Bieda, state senator, phone interviews, March and April, 2015                          
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John Pirich, former state assistant attorney general, attorney for Honigman Miller firm specializing in election law and campaign finance, phone interview, June 5, 2015</t>
  </si>
  <si>
    <t>Decision-makers at state-run pension funds are required to file asset disclosure forms because the state retirement systems have the authority to promulgate rules according to section 104.1063 of the Missouri Revised Statutes, and decision-making officials and officials with rulemaking authority are included in the definitions of individuals required to file financial asset disclosure forms under 105.483(6) of the statutes.
 The forms are required by law to be filed with the Missouri Ethics Commission. The MEC's executive director is responsible for making the forms available to the public for at least five years. The executive director is required by law to “keep a public record of all persons inspecting or copying financial statements.”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</si>
  <si>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All websites accessed on March 23, 30 and April 12, 2015
Massachusetts Secretary of State official website, Elections Division 
http://www.sec.state.ma.us/ele/eleidx.htm
Voter fraud suspected in East Longmeadow race, Andrea Estes, Sean Murphy, Reporters, the Boston Globe, Boston, MA, August 13, 2012
http://www.bostonglobe.com/metro/massachusetts/2012/08/13/hampden-district-attorney-investigating-alleged-voter-fraud-east-longmeadow/03AXyF5j1xA0r6WS3BRe1L/story.html
Editorial, Bill Galvin for Secretary of State, Boston Globe, Oct. 24, 2014
http://www.bostonglobe.com/opinion/editorials/2014/10/24/bill-galvin-for-secretary-state/LeRAaMNDPpFFeFqhy6dLtO/story.html
Interview, Dr. Maurice T. Cunningham, Ph.D., J.D.  Associate Professor of Political Science, University of Massachusetts-Boston, Boston, MA, various dates March, 2015, by telephone and email</t>
  </si>
  <si>
    <t>Louisiana Revised Statutes 42:1115 Gifts, passed 1979, effective April 1, 1980. Amended 1983 and 1987.
http://www.legis.la.gov/Legis/Law.aspx?d=99220 
Louisiana Revised Statutes 42:1115.1 Limitation on food, drink and refreshment, passed 2008, effective March 30, 2008, amended 2009.
http://www.legis.la.gov/Legis/Law.aspx?d=473275</t>
  </si>
  <si>
    <t>The registration forms and lobbying activity reports are available online and at no cost on the Indiana Lobby Registration Commission's website. As of November 2014, a state law required lobbyists to file registration statements and activity reports electronically, using the commission's online system, unless the lobbyist secures an exception from the commission. The reports and registration forms are accessible to the public as soon as the information is filed electronically.
 The website includes the employer and compensated activity reports, as well as gift reports by lobbyist and with yearly totals.</t>
  </si>
  <si>
    <t>Bob Leeper, independent McCracken County Judge-Executive who served as state Senate Appropriations and Revenue Committee chairman from 2009-2014, 29 December 2014, Paducah, Kentucky, in person.
Rick Rand, Kentucky state House, state representative and chairman of the House Appropriations and Revenue Committee, 23 January 2015, Frankfort, Kentucky, in-person interview.
Damon Thayer, Kentucky state Senate, Republican Senate floor leader, 23 January 2015, Frankfort, Kentucky, in-person interview.
Terry Brooks, Kentucky Youth Advocates, director, 24 January 2015, Louisville, Kentucky, email interview.
Bryan Sunderland, Kentucky Chamber of Commerce, senior vice president of public affairs, 21 January 2015, Frankfort, Kentucky, phone interview.
Road plan passes after both chamber compromise, Joseph Gerth and Tom Loftus, Louisville Courier-Journal, 15 April 2014, http://www.courier-journal.com/story/news/politics/ky-legislature/2014/04/15/road-plan-passes-chambers-compromise/7758075/ accessed 25 January 2015.
GOP cries foul over House road funding changes, Tom Loftus, Louisville Courier-Journal, 19 March 2015, http://www.courier-journal.com/story/news/politics/ky-legislature/2014/03/18/gop-cries-foul-house-road-funding-changes/6571145/ accessed 25 January 2015. 
Kentucky spending $32 million from settlements on drug treatment programs, Jack Brammer, Lexington Herald-Leader, 7 January 2014, http://bluegrasspolitics.bloginky.com/2014/01/07/kentucky-spending-32-million-from-settlements-on-drug-treatment-programs/ accessed 25 January 2015.</t>
  </si>
  <si>
    <t>Members of the Public Employees' Retirement System board and the executive director file the same asset-disclosure forms as required of other state officials. These statements of economic interest must include the occupations, sources of income and business interests of the public officials, their spouses and other household members.</t>
  </si>
  <si>
    <t xml:space="preserve">Citizens can access lobbying disclosure documents, including registration and expenses in real time and at no cost by visiting the Secretary of State's website.
The reports are available online at no cost. 
As compensation information is not required to be reported, compensation reports do not exist and therefore NOT included. </t>
  </si>
  <si>
    <t xml:space="preserve">Nile Dillmore, former legislator, telephone interview Feb. 19, 2015                                                      
VoteSmart.com: Nile Dillmore, former legislator, telephone interview, Feb. 19, 2015.                                   
"House panel approves GOP leaders school funding plan," Peter Hancock, Lawrence Journal-World, March 10, 2014: http://www2.ljworld.com/news/2015/mar/10/kansas-house-panel-approves-gop-leaders-school-fun/                                                                                                       "House passes budget bill before tax bil" by Bryan Lowry, June 3, 2015 Wichita Eagle: http://www.kansas.com/news/politics-government/article23005677.html                               </t>
  </si>
  <si>
    <t>Lobbying reports are available online for free to the public within minutes of them being filed by the Ethics Commission.</t>
  </si>
  <si>
    <t>In Minnesota, public officials - including decisions-makers at state run pension funds - are required to file an asset disclosure form (known as a statement of economic interest), which discloses the occupation, principal place of business, sources of compensation in excess of $50 in a month, securities and non-homestead real property holdings in excess of $2,500, and interests in pari-mutuel horse racing. 
  Statute 10A, Section 10A.09 states that investments, ownership, or interests in property connected to horse racing must be disclosed in the statement of economic interest form but no other details about the assets of family members are required.
  The definition of a public official can be found in Minnesota Statutes, Chapter 10A, Section 10A.01, Subd. 35.
Under 10A.09(6)(a) he governing body is required to keep the records as public data.</t>
  </si>
  <si>
    <t>All lobbying disclosure documents are available to the public online, at no cost. They include all information that is required to be reported. However, Idaho does not require lobbyists’ salaries or fees to be reported, so that information is not available.</t>
  </si>
  <si>
    <t>Senior staff members who are in “policy making positions” are required by state law to file annual “Statements of Financial Interest”, but members of public boards who are not compensated are not required to file.
Also, under Massachusetts law, individuals who contract with the state to provide financial services must submit disclosure forms. Under that law, “No investment of funds shall take place until (the Massachusetts Retirement Board) has received …. copies of disclosure forms submitted by the selected vendor.” 
The Massachusetts financial disclosure law makes available for public inspection and copying both the filings of public employees, including those of the Board members.  The public must fill out a written request and provide identification, which is then verified, to the Commission.  The filer is also notified, under the law, if any member of the public requests to see his or her filings.   The commission also redacts some information, such as the filer’s home address and the names of family members, before the SFI can be produced.</t>
  </si>
  <si>
    <t>Lobbying disclosure forms must be filed electronically and are instantly available online at no cost. They include expenditures by lobbyists on groups and individual lawmakers, as well as their registration information and whether they are paid more than 10,000 dollars for their lobbying efforts. No Freedom of Information request is needed to access the site.</t>
  </si>
  <si>
    <t>Maryland law applicable to the System’s fiduciaries requires the annual filing of a financial disclosure statement with the Maryland State Ethics Commission, which requires the filer to identify real estate interests, equity interests, and other relationships such as employment, debts and gifts. This is the same public disclosure law that is applicable across state government, and generally applies to employees of grade 16 and above (about 44k annual salary). 
 However it also applies to people who have substantial decision-making authority. Under Maryland law, financial disclosure forms, which are the same as asset disclosure forms, are public records and are publicly available, although almost none, except lobbyist disclosure are online. To obtain these documents, it is necessary to travel to Annapolis, and pay 20 cents a page for the documents. 
 The law says in 5−606 - Public record: (a) Access to statements. — (1) The Ethics Commission and the Joint Ethics Committee shall maintain the statements submitted under this subtitle and, during normal office hours, make the statements available to the public for examination and copying.</t>
  </si>
  <si>
    <t>Kentucky Revised Statutes Chapter 6, Section 611, 2014, http://www.lrc.ky.gov/Statutes/statute.aspx?id=43302 accessed 2 January 2015.
Kentucky Revised Statutes Chapter 6, Section 751, 1993, http://www.lrc.ky.gov/Statutes/statute.aspx?id=373 accessed 2 January 2015.
Kentucky Acts of the 2014 General Assembly, Chapter 75 (House Bill 28), page 270-275, 2014 http://www.lrc.ky.gov/statrev/tables/14rs/actsmas.pdf, accessed 2 January 2015. 
Kentucky Revised Statutes, Chapter 6, Section 754, 1993, http://www.lrc.ky.gov/Statutes/statute.aspx?id=374 accessed 2 January 2015.
John Schaaf, Kentucky Legislative Branch Ethics Commission, assistant director and general counsel, 31 December 2014, Frankfort, Kentucky, phone interview.</t>
  </si>
  <si>
    <t>Scott Frank, Legislative Post Auditor, telephone interview Feb. 13, 2015 and email Feb. 16, 2015                 
Legislative Post Audit annual report -- http://www.kslpa.org/docs/others/AFU2015 
"Documents: Kansa state hospital sex predator treatment program falling below minimum staffing requirements" by Jonathan Shorman, Topeka Capital-Journal, June 17, 2015: http://cjonline.com/news/2015-06-17/documents-state-hospital-sex-predator-treatment-program-falling-below-minimum 
Peter Hancock, statehouse reporter Lawrence Journal-World, telephone interview June 18, 2015</t>
  </si>
  <si>
    <t>Lobbying disclosure documents are filed online, and available any time to members of the public.
Information available online includes basic spending information by lobbyist or employer. The spending details are broken down by categories that include food and refreshments, and gifts, but the reports lack meaningful itemization. John Casey, a lobbyist for contractors, reported more than $3,000 in spending over the last three years in breakdowns that are available online, but Casey's report includes no details in location, date or attendees of sponsored events. Joe Fitzgerald, who works on behalf of the New Castle County Chamber of Commerce, the Catholic Diocese of Wilmington, the insurer Highmark, among other clients, reported nearly $10,000 in spending over that period, but similar details, not required by the state, were also missing. Online lobbyists profiles, available through the Public Integrity Commission website, also include the lobbyists' client, the length of representation, and spending breakdown by clients. 
Separately, the Public Integrity Commission keeps a database of records showing which pieces of legislation and which regulations that lobbyists work on behalf of their clients. But also missing online is compensation information, which lobbyists are not required to report, and do not report to the public.</t>
  </si>
  <si>
    <t>Mary Mosiman, Iowa auditor, Feb. 12, 2015, telephone interview
Bernardo Granwehr, chief of staff and legal counsel, Office of Auditor of State, phone interview, July 28 2015.
Iowa Secretary of State will not follow auditor’s recommendation on funding for voter fraud investigation, Jason Noble, Des Moines Register, Dec. 20, 2013
http://blogs.desmoinesregister.com/dmr/index.php/2013/12/20/iowa-secretary-of-state-will-not-follow-auditors-recommendation-on-voter-fraud-funding 
City of Remsen and Remsen Municipal Utilities Auditor of State's Report on Reaudit, Iowa auditor, Oct. 25, 2013
http://auditor.iowa.gov/reports/1121-0700-T00Z.pdf
The Register's Editorial: "Self-inspections" add to concerns about state board, Des Moines Register, July 21, 2014  http://www.desmoinesregister.com/story/opinion/editorials/2014/07/16/editorial-self-inspections-add-concerns/12712195/</t>
  </si>
  <si>
    <t xml:space="preserve">An aggrieved bidder must protest to the department that made the procurement within 14 days to request an administrative hearing. If the contract is found unlawful it may be canceled or revised to comply with the law (Montana Code Annotated, title 18, part 2, section 24, section 41).
The aggrieved bidder may also request a judicial review. </t>
  </si>
  <si>
    <t>No such law exists.
  Maine law does not require decision-makers at state-run pension funds to file asset disclosure forms.
  The board's governance manual (Policy 1.3, Attachment 1) asks trustees to disclose "all gifts received and personal financial interests that would constitute the appearance of or an actual conflict of interest," but these disclosures, when submitted, fall short of full asset disclosures.</t>
  </si>
  <si>
    <t>The Commission on Judicial Conduct and Ethics is the constitutionally created disciplinary agency of the state-level judicial system. The commission is made up of 12 members, including three active judges—one circuit judge and two district judges, who are not members of the supreme court, three members of the Wyoming State Bar, appointed by its governing body and six electors of the state, appointed by the governor, the constitution says. The members serve three years.
The commission has to divide itself into investigatory and adjudicatory panels for each case considered. “No commission member may serve on an adjudicatory panel in any case in which that member served in an investigatory capacity,” the constitution says.  
The body considers complaints against judicial officers and may discipline them or recommend discipline for them to the Supreme Court. The Supreme Court, with recommendation from the commission or of its own accord, may suspend a judicial officer without salary when he has been convicted of a crime, suspend the officer from practicing law in the state, remove an officer from office, or take another disciplinary measure.</t>
  </si>
  <si>
    <t>Neither the administrators of the four state pension systems, nor their families, nor the 50 or so administrators of local government plans are included in the law that requires the filing of personal financial disclosures.</t>
  </si>
  <si>
    <t>The Kentucky Executive Branch Ethics Code requires officers and managers in state government, certain members of boards and commissions (including the Kentucky Retirement Systems), to file annual financial and asset disclosure forms with the Executive Branch Ethics Commission. 
 Kentucky Revised Statutes Chapter 11A, Section 10, lists the positions and boards that must file those disclosure forms and specifically includes trustees of the Kentucky Retirement Systems. The upper-level managers of the Kentucky Retirement Systems also are required by virtue of their positions. 
 KRS 11A.050 covers what filers must list on the disclosure forms, including positions, assets and property held by the filer, "spouse or dependent children." The law, outlined in KRS 11A.050, requires those serving in positions on Dec. 31 to file the financial disclosure forms by April 15 of the following year.
 In addition, the governor's executive order 2008-454 applies the requirements of the Executive Branch Ethics Code to members of the Kentucky Teachers Retirement System, but there is no such requirement for members of the Judicial Former Retirement System or the Legislative Retirement System under KRS 21.540, which established the duties and responsibilities of board members for those funds.</t>
  </si>
  <si>
    <t>The Code of State Regulations allows for bidders or proposers to submit a bid or proposal award protest to the procurement director or designee within ten business days of the date of the reward. If the protest contains all of the required information, the director or designee will review the protest and issue a determination on the allegations in the statement, including a conclusion on whether the protest is sustained or denied and whether the award will be canceled.</t>
  </si>
  <si>
    <t xml:space="preserve">No such law exists.
There is no law allowing unsuccessful bidders to initiate an official review of procurement decisions though agencies sometimes include language within their contracts allowing for a review (referred to as a “protest”) of procurement decisions but that is on an agency-to-agency basis. </t>
  </si>
  <si>
    <t>Pursuant to §17-25-7.2, elected officials and candidates are prohibited from the personal use of campaign contributions. “Personal use” is defined as any expenditure not related to gaining or holding office. Banned expenses include mortgage payments, tuition, clothing and tickets to sporting events or the theater. 
However, the law also gives candidates and office holders latitude to spend campaign funds on such things as meals in restaurants, travel and tickets to sporting events “if part of a specific campaign or officeholder activity.” 
Former office holders and candidates cannot use campaign funds for personal use; they must transfer the money to another political organization, to charity or the state of Rhode Island, or return the money to the original donors.</t>
  </si>
  <si>
    <t>Bidders aggrieved in soliciting contracts may protest to the head of the state purchasing agency. If the issue is not resolved by mutual agreement, the state agency must issue a decision stating the reasons for the action taken and informing the protesting bidder of the right to administrative review.</t>
  </si>
  <si>
    <t>There is no question that the Idaho Attorney General’s office initiates investigations independently and imposes penalties if necessary with regard to local officials. It has prosecuted numerous local officials around the state for ethics violations. It currently is prosecuting the Jefferson County sheriff for felony misuse of public funds, a case in which a grand jury was convened. However, there is a gap in ethics enforcement in Idaho with respect to ethical violations by state officials. This year, the news media reported that the executive director of the state Racing Commission, Frank Lamb, was actually a paid lobbyist for an instant-racing company in Wyoming at the same time that he oversaw the legalization and operation of instant racing gambling machines in Idaho, a move so controversial that legislation is now pending to repeal all authorization for them. Lamb abruptly and immediately retired after the news surfaced. He had never revealed his conflict of interest, as required by law. But the Attorney General’s office said it had no authority to launch an investigation into Lamb’s violation, because case law assigns that duty to local county prosecutors. No local prosecutor has taken action.
 The House and Senate Ethics Committees initiate investigations upon receiving complaints. However, sanctions are rare. In the most recent case, in 2014, Rep. Shannon McMillan, R-Silverton, announced to the House that she had failed to disclose a conflict before voting against a bill, and requested an ethics inquiry on her herself. She also apologized to the House. The bill would have removed Idaho lawmakers’ special exemption from having their wages garnished for state court judgments; McMillan voted against it without revealing that she had numerous court judgments against her, including one in which court records showed an attempt to garnish her legislative wages was dropped on the grounds that she was exempt. A House Ethics Committee was convened, but after an inquiry, declined to sanction McMillan because she had apologized and disclosed the lapse.
 The Idaho Judicial Council initiates investigations upon receiving complaints. In 2013, the council provided 35 informal ethics opinions to judges; received 81 disciplinary complaints; dismissed 62 as unfounded; conducted inquiries into 17 and investigations into two. Two judges were admonished; seven cases remained open at the end of the year.</t>
  </si>
  <si>
    <t>The Ethics commission independently initiates investigations and imposes sanctions on offenders.
 One recent example: The executive director of the developer-funded Land Use Research Foundation and the foundation itself were each fined $2,000 for failing to register as lobbyists from 2008 to 2014.
 ---</t>
  </si>
  <si>
    <t>The law requires the assets of the decision-maker and his or her spouse to be disclosed; no other family members are mentioned in the law. The statements must be filed with the Secretary of State, where they are available on the office's website; there is no exemption for them under the state's open records law.</t>
  </si>
  <si>
    <t>Washington's Judicial Conduct Commission was constitutionally created when voters passed the amendment to Article IV, Section 31 of the Washington State Constitution in November 1980. The enabling legislation was effective May 18, 1981, and is now codified as RCW 2.64.</t>
  </si>
  <si>
    <t>ORS 260.407 (1) (a) allows that "amounts received as contributions by candidates or their campaign committee in excess of amounts used to defray the cost of the campaign may not be (A) converted to any person for personal use other than to defray any expenses incurred in connection with the person′s duties as a holder of public office or to repay to a candidate any loan the proceeds of which were used in connection with the candidate′s campaign." 
ORS 260.407 (1)(a)(B) does allow candidates to make contributions to "any national, state or local political committee of any political party." The rule applies to both former and current candidates so long as the candidate PAC remains open.</t>
  </si>
  <si>
    <t>In the area of investigations, the commission process of determining whether a complaint should be accepted and investigated or rejected is adequate, according to a performance audit by the Department of Audits, but then the commission lacks adequate policies and procedures to ensure that investigations are handled in a “consistent and thorough manner."
The audit also reported that 52 complaints were received between January and September 2014 and 25 cases were opened. It also reported that at the time of the audit, the Commission had 216 open cases, "30 of which have been referred to the Attorney General’s Office for collections or to proceed to hearing."
The agency only sometimes investigates according to William Perry with Common Cause, but it is quick to fine Lobbyists a late fee when their bi-weekly reports are not turned in on time. The audit found that the Commission “does not apply late fees of filings of public officers, candidates and committees appropriately and consistently. 
Sources confirm that the Judicial Qualifications Commission makes independent decisions on actions against judges, and initiates investigations regularly. Its decisions are, however subject to review only by the State Supreme Court.</t>
  </si>
  <si>
    <t>Interview: Paul Joyce, state examiner, Indiana State Board of Accounts, Feb. 2, 2015, by phone. 
Interview: John Ketzenberger, executive director, Indiana Fiscal Policy Institute, Feb. 10, 2015, by phone. 
Indiana State Board of Accounts website, "Audit Reports Certified to the Attorney General and Local Prosecutors," from 2014 to present, www.in.gov/sboa/; accessed May 13, 2015. 
Muncie StarPress.com article, "Dorer out as treasurer; enters guilty plea," by Douglas Walker and Keith Roysdon, February 24, 2015, 
http://www.thestarpress.com/story/news/local/2015/02/23/dorer-out-as-treasurer-enters-guilty-plea/23876603/.</t>
  </si>
  <si>
    <t>The disciplinary agency in Virginia is the Judicial Inquiry and Review Commission, also known as JIRC. The commission investigates charges which would be the basis for retirement, censure, or removal of a judge.  All judges are subject to oversight from this commission.
"The Commission, after such investigation as it deems necessary, may order and conduct hearings at such times and places in the Commonwealth as it shall determine.
If the Commission finds the charges to be well-founded, and sufficient to constitute the basis for retirement, censure, or removal of a judge, it may file a formal complaint before the Supreme Court.
The Commission shall have the authority to make rules, not in conflict with the provisions of this chapter or of general law, to govern investigations and hearings conducted by it.
No act of the Commission shall be valid unless concurred with by a majority of its members."</t>
  </si>
  <si>
    <t>Jim Dahlquist, administrative manager for the Illinois Office of the Auditor General; email interview received April 3, 2015
Legislative Audit Commission, website, accessed April 15, 2015  http://www.ilga.gov/commission/lac/lac_home.html 
Illinois Agency Fact Sheets, Fiscal 2014, accessed April 15, 2015 http://www2.illinois.gov/gov/budget/Documents/Budget%20Book/FY%202014/FY2014AgencyFactSheets.pdf</t>
  </si>
  <si>
    <t>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
Department of Health &amp; Welfare Management Report, 90-day follow-up, Jan. 12, 2015, accessed Feb. 2, 2015, http://legislature.idaho.gov/audit/summaries/2015/followup/hw201590day.pdf
“Idaho state treasurer defends record, calls critical state audits ‘politically motivated,’” Betsy Z. Russell, The Spokesman-Review, July 25, 2014, http://www.spokesman.com/stories/2014/jul/25/idaho-state-treasurer-defends-record-calls-critica/</t>
  </si>
  <si>
    <t xml:space="preserve">The Commission on Ethics has very limited power to initiate it's own investigations. The only cases it can open are those in which an individual required to file an asset disclosure form has failed to do so. Otherwise, it must wait for a complaint, as stipulated by the law. 
In 2012, the Commission on Ethics published in it's annual report a request for additional investigative powers but they were never granted. Here is the request: 
"Give the Commission limited authority to investigate situations without having to receive a complaint, and allow the Commission to investigate a situation when referred by the Governor, the Chief Financial Officer, a State Attorney, or FDLE. This authority could be limited—for example, by allowing the Commission to investigate a situation only if it has received reliable and publicly disseminated information indicating a violation of the ethics laws and only when an extraordinary majority of the Commission agree to investigate."
The JQC often initiates its own investigations, but lacks the power to impose penalties on offenders. Investigations are often based on what members read in the newspaper, according to one former judge who works as an advisor to the JQC panel. "They can simply say, hey, this judge challenged a lawyer to have a fist fight in the courtroom, and the members get together and say, 'we need to take a look at this guy' and they decide to file charges." This is actually an example of an active case. 
David Bogenschutz, an attorney who represents many judges before the JQC, agreed that the members are pretty active and on top of initiating investigations when necessary. "They can and sometimes do," he said. 
Public Defender Howard Finkelstein also noted that investigations he's been part of have been initiated by something the Commission read about in the newspaper.  </t>
  </si>
  <si>
    <t>Like members of the General Assembly and others in elected offices, members of any pension fund board established under the Illinois Pension Code are required to file an asset disclosure form with the Secretary of State, if not already required as described under the state's Disclosure of Economic Interest law.
 5 ILCS 420/Art. 4A heading)
 ARTICLE 4A. DISCLOSURE OF ECONOMIC INTERESTS
  (5 ILCS 420/4A-101) (from Ch. 127, par. 604A-101)
  Sec. 4A-101. Persons required to file. The following persons shall file verified written statements of economic interests, as provided in this Article: 
  (c) Members of a Commission or Board created by the
  Illinois Constitution, and candidates for nomination or election to such Commission or Board.
 Asset disclosures are to include information that illustrates sources of income, stock holdings and other assets that exceed $5,000 in market value or $1,200 in dividends or income. 
 The disclosures, or economic interest statements, are to be made publically available through the Secretary of State's Office.</t>
  </si>
  <si>
    <t>The disciplinary agency for the state-level judicial system is called the Judicial Conduct Board, which was established by a Vermont Supreme Court canon.</t>
  </si>
  <si>
    <t>Asset disclosure statements are required of the executive director, chief investment officer and decision-making investment staff members of the Indiana Public Retirement System, under the State Ethics Code. The statements are public documents that can be accessed by the public for free, either electronically or hard copy, by request to the state inspector general, currently Cynthia Carrasco.</t>
  </si>
  <si>
    <t>Lobbyists register and file their information about expenses, compensation, etc., on the Lobbyist Registration Portal, which is accessed through the Office of State Ethics' website. The portal is accessible to anyone and at no cost. Once a lobbyist files his or her information into the portal, it's available to any viewer.</t>
  </si>
  <si>
    <t>Compliance with the Code of Judicial Administration and Code of Judicial Conduct are administered by the Utah Judicial Conduct Commission. Also, judges are obligated to report misconduct of fellow judges.</t>
  </si>
  <si>
    <t>Rachel Hibbard, Office of the Hawaii State Auditor, deputy auditor, 27 January 2015, Honolulu, Hawaii, telephone
Carmille Lim, Common Cause Hawaii, executive director, 27 April 2015, Honolulu, Hawaii, telephone.
Annual Report 2014, Hawaii State Auditor, accessed 30 April 2015, http://files.hawaii.gov/auditor/Reports/2015/2014AnnualReport.pdf
Reports, Hawaii Office of the Auditor, accessed 27 January 2015, http://auditor.hawaii.gov/reports/
Follow-up Audit of the Management of Mauna Kea and the Mauna Kea Management Reserve, Report to the Hawaii Legislature and governor, Office of the Auditor, August 2014, 
http://files.hawaii.gov/auditor/Reports/2014/14-07.pdf
Sam Slom, Hawaii state senator, Honolulu, Hawaii, 14 May 2015, telephone
Report on the Implementation of State Auditor’s 2010 Recommendations, Report to the Hawaii Legislature and governor, Office of the Auditor, April 2013, http://files.hawaii.gov/auditor/Reports/2013/13-03.pdf</t>
  </si>
  <si>
    <t>Jon Offredo, government reporter, The News Journal, in-person interview, February 17, 2015; 
Mark Eichmann, "Delaware auditor wants more scrutiny for entitlements", newsworks.org, March 12, 2014: http://bit.ly/1LqDkzB;
Jon Offredo, "Auditor: state misused grant funds", delawareonline.com, March 27, 2014: http://delonline.us/1Lqs06J; 
Jonathan Starkey, "Audit: Top officials ignored travel rules", delawareonline.com, July 31, 2014: http://delonline.us/1LqCzql</t>
  </si>
  <si>
    <t>K.S.A. 46-237, Gifts to State Agencies, State Officers and Employees, 1974: http://kslegislature.org/li_2012/b2011_12/statute/046_000_0000_chapter/046_002_0000_article/046_002_0037_section/046_002_0037_k/</t>
  </si>
  <si>
    <t>John Tenewitz, General council for the auditor general, interviewed by phone April 17, 2015
Kurt Wenner, Vice President of Research of Florida TaxWatch, interviewed by phone April 29, 2015
Reports Released by Auditor General July 1, 2014, Through Present, http://www.myflorida.com/audgen/pages/listpage.htm, accessed May 2, 2015</t>
  </si>
  <si>
    <t xml:space="preserve">Decision-makers at the state-run pension plan, including trustees of the Employee Retirement System Board of Trustees and the senior staff overseeing investments, are required by Hawaii revised Statutes chapter 84, Section 17, to file an annual asset disclosure that includes assets of spouse and dependent children. 
  </t>
  </si>
  <si>
    <t>“House committee approves probation reform bill” by Carrie Teegardin, March 2, 2015 http://investigations.blog.ajc.com/2015/03/02/house-committee-approves-probation-reform-bill/
Interview with former State Auditor Russel Hinton, March 5, 2015 
Interview with Dr. Carolyn Bourdeaux, Director, Center for state and local finance, Georgia State University, March 6, 2015</t>
  </si>
  <si>
    <t>Idaho has no such law; it requires no asset disclosure forms from PERSI board members or management, nor from any other public servant or state elected official.</t>
  </si>
  <si>
    <t>Illinois Compiled Statutes, Illinois Governmental Ethics Act (5 ILCS 420/3-101), Chapter 127, Part 1. Rules of Conduct for Legislatures http://www.ilga.gov/legislation/ilcs/ilcs4.asp?DocName=000504200HArt.+3+Pt.+1&amp;ActID=129&amp;ChapterID=2&amp;SeqStart=2400000&amp;SeqEnd=3200000
Illinois Compiled Statutes, State Employee Ethics Act, 5 ILCS 430, Article 10-10, December 9, 2003, http://www.ilga.gov/legislation/ilcs/ilcs5.asp?ActID=2529&amp;ChapterID=2</t>
  </si>
  <si>
    <t>Colorado's Independent Ethics Commission does not initiate investigations on its own, but it does investigate complaints filed by a third party. 
In 2013, the commission fined Republican Secretary of State Scott Gessler for “breach of public trust for private gain” when he spent state money to attend a political event out of state. The IEC fined him double the amount he spent on the Republican lawyer’s conference. In 2014, the commission dismissed a complaint against sitting Democratic Colorado Gov. John Hickenlooper when a group accused him of violating the state’s gift ban when he attended a Democratic Governor’s Meeting and third parties picked up the tab for the governor and his staff. 
Having third parties file complaints instead of the IEC investigating on its own, says Luis Torro who runs Colorado Ethics Watch, a group that has watchdogged the agency since it started meeting in 2008, “deters people” from filing complaints. Torro’s group has had to wait more than 11 months for the IEC to act on a complaint. Some complaints can take a long time. Elena Nunez, director of Colorado Common Cause, believes the law allows the IEC to investigate on its own without a complaint, but the commission chooses not to.</t>
  </si>
  <si>
    <t>Indiana Code 2-7-1-4 ; http://iga.in.gov/legislative/laws/2014/ic/titles/002/</t>
  </si>
  <si>
    <t>Iowa Code Chapter 68B.22  "Government Ethics and Lobbying — Gifts accepted or received," Code of Iowa updated as of January 2015,
https://www.legis.iowa.gov/docs/code/2015/68B.pdf</t>
  </si>
  <si>
    <t>Hawaii Revised Statutes, Title 7, Chapter 84, Section 11, Gifts, 2014, http://www.capitol.hawaii.gov/hrscurrent/Vol02_Ch0046-0115/HRS0084/HRS_0084-0011.htm
Hawaii Revised Statutes, Title 7, Chapter 84, Section 11.5, Reporting of gifts, 2014,
http://www.capitol.hawaii.gov/hrscurrent/Vol02_Ch0046-0115/HRS0084/HRS_0084-0011_0005.htm</t>
  </si>
  <si>
    <t>The Fair Political Practices Commission and Commission on Judicial Performance have long records of independent investigations and penalties against offenders. 
In 2014, the FPPC investigated more than 1,000 cases and imposed fines in more than 300.
The Commission on Judicial Performance considered 1,212 new cases in 2014. The commission censured two judges, issued three public admonishments, nine private admonishments and 29 advisory letters.</t>
  </si>
  <si>
    <t>Idaho Code Section 18-1356, Gifts to Public Servants by Persons Subject to Jurisdiction, 1972, last amended 2008
http://legislature.idaho.gov/idstat/Title18/T18CH13SECT18-1356.htm
Idaho Code Section 18-1359E, Using Public Position for Personal Gain, 1990, last amended 2005
http://legislature.idaho.gov/idstat/Title18/T18CH13SECT18-1359.htm
Idaho Code Section 59-703, Ethics in Government Act – Definitions, 1990, amended in 1999 
http://legislature.idaho.gov/idstat/Title59/T59CH7SECT59-703.htm</t>
  </si>
  <si>
    <t>Iowa State Rep. Chuck Soderberg, R-Le Mars, Feb. 9, 2015, in-person interview 
Fiscal Committee, Iowa Legislature, accessed April 7, 2015
https://www.legis.iowa.gov/committees/committee?ga=86&amp;groupID=704
Fiscal Committee minutes, Dec. 13, 2013, Legislative Council, accessed April 7, 2015
https://www.legis.iowa.gov/docs/publications/IM/402874.pdf
Fiscal Committee minutes, Nov. 7, 2013, Legislative Council, accessed April 7, 2015
https://www.legis.iowa.gov/docs/publications/SD/24225.pdf
Fiscal Committee minutes, Sept. 12, 2013, Legislative Council, accessed April 7, 2015
https://www.legis.iowa.gov/docs/publications/SD/17037.pdf</t>
  </si>
  <si>
    <t>Jennifer Bevan-Dangel, exec dire Common Cause, telephone interview 2/24/15; 
Jared DeMarinis, director, Candidacy and Campaign Finance Division, Maryland Board of Elections, telephone interview 3/18/15; 
Bryan P. Sears, reporter, The Daily Record, telephone interview 3/15/15
Office of the Maryland State Prosecutor, 2014 annual report https://osp.maryland.gov/wp-content/uploads/sites/5/2015/01/2014-Annual-Report.pdf see pps 8, 10 and 11.
Office of the Maryland State Prosecutor, April 3, 2014: Philip Harrison II Pleads Guilty to Felony Theft of Campaign Funds, http://osp.maryland.gov/2014/04/03/april-3-2014-philip-harrison-ii-grandson-of-late-state-delegate-hattie-harrison-pleads-guilty-to-felony-theft-of-campaign-funds/ accessed 6/2/15</t>
  </si>
  <si>
    <t>The Ethics Commission investigated a total of 141 complaints filed with it during 2013 and 2014 (these investigations were launched in response to citizen complaints -- the Commission itself can act as the complaining "citizen," though this is rare). 
The Commission imposes sanctions on offenders, ranging from reprimands to fines. Cases are often settled. For example, then Lt. Gov. Mark Darr accepted a settlement of $11,000 for 11 violations in late 2013 (he resigned shortly thereafter). In a contested proceeding, the Ethics Commission voted unanimously to fine then Sen. Paul Bookout $8,000 for four violations and issue a letter of reprimand (Bookout resigned shortly thereafter). Bookout was then fined $4,000 more for additional violations in a subsequent investigation in 2014. In practice, the sanctions are usually relatively small, and when related to campaign practices they are typically imposed after the election is over.</t>
  </si>
  <si>
    <t>In practice, the entities that would look into ethics investigations do not investigate without a complaint. They do not impose sanctions unless there is first a complaint. 
In the past several years, there have been only a small number of complaints formally filed. 
The two most recent cases, former Sen. Scott Bundgaard, and former Rep. Daniel Patterson, both resulted in resignations before any penalties were imposed.
The Commission on Judicial Conduct has executed two disciplinary actions during the period of study. The most recent action came against Judge Scott Sulley for "engaging in judicial conduct that resulted in harm to the parties involved in a number of cases; potential harm to public safety; engaging in abusive treatment of staff and litigants in his court; failure to properly train and supervise staff; and failing to cooperate with the Commission (on Judicial Conduct) during its investigation and prosecution of the case."</t>
  </si>
  <si>
    <t>Eric Ollila, executive director, South Dakota State Employees Organization, 21 April 2015, phone interview.
Classifcation &amp; Compensation page, Bureau of Human Resources website, http://bhr.sd.gov/classification/ClassSpecs/entirelist.aspx, accessed on 21 April 2015.
Fiscal Year-to-Date FTE Utilization, Bureau of Finance and Management website, http://bfm.sd.gov/dashboards/GECo_1_FTE.pdf, accessed on 21 April 2015.</t>
  </si>
  <si>
    <t>Julie Flynn, Deputy Secretary of State, Maine Bureau of Corporations, Elections and Commissions, 10 February 2015, telephone Interview.
 Zachary Heiden, Legal Director &amp; Staff Attorney, American Civil Liberties Union (ACLU) of Maine, 16 February 2015, telephone Interview.
Our Opinion: Long Island Recount triggered hasty claims of fraud, Central Maine Morning Sentinel, 10 December 2014,
http://www.centralmaine.com/2014/12/10/our-opinion-long-island-recount-triggered-hasty-claims-of-fraud/
Question of voter fraud raised after untraceable ballots change outcome of Senate election, Mario Moretto, Bangor Daily News, 25 November 2014,
http://bangordailynews.com/2014/11/25/politics/elections/questions-unanswered-after-untraceable-mystery-ballots-change-outcome-of-senate-election/
Election workers, recount volunteers and state police officers headed to Augusta for recount investigation, Christopher Cousins, Bangor Daily News, 8 December 2014,
http://bangordailynews.com/2014/12/08/politics/state-house/election-workers-recount-volunteers-and-state-police-officers-headed-to-augusta-for-recount-investigation/?ref=search
Investigation into Senate District 25 election reveals 21 votes were tallied twice during recount, likely reversing outcome again, Mario Moretto, Bangor Daily News, 9 December 2014,
http://bangordailynews.com/2014/12/09/politics/investigation-into-senate-district-25-election-begins-in-augusta/?ref=relatedBox</t>
  </si>
  <si>
    <t xml:space="preserve">The Ethics Commission rarely, if ever, initiates investigations. 
Investigations are begun based on complaints, which may be filed by anyone. The commission does have a process that allows it to initiate investigations, but it is cumbersome. Four members have to agree, and the state’s chief justice must appoint three active or retired judges to hear the case, rather than the commission members. 
After an investigation is completed, if commissioners find probable cause that a crime has been committed, they refer the case to the attorney general or a district attorney for prosecution. However, they have the power and they do, in fact, levy administrative penalties for minor violations.
While the Ethics Commission has conducted many investigations based on complaints in the past few years, John Carroll, former acting director of the Ethics Commission, said he knows of no instances in which the commission has initiated a complaint simply because the process is so cumbersome. </t>
  </si>
  <si>
    <t>Kirstan B. Alvanitakis, Louisiana Democratic Party, in-person interview, Feb. 11, 2015.
Meg Casper, Office of the Secretary of State, in-person interview, Feb. 19, 2015.
Barry Erwin, president of Council for a Better Louisiana, in-person interview, Feb. 18, 2015.
Heather Cloud v Secretary of State Tom Schedler, Louisiana Court of Appeal Third Circuit, CA14-1223, Nov. 21, 2014.
http://www.la3circuit.org/Opinions/2014/11/112114/14-1223opi.pdf 
New election ordered in Turkey Creek mayor's race, KATC.com, Dec 3, 2014.
http://www.katc.com/story/27541592/new-election-ordered-in-turkey-creek-mayors-race</t>
  </si>
  <si>
    <t>Citizens can get the calendars of the governor and legislators through a public information request, but the officials sometimes cite exemptions to withhold information, such as meetings with constituents or business representatives that might disclose proprietary information. 
Reporter Peggy Ficak, Austin bureau chief for the San Antonio Express-News, obtained the daily schedules of Gov. Rick Perry, who left office in January of 2015, in putting together an April 26, 2014, story about the long-serving governor’s out-of-state travels after he announced his decision not to seek re-election in 2014. 
 Perry’s policies on what to release apparently shifted over time. More recent schedules were reportedly fairly detailed, listing both political and official business, but at one point in his 14-year term, in 2004, a campaign-financed Bahamas trip, an overnight stay at the White House and trips to fundraisers with then-President George W. Bush were not included on schedules released under the state Public Information Act. The policy at that time, a press aide told Ficak, was to include only Perry’s “state schedule” and not political or personal business. 
 Gov. Greg Abbott initiated a new open records policy on his first day in office, Jan. 20, 2015, by naming a full-time staff member to handle open records requests and replacing the former governor’s controversial policy of deleting email every seven days, according to Abbott’s press secretary Amelia Chasse, who said the changes signal Abbott’s commitment to “an open and accountable administration.” 
 Under the current policy, email will be retained for 30 days before being scrapped. Important emails, including those deemed to be public records, will converted to hard copies or stored on state servers instead of destroyed, the same policy that Perry had. 
 Open records lawyer Joe Larsen of Houston said he remained dissatisfied with the governor’s office email policy under Abbott, telling the Houston Chronicle and San Antonio Express-News that 30 days “still isn’t sufficient” and that substantive emails should be kept digitally for at least two years. 
 Responding to a public information request for the latest State Integrity Investigation, the governor’s office released most of Abbott’s public schedule for his first three weeks in office but requested that the attorney general approve withholding the name of a representative of a business that was considering relocating to Texas under a state incentive program. 
 Information released by the office outlined Abbott’s activities from his 11 a.m. inauguration on the south steps of the State Capitol on Jan. 20 and included speeches, photo ops, budget meetings, briefings on upcoming executions, a closed leadership meeting with House Speaker Joe Straus and Lt. Gov. Dan Patrick and a phone call to Arizona Gov. Doug Ducey. 
 State representatives and state senators are also required to release their schedules but the disclosures are typically heavily redacted to exclude meetings and communications with constituents, as required by Section 306.003, Title 3 of the Texas government code: “Records of a member of the legislature or the lieutenant governor (the presiding officer of the Texas Senate) that are composed exclusively of memoranda of communications with residents of this state and of personal information concerning the person communicating with the member or lieutenant governor are confidential. 
 Personal commitments, such as a doctor’s appointment or baby shower, also may redacted since they are not considered “public information” subject to public disclosure. Private email addresses and home telephone numbers of employees would also be redacted. Official activities and meetings are subject to release.</t>
  </si>
  <si>
    <t>Georgia Government Transparency and Campaign Finance Act - O.C.O.G § 21-5-3, (14) 2014; § 21-5-3, (17) 2014, 
http://www.ethics.ga.gov/wp-content/uploads/2011/08/2014-B%20GA%20Govt%20Transparency%20and%20Campaign%20Finance%20Act%20effective%20Januay%2031%202014%20INCORPORATING%20HB310%20and%20SB297%20FINAL.pdf</t>
  </si>
  <si>
    <t>State Job Classifications
http://app.ohr.sc.gov/OHR/OHR-browse-class.phtm
Jobs.sc.gov
http://agency.governmentjobs.com/sc/default.cfm?&amp;promotionaljobs=0&amp;transfer=0
Phone Interview, Sam Griswold, Board Member, State Retirees Association of South Carolina, July 18, 2015
Phone interview, SCSEA Executive Director Carlton Washington, May 21, 2015</t>
  </si>
  <si>
    <t>Trey Grayson, Northern Kentucky Chamber of Commerce, president and former Kentucky Secretary of State, 6 January 2015, Covington, phone interview.
Mitchel Denham, Kentucky Attorney General's Office, assistant deputy attorney general of the criminal division and special prosecutors, 2 February 2015, Frankfort, Kentucky, email interview.
Lynn Zellen, Kentucky Office of Secretary of State, communications director, 2 February 2015, Frankfort, Kentucky, email interview.</t>
  </si>
  <si>
    <t xml:space="preserve">112.313 Standards of conduct for public officers, employees of agencies, and local government attorneys, 2014, http://www.leg.state.fl.us/statutes/index.cfm?App_mode=Display_Statute&amp;Search_String=112.313&amp;URL=0100-0199/0112/Sections/0112.313.html
112.3148 (3) Reporting and prohibited receipt of gifts by individuals filing full or limited public disclosure of financial interests and by procurement employees, 2014, http://www.leg.state.fl.us/Statutes/index.cfm?App_mode=Display_Statute&amp;Search_String=&amp;URL=0100-0199/0112/Sections/0112.3148.html
Kerrie Stillman, director of operations and communications at the Commission on Ethics, interviewed by phone April 2 </t>
  </si>
  <si>
    <t>The state Human Resources web site, accessed April 22, 2015, can be found here:
http://www.hr.ri.gov/classification/payplans/
Deborah Dawson, Director of Human Resources, phone interview, March 30, 2015
Tom Mannock, Rhode Island Department of Human Resources supervisor, phone interview, March 30, 2015
John Simmons, executive director, Rhode Island Public Expenditure Council, phone interview, March 7, 2015</t>
  </si>
  <si>
    <t>Carol Williams, GEC executive director, telephone interview Feb. 19, 2015                   
Governmental Ethics Commission annual report FY 2014: http://ethics.ks.gov/GECSummaries/Annual%20Report%202014.pdf                                           "Ethics Panel Fines congressional candidate Kultala," Brad Cooper, Kansas City Star, July 16, 2015: http://www.kansascity.com/news/local/news-columns-blogs/the-buzz/article742587.html                                                                                                                       
"Ethics Commission: Brownback Must Return Donation," Bryan Lowry, July 29, 2014: http://www.kansas.com/news/politics-government/article1153164.html</t>
  </si>
  <si>
    <t>Civil Service Job Bank, Pennsylvania State Civil Service Commission, accessed March 2015, http://www.scsc.state.pa.us/portal/server.pt/community/civil_service_home/9164
Jack McGettigan, spokesman, Pennsylvania State Civil Service Commission, Harrisburgh, Pa., 2 April 2015, interview by phone.
Daniel Egan, press secretary for the Pennsylvania Governor's Office of Administration, Harrisburg, Pa., 23 April 2015, interview by email.</t>
  </si>
  <si>
    <t>Interview: John Ketzenberger, executive director of the Indiana Fiscal Policy Institute, Feb. 10, 2015, by phone.
 Interview: Ray Scheele, political science professor and co-director of the Bowen Center for Public Policy, Feb. 9, 2015, by phone. 
 Indiana General Assembly Rules of the House of Representatives, https://iga.in.gov/documents/1493cc3f; accessed Feb. 12, 2015.</t>
  </si>
  <si>
    <t>Eric Van Lancker, Clinton County auditor, former president of the Iowa State Association of County Auditors, Jan. 8, 2015, telephone interview  
Carol Olson, deputy secretary of state for elections, Office of the Secretary of State, Jan. 16, 2015, telephone interview
Adam Mason, state policy director, Iowa Citizens for Community Improvement, April 15 2015, telephone interview.
Final report: 117 fraudulent votes found in investigation, Jason Noble, Des Moines Register, May 8, 2014
http://www.desmoinesregister.com/story/news/politics/iowa-politics/2014/05/08/iowa-secretary-of-state-voter-fraud-report-matt-schultz/8858595/
Iowa secretary of state to seek more funds for voter fraud investigation, James Q. Lynch, The Gazette, Feb. 4, 2014
http://thegazette.com/2014/02/04/iowa-secretary-of-state-to-seek-more-funds-for-voter-fraud-investigation/</t>
  </si>
  <si>
    <t xml:space="preserve">Brian Gladstein, Common Cause Illinois, 11 March 2015, phone interview.
David Melton, executive director, Illinois Campaign for Political Reform, March 10, 2015, phone interview.
Illinois State Board of Elections, accessed March 7, 2015, http://www.elections.il.gov/
BallotPedia, accessed 11 March 2015, http://ballotpedia.org/Illinois_State_Board_of_Elections
Illinois State Board of Elections, public complaint list search between Jan. 1, 2015 and May 20, 2015, accessed May 20, 2015, http://bit.ly/1AguXFN </t>
  </si>
  <si>
    <t>A 100 score is earned if the ethics entity independently initiates investigations and imposes sanctions when necessary.
A 50 score is earned if the ethics entity does not often initiate investigations or it fails to impose sanctions when necessary. 
A 0 score is earned if no such entity exists or it exists but rarely initiates investigations.</t>
  </si>
  <si>
    <t>Interview: Trent Deckard, co-director of the Indiana Election Division, Jan. 5, 2015, by phone.
Interview: Valerie Kroeger, spokesperson for the Secretary of State Connie Lawson, Jan. 21, 2015, by email. 
Interview: Ray Scheele, political science professor, co-director of the Bowen Center for Public Affairs, Ball State University, Feb. 9, 2015, by phone. 
FoxNews.com article: "Indiana Dem official sentenced to prison for '08 ballot fraud in Obama-Clinton primary," by Eric Shawn, June 17, 2013 (www.foxnews.com/politics/2013/06/17/)</t>
  </si>
  <si>
    <t>29 Del. code. 5813(4)(e), definitions: § 5812 (n)(1): http://1.usa.gov/1H5RpUz, Approved July 23, 1990;
29 Del. C. 5835, http://1.usa.gov/16n5BHJ, First Approved July 26, 1995, amended in July 1995 and August 2012</t>
  </si>
  <si>
    <t>Tim Hurst, Chief Deputy Idaho Secretary of State, interviewed Friday, Tuesday, Dec. 23, 2014, in his office at the Idaho Capitol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“Hixon accused of mishandling campaign funds,” Kelcie Moseley, The Idaho Press-Tribune, Sept. 11, 2014, http://www.idahopress.com/members/hixon-accused-of-mishandling-campaign-funds/article_782e8f2e-396d-11e4-995f-c33865940181.html
Elinor Chehey, League of Women Voters of Idaho, Tuesday, Jan. 13, 2015, by phone
“Charges fly, then fizzle in Idaho governor’s race,” Betsy Z. Russell, The Spokesman-Review, Sept. 15, 2014, http://www.spokesman.com/stories/2014/sep/15/charges-fly-then-fizzle-idaho-governors-race/ 
“Idaho Republican loses again in recount,” Associated Press, KTVB-TV, Nov. 26, 2014, http://www.ktvb.com/story/news/politics/elections/2014/11/26/idaho-republican-loses-again-in-recount/19548119/</t>
  </si>
  <si>
    <t xml:space="preserve">C.G.S., Title 1, Chap. 10, Sec. 1-79, subsection (e), paragraphs (1) through (18), 1977; Sec. 1-79a, 1992; Sec. 1-84, 1971; 1-85, 1977. 
http://www.cga.ct.gov/2011/pub/chap010.htm#Sec1-84.htm </t>
  </si>
  <si>
    <t>Job listings from the state of Oregon, http://agency.governmentjobs.com/oregon/default.cfm?clearsearch=1&amp;promotionaljobs=0&amp;transfer=0, accessed on April 22, 2015. 
Internal postings for current state employees by the state of Oregon, http://agency.governmentjobs.com/oregon/default.cfm?promotionaljobs=1, accessed on April 22, 2015.
Matt Shelby, media coordinator, Oregon Department of Administrative Services, which includes Human Resources. He was interviewed by phone April 23, 2015.</t>
  </si>
  <si>
    <t>Rakesh Mohan, director, Office of Performance Evaluations, interviewed at the Idaho Capitol, press room, Jan. 20, 2015
Eric Milstead, director of legislative services, in his office at the Idaho Capitol, Friday, Jan. 16
Scott Bedke, Speaker of the House, in his office at the Idaho Capitol, Thursday, Jan. 8, 2015
Brent Hill, president pro-tem, Idaho Senate, interviewed Jan. 5, 2015, by telephone
Rebecca Boone, Idaho correspondent, Associated Press; Tuesday, Jan. 6, Associated Press office, downtown Boise
Cynthia Sewell, reporter, Idaho Statesman; vice-president, Idaho Press Club; Friday, Jan. 2, 2015, by telephone
Peter Morrill, vice president, Idahoans for Openness in Government, Tuesday, Jan. 13, 2015, by telephone
Elinor Chehey, League of Women Voters of Idaho, Tuesday, Jan. 13, 2015, by phone
Leo Morales, assistant director, and Ritchie Eppink, legal director, ACLU of Idaho, Tuesday, Jan. 13, 2015, by conference call
2015-16 Joint Legislative Oversight Committee membership, accessed Jan. 22, 2015, http://legislature.idaho.gov/ope/jloc/membership/index.htm</t>
  </si>
  <si>
    <t>Lucinda Meltabarger, administrator of the Office of Management and Enterprise Services' Human Capital Division, phone interview 2/27/15 10:15 a.m. 
Sterling Zearly, executive director of the Oklahoma Public Employees Association, telephone interview, 1 p.m. 3/3/15
Oklahoma state jobs posting site: http://www.jobaps.com/ok/
Job family index: http://www.ok.gov/opm/HR_and_Employee_Services/Job_Family_Descriptors/</t>
  </si>
  <si>
    <t>ARTICLE XXIX of the Colorado Constitution, Ethics in Government, Gift Ban: http://tornado.state.co.us/gov_dir/leg_dir/olls/constitution.htm#ARTICLE_XXIX_Section_3</t>
  </si>
  <si>
    <t>Rex Quidilla, Hawaii Office of Elections, public information officer, 13 March 2015, Honolulu, Hawaii, telephone 
Neal Milner, University of Hawaii, retired political science professor, 14 January 2015, Honolulu, Hawaii, telephone
Memo about issues associated with the 2014 primary election, Scott Nago, Hawaii Office of Elections, chief election officer, 21 August 2014, http://hawaii.gov/elections/ec/docs/2014/primary_ec-report_2014-08-21.pdf
Election Commission retains embattled election chief Scott Nago, Jim Mendoza, Hawaii News Now, 18 May 2015, http://www.hawaiinewsnow.com/story/29096380/election-commission-retains-embattled-election-chief-scott-nago
No penalty for election chief over ballot shortage and delays, B.J. Reyes, Honolulu Star-Advertiser, 26 January 2013, http://www.staradvertiser.com/newspremium/20130126_No_penalty_for_election_chief_over_ballot_shortage_and_delays.html
Chief elections officer hit by calls for ouster, B.J. Reyes, Honolulu Star-Advertiser, 19 August 2014, http://www.staradvertiser.com/newspremium/20140819__Chief_elections_officer_hit_by_calls_for_ouster.html?id=271808161
Hawaii Campaign Spending Commission, minutes for March 11, 2015 meeting, 21 April 2015, http://ags.hawaii.gov/campaign/main/minutes-for-march-11-2015/</t>
  </si>
  <si>
    <t>Political Reform Act of 1974, Government Code, §89503, (Amended 1996)
http://leginfo.legislature.ca.gov/faces/codes_displaySection.xhtml?lawCode=GOV&amp;sectionNum=89503.
Fair Political Practices Commission, Gift Limits and Honoraria, Sacramento, Jan. 12, 2015
http://www.fppc.ca.gov/index.php?id=31
Fair Political Practices Commission, Gift to Official through Family Member, Regulation, §18932, undated 
http://www.fppc.ca.gov/legal/regs/current/18943_2.pdf</t>
  </si>
  <si>
    <t>Todd L. Belt, University of Hawaii at Hilo Department of Political Science, professor, 20 January 2015, Hilo, Hawaii, telephone
House Committee on Finance, membership, accessed 20 January 2015, http://www.capitol.hawaii.gov/committeepage.aspx?comm=FIN&amp;year=2015
Senate Committee on Ways and Means, membership, accessed 20 January 2015, http://www.capitol.hawaii.gov/committeepage.aspx?comm=WAM&amp;year=2015
--
Peer Reviewer Source: 
"Sen. Slom’s Alt Budget Would Leave State with $741M Surplus" by Nathan Eagle; Civilbeat. April 3, 2013. http://www.civilbeat.com/2013/04/sen-sloms-alt-budget-would-leave-state-with-741m/</t>
  </si>
  <si>
    <t>Russell E. Carnahan, employment law attorney, Columbus, 2-19-15 email 
Beth Gianforcaro, director of communications, Ohio Department of Administrative Services, Columbus, 2-20-15 and 3-26-15 emails 
Ohio Hiring Management System home page: http://careers.ohio.gov/</t>
  </si>
  <si>
    <t>Ark. Code 21-8-801, “Ethics and conflicts of interest,” 1988
http://law.justia.com/codes/arkansas/2012/title-21/chapter-8/subchapter-8/section-21-8-801/
Ark. Code 21-8-402, "Definitions," 21-8-801, 1988
http://law.justia.com/codes/arkansas/2012/title-21/chapter-8/subchapter-4/section-21-8-402/
Ark. Code 21-8-701 (d)(9) "Persons Required to File," 1988
http://law.justia.com/codes/arkansas/2010/title-21/chapter-8/subchapter-7/21-8-701
Amendment 94 to the Arkansas Constitution, 2014
Article 19, Section 30 "Gifts from lobbyists"
http://www.sos.arkansas.gov/elections/Documents/Issue%20No%203%20with%20text.pdf</t>
  </si>
  <si>
    <t>Phone interview with Charles Bullock, Political Scientist, University of Georgia, February 25, 2015;
Ryan Germany, general counsel, Secretary of State Office, telephone interview, February 6, 2015;
Kristina Torres, Capitol Reporter, The Atlanta Journal - Constitution, telephone interview, February 17, 2015;
Max Blau, Political Reporter, Creative Loafing, telephone interview, February 22, 2015;
“Man ordered to take off NRA hat or he would not be allowed to vote,” WXIA TV, October 29, 2014, 
http://www.11alive.com/story/news/politics/elections/2014/10/28/nra-hat-douglas-county-vote-bundy-cobb/18097459/
“Georgia man told to remove NRA hat at polling place sues,” Associated Press, December 9, 2014, http://onlineathens.com/local-news/2014-12-09/georgia-man-told-remove-nra-hat-polling-place-sues</t>
  </si>
  <si>
    <t>Arizona Revised Statute 13-2602. Bribery of a public servant or party officer; classification
http://www.azleg.state.az.us/FormatDocument.asp?inDoc=/ars/13/02602.htm&amp;Title=13&amp;DocType=ARS
Laws current as of March 30, 2015.</t>
  </si>
  <si>
    <t>Ken Purdy, director of Human Resources Management Services, email, Feb. 19, 2015.
Purdy, email, Feb. 19, 2015.
Stuart Savelkoul, assistant executive director of political advocacy for North Dakota United, interviewed by phone from Bismarck, N.D., Feb. 4, 2015. North Dakota United represents state employees and K-12 teachers.
“Job Search,” Human Resources Management Services, http://www.nd.gov/hrms/jobs/announcements.asp, accessed March 6, 2015.
“Filled - Vacant Positions,” Human Resources Management Services, report provided by request by Purdy, email, March 6, 2015.</t>
  </si>
  <si>
    <t>Public Officers and Employees, Title 36, Chapter 25, Section 1, 1973.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Ethics Commission Advisory Opinion 2011-12, issued to Sally Brewer Howell, executive director of the Alabama Association of School Boards, Dec. 7, 2011, http://ethics.alabama.gov/opinion2.aspx?usterms=gifts&amp;ustype=2, accessed March 29, 2015.</t>
  </si>
  <si>
    <t>A.S. 24.60.080 (http://www.touchngo.com/lglcntr/akstats/Statutes/Title24/Chapter60/Section080.htm), accessed Feb. 7, 2015</t>
  </si>
  <si>
    <t>Phone interview March 16, 2015, with Shari Howard, policy and rules coordinator for Office of state Human Resources. 
Phone interview Feb. 25, 2015 with Tom Harris, chief of staff and general counsel for the State Employees Association of North Carolina. 
Job listings. http://www.oshr.nc.gov/index.htm. 
Phone interview March 25, 2015, with Nancy Lipscomb, director of employee relations and local government services for office of state human resources.</t>
  </si>
  <si>
    <t>- In-person Interview with James Salzer, Capitol Reporter AJC on 02-13-2015
 - In-person Interview with Senator Jack Hill, Appropriations Chairman on 02-12-1015
 - Phone Interview with Alan Essig, Executive Director, Georgia Budget and Policy Institute on 0217-2015
 - House Appropriations Committee - http://www.house.ga.gov/Committees/en-US/Committee.aspx?Committee=88&amp;Session=23
 - Senate Appropriations Committee - http://www.senate.ga.gov/committees/en-US/Committee.aspx?Committee=103&amp;Session=23</t>
  </si>
  <si>
    <t>FDLE voter fraud investigations come up empty again, Miami Herald, Aug. 30, 2013, http://miamiherald.typepad.com/nakedpolitics/2013/08/fdle-voter-fraud-investigations-come-up-empty-again.html
Meredith Beatrice, Division of Elections director of communications, responded to questions by email April 2, 2015
Ronald Labasky, prominent elections expert and attorney, interviewed on the phone March 27, 2015
John Whittles, elections expert and attorney, interviewed by phone March 24, 2015</t>
  </si>
  <si>
    <t>Karen Woodall, executive director of the Florida Center for Fiscal and Economic Policy, interviewed by phone April 16, 2015
Kurt Wenner, Vice President of Research at Tax Watch, interviewed by phone April 29, 2015
Joint Legislative Auditing Committee website, accessed May 28, 2015, http://www.leg.state.fl.us/cgi-bin/View_Page.pl?File=index_css.html&amp;Directory=committees/joint/Jcla/&amp;Tab=committees&amp;CFID=12147022&amp;CFTOKEN=bec4e79c6511bdc3-509E4751-DCC4-FE76-FAAE079E9F05360A</t>
  </si>
  <si>
    <t>Michael Cuevas, Roemer Wallens Gold &amp; Mineaux, Attorney, March 17, 2015, New York, phone; 
Title File Alphabetic Listing, Department of Civil Service, acessed March 30, 2015, http://www.cs.ny.gov/tsplan/tsp.html ; 
Open Budget, State of New York, accessed March 30, 2015, http://openbudget.ny.gov/</t>
  </si>
  <si>
    <t>In practice, the ethics entity/ies independently initiates investigations and imposes penalties on offenders.</t>
  </si>
  <si>
    <t>Brent Johnson, Star-Ledger statehouse reporter, 3/19/15 phone interview 
Hetty Rosenstein, New Jersey area director for the Communications Workers of America (CWA), 3/20/15 phone interview. 
Commission website, job postings, accessed 6/2/15: http://info.csc.state.nj.us/Vats/JobView.aspx</t>
  </si>
  <si>
    <t>Ruth Ann Petroff, Wyoming Legislature, State House of Representatives, March 26, 2015, phone.    
Mel Orchard, attorney member, Commission on Judicial Ethics and Conduct, June 29, 2015, phone.
Impeachment Imminent?, Aerin Curtis, Wyoming Tribune Eagle, July 2, 2014, 
http://www.wyomingnews.com/articles/2014/07/03/news/01top_07-03-14.txt#.VRLf92aSU7A
Wyoming Commission on Judicial Ethics and Conduct 2014 Annual Report, Wyoming Commission on Judicial Ethics and Conduct website, 2014 https://drive.google.com/file/d/0BxmYASSd4V5bcExjN1A0YlRENlk/view?pli=1
Joint Rules of the House and Senate, Wyoming State Legislature, Legislature’s website, accessed June 9, 2015 
http://legisweb.state.wy.us/lsoweb/App_Themes/LSO/JointRules.pdf</t>
  </si>
  <si>
    <t>Robert Scoglietti, Spokesman, Delaware Office of Management and Budget, email interview, Feburary 4,015; 
House Committee Assignments, 148th General Assembly, accessed March 24, 2015, http://bit.ly/1rXEiO7;
Senate Committee Assignments, 148th General Assembly, accessed March 4, 2015, http://bit.ly/1tHEaDE</t>
  </si>
  <si>
    <t>Paul Gessing, Rio Grande Foundation, president, 10 April 2015, via phone.
Carter Bundy, American Federation of State, County and Municipal Employees, political and legislative director, 10 April 2015, via phone. 
Charles Bowyer, National Education Association-New Mexico, executive director, 12 May 2015, via phone.</t>
  </si>
  <si>
    <t>Former Denver Post journalist Tim Hoover whose reporting focused on the state budget, and who now works as communications director for the Colorado Fiscal Institute, during a Feb. 17 phone interview.
 The Role of the Joint Budget Committee: http://www.tornado.state.co.us/gov_dir/leg_dir/jbc/jbcrole.pdf
 “Unauthorized Immigrants’ Access to Driver’s Licenses Is at Risk,” The New York Times, Feb. 11, 2015: http://www.nytimes.com/2015/02/12/us/colorado-pulls-u-turn-on-licenses-for-illegal-immigrants.html?_r=0</t>
  </si>
  <si>
    <t>Matt Rothschild, executive director, Wisconsin Democracy Campaign, email interview June 1, 2015
Legislative Audit Bureau, Audit of GAB, December 2014 
lab_audit_report_14_14_full_pdf_13314.pdf
Jan 30, 2015, and Feb. 4, 2015, email interviews with Reid Magney, public information officer, Wisconsin Government Accountability Board 608-267-7887
"Wisconsin's Friend at the IRS," July 9, 2015
http://www.wsj.com/articles/wisconsins-friend-at-the-irs-1436482521
Tokaji, Daniel P., America's Top Model: The Wisconsin Government Accountability Board (January 16, 2013). Available at SSRN: http://ssrn.com/abstract=2201587 or http://dx.doi.org/10.2139/ssrn.2201587 
---
Peer Reviewer sources:
"America's Top Model: The Wisconsin Government Accountability Board" by Daniel Tokaji, Moritz College of Law, The Ohio State University, January 16, 2013, http://papers.ssrn.com/sol3/papers.cfm?abstract_id=2201587</t>
  </si>
  <si>
    <t>Phone interview, Lawrence Cafero, former Minority Leader, CT House of Representatives, Jan. 30, 2013.
"Republicans Try Again To Offer Budget Ideas," by Christine Stuart, Connecticut News Junkie, May 1, 2014. http://www.ctnewsjunkie.com/archives/entry/republicans_try_again_to_offer_budget_ideas/
"GOP budget: Freeze state workers' pay, restore cuts," by Ken Dixon, The CT Post, revised April 25, 2015, http://www.ctpost.com/local/article/GOP-budget-Freeze-state-workers-pay-restore-6221633.php</t>
  </si>
  <si>
    <t>Retired attorney Kemp Morton, the former chairman of the WV Ethics Commission, in a telephone interview from his home in Huntington WV Jan. 15, 2015.
Rebeca Stepto, executive director, WV Ethics Commission, email interview Jan. 20, 2015, from her office in Charleston WV
Phil Kabler, statehouse correspondent for the Charleston Gazette, in a column entitled Statehouse Beat: Counting down top Statehouse stories, part 2, Ethics Commission executive director loses her job—for being ethical, published Dec. 29, 2014.
https://ivoter.com/statehouse-beat-counting-down-top-statehouse-stories-part-two/
Phil Kabler, statehouse correspondent for the Charleston Gazette, in an article entitled Tomblin names members of new Ethics Commission, published July 1, 2014.
http://www.wvgazette.com/article/20140701/GZ01/140709993</t>
  </si>
  <si>
    <t>John Griffing, former staff director, Senate Budget Committee, Dec. 29, 2014, Sacramento, interview
 Scott Graves, director of research, California Budget Project, Sacramento, Jan. 20, 2015, email
 Assembly Republican leader Connie Conway, June 11, 2014, Sacramento, press statement
 http://arc.asm.ca.gov/?p=article&amp;sid=194&amp;id=255608
 Senate Republican leader Bob Huff, June 15, 2014, Sacramento, press statement
 http://cssrc.us/content/senate-gop-leaders-prepared-floor-remarks-california-budget</t>
  </si>
  <si>
    <t>Sara Willingham, New Hampshire Division of Personnel, Director of Personnel, Feb. 12, 2015, Lowell, Mass., phone 
State of New Hampshire Department of Administrative Services Division of Personnel 2013 Annual Report, 2014 http://admin.state.nh.us/hr/documents/Annual%20Report%20FY13.pdf 
Job Classification and Compensation, website of NH Dept. of Administrative Services Human Resources, accessed Feb. 10-23, 2015 http://www.admin.state.nh.us/hr/comp.html</t>
  </si>
  <si>
    <t>Tim Leathers, deputy director, Arkansas Depatment of Finance and Administration, February 4, 2015, telephone interview.
Richard Weiss, Director of Department of Finance and Administration under three governors (1994-1999 and 2002-2014),February 2, 2015, telephone interview. 
Duncan Baird, Arkansas budget director, former state representative and co-chair of Joint Budget Committee, co-sponsor of ethics-related legislation, February 22, 2015, telephone interview.
Jay Barth, Professor of Politics at Hendrix College, February 7, 2015, telephone interview. 
Max Brantley, Senior Editor Arkansas Times, January 20, 2015, telephone interview. 
Rich Huddleston, executive director of Arkansas Advocates for Children and Families, February 12, 2015, telephone interview.  
Gabe Holmstrom, former Chief of Staff under House Speaker Davy Carter (2013-2014), February 20, 2015, telephone interview.</t>
  </si>
  <si>
    <t>Lee-Ann Easton, Director, Nevada Department of Administration, Human Resource Management Division, Las Vegas, NV, April 24, 2015, by email
Nevada Department of Administration, Division of Human Resource Management, Class Specifications, accessed May 21, 2015
http://hr.nv.gov/Resources/Class_Specifications/
Nevada Employee Action and Timekeeping System, Jobs Home Page, accessed May 21, 2015
https://nvapps.state.nv.us/NEATS/Recruiting/ViewJobsHome.aep</t>
  </si>
  <si>
    <t>Phone interview, Keith Phaneuf, state finances reporter, The Ct Mirror, Jan. 27, 2015.
Phone interview, Robert Jaekle, state auditor 1992-2011, from Stratford, Feb. 27, 2015.
"Auditors Find State Paid Benefits to Dead People," by Christine Stuart, Dec. 8, 2014, CT News Junkie, http://www.ctnewsjunkie.com/archives/entry/auditors_find_state_paid_dead_people_benefits/
"Auditors Slam State Health Department," by Jon Lender, October 30, 2013, Hartford Courant, http://articles.courant.com/2013-10-30/news/hc-audit-health-department-1031-20131030_1_health-department-audit-report-auditors</t>
  </si>
  <si>
    <t>Brad Shannon, editorial writer for The Olympian, email interview 3/20/2015:
Alison Dempsey-Hall, Deputy Communications Director, Washington State Attorney General by email 3/5/2015; 
Mike O'Connell, counsel for Legislative Ethics Board, email response 4/30/2015
Reiko Callner, Executive Director, WA State Commission on Judicial Conduct, email interview 3/10/2015
"Grand jury, FBI looking at auditor employee, expenses as lawmaker," Jim Brunner and Joseph O'Sullivan, The Seattle Times 3/20/2015 
http://www.seattletimes.com/seattle-news/politics/governors-office-auditor-should-be-open-about-search-subpoena/; 
"After probe, Ferguson seeks limits on former AG staff lobbying" The Seattle Times 10/20/2014 
http://www.seattletimes.com/seattle-news/after-probe-ferguson-seeks-limits-on-former-ag-staff-lobbying/</t>
  </si>
  <si>
    <t>Decision makers at state run pension funds are considered public officials, but are not required to file a financial disclosure form, as such obligation only applies to elected officials.
  Appointed public officials must provide an annual affidavit swearing they did not take any official action from which they derived a personal gain. The affidavits are available for review by the public online. 
  The only time appointed public officials are required to file financial disclosures is when they have a business transaction with the state. These must be filed annually. 
  O.C.O.G § 21-5-50 stipulates: 
  "(a) (2) Except as set forth in paragraph (3) of this subsection, a public officer, as defined in subparagraph
  (E) of paragraph (22) of Code Section 21-5-3, shall not be required to file a financial disclosure statement pursuant to this Code section. Each such public officer shall, however, be deemed to be a public official for purposes of Code Section 45-10-26 and shall be subject to the disclosure requirements set forth in Code Section 45-10-26. In addition, each such public officer shall file with the commission, prior to January 31 each year, an affidavit confirming that such public officer took no official action in the previous calendar year that had a material effect on
  such public officer's private financial or business interests.
  21-5-3 (22) (E) defines public officer as "The executive director of each state board, commission, council, or authority and the members thereof;"</t>
  </si>
  <si>
    <t>Karen McLaughlin, Children's Action Alliance Director of Budget and Research and former Department of Economic Security Financial Services Administrator, telephone interview 2/19/2015
FY2015 Appropriations Report, Accessed May 7, 2015
http://www.azleg.gov/jlbc/15AR/FY2015AppropRpt.pdf
FY2016 Baseline Book, Accessed May 7, 2015
http://www.azleg.gov/jlbc/budgetupdates.htm
Joint Legislative Budget Committee Background Information, Accessed May 7, 2015
http://www.azleg.gov/jlbc/jlbcback.htm
Joint Legislative Budget Committee Monthly Highlights, Accessed May 7, 2015
http://www.azleg.gov/jlbc/monthlyhighlights.htm</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</si>
  <si>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“Audit finds cracks in Colorado investigations of child abuse, neglect,” The Denver Post, Nov. 12, 2014: http://www.denverpost.com/portal/news/ci_26925798/audit-finds-cracks-colorado-investigations-child-abuse-neglect?_loopback=1</t>
  </si>
  <si>
    <t>June Jennings, Virginia Inspector General, 19 February 2015, Richmond, Virginia, interview by phone.
Chris Piper, executive director of Virginia Conflict of Interest and Ethics Advisory Council, 4 March 2015, interview by phone.
House Ethics Advisory Panel, General Assembly, accessed 11 March 2015. http://studies.virginiageneralassembly.gov/studies/212
Senate Ethics Advisory Panel, General Assembly, accessed 11 March 2015. http://studies.virginiageneralassembly.gov/studies/214
Michael Kelly, director of communications, Attorney General's office, 13 March 2015, interview by email.
“IG Morehart leaving position,” Travis Fain, Daily Press, 9 May 2014. http://articles.dailypress.com/2014-05-09/news/dp-nws-morehart-inspector-resign-20140509_1_inspector-general-former-fbi-agent-austin-gus
“Investigator in death of Sen. Creigh Deeds’s son resigns, citing censorship in his report,” Rachel Weiner, 4 March 2014. http://www.washingtonpost.com/local/virginia-politics/virginia-mental-health-investigator-resigns/2014/03/04/aeb5303a-a3c6-11e3-a5fa-55f0c77bf39c_story.html
“Potential lawsuit a step toward system shift, Deeds says,” K. Burnell Evans, The Roanoke Times, 17 May 2014. http://www.roanoke.com/news/virginia/potential-lawsuit-a-step-toward-system-shift-deeds-says/article_3d7ad000-de40-11e3-b2a7-0017a43b2370.html
“Lack of accountability faulted in Deeds tragedy,” K. Burnell Evans, The Daily Progress, Charlottesville, Va., 28 March 2014. http://www.dailyprogress.com/news/lack-of-accountability-faulted-in-deeds-tragedy/article_489f48f0-b6ed-11e3-b1b7-0017a43b2370.html
G. Douglas Bevelacqua, former director of the state inspector general’s Behavioral Health and Human Services Division, 10 March 2015, interview by phone.
About the Judicial Inquiry and Review Commission, Virgina Courts System, accessed 7 August 2015. http://www.courts.state.va.us/agencies/jirc/about.html
Department of Legislative Services, Report to the Virginia General Assembly, 1 December 2013. http://dls.virginia.gov/judge/2013_JIRC_Rpt.pdf
Department of Legislative Services, Report to the Virginia General Assembly, 1 December 2014. http://leg2.state.va.us/dls/h&amp;sdocs.nsf/By+Year/RD4302014/$file/RD430.pdf</t>
  </si>
  <si>
    <t>Monthly disclosure reports filed by lobbyists in Colorado are available for free on the Secretary of State’s website as soon as the lobbyist files his or her report. The reports show how much the lobbyist received and spent, from whom the money came, and where it went. The Summary page for each lobbyist also provides information on his or her lobbyist ID, registration date, status (current or expired) and contact details.</t>
  </si>
  <si>
    <t xml:space="preserve">The 13-member State Commission on Judicial Conduct, created by voters in 1965 as an amendment to the Texas Constitution, is the disciplinary body that monitors the conduct of judges. The agency is charged with investigating violations and taking actions that could result in censure, suspensions or private or removal from office.  
A judge can be disciplined or removed for “willful or persistent violation of rules promulgated by the Supreme Court of Texas, incompetence in performing the duties of the office, willful violation of the Code of Judicial Conduct, or willful or persistent conduct that is clearly inconsistent with the proper performance of his duties or casts public discredit upon the judiciary or administration of justice.” </t>
  </si>
  <si>
    <t>Under the Florida Constitution, articIe II section 8, certain public officers, candidates and employees are required to file asset disclosure forms, but immediate family are not. In Florida law, "immediate family" is defined as "any parent, spouse, child, or sibling." Rule 10-040 of the Rules of the Florida State Board of Administration requires all board members – the governor and elected Cabinet officers – and managers to file financial disclosure forms.
 Article II, Section 8, Ethics in government: 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(1) Full and public disclosure of financial interests shall mean filing with the custodian of state records by July 1 of each year a sworn statement showing net worth and identifying each asset and liability in excess of $1,000 and its value together with one of the following:
 a. A copy of the person’s most recent federal income tax return; or
 b. A sworn statement which identifies each separate source and amount of income which exceeds $1,000. The forms for such source disclosure and the rules under which they are to be filed shall be prescribed by the independent commission established in subsection (f), and such rules shall include disclosure of secondary sources of income.
 Under Rule 10-040, "certain specified employees are required to make annual financial disclosure as set forth in Section 112.3145, Florida Statutes, and will be so notified by Human Resources at the time of hire, promotion, or transfer. The Florida Commission on Ethics shall send Form 1 “Statement of Financial Interests” annually to all affected employees, and the form is required to be completed and returned to the Commission by July 1st of each year."</t>
  </si>
  <si>
    <t>March 23, 2015, phone interview with Rep. Les Gara, D-Anchorage;
H.B. 72, Operating Budget, Bill Actions (http://www.akleg.gov/basis/Bill/Detail/29?Root=HB%20%2072), accessed March 12, 2015; 
March 11 phone interview with Gregg Erickson, founder of the Alaska Budget Report and Erickson &amp; Associates, former Director of Research at the Alaska Legislature; 
Alaska Legislature Members (http://akleg.gov/senate.php), accessed March 13, 2015; 
Alaska Legislature Committee Members, Finance Commitees (http://www.akleg.gov/basis/committee/), accessed March 13, 2015;</t>
  </si>
  <si>
    <t>Joint Legislative Committee on Government Oversight and Accountability, House Bill 257, http://alisondb.legislature.state.al.us/alison/searchableinstruments/2015rs/bills/HB257.htm, accessed May 8, 2015.
Rep. John Knight, D-Montgomery, telephone interview, May 22, 2015. 
“They're not fighting corruption in Montgomery now; they're fighting for it,” John Archibald, al.com, April 14, 2015. http://www.al.com/opinion/index.ssf/2015/04/theyre_not_fighting_corruption.html, accessed May 10, 2015.
“Hubbard, Marsh to form government oversight committee to ensure state funds are spent properly,” Erin Edgemon, al.com, Feb. 27, 2015. http://www.al.com/news/index.ssf/2015/02/alabama_legislative_leaders_to.html, accessed May 8, 2015.
Mike Cason, Alabama Media Group, state government reporter, April 12, 2015, telephone interview.</t>
  </si>
  <si>
    <t>The Tennessee State legislature created the Board of Judicial Conduct to investigate and act on complaints against judges. The disciplinary board was created in 2012 to replace the old Court of the Judiciary, which essentially served the same function.
 The Board of Judicial Conduct is composed of former and current judges, attorneys and private citizens. 
 The state legislature created the Board of Judicial Conduct to investigate whether judges are physically and/or morally fit to hold their positions. The board investigates complaints against judges and determines whether they have committed misconduct. It has the power to sanction judges and recommend that they be removed from the bench Tenn. Code Ann. § 17-5-301(f) (The legislature has the power to impeach a judge.)</t>
  </si>
  <si>
    <t>Margarita Fernández, Chief of Public Affairs, California State Auditor, Mar. 18, 2015, Sacramento, email
Debbie Meador, chief consultant, Joint Legislative Budget Committee, Mar. 30, 2015, Sacramento, email
California State Auditor, "Recommendations Not Fully Implemented after One Year," January 2015
http://www.auditor.ca.gov/pdfs/reports/2014-041.pdf</t>
  </si>
  <si>
    <t>The Joint Appropriations Committee is composed of both Democrats and Republicans from around Wyoming. The ratio of Democrats to Republicans in the entire Legislature is reflected in the committee membership, said Rep. Steve Harshman, chairman of the Joint Appropriations Committee.  
There are nine Democrats and 51 Republicans in the state House. In the state Senate, there are 26 Republicans and 4 Democrats. On the Joint Appropriations Committee, there are 10 Republicans and two Democrats.</t>
  </si>
  <si>
    <t>Jeff Hunt, attorney with Parr, Brown, Gee, Loveless; in-person interview on February 19, 2015, Salt Lake City. 
Jenn Gonnely, Executive Director, Utah Chapter of League of Women Voters, in-person interview on February 10, 2015, Salt Lake City. 
Brent Johnson, lead attorney, Utah State Courts, in-person interview, March 13, 2015. Salt Lake City.  
Joanne Slotnik, Director, Utah Judicial Performance Evaluation Commission, in-person interview on March 3, 2015, Salt Lake City. Ben Whisenant, attorney and law professor, in-person interview on February 27, 2015.</t>
  </si>
  <si>
    <t>Roger Norman, Legislative Auditor, February 2, 2015, telephone interview.
Jon Moore, Deputy Legislative Auditor, February 2, 2015, telephone interview. 
Jay Barth, Professor of Politics at Hendrix College, February 7, 2015, telephone interview.
Max Brantley, Senior Editor Arkansas Times, January 20,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"Legislative audit releases report on private option," David Ramsey, Arkansas Times, January 30, 2014
http://www.arktimes.com/ArkansasBlog/archives/2014/01/30/legislative-audit-releases-report-on-private-option</t>
  </si>
  <si>
    <t xml:space="preserve">The state treasurer, other employees of the treasurer's office and members of the Investment Advisory Council are required to file Statements of Financial Interests (SFIs) annually with the Connecticut Office of State Ethics: "All state-wide elected officers, members of the General Assembly, department heads and their deputies, members or directors of each quasi-public agency, members of the Investment Advisory Council ... shall file, under penalty of false statement, a statement of financial interests for the preceding calendar year with the Office of State Ethics on or before the May first next in any year in which they hold such an office or position."
The SFI, which asks for financial information about the official, the official's spouse and dependent children living at home, includes: the names of businesses the official and family members are involved with; all sources of income over $1,000 (without specifying the amount); the names of securities worth more than $5,000; real estate holdings, etc. 
Under the state's Code of Ethics, SFIs are accessible to the public by contacting the Office of State Ethics, which will send -- in hard copy or electronically -- copies of the officials' statements that are requested. </t>
  </si>
  <si>
    <t>Feb. 20, 2015, email interview with Legislative Auditor Kris Curtis; 
March 13, 2015, in-person interview with Tim Bradner, former BP lobbyist and longtime legislative reporter; 
March 11, 2015, phone interview with Gregg Erickson, longtime economist and reporter who founded Alaska Budget Report</t>
  </si>
  <si>
    <t xml:space="preserve">Members of the Committee are appointed by each house in the same manner as are all members of other standing committees. They are appointed by the Speaker in the Assembly and by the Senate Majority Leader in the Senate. 
Wisconsin Taxpayers Alliance President Todd Berry says the committee’s political bent is affected most by the party or parties in power. For example, Republicans control both houses of the Legislature during the current session. That means the GOP was allowed to appoint 12 of the 16 members of the committee. 
“When there is total control, legislative leaders can call the shots,” Berry says. Legislative leadership is so much more powerful in a setting where one party controls both houses, Berry says. “They have more tools to crack the whip than are visible to the public.”
In addition, the power of the Joint Finance Committee can really alienate other legislators, regardless of party, when it comes to developing a budget. </t>
  </si>
  <si>
    <t>Phil Rawls, former government reporter, the Associated Press, June 2, 2015, telephone interview. 
“Ex-Greene County court clerk gets 2 years in prison,” Stephanie Taylor, staff writer, The Tuscaloosa News, Aug. 23, 2013. http://www.tuscaloosanews.com/article/20130823/news/130829895, accessed June 6, 2015.
“Trial of former Circuit Clerk Etta Edwards opens in Greene County,” Greene County Democrat, June 27, 2013. http://greenecountydemocrat.com/?p=7412, accessed June 6, 2015.
“Alabama state auditors may be washed away in tide of corruption,” John Archibald, reporter, al.com, Feb. 11, 2013. http://blog.al.com/archiblog/2013/02/alabama_state_auditors_may_be.html, accessed June 6, 2015.
“Report on the Birmingham City Board of Education,” Examiners of Public Accounts, Sept. 12, 2014. http://www.examiners.state.al.us/ReportSearch.aspx, accessed June 6, 2015.
“Former Zion Chapel School employee pleads guilty to theft,” Michelle Mann, The Southeast Sun, Tuesday, March 3, 2015  The Southeast Sun. http://www.southeastsun.com/news/article_5b527a66-c1ec-11e4-bc2e-374d8052dcf1.html, accessed June 6, 2015.
“AG announces jail sentence for former Madison County Commission employee,”  Joy Patterson. Spokeswoman for the Office of the Attorney General, June 20, 2014. http://www.ago.state.al.us/News-499, accessed June 6, 2015.</t>
  </si>
  <si>
    <t>Massachusetts state law allows contractors aggrieved by a decision of a government entity to appeal that decision to The Division of Administrative Law Appeals, an independent agency that conducts due process adjudicatory hearings for other Massachusetts state administrative agencies. Contractors who disagree with the Division's decision can then take the matter to the Massachusetts Appeals Court for Suffolk Count. While the law provides an avenue for appeal without going through the courts, it also offers unsuccessful bidders the option of appealing that ruling to the court
To avoid dealing with fraud and collusion, the state addresses both in contracts that must be signed by contractors seeking to work with the state.</t>
  </si>
  <si>
    <t>At least in meetings, every member in both parties is given the opportunity to speak during Joint Finance Committee hearings, and there's a roughly equal balance of majority and minority members. 
  Sam Hickman, who lobbies for social issues, said: “And particularly this year, there are valuable senior members of the minority party whose input, I hope, will be valuable. There are a lot of new Republicans and some veteran Democrats, so I hope reason will prevail in a nonpartisan manner.”
  In a report on the Senate Finance Committee hearing on the Department of Corrections request for additional funding, WV Public Broadcasting made no mention of partisanship or serious disagreement.
  There’s been no partisanship among finance committee members in the past, said Ashton Marra, statehouse correspondent for West Virginia Public Broadcasting.
  The budget committees are no more partisan than any other legislative activity, said Phil Kabler, statehouse correspondent for the Charleston Gazette. “After the presentations are done, all members of the committee – including the minority members – have opportunities to ask questions,” he said.</t>
  </si>
  <si>
    <t>Under rule 2.39 in Oklahoma's ethics law,  personal use of contributions is expressly prohibited. It states: "No contributions accepted by a political party committee, a political action committee or a candidate committee may be converted by any person to personal use." 
The law defines “Personal use” as "any use of funds to fulfill a commitment, obligation or expense of any person that would exist irrespective of a political party’s activities, a political action committee’s activities or a candidate’s campaign or responsibilities as holder of a state elective office, as the case may be."
The rule includes (though not limited to) the following as examples of personal use: "food purchased for daily consumption in the candidate’s home or supplies needed to maintain the household; clothing (excluding campaign clothing of low monetary value such as T-shirts or caps); mortgage, rent or utility payments for the candidate’s personal residence, even if part of the residence is being used for the campaign; use of a motor vehicle for noncampaign purposes or non-officeholder expenses; interest on a loan made by the candidate or the candidate’s spouse to the campaign; costs of a vacation or other trip not related to the campaign or officeholder expenses; admission to athletic events, concerts, theater or other forms of entertainment (except for events that are part of the campaign); dues in country clubs, health clubs, recreational facilities or other nonpolitical organizations and earnings from investment of contributions other than as permitted."
Under rule 2.48, Oklahoma's law has strict rules about where unspent campaign funds are allowed to go: future campaigns for the same office, future campaigns for a different office, charitable donations, returned to contributors (not exceeding original donation amount), contributed to a political party committee (no more than $25,000 in aggregate). 
The law also further restrict the opportunities for abuse by requiring  that "any surplus funds remaining in the candidate committee’s possession within 90 days after the expiration of the term to which the candidate was elected or, for candidates who were not elected, within ninety (90) days after the second year following the general election, shall be deposited in the general revenue fund of the state."</t>
  </si>
  <si>
    <t>The Legislative Evaluation &amp; Accountability Program Committee (LEAP) is an independent, bipartisan committee of four senators and four representatives, evenly divided between the parties. The committee's chair is a Republican and the vice chair is a Democrat. It has a staff of 10 and a budget of $3.9 million for the 2013-15 biennium.
 During legislative sessions, LEAP provides support to the staffs of the budget-writing committees of the Legislature (Senate Ways and Means, House Appropriations, Senate Transportation, House Transportation, and House Capital Committees). These staffs use LEAP systems to analyze budget requests, to prepare budget proposals, and to record and communicate budget assumptions.
 Throughout the Legislature, LEAP Fiscal Reporting Systems are used to provide detail and statewide fiscal reports and to compare budget versions. LEAP plays a role in creating and updating budgets, and providing monitoring tools for the Legislature, independent of the executive.
 That said, the real budget decisions are made behind closed doors - in meetings of either all the Democrats and Republicans, or just the Democrats or Republicans on a particular committee, or in negotiations.
 For neutral analysis, legislative nonpartisan staff is often the better resource and is a real asset to the state.</t>
  </si>
  <si>
    <t>Anyone challenging a procurement decision who has standing to challenge has a substantial amount of opportunity for due process, including internal agency appeals, appeals to the Maryland Board of Contract Appeals, and then into the Circuit Court and up the ladder to the Maryland Court of Appeals, which is the state's highest court.</t>
  </si>
  <si>
    <t>In Colorado, trustees of the board of the state’s Public Employee Retirement Association (PERA), as well as the executive director, the deputy executive directors, and “any employee of the association who is in a fiduciary position,” are all subject to the same disclosure requirements as anyone else under Colorado’s public official disclosure law.</t>
  </si>
  <si>
    <t>The director of each state run pension fund is required by law to file an asset disclosure form on a yearly basis. The form must identify each employer and source of gross income amounting to more than $1,000 for both the public official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t>
  </si>
  <si>
    <t>Maine law allows “persons aggrieved by a contract award decision “to “request a hearing of appeal.” Such a request must be made “to the Director of the Bureau of General Services in writing within 15 days of notification of the contract award.” 5 § 1825-E
 Hearings are conducted by “a committee of 3 members… within 60 days of receipt of the request for an appeal.” 
 5 § 1825-E</t>
  </si>
  <si>
    <t>Members of the boards of the state-run pension funds and employees who make investment decisions must file asset disclosure forms, called Form 700. The disclosures are publicly available. Spousal income and interests that are community property must be reported. The same applies for dependent children. 
"Immediate family" is defined in the state of California as the spouse or registered domestic partner and dependent children. 
§87203 of the Government Code specifies that the statement should disclose "his investments, his interests in real property and his income during the period since the previous statement filed under this section or Section 87202. The statement shall include any investments and interest in real property held at any time during the period covered by the statement, whether or not they are still held at the time of filing."</t>
  </si>
  <si>
    <t>The law prohibits the use of campaign funds for personal use: "No beneficiary of a campaign fund or other person shall convert for personal use, and no person shall knowingly give to a beneficiary of a campaign fund or any other person, for the beneficiary's or any other person's personal use, anything of value from the beneficiary's campaign fund, including, without limitation, payments to a beneficiary for services the beneficiary personally performs." The law allows exceptions for reimbursement for "legitimate and verifiable" expenses and "duties related to an officeholder's public office."</t>
  </si>
  <si>
    <t>Decision-makers at state run pension funds are not required to file financial disclosure statements. Only elected officials and judges are required to file financial disclosure statements.</t>
  </si>
  <si>
    <t>In the House of Delegates, Republicans hold a 67 to 32 majority over Democrats, with an Independent caucusing with the Democrats. In the Senate, Republicans hold a 21 to 19 over Democrats.
The Senate’s fifteen members of the Finance Committee include a co-chair from each party and five Democrats total. Republicans make up the vast majority of members – 10. In 2014, the divide was 10 Democrats and 5 Republicans during the regular session, but then the Senate switched hands after a mid-year retirement by Sen. Phillip Puckett, D-Tazewell. In 2013, Republicans held a 10 to 5 majority.
The Senate Finance Committee, despite the swing in seats held, is recognized as being collegial, with consideration given to the minority party's proposal. The House Appropriations Committee is known to favor the majority and to give little weight to the minority party members' proposals.</t>
  </si>
  <si>
    <t>Decision-makers at state-run pension funds must file asset disclosure forms.
 Among the employees required to file asset disclosure forms under Alabama law are any whose primary duty is to invest public funds. Chief financial directors and accounting directors also are on the list of employees who must file, along with anyone who makes a base salary of $75,000 or more.
 Those forms by law are publicly available online from the state Ethics Commission. The documents must cover financial information about themselves, their spouses and their dependent children. Names of parents and adult children also must be listed on the disclosures, but details about their financial interests are not required. 
 The statements must include the total combined household income for the employee, along with the name of each business they were involved with and the amount made from those businesses. The forms have to include businesses for which the employees, their spouses and dependents owned 5 percent of more of the stock or served as officers, if they received $1,000 or more from the business during the year. The statements also must include any occupations in which the employees and their spouses spent one-third or more of their working time during the year and have to be made publicly available. 
 If the employees or their spouses are involved in professional services or consulting businesses, they forms must state the number of clients and amount of money made from clients that fell into a broad range of categories, including utilities, banking, retail, insurance, manufacturing and real estate. 
 The disclosure forms also include the value of any investment real estate held by the employees,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t>
  </si>
  <si>
    <t>Craig McDonald, director of Texans for Public Justice, telephone interview, Aug. 3, 2015
Ware Wendell, deputy director of Texas Watch, telephone interview, Aug. 3, 2015
Alicia Pierce, communication director, Secretary of State, Jan. 12, 2015  
Randall Buck Wood, attorney, telephone interview, Jan. 15, 2015 
Elaine Wiant, president, Texas League of Women Voters, June 18, 2015
Texas Secretary of State, About the Elections Division, accessed April 23, 2015
http://www.sos.state.tx.us/
John Fainter, president and CEO, Association of Electric Companies of Texas, former Texas Secretary of State, 1983-1984.  Telephone interview, June 18, 2015
Tom Harrison, deputy director,  Texas County and District Retirement System, former director of the Secretary of States election division, 1988-1995.  Telephone interview, June 18, 2015.
Mark White, attorney, former Texas governor (1983-1987), Texas Secretary of State (1973-1977) telephone interview, Jan. 11, 2015</t>
  </si>
  <si>
    <t>Protests with respect to a solicitation shall , by law, be submitted in writing at least two days prior to the opening of bids. Protests with respect to the award of a contract shall be submitted in writing within 14 days after a contract award.
 The chief procurement officer or his designee shall have authority, prior to the commencement of an action in court concerning the controversy, to settle and resolve a protest of an aggrieved person concerning the solicitation or award of a contract. This authority shall be exercised in accordance with regulations.</t>
  </si>
  <si>
    <t>Are there regulations governing conflicts of interest of members of the board or the management of the state run pension funds?</t>
  </si>
  <si>
    <t>A YES score is earned if the law requires decision-makers at state run pension funds to file an asset disclosure form, and the disclosures are publicly available. 
A NO score is earned if no such law exists, or it exists, but the disclosure forms are not available to the public.</t>
  </si>
  <si>
    <t xml:space="preserve">Lobbying disclosure documents are available online at no cost at the Secretary of State's website (the reports do not include the compensation received for lobbying, which is not required under the law). </t>
  </si>
  <si>
    <t>The state constitution in Article V, Section 9 directs the Legislature to establish a Judicial Qualifications Commission, to have powers “including the power to investigate complaints against any justice or judge and to conduct confidential hearings concerning the removal or involuntary retirement of a justice or judge.” The section also says “The Supreme Court shall prescribe by rule the means to implement and enforce the powers of the commission. On recommendation of the judicial qualifications commission the Supreme Court, after hearing, may censure, remove or retire a justice or judge.”
 Further provisions regarding the Judicial Qualifications Commission are included in South Dakota Codified Laws, Title 16, Chapter 1A, “Commission on Judicial Qualifications.”</t>
  </si>
  <si>
    <t xml:space="preserve">The public can easily access all lobbying information via the Secretary of State's lobbying activity website at no cost. The information is posted in a timely fashion, although most reports are filed quarterly. All reports (individual lobbyists, employers to lobbyists, lobbying firms, and payment to influence) can be accessed under the Daily Filings section. </t>
  </si>
  <si>
    <t xml:space="preserve">Citizens and the media can get access to several documents concerning lobbyists from the Alabama Ethics Commission. The list of registered lobbyists, which includes the companies each lobbyist represents, is available on the Ethics Commission website and is updated daily. 
Copies of the annual lobbyists’ registration forms and principals’ statements, and the quarterly reports from lobbyists and principals are available on request. However, those documents do no include compensation or detailed spending reports. Citizens and the media can fill out a form on the Ethics Commission’s website requesting the documents. In answer they receive an email that contains a link to access the documents they requested, and the link is active for 72 hours. 
Vicky Manning, lobbyist liaison for the commission, said normally those requests are answered the same day, except on Fridays. Usually requests made on Fridays are answered the following Mondays so the link doesn’t expire before the person requesting the information has had an opportunity to view it. 
In 2012-2013, the commission responded to 166 requests to review lobbyist registrations, according to the commission’s annual report for that year, the most recent available. </t>
  </si>
  <si>
    <t>Lobbying disclosure documents including the mentioned information and more are readily available to anyone on the website of the Alaska Public Offices Commission as they are filed and processed. No fee is imposed.</t>
  </si>
  <si>
    <t>Rule 502 (3) of the S.C. Court System establishes the Commission on Judicial Conduct, which has jurisdiction over current and former judges "regarding allegations that misconduct occurred during service as a judge."</t>
  </si>
  <si>
    <t>In practice, members of the public can access lobbying disclosure documents within a reasonable time period and at no cost. Lobbying documents are available online, free for anyone. What is available online are .html tables, though, not the original documents. Those can be obtained using a public records request.</t>
  </si>
  <si>
    <t>Pursuant to §8-16, passed in 1974, the Commission on Judicial Tenure and Discipline has subpoena power and can investigate alleged wrongdoing or unethical conduct by judges and recommend sanctions – reprimand, censure, suspension, immediate temporary suspension, removal, or retirement – to the Rhode Island Supreme Court.
The 16-member commission includes 6 members appointed by the governor (3 with Senate confirmation and 3 from a list of lawyers provided by the state bar association), 6 judges appointed by the Supreme Court and 4 by legislative leaders.</t>
  </si>
  <si>
    <t>Phone interview with Drew Rawlins, executive director of the Bureau of Ethics and Campaign Finance, on Dec. 18, 2014.
Phone interview with Tom Humphrey, reporter for the Knoxville News Sentinel, on Feb. 16, 2015.
Interview with Dick Williams, chair of Common Cause Tennessee, Feb. 6, 2015 at Panera Bread. 
Tennessean story “Ethics body undecided on NRA giving lawmakers free tickets” published on the newspaper’s website on April 2, 2015: http://www.tennessean.com/story/news/politics/2015/04/02/ethics-body-decide-free-tickets-lawmakers-illegal/70858212/
Tennessean story “TN Ethics Commission opts not to fine Tom Ingram” published on the newspaper’s website on Sept. 12, 2013: http://archive.tennessean.com/article/20130912/NEWS02/309120061/TN-Ethics-Commission-opts-not-fine-Tom-Ingram
Associated Press story “Tennessee state Sen. Mike Bell blasts board for dropping complaint against chief justice” that was published in the Chattanooga Times Free Press on May 28, 2014: http://www.timesfreepress.com/news/local/story/2014/may/28/tennessee-state-sen-mike-bell-blasts-board-droppin/141540/</t>
  </si>
  <si>
    <t>The government rarely acts on the findings of the audit agency. Auditors often find negative issues, not always criminal, but they do not always draw prompt corrective action by the executive branch.
The Department of Audit recommends changes when there are negative findings and the state agencies audited have the chance to respond to the findings and recommendations with changes on how they will comply with the law in the future. 
For example, the Department of Audit reviewed the Office of the State Public Defender in 2013, found they were not in compliance with a few things and recommended some changes. The office responded promptly and (within a month) with how it would address those recommendations.
Audits also cover local jurisdictions. “When towns do get audited and wrongdoing is exposed, the department has no authority to fine towns or jail officials,” The Casper Star-Tribune reported on April 22, 2013. “It can only refer problems to the state attorney general’s office, which says it hasn’t found problems that call for prosecution.”
The Star-Tribune examined audits of Wyoming towns and found nepotism, conflicts of interest, a lack of policy guiding credit card use, or towns ignoring the state law that requires them to publish their employees’ salaries.                                                      
Pam Robinson, Administrator of the Public Funds Division, told the Casper Star-Tribune she usually sends about two questionable audits a year to the Wyoming Division of Criminal Investigation. The department of audit has no enforcement powers.
“All the Department of Audit can do is expose sloppy accounting and possible criminal behavior, and suggest ways for towns to fix it,” the newspaper report said. 
Ryan Schelhaas, an assistant attorney general, and Marty Hardsocg, deputy attorney general over the attorney general office’s Civil Division, said they are not aware of a town that has been prosecuted in recent years, according to the Casper Star-Tribune.</t>
  </si>
  <si>
    <t>Dirk Hood, human resources administrator, Department of Labor, phone interview, April 16, 2015
Job Specifications, State Personnel Classification and Compensation, Department of Administrative Services, accessed April 28, 2015
http://das.nebraska.gov/personnel/classncomp/jobspecs/index.html
State of Nebraska Personnel Almanac, June 2014, accessed May 15, 2015; 
http://nlcs1.nlc.state.ne.us/epubs/P2000/B004-2014.pdf</t>
  </si>
  <si>
    <t>Mark Roby, member of Judicial Qualifications Commission, 24 March 2015, email.
Barb Christianson, chairwoman, South Dakota Civil Service Commission, 14 May 2015, phone interview.
Eric Ollila, executive director, South Dakota State Employees Organization (a private organization that represents the interests of state employees), 15 May 2015, email.</t>
  </si>
  <si>
    <t xml:space="preserve">Judges in Pennsylvania must adhere to the Code of Judicial Conduct, which is overseen by the Judicial Conduct Board, a 12-member independent panel. Half the members of the panel are appointed by the governor and half are appointed by the state Supreme Court. Proceedings before this board are confidential. 
Serious allegations of misconduct are submitted to the Court of Judicial Discipline, an independent panel of eight appointed in the same manner as the Judicial Conduct Board, half by the governor and half by the state Supreme Court. Proceedings before this board are public.   </t>
  </si>
  <si>
    <t>A 100 score is earned if the all lobbying disclosure documents are available online at no cost, can be obtained electronically within a week, or in paper for no more than the cost of photocopies.
A 50 score is earned if it takes two weeks to obtain these documents, requesters are required to visit an office, or a fee must be paid.
A 0 score is earned if it takes more than a month to obtain these documents, the cost is prohibitive, or they cannot be obtained at all.</t>
  </si>
  <si>
    <t>Associated Press story, “Ethics commission: Eckstrom’s personal use of state vehicle OK,” Upstate Today,  July 21, 2007
http://archive.upstatetoday.com/?p=7252
Saturday Night Live: “Richard Eckstrom for Comptroller,” aired September 30, 2006
http://snltranscripts.jt.org/06/06abush.phtml
April 10, 2015 phone interview, former S.C. Ethics Commission General Counsel Cathy Hazelwood.
March 25, 2015 phone interview, John Crangle, executive director of Common Cause South Carolina
SC Code Section 8-13-310 (B) (1991) 
http://www.scstatehouse.gov/code/t08c013.php
Jeremy Borden, “S.C. House passes ethics reform bill,” The Post and Courier, May 21, 2014
http://www.postandcourier.com/article/20140521/PC1603/140529833
Porter Barron, “`Destroyed’ Ethics Commission Letter to Gov. Nikki Haley Resurfaces,” Free-Times, Dec. 5, 2013
http://www.free-times.com/blogs/120513-destroyed-ethics-commission-letter-to-gov.-nikki-haley-resurfaces
Paul Gable, “Prefiled S.C. Senate Bills,” Grand Strand Daily, December 5, 2014 http://grandstranddaily.com/prefiled-s-c-senate-bills/</t>
  </si>
  <si>
    <t>Sheryl Olson, Department of Administration, Chief Program and Information Officer, 10 March 2015, Helena, Montana, email
Marjorie Thomas, Montana State Human Resources, Attorney, 26 February 2015, Helena, Montana, Telephone</t>
  </si>
  <si>
    <t>Oregon Revised Statutes (ORS) sections 1.410 through 1.480 create the Commission on Judicial Fitness and Disability and govern member judges, their work, and compliance with the Code of Judicial Conduct. The Commission also governs compliance with Article VII of the Oregon Constitution, under which a judge may be removed, suspended or censured for prohibited behavior by the Oregon Supreme Court.</t>
  </si>
  <si>
    <t>Can citizens access the information reported by lobbyists to the state government?</t>
  </si>
  <si>
    <t>Elaine Manlove, Delaware Elections Commissioner, telephone interview, January 15, 2015; 
Jon Offredo, government reporter, The News Journal, delawareonline.com, phone interview, February 4, 2015;
James Dawson,"GOP mailers face Department of Elections scrutiny," wdde.org, October 23, 2014, http://www.wdde.org/69010-gop-mailers-face-dept-elections-scrutiny
Jonathan Starkey, "Election: What to watch in final hours" delawareonline.com, November 3, 2014, http://delonline.us/1KWUx4z;</t>
  </si>
  <si>
    <t>Amy Blouin, executive director, Missouri Budget Project, St. Louis, Missouri, 27 April 2015, interview by phone.
Ryan Burns, public information officer, Office of Administration, Jefferson City, Missouri, 19 May 2015, interview by email.
Overview of the Fiscal Year 2015 Budget, Office of Administration, accessed 19 May 2015, http://oa.mo.gov/sites/default/files/Summary%20Information%20-%20FY%202015.pdf
Merit and Non-Merit Job Descriptions, Office of Administration, accessed 19 May 2015, http://oa.mo.gov/personnel/classification-specifications</t>
  </si>
  <si>
    <t xml:space="preserve">In Oklahoma, the Council on Judicial Complaints receives complaints against judges and can decide whether to act on them. The Court on the Judiciary can hear petitions for removal or discipline of judges, its proceedings are confidential. 
State law allows judges to be removed for "Gross neglect of duty; corruption in office; habitual drunkenness; commission while in office of any offense involving moral turpitude; gross partiality in office; oppression in office; or other grounds as may be specified hereafter by the legislature." </t>
  </si>
  <si>
    <t>Phone interview, Josh Foley, compliance attorney and spokesman for SEEC, April 3, 2015, in Hartford.
"Kennedy Accused Of Using 'Pass-Through' To 'Buy Election',” by Marcia Chambers, Branford Eagle, Oct. 7, 2014. http://www.newhavenindependent.org/index.php/branford/entry/bruce_wilson_charges_ted_kennedy_jr._with_election_law_violations/
SEEC website (http://www.ct.gov/seec/cwp/view.asp?a=3556&amp;q=431782), File No. 2014-163, http://seec.ct.gov/e2casebase/data/fd/FD_2013_001.pdf (accessed June 10, 2015)
SEEC website (http://www.ct.gov/seec/cwp/view.asp?a=3556&amp;q=431782), File No. 2014-163, http://seec.ct.gov/e2casebase/data/fd/FD_2014_163.pdf (accessed June 10, 2015)
SEEC case report, "Commission Initiated Investigation. File No. 2014-081
Of Contributions by Brian Lippey, Greenwich," Sept. 5, 2014. http://seec.ct.gov/e2casebase/data/fd/FD_2014_081.pdf</t>
  </si>
  <si>
    <t>Receipt of gifts, including in-kind gifts, is governed by the general provision set forth in Wis. Stat. §19.45(2) which includes family, and more specifically by Wis. Stat. § 19.45(3) which states as follows, in pertinent part:
No person may offer or give to a state public official, directly or indirectly, and no state public official may solicit or accept from any person, directly or indirectly, anything of value if it could reasonably be expected to influence the state public official's vote, official actions or judgment, or could reasonably be considered as a reward for any official action nor inaction on the part of the estate public official. 
§19.45(3m) regulates hospitality as does Wis. Stat. § 19.56 on the receipt of honorariums, fees, and expenses for participating in events.</t>
  </si>
  <si>
    <t>West Virginia Code 6B-2-5 prohibits public officials, public employees, and their immediate families from soliciting gifts, except lawful political contributions from lobbyists. It says, however, that they may accept minor gifts (meals, beverages, ceremonial gifts, and “gifts that are purely private and personal in nature.”) under the presumption that their impartiality will not be impaired. 
  "Hospitality" is considered a "gift."</t>
  </si>
  <si>
    <t>State-level judges in North Dakota who fail in their duties may be investigated by a judicial conduct commission, according to North Dakota Century Code Section 27-23-02. For minor misconduct, the commission may impose private discipline. 
For major misconduct, the commission may recommend public discipline but the state supreme court is the body that takes action, according to Century Code Section 27-23-03. The commission’s investigatory powers extend to supreme court justices themselves.
The commission is made up of seven members, with two judges appointed by their state association, an attorney appointed by the state bar association and four private citizens appointed by the governor, according to Century Code Section 27-23-02.
All state-level judges, including supreme court justices, may also be disciplined or removed through the legislature’s impeachment process, according to North Dakota Constitution Article XI Sections 8 to 10.</t>
  </si>
  <si>
    <t>No state official or employee (including legislators) is allowed to accept gifts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t>
  </si>
  <si>
    <t xml:space="preserve">North Carolina  has a Judicial Standards Commission that investigates whether judges have violated the state code of judicial conduct. The commission consists of one Court of Appeals judge, two superior court judges, and two district court judges, each appointed by the Chief Justice of the Supreme Court; four members of the State Bar who have actively practiced in the courts of the State for at least 10 years, elected by the State Bar Council; and four citizens who are not judges nor members of the State Bar, two appointed by the Governor, and two appointed by the General Assembly. The Court of Appeals judge is chair of the Commission.  The Court of Appeals judge shall serve at the pleasure of the Chief Justice. Other Commission members serve for six years and are not eligible for reappointment. 
 </t>
  </si>
  <si>
    <t>John J. Contino, former executive director of the State Ethics Commission, 29 May 2015, Harrisburg, Pennsylvania, interview by phone.
Louis W. Fryman, former chairman of the State Ethics Commission, 1 June 2015, Philadelphia, Pa., interview by phone.
Pennsylvania State Ethics Commission 2013 Annual Report, State Ethics Commission, Harrisburg, Pa., August 2014, http://www.ethics.state.pa.us/portal/server.pt/community/publications/9045</t>
  </si>
  <si>
    <t>Virginia’s General Assembly Conflict of Interests Act regulates gifts and hospitality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legislator’s official duties under circumstances where the timing and nature of the gift would cause a reasonable person to question the legislator’s impartiality in the matter affecting the donor,” and may not “accept gifts from sources on a basis so frequent as to raise an appearance of the use of his public office for private gain.”
Legislators are required to disclose gifts or entertainment worth more than $50 in a single gift or worth more than $100 collectively to themselves and their immediate family members, meaning spouses and dependent children living at home from a business, individual or government other than a relative or personal friend. 
A bill signed into law in 2015 puts a $100 cap on gifts from those who are not relatives or personal friends. All gifts, including meals and entertainment, over $50 must be disclosed. And the definition of immediate family member was expanded to any dependent in the legislator's household.</t>
  </si>
  <si>
    <t>The New York Commission on Judicial Conduct was created by Article 6, Section 22 of the state constitution to investigate wrongdoing by judges and to sanction offenders.
 § 22 (a) states "There shall be a commission on judicial conduct. The commission on judicial conduct shall receive, initiate, investigate and hear complaints with respect to the conduct, qualifications, fitness to perform or performance of official duties of any judge or justice of the unified court system, in the manner provided by law".</t>
  </si>
  <si>
    <t>The judiciary is not subject to New Jersey ethics law, but there is an agency within the judiciary created by Court Rule 2:15. . It is the Advisory Committee on Judicial Conduct, which reports to the state Supreme Court. It has nine members serving three-year terms, and can be reappointed.</t>
  </si>
  <si>
    <t>Ron Bersin is the Executive Director of the Oregon Government Ethics Commission. He was interviewed by phone March 9, 2015.
Brian Boquist is a Republican senator in Oregon. He was interviewed by phone March 25, 2015.
"John Kitzhaber controversy: Ethics Commission review on hold as criminal investigation of governor, Cylvia Hayes underway" by Laura Gunderson at The Oregonian, Feb. 11, 2015. http://www.oregonlive.com/politics/index.ssf/2015/02/john_kitzhaber_controversy_eth.html
"Gov. Kitzhaber asks ethics commission to review fiancee's contracts" by Anna Stover at The Statesman Journal, Oct. 14, 2014.
http://www.statesmanjournal.com/story/news/politics/elections/2014/10/13/gov-kitzhaber-asks-ethics-commission-review-fiancees-contracts/17209269/
John Savory is an Oregon citizen who once made a complaint with the Oregon Government Ethics Commission. He is also a member of the planning commission of Canby, Oregon. He was interviewed by phone March 25.
"Ethics complaint (ORS 244.260 et seq) against Janet (Jamie) Marie Damon" by John Savory, citizen, Sept. 3, 2014. 
http://www.theleadershipfund.com/wp-content/uploads/2014/09/OGEC-Complaint-Damon.pdf</t>
  </si>
  <si>
    <t>The Judicial Standards Commission" shall investigate all charges, complaints and allegations" of misconduct and may hold hearings if necessary. If it "finds good cause, it shall recommend to the supreme court the discipline, removal or retirement of the justice, judge or magistrate."</t>
  </si>
  <si>
    <t>Gov. Bill Haslam’s office publicizes his schedule, which includes his travel itinerary, speeches and some, but not all, of his meetings. However, state lawmakers aren’t as open about their activities. 
 Haslam’s press office emails his upcoming weekly public schedule to reporters on Friday, said Rick Locker, a reporter with the Memphis Commercial Appeal. The schedules of the General Assembly's committee meetings and subcommittee meetings are all online, Locker said. 
 “Legislators do not publicize their schedules, travel itineraries or meetings to the press or online,” said Andrea Zelinski, who covers politics for the Nashville Scene. “I don't know that I've requested any legislator's schedule to test whether they would give it by request. However, I'll say when I talk to the speakers' office, neither offers up a public schedule, however they will tell you when he or she is expected back in the office.”
 Haslam’s schedule can be found online: http://www.tn.gov/governor/
 The General Assembly’s committee meetings are posted online: http://wapp.capitol.tn.gov/apps/schedule/
 There have been some questions about what Haslam does with his time. In April of 2014, members of the Capital Hill Press Corps wrote the governor saying they had noticed that he had attended several speaking events that weren't included on his public schedule. The letter asked that the governor notify them whenever he was making a speech. 
 One of the speeches reportedly not on the schedule was to the Tennessee Municipal League. The governor also was on a panel discussion for the Tennessee Federation of Republican Women in the House of Representatives. Other remarks were made to various groups, including an event sponsored by the American Heart Association and Tennessee 4-H Congress.
 The governor’s office responded to the letter by saying that Haslam had been available to the media on 32 business days out of 68 business days so far that year.</t>
  </si>
  <si>
    <t>Legislators are regulated by the Utah Public Officers' and Employees' Ethics Act which promotes the confidence and integrity of government. Under Utah law any kind of gift, including hospitality, would be considered in violation of the law if the value is more than $50. The law only applies to public officers and employees. The $50 limit does allow "nominal" or "minimal" gifts, food, awards and other hospitality.
 Family members are not subject to the law. 
 The law says, " [The state] does not intend to deny any public officer or employee the opportunities available to all other citizens of the state to acquire private economic or other interests so long as this does not interfere with his full and faithful discharge of his public duties. " Section 5 relates directly to gifts, compensation or loans.</t>
  </si>
  <si>
    <t>The Judicial Conduct Committee, established by judicial canon under Rule 39 of the Supreme Court of New Hampshire, has the authority “to consider and investigate the conduct of any judge.” The panel is authorized to issue reprimands, and, in the case of charges deemed for more serious, recommend prosecution or removal from office to the state Supreme Court. The panel may also dismiss complaints or dispose of them “by informal resolution or adjustment prior to the filing of formal charges or after a hearing on formal charges.”</t>
  </si>
  <si>
    <t>No law or rule of either house mentions gifts or hospitality. The bribery laws apply. The statute (13 VSA 1102) makes it a crime for any state official or employee to "directly or indirectly, corruptly, ask, demand, exact, solicit, accept, receive or agree to receive a gift or gratuity, or a promise to make a gift or to do an act beneficial to himself or herself or another."</t>
  </si>
  <si>
    <t>The state Judicial Discipline Commission was created by constitutional amendment in 1976. The seven members of the commission include two judges appointed by the state Supreme Court, two attorneys appointed by the State Bar of Nevada, and three laypersons appointed by the governor.</t>
  </si>
  <si>
    <t>Calendars of public officials and employees are specifically exempted from disclosure in two sections of the state’s open-records law, so very few if any attempts are made to acquire them.
 The governor’s office does not release his calendar to the public. Only his very general, weekly schedule of public events is released once per week in news release format at the state’s online news portal, like this: 
http://news.sd.gov/newsitem.aspx?id=15620.
South Dakota has a citizen Legislature that meets for roughly three months per year. 
During those months, legislators' days are filled with committee meetings, caucus meetings, floor sessions, impromptu hallway conversations and social gatherings. While the calendars of committees and the calendars of each chamber are readily available online, as is the social calendar, many legislators do not keep an individual calendar and no examples could be found of any legislator making an individual calendar public.</t>
  </si>
  <si>
    <t>The Nebraska Constitution and Nebraska Code of Judicial Conduct outline the procedure for discipline of state judges for willful misconduct in office, willful disregard of or failure to perform his or her duties, habitual intemperance, conviction of a crime involving moral turpitude, disbarment as a member of the legal profession licensed to practice law in the State of Nebraska, conduct prejudicial to the administration of justice that brings the judicial office into disrepute, or for physical or mental disability seriously interfering with the performance of his or her duties.
 Based on the recommendation of the Judicial Qualifications Commission, the Supreme Court may reprimand, censure, discipline, suspend, retire, or remove a judge. Judges may be impeached by majority vote of the Legislature and removed with the concurrence of two thirds of the members of the court of impeachment. The Supreme Court sits as the court of impeachment, unless a supreme court justice has been impeached. In that case, seven district court judges are selected to try the impeachment.</t>
  </si>
  <si>
    <t>There is no law that states the calendars of the S.C. governor or legislators are to be published on-line or must be made available, although both the Governor and the S.C. House and Senate make an at least token effort in this regard. S.C. Governor Nikki Haley's calendar seems mostly calculated to show how busy she's been, as it fills every date in her term, but only goes a couple of days into the future -- if that.
Both The S.C. House and the S.C. Senate provide calendars on-line of forthcoming business, but individual legislators do not generally post calendars of daily business.
“The General Assembly is very open as it relates to their meetings and committee meetings and things like that,” said S.C. Press Association Executive Director Bill Rogers.</t>
  </si>
  <si>
    <t>In law, the governor and state-level cabinet officials are required to file an asset disclosure form.</t>
  </si>
  <si>
    <t>Lincoln Chafee, who served as governor from 2011 to 2014, did not release a calendar, but would release information, either by press release or at a reporter's request, for select public events. Private meetings with individuals or groups (as opposed to public bodies covered by the open-meetings law) were not routinely publicized.
Gina Raimondo, who took office in January 2015, releases a calendar of public events and appearances on her website, but not meetings with private individuals or groups. 
Leaders of the Rhode Island General Assembly -- the House Speaker and Senate President -- do not release their calendars, but will publicize select events through the website, social media or upon request. This is also true of rank-and-file legislators. Rhode Island has a part-time legislature, which meets from January through June of each year.</t>
  </si>
  <si>
    <t xml:space="preserve">While public officials' calendars are generally recognized as being public under the state's Right to Know Law, they are often withheld or heavily redacted if provided. The question still being tested in the courts is what kind of information contained within the calendar entries can be released, especially when the use of sophisticated calendar software is employed to contain detailed information on topic, attendees and agenda.  </t>
  </si>
  <si>
    <t>The Supreme Court Commission on Retirement, Removal, and Discipline of Judges handles judicial ethical violations as stated in article V section 24 of the Missouri State Constitution. The commission consists of a circuit court judge selected by majority vote of the state circuit court judges, an appellate court judge selected by a majority vote of the state court of appeals judges, two attorneys appointed by the Missouri Bar's board of governors, and two lay persons appointed by the state governor.
The commission investigates all complaints of judicial misconduct and refers cases to the Supreme Court when it determines that formal discipline is required.</t>
  </si>
  <si>
    <t>Article VII, Section 11 of the Montana Constitution directs the legislature to create a five person Judicial Standards Commission. 
Also, according to Montana Code Annotated title 3, chapter 1, part 11, section 1, there is a Judicial Standards Commission. It consists of two district court judges appointed by the Supreme Court, one attorney, and two citizens appointed by the governor. The commission is independent from the state Supreme Court.
The commission may investigate written complaints filed by Montana citizens. After a hearing, the commission may recommend to the Montana Supreme Court the "censure, suspension, removal, or disability retirement of the judicial officer (Montana Code Annotated title 3, chapter 1, part 11, section 6). The commission may admonish or privately reprimand a judicial officer. The state Supreme Court handles all other sanctions.</t>
  </si>
  <si>
    <t xml:space="preserve">Under Oklahoma law, the governor's calendar is available to the public and in practice, her office provides it when requested. 
An Open Records request for a copy of Gov. Mary Fallin's calendar took two weeks to fulfill. Her staff provided a copy of Jan. 26, 2015, since that was the date the request was made: it contains vague references to meetings without listing the attendees. It does contain the names of two media organizations she conducted interviews with that day, as well as the name of another state's governor who she emailed a birthday card to. 
State legislators exempted themselves from having to provide their calendars to the public when they crafted Oklahoma's Open Records law, and they do not have to provide this information to the public. </t>
  </si>
  <si>
    <t>Both the governor and legislators' calendars are available under Oregon Public Records Law and the governor is notably good at releasing his - however he does so only on paper.  
However, legislators do not need to release their calendars during the legislative session and frequently do not. This leaves a gap of understanding legislative action, because the calendars are only available then by appeal and through the courts.</t>
  </si>
  <si>
    <t>The Mississippi Commission on Judicial Performance was established in 1979 to enforce standards of judicial conduct. It has the authority to initiate investigations and institute formal proceedings against a judge. The commission can also decide whether or not public sanctions are in order and make recommendations to the Mississippi Supreme Court, who will make the final ruling. 
The duties of the commission are set forth in Title 9, Chapter 19 of the Mississippi Code. The commission's website states that "All proceedings before the Commission are of a civil nature, not criminal, as the​ purpose of the Commission is to be rehabilitative and educational as well as disciplinary."</t>
  </si>
  <si>
    <t>Dan Neal, Equality State Policy Center, Retired Director, March 31, 2015, Jackson, Wyo., Phone.
Marguerite Herman, League of Women Voters of Wyoming, Lobbyist, April 9, 2015, Jackson, Wyo., Phone.
"Did Hill misuse federal dollars on Jackson trip?” Gregory Nickerson, WyoFile, June 30, 2013,
http://www.wyomingnews.com/articles/2013/07/01/news/20local_07-01-13.txt#.VYr_dabs47A
“Governor’s Use of State Plane Becomes Campaign Issue,” Joan Barron, Casper Star-Tribune, Sept. 18, 2006
http://trib.com/news/elections/governor-s-use-of-state-planes-becomes-campaign-issue/article_cd90f2e8-0763-5932-8aa2-03b9aff31ef1.html
---
Peer Reviewer Source:
Legislators say Hill rebuke is not a concession. Trevor Graf, Casper Star-Tribune, July 26, 2014 http://trib.com/news/state-and-regional/govt-and-politics/legislators-say-hill-rebuke-is-not-a-concession/article_f70bcabe-e929-5e39-a631-e06a7045e5b1.html Accessed 4 July 2015</t>
  </si>
  <si>
    <t xml:space="preserve">The Texas Government Code defines restrictions on gifts and honoraria under conflicts of interest standards in Chapter 572. Lawmakers cannot take gifts in exchange for anything for consideration of an official act, and honoraria are prohibited for speeches that a lawmaker would not have been asked to provide if it weren’t for his or her official status. 
The law does permit lawmakers, legislative employees and their immediate families to accept meals, drinks and entertainment from lobbyists.    </t>
  </si>
  <si>
    <t>Lee Slater, executive director, Oklahoma Ethics Commission. Telephone interview 2/22/2015 4:35 p.m. 
M. Scott Carter, political journalist for Oklahoma Watch, telephone interview, 2/21/2015 10 a.m.
"GOP Challenger for State Superintendent didn't file campaign finance report," Tulsa World article by Kim Archer, 6/24/2014. 
http://www.tulsaworld.com/news/2014_elections/gop-challenger-for-state-superintendent-didn-t-file-campaign-finance/article_f80d3206-a707-5058-b27d-3654210bb701.html</t>
  </si>
  <si>
    <t>The calendar of the legislature (committee hearings, legislative sessions) is available in advance. Legislative session days typically are scheduled months ahead of time, although some are canceled a few days ahead of time. While legislative committee meetings are usually known at least a day in advance, the final list of legislation to be considered on the Senate floor often does not emanate until the Rules Committee decides, typically less than an hour before the session starts. The House was the same way until early 2015, when legislative calendars started becoming available the day before; it's too soon to tell if this practice will be permanent. The calendars of individual legislators are not available online, and whether they're available upon request varies with each of the 132 legislators.
 The governor's calendar is available only retrospectively, and then it usually only contains office (but not political) events...and even then several of the office events are redacted.</t>
  </si>
  <si>
    <t>Tenn. Code Ann. § 3-6-304 and § 3-6-305 regulate gifts and hospitality. There are restrictions on meals and lodging. Generally, a lobbyist must invite every member of the state legislature to an in-state event. As of January 2015, lobbyists cannot spend more than $58, excluding taxes and tips, on each legislator per event. Also, as of January 2015, employers of lobbyists are limited to giving $118 per year to a person. 
 3-6-304. Restrictions on lobbying. 
 State Ethics law bars lobbyists and employers of lobbyists, or anyone acting at their direction, from offering or attempting “to offer anything of value to an official in the legislative or executive branch, or to the official's immediate family, based on any stated or tacit understanding that the official's vote, official action or judgment would be influenced thereby.” Tenn. Code Ann. § 3-6-304(a).
 The law says “no official in the legislative or executive branch, or a member of the official's staff or immediate family, shall solicit or accept anything of value in violation of subsection (a).” Tenn. Code Ann. § 3-6-304(c).
 Lobbyists are not allowed to loan money to a candidate for public office, official in the legislative or executive branch or anyone on their behalf. Tenn. Code Ann. § 3-6-304(d).
 No candidate for public office, official in the legislative or executive branch “or a member of the official's staff or immediate family, shall solicit or accept a loan in violation of subsection (d).” Tenn. Code Ann. § 3-6-304(e).
 Lobbyists and employers of lobbyists are barred from allowing "a candidate for public office, official in the legislative or executive branch or a staff member, or a member of the candidate or official's immediate family, to use the credit or credit card of the employer or lobbyist or any other credit card over which the employer or the lobbyist has control.” Tenn. Code Ann. § 3-6-304(e).
 The law says “no official in the legislative or executive branch shall accept travel expenses, meals or lodging paid pursuant to § 2-10-116(a), if payment of the travel expenses, meals or lodging violates this section or constitutes a prohibited gift under § 3-6-305.” Tenn. Code Ann. § 3-6-304(n).
 3-6-304 Prohibited gifts – Exceptions
 The law bars lobbyists and employers of lobbyists from giving a gift directly or indirectly, to a candidate for public office, official in the legislative branch, official in the executive branch, or immediate family of such candidate or official. Tenn. Code Ann. § 3-6-305 (a)(1). There are a number of exceptions to the law, including informational materials, etc.
 “A candidate for public office, an official in the legislative branch, or an official in the executive branch, or the immediate family of such candidate or official, may not solicit or accept, directly or indirectly, a gift from an employer of a lobbyist or a lobbyist.” Tenn. Code Ann. § 3-6-305 (a)(2)
 “Entertainment, food, refreshments, meals, beverages, or health screenings that are provided in connection with an in-state event to which invitations are extended to the entire membership of the general assembly; however, a copy of the invitation shall be delivered to the ethics commission and to each member of the general assembly at least seven (7) days in advance of the event by the employer or lobbyist paying for the event; provided further, however, that, within thirty (30) days following the event, the employer or lobbyist shall electronically report to the commission the total aggregate cost paid for the event, as well as the per person contractual cost for the event or the per person cost for the event based on the number of persons invited, which shall not exceed fifty dollars ($50.00) per person per day, excluding sales tax and gratuity.” Tenn. Code Ann. § 3-6-305(8) The $50 goes up with the cost of living index. The Tennessee Ethics Commission set the limit at $58 in January of 2015. 
 The acceptance of an honorarium by a public official in such person's capacity as a public official is prohibited. "Honorarium" means a payment of money or any thing of value for an appearance, speech or article, but does not include actual and necessary travel expenses, meals and lodging associated with such appearance, speech or article. Tenn. Code Ann. § 2-10-116(a)</t>
  </si>
  <si>
    <t>Few media organizations in the state request the governor’s or lawmakers’ calendars.
However, the governor’s staff members said that they have provided his calendar to reporters by request. Mike Nowatzki, a reporter with Forum News Service’s Bismarck, N.D., said he gets a calendar but must make a request every week; the governor’s office wouldn't allow a standing request.
Legislative staff members do provide an online calendar of committee meetings and floor sessions both during the biennial assemblies and during the interim. But they do not keep a calendar for individual lawmakers, such as when lawmakers might meet separately with interest groups or take sponsored trips.
Staff members for some legislative officers do keep internal calendars — such as a Google calendar — but the staff members claim it’s very informal and usually not decided very far in advance. Some said if asked they would reveal what’s on the calendar.</t>
  </si>
  <si>
    <t>Richard Coolidge, director of communications at the Secretary of State’s office, during a Jan. 21, 2015 phone interview. 
Gerry Cummins, Vice President of the Voter Service project at the League of Women Voters of Colorado, during a Jan. 21, 2015, phone interview.
Elena Nunez, director of Colorado Common Cause, which runs the Just Vote! Colorado Election Protection program, during a Jan. 27, 2015, phone interview.
Richard Coolidge, spokesman for the Colorado Secretary of State’s office, in an April 22, 2015 e-mail. 
“Arapahoe DA charges four after voter-fraud investigation in Colorado,” The Denver Post, Nov. 22, 2013: http://www.denverpost.com/breakingnews/ci_24579855/arapahoe-da-charges-four-after-voter-fraud-investigation
“Colorado election glitches raise concerns heading into November,” Aug. 21, 2012: http://www.denverpost.com/politics/ci_21358445/election-glitches-raise-concerns-heading-into-november
“Clerk calls primary “the election from hell,” says she won’t step down despite report,” Aug. 31, 2012: http://blogs.denverpost.com/thespot/2012/08/31/teller-county-clerk-ripped-secretary-state-report-step/79871/</t>
  </si>
  <si>
    <t>The governor's daily schedule is posted online but often lists few or even no items, mostly public events. It is skimpy. The legislature publishes a full calendar of its sessions and committee meetings online, and citizens can subscribe to get calendar notifications, but individual legislators do not regularly publish their calendars and schedules. 
A sample of two legislators, Rep. Robert Reives II and Sen. Valerie Foushee, shows that neither of them issues a daily schedule. Gov. McCrory's office declined to respond to repeated requests for information about his schedule.</t>
  </si>
  <si>
    <t>"Taxpayers won't pay for Walker security detail travel costs," By Jason Stein, Lee Bergquist and Mary Spicuzza of the Journal Sentinel April 24, 2015
Dee Hall, invsetigative reporter, Wisconsin State Journal, Madison, WI. email interview Feb. 17, 2015
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t>
  </si>
  <si>
    <t>Tim Humphries, Arkansas State Board of Election Commissioners Legal Counsel, (previously longtime attorney for the attorney general and secretary of state), February 26, 2015, telephone. 
Max Brantley, Senior Editor Arkansas Times, January 20, 2015, telephone. 
David Couch, Little Rock attorney  and co-chair of Regnat Populus, a citizens group advocating for ethics reform and government accountability, January 20, 2015, telephone.  
Matt Campbell, lawyer and blogger, Blue Hog Report, January 20, 2015, telephone. 
Dan Greenberg, president of Advance Arkansas Institute, conservative think tank and former state legislator, January 21, 2015, telephone.
Jay Barth, Professor of Politics at Hendrix College, February 7, 2015, telephone.
Susan Inman, President of the Arkansas County Election Commission Association (previously Pulaski County Elections Commission chair, State Board of Elections commissioner, director of election under former Secretary of State Sharon Priest), February 3, 2015, telephone. 
“Jefferson County clerk agrees to sanction,” John Lyon, Arkansas News Bureau, October 31, 2014, http://arkansasnews.com/news/arkansas/jefferson-county-clerk-agrees-sanction</t>
  </si>
  <si>
    <t>Allie Schembra, Secretary of State's office, spokeswoman, Sacramento, Jan. 22, 2015, email
Kim Alexander, California Voter Foundation, president, Sacramento, Jan. 23, 2015, interview
Secretary of State, Office of Constituent Affairs, June 19, 2015
Secretary of State, Guide to Voter Registration Guides, accessed June 23, 2015
http://www.sos.ca.gov/elections/additional-elections-information/publications-and-resources/guide-vr-drives/</t>
  </si>
  <si>
    <t>New York's Freedom of Information Law places much stricter open-records requirements on the governor's office and other state agencies than it does on the Legislature. The availability of appointment books plays out as such. And even though the governor posts his calendar online, there are questions about its timeliness and completeness, and requests for additional information are sometimes denied.
 Legislators' calendars generally are not available to the public. A "calendar" link appears on senators' websites, but it only includes scheduled hearings, not information about the senators' meetings. Assembly members, meanwhile, do not even include a hearing schedule, much less information on meetings. Open-government advocates say it is difficult or impossible to get this information from either house.
 The governor, though bound by stricter records law, leaves room for improvement. While his website includes a section with daily hour-by-hour schedules, the site runs four months behind. Anecdotal evidence from journalists and others suggests the governor denies requests for more details about his schedule, including fund-raising trips.</t>
  </si>
  <si>
    <t>Martha Mavredes, auditor of public accounts, said the ability to fix material weaknesses, deficiencies and other noncompliance “depends on the agency, the number of recommendations, and on the costs that might be involved.” 
In the last two years, the auditor has given unqualified opinions on the basic financial statements and on the commonwealth’s handling of federal programs. But on the smaller issues, the auditors then check in the next fiscal year to determine whether their recommendations were followed and if not, why not. 
Each year, the auditor’s Single Audit Report shows whether issues brought to light in previous years have been resolved. During the 2013-14 fiscal year, the report said there were 113 different issues that had carried over from previous years, including those with federal programs and awards. Of them, 52 were resolved. The audit for the 2012-13 fiscal year listed 85 problems or risk alerts that had carried over from previous years. Of them, 54 were resolved. 
Mavredes said that if an issues is a significant control weakness, her office would continue to report on it yearly until resolved. "If it is a matter for management to consider but not a significant control weakness, we might drop it if it is clear that nothing is going to be done," she said.
Lilian Peake, associate commissioner for Community Health Services and director of the Office of Family Health Services, said a primary audit contact at the agency works with the involved unit or division on developing a response. In the response, the agency can agree with the finding as presented by the APA and offer a corrective action plan or rebut the facts in the finding. Once both parties agree on the facts, the APA makes the decision on whether the issue will be included in the annual report. "The Department of Accounts is responsible for monitoring an agency's compliance with its corrective action plan through a quarterly reporting process," she said. The agency gives a quarterly update on the actions to address the findings and the APA performs follow-up tests to ensure the actions addressed the original problem.
One finding in 2014 with the Department of Health zeroed in on three un-competitive procurement contracts that totaled less than $20,000. "VDH and the APA had several discussions about this finding, and the APA settled on the final language," Peake said.  "VDH concurred only with the specific items listed in our response, and corrective actions were developed collaboratively between the multiple offices that were issued the finding."
Inspector General June Jennings said the Office of Inspector General, which opened July 1, 2012, has not yet refined its process for following up on corrective actions it recommends to agency officials and cabinet secretaries. Staff make recommendations as part of reports for each investigation through its three primary divisions: performance review, behavioral health and investigations. But, she added, that agency officials and cabinet secretaries have been very responsive to the reports, in general, and have sent the office plans to correct the issues it finds.</t>
  </si>
  <si>
    <t>Kris Kingsmore, Arizona Secretary of State Elections Services Assistant Director, telephone interview, 2/12/2015
Report indicates Arizona Free Enterprise Club violated campaign finance laws,  Howard Fischer, Capitol Media Services, August 19, 2014, http://www.eastvalleytribune.com/arizona/politics/article_b0a53394-272a-11e4-8394-0019bb2963f4.html
Arizona Secretary of State Campaign Contribution Manual, Accessed May 6, 2015, https://web.archive.org/web/20130508022924/http://apps.azsos.gov/apps/election/cfs/search/CandidateSummarySearch.aspx
Arizona Secretary of State Finding of Reasonable Cause, August 15, 2014, Accessed May 6, 2015, http://archive.azcentral.com/ic/pdf/covermemo.pdf</t>
  </si>
  <si>
    <t>There is a law (SDCL 2-12-9) that says lobbyists cannot “give gifts or other types of consideration, to any person for the purpose of obtaining sponsorship or introduction of legislation influencing the form of legislation, attempting to influence any member of the Legislature to vote for or against any measure pending therein, or for or against any candidate for any office to be elected or appointed by the Legislature, attempting to influence any officer of either house of the Legislature in naming of members and officers of committees, or in the performance of any of his duties, or attempting to influence or control the action of any member in relation to any matter coming before the Legislature, or any of its committees.” The law does not mention legislators’ families.
 According to Jesse Weins, dean of the College of Leadership and Public Service at Dakota Wesleyan University in Mitchell, the "gifts and other types of consideration" are inclusive of hospitality offered to state legislators. 
 Additionally, there are laws prohibiting legislative bribes (South Dakota Codified Laws 22-12A-7); forbidding legislators from retaining “any money, emolument, fee, or perquisite” paid to them for their job other than their salary (SDCL 3-8-3); and requiring each legislator, excepting their salary, to pay into the state treasury “any and all money, emoluments, fees, perquisites, or other property received by him for the performance of any duty or duties connected with his office or in any manner paid to him as such officer or employee by reason of his holding such office or employment” (SDCL 4-3-9). None of those laws references family members of legislators.</t>
  </si>
  <si>
    <t>Ashley Erickson, Assistant Communications Coordinator, Minnesota Association of Professional Employees, 20 March 2015, Shoreview, Minnesota, phone interview.
John Pollard, Legislative and Communications Director, Minnesota Management and Budget, 24 March 2015, St. Paul, Minnesota in-person interview
Homepage, MN.GOV/Careers, 23 March 2015, http://mn.gov/mmb/careers/
Search for jobs, MN.GOV/Careers, 23 March 2015, http://mn.gov/mmb/careers/search_for_jobs/</t>
  </si>
  <si>
    <t>March 13, 2015, email interview with Gail Fenumiai, Division of Elections director; 
Feb. 25, 2015, interview with Paul Dauphinais, executive director of the Alaska Public Offices Commission; 
APOC Online Reports, "Commission Complaints" database (http://aws.state.ak.us/ApocReports/Paper/CommissionComplaints.aspx), accessed March 24, 2015
2014 Complaint of John E lewis v. Falemao Tosi for campaigning before filling as a candidate (http://aws.state.ak.us/ApocReports/Paper/Download.aspx?ID=9251)
For Context: 
2012 Complaint of Alaska Sea Party:Restoring Coastal Management v. Vote NO on 2, accessed June 7, 2015, (http://aws.state.ak.us/ApocReports/Paper/Download.aspx?ID=7014)</t>
  </si>
  <si>
    <t>Brenda Scott, President, Mississippi Alliance of State Employees, April 9, 2015, Jackson, Mississippi, interview.
Mississippi State Personnel Board, Job Descriptions
http://agency.governmentjobs.com/mississippi/default.cfm?action=agencyspecs
Mississippi State Personnel Board, MSPB Annual Report
http://www.mspb.ms.gov/about-mspb/mspb-annual-report.aspx
Tom Hood, Executive Director, Mississippi Ethics Commission, Jackson, Mississippi, April 30, 2015, interview.</t>
  </si>
  <si>
    <t>Michigan Civil Service Job Descriptions
https://civilservice.state.mi.us/MCSCJobSpecifications/JobSpecMain.aspx 
Michigan Civil Service Workforce Reports
http://mi.gov/mdcs/0,1607,7-147-6879_9329_48076---,00.html 
Michigan Legislature Appropriations
http://legislature.mi.gov/mileg.aspx?page=                                                                   
John Gnodtke, general counsel, Michigan Civil Service Commission, phone interview, April 10, 2015, email conversations, April 10 and 12
Michigan state job postings http://agency.governmentjobs.com/michigan/default.cfm</t>
  </si>
  <si>
    <t>Ed Packard, Alabama Secretary of State’s Office, director of elections, Feb. 6, 2015, telephone interview.
Kim Chandler, the Associated Press, government reporter in Montgomery, Ala., Feb. 4, 2015, telephone interview.
"New SOS Unit Dedicated to Stop Voter Fraud," Secretary of State’s Office, undated, http://stopvoterfraudnow.com/ and http://stopvoterfraudnow.com/reportingMethods.aspx, accessed Feb. 25, 2015.</t>
  </si>
  <si>
    <t>Although New Mexico's part-time state legislators, who do not have paid staff outside of the 30- and 60-day legislative sessions, do have access to a government-provided legislative calendar system, most don't use it. One state representative did release her calendar voluntarily while running for governor in 2010, but formal access has not been tested.
 News organizations have tried in vain to get access to a schedule of Gov. Susana Martinez's meetings that goes beyond her public events, but after years of requests and two lawsuits, a state district judge decided in March 2015 that the governor's complete calendar is not a public record (because it is kept by the governor herself and not the government).</t>
  </si>
  <si>
    <t>While the Public Official and Employee Ethics Act restricts lawmakers from receiving "anything of monetary value, including a gift ..." the restriction applies only if it is "based on the offeror's or donor's understanding that the vote, official action or judgment of the public official ... would be influenced thereby." As the rule is written, as long as there is not an obvious quid pro quo (a difficult thing to prove) there are no restrictions on giving gifts to Pennsylvania lawmakers.
Gifts given that do not violate the Ethics Act are required to be disclosed on public officials' Statements of Financial Interest when the gift is valued at more than $250 (including cash, which is also permitted). Hospitality and lodging gifts have a greater threshold for disclosure at $650. 
Family is not mentioned.</t>
  </si>
  <si>
    <t>All sources accessed on Jan. 23, 2015:
Interview John Marra, counsel general for the Massachusetts Division of Human Resources, Boston, Jan. 20, 2015, by telephone
The Massachusetts Human Resources Division job list
https://jobs.hrd.state.ma.us/recruit/public/3111/index.do
Massachusetts Human Resources Division, including duties and responsibilities
http://www.mass.gov/anf/employment-equal-access-disability/oversight-agencies/hrd/</t>
  </si>
  <si>
    <t>Pursuant to  § 35-14-5 of the Rhode Island Code of Ethics, legislators, or any public official, or their spouse, dependent child or business associate, shall not accept any gift or hospitality in exchange for any official action. 
Also pursuant to the code,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t>
  </si>
  <si>
    <t xml:space="preserve">Legislators, candidates for legislature, or a relative or member of the household of the legislator or candidate may not solicit or receive gifts with an aggregate value in excess of $50 from any single source that could reasonably be known to have a legislative or administrative interest.
The law does not define hospitality rules but Ron Bersin, the executive director of the Oregon Government Ethics Commission, has confirmed that hospitality is treated as gifts. </t>
  </si>
  <si>
    <t>Asst. Atty. General Clifon Gray, telephone interview, 4/27/15 
State of Maryland job openings, website of state Department of Management and Budget http://jobaps.com/MD/ accessed 4/15/15
Final budget, Maryland, fy 2015 (current fiscal year through Oct. 1) see for instance I-494 actual and appropriated /authorized positions http://msa.maryland.gov/megafile/msa/speccol/sc5300/sc5339/000113/020000/020810/unrestricted/20150207e-002.pdf accessed 4/15/15</t>
  </si>
  <si>
    <t>In practice, citizens can access lobbying disclosure documents (including registration, expenses, and compensation reports) within a reasonable time period and at no cost.</t>
  </si>
  <si>
    <t>The Secretary of State’s elections division, which monitors state elections, is not an investigatory office and never independently initiates investigations. Wyoming’s Attorney General or county attorneys initiate investigations into election-related matters. There have been times when county clerk's offices, which monitor elections on a local level, have looked into voter fraud cases.</t>
  </si>
  <si>
    <t>The GAB investigates election complaints, but its standards for imposing penalties had been arbitrary and uneven. In March 2015, responding to a critical audit, however, the GAB issued a schedule for handling Campaign Finance Violations. GAB said the Board’s primary interest is providing timely and accurate campaign finance information to the public, and collection of civil penalties is secondary.  When addressing violations, Board staff will consider mitigating or exacerbating circumstances, and may adjust penalties accordingly.  These circumstances include: The number of previous offenses, the amount of financial activity, whether the committee is a candidate or non-candidate committee, a candidate’s presence on the ballot,  whether the committee has provided a portion of the required information, the sophistication of the parties, and whether the individuals involved should have been aware of the violation.
Prior to the March 15 action, GAB’s staff had no written procedures for determining when to assess penalties, when to waive them, or when to issue written warnings in lieu of assessing penalties. In addition, staff were unable to provide complete information on the number of penalties assessed in recent years, the amounts assessed, or why penalties were sometimes not assessed or were waived even though statutory violations had occurred. 
Available information indicates that staff issued an estimated 99 written warnings in lieu of assessing penalties from January 2010 through December 2013. An 2014 audit by the Legislative Audit Bureau recommended that the Legislature could consider modifying s. 13.74(1), Wis. Stats., which requires GAB to examine all semiannual expense statements submitted by principals. "Modifying this requirement would reflect that GAB does not have access to information that would allow it to verify the accuracy and completeness of the semiannual expense statements. For example, GAB’s staff are unable to know whether a principal reported all lobbying-related expenditures."
One columnist suggested that the GAB was incompetent and arbitrary. "Between 2010 and 2013, staff didn't sanction 655 of the 674 instances in which candidates turned in campaign finance reports late, and, of the 19 that were penalized, none were according to the schedule approved by the board," wrote Christian Schneider.
But one study found that the GAB is a model for other states.  Wrote Daniel Tokaji, "The GAB has been successful in administering elections evenhandedly during its first five years of existence and, accordingly, that it serves as a worthy model for other states considering alternatives to partisan election administration at the state level. Since its creation in 2007 [...], these years have been an exceptionally contentious period of time for Wisconsin. The state has seen fierce partisan debates over such issues as voter registration and voter identification, errant reporting of election results in a very close state supreme court race, and contentious recall elections of the Governor and prominent state legislators. Although the GAB had little if any role in creating most of these controversies, they have tested the GAB’s nonpartisan structure."</t>
  </si>
  <si>
    <t xml:space="preserve">Unsuccessful bidders can trigger an official review of a Kentucky government purchasing decision without going through the courts. 
Kentucky Revised Statutes Chapter 45A, Section 230, gives the secretary of the Finance and Administration Cabinet the power to "settle, compromise, pay, or otherwise adjust" a claim or controversy during the bidding process between contractors that are seeking business through the Finance and Administration Cabinet or with any other state agency.
If that mediation fails, KRS 45A.235 directs the Finance and Administration Cabinet to issue a written decision. That decision, according to the statute, "shall be final and conclusive" unless it is found to be fraudulent or overturned in court should a contractor sue. 
KRS 45A.285 also grants the Finance and Administration Cabinet Secretary the power to rule on formal protests. That statute's subsection says any bidder or prospective bidder must file the protest within two weeks of being aggrieved. Again, the finance secretary must respond in writing with a final decision. </t>
  </si>
  <si>
    <t>Oklahoma's Ethics Rules have strict guidelines about what kinds of gifts state officials can accept, both in terms of dollar amounts and who they are allowed to accept gifts from. 
For family members, however, the law becomes a bit more vague. In some cases, gifts to spouses or family members are prohibited if they come from a person/industry that the lawmaker oversees or regulates, but the law contains a caveat: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t>
  </si>
  <si>
    <t>David Heidrich, Assistant Director of Communications, Maine Department of Administrative and Financial Services, 26 February 2015, interview.
Joyce Oreskovich, Director, Bureau of Human Resources, 23 March 2015, email.
Cassie Nixon, Committee Clerk, State and Local Government Committee, Maine State Legislature, 29 April 2015, email.</t>
  </si>
  <si>
    <t>There are no laws preventing elected officials and current and former candidates from using campaign contributions for personal use.
A bipartisan bill that would change this was defeated in February in the House by the Republican majority. Those voting against the measure claim it has never been a problem in the past, therefore a law is not needed to forbid it.</t>
  </si>
  <si>
    <t>Under law, protests can be filed over the awarding of noncompetitive bids. The protest is considered by the director of purchasing, who is the person capable of authorizing noncompetitive bids. In 2009, the Department of Administration adopted a policy under which vendors can protest the awarding of competitive bids. The director of purchasing makes the final decision on the protest; there is no administrative appeal, but an appeal can be made to the state courts.</t>
  </si>
  <si>
    <t>State Civil Service Director Shannon Templet, in-person interview, Jan. 27, 2015
Louisiana Department of State Civil Service website, called LaJobs, accessed Jan. 27, 2015 
http://agency.governmentjobs.com/louisiana/default.cfm
General Circular 20015-004 on Job Seekers, March 6, 2015. 
http://www.civilservice.louisiana.gov/files/general_circulars/2015/GC2015-004.pdf</t>
  </si>
  <si>
    <t>The Secretary of State’s office has an Office of Investigations, which is a four person unit. But it's impossible to judge its investigations because it is prohibited by law from discussing them.
 “We are prohibited by West Virginia Code §3-8-8(i) from acknowledging the fact of any investigation, including whether an investigation is currently underway,” said a spokesman. “Generally speaking, the way an investigation becomes a matter of public record is after a prosecuting attorney secures an indictment on the alleged crimes.”
 A spokesman for the Secretary of State’s office estimated that 20 percent of the detailed reviews are initiated by his office and 80 percent are in response to complaints. He also said about 80 election-related complaints are investigated each year.
 Under the no-comment law, it’s impossible for anyone to know whether the Secretary of State conducted an investigation and found a candidate faultless or whether they just blew it off, said Jack Rogers, retired state department head.
 Phil Kabler, statehouse correspondent for the Charleston Gazette, said he was unable to determine how election-related complaints were handled. There are no records of sanctions from within the study period.</t>
  </si>
  <si>
    <t xml:space="preserve">Thomas Stephens, private attorney and former general counsel of the Kentucky Personnel Cabinet, 13 February 2015, Lexington, Kentucky, email interview.
Crystal Pryor Staley, Kentucky Personnel Cabinet, chief legislative affairs and public information officer, 12 February 2015, Frankfort, Kentucky, email interview.
"Job Specifications" webpage, Kentucky Personnel Cabinet, no date, https://hr.personnel.ky.gov/Pages/JobSpecs.aspx, accessed 21 February 2015. 
"Salary Search" page of Kentucky OpenDoor, no date, http://opendoor.ky.gov/SEARCH/Pages/SalarySearch.aspx, accessed 21 February 2015. 
"Kentucky Careers" page of Personnel Cabinet's career opportunities portal, Kentucky Personnel Cabinet, no date, https://careers.ky.gov/, accessed 21 February 2015. </t>
  </si>
  <si>
    <t xml:space="preserve">Rebecca Proctor, interim director of Kansas Organization of State Employees, telephone interview March 6, 2015
State Employment Center website: https://www.da.ks.gov/ps/pub/jobpostings.asp 
Department of Adminstration workforce report: http://admin.ks.gov/offices/personnel-services/agency-information/workforce-reports </t>
  </si>
  <si>
    <t>Candidates and elected officials may not use campaign funds for personal use. The law says contributions made to a candidate or candidate campaign committee do not become a part of the personal estate of the individual candidate. This ban applies even after the funds have been converted into a non-candidate committee. 
This means candidates cannot take campaign money for personal use when they retire or are defeated. If they shift money to another committee, that money is the property of the receiving committee and cannot legally be shifted back to the candidate. Candidates are supposed to file a plan for dispersal of their campaign funds to charity upon their death. If they file no such report a trustee must then develop a dispersal plan, providing that no money can go to an organization if the candidate's spouse, children, parents, brothers, or sisters are employed there. If no dispersal plan is made, money remaining after payment of campaign debts goes the state's escheat fund.</t>
  </si>
  <si>
    <t>Not a single Republican member of the "money committees" has complained that the majority Democrats freeze them out of the discussions or decline to listen to them. Which is not to say that the majority Democrats do not frequently outvote the Republicans. They do, but it is not uncommon for a Republican suggestion to get adopted.</t>
  </si>
  <si>
    <t>All members of the Legislature are on the Joint Appropriations Committee. Utah currently has a relatively small number of minority party members. The minority party members have been assigned to multiple appropriations subcommittees in order to assure a minority presence on each subcommittee.  Minority party members make up 16% of the Legislature as a whole, yet constitute 40% of the Executive Appropriations Committee and 50% of the Legislative Management Committee.</t>
  </si>
  <si>
    <t>Under the Iowa Administrative Code, which carries the weight of law, according to Caleb Hunter, communications director of the Iowa Department of Administrative Services, a vendor that filed a timely bid with the department may appeal a decision by writing a letter of appeal to the director of the Department of Administrative Services. The department will then contact the Department of Inspections and Appeals to arrange a hearing, which will be heard within 60 days of receiving the appeal. Based on that hearing, the presiding officer will issue a written proposed decision including findings of fact and conclusions of law. The decision will become final within 15 days of mailing unless a party appeals. Following a review, the director will issue a final decision "not less than 30 days" after the appeal was filed. 
Appeal placed with other state agencies are governed by the agency's contractor appeal process.
In the vendor appeal process listed by Iowa State University, for example, the vendor must first contact the purchasing agent within five working days of the decision or action that forms the basis for the complaint. Vendors can then make a formal complaint to university administration by writing to the purchasing director within five days of discussing the issue with the purchasing agent. The director will then conduct a review and make a decision within 10 days. This decision can be appealed to the institution's business vice president. That decision can be appealed to the board of regents.</t>
  </si>
  <si>
    <t>The regulations on gifts and hospitality in state law are generally applicable to all public entities in Ohio, including the legislature.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 Also, gifts provided to immediate family members that would not have been given but for the legislator's status are considered for the benefit of the legislator for purposes of disclosure and limits.</t>
  </si>
  <si>
    <t>Caleb Hunter, head of marketing and communications and legislative liaison, Iowa Department of Administrative Services, Jan. 30, 2015, telephone interview
Job Descriptions, Human Resources, Iowa Administrative Services, accessed April 7, 2015
http://das.hre.iowa.gov/jobs.html
State of Iowa Talent Gateway, Iowa Administrative Services, accessed April 7, 2015
https://sjobs.brassring.com/TGWebHost/home.aspx?partnerid=25026&amp;siteid=5018</t>
  </si>
  <si>
    <t>The Secretary of State monitors county election practices, but does not investigate possible crimes. Any potential crimes are immediately forwarded to a county prosecuting attorney or the state Attorney General’s Office. Additionally, county election practices are regularly reviewed for compliance with law and rule.</t>
  </si>
  <si>
    <t>Section 14-130 of the state Election Law specifies that campaign funds "shall not be converted by any person to a personal use which is unrelated to a political campaign or the holding of a public office or party position." Critics have noted, however, that the vague wording leads to a fuzzy understanding of what a "personal use" is. Although the law does not specify that unspent campaign funds are covered by the law, a 1989 opinion from the Board of Elections noted that the law was enacted to restrict former officials from retaining campaign funds after leaving office and therefore applies to candidate committees converted into non-candidate committees.
 In addition, the 2015-16 state budget included a provision that clarifies that personal use includes expenses such as residential home purchases, mortgage payments, rent, clothing, tuition payments, salaries for individuals not performing campaign work, admissions to sporting events, fines and penalties and dues for country clubs and health clubs.</t>
  </si>
  <si>
    <t>The State Board rarely initiates investigations, and Virginia does not have a robust system for prosecuting violations. The board sets the policy and the Department of Elections, renamed in 2014 to mark the difference, carries it out.
 After the 2014 election, the Department of Elections conducted a review of voting machines across the state after reports of malfunctions at several locations. That review led to the decertification of all direct-recording electronic voting machines.
 The Fairfax County Board of Elections referred 17 individuals to the Commonwealth's Attorney, Attorney General's office and Department of Justice for further investigation after it was shown they could have voted in federal elections in both Fairfax County and Maryland. A statewide list was shared with the Department of Elections.
 The board only imposes sanctions of removing election officials. All other charges are handled by the attorney general.</t>
  </si>
  <si>
    <t xml:space="preserve">The membership of the two budget-writing committees in the Legislature – Appropriations in the House and Finance in the Senate – reflects the heavy GOP dominance in both chambers, with Republicans controlling both panels. But while members of the majority party hold the upper-hand in writing the budget, partisanship is not as a dominant a factor in Texas as it is at the federal level in Washington., D.C., say budget experts.
"It is less of an influence than people might think,” says the Senate’s chief budget writer, Senate Finance Chairwoman Jane Nelson.  “Every member approaches this process from different political, geographical, economical and personal backgrounds, and that leads to varied budget priorities.”
Bill Miller, a lobbyist-consultant in Austin, shares that assessment.  “I don’t really run into partisanship there,” he said. “People have their preferences but it’s not a flag waving R and flag-waving D.  It’s more subtle than that.”
Each of the two budget-writing committees has a Republican chair and a Democratic vice chair.  In the House, the Appropriations Committee has 16 Republicans and 11 Democrats.  The Senate Finance Committee has 10 Republicans and five Democrats.
“From what I can tell, there are disagreements but it is not all strict party-line,” said Dick Lavine, senior fiscal analyst for the Center for Public Policy Priorities, noting that it is rare for either member of either party to vote against the budget when it leaves the committee.   
 </t>
  </si>
  <si>
    <t>Interview: Ashley Hungate, director of communications, Department of Personnel, March 11, 2015, by email. 
 Indiana Department of Personnel job listings/classifications: http://in.gov/spd/files/job_titles.pdf; accessed March 1, 2015. 
 State of Indiana job site: www.careers.IN.gov or www.in.gov/spd/careers/; accessed Feb. 27, 2015.</t>
  </si>
  <si>
    <t>North Dakota Century Code Sections 12.1-12-01 and 12.1-12-03 forbid a public servant from accepting a "thing of value" if the intent is for the public servant to take official action or to not do his legal duty in return. The definition of public servant includes any government employee and official, elected or appointed, according to Century Code Section 12.1-01-04.
In some cases, the law assumes that the intent of the person giving the thing of value to the public servant is, in fact, a bribe even if the public servant is not asked to do anything. These cases include if the gift giver is undergoing an investigation or has a contract that could be influenced by the recipient.
Things of value given without an intent to influence a public servant to take official action are not proscribed.
"Thing of value" is defined by Century Code Section 12.1-01-04 as "a thing of value in the form of money, tangible or intangible property, commercial interests, or anything else the primary significance of which is economic gain to the recipient."
Century Code Section 12.1-12-05 applies to family members, broadly defined as “kinship,” forbidding them from accepting anything of value in exchange for influencing the public servants.</t>
  </si>
  <si>
    <t>Vermont has no entity that monitors elections. The political culture of Vermont is such that the state assumes adherence to the law and waits for complaints, at which point the Attorney General's office would investigate and prosecute, if warranted.</t>
  </si>
  <si>
    <t>The Indiana Department of Administration's "procurement protest policy," effective Nov. 1, 2013, establishes the rules under which bidders can submit protests concerning purchases and contracts solicited and awarded by the department. But there are no such provisions in state code--it's just a departmental policy.
Under the protest policy, bidders can submit a written letter of protest prior to bids being awarded on the grounds that bid specifications are inadequate, unduly restrictive or ambiguous. 
After a bid has been awarded, a bidder also may submit a written letter of protest regarding the procurement process. The objection may be based on: the award was arbitrary, capricious or an abuse of discretion; any part of the process was conducted against state law or regulations; award was made without following proper bidding procedures; a technical error was made; potential collusion; and a bidder as not treated fairly or equally. 
The protest letters have to be submitted to the Department of Administration's procurement division within five days of bid due date or five days after bid recommendations, and the division has to respond in a "timely" manner. 
If a bidder does not agree with the Department of Administration's decision, the company or individual can file suit against the state.</t>
  </si>
  <si>
    <t>Andrew Barris, Illinois Civil Service Commission, interview by phone, April 17, 2015
Department of Central Management Services, website, accessed April 17, 2015, http:// www.work.illinois.gov
Illinois employment links, webiste, accessed April 18, 2015, https://www.illinois.gov/employment/Pages/default.aspx
Illinois Worknet Center, accessed June 5, 2015, http://www2.illinoisworknet.com/</t>
  </si>
  <si>
    <t>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
Job Seekers” page, Idaho Division of Human Resources, accessed Jan. 21, 2015, http://www.dhr.idaho.gov/stateJobs.html
 “
Compensation” page, Idaho Division of Human Resources, accessed Jan. 21, 2015, http://www.dhr.idaho.gov/compensation.html
“Transparent Idaho” website, Idaho state controller, accessed Jan. 21, 2015, http://transparent.idaho.gov/</t>
  </si>
  <si>
    <t>The only investigative and enforcement authority granted in code is the ability to accept complaints from a voter or other candidate about financial status. The law grants the Chief Election Officer the ability to impose a fine for incorrect filings or for not filing by prescribed deadlines. The staff also reviews reports as they are submitted for errors and irregularities. The office has been granted authority to hire legal counsel for in-depth campaign finance investigations.</t>
  </si>
  <si>
    <t>State law makes it illegal for "a candidate or the candidate's agent to make an expenditure of contributions received, except for" a list of defined, non-personal uses. One of those non-personal uses allowed is the donation of campaign funds to a political committee which based on the scoring conditions is ok.</t>
  </si>
  <si>
    <t>State law specifies those personal uses on which campaign funds may not be spent. (b) The term "campaign expenses" means any expense incurred or expenditure made by a candidate, candidate committee, joint candidates committee or legislative leadership committee from a campaign or organizational depository account for the purpose of paying for or leasing items or services used in connection with an election campaign, other than those items or services which may reasonably be considered to be for the "personal use" of the candidate, any person associated with the candidate or any of the members of a legislative leadership committee.
(c) The term "personal use" as used in (b) above means any use of contributions to pay or fulfill a commitment, obligation or expense of any person that would arise or exist irrespective of the candidate's campaign or irrespective of the candidate's ordinary and necessary expense of holding public office. "Personal use" includes,  
6.
A mortgage payment on property not owned by a candidate committee, joint candidates committee or legislative leadership committee making the payment;
A purchase, loan or lease payment on a vehicle not owned or leased by the candidate committee, joint candidates committee or legislative leadership committee making the payment, except that nothing herein shall be construed to prohibit reimbursement for use of a vehicle pursuant to N.J.A.C. 19:25-6.8;
The purchase of clothing, household food, and personal hygiene or health items or services;
A tuition payment, unless made for a course of study specifically related to the candidacy or officeholding duties of the candidate or officeholder who established or who controls the candidate committee, joint candidates committee or legislative leadership committee making the payment;
A payment for dues, fees or gratuities paid to a country club, fitness club, or other social or fraternal association, to its employees, or to a person working on its premises, unless the payment is part of the cost of a fundraising event held on the premises; or
The payment of a salary to a candidate by that candidate's candidate committee or joint candidates committee, or to a legislator by a legislative leadership committee established by or under the control of that legislator.
(d) The term "member of the candidate’s immediate family" as used in (a)2 above means the candidate’s spouse, child, parent or sibling and the child, parent or sibling of the candidate’s spouse.</t>
  </si>
  <si>
    <t>Gifts, including hospitality, are regulated with specifically laid out exceptions such as for large gatherings of lawmakers, such as a Chamber of Commerce dinner. The law is vague on whether family members are covered. It says a legislator cannot accept a gift for another person, leaving open the possibility of a gift given directly to a family member, unless it can be proven that the gift was intended to curry favor with the lawmaker. North Carolina defines immediate family as spouse, minor children and a member of the extended family residing with the covered person.</t>
  </si>
  <si>
    <t>The Republicans have a supermajority in the state legislature and that’s reflected on the Fiscal Review Committee. 
 “All the committees are organized by the two speakers, and technically they can do whatever they want,” said Mike Dedmon, assistant director of the Division of Budget. The practice for the last 20 years, he said, if for the speakers to proportion the chairs based on the political makeup of the legislature.
 “I think it’s evident that with the majority party, the majority is so large now that the opposition party is really irrelevant to the process,” said Jim White, former executive director of the Fiscal Review Committee. “That’s not to say that they’re being deliberately excluded or improperly excluded—I’m not saying that. I’m just saying that the majority is so large that it really doesn’t matter what they do. There is really nothing that they can do. Their numbers are too small to influence the process.”
 Of the 99 members in the House, 73 are Republicans. Of the 33 members of the Senate, 28 are Republicans. 
 The Tennessean newspaper reported that Democrats were upset that a school voucher advocate was selected to be the Fiscal Review Committee’s executive director. And while both sides have traded accusations that fiscal notes have been manipulated for political reasons—Republicans accused the other side of doing it when the Democrats were in the majority—the Speaker of the House has asked the National Conference of State Legislatures to examine the Fiscal Review Committee and the fiscal note process.</t>
  </si>
  <si>
    <t>Although the law does not specify by what means, the chief procurement officers are supposed to settle procurement-related disputes with their own procedures.
 (30 ILCS 500/20-75) 
    Sec. 20-75. Disputes and protests. The chief procurement officers shall by rule establish procedures to be followed in resolving protested solicitations and awards and contract controversies, for debarment or suspension of contractors, and for resolving other procurement-related disputes. 
The Joint Commission on Administrative Rules Administrative Code addresses protests as follows: 
Section 500.1330  Protests
a)         Procurement-Related Protests Allowed
1)         Any person may submit a protest related to the notice of the procurement, the solicitation document, any pre-bid/proposal meeting and any decision to reject a late bid or proposal.
2)         Any person who has submitted a bid or proposal may protest a decision to reject the person's bid or proposal or to award to another person.
b)         Protest Review Officer
The CPO may act as the Protest Review Officer (PRO) or may appoint one or more Protest Review Officers to consider the procurement-related protests and make a recommendation to the CPO for resolution of the protest.  The CPO may adopt the recommendation or take other action.
c)         Submission of Protest
1)         A protesting party must submit a protest in writing to the PRO identified in the solicitation document or, in the absence of any designation, to the CPO.
2)         The protest must be physically received by the PRO at the location specified.  A postmark or other carrier mark prior to the due date and time is not sufficient to show physical receipt.  Fax and email qualify as writing, but the PRO does not guarantee receipt using those means.
A)        In regard to the solicitation notice or solicitation document including specifications, a protest must be received within 14 calendar days after the date the solicitation was posted to the Auditor General Bulletin and must be received by the PRO at the designated address before the date for opening bids or proposals.
B)        In regard to rejection of individual bids or proposals or awards, the protest must be received by close of business no later than 14 calendar days after the protesting party knows or should have known of the facts giving rise to the protest to ensure consideration and, in any event, must be received before execution of the applicable contract.
3)         Any notice posted to the Auditor General Bulletin establishes the "known or should have known" date for the subject matter of the notice.
4)         Protests must be clearly marked as protests on the delivery container, the fax cover sheet or the e-mail subject line.
5)         The written protest shall include at a minimum the following:
A)        the name and address of the protesting party;
B)        identification of the procurement and, if a contract has been awarded, its number or other identifier;
C)        a statement of reasons for the protest specifically identifying any alleged violation of a procurement statute, a procurement rule, or the solicitation itself, including the evaluation and award (conclusions without supporting facts and arguments may not be sufficient);
D)        supporting exhibits, evidence, or documents to substantiate any claims unless not available within the filing time, in which case the expected availability date shall be indicated; and
E)        specific relief sought.
d)         Requested Information; Time for Filing
The protesting party must supply any additional information requested by the PRO within the time periods set in the request.  If the protesting party fails to comply with this request, the PRO shall consider the protest on the basis of available information or may deny the protest.
e)         Stay of Procurements During Protest
Unless the CPO determines the needs of the OAG require an immediate execution of a contract, the following apply:
1)         When a protest has been timely filed and before an award has been made, the Procurement Officer shall make no award of the contract until the protest has been resolved.
2)         If timely received but after award, the award shall be stayed without penalty to the State.
f)         Resolution
The CPO will resolve the pr</t>
  </si>
  <si>
    <t>New York legislators are prohibited by Public Officers Law Section 73 from accepting gifts and hospitality exceeding "nominal value" that are intended to influence the official. Relatives are not subject to those restrictions, but gifts to spouses and children (as well as to the legislator) valued at over $1,000 must be reported.
 The law states in subsection 5 that "no (...) member of the legislature or legislative employee shall, directly or indirectly: (a) solicit, accept or receive any gift having more than a nominal value, whether in the form of money, service, loan, travel, lodging, meals, refreshments, entertainment, discount, forbearance or promise, or in any other form, under circumstances in which it could reasonably be inferred that the gift was intended to influence him, or could reasonably be expected to influence him, in the performance of his official duties or was intended as a reward for any official action on his part."</t>
  </si>
  <si>
    <t>Joseph Kent, Grassroot Institute of Hawaii, coordinator and development, 16 February 2015, Hilo, Hawaii, in-person meeting
 Gina Williams, Hawaii Department of Human Resources Development, administrative assistant to the director, Honolulu, Hawaii, 6 February 2015, telephone
 Employment Opportunities, State of Hawaii, Department of Human Resources Development, accessed 7 February 2015, http://agency.governmentjobs.com/hawaii/eoreports/employmentopportunities20150207.pdf
 Hirenet Hawaii website, accessed 7 February 2015, https://www.hirenethawaii.com/vosnet/lmi/industry/industrysummary.aspx?enc=PbyZ+0hIXPRA7WAU2QbENAPSqYXdCtb/t0wEoNMkcotx/vOaDI7SV2Wt1AK43hiK</t>
  </si>
  <si>
    <t>The Joint Appropriations Committee, in both its regular and interim forms, has nine members from each legislative chamber for a total of 18. The current makeup is 14 Republicans and four Democrats, a ratio of 3.5 to 1; that means Democrats are more represented on the Joint Appropriations Committee than in the Legislature as a whole, where they’re outnumbered 85-20, a ratio of 4.25 to 1.
 The leadership positions on the appropriations committees are all held by Republicans, with both the chair and vice-chair of Joint Appropriations, Senate Appropriations and House Appropriations being from the GOP.
 Though many issues are handled by the appropriations committees in a bipartisan fashion, when there are partisan conflicts, Democrats always lose because of their extreme disadvantage in numbers. Party-line votes are not the norm, but they do occur and are always won by Republicans. Otherwise, the general tenor of the committee is bipartisan.</t>
  </si>
  <si>
    <t>Peter C. Christianson, attorney, DeWitt Ross, email and phone interview Feb. 3, 2015
Todd Berry, president, Wisconsin Taxpayers Alliance, Madison, Face-to-face interview and followup emails, Feb. 17, 2015
AARP Expense report to the Government Accountability Board Website (January 2013 to June 2013), accessed March 9, 2015
http://lobbying.wi.gov/Efforts/VerificationAndCertificationReport/2013REG/ReportTotalsandCertification/5212?period=P1&amp;print=true.
Wisconsin Manufacturers and Commerce report (January 2013 to Jun 2013) to the Government Accountability Board Website, accessed March 9, 2015
http://lobbying.wi.gov/Efforts/VerificationAndCertificationReport/2013REG/ReportTotalsandCertification/5779?period=P1&amp;print=true .
Reid Magney, public information officer, Wisconsin Government Accountability Board, email interview , Feb. 3, 2015</t>
  </si>
  <si>
    <t>New Hampshire’s campaign finance law is vague about the use of campaign funds for personal use, although there is an explicit restriction on using such funds for personal purposes between elections. 
The law states that "candidates" between election filing periods are barred from using surplus campaign contributions for “personal purposes.” The restriction is meant to apply to elected officials, i.e., people already holding office. The law does allow a candidate or elected official to use surplus funds for “other politically related activity sponsored by the candidate, or for donations to charitable organizations.”
During elections, the law does not explicitly bar the use of campaign funds for personal purposes. An official with the attorney general’s office said the way the law was written, “there isn’t that much … that prohibits what a campaign spends its funds on.” 
Legal experts have concurred that the law doesn’t offer clear guidance on the use of campaign funds for personal purposes during elections.
There is a separate state law concerning “corrupt practices,” Chapter 640, that prohibits public servants from accepting “any pecuniary benefit from a person who is or is likely to become subject to or interested in any matter or action pending before or contemplated by himself or the governmental body with which he is affiliated.”
This law was used to prosecute a state representative in 2005 who used the proceeds from an annual “corn roast” fundraiser for personal purposes. In that case, the representative did not disclose the proceeds as campaign contributions.</t>
  </si>
  <si>
    <t>The Gift Act prohibits state lawmakers, their spouses and dependent children from receiving gifts and hospitality worth more than $250 from restricted donors: people who would be "directly and substantially affected financially by the performance or nonperformance of the donee's official duty in a way that is greater than the effect on the public generally or on a substantial class of persons to which the person belongs as a member of a profession, occupation, industry or region."</t>
  </si>
  <si>
    <t>Various entities oversee the election process in Tennessee. The State Election Commission has investigated and sanctioned county election officials. But they would turn over allegations of criminal wrongdoing to other entities. Under the Secretary of State is the Division of Elections and the Coordinator of Elections. Then there is the state Election Commission. The Comptroller of the Treasury performs audits. The Tennessee Bureau of Investigation might be called to look into wrongdoing, such a voter fraud. A county district attorney might be called to prosecute wronging. The Coordinator of Elections has subpoena power and the law gives him the ability to “investigate or have investigated by local authorities the administration of the election laws and report violations to the district attorney general or grand jury for prosecution.” 
State Coordinator of Elections Mark Goins said his office and the state Election Commission are primarily over the election officials in the 95 counties. If there was voter fraud or other serious problems, Goins said he’d turn it over to a district attorney to investigate.
 “And the district attorneys can ask us to assist, and they do,” Goins said. “They can ask us to assist in their investigation and certainly we provide information that maybe others can’t.” 
 The Coordinator of Elections does have subpoena powers and can call witnesses. And the Election Commission can vote to discipline or decertify a county election administrator. 
 Goins said that after being notified of problems in a county, including reports of people voting twice, he made sure the names of the people who allegedly voted twice were given to the local D.A. 
 They issued a scathing report on the problems in Davidson County, said Tricia Herzfeld, an attorney who sits on that county’s Election Commission. State officials were prepared to take sanctions, she said, but they didn’t have to because the Davidson County commissioners voted to fire its administrator of elections. 
 A review by the Coordinator of Elections, which was completed in May 2013, found that the Davidson County Election Commission violated state law by not allowing citizens to vote on a Saturday during early voting. The report also found that electronic poll books in Davidson County were designed to select a partisan primary ballot. The review, which noted multiple problems in Davidson County, said the state Election Commission asked the Coordinator of Elections to investigate after hearing reports of widespread problems with voting in Nashville. 
 In terms of disputes over contested elections, Tom Humphrey, a political writer for the Knoxville News Sentinel, said he could not think of time when the state initiated an investigation. “No, the loser or unhappy party must initiate a complaint,” Humphrey said. 
 There have been a number of investigations into voter fraud in Tennessee as a result of election officials asking a local district attorney to get involved.
 WRCB News Chattanooga reported that a Polk County woman had been arrested after being charged with six counts of voter fraud. The woman allegedly paid people to cast votes. The arrests were made after the county district attorney asked the Tennessee Bureau of Investigation to get involved.
 The Chattanooga Times Free Press reported in May 2014 that the TBI had launched a probe into whether signatures had been forged in a failed effort to recall a city councilman. 
 The newspaper said local election officials contacted the county district attorney about suspicious signatures, and the D.A. asked the TBI to investigate. 
 Minutes from a February 2015 meeting of the Davidson County Election Commission show that state Coordinator of Elections Goins asked local officials to once again submit the names of six people who voted twice to the county district attorney. Apparently the local prosecutor was not initially interested in pursing criminal charges. The commission voted to refer the voters’ names and supporting documents to the D.A. so that they be investigated and, if warranted, prosecuted.</t>
  </si>
  <si>
    <t>The Nebraska Political Accountability and Disclosure Act spells out acceptable uses of campaign contributions, limiting them to official campaign activities. NE. Rev. Stat 49-1466 also includes restrictions on the use of unused campaign funds when a candidate committee is dissolved:
"Dissolved candidate committee; unexpended funds; how treated. Any person, who after being a candidate for office dissolves the candidate committee as provided in section 49-1453, may transfer any unexpended funds from such committee to another candidate committee, a political party committee, or a tax-exempt charitable institution or may return such unexpended funds to the contributors of the funds upon dissolution of the candidate committee."
 However, a loophole in the law – the subject of so-far-unsuccessful revision attempts in the Legislature – allows candidates to loan themselves money for personal purposes. 
 The legal language also defines very broadly "campaign spending," allowing candidates and elected officials wide latitude in using their campaign funds.</t>
  </si>
  <si>
    <t>Idaho Code Section 67-5733, Division of Purchasing, Appeals, provides that “any vendor, qualified and able to sell or supply the items to be acquired” may appeal a state procurement award. Detailed procedures are set forth, including the appointment of a “determinations officer,” notification to all vendors, and procedures for re-setting the bid opening for the procurement if the determinations officer upholds the appeal.</t>
  </si>
  <si>
    <t>Montana candidates may not use surplus campaign funds for personal purposes according to Montana Code Annotated title 13, chapter 37, part 2, section 40. Surplus funds must be disposed of within 120 days after the closing campaign report is filed. So former or retired elected officials are also prohibited from personal use of surplus funds.
A former candidate or elected official may not contribute surplus funds to a political committee. However, they may contribute the funds to a political party or a political party committee as long as they are not earmarked for a specific campaign (Administrative Rules of Montana, 44.10.335).</t>
  </si>
  <si>
    <t>Georgia law does not establish a review process and legal disputes must be resolved through the courts. 
 The Georgia Procurement Manual does provide for an administrative review by the deputy commissioner. 
 Aggrieved vendors can appeal that decision to the Commissioner of the Department of Administrative Services, before seeking a resolution through the courts.</t>
  </si>
  <si>
    <t>Under Hawaii revised Statutes, Chapter 103D, Section 791, any "actual or prospective bidder, offeror or contractor" has the right to an administrative appeal by filing a written protest within five days of the award. Administrative procedures through hearing officers are laid out in Section 709.</t>
  </si>
  <si>
    <t>Unsuccessful bidders in Florida do have the option to appeal decisions through an administrative process as granted through Florida Statute 120.57. 
120.57 Additional procedures for particular cases.
(3) ADDITIONAL PROCEDURES APPLICABLE TO PROTESTS TO CONTRACT SOLICITATION OR AWARD.
(b) Any person who is adversely affected by the agency decision or intended decision shall file with the agency a notice of protest in writing within 72 hours after the posting of the notice of decision or intended decision. With respect to a protest of the terms, conditions, and specifications contained in a solicitation, including any provisions governing the methods for ranking bids, proposals, or replies, awarding contracts, reserving rights of further negotiation, or modifying or amending any contract, the notice of protest shall be filed in writing within 72 hours after the posting of the solicitation. The formal written protest shall be filed within 10 days after the date the notice of protest is filed. Failure to file a notice of protest or failure to file a formal written protest shall constitute a waiver of proceedings under this chapter. The formal written protest shall state with particularity the facts and law upon which the protest is based. Saturdays, Sundays, and state holidays shall be excluded in the computation of the 72-hour time periods provided by this paragraph.
(c) Upon receipt of the formal written protest that has been timely filed, the agency shall stop the solicitation or contract award process until the subject of the protest is resolved by final agency action, unless the agency head sets forth in writing particular facts and circumstances which require the continuance of the solicitation or contract award process without delay in order to avoid an immediate and serious danger to the public health, safety, or welfare.
(d)1. The agency shall provide an opportunity to resolve the protest by mutual agreement between the parties within 7 days, excluding Saturdays, Sundays, and state holidays, after receipt of a formal written protest.
2. If the subject of a protest is not resolved by mutual agreement within 7 days, excluding Saturdays, Sundays, and state holidays, after receipt of the formal written protest, and if there is no disputed issue of material fact, an informal proceeding shall be conducted pursuant to subsection (2) and applicable agency rules before a person whose qualifications have been prescribed by rules of the agency.
3. If the subject of a protest is not resolved by mutual agreement within 7 days, excluding Saturdays, Sundays, and state holidays, after receipt of the formal written protest, and if there is a disputed issue of material fact, the agency shall refer the protest to the division by electronic means through the division’s website for proceedings under subsection (1).
(e) Upon receipt of a formal written protest referred pursuant to this subsection, the director of the division shall expedite the hearing and assign an administrative law judge who shall commence a hearing within 30 days after the receipt of the formal written protest by the division and enter a recommended order within 30 days after the hearing or within 30 days after receipt of the hearing transcript by the administrative law judge, whichever is later. Each party shall be allowed 10 days in which to submit written exceptions to the recommended order. A final order shall be entered by the agency within 30 days of the entry of a recommended order. The provisions of this paragraph may be waived upon stipulation by all parties.</t>
  </si>
  <si>
    <t>Chapter 130 section 34(1) of the Missouri Revised Statutes prohibits the conversion of campaign contributions to personal use. Upon termination of a committee, all funds must be expended by one of the means described in section 34. Those means include campaign-related expenses, ordinary and necessary duties of elective office, contributions returned to the contributors, contributions to other political organizations or candidate committees, establishing new committees, and unconditional gifts to benevolent associations as long as neither the person for whom the committee was founded nor that person's immediate family do not derive financial benefit from the gift.
The law does not explicitly prohibit the candidate from gaining direct control of the funds from the contribution of the funds to another or a new candidate or non-candidate committee. The only prohibition of financial benefit from the contribution of funds exists in the subsection's final clause on contribution to benevolent organizations.</t>
  </si>
  <si>
    <t>South Dakota’s most recent election cycle provides a good glimpse into the process of election-law crime allegations, investigations and sanctions. Investigations occur only in response to complaints.
 Two candidates for the U.S. Senate were accused of falsifying signatures on the petitions they used to gain spots on the ballot. They were candidates for federal offices, but their petitions were submitted to the state’s secretary of state. As is typical in South Dakota, the secretary of state did not originally audit the petition signatures or discover the allegedly invalid signatures; instead, members of the public analyzed the signatures and alerted the secretary of state to the allegedly invalid signatures. The secretary of state then did his own review and turned the matter over to the state attorney general, who is prosecuting both candidates.
 These cases verify the popular notion that election law violations will be investigated and prosecuted, but typically only when members of the public or media spot them and notify the entities tasked with doing the investigations.</t>
  </si>
  <si>
    <t>Minnesota does have laws prohibiting the personal use of campaign contributions by legislative or judicial officials and candidates. 
 There are a few exceptions to this rule including the use of a personal car for campaign purposes by a volunteer or a candidate, which is eligible for a reimbursement if it is reported as a campaign expenditure or a non-campaign disbursement. 
 Committees and political funds can transfer over 25 percent of the election cycle expenditure limit for office into a new election cycle. Remaining funds must be returned to the state treasury for credit to the general fund. Any remaining amount in excess of the total public subsidy must be contributed to the state elections campaign account or a political party for multicandidate expenditures. Funds cannot go to personal use. 
 If a committee is being terminated, the committee cannot give away any assets for personal use.</t>
  </si>
  <si>
    <t>Mississippi has no law prohibiting candidates or elected officials from personal use of campaign contributions.</t>
  </si>
  <si>
    <t>The S.C. Election Commission independently initiates audits, not investigations, according to S.C. Election Commission Executive Director Marci Andino. 
"We don’t investigate violations of election law," she said. "That would be done by law enforcement. We’re not a party to that. We don’t have that type of investigatory authority." 
The Commission has not imposed any sanctions over the last three years -- but only since last year did the commission have the power to address any kind of non-compliance problems at the local level. 
For years, the S.C. Election Commission has had its hands tied behind its back, unable to do very much at all regarding local elections. 
Traditionally, the election commissions in each county are appointed by the legislative delegation, and there is nothing in the law that says they have to be qualified for the job. 
Also, as the aftermath of the November, 2012 Richland County election demonstrated, the coziness of the relationship between legislators and local boards can also be problematic. Rep. Darrell Jackson, head of the legislative delegation, did everything he could to protect the one person most responsible for long voting lines, Richland County elections director Lillian McBride. 
The staff of the State Election Commission, by contrast, is staffed by professionals, but they are able to exert little authority over the local election process. They’ve served a strictly advisory role.
This system has been in place for well over a century, but it wasn't until the presidential election of 2012 that lawmakers began to question the wisdom of it. That's when a scant number of machines at huge voting precincts in Richland County left thousands of people waiting for hours, and sometimes all day, to cast their vote. 
The S.C. Election Commission could do little more than fume.
“They failed to deploy all of their voting machines,” said S.C. Election Commission Executive Director Marci Andino. “We were offering assistance, but we didn’t have [S.C. Code] 7-3-25 at the time, so we could not step in and just purely take over – although they called us, and we provided assistance.”
But Richland County was only the tip of the iceberg, according to longtime poll-watchers. 
“No one is in charge here,” said S.C. Progressive Network Director Brett Bursey.
The state’s 46 county election commissions don’t play by the same rule book.
Thirty-three counties make people prove they’re not in jail before they can vote; thirteen don’t.
Greenville County has a completely unique rule: local college students who come from out-of-state have to actually prove Grenville is their "domicile."  That means filling out an 11-item questionnaire, parts of which sound borderline invasive. Some sample questions: 
• Do you have community ties (off campus) in the area – membership in a local church, social club, service club, etc.?
• Where do you have your checking or savings account, if any?
• If you are employed, where is your job located?
• Do you live year-round at this claimed domicile, or do you divide it elsewhere? If it is divided, how much time is spent elsewhere and for what reason?
This form of interrogation has been in place for decades, ever since a 1971 court case where four Furman University students – three from out of state, one from another county – were denied the right to vote in Greenville County.  According to Greenville County Election Commission Director Conway Belangia, the county has simply been following the dictates of that decision ever since.
Of course, for every other county in the state, out-of-state students just have to fill out a voter registration application, which is considered an oath of residency, according to Andino.
“Filling out a questionnaire is not in any of our training materials,” said Andino, who has repeatedly asked the county to quit using it.
“Every voter registration office thinks of its own rules and regulations,” said Brenda Williams, “and interprets the voting laws to their own satisfaction.”
A new law, S.C. Code 7-3-25, is intended in theory at least to give the Commission more reach.
The new law “gives this agency supervisory authority over all county registration and election commissions,” Andino said, “and it also requires us to perform compliance audits after each election.” 
The S.C. Election Commission was actually already performing election audits in all 46 counties of the state before the passage of the new law last year.
“In addition to the voting system audit, we are auditing several other areas, like voter registration and absentee and various areas of their operation,” Andino said. “That’s a process we started last year. We hired a consulting firm to help us write an audit plan and we have gone out so far and we have done two county audits, and we are refining that audit plan as we proceed.”
 Andino said the scope of the Commission’s audit is to make sure local counties are following policies and procedures. Any suggestion of illegal activity would be turned over to either the S.C. Attorney General or the S.C. Law Enforcement Division (SLED). 
Will the new law will actually give the S.C. Election Commission some much-needed muscle?
Brett Bursey is skeptical.
“We’ll have to see,” he said. “Seriously, it’s going to be after the ambulance and the fire trucks have been called, Andino can come in.”</t>
  </si>
  <si>
    <t>Under the Michigan Campaign Finance Act, a candidate can personally receive campaign money that is a reimbursement for "incidental (out-of-pocket) expenses." Those reimbursements are reported in the expenditures section of the campaign finance reports.                                                                                                                     The unexpended funds from a candidate committee that's dissolving can be given to a candidate committee with similar contribution limits. The money also can be given to: a political party committee, a legislative caucus committee, an independent committee or a ballot question committee. 
The only explicit reference in the law to limitations on a candidate maintaining control of the remaining funds, after a cash transfer, is a provision that says the money can be granted to a tax-exempt charitable organization “as long as the candidate does not become an officer or director of or receive compensation, either directly or indirectly, from that organization.”</t>
  </si>
  <si>
    <t>A state statute allows and outlines the procedures by which bidders may contest the award of a contract -- although the statute doesn't apply to every state department or agency. When it does apply, however, the disappointed bidder can argue his case in front of a subcommittee of the State Contracting Standards Board.
The statute further states that "Such contest shall be submitted, in writing, not later than fourteen days after such bidder or proposer knew or should have known of the facts giving rise to such contest and shall be limited to the procedural elements of the solicitation or award process, or claims of an unauthorized or unwarranted, noncompetitive selection process." (Chap. 62, Sec. 4e-36)
However in 2015, the State Contracting Standards Board learned that it lacks jurisdiction over many complaints involving University of Connecticut projects, which doesn't fit the statutory definition of a "state-contracting agency," as defined in Title 1, Chap. 62, 4e(2) (and elsewhere in the statute).</t>
  </si>
  <si>
    <t>There is a formal protest and appeal process under the law in Colorado. Colorado also offers everyone who responded to a bid to meet and review their response and the evaluation process including any suggestions state officials might have for the entity in the future. Formal protest must be submitted in writing within seven working days to the head of a purchasing agency or a designee, and a response from the state should be given within seven working days from then. 
 According to Colorado law, “The decision shall be based on and limited to a review of the issues raised by the aggrieved bidder, offeror, or contractor and shall set forth each factor taken into account in reaching the decision. This authority shall be exercised pursuant to rules promulgated to provide for the expeditious resolution of the protest.”</t>
  </si>
  <si>
    <t xml:space="preserve">Maryland prohibits the use of campaign funds for personal use or expenses related to holding office implicitly by defining clear rules on what surplus funds can be used for. 
Unspent campaign funds must be turned over to the political party, a non-government organization or an education institution. Expenditures must be made for or on behalf of electoral purposes only. If there are excess funds, there are guidelines for how they must be disposed of: None of the potential recipients are the candidate (or former candidate) him/herself. </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</si>
  <si>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Sam Hickman, executive director of the state chapter of the National Association of Social Workers, in a telephone interview from his office in Charleston WV on Jan. 22, 2015.</t>
  </si>
  <si>
    <t>Interview with Jason Mercier, Director of the Center for Government Reform at Washington Policy Center, 2/18/2015;
"PUD Commission: Campaign 'improprieties' behind GM's firing," Erik Olson, The Daily News 1/15/2013
http://tdn.com/news/local/pud-commission-campaign-improprieties-behind-gm-s-firing/article_6f4acda8-5f7d-11e2-bd2b-001a4bcf887a.html
"Investigations in Progress" for January 2014, Public Disclosure Commission, accessed April 21, 2015 
http://www.pdc.wa.gov/archive/compliance/status/pdf/2014/01.16.14.Spr.pdf</t>
  </si>
  <si>
    <t>At least in recent years, legislators and senior administration officials always react to reports by the auditor. But they do not always agree. 
In late 2014, an audit report suggested that the state privatize liquor sales. Unimpressed, the head of the Liquor Control Board insisted the system was "not broken."
 Even those officials or lawmakers who do agree with the audit recommendations may lack the power to implement them.
 The latest Auditor's report, for instance, suggested changing the state's decades-old leases with private ski operators on state land. The Senate Finance chair thinks that's a good idea, but he is facing big pushback from the powerful ski industry.
 The legislative and judicial branches of government are not audited.</t>
  </si>
  <si>
    <t>Tony Bledsoe, Legislative Inspector General, Columbus, 12-31-14 email 
Paul Nick, executive director, Ohio Ethics Commission, Columbus, 1-2-15 email 
Panel can't investigate JobsOhio, Darrel Rowland, The Columbus Dispatch, 8-3-13: http://www.dispatch.com/content/stories/local/2013/08/03/panel-cant-investigate-jobsohio.html</t>
  </si>
  <si>
    <t>The protest procedure is defined in §12102.2 of the Public Contract Code. Bidders do not need to go to court. The Department of General Services, which oversees contracting and procurement, has established an office of Customer/Supplier Advocate to assist protesting bidders.
§12102.2 reads as follows: 
"(g) Protest procedures shall be developed to provide bidders an opportunity to protest any formal, competitive acquisition conducted in accordance with this chapter. The procedures shall provide that protests must be filed no later than five working days after the issuance of an intent to award. Authority to protest may be limited to participating bidders. The Director of Technology, or a person designated by the director, may consider and decide on initial protests of bids for information technology projects conducted by the Department of Technology and telecommunications procurement made pursuant to Section 12120. The Director of the Department of General Services, or a person designated by the director, may consider and decide on initial protests of all other information technology acquisitions. A decision regarding an initial protest shall be final. If prior to the last day to protest, any bidder who has submitted an offer files a protest with the department against the awarding of the contract on the ground that his or her bid or proposal should have been selected in accordance with the selection criteria in the solicitation document, the contract shall not be awarded until either the protest has been withdrawn or the California Victim Compensation and Government Claims Board has made a final decision as to the action to be taken relating to the protest. Within 10 calendar days after filing a protest, the protesting bidder shall file with the Victim Compensation and Government Claims Board a full and complete written statement specifying in detail the grounds of the protest and the facts in support thereof."</t>
  </si>
  <si>
    <t>In person interview Feb. 18, 2015 with Perry Newson, Ethics Commission executive director.
Phone interview Feb. 24, 2015, with Jim Morrill, politics and government reporter for the Charlotte Observer.
Phone interview Feb.28, 2015 with Bob Hall, executive director of Democracy North Carolina.</t>
  </si>
  <si>
    <t>Interview with Frank Shafroth, director of the Center for State and Local Leadership at George Mason University on Feb. 6, 2015; 
Interview with former Virginia Attorney General Tony Troy on Feb. 6, 2015; 
Interview with Stephen Farnsworth, director of the Center for Leadership and Media Studies at the University of Mary Washington, interviewed on Feb. 16, 2015
“Virginia Democrats elect Jones as new chairman,” Markus Schmidt, Richmond Times-Dispatch, 15 March 2014. http://www.richmond.com/news/virginia/government-politics/article_637d2018-ac5a-11e3-863e-001a4bcf6878.html
“Cuccinelli Separates from McDonnell as Giftgate Scandal Grows,” Alex Rogers, Time, 11 July 2013. http://swampland.time.com/2013/07/11/cuccinelli-separates-from-mcdonnell-as-giftgate-scandal-grows/
“Virginia AG Cuccinelli’s ad distances guv campaign from embattled McDonnell,” Associated Press, 23 August 2013. http://www.foxnews.com/politics/2013/08/23/virginia-ag-cuccinelli-ad-distances-guv-campaign-from-embattled-mcdonnell/
"McAuliffe Distances Himself from PAC Letter Offering Access to Him," Associated Press, WAMU 88.5, 28 March 2014. http://wamu.org/news/14/03/28/mcauliffe_distances_himself_from_pac_letter_offering_access_to_him</t>
  </si>
  <si>
    <t>Heath Haussamen, New Mexico in Depth, reporter, 15 March 2015, via phone.
Diane Denish, former lieutenant governor of New Mexico, 16 March, via phone.
Viki Harrison, Common Cause New Mexico, executive director,, 30 March, via phone.
Kent Cravens, former state senator, 16 March 2015, state capitol in Santa Fe, in person.</t>
  </si>
  <si>
    <t>The Minnesota Board on Judicial Standards is an independent state agency that responds to complaints about Minnesota state court judges for violations of the Code of Judicial Conduct. 
 The Minnesota Judicial Standards Board has the power “to receive complaints, investigate, conduct hearings, make certain summary dispositions, and make recommendations to the Supreme Court concerning:
 1. Allegations of judicial misconduct;
 2. Allegations of physical or mental disability of judges;
 3. Matters of voluntary retirement for disability;
 4. Review of a judge's compliance with Minnesota Statutes, section 546.27.
 The Board may also issue a non-binding advisory opinion on judicial conduct with respect to the provisions of the Code of Judicial Conduct.</t>
  </si>
  <si>
    <t>Blair Horner, New York Public Interest Research Group, Legislative Director, Feb. 24, 2015, New York, phone; 
Cuomo's Office Hobbled Ethics Inquiries by Moreland Commission, Susanne Craig, William K. Rashbaum and Thomas Kaplan, New York Times, July 23, 2014, http://www.nytimes.com/2014/07/23/nyregion/governor-andrew-cuomo-and-the-short-life-of-the-moreland-commission.html ; 
Three years In, New York Ethics Commission Still Looking to Find Footing, David Howard King, Gotham Gazette, Dec. 18, 2014, http://www.gothamgazette.com/index.php/government/5479-three-years-in-new-york-ethics-commission-still-looking-to-find-footing</t>
  </si>
  <si>
    <t xml:space="preserve">The auditor’s office submits its findings and recommendations to the audited state agency, which can accept the recommendations or disagree with some or all of the recommendations in a report to the auditor.  
State agencies are not mandated to follow the recommendations but usually do, particularly since an audit report is often considered by lawmakers as they appropriate money for state agencies.    
 </t>
  </si>
  <si>
    <t>Sen. Bill Doyle, personal interview, Jan. 21, 2015.
John Bloomer, Secretary of Senate, personal interview, Jan. 20, 2015.
Francis K. Brooks, Sergeant at Arms, personal interview, Feb. 4, 2015.</t>
  </si>
  <si>
    <t>Former state Sen. William Schluter, 2/12/15 phone interview. 
Former watchdogs accuse Christie of interfering with state ethics agency, By Salvador Rizzo | The Star-Ledger on April 13, 2014: http://www.nj.com/politics/index.ssf/2014/04/former_watchdogs_accuse_christie_of_interfering_with_state_ethics_agency.html
Chris Christie defangs an ethics watchdog by Tom Moran, The Star-Ledger, 1/30/15, accessed 6/6/15: http://blog.nj.com/njv_tom_moran/2014/01/chris_christie_defangs_an_ethi.html</t>
  </si>
  <si>
    <t>An aggrieved bidder can protest by presenting written notice to the State Procurement Director or the head of a procurement agency. Prior to any court action, the director or head of a procurement agency may settle and resolve the controversy, exercised in accordance with the laws governing the Arkansas State Claims Commission. If the protest cannot be resolved by mutual agreement, a decision in writing will be issued, including the reasons for the action taken. This decision is “final and conclusive,” leaving legal action as the only recourse thereafter. If a protest is sustained and the protesting bidder was denied a contract, the bidder may be entitled to the reasonable costs incurred in connection with the solicitation, including bid preparation costs, through the Arkansas Claims Commission.</t>
  </si>
  <si>
    <t>Emerson Marcus, former reporter, Reno Gazette-Journal, Las Vegas, NV, April 15, 2015, by phone
Yvonne Nevarez-Goodson, Executive Director, Nevada Commission on Ethics, Las Vegas, NV, April 14, 2015, by phone.
"Judicial Candidate Resigns from Nevada Ethics Commission," Emerson Marcus, Reno Gazette-Journal, Oct. 6, 2014
http://www.rgj.com/story/news/2014/10/06/judicial-candidate-resigns-nevada-ethics-commission/16813851/
Dayvid Figler, criminal defense attorney and former municipal judge, Las Vegas, NV, June 12, 2015, by phone.
Amy Rose, Legal Director, ACLU of Nevada, Las Vegas, NV, June 17, 2015, by phone.
Kimberly Farmer, Executive Director, Nevada Bar Association, Las Vegas, NV, June 17, 2015, by phone.</t>
  </si>
  <si>
    <t>Any interested party may file a formal protest to the determination of a bid, which begins a review process that could lead to a reversal of the bid determination or another remedy.
The interested party "shall file the protest in writing with the agency chief procurement officer, with a copy to the state procurement administrator," according to the state procurement code.</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</si>
  <si>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</si>
  <si>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Joseph DiBrigida, Executive Branch Ethics Committee, chairman, January 29, 2015, Lowell, Mass., phone 
Ann Rice, New Hampshire Department of Justice, deputy attorney general, January 22, 2015, Lowell, Mass., phone.
Martin Gross, New Hampshire Legislative Ethics Committee, chairman, January 14, 2015, Lowell, Mass., phone
Robert T. Mittelholzer, Judicial Conduct Committee, executive assistant, April 29, 2015, email.</t>
  </si>
  <si>
    <t>Alabama law itself does not outline an administrative appeals process for unsuccessful bidders. The law does allow unsuccessful bidders or any taxpayer in the jurisdiction affected by a contract to file a civil suit in court to block the execution of a contract. 
However, the state’s Administrative Code does have such a provision. Unsuccessful bidders may file a notice of protest with the director of purchasing within five days of the intent to award the bid being posted on the Department of Finance website. The unsuccessful bidder then has another seven days to file the official protest, after which the director of purchasing has 30 days to issue a decision on the protest. If the director rejects the protest, the unsuccessful bidder could sue, as provided by state law.</t>
  </si>
  <si>
    <t>Frank Daley, executive director, Nebraska Accountability and Disclosure Commission, telephone interview March 9, 2015
J.L. Spray, election-law attorney and former commission member, phone interview, March 12, 2015
Gavin Geis, executive director, Common Cause Nebraska, in-person interview, The Mill coffeeshop, March 11, 2015</t>
  </si>
  <si>
    <t>Cal Jillson, political science professor, Southern Methodist University, Dallas, telephone interview, Jan. 26, 2015.
Jim Henson, director, Texas Politics Project, University of Texas-Austin, telephone interview, Jan. 26, 2015
Mark Jones, political science professor, Rice University, Houston, telephone interview, Jan. 26, 2015</t>
  </si>
  <si>
    <t>The Procurement Code allows any interested party to file a protest of an award of a contract, the proposed award of a contract, or a solicitation for supplies, services, or construction by an agency. Depending on the type of award, the protest must be filed within a couple or a few weeks. The first step toward a remedy is by working directly with a procurement officer who issued a contract at question, and then an appeal may be filed with the commissioner of administration. A stay of award is granted automatically during the appeals process.</t>
  </si>
  <si>
    <t>Charles S. Johnson, Lee Newspapers State Bureau, Bureau Chief, 24 February 2015, Helena, Montana, email
Jonathan Motl, Commissioner of Political Practices, Commissioner, 5 February 2015, Helena, Montana, telephone
Dave Boyher, Legislative Services Division, Office of Research and Policy Analysis, 20 February 2014, Director, Helena, Montana, Telephone
Hon. Blair Jones, Judicial Standards Commission, Chairman, 10 February 2015, Columbus, Montana, email
Montana budget panel cuts political practices budget, Missoulian, Charles S. Johnson, 12 February 2015, http://missoulian.com/news/state-and-regional/montana-budget-panel-cuts-political-practices-budget/article_8d8c497b-790c-5ccf-aa37-e331fe66c997.html</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</si>
  <si>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Tennessee Coalition for Open Government website with story about press corps sending letter to Gov. Bill Haslam, accessed May 4, 2015 
http://tcog.info/press-corp-asks-for-haslam-speech-schedule/
Washington Post story “Tennessee’s Haslam to head Republican Governor’s Association” published online on Nov. 20, 2014: http://www.washingtonpost.com/blogs/govbeat/wp/2014/11/20/tennessees-haslam-to-head-republican-governors-association/</t>
  </si>
  <si>
    <t>Local agencies are the worst offenders when it comes to complying with audit findings. However, the biggest problem the state has had is with the Tennessee Department of Labor and Workforce Development, which oversees the unemployment insurance program. A comptroller’s review of agencies’ compliance with the federal government that was released in 2013 found that the state overpaid nearly $73 million in unemployment benefits due to fraud and errors.
 The Commissioner of the Department of Labor and Workforce Development and two of her top people abruptly resigned before the release of the audit. 
 The next year the same review discovered that overpayments in jobless benefits more than doubled to $180 million. Some of the unemployment benefits went to state employees, felons behind bars and dead people, the Tennessean newspaper reported. Labor Department officials took issue with a number of the audit’s findings, the paper reported. The department blamed new accounting rules and an outdated computer system. The Chattanooga Times Free Press said that as early as 2011 the federal government said Tennessee had one of the highest overpayment rates in the country. 
Still, according to Deborah Loveless, director of the Division of State Audit, most agencies will act on the findings of an audit. There is a state law that requires auditors to notify the legislature’s Finance committees if agencies do not follow-up on audit recommendations. Also, the legislature’s Fiscal Review Committee has the authority to call those agencies in to discuss repeat findings and find out why they haven’t been corrected. 
 “It doesn’t mean we don’t have repeat findings, but there is a mechanism for someone to pay more attention to those repeat findings,” Loveless said.</t>
  </si>
  <si>
    <t>James Klahr, Executive Director, Missouri Ethics Commission, 19 March 2015, Jefferson City, Missouri, interview by phone.
Scott Holste, Press Secretary, Governor's office, 6 April 2015, Jefferson City, Missouri, interview by email.
Brad Ketcher, Ketcher Law Firm LLC, St. Louis, Missouri, 2 April 2015, interview by phone.
Alan Pratzel, Chief Disciplinary Counsel, Office of Chief Disciplinary Counsel, Jefferson City, Missouri, 15 April 2015, interview by email.
Missouri Ethics Commission, “About the Missouri Ethics Commission,” accessed 30 March 2015, http://www.mec.mo.gov/EthicsWeb/MecCommissioners.aspx</t>
  </si>
  <si>
    <t xml:space="preserve">Jackson Free Press  (May 30, 2013): www.jacksonfreepress.com/weblogs/jackblog/2013/may/30/is-bryant-trying-to-influence-the-ethics-commissio/
Mississippi News Now article (June 14, 2013): www.wlox.com/story/22597597/ethics-commission-clears-gop-lawmakers-to-vote-on-medicaid
Walter Brown - attorney, former state representative and former state Ethics Commission chairman: telephone interview April 17, 2015 </t>
  </si>
  <si>
    <t>The Michigan Judicial Tenure Commission, made up of five judges, two attorneys and two citizens oversees complaints, investigates and holds hearings. If the commission determines wrongdoing, which occurs about 35 times a year, it makes a recommendation to the Michigan Supreme Court. Sanctions can include a private censure, a public reprimand, paid or unpaid suspension, mandatory retirement or removal from office.
The process is secretive and often lengthy. The commission does not provide information about investigations or allegations unless they take action, and private censures are sealed. The commission is not subject to the Michigan Freedom of Information Act.                                                                                                        
Michigan created the commission when voters passed an amendment to Article 6, Subsection 30 of the Michigan Constitution in August, 1968. The enabling court rule is now codified in MCR 9.200.</t>
  </si>
  <si>
    <t>Zach Crago, former executive director of South Dakota Democratic Party, 3 April 2015, email.
Cory Heidelberger, operator, Dakota Free Press blog, 22 March 2015, email.
Stan Adelstein, recently retired legislator, 18 March 2015, Rapid City, SD, in-person interview.</t>
  </si>
  <si>
    <t>A YES score is earned if the law defines an administrative appeals process for unsuccessful bidders. Bidders do not need to go through the court system to appeal.
A MODERATE score is earned if, in law, appeals must be resolved through the court system.
A NO score is earned if no such law exists.</t>
  </si>
  <si>
    <t>Board of Ethics Searchable Database
https://civilservice.state.mi.us/nxt/gateway.dll?f=templates&amp;fn=default.htm&amp;vid=ethics:ethics02
Lawrence Glazer, member, State Ethics Board, email conversation, March 17, 2015
Rich Robinson, director of Michigan Campaign Finance Network, phone interview, March 11, 2015</t>
  </si>
  <si>
    <t>At the state level, audit reports with negative findings draw prompt corrective action by the executive branch.
A prominent example exists from 2013, when the governor requested and the Department of Legislative Audit performed an audit of the Governor’s Office of Economic Development following a scandal and rumors regarding the office’s former director. 
The audit found a number of deficiencies that were promptly corrected by the office, and the audit also inspired legislation that was adopted and that places further restrictions on state contracts.</t>
  </si>
  <si>
    <t>David Schultz, Political Science Professor, Hamline University, 23 March 2015, St. Paul, Minnesota phone interview
Composition, Minnesota Board on Judicial Standards, accessed 12 May 2015, http://www.bjs.state.mn.us/board
Board Mission, Minnesota Campaign Finance and Public Disclosure Board, accessed 12 May 2015, http://www.cfboard.state.mn.us/BoardRoles.htm
---
Peer Reviewer Sources:
David Schultz, political science professor at Hamline University, phone interview, June 9, 2015</t>
  </si>
  <si>
    <t>Background briefing, Governor’s legal staff, June 29, 2015
Phone interview, State Senator Vincent Sheheen, April 20, 2015
From outside of the study period:
NPR, In S.C.: Whether To Say 'It's A Great Day' Is Now A Political Issue
http://www.npr.org/sections/thetwo-way/2011/12/28/144382939/in-s-c-whether-to-say-its-a-great-day-is-now-a-political-issue</t>
  </si>
  <si>
    <t>The Massachusetts Commission on Judicial Conduct is enabled by statute to investigate complaints of misconduct or mental or physical disability related to any member of the judiciary. The commission reports directly to the state’s highest court.   The CJC does not have enforcement power to sanction a judge; it can only recommend disciplinary action to the Supreme Judicial Court which can accept or reject the recommendation. 
Three of the nine volunteer CJC members are appointed by the governor; three by the Supreme Judicial Court and three by the chief justice of the state Trial Court.   The CJC is given an annual budget appropriation and its members serve six-year terms.   
Judges can also be involuntarily retired from the bench in Massachusetts by a recommendation from the governor, with the consent of the Governor’s Council and approval of both houses of the Legislature, in cases of advanced age or mental or physical disability.   The Legislature is also empowered to hold impeachment proceedings against a judge.   
According to Massachusetts General Law  211c, Section 2: 
"(1) All judges of the trial court, the appeals court and the supreme judicial court shall be subject to discipline pursuant to this chapter. The commission on judicial conduct shall have the authority to receive information, investigate, conduct hearings, and make recommendations to the supreme judicial court concerning allegations of judicial misconduct and allegations of mental or physical disability affecting a judge's performance.
(2) The commission shall have jurisdiction over investigations and recommendations regarding discipline arising from the conduct of all judges, including any retired judge who is assigned to perform the duties of a judge for a temporary period. (...)"</t>
  </si>
  <si>
    <t>John J. Contino, former executive director of the State Ethics Commission, 29 May 2015, Harrisburg, Pennsylvania, interview by phone.
Two former Pa. Turnpike officials plead guilty to conflict of interest, Pittsburgh Post-Gazette, Kate Giammarise, 20 November 2014, 
http://www.post-gazette.com/news/state/2014/11/20/Two-former-Pennsylvania-Turnpike-of ficials-plead-guilty-to-conflict-of-interest/stories/201411200359
Turnpike 'pay to play' scandal ends; nobody goes to jail, The Patriot-News, Matt Miller, 20 November 2014,  http://www.pennlive.com/midstate/index.ssf/2014/11/turnpike_pay_to_play_scandal_e.html
'Slap on the wrist' sentences in Turnpike commission corruption cases send the wrong message: Editorial, The Patriot-News, editorial board, 24 November 2014, http://www.pennlive.com/opinion/2014/11/sentences_in_turnpike_commissi.html
Pa. Turnpike Commission implements gift ban following 2013 pay-to-play scandal, The Patriot-News, Christian Alexandersen, 28 January 2015, http://www.pennlive.com/politics/index.ssf/2015/01/pa_turnpike_commission_impleme.html</t>
  </si>
  <si>
    <t>All sources accessed on Jan. 23, March 18, April 1, April 9, 2015
News Article; Wolf lambastes Ethics Commission, says he’ll quit seat and race, Andy Metzger, Reporter, State House News, Boston, Massachusetts, Aug. 22, 2013
http://www.statehousenews.com/news/2013747
News Editorial: “Is Ethics Commission Crying Wolf,” Cape Cod Times, Hyannis, Massachusetts, August 15, 2013
http://www.capecodtimes.com/article//20130815/OPINION/308150339/-1/NEWSLETTER100
News Article, “After Ethics Memo, Reps Advised to Use Caution on Job Recommendations,” by Matt Murphy, Reporter, State House News, Boston, Massachusetts, Feb. 13, 2013
http://www.statehousenews.com/news/20131890
Press Release, Massachusetts State Ethics Commission, 2014, 2013
http://www.mass.gov/ethics/press-releases-meetings-and-publications/press-releases/2014-press-releases/kevin-franck-press-release.html
http://www.mass.gov/ethics/press-releases-meetings-and-publications/press-releases/2013-press-releases/
http://www.mass.gov/ethics/press-releases-meetings-and-publications/press-releases/2013-press-releases/
http://www.mass.gov/ethics/press-releases-meetings-and-publications/press-releases/2013-press-releases/philip-poley-press-release.html
Interview,  David Giannotti, Public Education and Communications Division Chief,  Massachusetts State Ethics Commission, Boston, MA, by telephone and email, Jan. 23 and March 18, 2015
Interview, Peter Sturges, attorney and former Executive Director of the Massachusetts State Ethics Commission, Boston MA, Feb. 6, 92015, by email and telephone
Interview, Michael E. Mone Sr., attorney, Boston, MA, January 23, 2015, by telephone and email
Interview, Joseph D. Steinfield, attorney, Boston, MA, January 14, 2015, by telephone</t>
  </si>
  <si>
    <t>The governor’s office responded to a request for a calendar, for the week of December 8, 2014, but the response was a listing of public events attended by the governor, despite the stated request to “see everything scheduled for the week, not just her public events.”
 New Hampshire’s legislature has 424 members so a request for calendars was limited to the four leaders of the House of Representatives and Senate, who maintain paid staff and offices at the state house.
 The legal counsels for the House and Senate maintained that personal calendars for legislators were not subject to the right-to-know law. Senate counsel Richard Lehmann expressed the position of both chambers’ leaders. “The longstanding policy of the general court (legislature) has been to make publicly available all records received by a quorum of the senate or by a quorum of a committee. However, records maintained by individual senator are not records of the public body, they are records of the individual member not subject to the right to know law,” Lehmann wrote.</t>
  </si>
  <si>
    <t xml:space="preserve">The law, specifically Kentucky Revised Statutes 121.175, expressly forbids a candidate or committee to "permit funds in a campaign account to be expended for any purpose other than for allowable campaign expenditures." Those are defined in the law as expenses made in support or opposition to a candidate or constitutional amendment, such as staff salaries, advertising, office space and necessary travel. 
Additional prohibitions in the administrative regulation -- Chapter 32, Section 2:200 -- bar candidates from using campaign funds for professional services, civic and other organizations as well as from using the funds to make payments "to defray the costs associated with an individual's performance of his official duties," such as a legal defense fund.
Retiring officials or losing candidates are also prohibited from using leftover campaign funds to support other candidates for office. Leftover funds in such accounts only can either be "returned pro rata to all contributors, or, in the case of a partisan candidate, be transferred to a caucus campaign committee, or to the state or county executive committee of the political party of which the candidate is a member."  KRS 121.180(10) also allows the donation of excess funds to charities or nonprofits as defined by the IRS. </t>
  </si>
  <si>
    <t>The Commission on Judicial Disabilities can evaluate judges and does, based usually on a complaint. 
The relevant provisions laying out mandate, appointments and removal mechanisms are referenced in section 4a, 4b, 5 and 5a of the Maryland Constitution. 
SEC. 4A. (a) There is a Commission on Judicial Disabilities composed of eleven persons appointed by the Governor of Maryland, by and with the advice and consent of the Senate.
(b) The members of the Commission shall be citizens and residents of this State.
(c) (1) Three members of the Commission shall be appointed from among the judges of the State, with one member representing the appellate courts, one member representing the circuit courts, and one member representing the District Court.
...
(f) Any vacancies on the Commission shall be filled for the unexpired term by the Governor in the same manner as for making of appointments to the Commission and subject to the same qualifications which were applicable to the person causing the vacancy.
...
SEC. 4B. (a) (1) The Commission on Judicial Disabilities has the power to:
(i) investigate complaints against any judge of the Court of Appeals, any intermediate courts of appeal, the Circuit Courts, the District Court of Maryland, or the Orphans' Court; and
(ii) conduct hearings concerning such complaints, administer oaths and affirmations, issue process to compel the attendance of witnesses and the production of evidence, and require persons to testify and produce evidence by granting them immunity from prosecution or from penalty or forfeiture.
(2) The Commission has the power to issue a reprimand and the power to recommend to the Court of Appeals the removal, censure or other appropriate disciplining of a judge or, in an appropriate case, retirement.
(3) All proceedings, testimony, and evidence before the Commission shall be confidential and privileged, except as provided by rule of the Court of Appeals; the record and any proceeding filed with the Court of Appeals shall lose its confidential character, except as ordered by the Court of Appeals.
(4) No judge shall participate as a member of the Commission in any proceedings involving that judge's own conduct, and the Governor shall appoint another judge as a substitute member of the Commission for those proceedings.
(5) The Court of Appeals shall prescribe by rule the means to implement and enforce the powers of the Commission and the practice and procedure before the Commission.
...</t>
  </si>
  <si>
    <t>Individual lawmakers' schedules aren't routinely made available. If they are meeting with political advisers or are involved in closed-door negotiations on legislative proposals, there is no calendar notice of such sessions.
 Calendars with general information on legislators are available to the public. In addition to information on floor sessions, committee and subcommittee hearings and conference committee meetings, and general social calendar information is published. 
 The governor's calendar is not available in full to the public. Security concerns are generally the reason for not providing a complete calendar. However, the governor's schedule as it relates to various boards and commissions on which he serves are available. 
 If the governor is meeting with political advisers or is involved in closed-door negotiations on some issue, there is no calendar notice in advance. If reporters ask whether the governor will attend a specific upcoming event, in nearly all cases a direct yes or no answer can be expected.</t>
  </si>
  <si>
    <t>Michael Lord, executive director, Maryland ethics commission, interview 3/12/15; 
Eileen Canzian,  Baltimore Sun politics editor, telephone interview, 3/17/15 ,
Jennifer Bevan-Dangel, Common Cause, telephone interview, 2/24/15
Maryland Honors Member it Once Censured, Washington Post, 3/19/15 http://www.washingtonpost.com/local/md-politics/maryland-senate-celebrates-lawmaker-aquitted-of-corruption-charges/2015/03/19/6238f4a2-ce69-11e4-8c54-ffb5ba6f2f69_story.html</t>
  </si>
  <si>
    <t>Maine’s Judiciary Law gives the state’s Supreme Court discretion to create and govern a “committee to receive complaints, make investigations and make recommendations to the Supreme Judicial Court in regard to discipline, disability, retirement or removal of justices of the Supreme Judicial Court and the Superior Court and judges of the District Court and the probate courts.” 4 § 9-B
 The Judicial Responsibility and Disability Committee, in turn, is empowered by judicial order to investigate a complaint, hold hearings, subpoena witnesses then, if “the Committee finds that there was misconduct serious enough to warrant formal discipline, it reports the complaint to the Supreme Judicial Court, which makes the final determination of whether there was misconduct and what discipline should be imposed.” ME RJ RESP CTTEE R4</t>
  </si>
  <si>
    <t>Barry Erwin, head of the Council for a Better Louisiana, in-person interview, Feb. 16, 2015
Robert Scott, president, Public Affairs Research Council, in-person interview, Feb. 19, 2015
Jim Harris, Blueprint Louisiana, in-person interview, Feb., 12, 2015
Melissa Landry, executive director, Louisiana Lawsuit Abuse Watch, in-person interview, May 22, 2015.</t>
  </si>
  <si>
    <t>Jonathan Wayne, Executive Director, Maine Ethics Commission, 20 January 2015, Augusta, Maine, in person interview.
BJ McAllister, Maine Citizens for Clean Elections, Program Director, 16 January 2015, Brunswick, Maine, in person interview.
Maine Ethics Decision Rankles Democrats, AJ Higgins, 30 July 2013, Maine Public Broadcasting Network, 
http://www.mpbn.net/Home/tabid/36/ctl/ViewItem/mid/5347/ItemId/29186/Default.aspx
Charges dropped against Maine House candidate’s treasurer accused of breaking campaign finance law, Chris Cousins, 1 August 2013, Bangor Daily News.
http://bangordailynews.com/2013/08/01/politics/state-house/charges-dropped-against-maine-house-candidates-treasurer-accused-of-breaking-campaign-finance-law/</t>
  </si>
  <si>
    <t>John Steffen, Kentucky Executive Branch Ethics Commission, executive director, 19 Februray 2015, Frankfort, Kentucky, phone interview.
John Schaaf, Kentucky Legislative Ethics Commission, general counsel, 18 February 2015, Frankfort, Kentucky, phone interview.
Panel's chief denies John Arnold vote was fixed, Tom Loftus, Louisville Courier-Journal, 10 April 2014, http://www.courier-journal.com/story/news/politics/ky-legislature/2014/04/09/panels-chief-denies-john-arnold-vote-fixed/7527531/, accessed 19 February 2015.
Michael Stevens, Isaacs &amp; Isaacs, attorney and publisher of Kentucky Court Report, 6 February 2015, Louisville, Kentucky, email interview.
Jason Nemes, Fultz Maddox Hovious &amp; Dickens, attorney and former chief of staff to the office of Chief Justice and director of tthe Administrative Office of the Courts, 6 February 2015, Louisville, Kentucky, phone interview.
Al Cross, University of Kentucky, director of the Institute for Rural Journalism and Community Issues and columnist for the Louisville Courier-Journal, 20 January 2015, Lexington, Kentucky, phone interview.
John Cheves, Lexington Herald-Leader, accountability reporter, 23 January 2015, Lexington, Kentucky, phone interview.
Tom Loftus, Louisville Courier-Journal, Frankfort bureau chief, 21 January 2015, Frankfort, Kentucky, phone interview</t>
  </si>
  <si>
    <t>The 12-member committee membership for the Legislative Budget and Finance Committee is divided between six senators and six representatives, and seats on the committee must be equally distributed between the majority and minority parties within each chamber. They don't have a reputation for not getting along.</t>
  </si>
  <si>
    <t>The Judiciary Commission of Louisiana, created by the state Constitution, investigates and recommends to the Louisiana Supreme Court to censure, suspend or remove a judge for misconduct, failure to perform his duty, persistent failure to do duty or personal misconduct that brings the judicial office into disrepute.</t>
  </si>
  <si>
    <t>Republicans are represented on the House and Senate Finance committees. Having said that, there are only 16 Republicans in the 113-member legislature, and non-ranking committee members of either party are not privy to the last-minute budget negotiations among legislative leaders.</t>
  </si>
  <si>
    <t>Carol Williams, GEC executive director, telephone interview Feb. 18, 2015.     
"Push to Change Kansas' Ethics Enforcement Coming," John Hanna, Associated Press, 2013: http://cjonline.com/news/2013-01-08/push-change-kansas-ethics-enforcement-coming-0                                                                                              
Kansas Ethics Commission annual report: http://ethics.ks.gov/GECSummaries/Annual%20Report%202014.pdf 
"Ethics Commission: Brownback Must Return Donation," Bryan Lowry, Wichita Eagle, July 29. 2014: http://www.kansas.com/news/politics-government/article1153164.html</t>
  </si>
  <si>
    <t>Kentucky Constitution Section 121 created a commission with the power to suspend judges without pay or remove them from office "for good cause." The six-member commission includes one Court of Appeals judge selected by that court, one circuit judge and one district judge selected by a majority vote of their peers, a member of the bar appointed by the Kentucky Bar Association, and two non-lawyers appointed by the governor. 
That Judicial Conduct Commission was further fleshed out as part of Supreme Court Rule 4. And the SCR 4.020 gives the Judicial Conduct Commission the discretion to impose levels of sanctions, including "admonition, private reprimand, public reprimand or censure" or "suspension without pay or removal or retirement from judicial office" for the following reasons: 
(i) Misconduct in office
(ii) Persistent failure to perform duties
(iii) Incompetence
(iv) Habitual intemperance
(v) Violation of the Code of Judicial Conduct (SCR Rule 4.300)
(vi) Any willful refusal or persistent failure to conform to official policies and directives adopted by the Supreme Court and issued by the Chief Justice in his constitutional capacity as Chief Executive Officer of the Court of Justice. 
(vii) Conviction of a crime punishable as a felony.</t>
  </si>
  <si>
    <t>Gifts and hospitality are regulated under NJSA 52:13D-14 and 24 . "No member of the Legislature shall solicit, receive or agree to receive, whether directly or indirectly, any compensation, reward, employment, gift, honorarium, out-of-State travel or subsistence expense or other thing of value from any source other than the State of New Jersey, for any service, advice, assistance, appearance, speech or other matter related to the member's official duties, except as authorized in this section."
No member of the Legislature shall accept from any person, directly or indirectly, whether by himself or through his spouse or a member of his family or through any partner or business or professional associate, any gift, favor, service, employment or offer of employment or any other thing of value, which he knows or has reason to believe is made or offered to him with the intent to influence him in the performance of his duties as a member of the Senate or General Assembly</t>
  </si>
  <si>
    <t xml:space="preserve">The Board of Elections will investigate when necessary, but a lack of resources and timely follow-through can hamstring its efforts.
Board of Elections commissioner Stephen Erickson believes that the board does a good job of promptly pursuing allegations of electoral impropriety, such as allegations of mail-ballot fraud during the 2014 election. However, due to a lack of resources, that can mean referring the matter to the state police for them to investigate, and then following up when necessary.
The board will impose sanctions, but that can be a hollow measure, according to Common Cause Rhode Island executive director John Marion, because the board does not aggressively pursue collections of those sanctions.
The Secretary of State is does not have the authority to conduct investigations or impose sanctions. </t>
  </si>
  <si>
    <t>Eric Van Lancker, Clinton County auditor, former president of the Iowa State Association of County Auditors, Jan. 8, 2015, telephone interview
Carol Olson, deputy secretary of state for elections, Office of the Secretary of State, Jan. 16, 2015, telephone interview
Matt Schultz Aide Kept $126,000 Salary After Job Was Cut, Ryan J. Foley, Des Moines Register, April 23, 2014  http://www.desmoinesregister.com/story/news/politics/iowa-politics/2014/04/23/matt-schultz-aide-kept-salary-after-job-cut/8055633/
Accused no-show employee returns to Secretary of State's Office, Jason Noble, Des Moines Register, Jan. 11, 2015 http://www.desmoinesregister.com/story/news/politics/2015/01/11/secretary-state-todd-henderson/21600031/
Incoming Secretary of State Paul Pate names top elections staffers, Jason Noble, Des Moines Register, Dec. 30, 2014  http://www.desmoinesregister.com/story/news/politics/2014/12/30/paul-pate-secretary-state-election-hires/21049539/
Pate hires former Branstad aide, Jason Noble, Des Moines Register, Dec. 12, 2014
http://www.desmoinesregister.com/story/news/politics/2014/12/12/mike-gronstal-kraig-paulsen-national-legislative-groups/20304363/
"State Auditor Agrees to Review Secretary of State Scandal," Jason Clayworth, Des Moines Register, May 15, 2014 http://www.desmoinesregister.com/story/news/investigations/2014/05/14/secretaryofstate/9085487/
---
Peer Reviewer sources:
Megan Tooker, Executive Director, Iowa Ethics &amp; Campaign Disclosure Board, May 4, 2015, telephone interview
Carmine Boal, Chief Clerk of the Iowa House, May 5, 2015, email in response to questions
Mike Marshall, Secretary of the Iowa Senate, May 4, 2015, email in response to questions
Steve Davis, Iowa Judicial Branch  communications officer, May 5, 2015, email in response to questions</t>
  </si>
  <si>
    <t>Rebecca Stepto, executive director of the West Virginia Ethics Commission, in an email interview Jan. 2, 2015 from her office in Charleston WV
West Virginia Code 6B-3-2(a)(6), Registration of Lobbyists. Complete through 2014.
http://www.legis.state.wv.us/WVCODE/ChapterEntire.cfm?chap=06b&amp;art=3&amp;section=2#03</t>
  </si>
  <si>
    <t>Lori Anderson, media affairs, Public Disclosure Commission, email 3/3/2015; 
Kemper Development Co's 2013 L3 filing via Public Disclosure Commission, accessed May 11, 2015 
http://www.pdc.wa.gov/MvcQuerySystem/Lobbying/EmployerLobbyists?param=S0VNUERDIDAwNDE===&amp;year=2013 
lobbyist Doug Simpson's 2013 L2 compensation report, accessed May 11, 2015 
http://www.pdc.wa.gov/MvcQuerySystem/Lobbying/LobbyistEmployers?param=U0lNUEQgIDIwNTE===&amp;year=2013 
Tulalip Tribes of Washington 2013 L3 report, accessed May 11, 2015 
http://www.pdc.wa.gov/MvcQuerySystem/Lobbying/LobbyistEmployers?param=U0lNUEQgIDIwNTE===&amp;year=2013
Strategies 360 L2 report for 2013, accessed May 11, 2015 
http://www.pdc.wa.gov/MvcQuerySystem/Lobbying/LobbyistEmployers?param=U1RSQTMgIDM2MDE===&amp;year=2013</t>
  </si>
  <si>
    <t>The Pennsylvania Department of State's Bureau of Commissions, Elections and Legislation cannot investigate alleged violations or sanction if a problem arises. Investigations are the purview of the state Attorney General or the county district attorney's whose jurisdiction the alleged violation falls under. 
Because those investigations are not generally released publicly, and the Attorney General's office does not release data on the number of investigations launched or sanctions issued, it is unclear how often it independently initiates investigations.</t>
  </si>
  <si>
    <t>State Auditor Salary listings, accessed March 3, 2015 http://www.open.ga.gov/index.html
 Team Georgia Careers, accessed March 3, 2015 - https://ga.taleo.net/careersection/ga_external/jobsearch.ftl?lang=en&amp;alt=1
 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t>
  </si>
  <si>
    <t>State Department of Administrative Services' Job Connection website (March 9, 2015), http://das.ct.gov/cr1.aspx?page=13
Phone interview with Dr. Martin Anderson, Director of Strategic Planning and Professional Development, state Department of Administrative Services, Feb. 27, 2015, from Hartford.
Phone interview with Sal Luciano, executive director of Council 4, American Federation of State, County, &amp; Municipal Employees (AFSCME), from New Britain, March 13, 2015.</t>
  </si>
  <si>
    <t>Interview: Inspector General Cynthia Carrasco, Jan. 15, 2015, by phone. 
Interview: John Ketzenberger, executive director, Indiana Fiscal Policy Institute, Feb. 10, 2015, by phone. 
Interview: Ray Scheele, political science professor and co-director of the Bowen Center for Public Affairs, Feb. 9, 2015, by phone. 
Indianapolis Star article, "Indiana lawmakers' panel passes ethics reform package," Feb. 20, 2015, by Tony Cook;
http://www.indystar.com/story/news/2015/02/10/indiana-lawmakers-panel-passed-reform-package/23170559/.</t>
  </si>
  <si>
    <t>Robert Scoglietti, Director of Policy and External Affairs, Delaware Office of Management and Budget, email interview, February 17, 2015; 
Delaware state jobs website, accessed February 22, 2015, delawarestatejobs.com;
Delaware Fiscal Year 2015 budget, accessed March 25, 2015, http://1.usa.gov/1zzwfaS</t>
  </si>
  <si>
    <t>Stephen Meck, general council for the Public Employees Relations Commission, interviewed by phone April 14, 2015
James Bowman, a professor of public administration at the Askew School of Public Administration at Florida State University, interviewed by phone April 15, 2015 
People First, https://peoplefirst.myflorida.com/peoplefirst(bD1lbiZjPTIzMA==)/logon.htm accessed April 29, 2015</t>
  </si>
  <si>
    <t xml:space="preserve">The board has no authority to impose sanctions on offenders, but it does report and forward complaints to District Attorneys of the county where the allegation occurred. The board also has the power to void and not certify an election. In many cases, the investigation may stem from a complaint at the county level, so it will be investigated by law enforcement officials in that county instead of the state election board. 
In Oklahoma's 2014 general election, the votes of hundreds of citizens who cast provisional ballots ended up not being counted by election officials, according to a newspaper report. 
Some were not counted due to mistakes by election workers, the newspaper's investigation found. </t>
  </si>
  <si>
    <t>The Commission on Judicial Qualifications consists of one district judge, two practicing attorneys of different political parties appointed by the chief justice and four electors of the state who are not attorneys, with no more than two from the same political party who are appointed by the governor and confirmed by the Iowa Senate. The commission is empowered to investigate charges of misconduct by Iowa judges, magistrates and court employees. 
It can recommend the retirement, discipline or removal of judicial officers to the Iowa Supreme Court or the discipline or removal of court employees. Documents, meetings and hearings of the commission are considered confidential, unless the commission applies to the Iowa Supreme Court to sanction a judicial officer or employee, at which point all records and papers in that proceeding become public documents.</t>
  </si>
  <si>
    <t>Kim Burgess, statewide chief human resources officer for the Colorado Department of Personnel and Administration, during a Feb. 18, 2015 phone interview.
Sabrina D'Agosta, policy director for the Colorado Department of Personnel and Administration, during a Feb. 18, 2015, phone interview.
Pamela Cress, the grievance coordinator for Colorado Colorado Workers for Innovative and New Solutions, a union representing 31,000 state employees, during a Feb. 10, 2015 phone interview.
State Job Opportunities, website, Department of Personnel &amp; Administration, April 23, 2015: https://www.colorado.gov/dhr/jobs</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</si>
  <si>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Mission Unaccomplished: Little-known legislative inspector general steps down, leaving a legacy of inaction, Patrick McCraney, Chicago Tribune, June 26, 2013, http://articles.chicagotribune.com/2013-06-26/opinion/ct-perspec-0626-inspector-20130626_1_inspector-general-ethics-commission-ethics-act</t>
  </si>
  <si>
    <t>The Indiana Commission on Judicial Qualifications is the seven-member group that investigates alleged ethical misconduct by judges and prosecutes violations of the Code of Judicial Conduct. It is chaired by the Chief Justice, who is an ex officio member, and the other six members are three citizens appointed by the governor and three lawyers elected by other lawyers, all to three-year terms. The commission provides the rules by which judicial misconduct cases are investigated and prosecuted. The Supreme Court has final authority over judicial discipline and can remove, suspend and formally discipline judges.</t>
  </si>
  <si>
    <t>Chapter 15-B prohibits elected officials from accepting gifts, defined as anything with a value of more than $25. The prohibition applies to family members, defined as any other person related to the legislator who lives in the same home and who “shares a common economic interest in the expenses of daily living.” 
 The law allows legislators to accept “honorariums,” covering, for example, the cost of attending a conference, and meals and drinks where “official business” is discussed. These activities are to be disclosed in an honorarium report filed with the office of the Secretary of State no later than the end of the month after they took place. 
 The person or entity covering such expenses for such events cannot be subject to “any matter or action pending before, or contemplated by, the public official, public employee, or the governmental body with which that person is affiliated.”
 Honorarium reports don't have to be submitted for events whose “primary significance is ceremonial or celebratory.”</t>
  </si>
  <si>
    <t>Under SB307 of the 2015 legislative session, which takes effect Jan. 1, 2016, lobbyists are prohibited from knowingly or willfully giving gifts in any amount to Nevada legislators and other public officers and candidates, or to members of their immediate family. The same legislators and other officials and candidates are prohibited from knowingly or willfully soliciting or accepting gifts in any amount from lobbyists. However, gifts don't include educational or informational meetings, events or trips. Legislators and lobbyists will have to report such activity.
The ban on gifts includes food and entertainment, except at events to which all lawmakers are invited--closing a loophole that in past legislative sessions resulted in frequent wining and dining of lawmakers.</t>
  </si>
  <si>
    <t>The secretary of state's office and county boards of elections have statutory authority to initiate investigations (the latter on local matters). However, the state's main enforcement arm, the Ohio Elections Commission, cannot initiate a probe; its involvement is solely dictated by whether it receives a complaint (many of which come from the secretary of state's office or a county board) from someone with personal knowledge of the alleged misdeed. 
While the commission has received numerous complaints in recent years, in reality most have been over relatively minor matters. Campaigns seem to file complaints with the commission shortly before the election hoping to get publicity, then the matter is quietly dropped after Election Day. The highest-profile campaign finance investigation in the past couple of years, of a state senator who pocketed the profit after selling Ohio State football tickets purchased with campaign funds, was handled by the FBI and legislative inspector general. And last year, after a U.S. Supreme Court ruling and subsequent federal court response, the commission lost its power to investigate "false claims" made in Ohio campaigns.</t>
  </si>
  <si>
    <t>Gifts and hospitality offered to state legislators and their immediate families are regulated. Gifts offered in exchange for promises of future employment, a vote or other tradeoff are banned. 
Legislators and their immediate families are not permitted to accept cumulative gifts worth more than $50 a month from any party to legislative action or lobbyist.
Hospitality as such is not covered. Specifically, the definition of gift “shall not include …, a breakfast, luncheon, dinner, or other refreshments consisting of food and beverage provided for immediate consumption, or the occasional provision of transportation within the State of Nebraska.”</t>
  </si>
  <si>
    <t>Brian Kane, assistant chief deputy Idaho Attorney General, interviewed Monday, Dec. 29, 2014, in his office at the Idaho Capitol
Brent Hill, president pro-tem, Idaho Senate, interviewed Jan. 5, 2015, by telephone
Rebecca Boone, Idaho correspondent, Associated Press; Tuesday, Jan. 6, Associated Press office, downtown Boise
Scott Bedke, Speaker of the House, in his office at the Idaho Capitol, Thursday, Jan. 8, 2015
Peter Morrill, vice president, Idahoans for Openness in Government, Tuesday, Jan. 13, 2015, by telephone
Leo Morales, assistant director, and Ritchie Eppink, legal director, ACLU of Idaho, Tuesday, Jan. 13, 2015, by conference call
“Jefferson County sheriff charged with four felony counts,” Chelsea Brentzel, Local News 8, Jan. 28, 2015, http://www.localnews8.com/news/jefferson-county-sheriff-charged-with-four-felony-counts/30960684
“Otter names Kathy Simpson, wife of Rep. Mike Simpson, to Judicial Council,” Zach Hagadone, Boise Weekly, July 1, 2013, http://www.boiseweekly.com/CityDesk/archives/2013/07/01/otter-names-kathy-simpson-wife-of-rep-mike-simpson-to-judicial-council
Phil Reberger bio, Sullivan-Reberger lobbying firm website, accessed Jan. 28, 2015, http://www.idaho-politics.com/phil-reberger.php
 Idaho Judicial Council website, accessed Jan. 28, 2015, http://www.judicialcouncil.idaho.gov/</t>
  </si>
  <si>
    <t>The office has investigated election shortcomings on several occasions. However, there were no sanctions required in the cases investigated. If infractions were to be assessed serious, sanctions would be enacted. 
While officials from several political parties differ in their opinion of the secretary of state’s willingness to investigate particular election problems, there are examples of investigations taking place over the period of study. 
In July 2014, the secretary of state’s office investigated an election in Foster County in which the canvassing board may have accepted two absentee ballots that didn’t have required signatures, enough of a difference in a small rural county to possibly trigger a recount. In November 2014, the secretary of state’s office asked poll workers to remove election pamphlets by the League of Women Voters from polling sites after supporters of an anti-abortion measure complained.
An official with the secretary of state’s office said his agency investigated the July 2014 case with the help of the state Bureau of Criminal Investigation and found the Foster County canvassing board wrongly accepted the two absentee ballots. The agency then asked the board to reconvene and reject the ballots, which it did. A recount was triggered leading county officials to discover 300 votes had been counted twice because of improper use of the ballot box. Those votes didn’t change the outcome of the election. The BCI later determined no other action was needed and no sanctions were made.
In the November 2014 case, the secretary of state’s office didn’t find out who was leaving the pamphlets but asked poll workers to remove them if found.</t>
  </si>
  <si>
    <t>Neal Milner, University of Hawaii, retired political science professor, 14 January 2015, Honolulu, Hawaii, telephone
Les Kondo, Hawaii State Ethics Commission, executive director, Honolulu, Hawaii, 2 February 2015, telephone 
Ian Lind, longtime investigative and government reporter, 22 April 2015, Honolulu, Hawaii, email and telephone</t>
  </si>
  <si>
    <t>In Montana Code Annotated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duties."
This law does not include members of the public official's immediate family, including the family of members of the executive branch.</t>
  </si>
  <si>
    <t>“For Deal, ties to ethics commission problems run deep”.Shannon McCaffrey and Aaron Gould Sheinin, AJC February 8, 2014. http://www.myajc.com/news/news/state-regional-govt-politics/for-deal-ties-to-ethics-commission-problems-run-de/ndF5D/#9b49c16e.3620543.735648
“State reached deal in ethics violation lawsuit,” staff, WXIA TV. June 13, 2014. http://www.11alive.com/story/news/politics/2014/06/13/state-reaches-deal-in-ethics-violation-lawsuits/10421403/
“Five questions the Georgia state ethics investigation of Governor Nathan Deal’s 2010 campaign never answered”, Jim Walls, Atlanta Magazine October 23, 2014 - http://www.atlantamagazine.com/news-culture-articles/five-questions-georgia-state-ethics-investigation-of-governor-nathan-deals-2010-campaign-never-answered/#sthash.lr8fPGaM.dpuf
Interview with William Perry, Executive Director, Common Cause Georgia, January 23,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</si>
  <si>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Makeup of the State Controlling Board currently has five from one party, in addition to the executive director appointed by the governor of the same party, and two from the other party. The two members from the minority party can place a "hold" on an item, but aside from occasionally generating discussion the pair can be easily outvoted by the five members of the majority. The same is true for all legislative committees, where the majority party always has the chair and majority in a committee, and most substantive proposals by minority members are tabled into oblivion.</t>
  </si>
  <si>
    <t>The Board of Elections does independently  initiate investigations. It penalizes campaign committees for certain violations, such as misspent money, or improper reporting, but refers criminal cases to the appropriate district attorney in  the state. Here is an example of the Board levying a fine for late filing.
http://app.ncsbe.gov/webapps/cf_rpt_search_org/cf_report_image.aspx?DID=181320</t>
  </si>
  <si>
    <t>No such law exists.
Mississippi does not have a law restricting gifts and hospitality given to government officials as long as they're not received with promises to perform a specific official act. The House of Representatives did pass a bill in 2015 to require gifts of $500 or more to be reported to the state Ethics Commission. However, the Senate stripped that provision out of the bill.</t>
  </si>
  <si>
    <t>The Legislative Audit and Fiscal Review Committee and the Budget Section, which monitor state spending, both have equitable representation of the minority party as of the interim before the 2015 legislative session, which was when the committees were in session.
During the interim, there were 141 legislators, of which 37 were Democrats. In the House, there were 94 representatives, of which 23 were Democrats. In the Senate, there were 47 senators, of which 14 were Democrats. That’s 26 percent Democrats across the board, 24 percent in the House and 30 percent in the Senate. The remainder were Republicans.
The Legislative Audit and Fiscal Review Committee had 20 legislators, of which five were Democrats. There were 16 representatives, of which four were Democrats, and four senators, of which one was a Democrat. That’s 25 percent Democrats across the board, 25 percent among representatives and 25 percent among senators.
The Budget Section had 44 legislators, of which 13 were Democrats. There were 27 representatives, of which seven were Democrats, and 17 senators, of which six were Democrats. That’s 30 percent Democrats across the board, 26 percent among representatives and 35 percent among senators.
The chairman of Legislative Management, which oversees other interim committees, said legislators were assigned to different committees based on preference and most got their first choice of committees. If more legislators wanted to be on a committee than the number of members a committee is allowed to have, preference goes toward those in a political party needed to create balance and toward those with more seniority. If there were not enough Democrats to create balance, the chairman would ask Democratic caucus leaders to make recommendations.
Lawmakers from both parties who sit on the Legislative Audit and Fiscal Review Committee said there is little politics involved in the committee.</t>
  </si>
  <si>
    <t>According to Minnesota Statute, state officials are not allowed to receive gifts of money, real or personal property, a service, a loan, forbearance or forgiveness of indebtedness, or a promise of future employment made to a member of state legislature. 
In 2013, the legislature loosened state laws around gifts and hospitality to allow for food or a beverage to be given at a reception or meeting if: • The reception, meal, or meeting is held away from the recipient's place of work by an organization before whom the recipient appears to make a speech or answer questions as part of a program; or • The recipient is a member or employee of the legislature and an invitation to attend the reception, meal, or meeting was provided to all members of the legislature at least five days prior to the date of the event.
Family is not covered.</t>
  </si>
  <si>
    <t>Deborah Moreau, lawyer, Delaware Public Integrity Commission, telephone interview,  January 12, 2015;
E. Norman Veasey, former Delaware Chief Justice, telephone interview, January 12, 2015;
"Report of Independent Counsel", December 28, 2013: http://bit.ly/1CkJ2hh</t>
  </si>
  <si>
    <t>The governor's calendar is available online. State legislators' calendars are not online and are made available to the public only at the legislator's prerogative, by request. A spot check with legislators’ offices found that some calendars are readily available by request, while others are not.</t>
  </si>
  <si>
    <t>New York's Board of Elections has been heavily criticized for its gridlock and inactivity. Although the body is in charge of monitoring elections and enforcing campaign-finance laws, it has a large backlog of complaints and violations. In December 2013, the Moreland Commission to Investigate Public Corruption (since disbanded) reported "inexcusable delays" by a board that almost never initiates investigations. The commission also criticized a board policy that requires that anonymous complaints be ignored and said its inactivity was "enabling the culture of corruption in Albany." 
 Partly in response to the Moreland report, Gov. Andrew Cuomo in 2014 appointed a chief enforcement counsel to take charge of investigations and break through the gridlock. Several months later, however, in February 2015, Board of Elections commissioners complained publicly that the counsel had yet to make any progress whatsoever on that backlog and had failed to investigate any violations that occurred leading up to the November 2014 election three months earlier.
 There is a consensus in New York that the Board of Elections hinders the political process far more than it helps. "It's them against the voters," said Susan Lerner, executive director of Common Cause New York.</t>
  </si>
  <si>
    <t>Phone interview, Alison Rivard, League of Women Voters of Connecticut, vice president, Public Issues, Feb. 6, 2015, Westport.
"Watchdog Agencies Prepare For Another Consolidation Battle," by Hugh McQuaid, Connecticut News Junkie, Feb. 7, 2013.
“Open Government,” a Dec. 13, 2013, editorial in The Hartford Courant - http://articles.courant.com/2013-12-30/news/hc-ed-agenda-government-transparency-slipping-in-c-20131223_1_open-government-foi-law-state-ethics
Dennis O'Connor, Executive Director, Judicial Review Council. Email interview, July 27, 2015.</t>
  </si>
  <si>
    <t>Gifts to lawmakers from lobbyists are partly regulated under state law. Transactions of $1,200 or more between a registered lobbyist and a lawmaker, or a lobbyist and a member of the lawmaker's immediate family, must be reported. Travel and lodging exceeding $775, paid for by a lobbyist, must be reported. Reporting is also required for the purchase of food or beverage exceeding $59 in any month, or $375 between Jan. 1 and the end of a reporting period</t>
  </si>
  <si>
    <t>The Idaho Judicial Council, created in state law in Idaho Code Section 1-21, is the disciplinary agency for the judicial system, empowered to decide on “removal, disciplining or retirement” of judges, justices or magistrates.
  The seven-member council can discipline or remove judges, justices or magistrates for “wilful misconduct in office or wilful and persistent failure to perform his duties or habitual intemperance or conduct prejudicial to the administration of justice that brings judicial office into disrepute.” The council also can force into retirement judges, justices or magistrates “for disability seriously interfering with the performance of his duties, which is, or is likely to become of a permanent character.”</t>
  </si>
  <si>
    <t>The Massachusetts conflict of interest law regulates gifts and hospitality offered to public employees, including elected officials, but does not contain language that explicitly bans such gifts to their family members.   
The state regulations for the statute also are absent specific language about gifts to lawmakers that extends to their immediate family members.
However, the regulations state a public employee can’t accept reimbursement, waiver or payment for the travel expenses of a family member who accompanies the public employee on a trip.  
The state financial disclosure law does ban lobbyists in Massachusetts from offering any gift to a public employee and members of their immediate family.  Public employees and their immediate family members cannot accept any gifts from lobbyists under that statute.   
Immediate family is defined in the statute as a spouse and any dependent children residing in the reporting person’s household.</t>
  </si>
  <si>
    <t xml:space="preserve">Neither the governor's calendar or legislators' full calendars are available online. Legislators' committee meeting schedules are available online. Most Montana legislators do not have staff. Citizens may call or email them directly to learn about their schedules and ask them questions. Montana politicians are accessible, in general.
Legislators usually do respond to queries about their schedules and are interested in being available to the public.
The governor's calendar is emailed to press every morning. It contains the governor's meetings and itineraries for the day. It is also available to the public according to the state's freedom of information laws, but it may not be possible to obtain in a practical amount of time. Requests for the governor's calendar during this project were not granted in enough time. </t>
  </si>
  <si>
    <t>Luis Toro, director of Colorado Ethics Watch, a Denver-based nonprofit that “has been actively monitoring the activities of the Colorado Independent Ethics Commission (“IEC”) since the IEC first met in 2008,” during a Jan. 26, 2015, phone interview. 
Amy DeVan, executive director of the Colorado Independent Ethics Commission, during a Jan. 27, 2015, phone interview.
Colorado Ethics Watch, “Eye on the IEC,” Jan. 15, 2015: http://www.coloradoforethics.org/co-pages/eye-on-the-iec/
William Campbell, Commission on Judicial Discipline director, in a July 27, 2015 e-mail.</t>
  </si>
  <si>
    <t>The Commission on Judicial Conduct was established on June 1, 1979, by the Supreme Court of Hawai`i to investigate allegations of judicial misconduct and disability, and has jurisdiction over all justices and judges of the State of Hawaii.</t>
  </si>
  <si>
    <t>The Secretary of State generally does investigate complaints, many of which are relatively minor accusations that quickly prove to be unsubstantiated. Because of the structure of the office, larger issues of voter registration, voter suppression, voter ID and long waits at the polls become embroiled in political fights and can become too thorny for the office to effectively tackle. 
For example, after Gov. Susana Martinez was found to have signed her husband's name to an absentee ballot application, Republican Secretary of State Dianna Duran investigated. Her office found that the law requiring application forms to be signed by the actual voter had not yet gone into effect, so there was no wrongdoing. But Democrats still howled partisanship.
The Secretary of State has referred election-related offenses such as alleged voter fraud or illegal voting to law enforcement.</t>
  </si>
  <si>
    <t>James R. Cassie, retired lobbyist,  Jan. 15, 2014, Sacramento, email
Kim Alexander, California Voter Federation, president, Jan. 20, 2015, Sacramento, interview
Allie Schembra, Secretary of State's Office, Spokeswoman, Jan. 22, 2015, Sacramento, email
Fair Political Practices Commission, About the Five-Member Commission
http://www.fppc.ca.gov/index.php?id=12</t>
  </si>
  <si>
    <t>Dennis Richardson, Oregon House Representative R-Central Point and 2014 Candidate for Oregon Governor, January 20, 2015, interviewed by phone.
"Kitzhaber's Secret Weapon, Newly obtained emails show ex-Gov. John Kitzhaber put his top political consultant in charge of Cover Oregon," by Nigel Jaquiss (Willamette Week, 2/15/15)
http://www.wweek.com/portland/article-24134-kitzhabers_secret_weapon.html
The Woman Behind the Bridge by Andrea Damewood (Willamette Week, 2/27/13)
http://www.wweek.com/portland/article-20317-the_woman_behind_the.html
Serving Two Masters by Nigel Jaquiss (Willamette Week, 3/2/11)
http://www.wweek.com/portland/article-17018-serving_two_masters.html</t>
  </si>
  <si>
    <t>Georgia has a Judicial Qualifications Commission tasked with investigating complaints and misconduct by judges. The commission was established by a constitutional amendment in 1972 and is part or the Judiciary. 
 Complaints against judges must be based on the seven Canons of the Code of Judicial Conduct. The Commission has seven kinds of reprimands for judges. 
 They are Admonition, Private Reprimand, Public Reprimand, Censure, Suspension, Removal and Forced Retirement in cases where a disability may interfere with the judge's ability to perform. 
 The decisions of the commission are subject to review only by the State Supreme Court.</t>
  </si>
  <si>
    <t>Maine’s Governmental Ethics law considers any gift received by a legislator or a member of the legislator’s immediate family to be a conflict of interest if received “from persons affected by legislation or who have an interest in an entity affected by proposed Legislation and the Legislator knows or reasonably should know that the purpose of the donor in making the gift is to influence the Legislator in the performance of the Legislator’s official duties or vote or is intended as a reward for action.” 1 §1014
 Such conflicts of interest are considered a violation of legislative ethics. 1 §1014 
 “Immediate family” is defined in statute as “a legislator’s spouse, domestic partner or dependent children.” 1 § 1012
 "Gift" means “anything of value, including forgiveness of an obligation or debt, given to a person without that person providing equal or greater consideration to the giver.” Gifts received “from a single source during the reporting period with an aggregate value of $300 or less” are excluded. 1 § 1012
 Maine’s Criminal Code further prohibits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Public servant is defined as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 17-A §2</t>
  </si>
  <si>
    <t>The office of the attorney general regularly investigates election-related complaints, which are not infrequent on elections days in New Hampshire. Investigations by the state attorney general’s office are driven primarily by complaints. However, while the office has the authority to initiate investigations, a review of the agency’s status reports and news stories during the period of study revealed no instances in which the agency launched an investigation without the impetus of an external complaint. The office’s 2013 biannual report shows that the office responded to 68 complaints that year.
It is relatively rare, however, for the office to impose sanctions. The vast majority of complaints investigated in 2013 were closed or dismissed because the agency determined no law was violated or there was a lack of evidence. 
 The only recent case of a person being prosecuted for and found guilty of election law violations came in June 2014, when a Massachusetts man pleaded guilty three felony counts of wrongful voting for casting ballots in the state in the 2008 and 2012 presidential elections.</t>
  </si>
  <si>
    <t>"The auditor's office has no way or requiring or making an agency adopt our recommendations,” said State Auditor Rich Gilbert. “We point out a finding, and we go through a pretty rigorous process to insure that what we are reporting is accurate…but ultimately it is up to management or the governing board to insure that the  finding is corrected.”
On a general basis, Gilbert said agencies do address problems pointed out in financial audits, although there may be times where the timing of the fiscal cycle prevents immediate correction.
"For the most part, agencies will provide their response, a corrective action plan, and I would say, more times than not, the issue will be addressed and corrected."
Gilbert said if a problem persists, his office will continue to point it out – and sometimes, the S.C. House of Representatives may step in during budget hearings.
“When an agency comes before them and they have findings, they will ask them `Why does this finding keep showing up?'"
Inspector General Patrick Malay said that over his short time in office since 20!2, the General Assembly has acted on his recommendations regarding fraud and abuse.  One such example is a 2012 report whose title got straight to the point: “South Carolina Lacks a Statewide Prescription Drug Abuse Policy.”
The report revealed that a majority of physicians aren’t using the state’s Prescription Monitoring Program, which is intended to keep prescription drugs out of the hands of addicts or pushers.
The report received wide coverage. Within a year, Governor Haley created a prescription drug abuse panel.
“They did all the right recommendations and I think there’s legislation down there right now,” Maley said. “It’s going to take about a year to get out, but it’s substantial legislative changes that other states have done successfully, and it’s hard. It’s hard to overcome some special interests in these matters, but they’ve shown the will to do it, and I think that’s a major achievement. People really had to hit the hard button to get after that one, but they did, and that showed leadership.”
“The state has been very responsive to our reports,” he said. “That shows you that some level of auditing and inspection that cannot be controlled has a positive effect, because people don’t like the bright light to land on them.”</t>
  </si>
  <si>
    <t xml:space="preserve">Michael McNutt, press secretary for Gov. Mary Fallin, emailed interview questions 2/2/15
Wayne Greene, editorial pages editor for Tulsa World and former senior political writer, in-person interview 1/28/15, 2 p.m. 
"Gov. Fallin responds to recent poll results in campaign stop," 8/5/14 KOTV website story by Meagan Farley
http://www.newson6.com/story/26206999/governor-mary-fallin-responds-to-recent-poll-results-in-tulsa-stop
"Three members of Gov. Mary Fallin's staff who figured prominently in health care discussions," 4/8/13 Oklahoman newspaper article by Chris Casteel
http://newsok.com/three-members-of-gov.-mary-fallins-staff-who-figured-prominently-in-health-care-discussions/article/3781061
"Emails show Fallin used 'deliberative process privilege claim to withhold political analysis" 8/13/14 Tulsa World article by Barbara Hoberock.  
http://www.tulsaworld.com/news/capitol_report/fallin-used-deliberative-process-privilege-claim-to-withhold-political-analysis/article_a8bcd3ad-8dca-568a-8bac-9c68c1976f4b.html
"Todd Lamb: On the Road," Oklahoma Watch article by M. Scott Carter, 3/17/15. 
http://oklahomawatch.org/2015/03/17/todd-lamb-on-the-road-again/ </t>
  </si>
  <si>
    <t>The Nevada secretary of state can independently initiate investigations, but lacks independent power to sanction offenders.
 Instead, if civil penalties are sought, a deputy attorney general will take a case to court on behalf of the secretary of state. If criminal penalties are sought, the state attorney general's office would bring the case to court.
 In the 2014 election cycle, the secretary of state's office filed a complaint against Team Nevada Engaged, claiming that the advocacy group failed to file required contribution and expenditure reports even though it had been involved in "express advocacy" against a state Senate candidate. The complaint was later dropped following a determination by the secretary of state that there had not been such "express advocacy."
 Also in 2014, the secretary of state's office investigated a complaint filed by a Nevada political action committee against the State Government Leadership Foundation for running a $500,000 TV and Internet ad campaign against then-Secretary of State Ross Miller, a Democrat running for attorney general. Also joining in the complaint was Miller's former elections deputy, Matt Griffin. The complaint said the foundation hadn't registered as a PAC and didn't file a required contribution report. The secretary of state's office decided against filing a complaint in that case.
 Prior to this study period, In October 2011, former Assemblyman Morse Arberry Jr. pleaded guilty to a misdemeanor fraud charge that stemmed from accusations that he funneled campaign funds to personal accounts. Under terms of a plea deal that eliminated six felony charges, he agreed to pay more than $120,000 in restitution. 
 In June 2011, former Clark County Commissioner Rory Reid agreed to pay a $25,000 penalty from his own pocket to settle accusations he skirted campaign finance laws during his unsuccessful 2010 bid for governor. The secretary of state's office accused Reid of funneling more than $900,000 to his gubernatorial campaign through 90 shell organizations in an effort to bypass limits on political donations. The scheme was described as "conduit contributions," an illegal practice that aims to mask the true source of the money.</t>
  </si>
  <si>
    <t>The Judicial Qualifications Commission is established by the Florida Constitution, Article 5, Section 12:
SECTION 12. Discipline; removal and retirement.—
(a) JUDICIAL QUALIFICATIONS COMMISSION.—A judicial qualifications commission is created.
(1) There shall be a judicial qualifications commission vested with jurisdiction to investigate and recommend to the Supreme Court of Florida the removal from office of any justice or judge whose conduct, during term of office or otherwise occurring on or after November 1, 1966, (without regard to the effective date of this section) demonstrates a present unfitness to hold office, and to investigate and recommend the discipline of a justice or judge whose conduct, during term of office or otherwise occurring on or after November 1, 1966 (without regard to the effective date of this section), warrants such discipline. For purposes of this section, discipline is defined as any or all of the following: reprimand, fine, suspension with or without pay, or lawyer discipline. The commission shall have jurisdiction over justices and judges regarding allegations that misconduct occurred before or during service as a justice or judge if a complaint is made no later than one year following service as a justice or judge. The commission shall have jurisdiction regarding allegations of incapacity during service as a justice or judge.
Florida Statute 43.20 also references the Judicial Qualifications Commission.—
(1) PURPOSE.—The purpose of this section is to implement s. 12(b), Art. V of the State Constitution which provides for a Judicial Qualifications Commission.</t>
  </si>
  <si>
    <t>Illinois Compiled Statutes (10 ILCS 5/Section 9-8.10) outlines a variety of prohibited personal uses for campaign contributions for candidates and elected officials. It explicitly states that nothing authorizes the use of campaign funds to repay personal loans, mortgages or any expense related to a personal residence, clothing or laundry expenses, personal travel expenses, membership or club dues, dues related to a vehicle or for an individual's tuition. 
Several personal uses have exceptions if the reason is related to the political campaign.  For example, if expenses can be used for clothing if the clothing is for an event to advertise the campaign.
 “ (10 ILCS 5/9-8.10) 
    Sec. 9-8.10. Use of political committee and other reporting organization funds. 
    (a) A political committee shall not make expenditures: 
        (1) In violation of any law of the United States or
     of this State.
        (2) Clearly in excess of the fair market value of the
    services, materials, facilities, or other things of value received in exchange.”
The code also prohibits the personal use of unspent campaign funds. Instead the campaign funds, after bills are paid, are to either be refunded to the contributors in an amount no greater than their contributions, or transferred to other political or charitable organizations. 
"(10 ILCS 5/9-5) (from Ch. 46, par. 9-5) 
    Sec. 9-5. Dissolved or inactive committee. Any political committee which, after having filed a statement of organization, dissolves as a political committee or determines that it will no longer receive any campaign contributions nor make any campaign expenditures shall notify the Board of that fact and file with the Board a final report with respect to its contributions and expenditures, including the final disposition of its funds and assets. 
    In the event that a political committee dissolves, all contributions in its possession, after payment of the committee's outstanding liabilities, including staff salaries, shall be refunded to the contributors in amounts not exceeding their individual contributions, or transferred to other political or charitable organizations consistent with the positions of the committee or the candidates it represented. In no case shall these funds be used for the personal aggrandizement of any committee member or campaign worker. 
(Source: P.A. 96-832, eff. 1-1-11.)"</t>
  </si>
  <si>
    <t>Allegations of election-law violations are rare – and therefore the record of Secretary of State investigations is too – but based on that limited record, the office does initiate investigations when it believes they are warranted. 
 In 2013, for example, Secretary of State John Gale found that the election commission in Douglas County, home of the state's largest city, Omaha, broke a federal law in keeping some inner-city Omaha voters from casting ballots the previous year. He also initiated an investigation into residency questions involving a member of the Metropolitan Entertainment &amp; Convention Authority in Omaha.
The Secretary of State itself does not issue sanctions beyond ordering election bodies to change procedures and actions when warranted. Alleged violations of state or federal laws can be referred to prosecutors for action.</t>
  </si>
  <si>
    <t>No public servant, including legislators, is allowed to solicit or accept, directly or indirectly, anything of economic value as a gift or gratuity from any person who has or is seeking a contractual, business or financial relationship with the public servant’s agency. The law doesn't apply to families.
 One exception is food and drink consumed while the personal guest of the giver. In order for this second exception to apply, the giver or a representative of the giver must be present when the food and drink are consumed.
 Reasonable transportation and entertainment incidental to the food and drink are also allowed, with limits on the value of the food and drink of $58. Also allowed is complimentary admission to a civic, nonprofit, educational or political event. This exception applies only when the legislator is giving a speech at the event, is on a panel for discussion during the event or is a program honoree. Tickets to collegiate, professional and semi-professional sporting events are not included within the exception.</t>
  </si>
  <si>
    <t>Recommendations, to the extent they are made by the Auditor General, are not always followed by corrective action, also due to lack of resources. 
"We make recommendations -- we don't have enforcement power," says Rhode Island Auditor General Dennis Hoyle. "At times, I wish there were more attention and reaction to our recommendations." When changes aren't made in a timely fashion, says Hoyle, it's often because the agency doesn't have the money or resources to make the necessary changes. 
Tim White, an investigative reporter for WPRI-Channel 12, agrees that only dire circumstances seem to force changes. But even then he says auditor general reports can be ignored. 
He points to the state's failure to address warnings in recent years of growing unfunded liabilities in municipal pension plans. The longer this goes unchecked, the more difficult choices down the road in terms of either having to cut benefits or cut government services.</t>
  </si>
  <si>
    <t>Judicial conduct is reviewed through the Court on the Judiciary, created by the Delaware Constitution of 1897. Article IV, Section 37 of the Constitution creating the Court on the Judiciary says a  "judicial officer may be censured or removed by virtue of this section for wilful misconduct in office, wilful and persistent failure to perform his or her duties, the commission after appointment of an offense involving moral turpitude, or other persistent misconduct in violation of the Canons of Judicial Ethics as adopted by the Delaware Supreme Court from time to time."</t>
  </si>
  <si>
    <t>Campaign funds may be used only for the office for which the candidate has registered to run. Hawaii law forbids personal use of campaign funds, and requires the candidate to return the money to contributors or let it revert to the state campaign fund. Candidates can also carry it over to the candidate's next subsequent election upon registration for the election.</t>
  </si>
  <si>
    <t>Idaho law has strict prohibitions against the conversion of campaign funds to personal use, either during or after a campaign. Idaho Code Section 67-6610C lays out the permitted and prohibited use of campaign funds. It states, “A contribution shall not be converted by any person to personal use.” It then defines conversion as when the money “is used to fulfill any commitment, obligation or expense of a person that would exist irrespective of the candidate's election campaign or individual's duties as a holder of public office,” and provides a non-exclusive list of examples, including home mortgage, rent or utility payments; country club memberships; health club dues; groceries, and more.
  That law was enacted in 2006 after the Idaho Secretary of State’s office questioned expenditures by various campaigns, including a haircut claimed as a campaign expense by a candidate for governor.
  Idaho Code Section 67-6608 governs disposition of unspent balances in campaign funds. It requires continued filing of reports until no unspent balance remains. Throughout this period, 67-6610C continues to apply, governing the permitted and prohibited uses of the funds. Permitted uses include contributions to charity, to other candidates or to political parties, or “any lawful purpose,” but not conversion to personal use, which remains prohibited.</t>
  </si>
  <si>
    <t xml:space="preserve">In many cases, the State Auditor and Inspector's audits have resulted in corrective action by other offices, including the executive branch. Some findings may result in swift correctional action by an agency, other cases can drag out or result in no action. The state Fire Marshal's office promised swift corrective action in 2013 after a state audit found it had failed to annually inspect all Oklahoma correctional facilities. 
In cases of criminal conduct, the office will forward its findings to law enforcement agencies, which may be the Attorney General in some cases or District Attorney of the County where the crime occurred.
In the case where a 2013 audit accused the mayor of the small town of Cordell, Okla., of "pilfering hundreds of thousands of dollars in public funds outside the scope of his elected office," results seemed to happen slower. Though he's reportedly been under investigation by the Oklahoma State Bureau of Investigation, it took more than a year for Mayor Alex Damon to resign, and he told a reporter that his attorneys were working out an "agreement to avoid prosecution."
In January 2015, an audit that accused the LeFlore County treasurer of falsifying travel claims recommended the district attorney of that county review the findings and consider taking action. That district attorney recused himself due to a conflict, but said he would have another district attorney review the findings. Charges have not yet been filed as of 5/15/15. </t>
  </si>
  <si>
    <t>Candidates are prohibited by law from using campaign funds for personal use. They can only be reimbursed for “ordinary and necessary” expenses. Those expenses are defined by law. 
Candidates, however, can convert unspent campaign funds into non-profits, including education institutions and charitable organizations of their choosing, even if they work for one of the organizations.</t>
  </si>
  <si>
    <t>The Commission on Judicial Discipline, comprised of 10 citizens who serve without being paid, is the agency charged with monitoring the conduct of Colorado’s judiciary including the state courts, judges of county and district courts, judges of the Court of Appeals, and justices of the Supreme Court. 
 Article VI, Section 23 (3) (d) stipulates, "A justice or judge of any court of record of this state, in accordance with the procedure set forth in this subsection (3), may be removed or disciplined for willful misconduct in office, willful or persistent failure to perform his duties, intemperance, or violation of any canon of the Colorado code of judicial conduct, or he may be retired for disability interfering with the performance of his duties which is, or is likely to become, of a permanent character."
 Set up via the state constitution, the panel includes: "Two District Court judges and two County Court judges, who are appointed by the Supreme Court; two lawyers who have practiced in Colorado for at least ten years, neither of whom may be a justice or judge, and who are appointed by the Governor with the consent of the Senate; and four citizens, who are not and have not been judges, who are not licensed to practice law in Colorado, and who are appointed by the Governor with the consent of the Senate.”</t>
  </si>
  <si>
    <t>Catherine Turcer, policy analyst, Common Cause-Ohio, Columbus, 1-28-15 email 
Electronic town halls a boon for Mandel, Alan Johnson, The Columbus Dispatch, Aug. 4, 2014: http://www.dispatch.com/content/stories/local/2014/08/04/electronic-town-halls-a-boon-for-mandel.html
Senate ethics allegations stir prosecutor's interest, Jeremy Pelzer, Northeast Ohio Media Group, Sept. 9, 2014: http://www.cleveland.com/open/index.ssf/2014/09/senate_allegations_stir.html 
For childish attempt to impede public's right to know, Chris Widener is Ohio legislature's Worst Person: Brent Larkin, Northeast Ohio Media Group, Jan. 23, 2014: http://www.cleveland.com/opinion/index.ssf/2015/01/for_childish_attempt_to_stoppe.html</t>
  </si>
  <si>
    <t xml:space="preserve">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Max Brantley, Senior Editor Arkansas Times, January 20, 2015, telephone interview. 
Graham Sloan, Director Arkansas Ethics Commission, January 21, 2015, email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Bradley Phillips, lobbyist, Phillips Management and Consulting Service, founder and owner of Lobby Up, February 17, 2015, telephone interview.   </t>
  </si>
  <si>
    <t xml:space="preserve">Kentucky law, specifically Kentucky Revised Statutes 6.751, prohibits a legislator from accepting compensation for legislative duties from anyone other than Kentucky state government. 
That statute also bars a "legislator or his spouse" from soliciting or accepting or agreeing to accept "anything of value" from legislative agent/lobbyist. 
Furthermore, KRS 6.811(4) prohibits a legislative lobbyist from giving "anything of value to a legislator, a candidate, or the spouse or child of a legislator or candidate." A separate statute, KRS 6.754, prevents a family member of a legislator from being appointed to an office or position in the legislative branch.  
The General Assembly also amended KRS 6.611 during the 2014 General Assembly session so that a legislative agent/lobbyist cannot "furnish or pay for out-of-state transportation or lodging for a legislator" and can only provide food and beverages for legislators if the event is open to all or a large group of lawmakers and/or to the public.  </t>
  </si>
  <si>
    <t>Few negative findings have turned up in state audits of the executive branch, and it does not appear the governor's office ever acted on the recommendations contained in the auditor's management letters. 
 In 2013, for example, the auditor pointed out that the governor's office "could not provide documentation related to certain payroll and non-payroll transactions." 
 In 2014, the auditor pointed out that the governor's office had misstated some revenue and expenditures by hundreds of millions of dollars. 
In contrast, the auditor has engaged in a series of performance audits of agencies under the governor's control, which often have led to changes. But the governor's battle with the auditor over making JobsOhio material available to audit, and his ensuing call for and signature on legislature closing the privatized economic development agency's to the state auditor, has been by far the most significant action between the two agencies in recent years. 
 At the same time, however, performance audits of such agencies as the Ohio Department of Natural Resources and Ohio Department of Transportation have led to cost-saving changes implemented by both departments.</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</si>
  <si>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email, Feb. 18, 2015.
“North Dakota Campaign Finance Online,” Office of Secretary of State, https://vip.sos.nd.gov/cf/search/cfsearch.aspx?sc=s3, accessed April 21, 2015. A search for records related to Attorney General Wayne Stenehjem's reelection campaign shows that his campaign secretary is Liz Brocker, who is his spokeswoman.
Mike Nowatzki, “PR firm provided 'talking points' to ND state offices about Rauschenberger's drinking,” Inforum.com, Sept. 12, 2014, http://www.inforum.com/content/pr-firm-provided-talking-points-nd-state-offices-about-rauschenbergers-drinking, accessed Feb. 20,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Note: Two Republican officials were asked to comment multiple times but did not return emails and phone calls. They are House Majority Leader Al Carlson from Fargo, N.D., and House Assistant Majority Leader Don Vigesaa from Cooperstown, N.D.</t>
  </si>
  <si>
    <t>Timothy Hogan, Executive Director of the Arizona Center for Law in the Public Interest, in-person interview, 2/26/2015
Tom Horne sues to stop Clean Elections investigation, Laurie Roberts, The Arizona Republic, July 8, 2014, Accessed May 7, 2015, http://www.azcentral.com/story/laurieroberts/2014/07/07/tom-horne-sues-to-stop-clean-elections-investigation/12317735/
Clean Elections Candidate Guide, Accessed May 7, 2015, http://www.azcleanelections.gov/docs/default-source/helpful-links-documents/2014-participating-candidate-guide.pdf?sfvrsn=2
Jim Small, Arizona News Service Editor, telephone interview, 5/17/2015</t>
  </si>
  <si>
    <t>Under Kansas law, legislators can accept gifts of up to $40 and hospitality of up to $100 from a single  source in any one year. The law does not mention spouses or any other family members.</t>
  </si>
  <si>
    <t>State agencies frequently act on the findings of the Office of State Auditor, but not all do, according to lawmakers in the Legislative Audit and Fiscal Review Committee. Agencies may take longer to act on the recommendations, requiring the committee to check on them. 
Agencies may also disagree with the auditor’s recommendations and those disagreements will be included in the audit reports.
One example during the study period is a 2015 audit of the North Dakota University System's policy on tuition waivers and student stipends, which have been criticized for being excessive at some system universities. The auditors recommended 10 changes with the university system agreeing to eight of them and somewhat agreeing to the other two. In one instance it said it was still studying the changes recommended and the other it said it will implement "where appropriate."
Another example is a 2014 audit of the state Game and Fish Department, which found the department reimbursed employees for meals when they weren't traveling, awarded contracts without bids and lost track of more than 100 guns used in hunter education. The auditors recommended 44 changes with the department agreeing to 43 of them and somewhat agreeing to the remaining one. The department said it feels many employees, not just game wardens, should be given uniforms paid for by the department because uniforms reassures the public that the stranger on their land is a game surveyor not a trespasser. 
The state auditor declined to generalize if agencies often do or do not follow his office’s recommendations. He said he is satisfied to let the agencies explain why they disagree to their oversight committees.</t>
  </si>
  <si>
    <t>A review of the comptroller's audits -- which include agency responses -- shows that agencies generally take the comptroller's recommendations seriously. New York agencies accept 87 percent of the Office of the State Comptroller's recommendations, says office spokesman Matthew Sweeney. 
 A February 2015 report, for example, followed up on the comptroller's 2013 audit of fees charged by the New York Department of Labor. The comptroller's office found that Labor officials had adopted most of the audit's recommendations.
 Government officials tend to quickly correct problems found through such audits, says William Eimicke of Columbia University.</t>
  </si>
  <si>
    <t>Government agencies almost always respond to auditor reports. Sometimes they will protest that the auditor got it wrong.  For example, the Department of Health and Human Resources contended that the auditor overstated questionable costs in the case of a department officials who hired friends and relatives as temporary workers and overpaid them.  
On the other hand, health agencies involved in the NC Physicians Health Program accepted the auditor's recommendations in 2014 for improvements in the program. The auditor's reports carry weight in public opinion, which encourages agencies to take seriously the auditor's findings.
Report on Physicians Health Program
http://www.ncauditor.net/EPSWeb/Reports/Performance/PER-2013-8141.pdf
Report on wasteful hiring
http://www.ncauditor.net/EPSWeb/Reports/Investigative/INV-2015-0401.pdf</t>
  </si>
  <si>
    <t>July 27, 2015, phone interview with Sen. Bill Wielechowski, D-Anchorage;
July 27, 2015, phone interview with Jessie Peterson of the Alaska Public Interest Research Group;
"Ethics Committee" &lt;http://ethics.legis.state.ak.us/committee.php&gt; Accessed July 2, 2015.
"Ethics Complaint Decisions" &lt;http://ethics.legis.state.ak.us/decisions.php&gt; Accessed July 2, 2015.</t>
  </si>
  <si>
    <t xml:space="preserve">According to the State Officials and Employees Act (5 ILCS 430/10-10),  "Sec. 10-10. Gift ban. Except as otherwise provided in this Article, no officer, member, or State employee shall intentionally solicit or accept any gift from any prohibited source or in violation of any federal or State statute, rule, or regulation. This ban applies to and includes the spouse of and immediate family living with the officer, member, or State employee. No prohibited source shall intentionally offer or make a gift that violates this Section." "Member" is defined in Sec. 1-5 as a member of the General Assembly. 
"Gift" means any gratuity, discount, entertainment, hospitality, loan, forbearance, or other tangible or intangible item having monetary value including, but not limited to, cash, food and drink, and honoraria for speaking engagements related to or attributable to government employment or the official position of an employee, member, or officer. The value of a gift may be further defined by rules adopted by the appropriate ethics commission or by the Auditor General for the Auditor General and for employees of the office of the Auditor General.
The Rules of Conduct for Legislatures in the Illinois Governmental Ethics Act also specify the following: 
 (5 ILCS 420/3-102) (from Ch. 127, par. 603-102) 
    Sec. 3-102. No legislator may accept any economic opportunity, under circumstances where he knows or should know that there is a substantial possibility that the opportunity is being afforded him with intent to influence his conduct in the performance of his official duties. 
(Source: Laws 1967, p. 3401.)
    (5 ILCS 420/3-103) (from Ch. 127, par. 603-103) 
    Sec. 3-103. No legislator may charge to or accept from a person known to have a legislative interest a price, fee, compensation or other consideration for the sale or lease of any property or the furnishing of services which is substantially in excess of that which the legislator would charge in the ordinary course of business. 
(Source: Laws 1967, p. 3401.)
  </t>
  </si>
  <si>
    <t>Lynda Gledhill, Deputy Secretary for Communications, Government Operations Agency, Sacramento, email, April 2, 2015
Marie Harder, retired state of California employee and union shop steward, March 11, 2015, email
California Department of Human Resources, Careers in State Government website, accessed on April 22, 2015. https://www.jobs.ca.gov/
California Department of Human Resources, State HR Professionals website, accessed on April 22, 2015. http://www.calhr.ca.gov/state-hr-professionals/Pages/main.aspx</t>
  </si>
  <si>
    <t>Janis Harrison, Department of Finance and Administration Statewide Program Manager, February 17, 2015, telephone interview. 
Tim Leathers, deputy director, Arkansas Depatment of Finance and Administration,  February 4, 2015, telephone interview. 
Arkansas state transparency website, "Employee Salaries," accessed February 16, 2015, https://www.ark.org/dfa/transparency/employee_compensation.php
Arkansas State Jobs website, accessed March 5, https://www.ark.org/arstatejobs/index.php
Department of Finance and Administration website, “Vacancy listing,” accessed March 5, “http://www.arkansas.gov/dfa/hr/jobs.cgi
Department of Human Services website, “DHS jobs,” accessed March 5, http://humanservices.arkansas.gov/Pages/dhsJobs.aspx</t>
  </si>
  <si>
    <t>Governor Phil Bryant does not regularly provide his daily work calendar—which includes his travel itinerary, in-office and out-of-office meetings—to the public. It is, however, available upon request. His public-event schedule is not posted online, either, but his office typically notifies the media about his public appearances.
The Mississippi Legislature’s calendar appears online on its website. It includes floor meeting and sometimes committee meeting date and times for each chamber and what each body plans to discuss. Individual legislators' calendars are not accessible.
Committee meeting date, time and location are inconsistently available. If one of the houses decides to hold a committee session after meeting on the floor, a legislator will announce the meeting time and place to the body but it will not appear elsewhere.</t>
  </si>
  <si>
    <t>Byron Schlomach, Goldwater Institute Center for Economic Prosperity Director, telephone interview 3/2/15
Arizona Government Jobs website, Accessed June 18, 2015, http://www.hr.az.gov/AZStateJobs/
Office of Strategic Planning &amp; Budgeting, FY2015 report, Accessed May 7, 2015
http://www.ospb.state.az.us/documents/2014/FY2015%20Agency%20Master%20List.pdf
JLBC Budget Process handbook, Accessed May 7, 2015
http://www.azleg.gov/jlbc/budgetprocess.pdf</t>
  </si>
  <si>
    <t>On the Assembly Ways and Means Committee, Democrats outnumber Republicans more than 2-1, while Republicans have a smaller edge on the Senate Finance Committee. In each case, the minority party has very little power to influence the committee's work.
 "It's a majority-driven process, and that's the way it works," said Rachael Fauss of Citizens Union. Minority members do not feel like they have a productive role on the committees, she said, especially on the Ways and Means Committee.</t>
  </si>
  <si>
    <t>The government generally does act on audit reports. For example, after the auditor’s office found that a county sheriff had misspent $175,000 in DWI funds, the department established a special office position to track grant money.  But politics can come into play, especially when the state auditor (who is elected) and the governor are not political allies. 
In July 2015, Democratic State Auditor Tim Keller accused the administration of Gov. Susana Martinez of obstructing an investigation of whether the secretary of the Taxation and Revenue Department gave preferential treatment to a former employer. “As soon as they found out about [the investigation] they immediately tried to prevent anyone in that organization from talking to us,” Keller said at a press conference.</t>
  </si>
  <si>
    <t xml:space="preserve">Calendars of the governors and legislators are not public. Generally, Gov. Mark Dayton releases his daily schedule to members of the press but does not post them publically. Previous governors have been less apt to release their calendar, said Stacie Christensen, Director of the Information Policy Analysis Division of the Minnesota Department of Administration. Legislators are not required to post their calendars as they are exempt from Minnesota’s Data Practices Laws.
---
Peer Reviewer Comment: Agree.
Like his most recent predecessors, Gov. Dayton releases a daily schedule of public events to which he wishes to call attention.  However, it is not all-inclusive and excludes meetings that are politically sensitive. Bill Salisbury, veteran Capitol reporter for the St. Paul Pioneer Press, says Dayton's daily schedule includes boiler-plate language that it excludes private meetings with staff and commissioners held throughout the day. </t>
  </si>
  <si>
    <t>Idaho law closely regulates gifts and hospitality offered to members of the state Legislature and their family members. In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</si>
  <si>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Members of the state Legislature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legislator or employee in the performance of the legislator's or employee's official duties or is intended as a reward for any official action on the legislator's or employee's part," according to Hawaii Statutes, Chapter 84, Section 11.
 Any other gifts given the employee or spouse or dependent child valued in the aggregate of more than $200 must be disclosed on an annual form.</t>
  </si>
  <si>
    <t>March 19, 2015, email interview with Kate Sheehan, director of the Division of Personnel and Labor Relations;
State of Alaska Workforce Profile, Fiscal Year 2014, Department of Administration (http://doa.alaska.gov/dop/fileadmin/DOP_Home/pdf/dopannualreport.pdf), accessed March 23, 2015; 
State of Alaska Workforce Profile, Fiscal Year 2013, Department of Administration (http://doa.alaska.gov/dop/fileadmin/dop_home/pdf/dopannualreport2013.pdf), accessed June 16, 2015</t>
  </si>
  <si>
    <t>Control of the fiscal committee, like all legislative committees, shifts depending on the party in power. Appointments to the committee are made by the House speaker and the Senate president. Similarly, the leaders make appointments to the chambers’ respective finance committees. The leaders make appointments so as to ensure their party holds a majority on the panels. At the same time, the minority party has always been represented on the committees, if only with two to three seats.
 Because elections in New Hampshire have for the past decade tended to swing in favor of one party to the other, control of the committees has shifted as well. The fiscal committee is currently dominated by Republicans, while the seats were more evenly split when Democrats controlled the House during the 2013-2014 sessions. 
 Lawmakers and observers say the political nature of the committee is natural considering that the two parties have different philosophies about spending and taxes, the core elements of the budget. 
 At the same time, the legislators have shown themselves to be willing to make compromises with the opposing party. The two-year budget enacted in 2013 was hailed by Democratic Governor Maggie Hassan as “bipartisan and fiscally responsible.” Republicans at the time enjoyed a narrow majority in the Senate.</t>
  </si>
  <si>
    <t>Jackie Graham, director of the Alabama Personnel Department, June 2, 2015, telephone interview.
Employment Opportunities, Alabama Personnel Department, undated. http://www.personnel.state.al.us/, accessed June 7, 2015.
Checkbook, Open.Alabama.Gov, Alabama Department of Finance, Comptroller’s office, undated. http://open.alabama.gov/spending_checkbook.aspx, accessed June 7, 2015.</t>
  </si>
  <si>
    <t>Wyoming does publish every classified state government position on the Department of Administration &amp; Information’s website. 
Once per year, the state publishes a “Workforce Report” on the number and demographics of employees who work in state government. That report also includes the number of jobs filled.
Every state job has to be authorized by the state Legislature and every one of those positions is in the state’s budget and supplemental budget bills.</t>
  </si>
  <si>
    <t>The governor, and to some extent the lieutenant governor, puts out in advance a daily schedule for the media that typically lists two to five events where they will be in attendance. The advisories are geared for media that alert them and ultimately public to where and when the Governor (and Lt. Gov.) are going to be. However, the governor lists only public events such as speeches, press conferences, functions and conferences. Information about private meetings is never made public. 
The public can sign up for an email notification service that provides the governor’s daily schedule. In addition major public policy events can be viewed through the Governor’s Office’s live streaming service. Gov. Rick Snyder also engages with the public daily on social media. 
Legislators generally do not make their schedules public, though they often attend several functions and private meetings daily. Some lawmakers use social media to occasionally announce events they are holding or attending. The Legislature does provide an online schedule for committee and subcommittee meetings, as well as full sessions of the House and Senate.</t>
  </si>
  <si>
    <t>Individual members of the General Assembly and their family, which includes a spouse and dependent children, are prohibited from accepting gifts above $75. 
 There are no limits on hospitality or gifts to groups of lawmakers who gather in committees or caucuses.</t>
  </si>
  <si>
    <t xml:space="preserve">Florida Statutes 112.313 (2) and 112.3148 (3) regulate gifts and hospitality with respect to both members of the legislature and their immediate families, defined as "any parent, spouse, child, or sibling."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
112.3148 Reporting and prohibited receipt of gifts by individuals filing full or limited public disclosure of financial interests and by procurement employees.—
(3) A reporting individual or procurement employee is prohibited from soliciting any gift from a vendor doing business with the reporting individual’s or procurement employee’s agency, a political committee as defined in s. 106.011, or a lobbyist who lobbies the reporting individual’s or procurement employee’s agency, or the partner, firm, employer, or principal of such lobbyist, where such gift is for the personal benefit of the reporting individual or procurement employee, another reporting individual or procurement employee, or any member of the immediate family of a reporting individual or procurement employee.
Kerrie Stillman with the Ethics Commission confirms that hospitality is addressed under the gift-rule as long as it can be considered as something with a monetary value. Then it is prohibited or reportable under the law. </t>
  </si>
  <si>
    <t>The governor provides a daily public schedule on his website, which lists some events that are not open to the public. The governor does not provide a calendar of private appointments. When reporters in Massachusetts have attempted to obtain a listing of private appointments, the governor’s office has cited the 1997 Supreme Judicial Court decision, Lambert v. Executive Director of Judicial Nominating Council, which allows for the governor’s office to withhold public records.  
The Legislature provides online daily calendars for public activity, including public hearings for the House and Senate and for joint committees.   The Legislature also provides a daily list of agenda items and news for public activities known as the journal.   Key deadlines for legislative activity are also provided on the Legislature’s website. A lawmaker’s private appointments are not available as the Legislature is exempt from the state public records law.</t>
  </si>
  <si>
    <t>In practice, Wisconsin government publishes an announcement for each vacant civil service position which includes a summary of the job description, and a list of required as well as desired qualifications.  The Office of State Employment Relations (OSER) publishes these lists electronically and in print. State agencies post their available positions on  www.Wisc.Jobs. The availability of positions varies among the agencies making it impossible to anticipate when/where a position may become available. But critics say that the system can be beat by creating more appointed positions or using "project positions" to avoid testing. There is no authorized list or list of filled positions, and the 2015-2017 state budget reorganizes the bureaucracy, shifting more responsibilities to the state Department of Administration and away from an independent State Employment Relations office. That will change procedures going forward.</t>
  </si>
  <si>
    <t>A bipartisan committee, the Interim Finance Committee is made up of the members from the Senate Standing Committee on Finance and the Assembly Committee on Ways and Means from the previous legislative session. It is chaired by the immediate past chair of either the Assembly Committee on Ways and Means or the Senate Standing Committee on Finance, on an alternating basis. This gives the party that controlled that chamber during the last regular session a disproportionate influence on the committee's work.
In the 2013-2014 Interim, committee members included 14 Democrats and eight Republicans. In the 2015-2016 Interim, after a shift in the makeup of the Legislature, Republicans will dominate.
However, the committee rarely splits along party lines. For example, on two high-profile decisions that took place during the study period, allocating $2.1 million to the state's troubled psychiatric hospital and approving $100 million in bonds for the Project Neon highway improvements, the votes were unanimous and with one abstention, respectively.
Observers describe the committee's meeting agendas as formulaic, due to the fact that it meets only monthly and must handle a high volume of requests for funds. Requests are typically approved.
That doesn't mean that instances of partisan grandstanding never occur.</t>
  </si>
  <si>
    <t>The Division of Personnel lists every position in state government that’s open on its website. The database of job openings provides the job description as well as minimum qualifications for the job. It also provides information on benefits provided. 
 The number of filled positions can be found on the State Budget's Office through the Monthly FTE reports. The state does not provide a comprehensive list of all positions, filled or open.</t>
  </si>
  <si>
    <t>Public officers must disclose in public reports "any gift with a value in excess of $250 received from any person, identifying also in each case the amount of each such gift," Delaware law says. § 5813
Public officers under the disclosure statute include candidates for elected office, elected officeholders, cabinet officials, judges and others. But the definition does not include family members of public officials. § 5812 (n) (1)
On the other side of the transaction, lobbyists must report gifts and hospitality spending on members of the Delaware General Assembly. In quarterly reports, lobbyists must include the recipient of the spending when spending exceeds $50 per person.</t>
  </si>
  <si>
    <t>Job openings are not centrally posted by the Office of Financial Management or the Washington State Department of Enterprise Services. Instead, job openings are posted by agencies doing the recruiting, according to Franklin Plaistowe of Washington State Human Resources.
 Plaistowe said the agencies rely heavily on the careers.wa.gov website as the central location for posting vacancies. However, there are exceptions where a position may be posted on the agency's website, or in situations such as nonpermanent appointments, a position may be filed without a formal posting. 
 The state publishes the job description of all civil service jobs at http://www.hr.wa.gov/CompClass/JobClassesSalaries/Pages/ClassifiedJobListing.aspx
 It publishes the number of new hires in two separate annual reports and in a direct link on its website. In 2014, the state had 4,541 new hires. http://www.hr.wa.gov/WorkforceDataAndPlanning/WorkforceDataTrends/Pages/HiringandStaffMovement.aspx</t>
  </si>
  <si>
    <t>Neither the governor's nor legislators' calendars are made available in detail prior to an event, nor are they provided in detail after the fact. The governor's calendar isn't posted online, but is made available via email to reporters who might be covering an event if they ask. The governor's calendar of whom he meets with on a daily basis is not available in a public setting, i.e. online but because of a court ruling in a case brought by the Washington Post in 2000, the detailed accounting of the governor and other top elected officials in Maryland can be made public - after the fact - by submitting a public information act request.
Yet, when a reporter for Baltimore Daily Record  tried to get calendar of Lt. Gov. Anthony Brown in late 2014 after he lost his bid for governor, the reporter, Bryan Sears, was stonewalled for weeks and ultimately did not get to see that calendar. Brown left office in January, but had been job-hunting and having meetings that could have been of interest to the public and should have been made public.
Only certain "public" events are generally listed on the governor's calendar that is, when the governor makes a speech, visits a community, or meets with business leaders such as at a Chamber of Commerce luncheon. 
Legislators turn over the calendars by request only. In the basement of the Office of Legislative Services in Annapolis, there are lists of hearing, committee dinners posted on a door but not made available to the general public online.</t>
  </si>
  <si>
    <t>Job descriptions are published online. Authorized and actually-filled positions can be obtained through a public records request under the Government Records and Management Act (GRAMA). Budgeted full-time equivalents (FTEs) can also be obtained through the state annual budget report.</t>
  </si>
  <si>
    <t>Nebraska's Legislature is the nation's only nonpartisan and unicameral legislative body. Although registered Republicans do dominate the membership, committee chairs are elected on a secret ballot, and it's not unusual that Democrats are selected. That is the case currently, for example, for the Appropriations Committee. 
 Despite political differences and disputes among committee members, the budget typically is voted to the full Legislature by a 9-0 vote, and committee members across the political spectrum typically defend the document in full unicameral debate.</t>
  </si>
  <si>
    <t>The Department of Human Resources posts a " job specification ... an official document which describes the duties, required knowledge, skills and abilities, and minimum qualifications of State jobs." 
 The information is posted regularly and includes the number of jobs that are open and the number that have been filled.</t>
  </si>
  <si>
    <t>This information is available piecemeal. The state budget includes the authorized full-time equivalent numbers for each agency by fund source. The Department of Human Resource Management publishes reports on authorized and filled positions by agency and, during the study period, has published job descriptions and numbers, but this is not a regular endeavor. The department publishes a report on the positions hired and the number of employees per office per month, too.</t>
  </si>
  <si>
    <t>Information about state jobs are posted through the websites of individual state agencies, accessible by doing a Google search for the agency and jobs, although details and job descriptions vary.   Job search sites list what jobs are available but do not contain lists of jobs filled. 
The Texas Workforce Commission, the agency charged with developing the state’s workforce, offers a portal to “Explore state agency/search site for jobs with state agencies and universities.” It also offers viewers a site to “Complete your State of Texas Application for Employment.”   Postings for jobs are accessible at "WorkInTexas.com," which lists total job openings and jobs posted for the day.   
The site allows job seekers to search for all available jobs, punching in specific job descriptions, or state jobs specifically to search for specific jobs at state agencies and universities.       
WorkInTexas lists the total number of both private and public jobs filled in Texas - more than  2.2 million on June 20, 2015 - but does not have a list of specific jobs filled.
The Texas Department of Criminal Justice, which manages the state prison system, has a search site to look for jobs in different regions of the state.  The Texas Department of Transportation says it offers “a variety of careers” in professional, technical and support positions. “We are looking for the best and brightest minds to fill these positions and help us provide the transportation system of tomorrow,” the website declares.
The State Auditor publishes a yearly report on the number of full-time equivalent positions in state agencies and universities that also includes how the employees are distributed throughout state government. The auditor also has a portal that lists the strategic employee plans for each agency, which lists the workforce demographics and types of jobs.</t>
  </si>
  <si>
    <t>The calendar of the Governor is not available to the public, according to the Governor's press office. It is not posted online, nor is it available in digital or paper format to either the media or the public. When requested by the Center for Public Integrity in early January 2015, a press secretary was cordial but replied with further questions. "Do you have a question about his schedule regarding a specific day, week or event? Happy to help," she wrote. 
 In practice, the media reports that access to the governor's calendar is, in fact, cumbersome, inefficient — and often denied. Even upon request reporters frequently complain of omissions and difficulties in obtaining specific and timely information on the governor’s whereabouts – including vacations and public appearances.
 The calendars of legislators are also ostensibly accessible, but when requested, press secretaries in both the House and the Senate said they would be available under a Freedom of Access Act request. The media, however, reports that the calendars of legislators are, in general, more easily accessed, and officials are more amenable to requests, than in the executive branch.</t>
  </si>
  <si>
    <t>No public officer, lawmaker, local government official, or government employee or their families can accept gives of more than $50 (subject to inflation), per the Colorado constitution’s gift ban, a citizen initiative passed in 2006. 
The full law covers gifts and hospitality, and states: "No public officer, member of the general assembly, local government official, or government employee, either directly or indirectly as the beneficiary of a gift or thing of value given to such person's spouse or dependent child, shall solicit, accept or receive any gift or other thing of value having either a fair market value or aggregate actual cost greater than fifty dollars ($50) [subject to inflation] in any calendar year, including but not limited to, gifts, loans, rewards, promises or negotiations of future employment, favors or services, honoraria, travel, entertainment, or special discounts, from a person, without the person receiving lawful consideration of equal or greater value in return from the public officer, member of the general assembly, local government official, or government employee who solicited, accepted or received the gift or other thing of value."</t>
  </si>
  <si>
    <t>The state completely revamped its civil service laws when Gov. Bill Haslam signed the Tennessee Excellence, Accountability and Management (TEAM) Act in 2012. 
 The new law created two classes of workers — preferred service and executive service. The preferred service employees are generally the front-line and middle management workers. The executive service employees are generally, but not always higher-level staff in the executive branch — commissioners, deputy commissioners, communication officers, etc.
 The Tennessee state government website posts all new openings for preferred service employees on its website, and it’s updated weekly, said Ashley Fuqua, a legislative liaison and spokeswoman for the Department of Human Resources. She said there is also a comprehensive listing of Tennessee state jobs, along with pay scale for employees. 
 The preferred service and the executive service openings are listed separately. And while there is a comprehensive listing of Tennessee state jobs, along with pay rates for all but the most senior employees, there is no comprehensive list of authorized and filled positions.
 Fuqua said she was not aware of the state posting a list, at least annually, of authorized and filled positions.
 The governor's budget document does include the number of employees in each agency, along with the expected positions to be filled in the upcoming fiscal year, said Jonathan Stephens, a staff attorney for the Tennessee State Employees Association. TSEA is an organization that represents the interests of state workers.</t>
  </si>
  <si>
    <t>No such committee exists. If it did, Senate and House rules require that committees have a party composition similar to the proportion of majority and minority party members present in the general assembly body, even to the extent that the majority party has the ability to completely override the minority members' influence in committees.</t>
  </si>
  <si>
    <t>Legislators are part time and don’t keep public calendars but are willing to disclose their activities. Sometimes, they issue press releases announcing meetings that they are having.
 Gov. Bobby Jindal does have a daily calendar. A request to see it was denied by the executive counsel in a personal conversation on Feb. 3 citing the deliberative process exemption. A letter to that effect is forthcoming and will be attached.
 The governor’s office did release 300 pages of press releases announcing trips to cut ribbons for economic development projects and when he leaves the state. But who he meets with in the governor’s office or while he is away, who pays for the trips and what he does is protected under the exemption R.S. 44:5 “deliberative process,” according to Enright.
 Louisiana governors traditionally kept a sign-in book in their office lobby that guests would sign. Reporters would routinely review the book. In 2008, after reporters were caught looking at the book, the Jindal administration stopped the practice and would not comment as to why.
 Transparency and easier access to government records by the public has become an issue in the gubernatorial campaign for an election in October. One of the major candidates promised to post his daily schedule online and require cabinet secretaries to do the same. “Currently, the only way you know where the governor is on a given day is if you get his press releases. I’ll change that,” said GOP candidate Scott Angelle at an April 22 candidate forum hosted by the Public Affairs Research Council of Louisiana.</t>
  </si>
  <si>
    <t>California law regulates gifts and hospitality offered to legislators. Lawmakers are prohibited by law from receiving gifts with an aggregate value of more than $460 annually per donor. (The limit is adjusted every two years for the cost of living.) Gifts for weddings, birthdays and holidays that are not "substantially disproportionate in value" need not be reported. Gifts to family members that could be construed as attempting to influence the legislator must be reported.
 §82028 of the Political Reform Act defines "gift" as " any payment that confers a personal benefit on the recipient, to the extent that consideration of equal or greater value is not received and includes a rebate or discount in the price of anything of value unless the rebate or discount is made in the regular course of business to members of the public without regard to official status."</t>
  </si>
  <si>
    <t>The Classification &amp; Compensation section of the state Human Resources Website makes available to the public:
- Job Descriptions
- List of Job Titles (Pay Plans) 
The List of Job Titles is divided up into Classified pay plans and unclassified pay plans. As of April 2015, the former was last updated on March 10, 2013 and the latter on April 5, 2012.</t>
  </si>
  <si>
    <t>The South Carolina Department of Administration’s Division of Human Resources publishes all state job descriptions and classifications on its website, but it does not list the number of authorized and filled positions annually. This information is possibly available in physical but not electronic form from the Division of Human Resources.</t>
  </si>
  <si>
    <t>The composition of the Legislative Audit Commission is a bi-partisan commission with six members from the House of Representatives and six from the Senate, equally divided between the majority and minority parties. 
 The Commission’s work reflects its bipartisan makeup with the 2014 evaluation topics ranging from environmental issues to healthcare/insurance to nursing. Sen. Kahn called the Commission one of the most politically independent legislative entities at the Capitol. 
 Schultz added that the Office of the Legislative Auditor “was probably the cleanest office in the State of Minnesota” but that the office could use more funding and additional staff to continue their work.</t>
  </si>
  <si>
    <t>The state’s civil service job descriptions are published as PDFs (often multiple pages apiece) at the “Classification &amp; Compensation” page of the Bureau of Human Resources website. The page appears to be updated whenever job descriptions are changed.
 The state’s Bureau of Finance and Management reports the number of positions authorized and filled on its Financial Metrics/Dashboard webpage. That report is updated each pay period.</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</si>
  <si>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 21-8-(402, 801)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 21-8-801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 § 21-8-402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 §21-8-701 (d)(9)
The newly enacted Amendment 94 to the Arkansas Constitution, passed by legislatively referred ballot initiative in 2014, also bans all gifts from lobbyists to members of the General Assembly, though exceptions exist, including “[f]ood or drink available at a planned activity to which a specific governmental body is invited.”  Arkansas Constitution Article 19, Section 30</t>
  </si>
  <si>
    <t>The Appropriations Committees, as with most committees in the Legislature, operate in a highly partisan manner. The majority party controls the committee agendas and typically votes along partisan lines on appropriations bills and amendments. The minority party members -- holding a lesser number of committee seats -- rarely are allowed any meaningful input that gets a full hearing.  State Sen. Jack Brandenburg said that his two years serving on the House Appropriations Committee in the Republican minority were "the two most miserable years of my legislative career."</t>
  </si>
  <si>
    <t>The calendars and schedules of Kentucky's governor has been off limits to open records requests since a court case in 1995. In that case, Louisville Times Co. v. Jones, the Kentucky Supreme Court ruled that the governor's schedule is a preliminary document because it is "nothing more than a draft of what may or may never take place."
Even past schedules are protected from being made available so that the governor can conduct meetings with groups and constituents and the daily affairs of the office "with some semblance of orderliness; and all of which should be free from media interference," as the Supreme Court wrote in its 1995 decision. 
While the calendars for the General Assembly committee and chamber meetings are made public in advance, the future schedules for individual legislators fall under the same preliminary document exception outlined in Kentucky Revised Statutes, Chapter 61, Sections 878 and 880 and Chapter 7, Section 119.  In addition, KRS 7.117 exempts legislators from disclosing communications. And members of the Kentucky General Assembly are part-time citizen legislators, so in practice, many keep their own schedules on personal devices along with their personal and business schedules and not on government-issued devices that are subject to open records.</t>
  </si>
  <si>
    <t xml:space="preserve">Job classifications, including detailed job descriptions, are available online in a searchable database at http://www.jobclass.state.pa.us// and positions being advertised for hire are listed on the State Civil Service Commission website, http://www.portal.state.pa.us/portal/server.pt/community/state_and_local_government_career_opportunities/14272.
There is no comprehensive list of positions or overall vacancy rate publicly available. The state Civil Service Commission is informed of a vacancy only when an agency wants to fill one of the openings. About 70 percent of the job classes are Civil Service. </t>
  </si>
  <si>
    <t>All jobs available to both internal and external candidates are listed on a state website for job seekers once an open position is being recruited for. All listings include job descriptions. There are rare occasions when a job would be held open for evaluation purposes or for business reasons but no job that's being filled would not appear online.
The Oregon Department of Administrative Services produces a jobs vacancy list for the Legislature to indicate how many jobs are open, in addition to those being filled. That information is used as part of the budget conversation. The document is not readily available to the public, but is available through a public records request.</t>
  </si>
  <si>
    <t>The Legislature's Joint Ways and Means Committee keeps tabs on budget expenditures and make suggestions on spending but membership is heavily weighed in favor of the Democrats with Democratic leadership on both the House and Senate side. 
The Senate Post Audit and Oversight Committee, which has the power to develop, implement and conduct legislative auditing programs, is appointed by the Senate President, who gives partisan balance in making appointments to the committee. In 2015, the committee was comprised of five Democrats and two Republicans. 
Decisions in both committees generally fall along party lines but compromises are not uncommon.</t>
  </si>
  <si>
    <t>The governor publishes a schedule online of events open to the public and the media. This schedule is released every Friday (unless Friday happens to fall on a state holiday, in which case the schedule is released early) through a press advisory and on the online calendar. If a public records request was made, additional events might be included, depending upon the wording of the request, according to the governor's spokesperson. 
 A legislative calendar, which includes the schedule of meetings and events in both the Iowa House and Senate is available daily when the legislature is in session. Additionally, a weekly calendar is posted by the Senate majority leader and the House speaker's office during the session. A social calendar is also posted, which includes purely social events such as the Iowa Cattle Industry Convention's legislative reception. 
 However, the individual calendars of legislators are not published. The legislative calendars do not include information about individual legislator's schedules or whether individual legislators will be attending listed events or meetings.</t>
  </si>
  <si>
    <t>Gifts made to members of the legislature are regulated. If the gifts come from a lobbyist, reporting requirements apply to the lobbyist. All gifts totaling more than $500 accepted by members of the legislature are subject to financial disclosure requirements. Gifts that are given with intent to bribe are prohibited. 
"Gift" includes any gratuity, special discount, favor, hospitality, service, economic opportunity, loan or other benefit received without equivalent consideration and not provided to members of the public at large, according to Arizona statutes. The law includes family members.</t>
  </si>
  <si>
    <t>Partisan representation on the Joint Standing Committee on Appropriations and Financial Matters reflects that of the legislature as a whole. Currently, the Legislature is split, and there are seven Democrats and six Republicans on the Committee. 
 Many legislators, and particularly those who have served on the committee, argue that most of Appropriation's actions are non-partisan. Indeed, the previous budget was passed by unanimous vote of the committee; a rarity for a committee that handles such highly-contentious and all-encompassing issues.
 However, given the partisan make-up of the committee, partisan outbreaks were occasionally documented by the Maine media.</t>
  </si>
  <si>
    <t>The state of Ohio has an online, centralized listing of available jobs (albeit not 100 percent of them) with the job description and benefits. It shows the number of authorized positions but not the number of filled positions. One feature: By filling out a "job interest card," an applicant will receive an email notification when jobs matching the indicated criteria are posted.</t>
  </si>
  <si>
    <t>Louisiana differs from most other states in that it traditionally is governed by a single, dominant party, with the minority party being one of several factions. Once the Democrats were the ruling party; now it is the Republicans. Therefore, the majority party holds the most seats on the Joint Legislative Committee on the Budget, which is charged with overseeing and making whatever changes are necessary when the Legislature is not in session.
 But within the ruling party are several factions, mostly coalesced around whether its members agree or disagree with the governor on a particular issue. The opposition factions only have influence if they band together and create enough numbers to disrupt the vote. That has happened, for a short time, in budget debates when Democrats and fiscal hawks have joined. They were able to add a few of their wants to the budget bill.
 In Louisiana, the governor has the power in choosing committee chairmen and the members of their committees. The governor does so based on support or nonsupport of his/her policies. 
 For instance, Gov. Jindal removed a member of the fiscal hawks from the committee. Jindal is not the only governor who has used that power to pick and choose members of the committee. The governor’s faction, always the largest, dominates the leadership and membership of the money committees.</t>
  </si>
  <si>
    <t>Lobbyist Disclosure Form, Secretary of the Commonwealth, accessed 12 March 2015. https://commonwealth.virginia.gov/media/3420/lobbyist_disclosure_statement_hb1211.pdf
Principal Signature Waiver Form, Secretary of the Commonwealth, accessed 12 March 2015. https://commonwealth.virginia.gov/media/3419/principal_siganture_waiver_form_10-31-14.pdf
Robley Jones, director of the office of government relations and research at the Virginia Education Association, Richmond, Va., 10 March 2015, interview by phone.
Dave Ress, reporter at the Daily Press, Newport News, Va., 11 March 2015, interview by phone.</t>
  </si>
  <si>
    <t xml:space="preserve">Currently in Kentucky, there is no ruling party in the General Assembly. Democrats hold a majority in the House, Republicans control the Senate. So, in practice, the final negotiations over the budget involve an equal number of leaders and negotiators from both parties and both chambers. 
The make-up of each chamber's Appropriation and Revenue Committee, however, is skewed toward the majority party in that chamber. In the Senate, Republicans on the committee outnumber Democrats 10-4. In the House, Democrats hold 20 seats to 11 for the Republicans. That disparity sometimes becomes an issue during the budget process. For instance, Republicans complained their districts lost money for projects in 2014 when the House revised the six-year road funding plan bill. Democrats said the changes came after some Republicans failed to vote for a provision to freeze the gas tax before it dropped so that the road fund wouldn't lose money. It proved to be a political message from both sides because ultimately the road funding to some districts was restored when House and Senate negotiators hammered out the final version of the bill. 
Partisanship plays less role in how the committees pick issues to bring before the committee at meetings but may influence the tone of questions to witnesses, especially cabinet officials who are reluctant to give answers. In other cases, lawmakers on the budget-related committees seek private meetings with executive branch officials to understand their reasoning for decisions. For instance, some legislators disagreed with the way the governor decided without legislative input how to spend $32 million from a legal settlement. The lawmakers didn't have anything against drug treatment programs the governor wanted to fund but were uncomfortable with the way the governor decided to appropriate it outside of the legislative process. </t>
  </si>
  <si>
    <t>Sec. State Jim Condos, personal interview Jan. 6, 2015.
Kevin Ellis Lobbyist, personal interview Jan. 15, 2015.
Assistant AG Michael Duane, email Feb. 12, 2015.</t>
  </si>
  <si>
    <t>Phone interview with Tom Humphrey, writer for the Knoxville News Sentinel, on Feb. 16, 2015.
Interview with Dick Williams, chair of Common Cause Tennessee, Dec. 17, 2014 at Panera Bread.
Amended Blue Cross Blue Shield of Tennessee lobbying expenditure report filed on Aug. 11, 2014: 
https://apps.tn.gov/ilobbysearch-app/viewExpenditureReport.htm?reportId=15413
Knoxville News Sentinel story, “Lobbying still thriving in Nashville,” published online on the News Sentinel’s website on May 12, 2013: http://www.knoxnews.com/news/local-news/lobbying-still-thriving-business-in-nashville</t>
  </si>
  <si>
    <t>Tom "Smitty" Smith, director, Public Citizen Texas, telephone interview, Feb. 19, 2015 
Randall Buck Wood, Austin, telephone interview, Jan. 16, 2015
Texas Ethics Commission, Lobby Registration, Accessed Feb. 17, 2015
http://www.ethics.state.tx.us/dfs/loblists.htm</t>
  </si>
  <si>
    <t>State civil service job descriptions are available online to job seekers and are updated regularly, though an official with the union representing state employee said it’s not always clear how many jobs are available for each job posting.
The state does not publish the number of positions authorized and the number of positions filled though it can pull that data from a database and provide it to the public as needed. As of March, there were 9,252 filled positions and  404 vacant positions.</t>
  </si>
  <si>
    <t>No such law exists. 
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</si>
  <si>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New York regularly updates its list of civil service job descriptions, although the information is difficult to find and interpret. A complete listing of job titles can be found on the website of the Department of Civil Service. The listing, updated nearly daily, does not include descriptions of every job.
 Although state budget documents note the number of full-time equivalent positions authorized annually, it does not provide detailed information in those documents about each position. There also are discrepancies between the number of positions assigned to an agency and those the agency are authorized to fill.</t>
  </si>
  <si>
    <t>Dave Bordewyk, general manager of South Dakota Newspaper Association and lobbyist on its behalf, 2 April 2015, email.
Public Report Access, South Dakota Secretary of State website, https://sos.sd.gov/Lobbyist/LRPublicAccess.aspx, 2 April 2015.
2014 Lobbyist Expense Report, Greg Dean, South Dakota Telecommunications Association, https://sos.sd.gov/Lobbyist/LRRptLobbyist.aspx?LBID=12359&amp;Ses=2014&amp;Typ=1, 2 April 2015.</t>
  </si>
  <si>
    <t>Not all state government jobs are publicly posted. Agencies can and do post job openings internally, and the public has no access to them. If agencies want to hire from outside they post jobs with the Department of Human Resources, which posts them on its website. Members of the public can sign up to be notified of vacancies in their areas of competence. There is no consistently posted list of authorized positions and positions filled that is easily accessible. People must request such information in writing.</t>
  </si>
  <si>
    <t>Descriptions of the thousands of New Hampshire state government positions are posted in the Human Resources section of the Department of Administrative Services website. The “class specifications” include the job’s responsibilities, duties and required qualifications. 
 As part of its annual report, the Personnel Division of the Department of Administrative Services publishes a comprehensive list of authorized positions by department that indicates whether they’re filled or vacant. The report also contains historical data on the number of authorized positions. The reports, going back to 2003, are available in the Human Resource section of the Department of Administrative Services website.</t>
  </si>
  <si>
    <t>Louis W. Fryman, former chairman of the State Ethics Commission, 1 June 2015, Philadelphia, Pa., interview by phone.
Robert P. Caruso, executive director of the State Ethics Commission, 30 
January 2015, Harrisburg, Pennsylvania, interview by phone.
Pennsylvania database of lobbyist disclosure reports, Department of State, accessed 9 June 2015, https://www.palobbyingservices.state.pa.us/Public/wfSearch.aspx</t>
  </si>
  <si>
    <t>Secretary of State Nellie Gorbea, Interview, March 6, 2015, phone.
Scott MacKay, Rhode Island Public Radio political reporter, Interview, Feb. 21, 2015, in person.
John Marion, executive director, Common Cause Rhode Island, Interview, March 4, 2015, phone.
The Secretary of State's web site for lobbyist disclosure reports, accessed March 4, 2015, can be found here:
https://www.lobbytracker.sos.ri.gov/Public/LobbyingReports.aspx</t>
  </si>
  <si>
    <t>Phone interview, John Ruoff, The Ruoff Group, April 17, 2015
Phone interview, John Crangle, Common Cause, April 9, 2015
Phone interview, Sue Berkowitz, SC Appleseed, April 9, 2015</t>
  </si>
  <si>
    <t>The state's Division of Human Resources maintains a list of all positions authorized and filled, but does not publish it. Open positions, with job descriptions and salaries, are advertised on the Division's website until filled.
The website also includes a browsable list of job classifications and descriptions. The list does not contain information about how many of each type of position are currently filled or available.</t>
  </si>
  <si>
    <t xml:space="preserve">Lee Slater, executive director, Oklahoma Ethics Commission. Telephone interview 2/22/2015 4:35 p.m.
M. Scott Carter, political journalist for Oklahoma Watch, telephone interview, 2/21/2015 10 a.m.
Randy Krehbiel, veteran Tulsa World political reporter, in-person interview 2/4/15 11 a.m.
Sample expenditure report for Oklahoma lobbyist James Craig Perry: 
https://drive.google.com/file/d/0B0BgaBXva60Wa0J5Ui1TSHdIb2M/view?usp=sharing </t>
  </si>
  <si>
    <t>The legislative Fiscal Committee is composed of legislators from both parties. There are 10 members, five from the House and five from the Senate. However, Iowa Rep. Chuck Soderberg, who serves as the co-chair of the committee, noted that the majority party has one additional person on the committee within each chamber. For example, the House of Representatives, which is controlled by Republicans, has three Republicans and two Democrats. The Senate, controlled by Democrats, has the reverse. Soderberg said the Fiscal Committee serves less of a regulatory capacity and more as a review and information-gathering committee. In minutes from the committee's Dec. 13, Nov. 7 and Sept. 12, 2013, meetings, members of both parties appeared to take part in the discussion fairly equally.</t>
  </si>
  <si>
    <t>The State Budget Committee has an equal number (2) of Republicans and Democrats, but the director of the State Budget Agency, who is appointed by the governor, always shifts the ultimate control of the committee to the party in control of the governor's office.
 In addition, the House Ways and Means Committee, which is the committee where all fiscal bills, including the budget, originate, is divided in membership to favor the party in power. By legislative rule, the Ways and Means membership includes at least one member from each congressional district and two members of the Budget Committee and is proportionate to each party's representation in the full House, as far as "feasible." The Senate Appropriations Committee's membership, which has nine Republicans and four Democrats, also is weighed heavily in favor of the party that controls the Senate, the GOP. 
 Ray Scheele, co-director of the Bowen Center for Public Policy at Ball State University, said the State Budget Committee really doesn't act in a non-partisan fashion, as the majority caucus runs the budget. 
 As John Ketzenberger, executive director of the Indiana Fiscal Policy Institute, sees it, the make-up of the State Budget Committee is equitable because it has a person from the majority and minority caucuses from each house and the governor's representative, the state budget director.
 "The party in charge is the party in charge. They're likely to have three votes, versus two, but the distribution is equitable. Still, they're going to act in their own partisan interests," Ketzenberger said. 
 An online search did not reveal news coverage of instances in which Democrats on the State Budget Committee influenced the outcome of the committee's decisions.</t>
  </si>
  <si>
    <t>Tony Bledsoe, Legislative Inspector General, Columbus, 12-31-14 email
Legislative lobbying definitions, 1994 (last amended Sept. 10, 2010): http://codes.ohio.gov/orc/101.70 
Executive agency lobbying definitions, 1994 (last amended Feb. 18, 2011): http://codes.ohio.gov/orc/121.60 
Retirement system lobbyists and employers, definitions, 2004: http://codes.ohio.gov/orc/101.90
Game tickets and other gifts provided by Ohio State University: 
http://www2.jlec-olig.state.oh.us/OLAC/Reports/LegislativeExpenditureSearch.aspx</t>
  </si>
  <si>
    <t>Alaska Statute prohibits state legislators from receiving any gifts and hospitality valued at $250 or more. Immediate family members are likewise restricted.</t>
  </si>
  <si>
    <t>Alabama law prohibits public officials, including legislators,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officials and employees, as well as their spouses, parents and dependents.
Under Alabama law, gifts that can be given to public officials,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t>
  </si>
  <si>
    <t>The State of Nebraska publishes and updates regularly job descriptions (http://das.nebraska.gov/personnel/classncomp/jobspecs/index.html) and also publishes the number of positions filled (http://nlcs1.nlc.state.ne.us/epubs/P2000/B004-2014.pdf).</t>
  </si>
  <si>
    <t>Descriptions of merit and non-merit system jobs in the state, including details on salary range, exam requirements and certifications for merit jobs, task examples, experience and education requirements are published on the Office of Administration website.
Every year, the Office of Administration publishes a budgeted full-time equivalent summary list in its budget overview. This is based on the governor's recommended budget. It includes quantities of positions allowed for in the budget but not the number actually filled, which can vary considerably depending on the funds that the governor chooses to withhold according to his statutory ability to control the rate of fund expenditure and certain levels of spending discretion among the agencies.</t>
  </si>
  <si>
    <t>Phone interview Feb. 25, 2015, with Jane Pinsky director of NC Coalition for Lobbying and Government Reform.
Phone interview March 9, 2015 with Ed Turlington, lobbyist and lawyer specializing in lobby issues. 
Phone interview March 11, 2015, with Joal Broun, lobbyist compliance director in the Secretary of State’s Office.
For lobbyists' reports:
http://www.secretary.state.nc.us/lobbyists/
Then click on lobbyist or principals and check by name or select "all" to see all filings. Individual filings are Adobe Acrobat and aren't linkable.</t>
  </si>
  <si>
    <t>Confirmed with Jim Silrum, deputy secretary of state, interviewed by phone from Bismarck, N.D., Feb. 25, 2015.</t>
  </si>
  <si>
    <t xml:space="preserve">There is no such list. This seems to be a technology problem more than an intentional effort to avoid sharing information. 
The department of administration's software system does not have a mechanism to report out a list of every state position.  </t>
  </si>
  <si>
    <t>The State of Minnesota uses an online database to manage employment opportunities around the state as well as to accept applications for open positions. This is a relatively comprehensive list of job openings but the database does not publish what positions have been filled, unless an application was submitted for a specific job. In that case, the applicant can check the status of their application for that specific position on the website portal. 
The software used to manage the job database is around 20 years old said Pollard, and the software company recently stopped supporting such programs. A new job management system is currently being created, and will launch in early summer 2015 said Pollard.</t>
  </si>
  <si>
    <t>Susan Boe, New Mexico Foundation for Open Government, executive director, 17 April 2015, via phone.
State Sen. Sander Rue, 17 April 2015, via phone. 
State Rep. Jeff Steinborn, 17 April 2015, via phone.
Stripped-down lobbying disclosure goes to Senate, Gwyneth Doland, New Mexico in Depth, 10 March 2015, 
http://nmindepth.com/2015/03/10/stripped-down-lobbying-disclosure-advances-to-senate/</t>
  </si>
  <si>
    <t>The Mississippi State Personnel Board website publishes the job descriptions for all state service jobs, not just the jobs that are vacant. This information is updated annually and appears in the board's annual report.</t>
  </si>
  <si>
    <t>Rachael Fauss, Citizens Union, Director of Public Policy, March 27, 2015, New York, phone; 
Enforcement Actions, Joint Commission on Public Ethics, accessed March 31, 2015, http://www.jcope.ny.gov/enforcement/index.html ; 
Lobbying Online Filing System, Joint Commission on Public Ethics, accessed March 31, 2015, https://onlineapps.jcope.ny.gov/Lobbywatch/Menu_reports_public.aspx</t>
  </si>
  <si>
    <t>A YES score is earned if the law regulates gifts and hospitality offered to state legislators and their immediate family. 
A MODERATE score is earned if the law regulates gifts for state legislators, but not their family. 
A NO score is earned if no such law exists.</t>
  </si>
  <si>
    <t>Joe Donohue, New Jersey Election Law Enforcement Commission deputy director, office interview 1/30/15 
Lobbyist , Cullen McAuliffe, managing partner at Impact NJ, 2/26/15 phone interview. 
New Jersey Election Law Enforcement website, Annual Reports of lobbying firms, 2014, accessed 6/6/15: https://wwwnet1.state.nj.us/lpd/elec/AGAA/lobby_reports.aspx
Annual Report of the lobbying firm Impact NJ, accessed 6/10/15, https://wwwnet1.state.nj.us/lpd/elec/AGAA/DownloadFile.aspx?docid=5540</t>
  </si>
  <si>
    <t>The Joint Legislative Oversight Committee is the only committee in the Idaho Legislature that is evenly divided between the two parties. This is particularly notable because Idaho’s Legislature is heavily dominated by one party, the Republican Party, which currently holds 80 percent of Idaho’s 105 legislative seats. All other committees have proportional representation for the parties. That means the Senate Judiciary &amp; Rules Committee, for example, has seven Republican members and two Democrats.
  In addition to its even bipartisan split, JLOC has two equal co-chairman, one from each house and one from each party. In 2015, the co-chairs are Sen. Cliff Bayer, R-Boise, and Rep. John Rusche, D-Lewiston. The two co-chairmen alternate chairing meetings. Performance evaluations commissioned by JLOC have included ideas proposed by members of both parties, and neither has any advantage.
.</t>
  </si>
  <si>
    <t>There are two Republicans (the minority party) on the 13-member House Finance Committee. The 15 percent committee membership is on par with the 14 percent overall House Republican makeup. But the minority members have little, if any, actual say in how the budget is modified. There is only one Republican in the 25-member Senate, and he sits on all committees. His voice is even smaller.
--
Peer Reviewer Comment:
The minority Republican Party is fairly represented on the money committees given its small share of seats in the House and Senate.  Although it is true that Republicans have relatively little influence, that fact mainly reflects their limited electoral support.  The Republicans faithfully release an alternative biennium budget that is reported by the press.</t>
  </si>
  <si>
    <t xml:space="preserve">Job descriptions and specifications are routinely published online by the Civil Service Commission for all classifications, and quarterly workforce reports online provide information on jobs filled and positions authorized for each department and agency. The state Legislature provides online appropriations for each agency for each fiscal year, including personnel costs for full-time equivalent positions. In addition, job postings are available online and that list is updated daily or bi-weekly.  </t>
  </si>
  <si>
    <t>Jim Splaine, New Hampshire Legislature, state representative and senator, 1969-2010 (not consecutively), January 16, 2015, Lowell, Mass., phone
Dianna Wimpey, Office of the New Hampshire Secretary of State, election assistant, January 24, 2015, Lowell, Mass., phone
Lobbyist Fees and Expenses, Addendum A, Demers and Blaisdell, Oct 29, 2014
http://sos.nh.gov/Lob102914D.aspx?id=8589942622</t>
  </si>
  <si>
    <t>Sondra Cosgrove, Professor of History, College of Southern Nevada and President, League of Women Voters Las Vegas Valley, Las Vegas, NV, March 17, 2015, by phone. 
Michael Green, Associate Professor of History, University of Nevada Las Vegas, San Francisco, CA, March 12, 2015, by phone.
Lobbyist Activity Report Requirements, National Conference of State Legislatures, January 2014, accessed May 21, 2015
http://www.ncsl.org/research/ethics/50-state-chart-lobbyist-report-requirements.aspx</t>
  </si>
  <si>
    <t>Georgia does not have a separate legislative committee to oversee public funds year-round. 
 Oversight of the budget is handled in Georgia by the Department of Audits which is part of the legislative branch. 
 During the 40-day Legislative session both the Senate and House Appropriations committees review, amend and vote on the governor's budget proposals for the remaining and coming fiscal year. 
 Republican hold the majority in Georgia's House and Senate. 
 In 2015, 14 of the 80 members of the House Appropriations Committee were Democrats. 
 In the Senate 7 our of 30 members were Democrats. The minority parties is rarely able to influence budget decisions.</t>
  </si>
  <si>
    <t>All jobs, whether Civil Service or not, are posted on the State's Human Resources Division website. The website is regularly updated and provides for each job opening a description of a position's duties and responsibilities.  
The state, however, does not post the number of jobs that are authorized or actually filled, according John Marra, general counsel with the Human Resources Division. All jobs, whether Civil Service or not, are posted on the State's Human Resources Division website.</t>
  </si>
  <si>
    <t xml:space="preserve">There are several committees that share the duties of budgetary oversight in Florida. Two of the most prominent are the joint legislative auditing committee and the legislative budget commission. 
The JLAC provides oversight of government operations through the auditing and review activities of the Auditor General and the Office of Program Policy Analysis and Government Accountability (OPPAGA). There are members of both parties on the Joint Legislative Auditing Committee, but the majority party selects the chairmen of this committee (as it does any committee concerned with oversight). The committee is made up of an alternating chair from both the Senate and the House, two Republicans and two Democrats from the House, and two Republicans and two Democrats from the Senate. "The majority party has control of the process," said Kurt Wenner.
 The LBC reviews proposed budget amendments associated with information technology that involve more than one agency and have an outcome that impacts another agency or exceeds $500,000 in total cost over a 1-year period. The LBC also reviews and approves or disapproves budget amendments recommended by the Governor or the Chief Justice of the Supreme Court,  the Florida Clerks of Court Operations Corporation, and the total combined budgets of the clerks of the court or the budget of any individual clerk of the court for court-related functions. It is composed of seven members of the Senate appointed by the President of the Senate and seven members of the House of Representatives appointed by the Speaker of the House of Representatives. At the moment, the commission is made up of 10 republicans and 4 democrats.  </t>
  </si>
  <si>
    <t>Yes. The Bureau of Human Resources is required annually to provide this information to the legislative committee of jurisdiction, the Joint Standing Committee on State and Local Government, though it is not available online. Instead, it must be requested of either the Bureau of Human Resources, whose press officer is frequently unresponsive (it took three weeks to secure answers to basic questions submitted by the Center for Public Integrity; the press officer has still not provided the document itself). The Center for Public Integrity did, eventually, receive a list of all civil service jobs (though no descriptions included) from the legislative committee clerk.</t>
  </si>
  <si>
    <t>Patrick O'Donnell, clerk of the Nebraska Legislature, phone interview March 27, 2015
Gavin Geis, executive director, Common Cause Nebraska, in-person interview, The Mill coffeeshop, March 11, 2015
Bill Avery, former state senator and retired University of Nebraska-Lincoln political science professor, in-person interview, Scooter's coffeeshop, March 19, 2015</t>
  </si>
  <si>
    <t>State officials only occasionally act in response to audit reports, although there have been a limited number of reports in recent years that found serious shortcomings in state agencies and programs. 
 A review released by the audit division in August 2013 revealed the Department of Revenue Administration failed to collect $29 million in taxes in the 2012 fiscal year. In response, the new leader of the agency acknowledged flaws in tax collection efforts and vowed to make changes. 
 More often, audit reports do not prompt major changes at agencies, and sometimes they are disputed by the agencies themselves. For example, an audit released in January 2014 concluded that more than half of projects that received tax credits from the state’s Community Development Finance Authority should not have been eligible for assistance under its guidelines. The agency maintained that it had a different interpretation of the guidelines. 
 In another case, the Audit Division concluded in Nov. 2013 that the state Department of Corrections’ work-release program lacked oversight. There are no indications that the department made changes in the program in response to the findings.</t>
  </si>
  <si>
    <t>In law, gifts and hospitality offered to state legislators are regulated.</t>
  </si>
  <si>
    <t>The Louisiana Department of State Civil Service website, called LaJobs, lists every single job vacancy in state government. For each job, the qualifications, expectations and pay are listed. However, Louisiana has been under a hiring freeze because of budget problems and will be for the foreseeable future. Civil Service Director Shannon Templet says all the jobs are listed on the website.
Each year as part of the budget process, each agency in state government lists the jobs that it wants funded.</t>
  </si>
  <si>
    <t xml:space="preserve">The Kentucky Personnel Cabinet posts available positions and the job descriptions on its website, https://hr.personnel.ky.gov/Pages/JobSpecs.aspx. In addition, the Personnel Cabinet publishes monthly "classification and compensation change" reports in the middle of each month that outline the changes in job specifications or requirements across state government. Jobs also can be found through a searchable webpage the Personnel Cabinet operates at https://careers.ky.gov/. 
In addition, the  state of Kentucky publishes the name and salary of all state employees on its "Open Door" website. The searchable salary system is updated on the 7th and 24th of each month. That site is searchable by employee name, salary start range, salary end range, job title and cabinet of employment. </t>
  </si>
  <si>
    <t xml:space="preserve">A spokesman for Delaware's executive budget office says the Joint Finance Committee, which appropriates government expenditures, operates in a nonpartisan fashion. But Democrats, who vastly outnumber Republicans in the Delaware General Assembly, control the committee through sheer numbers. Eight Democrats on the Joint Finance Committee outnumber four Republicans. The imbalance is also reflected on the General Assembly's capital budget committee. Given the disproportionate share of Democrats, Republicans are unable to influence the work of either budget committee. </t>
  </si>
  <si>
    <t>The government often acts on recommendations from the Legislative Auditor. Nevada law provides for a clear process that must be followed when an audit is released. The audited agency has 60 days to prepare a plan of action correcting any problems. Six months later, the Department of Administration visits the agency to verify compliance. If an agency fails to create or implement a plan, its funding can be withheld — a consequence that Legislative Auditor Paul Townsend says has sometimes been threatened but that he's never seen carried out in his 14 years on the job.
An audit of the state's taxicab authority, released in 2013, found that the authority had failed to put in place adequate protections against long-hauling of passengers. The audit led to legislation requiring the authority to develop a computer system to better track trips, and taxis now contain information for passengers about typical routes and travel times to major resorts. The success garnered the Audit Division an award from the National State Auditors Association.
In March 2015, Nevada officials announced they were closing the state's only maximum security juvenile prison after a report from the Audit Division identified serious safety problems at the facility.
While the Division of Internal Audits' 2014 annual report says that nearly 90 percent of its audit recommendations have been fully implemented, research did not turn up any examples of significant, high-profile changes at state agencies prompted by a DIA audit during the study period.</t>
  </si>
  <si>
    <t>Phone interview March 12, 2015, with Francis De Luca, president of Civitas Institute.  
Phone interview Feb. 25, 2015, with Jane Pinsky, director of NC Coalition for Lobbying and Government Reform. 
Phone interview Feb. 28, 2015, with Bob Hall, executive director of Democracy North Carolina. 
Raleigh News &amp; Observer article March 19, 2015, by Jane Stancil,State House Elects 8 to UNC Board, Including 5 New Members,  http://www.newsobserver.com/news/local/education/article15402119.html
Raleigh News &amp; Observer article Nov. 14, 2015, by John Frank, McCrory to attend another private, big money retreat.
http://www.newsobserver.com/news/politics-government/politics-columns-blogs/under-the-dome/article10283972.html
Institute of Southern Studies article Jan. 11, 2013, by Sue Sturgis,"Cabinet of Controversy: N.C. Gov. Pat McCrory’s 5 most dubious appointments: 
http://www.southernstudies.org/2013/01/cabinet-of-controversy-nc-gov-pat-mccrory-s-5-most.html</t>
  </si>
  <si>
    <t>No such law exists. 
 WVC6B-2-2a(a), Probable Cause Review Board. Complete through 2014.
 http://www.legis.state.wv.us/WVCODE/ChapterEntire.cfm?chap=06b&amp;art=2&amp;section=2A#02
 WVC6B2-4(v) Processing Complaints; Dismissals; Hearings; Disposition; Judicial Review. Complete through 2014.
 http://www.legis.state.wv.us/WVCODE/ChapterEntire.cfm?chap=06b&amp;art=2&amp;section=4#02</t>
  </si>
  <si>
    <t>The Commission on Judicial Performance, created in the Constitution, is the disciplinary agency for all state-level judges. It consists of 11 members appointed to staggered, four-year terms.</t>
  </si>
  <si>
    <t>Wis. Stat. § 19.43 (4) (7) (8) Financial Disclosure, http://docs.legis.wisconsin.gov/statutes/statutes/19/III/43 (1973)</t>
  </si>
  <si>
    <t>Amendment 66 (1988) to the Arkansas Constitution created the Judicial Discipline and Disability Commission, which investigates and enforces rules regarding judicial ethics.
The Commission is composed of nine members: three justices or judges appointed by the Supreme Court; three licensed attorneys who are not justices or judges, one appointed by the Attorney General, one by the President of the Senate, and one by the Speaker of the House; and three members appointed by the governor. 
The Commission initiates investigations on its own concerning misconduct of all justices and judges, as well as receiving complaints and investigating. The Commission can impose sanctions for violations of the professional and ethical standards governing judicial officers and conviction of a felony, and can recommend suspension, leave or removal from office for violations or for physical or mental disability that prevents proper performance. The Commission by majority vote can reprimand or censure judges or justices, who may appeal to the Supreme Court. The Commission can also recommend to the Supreme Court that a judge or justice be suspended or be removed (the Supreme Court, en banc, may act upon the recommendation). In hearings involving a Supreme Court justice, all Supreme Court justices are disqualified from participation.</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</si>
  <si>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t>
  </si>
  <si>
    <t>The state publishes a list of job vacancies on its State Employment Center website. It is updated daily. It also publishes a list of authorized and filled positions in its annual workforce report. However, that report currently lags several years behind, with the most recent one available covering fiscal year 2013. "None of those reports that used to be available are available anymore," the head of the state's public employees union said. The state's fiscal year runs from July 1 through June 30.</t>
  </si>
  <si>
    <t>No such law exists.
 Elected and appointed officials, candidates, and appointees — Reports of financial affairs and gifts, RCW 42.17A.700, 2010
 http://apps.leg.wa.gov/rcw/default.aspx?cite=42.17A.700</t>
  </si>
  <si>
    <t>Julie Ann Grimm, Santa Fe Reporter, editor, 3 April 2015, via phone.
Rob Nikolewski, Watchdog.org, former state capitol reporter, 10 April 2015, via phone.
The man who discovered Susana Martinez could also be her downfall, National Journal, Daniel Libit, 21 November 2013, 
http://www.nationaljournal.com/magazine/the-man-who-discovered-susana-martinez-could-also-be-her-downfall-20131121
Lt. Gov. Sanchez defends $1,388 flight; Democrats say it's politics, Capitol Report New Mexico, 15 February 2013, 
http://www.capitolreportnewmexico.com/2013/02/lt-gov-sanchez-defends-1388-flight-democrats-say-its-politics/
PED culled teacher list, the Albuquerque Journal, Dan Boyd, 13 June 2012, 
http://www.abqjournal.com/112477/north/ped-culled-teacher-list.html</t>
  </si>
  <si>
    <t>The Arizona Constitution was amended in 1970 to create the Commission on Judicial Conduct. This commission has authority to investigate complaints and then either reprimand judges or call for hearings and possible disciplinary action from the Arizona Supreme Court.</t>
  </si>
  <si>
    <t>The Department of Administrative Services publishes a database of job openings available to all applicants, in addition to job openings for current permanent state employees. The database can be searched by location, department and keywords. Individual entries contain detailed descriptions and information on how to apply. An additional section provides an index of the job descriptions for state executive branch positions, however, it does not include the number of such positions available.
In an interview, Caleb Hunter, head of marketing and communications for the Iowa Department of Administrative Services, said the department does not publish the number of positions authorized or actually filled.</t>
  </si>
  <si>
    <t>Section 106.1045 in Florida law forbids the use of campaign contributions for personal benefit of a candidate or his or her family.   
106.1045 Use of campaign funds — A candidate or the spouse of a candidate may not use funds on deposit in a campaign account of such candidate to defray normal living expenses for the candidate or the candidate’s family, other than expenses actually incurred for transportation, meals, and lodging by the candidate or a family member during travel in the course of the campaign.
And under Florida law, a candidate must close his or her campaign account within 90 days of the end of the campaign; they cannot be converted into a non-candidate committee  Unspent or surplus campaign funds can only be utilized for specific and limited purposes, according to sections 106.141 and 106.11.
106.141, Disposition of surplus funds by candidates.—
(1) Except as provided in subsection (6), each candidate who withdraws his or her candidacy, becomes an unopposed candidate, or is eliminated as a candidate or elected to office shall, within 90 days, dispose of the funds on deposit in his or her campaign account and file a report reflecting the disposition of all remaining funds. Such candidate may not accept any contributions, nor may any person accept contributions on behalf of such candidate, after the candidate withdraws his or her candidacy, becomes unopposed, or is eliminated or elected. However, if a candidate receives a refund check after all surplus funds have been disposed of, the check may be endorsed by the candidate and the refund disposed of under this section. An amended report must be filed showing the refund and subsequent disposition.</t>
  </si>
  <si>
    <t>The State Personnel Department publishes online a comprehensive listing of state jobs, listed in alphabetical order, based on their job titles. The listing includes a minimum, mid-point in career and maximum salary levels, along with state job category codes describing the job function. But the list does not include a complete job description. This listing is updated as soon as changes occur, said Ashley Hungate, director of communications for the Department of Personnel. 
Another data listing is the State of Indiana 2014 Pay Plan, comparing skill levels and maximum and minimum salary levels by job categories. 
The state's job site lists current openings, giving jobseekers the ability to search for jobs, manage their resumes, create profiles, and apply online. This site is updated daily as need jobs need to be posted, said Hungate.
The State Personnel Department's online comprehensive listing of state jobs does include updated data on all authorized and filled positions, including titles, salary data and job functions.</t>
  </si>
  <si>
    <t>The Secretary of State's communications director insists that, although the power is not outlined in statute, the office's Elections Integrity Unit has the ability to initiate investigations independently, without a formal complaint.
However, a review of all investigation reviews and referrals available on the website indicates that all resulted from a submitted complaint, with the exception of two election reviews, both in August 2013, resulting from high rates of voting irregularities caused by incorrect ballot issuance and handling. The remaining 16 were all triggered by complaint.
The unit has no ability to sanction offenders and can only conclude an investigation by closing it with no finding of wrongdoing or by referring the case to the relevant prosecuting attorney or other authority.</t>
  </si>
  <si>
    <t>John Carroll, former acting director of the Alabama Ethics Commission, May 1, 2015, telephone interview. 
Mike Cason, al.com, state government reporter, April 12, 2015, telephone interview.
Kim Chandler, The Associated Press, Alabama state government reporter, April 1, 2015, telephone interview.
“In Alabama Legislature ethics sweep, details remain,” David White, staff writer, The Birmingham News, Dec. 17, 2010. http://blog.al.com/spotnews/2010/12/in_alabama_legislature_ethics.html, accessed May 2, 2015.
”Alabama Ethics Commission Director Jim Sumner wins award from national group,” The Associated Press, al.com, Dec. 11, 2013. http://blog.al.com/wire/2013/12/alabama_ethics_commission_dire.html, , accessed May 2, 2015.
---
Peer Reviewer Source: 
http://www.al.com/news/index.ssf/2015/02/alabama_ethics_commission_name.html</t>
  </si>
  <si>
    <t>The Alaska Commission on Judicial Conduct is a constitutionally-mandated entity composed of three state court judges, three attorneys who have practiced law in Alaska for at least 10 years, and three members of the public. Complains alleging judicial conduct may be filed by anyone, the ACJC must investigate.</t>
  </si>
  <si>
    <t xml:space="preserve">Delaware election law lists all authorized campaign expenses. Paying for campaign-related travel is authorized, but personal travel is not. Paying for office rent is allowed, but paying a home mortgage is not allowed. There are also specific provisions for disposing of "leftover funds" in a campaign committee. Election law says "any funds remaining in any political committee which has completed its activities and paid all its creditors shall be paid to a successor committee or committees without being subject to the contribution limits set forth in this chapter or shall be donated to any religious, charitable, educational or scientific organization exempt from Delaware income tax under § 1902(b)(2) of Title 30 or to any volunteer fire company."
The candidates don't lose control over the leftover funds, but the law prescribes ways they must handle the money. Money can be transferred to a successor non-candidate committee, but contribution limits would then apply on the transfer. "For purposes of this section, the term "successor committee" shall include any political committee, or committees, as that term is defined by § 8002(19) of this title; provided, however, that where the successor committee is one other than a candidate committee formed to promote the election of the same candidate to a different office than that for which the candidate's original candidate committee was formed, the contribution limits set forth in this chapter shall apply." § 8022 </t>
  </si>
  <si>
    <t>Alabama does have a special disciplinary agency and mechanism for the judicial system. It consists of the Judicial Inquiry Commission, which is the investigative arm, and the Court of the Judiciary. 
The Judicial Inquiry Commission is made up of nine judges, lawyers and non-lawyers appointed by the Supreme Court, the governor and the Alabama State Bar. It conducts investigations into judges’ actions based on complaints from others or on its own. 
The JIC can file a complaint with the Court of the Judiciary if a majority of the members decide there is reasonable basis to charge a judge with violation of a Canon of Judicial Ethics, misconduct in office or failure to perform his or her duties; or to charge that the judge is physically or mentally unable to perform his or her duties. The JIC’s activities are secret up to the point that it files a charge with the Court of the Judiciary. If that happens, the JIC acts as the prosecutor in a trial before the Court of the Judiciary.
The Court of the Judiciary consists of nine members, who are judges at varying levels, lawyers and non-lawyers appointed by the state Supreme Court the Circuit Judges' Association, the District Judges' Association, the Alabama State Bar and the governor. The non-lawyers appointed by the governor are subject to Senate confirmation. If after hearing a case the court decides the accused judge violated a Canon of Judicial Ethics, failed to perform his or her duties or committed misconduct while in office, the court has the authority to remove the judge from office, suspend the judge without pay, censure the judge or apply other sanctions allowed by law. If the court decides the judge is physically or mentally unable to perform his or her duties, it may suspend the judge with or without pay, or retire the judge.
Judges may appeal the ruling of the Court of the Judiciary to the state Supreme Court. 
Judges also are subject to the state’s Ethics Law and may be investigated by the state Ethics Commission if problems arise.</t>
  </si>
  <si>
    <t>While Mississippi's Secretary of State monitors elections, the office does not have the legal authority to undertake an investigation into any alleged violation of law. The SOS 2014 primary report states that the office received two calls from voters complaining of individuals soliciting signatures for a petition inside the polling place, a violation of election law. It also received five calls complaining of campaigning efforts taking place within 150 feel of polling locations, another violation. However, the report states that a designated poll manager, or bailiff, is responsible for enforcement of these laws, and the SOS report does not indicate how the violations were alleviated.
The Secretary of State is the chief election officer in Mississippi. The Attorney General will initiate an investigation into an allegation of election law violation if the office is notified of such violations from any source. Since Jan, 2013, the Attorney General's office has identified 19 election fraud cases: 12 closed and 7 active.  The office also claims it sends investigators to polls where reports of potential problems occur. It also regularly provides training to circuit clerks and election commissioners as to the laws and updates to laws.
"However, Mississippi’s counties and municipalities are independently charged, by law, with the conduct of all elections. Issues requiring investigation or prosecution must be referred to or brought to the attention of the counties’ district attorneys or the office of the Attorney General," according to an email from Secretary of State Communications Director Pamela Weaver.</t>
  </si>
  <si>
    <t>Idaho publishes all authorized civil service positions, complete job descriptions, openings and total positions, and the listings are frequently updated. There are links on the state Division of Human Resources website, under the title “Job Seekers,” to Current Openings, Temporary Openings, and Promotional Opportunities, for which existing state employees can apply. In each of those areas, clicking on the job will pull up a full job description, pay range, work location, qualifications, and application requirements and links.
 Also on the DHR website, under the title “Compensation,” there are links to complete job descriptions for all state jobs, whether or not there are openings for those jobs; job classification data and pay grades; occupational groups and definitions; and the current state pay schedule.
 In addition, on the state controller’s “Transparent Idaho” website, there are listings and statistics about all state jobs and the pay current employees in those jobs receive.</t>
  </si>
  <si>
    <t xml:space="preserve">Campaign funds may not be used "to defray normal living expenses for the candidate, the immediate family of the candidate or any other individual." And no committee can use any services, money or contributions for anything other than campaign purposes.
The statutes specify the use of unspent campaign funds: The campaign treasurer of a candidate committee or a political committee must take care of surplus campaign contributions by giving the surplus to a party committee or a political committee "organized for ongoing political activities." Or, surplus funds would be returned to contributors, given to the Citizens' Election Fund, or given to a charity. The money cannot be set aside for a candidate's future campaign.  
 </t>
  </si>
  <si>
    <t>The legislative mechanism to create an ethics entity out of members of the state House and Senate is inherently flawed. The committee is made up of politicians and therefore cannot be completely protected from political interference. 
The Commission on Judicial Ethics and Conduct is an independent state agency, according to the Wyoming Commission on Judicial Ethics and Conduct 2014 Annual Report.  
Mel Orchard, an attorney member of the commission, said the commission operates independently and without any pressure from politicians. 
"In a state with elected judges there is a lot of pressure to politicize everything," he said. "That's one of the beautiful things about the system in Wyoming: Judges are not elected, they're appointed using a system to ensure impartiality."</t>
  </si>
  <si>
    <t>The Office of Secretary of State is not legally responsible for the direct oversight or control of elections. Rather, counties, cities and townships are responsible for administering the elections process. 
Any election enforcement issues or problems are handled by private entities that present lawsuits, file complaints or refer incidents to county attorneys, who then investigate and prosecute incidents when deemed appropriate said Furlong. Penalties are not doled out at the state level. 
The Office of the Secretary of State is responsible monitoring and evaluating election procedures in at least four precincts in each congressional district by the State Canvassing Board under Minnesota Statues Chapter 206, Section 206.895. Post-Election Review Results, which are overseen by the Secretary of State but conducted by county election officials, are posted on the Office of the Secretary of State’s website.</t>
  </si>
  <si>
    <t>Hawaii state government does not post a list of job descriptions and the number of jobs authorized and filled. The only posting of positions is via the state's Hirenet website, which is a searchable database of open positions for the public, and a list of open positions only, with no job description.</t>
  </si>
  <si>
    <t>A YES score is earned if in law there is a disciplinary agency (or equivalent mechanism) for the judicial system. 
A NO score is earned if no such law exists.</t>
  </si>
  <si>
    <t xml:space="preserve">By law, the Government Accountability Board members must be nonpartisan (which means not belonging to political parties or making endorsements or campaign donations), and as nonpartisan retired judges, all the members have past experience as trained decision makers. In practice, however, while the G.A.B. is considered an independent agency, that independence is not absolute, says GAB PIO Reid Magney. "The executive, legislative and judicial branches of government all play a statutory role with the Board, but no one branch controls the Board. The G.A.B. is accountable to the Governor, who appoints the six members of the Board from nominations submitted by a committee of current Court of Appeals judges.  Five of the six current members were appointed by Governor Walker.  Board members are accountable to the Senate, which has the power to confirm or reject the Governor’s appointments. "
The Board is also accountable to the Joint Committee on Legislative Organization under Section 5.05 (5f), which says that the committee “shall be advisory to the board on all matters relating to operation of the board.”  Every two years the G.A.B. is accountable to the Governor and Legislature through the Biennial Budget.  The Legislature has the power of the purse, and the power to approve positions.  The Board is accountable to the Statutes which govern its responsibilities and authority, and many of the Board’s actions can be reviewed by the courts.  Any administrative rules promulgated by the Board must go through the same process used by any other state agency.
However, the existence of the Government Accountability Board is currently under attack by Republican legislators. "The GAB is a rogue agency that ignores state law and operates against its founding principle," said the Legislative Joint Finance Committee leaders on July 10, 2015. The statement cited a report from the Wall Street Journal of a potential coordinated effort to target conservative groups between the Obama Administration and the Government Accountability Board (GAB).
The Judicial Service Commission has nine members serving three-year terms: five nonlawyers nominated by the governor and appointed with the advice and consent of the senate; one trial judge of a court of record and one court of appeals judge appointed by the supreme court; and 2 members of the State Bar of Wisconsin, who are not judges or court commissioners, appointed by the supreme court.  In practice James Alexander served as executive director from 1990 to 2013, more than 20 years and the commission is not subject to fear or favor. 
---
Peer Reviewer comment: Agree.
Most Republican criticisms of the GAB are motivated by partisanship, not evidence. </t>
  </si>
  <si>
    <t xml:space="preserve">Delaware state government publishes the number of positions authorized each year in the budget, alongside itemized appropriations. General Fund authorized positions were 26,112.5 in Fiscal Year 2015, which ended June 30, 2015. 
Robert Scoglietti, spokesman for the Delaware Office of Management and Budget, said "reports on filled positions are produced as necessary." Reports on positions filled do not appear to be regularly, publicly available.
Job descriptions are publicly available when jobs are open and posted at delawarestatejobs.com. </t>
  </si>
  <si>
    <t>Utah Code 20A-11-1603, Campaign and Financial Reporting Requirements, Financial disclosure form -- Required when filing for candidacy -- Public availability, Amended by Chapter 18, 2014 General Session 
http://le.utah.gov/xcode/Title20A/Chapter11/20A-11-S1603.html?v=C20A-11-S1603_2014040320140313
 Corroborated by: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</si>
  <si>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No such law exists.
 John Bloomer, Secretary of the Senate, personal Interview Jan. 20, 2015.
 Former House Majority Leader Floyd Nease personal interview Feb. 4, 2015.</t>
  </si>
  <si>
    <t>Georgia publishes job descriptions on the Department of Administrative Services (DOAS) Team Georgia website. 
 The listings are also available at the State Department of Labor. 
 Every state job and its salary is listed on the State Auditor's website by department. 
 But the state does not publish the number of authorized and filled positions yearly.</t>
  </si>
  <si>
    <t>Josh Margolin, ABC News reporter and former statehouse reporter for The Star-Ledger, 2/8/15 interview.   
Star-Ledger Editorial Page editor Tom Moran, 2/16/15 interview.    
Christie Has History of Bullying, Petty Attack, Newsmax, 25 Dec. 2013, By Drew MacKenzie and Greg Richter: http://www.newsmax.com/Newsfront/Christie-Bridgegate-foes-New-Jersey/2013/12/24/id/543733/    
Exclusive: Prosecutor Is Closing In on Gov. Christie Indictments against four cronies are near certain, sources say. Only question is if David Samson, 
Christie's longtime mentor, will flip, Esquire, 6/19/14, BY SCOTT RAAB AND LISA BRENNAN: http://www.esquire.com/blogs/politics/christie-investigation  
Christie Allegedly Diverted Millions In Hurricane Sandy Relief Funds To Pay For TV Ads Starring Himself, BY IGOR VOLSKY, Think Progress, JANUARY 13, 2014: http://thinkprogress.org/home/2014/01/13/3152271/6-need-know-federal-investigation-chris-christies-sandy-relief-funds/    
Christie used Sandy funds for senior complex in town where mayor endorsed him,The Star-Ledger By Matt Friedman | The Star-Ledger on January 28, 2014: http://www.nj.com/politics/index.ssf/2014/01/questions_raised_about_christies_use_of_sandy_funds_to_build_complex_in_town_where_mayor_endorsed_hi.html   
Christie's records of canceled meetings with Jersey City mayor are subpoenaed: report, Jersey Journal, January 07, 2015: http://www.nj.com/hudson/index.ssf/2015/01/christies_records_of_cancelled_meetings_with_jersey_city_mayor_are_subpoenaed.html
Governor's office: NJ taxpayers spent $124,000 on three Christie trade missions, by Melissa Hayes, June 12, 2015, http://www.northjersey.com/news/governor-s-office-nj-taxpayers-spent-124-000-on-three-christie-trade-missions-1.1355250?utm_source=Sailthru&amp;utm_medium=email&amp;utm_term=Wake%20Up%20Call%20NJ&amp;utm_campaign=Wake%20Up%20Call</t>
  </si>
  <si>
    <t>Chapter 571 of the Texas Government Code (Open Government, Ethics), Effective 1993.  
http://www.statutes.legis.state.tx.us/Docs/GV/htm/GV.571.htm</t>
  </si>
  <si>
    <t>The Ethics Commission is not immune to political pressure. 
 By law, the governor appoints members of the Ethics Commission, which allows a governor some control over the process. During the 2014 Special Session, the Legislature passed an act restructuring the Ethics Commission by reducing its members from 12 to 9. In July 2014, Gov. Earl Ray Tomblin appointed seven former members to the newly restructured commission, but didn’t appoint three former members, including its controversial chairman, Kemp Morton, a Huntington attorney. 
 Shortly before leaving office, Morton proposed that the commission fire its executive director without giving a reason, a motion the commission approved. According to newspaper accounts, the commission had directed its executive director Joan Parker to take lobbying actions which angered some legislators, and the commission wanted to deflect legislative anger by firing the current director and hiring a new one who wouldn’t be carrying her predecessor’s baggage.
 Morton said there were other reasons for the firing that he could not discuss, and he said that he personally had exceeded the time he could serve so he was not eligible for reappointment. Asked whether the commission was immune from political pressure, however, Morton said: “No. If they do something that the Legislature doesn’t like, they can change the law.”
 During her tenure as new executive director, however, Rebecca Stepto said she had witnessed the commissioners conducting open discussions and making independent decisions in open, public meetings.</t>
  </si>
  <si>
    <t>No such law exists.
 Confirmed Drew Rawlins, executive director of the Bureau of Ethics and Campaign Finance, in a phone interview on Dec. 18, 2014.</t>
  </si>
  <si>
    <t>Bipartisanship rules as the budget process begins. The political breakdown of majority and minority party lawmakers on the Appropriations Committee mirrors that of the General Assembly. In the 2015 legislature, the committee had 33 Democrats and 24 Republicans, and the minority party members participated actively. 
But, during the 2013 and 2014 legislative sessions, once the subcommittees made their recommendations, the bipartisanship largely ended because the support of the minority party was not needed to pass a budget. And in April 2015, after the governor submitted a spending plan legislators and others considered too deeply flawed to approve, state Republicans submitted their own budget. Their plan was criticized by the governor and union leaders, but Democratic lawmakers appeared to be open to a number of its provisions.</t>
  </si>
  <si>
    <t xml:space="preserve">An up-to-date listing of job postings is available through the website of the Department of Administrative Services (DAS), which provides links to job openings in department or agency. The openings contain descriptions of the duties associated to the position. But no listings or reports on the number of state positions that have been authorized or filled or that contain the job descriptions of all positions could be found.
A union official said in March that openings in the Public Safety and Correction departments have been the only ones being filled. In the years after the recession, openings in many other departments and agencies were staying vacant, he said.  </t>
  </si>
  <si>
    <t>Audits by the Nebraska Auditor of Public Accounts frequently have led to administrative or legislative changes in procedures or law, including:
 •Establishment of a new Office of Public Guardian to provide professional state-paid guardians for incapacitated people if no relative or other volunteer could be found to take care of their affairs. This move came after APA audits led to criminal charges against a Nebraska woman who embezzled about $600,000 in benefits assigned to disabled and elderly clients to which she had been a court-appointed guardian. 
 •The Nebraska Department of Health and Human Services hired new leadership and changed procedures in response to an APA audit that found multiple instances of recipients of federal energy assistance using the money for expenses unrelated to energy.
 •After an audit of a state program that assists Nebraskans with health care costs found "gross mismanagement," nearly half the participants were dropped from the rolls. 
 Some agencies and institutions, however, have disputed the auditor's reports, or failed to cooperate. The University of Nebraska system often challenges the office's findings, while other agencies delay access or information to the office, slowing its audits.</t>
  </si>
  <si>
    <t>No such law exists.
Phone interview, State Senator Brad Hutto, June 5, 2015</t>
  </si>
  <si>
    <t>Colorado publishes all of its open positions online and in a variety of other places. The Department of Personnel and Administration publishes a workforce report each year about what positions have been filled and attrition they’ve seen. Job descriptions are posted as a portion of job postings, though they’re less complete than how the full description appears, which is a public record. 
“Our job postings are pretty expansive,” said Sabrina D'Agosta, the policy director for the Colorado Department of Personnel and Administration. The state posts them on a state job opportunities website, and also uses social media platforms like Twitter to push them out. 
The job listings can be seen on the public website: http://agency.governmentjobs.com/colorado/default.cfm
One issue, though, is when employers make lateral transfers, which they might not post. Colorado has seen issues where an opening for a state classified position comes up, but the employer might make it an unclassified position before it’s filled again.</t>
  </si>
  <si>
    <t>In law, decision-makers at state run pension funds are required to file asset disclosure forms.</t>
  </si>
  <si>
    <t>No such law exists. 
Ross Cheit, chairman, Rhode Island Ethics Commission, Interview, Feb. 13, 2015, phone.
Jason Gramitt, deputy, Rhode Island Ethics Commission, Interview, Feb. 13, 2015, phone. 
John Marion, executive director, Common Cause Rhode Island, Interview, Dec. 18, 2014, Providence, RI, in-person.</t>
  </si>
  <si>
    <t>The JBC has gotten more partisan in recent years, and 3-3 splits, which equal a no vote, aren’t uncommon, said former Denver Post journalist Tim Hoover whose reporting focused on the state budget, and who now works as communications director for the Colorado Fiscal Institute. But, he said, “No one gets treated like dirt or anything because they’re in the minority.”
 Partisanship has, however, bubbled up in media reports about the JBC’s actions.
 The Joint Budget Committee is made up of six lawmakers, including “the chairman and one majority and one minority member of the House Appropriations Committee, and the chairman and one majority and one minority member of the Senate Appropriations Committee.” Members of the JBC serve two-year terms and “are selected following the general election in the same manner as members of other standing committees.”
 For instance, before Republicans took control of the Colorado Senate, a state program existed where unauthorized immigrants could obtain driver licenses. “But with Republicans now in control of the Senate, the legislature’s joint budget committee has largely stripped the program of the money it needs to operate,” wrote The New York Times in early 2015.</t>
  </si>
  <si>
    <t>Public Official and Employee Ethics Law, Title 65 (Public Officers), Sections 1104(a) (Statement of financial interests required to be filed - public official or public employee), http://www.legis.state.pa.us/cfdocs/legis/LI/consCheck.cfm?txtType=HTM&amp;ttl=65&amp;div=0&amp;chpt=11
Robert P. Caruso, executive director of the State Ethics Commission, 30 January 2015, Harrisburg, Pennsylvania, interview by phone.</t>
  </si>
  <si>
    <t xml:space="preserve">Recommendations are usually implemented. Recommendations are heard by the legislative audit division and the agency. Then the agency creates a corrective action plan, unless the agency has a strong disagreement with the recommendation, which is rare. In the  audits that are required every two years the auditor notes if corrective actions were taken or not. 
Corrective actions based on audit reports often come from legislative action. For example, there are several bills currently addressing issues uncovered during audits including school transportation funding structure, board of investment membership credentials, fee structure of professional licensing boards, childhood immunization programs, insurance loss mitigation program policy and the universal system benefits program for energy.
The auditor also works with agency management throughout every audit so management understands the auditor's position.  The legislative auditor follow-ups on implementation status approximately a year following the recommendation and reports the status of prior recommendations. </t>
  </si>
  <si>
    <t>Oregon Revised Statutes Chapter 244 - Government Ethics (1974), Section 244.290.</t>
  </si>
  <si>
    <t>Job descriptions for vacancies are listed on agency websites as well as the state’s employment website, “Arkansas State Jobs.” In addition, a comprehensive listing of all state government positions, including salary, is available on the state’s Transparency website, updated daily. All of this information is available and searchable in real time on the website rather than in the form of an annual report (a new hire would be included as soon as they received a paycheck).</t>
  </si>
  <si>
    <t>NC GS 138A-28 Review and evaluation of statements of economic interest; http://www.ncleg.net/EnactedLegislation/Statutes/HTML/BySection/Chapter_138A/GS_138A-28.html
In person interview Feb. 18, 2015, with Perry Newson, Ethics Commission executive director. 
Phone interview March 11, 2015, with Chris Fitzsimon, director of NC Policy Watch.</t>
  </si>
  <si>
    <t>California publishes civil service job descriptions and information about job openings. The number of positions authorized and filled is available internally for state human resources staff. Departments also post job openings at their offices. Some job descriptions are out of date, however. Employment information is available as a public record.</t>
  </si>
  <si>
    <t>North Dakota Century Code, § 16.1-09-06, 1981, http://www.legis.nd.gov/cencode/t16-1c09.pdf.</t>
  </si>
  <si>
    <t>No such law exists. 
 Tony Bledsoe, Legislative Inspector General, Columbus, 12-31-14 email</t>
  </si>
  <si>
    <t xml:space="preserve">Lee Slater, executive director of Oklahoma Ethics Commission, telephone interview 1/30/15 1:30 p.m. </t>
  </si>
  <si>
    <t>Mary Baker, Commissioner of Political Practices, program supervisor, 9 March 2015 and 30 April 2015, Helena, Montana, email
Charles S. Johnson, Lee Newspapers State Bureau, Bureau Chief, 24 February 2015, Helena, Montana, email
Nearly $6.1 million spent to influence lawmakers, Charles S. Johnson, Helena Independent Record, 29 May 2013, http://helenair.com/news/local/govt-and-politics/nearly-million-spent-to-influence-lawmakers/article_675881b6-c7fc-11e2-bfb5-001a4bcf887a.html
Steve Brown, Attorney, Retained counsel for the Commissioner of Political Practices until 2011, 10 March 2015, Helena, Montana, telephone</t>
  </si>
  <si>
    <t>In practice, the government publishes state civil service job descriptions and the number of positions. The Governor's Office of Strategic Planning &amp; Budgeting provides those details in annual reports. The Joint Legislative Budget Committee produces a similar annual report.</t>
  </si>
  <si>
    <t>Charles S. Johnson, Lee Newspapers State Bureau, Bureau Chief, 5 February 2015, Helena, Montana, telephone
Bruce Tutvedt, State Senator, Kalispell (R), 2 February 2014, email, Kalispell, Montana.
Mitch Tropila, State Representative, Great Falls (D), 20 March 2015, telephone, Helena, Montana. 
Same day registration ban fails, John S. Adams, Great Falls Tribune, 5 November, 2014, http://www.greatfallstribune.com/story/news/politics/2014/11/04/voters-weigh-initiatives/18508533/
Commissioner of Political Practices, Dismissal of Complaint, Essman vs. McColloch, http://politicalpractices.mt.gov/content/2recentdecisions/EssmannvMcCullochDecision</t>
  </si>
  <si>
    <t>Democrats, who have strong majorities in both houses, control the two budget-writing committees and the conference committee that drafts the final version. 
 Republicans, whose votes are not needed for passage of the budget, have little influence on the outcome. GOP leaders have complained about being shut out of the process, but they do not have the votes to change the situation.</t>
  </si>
  <si>
    <t>Collin Reischman, The Missouri Times, Jefferson City, Missouri, 24 April 2015, interview by phone.
Brad Ketcher, Ketcher Law Firm LLC, St. Louis, Missouri, 27 April 2015, interview by phone.
James Klahr, executive director, Missouri Ethics Commission, 1 May 2015, interview by email.
Lobbyist, Missouri Ethics Commission, accessed 27 April 2015, http://mec.mo.gov/EthicsWeb/Lobbying/Lob_SearchLob.aspx</t>
  </si>
  <si>
    <t>The Joint Budget Committee spans across both chambers, including 56 members in all, and broadly speaking the membership and leadership is divided in an equitable fashion. In 2013, the chairs were one Democrat and one Republican and the vice-chairs were one Democrat and one Republican (this despite the fact that Republicans controlled both chambers). In 2015, one chair was a Democrat, while the other three were Republicans (GOPs now have big majorities in both chambers). The overall membership of the committee is generally split in relative proportion to the makeup of the bodies as a whole (which of course means that one party or the other may have a significant majority). By reputation, the Joint Budget Committee is generally considered by legislators, state agencies, and civil society organizations to be, relative to other legislative committees, more focused on an efficient review process than partisan agendas or bickering. However, some have accused the Joint Legislative Auditing Committee, which is responsible for investigations into financial irregularities, of becoming hyper-partisan in recent years.</t>
  </si>
  <si>
    <t xml:space="preserve">Mississippi Secretary of State's office: sos.ms.gov/elec/portal/msel2/page/search/portal.aspx
Pamela Weaver - Director of Communications - Mississippi Secretary of State: e-mailed answers to questions - March 8, 2015
Lynn Evans - President of Common Cause Mississippi: e-mailed answers to questions April 5, 2015 </t>
  </si>
  <si>
    <t>Robynn Kuhlmann, University of Central Missouri, 10 April 2015, Warrensburg, MO, interview conducted by phone.
Jason Hancock, Kansas City Star, Kansas City, Missouri, 21 April 2015, interview by phone.
Collin Reischman, The Missouri Times, Jefferson City, Missouri, 24 April 2015, interview by phone.
Thomas Schweich, Audit of the Office of the Governor, September 2012, accessed 12 April 2015, http://auditor.mo.gov/Repository/Press/2012-95.pdf
Commission Cases-Final Actions Search, Missouri Ethics Commission, accessed 13 April 2015, http://www.mec.mo.gov/EthicsWeb/Compliance/Compliance_CASearch.aspx</t>
  </si>
  <si>
    <t>The governor has an online calendar that includes names of some organizations and departments as well as an agenda where applicable. The calendar, however, is only available for current and future dates and does not include past calendars.
 The governor's calendar will also be available via a FOIA request. Calendars for past governors are available through a FOIA request. 
 In addition, the legislative calendars of both the state house and senate are available online, which shows days and times each are in session and includes committees as well. 
 The personal calendars of legislators that show meetings with groups or organizations are not available - neither online or via a FOIA request.</t>
  </si>
  <si>
    <t>In practice, the committees that comprise the budget oversight bodies, the Appropriations Committees and the Joint Legislative Budget Committee, are made up of members from both parties, though members of the minority party regularly complain that they are excluded from the budget process, despite sitting on the committee. 
The makeup of the appropriations committees reflects the makeup of the chambers overall, providing one party dominance. The Joint Legislative Budget Committee is also made up of members of both parties, and while official votes in the appropriations committees regularly split along party lines, JLBC regularly makes decisions that do not split members' support along party lines.</t>
  </si>
  <si>
    <t>Like any other public writings of the state, the governor’s schedule is available, and, in fact, the Associated Press in Idaho files a request every month for the governor’s schedule and receives it under the provisions of the Idaho Public Records Law. The governor’s office also sends out a weekly schedule to all media on its press list.
 Legislators’ schedules also are public record under Idaho law, and would be available – if they existed. The schedules for legislative leaders like the Speaker of the House and the President Pro-Tem of the Senate can be requested and received from their administrative assistants under the public records law. But rank-and-file Idaho legislators have no staff, and there is no requirement that they create or post schedules. If they did so, under the content-based nature of the Idaho Public Records Law, the portion of the schedule that related to the conduct or administration of the public’s business would be a public record and available. But the law doesn’t require records to be created that don’t exist, just because someone has requested them; Idaho’s part-time, citizen legislature doesn’t have formal schedules available for all its 105 members, nor are they required to create or keep them.</t>
  </si>
  <si>
    <t>Hawaii's former Gov. Neil Abercrombie did make his calendar of public appearances public, but not his entire schedule or itinerary. 
 Gov. David Ige's public calendar is prominently displayed on the home page of his Governor's Office website. The calendar began being published in April, more than four months after he took office and after the study period. 
 Both governors' calendars include all public meetings and appearances. The governors did not claim exemptions not allowable under state open meetings laws.
 The concept of legislators' calendars being made public seemed foreign to staffers in the Senate leadership office, who stated they are not public records. Portions of the calendar of the House leadership may be a public record, and inquiries would be handled on a case-by-case basis.</t>
  </si>
  <si>
    <t>Mississippi insurance commissioner Mike Chaney virtually alone, miffed, Geoff Pender, Clarion Ledger, Jan 19, 2013. http://www.clarionledger.com/article/20130120/COL0601/301200032/
Tom Hood, Executive Director, Mississippi Ethics Commission, Jackson, Mississippi, April 30, 2015, interview.
Emails from information@philbryant.com to @rcsd.ms emails, Jan 22, 2015. Emails from accounts@msgop.org to @rcsd.ms emails, Sep. 4, 2013. 
"Speaker's Monday night use of Mississippi Capitol questioned, April 22, 2013, The Clarion-Ledger, http://www.clarionledger.com/article/20130422/NEWS010504/130422038/Speaker-s-Monday-night-use-Miss-Capitol-questioned-by-Democrats</t>
  </si>
  <si>
    <t>The Department of Administration annually publishes a Workforce Profile at the end of the  fiscal year, which includes a list of job positions filled in a section projecting the retirement date of each employee by department. However, only the title of an authorized job is provided in the Workforce Profile is the only description listed, and exactly what is done by the incumbent is not particularly clear given the brevity of some titles (i.e. Analyst, Office Assistant, Special Assistant.)</t>
  </si>
  <si>
    <t>Rachel E. Stassen-Berger, Capitol Bureau Chief, Pioneer Press, 31 March 2015, St. Paul, Minnesota, in-person interview.
View Lobbyist Disbursement Reports, Update List of Principal Expenditures, Minnesota Campaign Finance and Public Disclosure Board, 6 April 2015, http://www.cfbreport.state.mn.us/rptViewer/viewRptsLob.php
Principal Expenditures, Minnesota Campaign Finance and Public Disclosure Board, 7 April 2015, http://www.cfboard.state.mn.us/lobby/LobPrincipalExpend_Current.html</t>
  </si>
  <si>
    <t>Gary Goldsmith, Minnesota Campaign Finance and Public Disclosure Board, Executive Director, 4 March 2015, St. Paul, Minnesota, in-person interview.
Audit: Dayton misused plane, Rachel E. Stassen-Berger, Star Tribune, 17 January 2014, http://www.startribune.com/politics/statelocal/240665271.html
Dayton violated law in campaign use of state plane, Rachel E. Stassen-Berger, Star Tribune, 16 January 2014, http://www.startribune.com/politics/statelocal/240514751.html
Minnesota Statutes, Chapter 43A, Section 43A.32, 2014 https://www.revisor.mn.gov/statutes/?id=43A.32</t>
  </si>
  <si>
    <t>Interview with Eileen Canzian, Politics Editor, Baltimore Sun by telephone, 3/17/15; 
Interview with Michael Dresser, Baltimore Sun veteran political reporter by telephone 3/21/15. 
Interview with Michael Lord, exe dir Md. Ethics Commission, by telephone 3/12/15
Lobbying registration form here on Ethics Commission website: https://lobby.ethics.state.md.us/print/registration_print.cfm?regID=38571
Public access to lobbying reports: https://lobby.ethics.state.md.us/publishedreports/search_regs.cfm accessed 4/29/15   
Lobbying and employer listings: http://ethics.maryland.gov/lobbyists/listing/ accessed 4/27/15</t>
  </si>
  <si>
    <t xml:space="preserve">The Alabama Personnel Department on its website lists all open job descriptions, with links for people interested in applying.  The same website contains information on closed or filled job listings. 
Descriptions of jobs are included in the state’s Employee Guide. 
Additionally, the public can look up every employee in the state and their pay from the Open Alabama site. 
However, the state does not publish a comprehensive list of individual positions and whether they are filled or vacant.  </t>
  </si>
  <si>
    <t>All sources accessed on Jan. 31, Feb. 1, 2015:
Example of a client report; the 2014 Boston Red Sox and New England Sports Ventures report:
http://www.sec.state.ma.us/LobbyistPublicSearch/Summary.aspx?PeriodId=2014&amp;RefId=2671
http://www.sec.state.ma.us/LobbyistPublicSearch/CompleteDisclosure.aspx?DisclosureId=37132&amp;Version=44596
Interview, David Bernstein, political journalist, Boston Magazine, WGBH-TV,  Richmond, VA, Jan. 29, 30, 2015, by telephone and email</t>
  </si>
  <si>
    <t>Rich Robinson, director of Michigan Campaign Finance Network, phone interview, March 11
Bob LaBrant, lobbyist and legal counsel, Michigan Chamber of Commerce, Sterling Corporation political consulting firm, phone interview, March 16                                 
Mark Brewer, attorney, former Michigan Democratic Party chairman, phone interview, March 12</t>
  </si>
  <si>
    <t xml:space="preserve">There is no legislative committee that oversees spending during the budget year. 
A bill was proposed in the Alabama Legislature's regular session in 2015 that would have created a Joint Legislative Committee on Government Oversight and Accountability to provide continuous oversight of state government operations, including reviewing spending of state agencies and modifying spending plans during the year. It was not approved before the Legislature adjourned.
However, that bill came under criticism as a vehicle to allow a potentially partisan committee to have operational oversight of funds spent by such departments as the Attorney General’s Office and the Department of Examiners of Public Accounts.
Part of that criticism came because one of the sponsors is awaiting trial, set for October 2015, on charges of using his office for personal gain. The committee would have been made up of the chairs of the two House budget committees and the two Senate budget committees, along with four members appointed by the Senate pro tempore and four by the speaker of the House. 
Rep. John Knight, a sponsor who is not awaiting trial, said such a committee is needed because state departments now can shift money from a project the Legislature voted to fund to a different project that does not have Legislative approval. Usually, legislators will never even know the money they thought they had appropriated had been moved, Knight said. Even if they do notice the change, they have no authority to block it. Knight said the committee would bring more transparency to the state’s budget. </t>
  </si>
  <si>
    <t>In Georgia, the governor's office does provide information on events attended by the governor, but does not distribute a daily calendar neither online nor by request. Lawmakers are not required to publish their calendars, and there are none available.</t>
  </si>
  <si>
    <t>Executive Law Section 94, subsections 9(n) and 14-a, revised 10/2012, http://www.albany.edu/hr/assets/Public-Officers-Law.pdf; 
 Blair Horner, New York Public Interest Research Group, Legislative Director, Feb. 24, 2015, New York, phone</t>
  </si>
  <si>
    <t>A 100 score is earned if the government publishes job descriptions and the number of both authorized and filled positions at least yearly. 
A 50 score is earned if the government publishes the job descriptions or the authorized and filled positions, but not both. A 50 score is also earned if all the information is published only once every two years.
A 0 score is earned if the government does not publish the information.</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</si>
  <si>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Naomi Schalit, Senior Reporter, Maine Center for Public Interest Reporting, 25 February 2015, In person interview.
Lobbyist/Client Search Form, Maine Ethics Commission Public Disclosure Site, accessed March 13, 2015,
https://secure.mainecampaignfinance.com/PublicSite/SearchPages/LobbyistClientList.aspx
Lobbyist Disclosure Report, Thomas Abello, The Nature Conservancy, February 2014
https://secure.mainecampaignfinance.com/PublicSite/SearchPages/FilingAmendmentSelect.aspx?FilingID=122791</t>
  </si>
  <si>
    <t>State agencies and elected officials that receive recommendations for improvement in their audits rarely acknowledge the recommendations without trying to justify their behavior, nor do they often implement the recommended measures before the auditor's office conducts a follow-up report. 
In the March 2013 follow-up report to the October 2012 audit of the Missouri State Public Defender's office, all five recommendations were “in progress” toward implementation. In the November 2013 follow-up report to the June 2013 audit of the Missouri State Highway Patrol, three recommendations were “in progress” and one was fully implemented.
The auditor called attention to potential conflicts of interest in the attorney general's office for accepting campaign contributions from firms submitting proposals to the office in an June 2012 audit. The attorney general's response acknowledged the finding by rejecting all pending requests for proposal. 
Following a New York Times article in October 2014 calling attention to possible further campaign-related conflict of interest issues, the attorney general's office finally announced a policy prohibiting donations from any company targeted for investigation by his office. However, the March 2015 audit of the attorney general's office found that the office did not yet adopt the directive as formal, written policy. The attorney general's office's response essentially says that such a recommendation is impossible. To the media, the attorney general said that the campaign is enforcing the policy, but the deputy state auditor responded by saying that this strategy is not effective because it requires donors to know whether they are being investigated and then refrain from giving contributions.
The governor often disagrees with audit findings and recommendations. In September 2014, the auditor released an audit of the governor's withholding practices and claimed that withholding $172 million from state programs at his discretion violated the constitution. The auditor challenged the governor's authority to withhold a similar amount from the fiscal year 2012 budget in a Supreme Court case that was thrown out in October 2013 on a technicality.</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</si>
  <si>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 23, 2015</t>
  </si>
  <si>
    <t>A 100 score is earned if the committee is comprised of a roughly equal distribution of ruling and opposition legislators and the latter are able to influence the committee's work as much as the former.
A 50 score is earned if the ruling party has a disproportionate share of the committee, and/or the opposition members are occasionally unable to influence the committee's work to a similar extent as their counterparts.
A 0 score is earned if the committee is dominated by ruling legislators or opposition members are rarely or never able influence the committee's work.</t>
  </si>
  <si>
    <t>NMSA &gt; CHAPTER 10 Public Officers and Employees &gt; ARTICLE 16A Financial Disclosures &gt; 10-16A-6. Investigations; binding arbitration; fines; enforcement. (1997) 
 http://public.nmcompcomm.us/nmnxtadmin/NMPublicLink.aspx?jd=10-16A-6</t>
  </si>
  <si>
    <t>Delaware Gov. Jack Markell's staff posts a public version of his calendar online, and day-ahead and week-ahead plans of events are emailed to reporters. But those event plans are not comprehensive, and the governor's office treats his comprehensive calendar of meetings and events that already occurred as privileged and exempt from the state's Freedom of Information Act. 
 The Delaware Department of Justice has not ruled on the governor's treatment of his calendar, but Markell's office will not turn over the calendar to reporters or members of the public, his office confirmed again in March 2015. 
 As for legislative leaders and rank-and-file legislators, it's not clear that legislative staff tracks the events and meetings of the top Democrats who control the General Assembly. Spokesmen for the House and Senate Democrats said they would not turn over calendars, even under a formal written request, because public calendar records do not exist. And nothing is posted online in relation to calendars of legislative leaders.</t>
  </si>
  <si>
    <t xml:space="preserve">Members of the media receive the governor's calendar on a daily basis, and during his re-election campaign in 2014, the governor released two calendars daily to reporters -- one for Gov. Dan Malloy, the second for candidate Dan Malloy, covering election functions.  But it appears that only the media may receive the governor's calendar: Two calls to the governor's office in early 2015 from a Connecticut resident who is not a reporter seeking his calendar went unreturned, as did two calls to the governor's spokesman. A May 26 email to the governor's office went unanswered and on June 1, the resident was told by the governor's office to ask for the calendar in writing though, he said, the request would probably be turned down. 
Legislative staff members, when asked for copies of lawmakers' calendars, were baffled by the question. Some ignored messages seeking a calendar; one aide said the calendar "was not for public disclosure," and recommended filing an FOI request. Another -- the most responsive -- made suggestions about where information about his boss' meeting schedule could be found online. He said no electronic calendar system exists at the Capitol, but that it was a good idea and he would recommend it to his boss. </t>
  </si>
  <si>
    <t>No such law exists.
 Corroborated by:
 1. Assemblyman John Wisniewsi (D-Sayerville), via 2/8/15 phone interview. 
 2. Matt Friedman, Star-Ledger Statehouse reporter, via 2/8/15 phone interview. 
 3. Former state Sen. William Schluter via 2/2/15 phone interview.</t>
  </si>
  <si>
    <t>Bob Kuchera, Employee representative, Wyoming Public Employees Association, May 7, 2015, phone. 
Retirement leader: State pension system is healthy, Trevor Brown, Wyoming Tribune-Eagle, Nov. 9, 2012 http://www.wyomingnews.com/articles/2012/11/10/news/20local_11-10-12.txt#.VVFF12bQk7A                                                                                                                   
Wyoming State Personnel Rules, Wyoming Department of Administration and Information, Chapter 1, Section 15, Online, Jan 28, 2015 http://www.wyoming.gov/loc/06012011_1/DOCS%20HR/Rules/AllChaptersCombinedWithCoverAndTOCCURRENT.pdf</t>
  </si>
  <si>
    <t>No such law exists. 
 New Hampshire Statues, Title I, Chapter 14-B:1, III; Chapter 14-B:1:8 F
 http://www.gencourt.state.nh.us/rsa/html/i/14-b/14-b-mrg.htm
 Confirmed with Richard Lambert, New Hampshire Legislative Ethics Committee, executive administrator, January 13, 2015, Lowell, Mass., phone</t>
  </si>
  <si>
    <t>Vicki Hearing, Communications Manager, State of Wisconsin Investment Board, email interviews Feb. 16, 18, and 20, 2015.
Legislative Audit Bureau report, SWIB, July 2014, http://legis.wisconsin.gov/lab/reports/14-9highlights.pdf
State of Wisconsin Investment Board, WRS Performance 2014, accessed on 3/3/2015, http://www.swib.state.wi.us/performance.aspx
"Alternatives for Administering the Wisconsin Retirement System: Current Policy versus Total Retirement Outsourcing," La Follette Workshop in Public Affairs, UW-Madison, 
May 2012,  http://www.mppoainfo.com/news/WRS.pdf</t>
  </si>
  <si>
    <t>The calendars of the current governor and his predecessor are available to the public. There is no requirement that legislators make their calendars available and none could be found who did so voluntarily. 
Gov. Brown’s office makes his calendar available about one month after the month requested. His office states the calendar is “not an accurate record of what the governor has done, or with whom he has met. Only meetings and other matters scheduled in advance are reflected on the calendar.” 
Release of governors' calendars is voluntary. In 1991, the California Supreme Court ruled that a governor's calendar was part of the "deliberative process" exemption in the Public Records Act and thus not required to be made public. That ruling is still in effect.</t>
  </si>
  <si>
    <t>No such law exists.
Phone interview 1/20/15 with Michael Stewart, chief principal research analyst, Legislative Counsel Bureau.
Email 1/21/15 from Nevada political writer Jon Ralston 
Interview 1/19/15 with Sandi Chereb, Las Vegas Review-Journal political reporter, Carson City.
--- 
Peer Reviewer source:
http://www.reviewjournal.com/news/las-vegas/north-las-vegas-mayor-ducks-questions-about-financial-disclosures</t>
  </si>
  <si>
    <t>The calendar for the General Assembly is available online, in daily, weekly, or monthly formats. It is consistently up to date, both during session and during the interim. It includes committee and subcommittees as well as events sponsored by caucuses or individual legislators. There is no publicly available calendar for the daily schedules of individual legislators. Telephone numbers are listed for legislators on the General Assembly website; individual legislators may respond to calls and in some cases are willing to provide schedules. 
The governor’s public calendar is limited only to a few speeches and ceremonies, noted on the governor’s website and distributed to the press via email. “We did not publish a full, daily schedule,” said Matt DeCample, spokesman for former Gov. Mike Beebe. If information was requested, DeCample said, “we wouldn’t provide the full schedule but we would answer any question someone had about any specific meeting.” Newly elected governor Asa Hutchinson likewise posts limited information on a few events and speeches on the “Calendar of Events” section of his website, and there are often gaps. For example, on January 21, the day before the governor gave a major speech on health care, the calendar read: “There are currently no events scheduled.” As reporter Max Brantley notes, “there is no meaningful governor’s calendar.”</t>
  </si>
  <si>
    <t>Montana Code Annotated, title 2, chapter 2, part 1, section 6, 1980 http://leg.mt.gov/bills/mca/2/2/2-2-106.htm</t>
  </si>
  <si>
    <t>In practice, the committee acts in a non-partisan manner with members of opposition parties serving on the committee in an equitable fashion.</t>
  </si>
  <si>
    <t>Craig Slaughter, director of the West Virginia Investment Management Board, in a telephone interview from his office in Charleston WV on Jan. 29, 2015.
State Auditor Glen Gainer in a telephone interview from his office in the state Capitol on Feb. 6,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
Craig Slaughter, director of the West Virginia Investment Management Board, in an email interview from his office in Charleston WV on April 10, 2015.</t>
  </si>
  <si>
    <t>Dean Fausset, Director, Wyoming Department of Administration and Information, April 29, 2015, phone.  
State of Wyoming Compensation Policy, Department of Administration and Information website, Jan. 1, 2015
http://www.wyoming.gov/loc/06012011_1/DOCS%20HR/Policies/CompensationPolicyCURRENT.pdf
Wyoming lawmakers propose raises amid costly turnover, Gregory Nickerson, WyoFile, Feb, 4, 2014
http://www.wyofile.com/blog/lawmakers-propose-wyoming-state-employee-pay-raises-amid-costly-turnover/</t>
  </si>
  <si>
    <t>John Lynch, Contracts and Public Records Manager for Washington State Investment Board via email 2/25/2015; 
Austin Jenkins, Capitol reporter nwNewsNetwork phone interview 2/24/2015; 
Washington State Auditors Office "State Personal Services Contracts Audit Report" May 22, 2014 http://portal.sao.wa.gov/ReportSearch/Home/ViewReportFile?arn=1011981&amp;isFinding=false&amp;sp=false</t>
  </si>
  <si>
    <t>Gordon Simmons, who represents the Public Workers Union/WV, in a telephone interview from his office in Charleston WV on Jan. 30, 2015.
 Sara Walker, director of the Division of Personnel, in a telephone interview from her office in Charleston WV on Feb. 2, 2015.
 West Virginia Constitution 6-38, Salaries of Officials Cannot be Increased during Official Terms. 1872.
 www.legis.state.wv.us/WVCODe/WV_CON.cfm#articleV</t>
  </si>
  <si>
    <t>The calendars of elected officials, to the extent they keep them, are public records. Many elected officials, including the Governor, elect to provide their calendar to the public, typically using an email distribution list. The calendar often includes only staged events. Legislators will typically provide calendars if records requests are submitted.
However, other elected officials do not actively make their calendar public, other than in response to a records request.</t>
  </si>
  <si>
    <t>"SWIB doles out $13.3M in employee bonuses; Villa's $660,000 tops," By Rich Kirchen, Milwaukee Business Journal, Apr 23, 2014, 
Laurie McCallum, chair of the state Labor and Industry Review Commission and  former chair of the state Personnel Commission for 13 years, email interviews Feb. 8, 2015, and Feb. 9, 2015. Laurie.McCallum@wisconsin.gov
Sally Drew, president of the Association of Career Employees (ACE), sally_drew@mac.com, Phone interview Feb. 16, 2015, and email followup.
"Scott Walker's administration suspends merit raises, retention pay hikes for public employees," By Mary Spicuzza, Wisconsin State Journal, Feb. 13, 2015</t>
  </si>
  <si>
    <t>Ruth Ann Petroff, Wyoming Legislature, State House of Representatives, April 28, 2015, phone.
Steve Harshman, Wyoming Legislature, State House of Representatives, Co-Chairman of the Joint Appropriations Committee, May 12, 2015, phone.                                                               
Wyoming budget keeps cuts, boosts salaries and local gov't, Gregory Nickerson, WyoFile, Feb. 11, 2014
http://www.wyofile.com/blog/wyoming-budget-keeps-cuts-boost-salaries-local-government/                                                                                                                              
Explanation of Budget Process, State of Wyoming Legislature website, May 12, 2015
http://legisweb.state.wy.us/LSOWEB/BudgetFiscal/BudgetProcess.aspx</t>
  </si>
  <si>
    <t>Email interview with Franklin Plaistowe Planning, Performance, Rules and Appeals Section Chief, Washington State Human Resources, 3/27/2015;
 Washington State Legislature website, "Is there a limit to the amount an employee can receive for performance recognition pay?" accessed 4/13/2015;
 http://apps.leg.wa.gov/WAC/default.aspx?cite=357-28-300
 Washington State Government, Performance-Based Incentives and Recognition, Annual Report to the Governor and State Legislature, December 2014
 http://www.dop.wa.gov/SiteCollectionDocuments/Publications/2014%20Performance-Based%20Incentives%20and%20Recognition.pdf
 Implementation of ESSB 5860 - Three percent salary reduction and freeze on salaries, bonuses and rewards (through 2013), Marty Brown, Director
 Office of Financial Management, July 6, 2011
 http://www.ofm.wa.gov/budget/instructions/other/implementessb5860.pdf</t>
  </si>
  <si>
    <t>According to state law, “In no event shall contributions to a candidate committee be used for personal purposes not reasonably related to supporting the election of the candidate.”</t>
  </si>
  <si>
    <t>Ron Jordan, executive director of Virginia Governmental Employees Association, Richmond, Va., 11 March 2015, interview by email.
 Anne Waring, spokeswoman for Department of Human Resource Management, Richmond, Va., 16 March and 17 April 2015, interview by email.
 Employee Recognition Programs, Department of Human Resource Management, 1 July 2005. http://web1.dhrm.virginia.gov/itech/hrpolicy/pol1_20.html
 Agency Human Resource Services Periodicals (quarterly reports), Department of Human Resouce Management, accessed 18 April 2015. http://www.dhrm.virginia.gov/agencyhumanresourceservices/agencyhumanresourceperiodicals
 Commonwealth Human Resources At-A-Glance Fiscal Year 2014, Department of Human Resouce Management, 30 June 2014. http://www.dhrm.virginia.gov/docs/default-source/reports/ataglance/atglanceswfy2014q4.pdf
 "Lawmakers send budget to McAuliffe," Michael Martz, Richmond Times-Dispatch, 26 February 2015. http://www.richmond.com/news/virginia/government-politics/article_9924495d-e642-508b-8e8e-d728b1e49c54.html
 "Virginia surplus means raises for state workers," Bob Lewis for the AP in The Virginian-Pilot, Norfolk, Va., 12 July 2013. http://hamptonroads.com/2013/07/virginia-surplus-means-raises-state-workers</t>
  </si>
  <si>
    <t>The Texas Ethics Commission is composed of eight politically appointed members - four are chosen by the governor, two by the lieutenant governor, and two by the state House Speaker - but watchdog advocates say they don’t see evidence of political interference in the constitutionally created agency's enforcement of campaign finance laws, lobby regulations and other ethics matters.  
“If there is political interference,  it’s not out in the public.  There’s no evidence of that,” said Craig McDonald, director of Texans for Public Justice.  “By their actions, they appear to be much more aggressive than they have  been in years past.”  
Judicial watchdog advocates also say they believe the State Commission on Judicial Conduct has taken an independent stance in its enforcement of judicial standards, pointing the commission’s past actions in bringing disciplinary action against the chief justice of the Supreme Court and the presiding judge of the Texas Court of Criminal Appeals in separate and unrelated case.  “To our observations, they act independently,” said Ware Wendell, deputy director of Texas Watch, which monitors the state judiciary.</t>
  </si>
  <si>
    <t xml:space="preserve">There have been no publicly disclosed investigations of state election misconduct or illegalities by the Elections Division since Jan. 1, 2013.   The Secretary has previously referred allegations of state election law violations to local law enforcement, but the most recent case, in 2012, was for a municipal and not state election. During the study period, sources confirm that the Secretary of State did not decline to investigate issues that warranted further scrutiny.
Galvin, who has held the Secretary’s post for 20 years, was endorsed by major state news organization in the most recent statewide general election as effective in his oversight duties of elections and voting, among other issues, and worthy of reelection.  
There were no penalties imposed in this reporting period for state level election sanctions.  </t>
  </si>
  <si>
    <t>The law expressly prohibits the personal use of campaign contributions for current and former candidates and elected officials. 
Carryover or surplus funds can be donated to the state, a political party, a political party caucus, a 501(c)(3)nonprofit, cities or towns, or returned to the contributors. While in the case of a donation to a non-profit, the paper trail would end and be hard to track, the law expressly forbids carryover or surplus funds from being taken by the candidate “as personal income or as income for his or her spouse or dependent children.” 
Once donated, the candidate would lose control of the funds. As a legal matter, the candidate cannot use carryover funds or surplus funds for personal purposes, just as the candidate cannot use regular campaign funds for personal purposes. The candidate controls the carryover funds (if not used for next campaign) only in terms of who he/she can donate them to. The "in practice" issue is that it's possible that a candidate could donate to a nonprofit in ways that would then be hard to track -- the nonprofit could potentially give a benefit back to the candidate. But as a legal matter, the nonprofit would control the funds, not the candidate.
---
Peer Review Comment: Agree.
It is worth noting that a state senator resigned from office and was convicted of personal use of campaign funds in 2013 and a new lieutenant governor resigned in 2014, when the state Ethics Commission held that he had illegally made personal use of campaign funds.</t>
  </si>
  <si>
    <t>Much of what the board of elections investigates is complaint driven by outsiders, but they do monitor and examine the campaign finance filings and other documents that are filed under the law. 
If a problem emerges out of routine filings, the board staff will examine, based on a standard of a 'reasonable belief" that a violation has occurred. During the 2014 gubernatorial campaign, responding to complaints from the two major candidates, the board staff did examine those complaints about alleged abuses of funds. 
There was no finding of wrongdoing and no penalties were imposed on the two major candidates for governor. However, the agency can now impose small fines if it chooses.
The Maryland state prosecutor, in the 2014 annual report, said that it was able to "close hundreds of election law violations," cases, but did not enumerate the cases except in a few instances.
For instance, in April 2014, a relative of a former delegate pleaded guilty to theft of campaign funds, in a case investigated and then brought by the state prosecutor's office. Sanctions are imposed by the court.</t>
  </si>
  <si>
    <t>Arizona law defines "expenditures" as "any purchase, payment, distribution, loan, advance, deposit or gift of money or anything of value made by a person for the purpose of influencing an election in this state including supporting or opposing the recall of a public officer or supporting or opposing the circulation of a petition for a ballot measure, question or proposition or the recall of a public officer and a contract, promise or agreement to make an expenditure resulting in an extension of credit and the value of any in-kind contribution received." Personal use of campaign funds would not qualify as an expenditure. 
Arizona law explicitly prohibits using surplus campaign funds for personal use. 
Therefore personal use of campaign funds would not be reportable as an expenditure, nor could it be then taken out of a campaign account surplus.
Personal loans made by a candidate can be repaid to the candidate from a campaign committee.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</si>
  <si>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Maine law does not designate a specific entity to "monitor" state elections. In practice, the Bureau of Corporations, Elections and Commissions, which is a division of the Department of the Secretary of State, oversees elections and often deals administratively with any minor and often trivial issues that may arise. 
 Maine is a small state, with a closely-knit electorate in small towns and cities, and elections generally run smoothly, with few, if any issues. When issues do arise, they are often of little consequence — and infrequently, if ever, impact the outcome of a vote. 
 The 2014 elections, however, proved a rare exception to this rule. 
 In a close race in Senate District 25, a recount was conducted when more votes were tallied in the district than voters registered. Conspiracy theories regarding these so-called "phantom votes" ran rampant in the media and political circles. Maine's long history of tranquil and civil, elections seemed over. In practice, investigations of electoral impropriety in legislative elections are conducted by the Legislature itself - not the Bureau of Corporations, Elections and Commissions. A special Senate Committee was thus convened and tasked with investigating the irregularity.</t>
  </si>
  <si>
    <t>Neither the Ethics Commission nor the Board of Judicial Conduct, which disciplines judges, is protected from political interference. There have been real questions about whether the Ethics Commission has the ability or the desire to enforce standards of integrity. The BJC, on the other hand, has been the target of a number of Republican state lawmakers, several of whom supported the failed ouster of three sitting Supreme Court judges who were Democrats. Lawmakers have also complained that the board is too lenient on misbehaving judges. 
 The BJC is far more politically independent than the Ethics Commission.
 The Tennessee Ethics Commission was created in a special session called by former Gov. Phil Bredesen after a bribery scandal rocked the legislature when five current or former lawmaker were charged with taking payoffs.
 But there have been real questions about whether it has any ability to enforce ethics. The Tennessean newspaper reported that the Ethics Commission essentially punted when it was confronted by a request by the NRA to give free concert tickets to certain lawmakers. The NRA was holding a convention in Nashville, and one of the organization’s attorneys wanted to give select members of the General Assembly free tickets to see country music singer Alan Jackson and comedian Jeff Foxworthy.
 “Tennessee's arbiters of ethics couldn't agree on whether the National Rifle Association giving state lawmakers free concert tickets would be a violation of state ethics laws,” the newspaper reported.
 The story said the Ethics Commission drafted an opinion that outlined numerous ways the free concert would violate the law. “But the draft is just a suggestion; the commission must come to a consensus on a final decision before it can issue an opinion.”
 The failure to reach a consensus, involving a powerful group in a conservative state where lawmakers champion gun rights, meant that the commission did not approve or disapprove of the concert tickets.
 It’s really difficult to say how independent the Ethics Commission is because the complaints filed with it are not public record. The Ethics Commission is composed of three Democrats and three Republicans that are appointed. 
 Statutorily, the commission is independent, said Tom Humphrey, a veteran political writer for the Knoxville News Sentinel. “If you get there and listen to them, they all have their political winds,” Humphrey said of the various members of the commission. “They are all politically aware. The statute that creates them prevents them from engaging in political activity while on the board.”
 Generally, the members of the commission act in good faith, but there are occasional instances where the politics of the members color their decisions, he said. One instance was with Tom Ingram, a powerful lobbyist and adviser to Gov. Bill Haslam. Ingram was called before the Ethics Commission to explain why his firm didn’t register as a lobbyist for a company that wanted to mine on public land. 
 Ingram and his business partner had argued that the failure to disclose the relationship in 2012 and 2013 was an oversight made by clerks at their firm. 
 The Ethics Commission voted 3-1, along party lines, with one member recusing himself, to dismiss the complaint against Ingram. 
 “The vote was split and they decided not to do anything,” Humphrey said.
 Generally the commission does act independently, he said. But he and Dick Williams, the state chair of Common Cause Tennessee, said the commission tends to spend its time on questions of whether people file the proper disclosures and reports on time, as opposed to delving into ethics violations. 
 “Most of the votes are fairly unanimous; occasionally, one or the other will clearly be a little more lenient on somebody from their party,” Williams said. 
 Members of the Ethics Commission are unpaid volunteers, so they are not worried about losing a paying job if their opinions making waves, said Drew Rawlins, executive director of the Bureau of Ethics and Campaign Finance. 
 “I don’t think they’re influenced by comments by legislators or government officials or the press because it’s an unpaid voluntary position,” Rawlins said.
 He said the commission imposes penalties every meeting for missing filing deadlines for disclosures and reports.</t>
  </si>
  <si>
    <t>The state Elections Compliance Unit, which is part of the Secretary of State's office, takes the call when a complaint comes in, usually from a precinct or from one of the political parties, which get their own calls. The unit launches the investigation when the call comes in. The unit is apart from the rest of state government. It investigates allegations and if it feels warranted, the unit prepares the case, which it then refers to the local prosecutor. The court imposes any sanctions.
 For instance, the unit investigated allegations that one candidate for mayor of the Village of Turkey Creek was purchasing votes at $15 a piece. The case went to court and the election was thrown out. A new election was held Feb. 21, 2015.</t>
  </si>
  <si>
    <t>Candidates are banned from using contributions for the personal benefit of a candidate or another person, or to make contributions to another candidate or group unless the entity is participating in a shared campaign activity. Candidates who are elected may opt to convert a limited amount of surplus campaign assets to a legislative or municipal Public Office Expense Term account, which can be used only to pay expenses associated with the candidate's serving as an elected official.</t>
  </si>
  <si>
    <t>Alabama law prohibits candidates, public officials and treasurers of principal campaign committees from converting campaign contributions to personal use, and there is no exemption for retired officials.
The law does allow several uses of campaign funds not directly tied to the election. Public officials may spend leftover campaign money on inaugural and transitional expenses. They may spend the leftover money on expenses reasonably related to performing their official jobs, which does not include living expenses for legislators. And they may spend up to $5,000 of leftover campaign money in a two-year period after the election on tickets for political party functions. 
Leftover campaign funds also may be donated to qualified non-profit groups; legislative caucuses; and to the state’s General Fund or Education Trust Fund, or similar county and municipal government funds. 
Candidates also may refund to donors any leftover campaign money.</t>
  </si>
  <si>
    <t>Justin St. james, Staff Attorney, Vermont State Employees Association personal interview Feb. 17, 2015.
 Former Sen. Vincent Illuzzi, personal interview Feb.17, 2015.
 Michelle Anderson, General Counsel, Department of Human Resources, email March 9, 2015.
 State-VSEA contract. Agreements between the state and the Vermont State Employees' Association Inc., Non-Management Bargaining Unit, effective July 1, 2014 - expiring June 30, 2016, accessed April 17, 2015.
 http://www.vsea.org/sites/vsea.org/files/Non_Mgmt_Contract_2014_2016_v1.pdf</t>
  </si>
  <si>
    <t>Todd Berry, president, Wisconsin Taxpayers Alliance, 401 North Lawn St., Madison. Face-to-face interview and followup emails, Feb. 17, 2015
Biennial Report 2013-2014 Legislative Audit Bureau
http://legis.wisconsin.gov/lab/reports/14-biennialreport.pdf
"State Budget: Process and Issues," The Wisconsin Taxpayer, October 2014. www.wistax.org
Letter, Feb. 25, 2015, from DWD Secretary Reginald Newson to the Chief Clerk of the Senate</t>
  </si>
  <si>
    <t>The Kentucky Board of Elections does not have the power to investigate or enforce election law other than holding hearings about complaints. Therefore, the burden of investigating irregularities or potential violations falls on law enforcement agencies. 
In practice, though, there is an Election Integrity Task Force coordinated by the Kentucky Secretary of State. That task force includes members of the Kentucky Board of Elections, attorney general's office, Kentucky State Police and representatives from other law enforcement agencies. That task force serves as a central clearinghouse of voting-related problems and complaints on Election Day and does operate independently without political influence. 
That task force received 242 complaints during the 2014 primary election and 363 complaints in the 2014 general election. Of those, 49 complaints from the 2014 primary were referred to the attorney general's department of criminal investigation for further review and potential prosecution and 38 complaints from the general election were forwarded to that department. Some did not warrant a full investigation and others are pending. 
The Board of Elections also is not responsible for vetting candidates' qualifications. Voters or election opponents must challenge in court a candidate's qualifications, such as whether the candidate is of qualifying age for a position or meets the residency requirements for certain offices.</t>
  </si>
  <si>
    <t>Minutes from April 17, 2014 and March 11 and 12, 2014, Virginia Retirement System Board of Trustees meetings, provided by Virginia Retirement System.
“Governor Announces Administration Appointments,” Virginia Retirement System, March 10, 2014. http://www.varetire.org/news/2014/governor-announces-administration-appointments.asp
Jeanne Chenault, director of public relations for the Virginia Retirement System, Richmond, Va., 6 and 10 March 2015, interview by email.
Robley Jones, director of the office of government relations and research at the Virginia Education Association, Richmond, Va., 5 March 2015, interview by phone.
Ron Jordan, executive director of Virginia Governmental Employees Association, Richmond, Va., 10 March 2015, interview by phone.</t>
  </si>
  <si>
    <t>WV Legislature’s Web site, Joint Committee on Government &amp; Finance - Budget &amp; Fiscal Affairs Division, accessed March, 19, 2015. http://www.legis.state.wv.us/Joint/budget.cfm
Mike McKown, director of the state Budget Office, in a telephone interview from his office in the state Capitol in Charleston WV on Jan. 2, 2015. 
Jack Rogers, recently retired state department head, in a telephone interview from his home in Charleston WV on Jan. 22, 2015.
Ashton Marra, statehouse correspondent for West Virginia Public Broadcasting, in a telephone interview from her office in Charleston WV on Feb. 9, 2015.</t>
  </si>
  <si>
    <t>Jean Mills-Barber,HR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t>
  </si>
  <si>
    <t>The Secretary of State's office currently has investigative powers due to new legislation. The Governmental Ethics Commission monitors campaign finances and sometimes initiates its own investigations, according to its executive director. 
From July 1, 2013 through June 30, 2014, the commission received 14 complaints and dismissed 13. It's unclear how many were related to campaign finances (dismissed complaints are confidential). The commission levied one fine for  a campaign finance violation -- for $500, with half abated. In July 2014, the commission fined a U.S. House candidate $100 for improperly transferring money left over from her state Senate campaign fund to her congressional campaign. 
During the same month, the commission ordered Gov. Sam Brownback to return a $2,000 campaign contribution from the campaign fund of a California congressman, since campaign-to-campaign donations are not allowed under state law. No fine was assessed in that case. The commission's executive director said the unlawful Brownback donation was found by commission staff and handled it as an administrative matter. The commission assessed a fine in the case of the Senate candidate because it originated in a complaint from outside the commission, the commission's executive director said, adding that if the commission held a hearing on every error discovered by the commission staff, "We would be having meetings that last three weeks long."</t>
  </si>
  <si>
    <t>Ray Hymel, legislative representative, Texas Public Employees Association, telephone interview, Feb. 20, 2015
Seth Hutchinson, vice president, Texas State Employees Union, telephone interview, Feb. 2, 2015.
Jason Clark, spokesman, Texas Department of Criminal Justice, email, Feb. 3, 2015
Employee group says state workers did not field a raise from 2009 to 2012, Austin American-Statesman, PolitiFact Texas, April 29, 2013
http://www.politifact.com/texas/statements/2013/apr/29/texas-state-employees-union/employee-group-says-most-state-workers-did-not-fie/</t>
  </si>
  <si>
    <t>Ric Brown, Finance Secretary, 11 March 2015, Richmond, Va., interview by phone.
Anne Oman, legislative fiscal analyst at the House Appropriations Committee, Richmond, Va., 12 March 2015, interview by phone.
Maribeth Brewster, manager of risk communication at Virginia Department of Health, Richmond, Va., 13 April 2015, interview by email.
Commonwealth Data Point, accessed 11 March 2015. http://datapoint.apa.virginia.gov/</t>
  </si>
  <si>
    <t>Treasurer Beth Pearce, personal interview Jan. 21, 2015.
Mark Hage, Director of Benefit Programs, VT NEA, telephone interview Jan. 26.
Jeff Briggs, Altenate member, Pension Investment Committee, telephone interview Feb. 2. 2015.
Deputy Treasurer Stephen Wisloski telephone interview April 15, 2015.
Vermont Pension Investment Committee page of State Treasurer's Office website, accessed April 20, 2015.
http://www.vermonttreasurer.gov/retirement/vpic</t>
  </si>
  <si>
    <t>Phone interview with Ashley Fuqua, legislative liaison and spokeswoman for the Department of Human Resources, on March 13, 2015. Also an email from Fuqua on May 22, 2015. 
 Chattanooga Times Free Press story “Haslam seeking to end longevity pay for state workers” that was published on the newspaper’s website of Feb. 16, 2015: http://www.timesfreepress.com/news/politics/state/story/2015/feb/16/haslam-seeking-end-longevity-pay-state-workers/288571/
 Tennessean story “State employee pay fight latest struggle for Haslam” published on the newspaper’s website on March 7, 2015: http://www.tennessean.com/story/news/politics/2015/03/07/state-employee-pay-fight-latest-struggle-haslam/24546999/</t>
  </si>
  <si>
    <t>Richard Ramsey, operating budget coordinator for Senate Ways and Means Committee phone interview 3/11/2015;
Tom Jensen, administrator for Legislative Evaluation &amp; Accountability Program Committee email interview 3/4/2015;
Legislative Evaluation and Accountability Program (LEAP) Committee website, accessed 4/13/2015
http://leap.leg.wa.gov/leap/overview/default.asp</t>
  </si>
  <si>
    <t xml:space="preserve">Individual legislators do not publish schedules nor are they required in statute to disclose which constituents, lobbyists and other members of the public they meet with during or outside the 90-day lawmaking session. 
The governor does not release a public calendar in advance due to safety concerns, according to spokeswoman Grace Jang, but the Administration agreed to provide (just) KTUU a retroactive calendar monthly upon request during the 90-day legislative session and more frequently outside session. (The frequency changes are due to staffing requirements, with provision of the calendar involving the governor's lone scheduler and the public records office, according to public records specialist Angela Hull.)
The Alaska Legislature maintains an easily-accessible online calendar of committee hearings, floor sessions, and  other meetings that require advance public notice. </t>
  </si>
  <si>
    <t>Missouri Revised Statutes, 1991, Chapter 105 Section 955, 957, 959, 961, 963, amended 1994, 1995, 1996, 1997, 1999, 2006, 2010, http://www.moga.mo.gov/mostatutes/stathtml/10500009551.html</t>
  </si>
  <si>
    <t>Stephen Klein, Chief Fiscal Officer, personal Interview Jan. 29, 2015.
Finance and Mgt. Commissioner James Reardon, personal interview Feb. 4, 2015.
Jack Hoffman, senior policy analyst Public Assets Inst. Personal interview Jan. 29, 2015.</t>
  </si>
  <si>
    <t>Eric Ollila, executive director, South Dakota State Employees Organization, 21 April 2015, phone interview.
 South Dakota Investment Council get big bonuses for success, The Associated Press, KELO-TV, 12 September 2014, http://www.keloland.com/newsdetail.cfm/sd-investment-council-get-big-bonuses-for-success/?id=169330.
 SD Retirement System assets hit record high, The Associated Press, Yahoo Finance, 20 August 2013, http://finance.yahoo.com/news/sd-retirement-system-assets-hit-195741970.html.</t>
  </si>
  <si>
    <t xml:space="preserve">Neither the governor’s nor the legislators’ calendars are made available to the public. The governor's schedule and that of some legislators are made available to the press on request, but not to the general public. Those schedules include public appearances and out-of-town visits but do not list all private meetings.  </t>
  </si>
  <si>
    <t>Phone interview, SCSEA Executive Director Carlton Washington,  May 21, 2015
Phone Interview, Sam Griswold, Board Member, State Retirees Association of South Carolina, July 18, 2015
Jeffrey Collins, “S.C. Senate budget deal includes $800 bonus for state workers,” Savannah Morning News, May 7, 2015
http://savannahnow.com/news/2015-05-07/sc-senate-budget-deal-includes-800-bonus-state-workers
Tim Smith, “Gov. Haley: Spend surplus money on roads, tax cuts or debt,” Greenville News, May 26, 2015
http://www.greenvilleonline.com/story/news/politics/2015/05/26/gov-haley-spend-surplus-money-roads-tax-cuts-debt/27977329/
S.C. Budget and Control Board Salary Calculator
http://transparency.sc.gov/BCB/transparency/BCB-state-salary-query.phtm?Agency=RETIREMENT+SYS+INVESTMENT+COMM&amp;JobTitle=All&amp;Surname=&amp;f_submit=Submit</t>
  </si>
  <si>
    <t>The Office of the Legislative Auditor is a well-respected entity in state government and legislators/government officials place a significant amount of attention on newly released audits and evaluations from the Auditor. This oftentimes results in many committee meetings and hearings per each substantial release of finding. When it comes to findings that require changes to law, it is ultimately up to the legislature to either implement or forgo their recommendations. The legislature’s actions are dependent on who controls the House/Senate and what policies are prioritized. 
 Regardless, some action is usually taken on prominent evaluations/audits, though the full implementation of the Office’s findings is not as common. 
 For example, the Minnesota Health Insurance Exchange (MNSure) was selected for a 2014 audit by the Legislative Auditor. The completed audit detailed several major failures in the health insurance program including an untested online enrollment system, poor customer service and a withholding of information about problems by MNSure officials. 
 Despite this report, major patient registration problems remained as of February 2015. 
 The Office of the State Auditor oversees local government finances and conducts 160 financial and compliance audits per year and has oversight responsibilities for over 3,300 local units of government throughout the state. 
 The State Auditor may include findings within their audit documents, which can include recommendation on how to solve any problematic components identified in the audit. Though local governments usually follow these recommendations, there isn’t a public tracking system to ensure that they are always resolved. Otto said her office is planning to create a way to indicate when an audit finding has been resolved, or when it has not, and when there are new findings within the next year.</t>
  </si>
  <si>
    <t>No such law exists.
Mississippi Ethics Commission Executive Director Tom Hood: e-mail question-and-answer exchange - Feb. 18, 2015</t>
  </si>
  <si>
    <t>Jim Angell, Executive Director, Wyoming Press Association, April 10, 2015, phone. 
Angus Thuermer, Natural Resources Reporter, WyoFile, April 23, 2015, phone.
OSHA probes researcher’s death by bear as workplace fatality, Angus M. Thuermer Jr., WyoFile, Sept. 23, 2014
http://www.wyofile.com/osha-probes-researchers-death-bear-workplace-fatality/</t>
  </si>
  <si>
    <t>In practice, the calendars of both the governor and legislators are available to the public.</t>
  </si>
  <si>
    <t xml:space="preserve">The Illinois State Board of Elections'  investigations are spurred by complaints. Further, investigations and hearings are closed unless there are violations found. The findings are then issued as board orders, which are accessible under the state's Freedom of Information Act laws. 
As the State Board of Elections does not disclose investigations unless they result in justifiable findings, it's very hard to assess how often committees, candidates and political action committees are independently investigated. 
There have been requests for investigation -- such as one against now Gov. Bruce Rauner during his campaign in 2014 for not fully reporting campaign expenditures as required by law--  but it is unclear if the request for investigation resulted in an investigation. 
Between Jan. 1, 2013 and May 20, 2015, there were 72 complaints made public. The State Board of Elections filed 68 of those complaints that stem around failure to file quarterly reports. 
During that same time period, the State Board of Elections investigated a complaint filed by Edwin Reyes against one local alderman, Jesse Ruben Juarez. The State Board found that it was highly unlikely that candidate Juarez spent the $18,000 he withdrew from campaign funds in cash on "street money" for political workers and that each expenditure was under $150 (which is the threshold for reporting). The candidate had 30 days to file amended quarterly reports and properly account for the expenditures. The complaint was filed Feb. 7, 2014 and a public hearing was held on June 23, 2014, with a final order issued Feb. 20, 2015. 
The board also imposes fines where necessary  - which are capped at no more than $5,000. </t>
  </si>
  <si>
    <t>Bill Lueders, President, Wisconsin Freedom of Information Council, Jan. 16, 2015, and Jan. 23, 2015, Madison Wisconsin, email interviews
"Don't let the UW hide research records," By Bill Lueders, Wisconsin Freedom of Infrmation Council, Feb. 18, 2015, http://www.wisfoic.org/ 
"Open Government Problem Areas", particularly point 4, Wisconsin Freedom of Information Council (Revised August 2013), http://www.wisfoic.org/index.php?option=com_content&amp;view=article&amp;id=57&amp;Itemid=56
Wisconsin News Reporters’ Handbook, page 22 Published by the State Bar of Wisconsins Media Law Subcommittee of the Public Education Committee in cooperation with the Wisconsin Broadcasters Association and the Wisconsin Newspaper Association, 6th Edition, August 2013. http://www.wisbar.org/NewsPublications/Newsroom/Documents/News%20Reporters%20Legal%20Handbook%208.14.13.pdf</t>
  </si>
  <si>
    <t>"Updated registration statement for employer of executive agency lobbyist instructions, Kentucky Executive Branch Ethics Commission, no date,  http://ethics.ky.gov/SiteCollectionDocuments/lobbying/updatedregistrationemployerinstructions.pdf accessed 24 January 2015.
Reports of employers and legislative agents (lobbyists) webpage, Kentucky Legislative Ethics Commission, January 2015, http://klec.ky.gov/Reports/Pages/Employers-and-Legislative-Agents.aspx accessed 24 January 2015.
Employers and legislative agents statement of expenditures webpage, Kentucky Legislative Branch Ethics Commission, no date, http://klec.ky.gov/Code-of-Ethics/Employers-and-Legislative-Agents/Pages/Statement-of-Expenditures.aspx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Bryan Sunderland, Kentucky Chamber of Commerce, senior vice president of public affairs, 21 January 2015, Frankfort, Kentucky, phone interview.</t>
  </si>
  <si>
    <t>Historically, there has long been evidence that statewide audits were ignored by the Legislative and executive branches and that trend has continued. The same problems continue to plague agencies that have been audited in the past for similar issues. 
The MassHealth dental system, for example, has been audited five times since 2010. Yet in 2013, the state Auditor's Office found that many dental claims should not have been allowed. That mistake cost the Commonwealth $1.3 million, State Auditor Suzanne Bump said. 
Bump placed the blame on MassHealth, which provides health care for low-income individuals and which, just one year later, would be cited by her office for allowing more than $35 million in emergency treatments to be done on low-income immigrants. Among those emergency treatments were speech therapy and fluoride treatments, a report by the auditor found.</t>
  </si>
  <si>
    <t>The Idaho Secretary of State’s office launches formal investigations when it identifies discrepancies, as well as when it receives a complaint, as required by law. In the 2013-14 election cycle, the office responded to and investigated seven cases involving election and campaign finance law. It investigated all seven (5 from complaints and 2 self-initiated). It determined there was no violation in two; required new or amended reports in three; and imposed sanctions in two, including one turned over the Idaho Attorney General’s consumer protection division for prosecution of a telephone-related complaint, and one that resulted in a $1,000 fine in addition to requirements to file new reports. 
  An example of the lack of political influence in determining the outcomes of these cases in Idaho is that they involved various parties, and the Secretary of State’s office responded in the same way regardless. When the Idaho Republican Party complained about a campaign finance practice of the Democratic challenger to the sitting Republican governor, the Secretary of State’s office looked into it and found no sign whatsoever of any violation and stated that publicly; the GOP then decided against filing a formal complaint.
 The Idaho Secretary of State’s office also, along with the Idaho Attorney General’s Office, oversaw a recount in a legislative race in north-central Idaho. The results of the recount upheld the original election result, reported by the county to the Secretary of State’s office on election night.</t>
  </si>
  <si>
    <t>Phil Kabler, statehouse correspondent for the Charleston Gazette, in a telephone interview from the state Capitol on Jan. 19, 2015.
Don Smith, executive director of the WV Press Association, in a telephone interview from his office in Charleston WV on Jan 19, 2015.
Sean McGinley, partner in the law firm DiTrapano Barrett DiPiero McGinley &amp; Simmons, in a telephone interview from his office in Charleston WV on Feb. 4, 2015.</t>
  </si>
  <si>
    <t>Kathy Stachon, Senate lobbyist clerk, Office of the Secretary of the Senate, Feb. 16, 2015, telephone interview
2015 Client Reports, Iowa Legislature, accessed April 21, 2015
http://coolice.legis.iowa.gov/Cool-ICE/default.asp?Category=billinfo&amp;Service=ClientReport
2014 Client Reports, Iowa Legislature, accessed April 21, 2015
http://coolice.legis.iowa.gov/Cool-ICE/default.asp?Category=billinfo&amp;Service=ClientReport&amp;year=2014
2013 Client Reports, Iowa Legislature, accessed April 21, 2015
http://coolice.legis.iowa.gov/Cool-ICE/default.asp?Category=billinfo&amp;Service=ClientReport&amp;year=2013</t>
  </si>
  <si>
    <t xml:space="preserve">John Truscott, press secretary, former governor John Engler, CEO, Truscott Rossman PR and advocacy firm, Lansing, phone interview, April 13, 2015                                                                                                 
Steve Bieda, state senator, attorney, phone interviews, March and April 2015                                                                                                       
State Sen. Jack Brandenburg, Senate Finance Committee chairman, former House Appropriations Committee member, phone interview, April 28, 2015                                             </t>
  </si>
  <si>
    <t xml:space="preserve">Carol Williams, executive director of the Governmental Ethics Commission, telephone interview March 11, 2015
K.S.A. 46-222(b), Lobbyist defined, 1974: http://ethics.ks.gov/statsandregs/46-222.html                                                                                             </t>
  </si>
  <si>
    <t>Interview: Julia Vaughn, policy director, Common Cause-Indiana, Jan. 22, 2015, by phone.
Interview: Ed Feigenbaum, attorney and owner of INGroup, Noblesville-based firm that provides resources and information about federal and state governments, Feb. 2, 2015, by phone. 
Interview: Charles W. Harris, executive director, Indiana Lobby Registration Commission, Feb. 2, 2015, by phone.</t>
  </si>
  <si>
    <t>All websites accessed on Jan. 18, 26, March 13, 16, 22, 2015
Interview, Ed Cafasso, Managing Director, Boston, Burson-Marsteller, March 13, 16, by telephone and email
News Article:  “Ethics Violation Alleged Over Gas Tax Law Email,” by Matt Murphy, State House News, Boston, MA, April 30, 2014 
http://www.lowellsun.com/breakingnews/ci_25670379/ethics-violation-alleged-over-gas-tax-law-email
News Article: “Lame Duck Hiring Spree Feared,” by Matt Stout, Reporter, Boston Herald, Boston, MA, Nov. 19, 2014
http://www.bostonherald.com/news_opinion/local_politics/2014/11/lame_duck_hiring_spree_feared</t>
  </si>
  <si>
    <t>The response of the state government to audits varies. At times in the past, the legislature has had to place language in appropriations bills to prevent spending on a particular item until a particular dysfunction in an executive agency was addressed. 
For instance, a data breach at the publicly funded University of Maryland drew public attention and scrutiny from the government, the university and the media, but as the Baltimore Sun reported in 2014, problems persist. 
Thomas Barnickel, an auditor with the state Office of Legislative Audits, said the findings suggest broader issues regarding the network's protection. "There's other vulnerabilities in the system they need to shore up, that's for sure," he said. "University officials said they are working on expanding and strengthening firewalls and making other improvements."</t>
  </si>
  <si>
    <t>The Hawaii Elections Commission independently initiates investigations into election irregularities. Most recently the commission investigated the 2014 primary election where the chief elections officer's miscommunication about absentee ballots and polling place locations after an Election Day tropical storm caused some polling places to remain closed. 
 Moreover, in in an unrelated case, the mishandling of a memory card led to the late discovery of about 800 uncounted absentee ballots. However, the commission determined that there was no wrongdoing by the chief elections officer. Because discussions on personnel are held in executive session, behind closed doors, it's not known why the Elections Commission did not impose sanctions on Nago for either incident, but did in fact, renew his position for another four years. No member of the public testified in opposition to Nago's work during the 2014 elections, and several testified in favor of the elections chief. Commission members have reiterated that Nago was not at fault for the specific problems and that overall, he does a good job.
 The commission has the authority to hire and fire the chief elections officer, and to impose other sanctions. For example, at its 11 March 2015, meeting the Campaign Spending Commission levied a number of $200 and $500 fines against candidates and committees for late filings and failures to file required campaign finance reports.</t>
  </si>
  <si>
    <t>Interview with Jennifer Bevan-Dangel, exe dir Common Cause, 2/24/15 by telephone;
Interview with Michael Lord, exe director Md. Ethics Commission, 3/12/15 by telephone;
Interview with Michael Dresser, Baltimore Sun reporter, by telephone, 3/12/15 
Md. Gov's Travel Cost Taxpayers Thousands of Dollars: story by Scott McFarlane, NBC4, Dec. 23 , 2014 and Dec. 25, 2014 http://www.nbcwashington.com/news/local/Md-Governors-Martin-OMalley-Travels-Cost-Taxpayers-Thousands-of-Dollars-286716091.html</t>
  </si>
  <si>
    <t>David Weisbaum, director, Index Department, Illinois Secretary of State, interview by phone March 25, 2015. 
Illinois Secretary of State website - lobbyist activities, accessed March 25, 2015 http://www.cyberdriveillinois.com/departments/index/lobbyist/home.html
Annual registration report, 2015, Illinois Agricultural Association, January 13, 2015 http://www.ilsos.gov/lobbyistsearch/registrationpdf?procID=REG&amp;transType=ANNUAL&amp;year=2015&amp;entityID=639&amp;webDataXmlId=56119</t>
  </si>
  <si>
    <t>Steve Mistler, Statehouse Reporter, Portland Press Herald, 18 February 2015, email interview.
Mario Moretto, Politics Reporter, Bangor Daily News, 20 February 2015, email interview.
Christopher Cousins, Politics Reporter, Bangor Daily News, 20 February 2015, email interview.
Agenda Item #11, Meeting Minutes, 22 December 2014, Maine Ethics Commission, accessed March 10, 2015, 
http://www.maine.gov/ethics/pdf/12222014agenda11.pdf</t>
  </si>
  <si>
    <t>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lobbyist registration form, Idaho Secretary of State’s website, accessed Jan. 31, 2015, http://www.sos.idaho.gov/elect/lobbyist/2015_L1.pdf
“Lawyer-lobbyists influence Idaho law,” Audrey Dutton, Idaho Statesman/AP, Nov. 22, 2014, http://www.washingtontimes.com/news/2014/nov/22/lawyer-lobbyists-influence-idaho-law/?page=all</t>
  </si>
  <si>
    <t>John Steffen, Kentucky Executive Branch Ethics Commission, executive director, 23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Richard Beliles, Common Cause of Kentucky, chairman of the Kentucky chapter of the watchdog group and attorney, 16 January 2015, Louisville, phone interview.
Settlement Agreement Case No. 12-009, Kentucky Executive Branch Ethics Commission, 21 March 2014, http://ethics.ky.gov/Administrative%20Actions/Settlement%20Agreement%20%20%20C%20Geveden%20%20Sr.pdf accessed 25 January 2015.
Andrew Beshear raises $1.5 million for AG race, but critics question his donor list, John Cheves, Lexington Herald-Leader, 15 November 2014, http://www.kentucky.com/2014/11/15/3540925_andrew-beshear-raises-15-million.html?rh=1 accessed 25 January 2015. 
Andy Beshear has money but no foe in AG'S race, Joe Gerth, Louisville Courier-Journal, 5 December 2014, Andrew Beshear won't disclose his work for companies that run afoul of attorney general, John Cheves, 13 December 2014, http://www.kentucky.com/welcome_page/?shf=/2014/12/13/3592106_andrew-beshear-wont-disclose-his.html accessed 24 January 2015 accessed 25 January 2015.</t>
  </si>
  <si>
    <t>Robert Scott, president of the Public Affairs Research Council of Louisiana, in-person interview, Feb. 21, 2015.
Barry Erwin, president of the Council for a Better Louisiana, in-person interview, Feb. 18, 2015.
Jim Harris, a lobbyist, in-person interview, Feb. 12, 2015</t>
  </si>
  <si>
    <t>Eileen Hawley, spokeswoman for Gov. Sam Brownback, telephone interview March 17, 2015. 
Peter Hancock, Lawrence Journal-World, email March 17, 2015                                            
"Kansas House Narrowly Passes Gov. Brownback's School Funding Overhaul," Peter Hancock, Lawrence Journal-World, March 13, 2015: http://www2.ljworld.com/news/2015/mar/13/kansas-house-narrowly-passes-gov-brownbacks-school/</t>
  </si>
  <si>
    <t>“Jail’s ex-medical provider fights settlement release,” Kathy Hieatt, 12 December 2014. http://hamptonroads.com/2014/12/jails-exmedical-provider-fights-settlement-release#
 Freedom of Information Advisory Council, FOI Advisory Opinion AO-01-13, 7 January 2013. http://www.opengovva.org/foi-advisory-opinion-ao-01-13
 “VDOT partner releases info on Midtown subcontractors,” Dave Forster, The Virginian-Pilot, 29 March 2013. http://hamptonroads.com/2013/03/vdot-partner-releases-info-midtown-subcontractors#</t>
  </si>
  <si>
    <t>Kathy George, Harrison-Benis in Seattle. Former reporter and board member of Washington Coalition for Open Government, phone interview 2/18/15;
 "Buyout firms push to keep information under wraps" By Mark Maremont and Mark Spector, Wall Street Journal 11/4/2014 
 http://www.wsj.com/articles/buyout-firms-push-pension-funds-to-keep-information-under-wraps-1415142588
 "After 2-year fight, Tacoma releases records confirming huge fee hikes by broadcasters" By Kate Martin, News Tribune 2/24/2014 http://www.thenewstribune.com/2015/01/24/3605051/after-2-year-fight-tacoma-releases.html</t>
  </si>
  <si>
    <t>Sue Dinsdale, executive director, Iowa Citizens Action Network, Feb. 4, 2015, telephone interview 
Down In Funding and Polls, Hatch’s Climb Is Steep In Iowa’s Gubernatorial Race, Lyle Muller, IowaWatch, Sept. 25, 2014
http://iowawatch.org/2014/09/25/down-in-funding-and-polls-hatchs-climb-is-steep-in-iowas-gubernatorial-race/
Ethics board dismisses complaint against state treasurer, Associated Press, KCCI, Dec. 16, 2014
http://www.kcci.com/news/ethics-board-dismisses-complaint-against-state-treasurer/30261330</t>
  </si>
  <si>
    <t>Les Kondo, Hawaii State Ethics Commission, executive director, Honolulu, Hawaii, 2 February 2015, telephone 
Organizations' Expenditure Statements, Hawaii State Ethics Commission, accessed 11 February 2015, http://ethics.hawaii.gov/orgexp/
Sample Organization Contribution and Expenditure Statement, Hawaii State Ethics Commission, 16 February 2014, http://files.hawaii.gov/ethics/orgexp/2013/OrgExp_2643.pdf
Carmille Lim, Common Cause Hawaii, executive director, 27 April 2015, Honolulu, Hawaii, telephone.
Lobbyists fined for failing to register, Gordon Pang, Honolulu Star-Advertiser, 5 February 2015, http://www.staradvertiser.com/newspremium/20150205_Lobbyists_fined_for_failing_to_register.html?id=290886121</t>
  </si>
  <si>
    <t>Allen Gilbert, exec. dir. ACLU VT, personal interview, Jan. 6, 2015.
 Superior Court Washington Unit docket Number 332-5-3, accessed April 16, 2015.
 https://www.prisonlegalnews.org/legal-action-map/2014/VT/PLN_v_CCAVEOrderMTD/
 ACLU of Vermont, Court Rules Public Records Suit Against Prison Firm Can Proceed, Jan. 14, 2014.
 https://acluvt.org/blog/2014/01/14/court-rules-public-records-suit-against-prison-firm-can-proceed/</t>
  </si>
  <si>
    <t>Interview: Julia Vaughn, policy director, Common Cause-Indiana, Jan. 22, 2015, by phone. 
Interview: John Krull, journalism department chairman, Franklin College, Franklin, and executive editor, The StatehouseFile.com, a Statehouse student reporting program, Jan. 20, 2015, by phone.
Associated Press article, Dec. 3, 2014, "Tony Bennett probe called for prosecution," by Tom LoBianco.</t>
  </si>
  <si>
    <t xml:space="preserve">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Kevin Opsahl, April 30, 2015, State Records Committee to hear USU-Herald Journal case on Maverik Stadium contract, http://news.hjnews.com/allaccess/state-records-committee-to-hear-usu-herald-journal-case-on/article_42ed4bd4-ef98-11e4-acc1-a320ec092c6d.html
Utah Retirement Systems Annual report, 2013, most recent available: https://www.urs.org/mango/pdf/urs/AnnualReport/2013/annualReport.pdf. Accessed May 9, 2015.
See Utah Code 63G-2-205, subsections 1 and 4. Amended by Chapter 147, 2015 General Session. http://le.utah.gov/xcode/Title63G/Chapter2/63G-2-S305.html?v=C63G-2-S305_2015051220150701
Utah Code, 31A-33-104.  Workers' Compensation Fund exempted. 
Amended by Chapter 347, 2012 General Session
http://le.utah.gov/xcode/Title31A/Chapter33/31A-33-S104.html?v=C31A-33-S104_1800010118000101</t>
  </si>
  <si>
    <t>In the Supreme Court of Texas. Case No. 13-0745. Greater Houston Partnership v. Ken Paxton, Texas Attorney General, and Jim Jenkins. Opinion June 26, 2015
http://www.txcourts.gov/supreme/orders-opinions/2015/june/june-26,-2015.aspx
Joseph R. Larsen, counsel, Sedwick Law, Houston. Telephone interviews Jan. 2, and June 18, 2015. Emailed statement, July 10, 2015
Greater Houston Partnership. Press Release. June 26. Partnership wins Texas Public Information Act case.
https://www.houston.org/assets/pdf/press/Press-Release-TPIA-Win-6-26-15.pdf</t>
  </si>
  <si>
    <t>Ben Wilcox, Integrity Florida, Research Director (and a lobbyist himself), March 9, 2015phone interview
Florida Lobbyist Registration and Compensation Office, March 10, 2015phone interview
Kerrie Stillman, director of operations and communications at the Commission on Ethics, interviewed by phone April 2, 2015</t>
  </si>
  <si>
    <t>Tom Kacich, political reporter and columnist, The News-Gazette, Champaign, Ill. Interviewed in person May 15, 2015. 
Illinois Governor's Office, website, accessed April 17, 2015, https://www2.illinois.gov/gov/Pages/default.aspx 
State of Illinois Executive Ethics Commission, website, accessed April 15, 2015 https://www.illinois.gov/eec/Pages/default.aspx
Office of the Executive Inspector General, website, accessed April 15, 2015
https://www.illinois.gov/oeig/Pages/default.aspx</t>
  </si>
  <si>
    <t>Phone interview with Maria Bazile, Compliance and Education manager with the Georgia Government Transparency and Campaign Finance Commission, February 6, 2015. 
Interview with William Perry, Executive Director, Common Cause Georgia, January 23, 2015.
Interview with Lobbyist Neill Herring, February 16, 2015</t>
  </si>
  <si>
    <t>Dean Ferguson, communications director, Idaho Democratic Party, interviewed at the Idaho Capitol, press room, Jan. 13, 2015
Jon Hanian, press secretary to the governor, interviewed in his office at the Idaho Capitol, Monday, Dec. 29, 2014
Jim Weatherby, professor emeritus, Boise State University School of Public Policy, interviewed at Idaho Public Television studio, Jan. 16, 2015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"Boise Democratic Rep. Sue Chew chided for email," Dan Popkey, Idaho Statesman, June 7, 2011, http://callcenterinfo.tmcnet.com/news/2011/06/22/5589546.htm</t>
  </si>
  <si>
    <t>Deborah Moreau, lawyer, Public Integrity Commission, telephone interview, January 12, 2015;
Dover Downs employer profile accessed February 21, 2015 from Public Integrity Commission lobbying database, http://1.usa.gov/1EgbNPk; 
Christiana Care employer profile accessed February 21, 2015, http://1.usa.gov/1EgdpJ3</t>
  </si>
  <si>
    <t>Jonathan Ellis, reporter and columnist, Argus Leader, 6 March 2015
 SD's REDI program loans $224M to hundreds of projects, Chris Mueller, Prairie Business Magazine, 13 October 2014, http://www.prairiebizmag.com/event/article/id/21257/
 Open SD website, http://open.sd.gov/, accessed 6 March 2015
 Florida man pries records away from SD officials, Chris Mueller, The Daily Republic, 26 December 2013, http://admin.mitchellrepublic.com/content/florida-man-pries-records-away-sd-officials</t>
  </si>
  <si>
    <t>In person interview with Carol Carson, executive director of the Office of State Ethics, Jan. 21, 2015, in Hartford.
Compensation reports of client lobbists, 2013-14, filed on Feb. 23, 2015: file:///C:/Users/Jenifer/Downloads/ClientSpendingSummary%20(2).pdf
Lobbyist registration sytem: https://www.oseapps.ct.gov/NewLobbyist/security/loginhome.aspx</t>
  </si>
  <si>
    <t>Phone interview with Memphis attorney Lucian Pera on Dec. 17, 2014
 Phone interview with Deborah Fisher, executive director of the Tennessee Coalition for Open Government (TCOG), on Feb. 12, 2015.
 Phone interview with Alex Friedmann, managing editor of Prison Legal News, on Jan. 24, 2015</t>
  </si>
  <si>
    <t>Les Kondo, Hawaii State Ethics Commission, executive director, Honolulu, Hawaii, 16 January 2015, telephone 
Janet Mason, League of Women Voters- Hawaii, legislative chair, Honolulu, Hawaii, 16 January 2015, telephone
Carmille Lim, Common Cause Hawaii, executive director, 27 April 2015, Honolulu, Hawaii, telephone.
Prohibited Use of State Email for Campaign Purposes, memo, Hawaii State Ethics Commission, April 2014, 
http://ethics.hawaii.gov/wp-content/uploads/2013/09/prohibitStateEmail.pdf
Campaign Restrictions for State Officials and State Employees, Hawaii State Ethics Commission, April 2014, 
http://ethics.hawaii.gov/wp-content/uploads/2013/09/camprestrict.pdf</t>
  </si>
  <si>
    <t>James R. Cassie, retired lobbyist,  Jan. 15, 2015, Sacramento, email
A.G. Block, deputy director, University of California Sacramento Center, email, Apr. 22, 2015
Secretary of State's Lobbying Activity website, accessed on Apr. 22, 2015
http://cal-access.sos.ca.gov/Lobbying/</t>
  </si>
  <si>
    <t>March 29, 2015 phone interview with S.C. FOIA Attorney Jay Bender.
March 23, 2015 phone interview with The Nerve reporter Rick Brundrett.
March 20, 2015 phone interview with S.C. Press Association Executive Director Bill Rogers</t>
  </si>
  <si>
    <t>Corky Kyle, a.k.a “The Lobbying Pro,” who runs the Denver-based Kyle Group and has spent over 34 years managing and representing businesses, associations and public entities before the Colorado legislature, during a Feb. 2, 2015 phone interview.
Elena Nunez, director of Colorado Common Cause, during a Jan. 27, 2015, phone interview.
Luis Toro, director of Colorado Ethics Watch, during a Jan. 26, 2015, phone interview.</t>
  </si>
  <si>
    <t>Graham Sloan, Director Arkansas Ethics Commission, January 21, 2015, email interview.
Bradley Phillips, lobbyist, Phillips Management and Consulting Service, founder and owner of Lobby Up, February 17, 2015, telephone interview.   
Jay Barth, Professor of Politics at Hendrix College, February 7, 2015, telephone interview.
Susana O’Daniel, lobbyist for Arkansas Education Association, formerly outreach coordinator and lobbyist for Arkansas Advocates for Children and Families , secretary Arkansas United Community Coalition,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Secretary of State website, "Financial Disclosure Search," accessed February 7, http://www.sos.arkansas.gov/filing_search/index.php/filing/search/new
Ark. Code 21-8-6, "Disclosure by Lobbyists," 1988, http://law.justia.com/codes/arkansas/2012/title-21/chapter-8/subchapter-6/</t>
  </si>
  <si>
    <t>Interview with John Marion, executive director, Common Cause Rhode Island, Dec. 18, 2014, Providence, RI, in-person.
Interview with Tim White, investigative reporter, WPRI television, Dec. 15, 2014, Rhode Island, phone.
Interview with Jim Hummel, investigative reporter, WPRO radio &amp; the Hummel Report, Dec. 17, 2014, Rhode Island, phone.</t>
  </si>
  <si>
    <t xml:space="preserve">Terry Mutchler, former executive director of the Office of Open Records / current head of the transparency practice at Pepper Hamilton, Philadelphia, 28 January 2015, interview by phone. 
Craig Staudenmaier, managing partner, Nauman Smith, 30 January 2014, Harrisburg, Pa., interview by phone.
Corinna Wilson, executive director of the Pennsylvania Freedom of Information Coalition and principal of Wilson500, 27 January 2015, interview by phone.
State secrets: Why PSU remains exempt from most open-records laws even after the Jerry Sandusky scandal, Gil Smart and Mike Gross, Lancaster Newspapers, 10 March, 2014. 
http://lancasteronline.com/news/local/state-secrets-why-psu-remains-exempt-from-most-open-records/article_58868ffe-a611-11e3-afb0-001a4bcf6878.html
 </t>
  </si>
  <si>
    <t>A full list of these legal citations for business exemptions can be obtained through a search of Redacted, a web app of exemptions to Oregon Public Records Law compiled by the nonprofit journalism studio InvestigateWest, by searching the search terms "business records," "financial contracts" and "investigations of business and trade." http://www.invw.org/redacted/ Website accessed January 8, 2015.
David Rosenfeld, Member of the Transparency Oregon Advisory Commission, Executive Director, Oregon State Public Interest Research Group, January 8, 2015,  interviewed by phone. 
Jeb Bladine, Publisher, News-Tribune, McMinnville, expertise on public records and access to meetings, interviewed by phone January 12, 2015. 
Judson Randall, President, Open Oregon -  a coalition of journalists, government officials and civic advocates who help maintain access to government in Oregon. Interviewed by phone January  8, 2015."</t>
  </si>
  <si>
    <t>Phone interview with Tom Crawford, Editor of the Capitol Report, February 20, 2015;
In-person interview with William Perry, Executive Director, Common Cause Georgia, January 23, 2015;
Interview with Max Blau, Political Reporter, Creative Loafing, February 24, 2015;
”On one side Georgia voter registration probe a big deal, on the other not so much,” by Walter Jones, Morris News Service, September 21, 2014, http://onlineathens.com/election/2014-09-20/one-side-georgia-voter-registration-probe-big-deal-other-not-so-much</t>
  </si>
  <si>
    <t>Feb. 13, 2015 phone interview with Joan Mize, Lobbying Specialist of the Alaska Public Offices Commission
A.S. 24.45.061 (b) (http://www.legis.state.ak.us/basis/statutes.asp#24.45.061), accessed Feb. 9, 2015; 
APOC Lobbying Filings and Summaries; (https://aws.state.ak.us/ApocReports/Lobbying/), accessed Feb. 9, 2015; 
Department of Administration/APOC Lobbying Manual, Page 6 (http://doa.alaska.gov/apoc/pdf/manual-lobbying.pdf), accessed Feb. 9, 2015;</t>
  </si>
  <si>
    <t>Kris Kingsmore, Arizona Secretary of State Elections Services Assistant Director, telephone interview, 2/12/2015
Erik Reichstein, Arizona Secretary of State Office Manager, telephone interview, 2/12/2015
Maricopa County 2014 expenditure report (Public Body), Accessed May 7, 2015, http://apps.azsos.gov/scripts/Lobbyist_Search.dll/ZoomPPB_REP?PPB_ID=900132&amp;REP_YEAR=2014
Freeport-McMoran Inc. 2014 expenditure report (Private Body), Accessed May 7, 2015, http://apps.azsos.gov/scripts/Lobbyist_Search.dll/ZoomPPB_REP?PPB_ID=100306&amp;REP_YEAR=2014</t>
  </si>
  <si>
    <t>Steve Bousquet, Tallahassee bureau chief for the Tampa Bay Times, interivewed by phone April 3, 2015
Carol Weissert, Director of the Leroy Collins Institute at Florida State University, interviewed by phone on March 26, 2015
Kerrie Stillman, director of operations and communications with the Commission on Ethics, interviewed by phone April 7, 2015
---
Peer Reviewer Sources:
On-duty officers line up behind Scott at campaign event, July 7, 2014, by William March, The Tampa Tribune, http://tbo.com/news/politics/on-duty-officers-line-up-behind-scott-at-campaign-event-20140707/
Complaint against Gov. Rick Scott over on-duty police at Tampa event gets dismissed, September 19, 2014, by Steve Bousquet, Tampa Bay Times, http://www.tampabay.com/news/politics/stateroundup/complaint-against-gov-rick-scott-over-on-duty-police-at-tampa-event-gets/2198551</t>
  </si>
  <si>
    <t>Vicky Manning, lobbyist liaison, The Alabama Ethics Commission, telephone interview, May 14, 2015.
Hugh Evans, general counsel, The Alabama Ethics Commission, telephone interview, May 14, 2015.
Mike Cason, al.com, state government reporter, April 12, 2015, telephone interview. 
“Principal’s Form: Quarterly Statement of Lobbying Activities,” The Alabama Ethics Commission, undated. http://ethics.alabama.gov/forms/form_quarter_fillin.pdf, accessed May 17, 2015.</t>
  </si>
  <si>
    <t>Randall Chase, Associated Press Delaware reporter, in-person interview, January 27, 2015;
James Dawson, WDDE/Delaware NPR affiliate, in-person January 27, 2015; 
Gov. Jack Markell public schedule, acccessed March 23, 2015, http://1.usa.gov/1zN2FSr</t>
  </si>
  <si>
    <t>Telephone interview with Joey Senat, Freedom of Information Oklahoma board member and professor of media law at Oklahoma State University, 1/15/15, 10 a.m. CST
"Lawsuit claims Avalon responsible for inmate's death," Tulsa World article 12/2/2013 by Cary Aspinwall
http://www.tulsaworld.com/news/courts/lawsuit-claims-avalon-responsible-for-turley-halfway-house-inmate-s/article_edce909c-5bd0-11e3-b98b-0019bb30f31a.html
"Get out of Jail, Inc.," June 2014 New Yorker Magazine article by Sarah Stillman http://www.newyorker.com/magazine/2014/06/23/get-out-of-jail-inc
"State officials keep rail line proposals secret after unsealing bids," Tulsa World article 2/23/14 by Curtis Killman
http://www.tulsaworld.com/news/local/state-officials-keep-rail-line-proposals-secret-after-unsealing-bids/article_358d7a7b-470d-5290-96f9-b6d7179586bf.html
"Lawsuits allege state suppressed Narcanon report, fired investigators," Tulsa World article 8/20/14 by Ziva Branstetter
http://www.tulsaworld.com/news/courts/lawsuits-allege-state-suppressed-narconon-report-fired-investigators/article_fd684bc6-6684-510d-a217-5e3e6bce5d0e.html</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</si>
  <si>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“Hickenlooper's a different political animal, and it makes him a target,” Denver Post, Sept 28, 2014: http://www.denverpost.com/election2014/ci_26619488/hickenloopers-different-political-animal-and-it-makes-him
“Scott Gessler loses appeal over ethics ruling,” The Denver Post, March 12, 2014: http://www.denverpost.com/news/ci_25331835/scott-gessler-loses-appeal-over-ethics-ruling-plans
Luis Toro, director of Colorado Ethics Watch, in an April 23, 2015 e-mail.</t>
  </si>
  <si>
    <t>Employers are not required to list the compensation of all lobbyists they hire on spending reports and so they do not report it. There is no form or method for them to do so.
Lobbyists themselves only report how much money they have spent on lawmakers. “There is no reporting by the lobbyist or the client as to how much money is paid,” said Marguerite Herman, longtime League of Women Voters of Wyoming lobbyist. “It never happens. It’s like asking people how many heads of cattle they have.”
Supporters of lobbying reform want Wyoming to require comprehensive compensation reports.
“People do not have any idea what these big financial interests pay to influence the Wyoming legislature,” said Dan Neal, retired director of the Equality State Policy Center.</t>
  </si>
  <si>
    <t xml:space="preserve"> </t>
  </si>
  <si>
    <t>Phone interview with Carol Carson, executive director of the Office of State Ethics, from Hartford, June 15, 2015.
Department of Administrative Services website, accessed May 1, 2015, http://das.ct.gov/cr1.aspx?page=329
Phone interview, Danny Medress, political director of CSEA/SEIU Local 2001, from New Britain, March 9, 2015.</t>
  </si>
  <si>
    <t>Catherine Turcer, Common Cause-Ohio policy analyst, 1-18-15 email
 Supreme Court case summary on the "functional equivalent" standard, 2005-1505. State ex rel. Oriana House, Inc. v. Montgomery, 2006-Ohio-4854: https://www.sconet.state.oh.us/PIO/summaries/2006/1004/051505.asp
 The Strange Case of JobsOhio and Public Auditing of Private Firms, Dylan Scott, Governing, June 10, 2013: http://www.governing.com/blogs/view/gov-ohio-officials-battle-over-auditing-of-economic-development-money.html
 Ohio Legislative Service Commission analysis of bill closing JobsOhio records from state audits (see pages 7-10), 2013: http://www.lsc.ohio.gov/analyses130/13-sb67-130.pdf
 What obligations do charter school operators have to taxpayers? Ohio Supreme Court heard arguments, Patrick O'Donnell, Cleveland Plain Dealer, Sept. 23, 2014: http://www.cleveland.com/metro/index.ssf/2014/09/post_247.html
 Halliburton delayed releasing details on fracking chemicals after Monroe County spill, Laura Arenschield, The Columbus Dispatch, July 21, 2014: http://www.dispatch.com/content/stories/local/2014/07/21/details-on-chemicals-trickle-in-after-spill.html
 USEPA incident report on the spill: http://www.theoec.org/sites/default/files/Eisenbarth%20well%20pad%20fire.pdf 
 Lethal Injection Drug Bill Clears Ohio Legislature, The Associated Press, published in The New York Times Dec. 17, 2014: http://www.nytimes.com/aponline/2014/12/17/us/ap-us-xgr-death-penalty-ohio.html?_r=0
 Lethal Injection Secrecy Gets a Boost in Ohio, Andrew Cohen, Brennan Center for Justice, February 20, 2015: https://www.brennancenter.org/analysis/lethal-injection-secrecy-gets-boost-ohio</t>
  </si>
  <si>
    <t>Neither the Ethics Act nor the associated Legislative Rules require employers of lobbyists to file spending reports, and no employer filed such a report during the study period.
 The only reporting required of employers is 
 an Employer Representation/Authorization form, which must be completed and filed by each employer which a lobbyist represents or by whom he/she is employed. The form only serves the purpose of "confirming the lobbyist's employment and the subjects on which the employer is to be represented."</t>
  </si>
  <si>
    <t>Phillip Ung, California Forward, Director of Public Affairs, Sacramento, Feb. 11, 2015, interview
A.G. Block, Associate Director, University of California, Sacramento Center, Mar. 17, 2015, email
Mark Paul, author, journalist, former deputy state treasurer, Mar. 23, 2015, Sacramento, interview</t>
  </si>
  <si>
    <t xml:space="preserve">Lobbying principals have to report how much time and money they spend on lobbying, but not how much they pay individual lobbyists. In some cases, the Government Accountability Board (GAB) does get the exact amount paid to each in-house lobbyist. AARP, formerly known as the American Association of Retired Person, for example, files an expenditure report and lists overall expenses as well as individual lobbyist compensation (as well as hours spent on lobbying and the topics discussed). 
In other cases, when a lobbying principal contracts with a lobbying firm, GAB may only get the amount paid to the lobbying firm.  Wisconsin Manufacturers &amp; Commerce (WMC), for example does not list all salary or fees. 
    </t>
  </si>
  <si>
    <t>Matt Von Pinnon, editor of The Forum of Fargo-Moorhead, interviewed in his office in Fargo, N.D., Jan. 28, 2015. 
Rob Port, editor of Say Anything Blog, interviewed by phone from Minot, N.D., Jan. 28, 2015. 
Wayne Stenehjem, state attorney general, 2014-O-04 (open records and open meetings opinion), April 24, 2014, http://www.ag.nd.gov/Opinions/2014/OR-OM/2014-O-04.pdf. Stenehjem, 2014-O-07, July 28, 2014, https://www.ag.nd.gov/Opinions/2014/OR-OM/2014-O-07.pdf. Stenehjem, 2013-O-19, Dec. 23, 2013, http://www.ag.nd.gov/Opinions/2013/OR-OM/2013-O-19.pdf. Stenehjem, 2013-O-10, June 25, 2013, http://www.ag.nd.gov/Opinions/2013/OR-OM/2013-O-10.pdf.</t>
  </si>
  <si>
    <t>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
Peer Reviewer Source:
"Members of  Rutledge's staff attend Huckabee campaign announcement because, of course, they did," by Matt Campbell, The Blue Hog Report, May 25, 2015.
"Rutledge and Staffers Attend  Huckabee Campaign Announcement; AG says no violation of law," Arkansas Times, May 26, 2015.</t>
  </si>
  <si>
    <t>Phone interview Feb. 4, 2015 with Jonathan Jones, director of NC Open Government Coalition. 
Phone interview Feb. 16, 2015, with Hugh Stevens, Raleigh lawyer expert on FOI and First Amendment issues and former general counsel to the North Carolina Press Association.
http://www.elon.edu/e-net/Article/96347; article 6/25/14 by Jonathan Jones, writer for the Sunshine Center of the NC Open Government Coalition at Elon University. "Governor Signs Economic Development Bill"
Charlotte Observer article Dec. 31, 2014, by Ames Alexander. http://www.charlotteobserver.com/2014/12/31/5417726/lawyer-wins-key-round-in-public.html#.VNpEJLd0zow. 
News article March 17, 2015, by Ely Portillo, New Economic Development Group Could Keep More Incentives Records Private. http://www.newsobserver.com/news/politics-government/state-politics/article14987006.html</t>
  </si>
  <si>
    <t>Annual L3 lobbying reports filed by employers are not regularly audited. Spot checks turn up inconsistencies between compensation reported by lobbyists and their employers. In 2013, for instance, Kemper Development Co. listed no spending on a lobbyist. But lobbyist Doug Simpson on his 2013 L2 disclosure form lists $19,455 in payment from Kemper. 
 Tulalip Tribes of Washington also listed zero spending on lobbyist compensation for 2013. But the same year, lobbying firm Strategies 360 listed $30,000 in work for the Tulalip Tribes. Lobbying firm Carney Badley Spellman's 2014 L2 lists compensation of $42,000 and $40,000 from Allstate and the American Council of Life Insurers, respectively. However, Allstate did not file an L3 employer report for that year. And American Council of Life Insurers reported paying Carney Badley $4,000 less, or $36,000.</t>
  </si>
  <si>
    <t>Joe Kanefield, former general counsel to Arizona Gov. Jan Brewer, telephone interview, 1/28/2015
Political activity guidelines, city of Tucson, page. 7, Accessed May 6, 2015
http://www.tucsonaz.gov/files/clerks/pdf/PAG.pdf
Who Will Rid Us of Tom Horne's Undead Political Circus? Phoenix New Times, Stephen Lemons, May 8 2014, Accessed May 6, 2015
http://www.phoenixnewtimes.com/2014-05-08/news/tom-horne-corruption/
Arizona Hatch Act Defeated, Presott Evening Courier, Feb. 12, 1943, Accessed May 6, 2015, 
http://news.google.com/newspapers?id=zztPAAAAIBAJ&amp;sjid=-U8DAAAAIBAJ&amp;pg=3408%2C1755515</t>
  </si>
  <si>
    <t>Lobbyists file semiannual disclosure reports, which include spending on items or events over $50, their principals, compensation and legislative issues covered. Principals are required to sign the lobbyists' form or to file a signature waiver form, which still acknowledges the connection between the principal and lobbyist. However, lobbyists may report the compensation either to themselves or to their lobbyist firms, making comparison impossible. Also, many lobbyists report lobbying pay by prorating their time, divided by other responsibilities. There is great variation on how that time is divided -- some count only the minutes spent speaking to legislators, while others count the time sitting in committee meetings and commuting to any events or the Capitol.</t>
  </si>
  <si>
    <t>March 13, 2015, phone interview with David Boyle, executive director of the Alaska Policy Forum; 
March 23, 2015, phone interview with Rep. Les Gara, D-Anchorage;
March 13, 2015 interview in Anchorage with Tim Bradner, former lobbyist for BP and Standard Oil of Ohio, legislative reporter for three decades; 
Background:
"Palin explains her actions in Ruedrich case," Anchorage Daily News, Richard Mauer, Nov. 19, 2004 (http://www.adn.com/article/20080829/palin-explains-her-actions-ruedrich-case-11192004)
---
Peer Reviewer sources:
Johnson, Kirk. "Bill Walker, Next Governor for Alaska, Traversed Unlikely Path." The New York Times. &lt;http://www.nytimes.com/2014/11/25/us/politics/next-governor-for-alaska-traversed-unlikely-path.html?_r=0&gt; Accessed June 30; Mauer, Rich. "Walker, Mallott Join Forces in Governor's race" &lt;http://www.adn.com/article/20140901/walker-mallott-join-forces-/governors-race&gt; Accessed June 30.</t>
  </si>
  <si>
    <t>In practice, four respondents confirm that there are no such filings available in Utah. Despite the law in place, there has been no recent effort to require reporting in this area. Principals do not usually report expenditures. For example, research shows only one principal -- the Sutherland Institute -- has filed any kind of report over the project review period.</t>
  </si>
  <si>
    <t>Jon Campbell, Gannett New York, State Government Reporter, Feb. 6, 2015, New York, phone; 
 Diane Kennedy, New York News Publishers Association, President, Feb. 5, 2015, New York, phone; 
 Robert Freeman, Committee on Open Government, Executive Director, March 24, 2015, New York, phone</t>
  </si>
  <si>
    <t>There is no evidence to the contrary, no allegations filed against a lobbyist employer for incomplete filings. Besides a tarnished image, the price paid for getting caught entails a $10,000 fine.</t>
  </si>
  <si>
    <t>Employers do not have to say exactly how much they pay lobbyists. Instead, they list compensation in ranges because that is what the law allows. 
 “They do not list the salaries of all lobbyists,” Tom Humphrey, a veteran reporter said of the reports filed by employers of lobbyists. “They list a range of total lobbyist expenditures.” For instance, lobbyist total compensation could be listed between $150,000 and less than $200,000. 
 It makes it difficult for reporters and the public to figure out the exact amount of money spent on lobbying in Tennessee.</t>
  </si>
  <si>
    <t xml:space="preserve">Tom Cafferty, media lawyer at Gibbons PC, 2/1/15 phone interview 
John Paff, chairman of NJ Libertarian Party's Open Government Advocacy Project, 2/1/15 phone interview. 
Mother Jones story: http://www.motherjones.com/politics/2015/02/chris-christie-transparency-records-requests
Nj Open Public Records Act exemptions: http://www.nj.gov/dep/opra/exemptions.html </t>
  </si>
  <si>
    <t>Entities typically leave it up to their lobbyists to file registration and monthly activity reports, but the lobby registration and reporting section of the Texas Ethics Commission website enables citizens to do a search of clients, which lists all the employer's lobbyists and compensation in categorized amounts.</t>
  </si>
  <si>
    <t>Jeff Proctor, investigative reporter, KRQE, 21 May 2015, via phone.
 Letter from Anna L. Clark of Torres Consulting Group to Office of New Mexico Attorney General 17 October 2014, https://docs.google.com/viewer?a=v&amp;pid=sites&amp;srcid=bm1hZy5nb3Z8cHVibGljLXJlY29yZHMtcHJvamVjdHxneDo3NDViNDQzMTkzMjM5MjRi
 Letter from Assistant Attorney General Jennifer Salazar to Karl Erich Martell, general counsel for the Department of the Public Defender, July 11, 2014, https://docs.google.com/viewer?a=v&amp;pid=sites&amp;srcid=bm1hZy5nb3Z8cHVibGljLXJlY29yZHMtcHJvamVjdHxneDo0NzhhNjc0ODRlOGNmODc5</t>
  </si>
  <si>
    <t>William Chapman, Orr &amp; Reno law firm, attorney and shareholder, December 29, 2014, Lowell, Mass., phone.
 Law Warehouses files new suit against state Liquor Commission and Exel Inc., Dean Shalhoup, Nashua Telegraph, October 29, 2014.
 http://www.nashuatelegraph.com/news/1050182-469/law-warehouses-files-new-suit-against-state.html
Law Warehouses, Inc. v. N.H. Liquor Commission, New Hampshire Supreme Court, Docket No. 2013-205 (2014).
 http://www.orol.org/rtk/rtknh/2013-205-2014-04-10.html
New Hampshire Executive Council website, accessed Dec. 22-Dec. 31, 2014
 http://www.nh.gov/council/overview.html
New Hampshire Department of Administrative Services Manual of Procedures, Part IV, amended 9/17/2014
New Hampshire Department of Administrative Services database of state contracts
 http://www.admin.state.nh.us/purchasing/Contracts_posteddte.asp?sort=cna
Agenda of the Executive Council Dec. 23, 2014 meeting, with links to contracts: 
 http://sos.nh.gov/nhsos_content.aspx?id=8589943259</t>
  </si>
  <si>
    <t>In the secretary of state’s online listing of lobbyist expenses, lobbyist expense reports are listed by name of the lobbyist and appear to be filed by the lobbyists. It’s difficult to tell if employer/principals file any reports.
 No salaries or fees are listed anywhere in any of the online expense-report listings.</t>
  </si>
  <si>
    <t>Phil Rawls, former government reporter, the Associated Press, June 2, 2015, telephone interview.
Mike Cason, al.com, state government reporter, April 12, 2015, telephone interview.
Jackie Graham, director of the Alabama Personnel Department, June 2, 2015, telephone interview.</t>
  </si>
  <si>
    <t>Ostensibly, official government functions are separate from functions of the ruling political party. There are no documented cases of government resources or staff being used for party activities. 
In the past, there have been allegations about politicians, notably former Gov. Dave Freudenthal, using the state plane to campaign, but nothing really came of those and it wasn’t for actual party functions. 
Former state Superintendent of Public Instruction Cindy Hill was investigated for her use of a state plane, most notably on a trip to Jackson to meet with a men’s lunch group. Investigators questioned if that meeting was official state business. Hill's trip was in 2012 but the investigation into her actions was in 2013.
“Everything done by the majority party is done in the context of majority party politics,” longtime lobbyist Marguerite Herman said. “Because there’s an overwhelming [Republican] majority the political implications appear everywhere all the time.”</t>
  </si>
  <si>
    <t xml:space="preserve">Employers of lobbyists generally do a good job reporting spending on and compensation of lobbyists in their reports. 
"The entities file better reports than the lobbyists do," says Secretary of State Nellie Gorbea. 
These reports are available on the Lobby Tracker of the Secretary of State's website. The basic information available for each entity is the name of the lobbyist and lobby firm that are employed, the relationship, the start and end date, as well as compensation. </t>
  </si>
  <si>
    <t>Employers appear to always file expenditure reports that include the salary and/or fees paid to lobbyists in Oregon. These reports are filed quarterly.
Lobbyists report that once they as individual lobbyists and the companies that employ them are in the system, the tracking of related spending Is rigorous. The Oregon Government Ethics Commission does track filings by deadline, can fine those who have not filed, and the fines are sufficient to compel regular compliance.</t>
  </si>
  <si>
    <t>Shawn D. Renner, Lincoln attorney representing Media of Nebraska, in-person interview at his office, March 9, 2015
 Leslie Donley, Deputy Attorney General, email interview March 16, 2015
 Nebraska Attorney General Doug Peterson, Outline of Nebraska Public Record Statutes, last revised September 2013
 http://ago.nebraska.gov/public_records/statutes
---
Peer Reviewer Source:
Nebraska Watchdog, Joe Jordan, October 2, 2013 "Exclusive: State lawmaker wants MECA’s records opened; conflicts also questioned."
http://watchdog.org/108668/exclusive-state-lawmaker-wants-mecas-records-opened-conflicts-also-questioned/</t>
  </si>
  <si>
    <t>Interview 1/15-15 with Sandi Chereb, Las Vegas Review-Journal political reporter, in Carson City.
 Interview 1/19/15 with Barry Smith, executive director, Nevada Press Association, Carson City.
 Phone interview 2/3/15 with Sarah Bradley, deputy attorney general, public records deputy.</t>
  </si>
  <si>
    <t>Gov. Scott Walker's frequent travel in his quest for the Republican Party's presidential nomination in 2015 has raised questions, and Walker's campaign has been under pressure to keep the roles and governor and candidate separate. In April 2015, Walker's campaign was forced to reimburse the state for travel costs: "State tax dollars will still pay for the salaries and benefits of the State Patrol troopers who guard the governor and his family. But the governor's presidential campaign-in-waiting, Our American Revival, will pick up the officers' travel costs when Walker attends political rallies, fundraisers and other events related to his likely White House bid," Milwaukee Journal reporters wrote on April 24, 2015.
Even though it didn't relate to the executive branch of state government, the caucus scandal, in which legislative leaders of both parties were investigated and prosecuted for using state resources for campaign purposes, would be a good example.</t>
  </si>
  <si>
    <t xml:space="preserve">Lobbying spending disclosure reports in Oklahoma never list the lobbyists' salaries or compensation, sources said. The reports list their employers but no salary information. </t>
  </si>
  <si>
    <t xml:space="preserve">Mike Meloy, Montana Freedom of Information Hotline, Attorney, 20 January 2015, Bozeman, Montana telephone 
Jeremy Chapman, Montana Center for Investigative Reporting, Founder/Executive Director, 20 January 2015, Billings, Montana, email
Skylar Browning, Missoula Independent, editor, 23 January 2015, Missoula, Montana, email
Great Falls Tribune Company, Inc. v. Rick Day and the State of Montana Department of Corrections, 1998, http://scholar.google.com/scholar_case?case=793632474865455641&amp;q=Great+Falls+Tribune+Co.+Inc.+v.+Day&amp;hl=en&amp;as_sdt=100000000002 </t>
  </si>
  <si>
    <t>Bob Miller, editor, Southeast Missourian, Cape Girardeau, Missouri, 7 April 2015, interview by phone.
Amos Bridges, watchdog reporter, Springfield News-Leader, Springfield, Missouri, 1 April 2015, interview by phone.
Grant Doty, staff attorney, American Civil Liberties Union of Missouri, St. Louis, Missouri, 1 April 2015, interview by phone.
Jonathan Groves, president, Missouri Sunshine Coalition, Springfield, Missouri, 26 March 2015, interview by phone.
Decision of Missouri's Western District Court of Appeals, Stewart v. Williams Communications Inc., 85 S.W.3d 29 (2002), accessed 11 April 2015, http://law.justia.com/cases/missouri/court-of-appeals/2002/wd60332-2.html</t>
  </si>
  <si>
    <t xml:space="preserve">There is no reporting requirement in the law - and therefore no such reports exist in practice. </t>
  </si>
  <si>
    <t>Principals do file some spending reports, which include the gifts, meals, and beverages provided to public officials their lobbyists lobby. However, since Ohio law does not require the compensation or salary of lobbyists to be disclosed by employers/principals, in practice they are not.</t>
  </si>
  <si>
    <t>Some employers fail to file expenditure reports. For instance, the Joint Commission on Public Ethics (JCOPE) reported in November 2014, that Blackboard Inc. had violated state law by failing to file two lobbying reports in 2010. In August 2014, the commission also sanctioned Ronald Edelstein for failure to file a client semi-annual report in 2010. 
 Because of JCOPE's understaffing, it is likely that far more failures exist than are known. There is no meaningful enforcement or auditing of lobbying documents, so it is difficult to know how many lobbyists are slipping through the cracks.</t>
  </si>
  <si>
    <t>In the past three years, there have been no documented cases of government resources being used for party activities.
  “Politics is always there 100 percent of the time,” said Jack Rogers, retired state department head. “As an agency head, I always knew that everything I did was gonna be scrutinized first for the effectiveness of what I did, but also for its political implications. So you can’t separate the two.” Rogers said, however, that he didn’t know of any instances recently where the governor and/or cabinet officers took an action solely for political reasons. 
  A spokeswoman for the governor said there’s a clear line between the two. “During the governor’s campaigns in 2011 and 2012, there were two separate staffs – Governor’s Office staff and campaign staff,” she added. 
  “I think people take pains to comply,” said Sam Hickman, who represents state social workers. “But it’s a small state, and there’s no way to keep from having some of the same people in the room at the same time.”</t>
  </si>
  <si>
    <t>Leonard Van Slyke, Brunini Law Firm, First Amendment attorney, April 7 2015, Jackson, Mississippi, email interview.
Anita Lee, The Sun Herald, reporter, April 7 2015, Biloxi, Mississippi, phone interview.
Jeff Amy, Associated Press, reporter, April 10 2015, Jackson, Mississippi, phone interview.</t>
  </si>
  <si>
    <t>State civil servants are prohibited from conducting campaign-related activities while on state time or while being paid, but they are allowed to "volunteer."
 The Washington State Public Disclosure Commission enforces state law against public servants who "use or authorize the use of any of the facilities of a public office or agency, directly or indirectly, for the purpose of assisting a campaign for election of any person to any office or for the promotion of or opposition to any ballot proposition."
 Such was the case with two Cowlitz, Wash., PUD officials accused of using staff time and public vehicles for a campaign-related photo shoot. Improper use of public resources for campaign activities is a top complaint filed with the Public Disclosure Commission.
 But political activity is generally not part of state bureaucracy and civil service.</t>
  </si>
  <si>
    <t>Michigan Press Association – Legal Counsel Robin Luce-Herrmann, Feb. 23, 2015, phone interview
Wayne State University – Jack Lessenberry, head of Journalism Dept., Feb. 23-24, 2015, phone interview
Lansing State Journal, Sept. 7, 2013, "Transparency on state contracts won't be cheap"            http://archive.lansingstatejournal.com/article/20130908/NEWS07/309080065/Transparency-state-contracts-won-t-cheap
Attorney General’s Office – Andrea Bitely, Feb. 24, 2015, email and phone conversations      
Budget Department, State Laws Affecting Procurements, http://www.michigan.gov/micontractconnect/0,4541,7-225-48677-20051--,00.html</t>
  </si>
  <si>
    <t>Stacie Christensen, Information Policy Analysis Division of the Minnesota Department of Administration, Director, 24 February 2015, St. Paul, Minnesota, in-person interview
Matt Ehling, Public Record Media, Director, 3 March 2015, Minneapolis, email correspondence.
Contracts Between Government and the Private Sector, Information Policy Analysis Division, Minnesota Department of Administration, 5 March 2015, http://www.ipad.state.mn.us/docs/contracts.html</t>
  </si>
  <si>
    <t>News articles accessed on Jan 4, 5, 2015
Massachusetts-swat-teams-claim-theyre-private-corporations-immune-from-open-records-law, Radley Balko, Reporter Washington Post, June 26, 2014
http://www.washingtonpost.com/news/the-watch/wp/2014/06/26/massachusetts-swat-teams-claim-theyre-private-corporations-immune-from-open-records-laws/
DCF-slow-respond-public-records-requests-since-jeremiah-oliver-tragedy, Todd Wallack, Reporter, Boston Globe, July 5, 2014
http://www.bostonglobe.com/metro/2014/07/05/dcf-slow-respond-public-records-requests-since-jeremiah-oliver-tragedy/5KpFYTt7YmM4EiTQSDOADI/story.html
Reports-Studies accessed on Jan. 4, 5, 2015:
June, 2014:   MA ACLU announcement of suit against NEMLEC:   https://aclum.org/news_6.24.14a
Government Records accessed on Jan. 4, 5, 2015
The Massachusetts Code of Regulations for the Public Records Law and the Fair Information Practices ACT are  absent information relating to private contractors and access to records: 
 Code of Massachusetts Regulations, 950 CMR 32:00, YEAR
mass.gov/courts/docs/lawlib/900-999cmr/950cmr32.pdf
Code of Massachusetts Regulations,  950 CMR 33.00:  Fair Information Practices Regulations, YEAR
http://www.mass.gov/courts/docs/lawlib/900-999cmr/950cmr33.pdf
The Supervisor of Public Records bulletins on the application of the statute to private contractors or vendors hired by the government: 
Requirement to Manage Records Created Under 
Government Contracts, SPR Bulletin 03-93, 1993
 http://www.sec.state.ma.us/arc/arcrmu/rmubul/bul393.htm
Application of the Public Records Law to 
Electronic Records Access, SPR Bulletin 03-96
http://www.sec.state.ma.us/arc/arcrmu/rmubul/bul396.htm
Interviews:
Robert Ambrogi, Massachusetts media lawyer, December 9, 12, 2014, Boston, MA, telephone and email
Todd Wallack, Boston Globe, reporter, December 16, 2014, Boston, MA, email and telephone</t>
  </si>
  <si>
    <t>Jennifer Bevan-Dangel, executive director, Common Cause of Maryland, telephone interview 2/24/15, 
Waterkeeper Alliance et al v. Maryland Dept of Agriculture; decided May 2, 2013 http://mdcourts.gov/opinions/cosa/2013/1289s11.pdf
Maryland Open Government Guide, Exceptions to Disclosure http://www.oag.state.md.us/opengov/chapteriii.pdf,  This offers caselaw but none that fall within the time period of the study though they are in force today, and outlines practices in Maryland. See in particular Chapter 3. 4/14/15
Reporters Committee for Freedom of the Press Open Government Guide/Maryland http://www.rcfp.org/maryland-open-government-guide discusses practice in Maryland Accessed 4/14/15
Certain nutrient-related information is allowed to be exempt from disclosure under MDPIA</t>
  </si>
  <si>
    <t>Employers aren't required to file spending reports, only the lobbyists are, and they are not required to disclose the compensation they receive. 
 A 2015 bill that would have required lobbyists to report how much they're paid had that element stripped out in committee after lobbyists complained that it would have been an invasion of their privacy.</t>
  </si>
  <si>
    <t>Sigmund Schutz, Preti-Flaherty, Attorney, 15 January 2015, Portland, Maine, telephone interview.
 Judy Meyer, Lewiston Sun Journal, Managing Editor, 14 January 2015, Lewiston, Maine, telephone interview.
 The Lewin Group vs. Maine Department of Health and Human Services, Docket No.: BCD-AP-14-01, March 2014, http://www.courts.maine.gov/opinions_orders/bcd/AP%20Orders/AP-14-01/AP-14-01%203.13.14%20Decision%20on%20Rule%2080C%20Appeal.pdf
 Gina Turcotte v. Humane Society Waterville Area, 2014 ME 123, November 4, 2014
 http://www.courts.maine.gov/opinions_orders/supreme/lawcourt/2014/14me123tu.pdf
 Government Contracting and Procurement Update: Public Access to Trade Secrets in Proposals and Bid Documents in Maine, Sigmund Schutz and Charles F. Dingman, Preti-Flaherty, 5 August 2014, http://www.preti.com/government-contracting-and-procurement-update.
 Town of Burlington v. HAD#1, 2001 ME 59, April 11, 2001,
 http://www.courts.maine.gov/opinions_orders/opinions/documents/01me59bu.htm</t>
  </si>
  <si>
    <t>Nevada law does not require employers of lobbyists to disclose their spending, and they do not do so. Neither do lobbyists report their compensation on their own registration statements, though they do report the name of their employer.
The state's online lobbyist information portal does offer a list of employers and their employees for each legislative session, compiled from lobbyists' registration forms. But the list does not include any information on lobbyist salaries.</t>
  </si>
  <si>
    <t>Most registered lobbying firms file the quarterly statements and do so completely, listing amounts paid out in salaries and fees. 
 There are, however, some notable exceptions. One of the largest lobbying firms in the state, Demers and Blaisdell, took in nearly $780,000 in 2014, as of October 29 (the most recent report available as of January 2015) from corporate clients that included Comcast and Pfizer, but routinely entered no information for expenses.</t>
  </si>
  <si>
    <t>Principals in Montana report the cumulative total paid to their lobbyists. They are not required to itemize the payments for each lobbyist. 
The level of detail with which principals report varies, according to Commissioner of Political Practices staff. Most principals appear to make an effort to comply, while some are either confused by the rules or deliberately avoiding compliance.
However, there is no way to quantify this because the Commissioner of Political Practices does not have the resources to audit the forms. The Commissioner has asked the legislature for appropriations to audit, but has been denied funds so far.
There have been very few lobbying complaints in Montana and that has provided the Commissioner of Political Practices with scarce opportunities to inspect the forms, absent of auditing.</t>
  </si>
  <si>
    <t>Partisan political events may be held in the Statehouse, but the opposition party holds as many (more last year) than the "ruling party." In Vermont, at least, the "ruling political party" as an institution doesn't have much clout, so there is neither much temptation nor much point in intertwining government resources with party activities. 
 Various constituencies (i.e., the business community, environmental groups) may exert some influence over both appointments and policies. The parties, as such, do not.</t>
  </si>
  <si>
    <t>Employers/principals file expenditure reports as required; those reports include salaries and fees paid to lobbyists, but typically only in the aggregate, not broken down by individual lobbyist.
 Individual lobbyists report their salary/fees broken down by principals that have hired them.</t>
  </si>
  <si>
    <t xml:space="preserve">There are clear distinctions made, but in a Republican super-majority those interviewed say that the lines between party business and official business can be blurry. During the 2015 Legislative session and since its close in March 2015 there was concern raised about secret meetings with the Republican majority and Gov. Gary Herbert to push his agenda for Medicare expansion.
However, during the study period, no incident has surfaced regarding government resources used for party activities. </t>
  </si>
  <si>
    <t>Carl Redman, former newspaper editor who now testifies as an expert on government access laws, in-person interview, Feb. 5, 2015.
 Sonny Cranch, who works for CNSI’s attorneys in the civil lawsuit, in-person interview, Feb. 3, 2015.
 Eve Gonzalez, secretary of the Louisiana Public Service Commission, statement left on answering machine to question on this issue, Feb. 4, 2015.
 Casey DeMoss, CEO of the Alliance for Affordable Energy, personal interview, May 25, 2015
 FBI reports released in CNSI case, Marsha Shuler, The Advocate. Nov. 13, 2013.
 http://theadvocate.com/home/7556408-125/fbi-reports-released-in-cnsi
 CNSI questions contract termination, Marsha Shuler. The Advocate. April 3, 2013.
 http://theadvocate.com/home/5599465-125/cnsi-questions-contract-termination 
 CNSI says it won’t get ‘fair shake’ from state, Joe Gyan Jr., The Advocate. Oct. 22, 2013.
 http://theadvocate.com/news/7376237-123/cnsi-says-it-wont-get
 “Money, Politics, and the Business of Monopolies,” The Alliance for Affordable Energy, May 26, 2015
 http://www.theneworleansadvocate.com/csp/mediapool/sites/dt.common.streams.StreamServer.cls?STREAMOID=BGCZStFAJEkXglYgow50S5M5tm0Zxrvol3sywaAHBAn0$nE7tysA3kLvAGAfBBulE0$uXvBjavsllACLNr6VhLEUIm2tympBeeq1Fwi7sIigrCfKm_F3DhYfWov3omce$8CAqP1xDAFoSAgEcS6kSQ--&amp;CONTENTTYPE=application/pdf&amp;CONTENTDISPOSITION=MoneyPoliticsBusinessMonopoliesFinalMay262015.pdf</t>
  </si>
  <si>
    <t>Employers/principals do list a total expenditure amount on their Principal Expenditures reports. These totals are not itemized and it is unclear how much and to whom the money is being spent on. Theoretically, the Principal Expenditures reports and the Lobbyist Disbursement Reports could be compared and information about salary deduced, but this would be an extremely tedious process.</t>
  </si>
  <si>
    <t>Jon Fleischaker, Dismore &amp; Shohl, partner and First Amendment attorney, 13 January 2015, Louisville, Kentucky, phone interview.
Robyn Bender, Attorney General's office, assistant deputy attorney general, 14 January 2015, Frankfort, Kentucky, phone interview.
State violated Open Records Act with conditional use agreement, Taylor Poston, Kentucky Open Government Blog 8 September 2014, http://kentuckyopengovernmentblog.blogspot.com/2014/09/state-cabinet-violated-open-records-act.html, accessed 18 January 2015.</t>
  </si>
  <si>
    <t>Employers follow the law requiring them to report the amount of money they pay lobbyists in annual spending reports filed with the Mississippi Secretary of State. For example, the Mississippi Manufactured Housing Association paid lobbyist Jennifer Wilson Hall $17,730 in compensation in 2014. American Express paid lobbyist Dennis Miller $20,000 in 2014.
The reports do not include campaign donations given to legislators and others that lobbyists are trying to influence.</t>
  </si>
  <si>
    <t>Lobbyist employers and principals are not required to file any expenditure or compensation reports with the Missouri Ethics Commission. Lobbyists are responsible for reporting principals' expenditures, and no report includes information on the lobbyist's compensation or salary.</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</si>
  <si>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Iowa Code Chapter 22.2 Right to examine public records — exceptions, updated as of April 21, 2015
 https://www.legis.iowa.gov/docs/code/2014/22.pdf
 Reader's Watchdog: Board says nonprofit isn't governing body, Lee Rood, Des Moines Register, June 16, 2014 http://www.desmoinesregister.com/story/news/investigations/readers-watchdog/2014/06/17/readers-watchdog-north-iowa-nonprofit-governing-body/10653567/
 14FC:0039, Iowa Public Information Board, June 19, 2014
 https://ipib.iowa.gov/routine-opinions/14fc0039</t>
  </si>
  <si>
    <t>The minimalist reports required of those who employ lobbying agents consist largely of overall expenses labeled as "other." The compensation and salary details are wrapped into the "other" category and, as a result, those numbers cannot be deciphered by the public. It should be noted that the sources I talked to, including a longtime lobbyist, believe that the lobbying disclosure forms are one of the weakest aspects of Michigan's transparency efforts.</t>
  </si>
  <si>
    <t>Ron Keefover, president of the Kansas Sunshine Coalition, phone interview Jan. 30, 2015.                          
Doug Anstaett, executive director of the Kansas Press Association, phone interview Jan. 30, 2015. 
"Go Wichita Won't Say How Much It's Paying Branding Consultant" by Kelsey Ryan, Wichita Eagle, Oct. 4, 2014 http://www.kansas.com/news/local/article2511512.html</t>
  </si>
  <si>
    <t>Interview: Gerry Lanosga, president of Indiana Coalition of Open Government and Indiana University assistant professor in School of Journalism, Dec. 17, 2014, Bloomington, Ind., phone.
 Interview: Luke Britt, Indiana Public Access Counselor, Dec. 16, 2014, Bloomington, Ind., phone.
 Interview: Julia Vaughn, policy director of Common Cause of Indiana, Dec. 17, 2014, Bloomington, Inc., phone. 
 Indiana Transparency Portal, www.in.gov/itp/; accessed April 28, 2015.
Indianapolis Star article, July 3, 2015, by Tony Cook, “Why Did Pence Abort RFRA-related PR contract?”
http://www.indystar.com/story/news/2015/07/02/indiana-cancels-pr-contract-tied-rfra/29628745/
 Indianapolis Star article, by Tony Cook, July 7, 2015, “Dems: Release records from PR contract with RFRA ties.”
http://www.indystar.com/story/news/politics/2015/07/06/dems-release-records-pr-contract-rfra-ties/29772069/</t>
  </si>
  <si>
    <t>Since Jan. 1, 2013, neither the state Ethics Commission, the Secretary of State nor federal or state law enforcement agencies have publicly sanctioned a lobbyist’s employer for failing to disclose information under the law.   
Clients hiring lobbyists, state records show, do disclose in their bi-annual disclosure reports the compensation they provide to the lobbyists they engage.   Failure to do so triggers daily $50 fines if the reports are late; if they are more than 20 days late, the fine rises to $100 per day.  A sampling of varied employer reports for 2014 indicate dates, amounts and reasons for the payments.</t>
  </si>
  <si>
    <t>In Maryland, lobbyists are allowed by law to file the statements on behalf of the principals, their employers. Going by this logic, they comply in practice. This is outlined here at the end of lobbying registration forms: 
PART D. EXEMPTION STATUS OF EMPLOYER
An employer who compensates one or more regulated lobbyists is required to separately register
as a lobbyist, UNLESS all expenditures requiring registration will be filed by one or more of the
regulated lobbyists compensated by the employer. Please indicate status below (ONLY CHECK
ONE)
a) ___x___ The employer claims the exemption from filing its own registration and activity
reports because all expenditures requiring registration and reporting will be reported by this
registrant.
b) _______ The employer does not claim an exemption from filing its own registration and
activity report because the registrant will report only expenditures and compensation regard
the filer's activity. If this option is selected, the employer must submit a separate
registration for lobbying and the required reports.
I hereby make oath or affirm under the penalties of perjury that the contents of this registration are
complete, true and correct to the best of my knowledge, information and belief and that I am authorized to engage in lobbying for the employer set forth above.
There are multiple samples available by going to the website of the state ethics commission.
Lobbyists almost always file on behalf of the employer, according to Ethics Commission executive director Michael Lord.</t>
  </si>
  <si>
    <t>Sarah Pratt, Public Access Counselor, Office of the Attorney General, 20 February 2015, phone interview
 Public Access Opinion 15-002, 23 January 2015, http://foia.ilattorneygeneral.net/pdf/opinions/2015/15-002.pdf 
 Public Access Opinion 14-016, 2 December 2014, http://foia.ilattorneygeneral.net/pdf/opinions/2014/14-016.pdf
 Public Access Opinion 14-005, 30 June 2014 http://foia.ilattorneygeneral.net/pdf/opinions/2014/14-005.pdf 
 Rosemont passes law to keep Garth Brooks concert details a secret, Stacy St. Clair, Chicago Tribune, 6 December 2014 http://www.chicagotribune.com/entertainment/music/ct-garth-brooks-rosemont-contract-law-met-20141201-story.html#page=1</t>
  </si>
  <si>
    <t>Brian Kane, assistant chief deputy Idaho Attorney General, interviewed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“Contract ‘bad deal,’ expert says,” The Spokesman-Review, Betsy Z. Russell, Aug. 3, 2013, http://www.spokesman.com/stories/2013/aug/03/contract-bad-deal-expert-says/
“Prison company’s reports reveal problematic guard shifts,” Associated Press, Rebecca Boone, Feb. 5, 2013, http://magicvalley.com/news/local/crime-and-courts/prison-company-s-reports-reveal-problematic-guard-shifts/article_9b14e712-6fb2-11e2-842d-0019bb2963f4.html
“What the CCA settlement actually said and didn’t say about civil, criminal liability,” Eye on Boise/The Spokesman-Review, Betsy Z. Russell, Oct. 17, 2014, http://www.spokesman.com/blogs/boise/2014/oct/17/what-cca-settlement-actually-said-and-didnt-say-about-civil-criminal-liability/
“Fact Check: CCA and the governor’s debate,” Eye on Boise/The Spokesman-Review, Betsy Z. Russell, Oct. 31, 2014, http://www.spokesman.com/blogs/boise/2014/oct/31/fact-check-cca-and-governors-debate/
“Lawsuit against Ada County over Dynamis to be withdrawn,” Boise Guardian, Dave Frazier, March 13, 2013, http://boiseguardian.com/2013/03/13/lawsuit-against-ada-county-over-dynamis-to-be-withdrawn/
"Public access limited when Idaho agencies hire contractors," Rebecca Boone, Associated Press, March 18, 2015, http://media.spokesman.com/documents/2015/03/AP-sunshine-sty-3-18-15.pdf</t>
  </si>
  <si>
    <t>In practice, lobbyists regularly file these reports and they include compensation received (from employers/principals) for lobbying activities on both a monthly and annual basis. 
These lobbyist compensation and expenditure reports can be searched on the Maine Ethics Commission Public Disclosure site by employer, allowing interested parties to document the compensation paid to all lobbyists pertaining to a particular principal.</t>
  </si>
  <si>
    <t>Maura Smith, state Procurement Office, procurement manager, 30 December, 2014, Honolulu, Hawaii, telephone
Contracts for Goods, Services, and Construction, State of Hawaii Office of Procurement, no date, http://hawaii.gov/spo2/source/
CIP Total Amounts paid by Vendor, State of Hawaii, data portal, no date,  https://data.hawaii.gov/Government-Wide-Support/CIP-Total-Amounts-paid-by-Vendor/xghj-mf3u
Technology fails patients, Kristen Consillio, Honolulu Star-Advertiser, 19 January 2015, http://www.staradvertiser.com/newspremium/20150119_Technology_fails_patients.html?id=289006371
Informal Opinion, Salaries &amp; Employment Information about Consultants’ Employees, Hawaii Office of Information Practices, 31 March 2015, http://oip.hawaii.gov/informal-opinions-uipa/u-memo-15-10/</t>
  </si>
  <si>
    <t xml:space="preserve">Employers of legislative agents in Kentucky regularly report the compensation paid to lobbyists on the six disclosure statements filed with the Legislative Ethics Commission each year. 
Since January 2013, there have been no reported instances of employers failing to disclose the required information, including compensation, on their legislative lobbying disclosure documents. 
The expense reports that employers of lobbyists of the executive branch are required to file annually with the Executive Branch Ethics Commission do not list the salaries or compensation of the lobbyists. No reported instances of employers failing to disclose the names of their lobbyists have resulted in investigations by the Executive Branch Ethics Commission during the reporting period. </t>
  </si>
  <si>
    <t>Employers do not have to independently report to the state what they pay lobbyists. But they do have to report the names of the lobbyists they employ. The public then can check each name to see a range for how much was paid for the lobbying.</t>
  </si>
  <si>
    <t>Lobbyist client reports are filed once a year, on or before July 31, and include information on reimbursement of expenses and total combined payments for salaries, fees and retainers paid by the lobbyist’s client for lobbying purposes during the preceding 12 calendar months. In cases where a lump sum is paid to a firm or partnership, the firm or partnership is listed followed by the organization's lobbyists.
Kathy Stachon, Senate lobbyist clerk in the Office of the Secretary of the Senate, said lobbyists and clients have a good record of filing on time, an improvement after a 2010 change repealing monthly and quarterly reporting requirements. Instead, a lobbyist must identify clients in the registration statement filed each year, and clients must file an annual report with salary and compensation information. Reporting was also consolidated to one report rather than filing separately with different government branches. Stachon noted that even if a lobbyist is paid no money, a client report is still required.
There are a few client reports that come in late. For the 2015 client reports, one client filed as late as Feb. 10, 2015. As of Feb. 16, 2015, there were 10 clients whose reports were listed as "Report due July 31," which means they hadn't been turned in yet. Nine were listed as having filed in August, without having filed a previous report.
Stachon noted that lobbyists whose clients did not file a report were kicked out of the registration system this year, and a few have come into the office and were required to fill out the client report before being added back in.</t>
  </si>
  <si>
    <t>Spending reports are only required to be submitted by lobbyists. The employer of a lobbyist is not considered a lobbyist under state law. The salary or other compensation paid to a lobbyist is not required as part of the reports.</t>
  </si>
  <si>
    <t>Hollie Mannheimer, Executive Director, Georgia First Amendment Foundation, January 15, 2015, telephone interview;
 Never stiff million-dollar lawyer, Bill Torpy, Atlanta Journal Constitution, October 8, 2014. 
 http://www.myajc.com/news/news/breaking-news/memo-to-tim-lee-never-stiff-a-million-dollar-lawye/nhdfP/#6de55c49.3620543.735632
 Sunshine law exemption quashed in committee, Nikki Wiley, Marietta Daily Journal, February 27, 2014, http://mdjonline.com/view/full_story/24646797/article-Carson-s-sunshine-law-exemption-quashed-in-committee?instance=home_top_bullets
 Georgia House Bill 796 (2014). http://www.legis.ga.gov/Legislation/en-US/display/20132014/HB/796</t>
  </si>
  <si>
    <t>John Flaherty, President, Delaware Coalition for Open Government, in-person interview, January 15, 2015;
 Carl Kanefsky, Public Information Officer, Delaware Department of Justice, email interview, January 22, 2015;
 Delaware Attorney General Opinion 14-IB04, FOIA Complaint Concerning the Department of Technology and Information, accessed March 23, 2015, http://1.usa.gov/1HGGNI8.</t>
  </si>
  <si>
    <t>Joel Chandler, public records advocate, interviewed by phone June 24, 2015
Barbara Peterson, President of the First Amendment Foundation, interviewed by phone March 20, 2015
Pat Gleason, Special Counsel for Open Government, interviewed by phone March 18, 2015
How New Public Records Law Affects Companies Providing Services to Florida State or Local Government Entities, Holland &amp; Knight, August 1, 2013, 
http://www.hklaw.com/publications/How-New-Public-Records-Law-Affects-Companies-Providing-Services-to-Florida-State-or-Local-Governmental-Entities-08-01-2013/, accessed April 20, 2015</t>
  </si>
  <si>
    <t>There were no documented cases in recent years of government resources being used for partisan purposes, nor are such practices allowed under the state ethics law.
WPRI reporter Ted Nesi, who covers government and politics, says that this hasn't really been an issue in Rhode Island in recent years for either of the state's main political parties. In fact, before 2014, when Gina Raimondo was elected, the state's dominant Democratic Party hadn't elected a Democratic governor since the 1990s.</t>
  </si>
  <si>
    <t>Steve Zansberg, a Denver-based media attorney who represents Colorado newspapers and broadcasters, and is president of the Colorado Freedom of Information Coalition, during a Jan. 26, 2015 phone interview.
 Jeffrey Roberts, director of the Colorado Freedom of Information Coalition, in a Dec. 22, 2014 email. 
 “Colorado Attorney General seeks judge's affirmation to keep complaints against business secret,” Aug. 15, 2013, ABC News7 Denver. http://www.thedenverchannel.com/news/call7-investigators/open-records/colorado-attorney-general-seeks-judges-affirmation-to-keep-complaints-against-business-secret
 “The hidden cost of the death penalty in Colorado,” News9 Denver, Jan. 22, 2015: http://www.9news.com/story/news/local/2015/01/22/the-hidden-cost-of-the-death-penalty-in-colorado/22190743/
 Colorado Freedom of Information Coalition, Dec. 13, 2013: http://coloradofoic.org/court-ruling-ag-consumer-complaints-broader-implications/
 Keli Rabon &amp; Scripps Media, Inc. vs (Colorado Attorney General) John Suthers, Dec. 6 2013: http://coloradofoic.org/files/2013/12/KeliRabonVSuthers.pdf
 Attorney General John Suthers vx. E.W. Scripps Company, Aug. 15, 2013 (legal motion): http://coloradofoic.org/files/2013/12/SuthersvScripps.pdf
 “Highway 36 work needed; secrecy, not,” Loveland Reporter-Herald, Feb. 25, 2014: http://www.reporterherald.com/opinion/editorial/ci_25226972/highway-36-work-needed-secrecy-not</t>
  </si>
  <si>
    <t>Phone interview, Hartford Courant columnist Jon Lender, Jan. 2, 2015.
“Prominent Financial Firm Shuts Downtown Offices; Managers ‘Operating Virtually From Their Homes’," Jon Lender, The Hartford Courant, Oct. 31, 2014, http://www.courant.com/politics/hc-smith-whiley-1101-20141031-story.html
In person interview, Colleen Murphy, executive director and general counsel, Freedom of Information Commission, Hartford, Dec. 31, 2014.</t>
  </si>
  <si>
    <t>The governor hired Patricia McCraig, his former campaign manager, to be his lead advisor on the Columbia River Crossing project - the most significant infrastructure project in the last decade. McCraig was not paid by the executive branch, but by David Evans and Associates, "a Portland engineering firm that is by far the largest beneficiary of the $118 million that CRC records show that project sponsors have spent so far." The hire was a  violation of Oregon's conflict of interest laws. McCraig later provided free campaign services to the Kitzhaber campaign to avoid the conflict of interest provision. 
Though the Government Ethics Commission gave the above scenarios a pass, McCaig's questionable hires are now part of a federal investigation of Kitzhaber, as emails have surfaced showing he put Cover Oregon - Oregon's health care exchange - in her hands while running for re-election. They also show that some state staffers reported to McCaig during this time, and that the web site debacle was being managed in ways, not to solve the problems of its failure, but to get Kitzhaber re-elected.</t>
  </si>
  <si>
    <t>This information is specifically not required in Idaho, and it is not reported, nor is there a place for it on the forms that lobbyists and employers file. This is a significant gap in Idaho law, and results in only fairly small amounts being reported in lobbying disclosure reports, when the true amounts spent by corporations or other monied interests to exert influence on a piece of legislation is likely much higher – with large amounts of it in salaries or fees paid to the lobbyists. By some estimates, lobbyists are paid anywhere from $15,000 to $75,000 for their services during an Idaho legislative session; none of that gets reported under Idaho's current requirements.</t>
  </si>
  <si>
    <t>Peter Scheer, Executive Director, First Amendment Coalition, Dec. 22, 2014, email
Thomas Peele, reporter, Bay Area News Group, Dec. 27, 2014, email
Terry Franke, CalAware, Sacramento, Jan. 9, 2015, telephone interview
California Public Records Act, Government Code §6520 et seq, 1968
Analysis Senate Bill 1300, state Senate, Aug. 29, 2014, version
http://www.leginfo.ca.gov/pub/13-14/bill/sen/sb_1251-1300/sb_1300_cfa_20140829_194520_asm_floor.html
Gov. Edmund G. Brown Jr., SB 1300 signing statement, Sept. 20, 2014
http://gov.ca.gov/docs/SB_1300_Signing_Message.pdf</t>
  </si>
  <si>
    <t xml:space="preserve">While expenditure reports are consistently filed twice a month, employers/principals are not required to include salaries or fees paid to their lobbyists.
As such, the electronic filing form does NOT include salaries or fees paid to lobbyists. </t>
  </si>
  <si>
    <t>Salaries and fees to lobbyists are itemized on employers and principals spending reports. Reports are reviewed by Ethics Commission staff to ensure compliance before they are accepted for filing. Lobbyists who deliberately and knowingly do not file true and accurate reports are fined.
 The executive director of the developer-funded Land Use Research Foundation and the foundation itself were each fined $2,000 for failing to register as lobbyists from 2008 to 2014. They also didn't file the required expenditure and contribution reports during that period.</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</si>
  <si>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Jim Nickels, Sherwood attorney and state representative 2009-2014, February 16, 2015, telephone interview. 
"AEDC Budget bill calls for $200 million superproject funding, $50 million quick action fund," Talk Business staff, Talk Business, January 26, 2015
http://talkbusiness.net/2015/01/aedc-budget-bill-calls-for-200m-superproject-funding-50m-quick-action-fund/
City of Fayetteville v. Edmark, 304 Ark. 179, Supreme Court, 1990.
http://opinions.aoc.arkansas.gov/weblink8/0/doc/164357/Page1.aspx</t>
  </si>
  <si>
    <t>Kathryn Marquoit, Assistant Ombudsman for Public Access, telephone interview, 1/5/2015
Arizona Commerce Cronies: Picking and Choosing Winners With Your Tax Dollars, Emily Gersema, March 20, 2014, Goldwater Institute, Accessed May 6, 2015, https://goldwater-media.s3.amazonaws.com/cms_page_media/2015/1/29/ACA.pdf
Arizona Attorney General handbook, Open Meetings, Accessed May 6, 2015
https://www.azag.gov/sites/default/files/sites/all/docs/agency-handbook/ch07.pdf
Municipalities file special action for access to SRP watershed records, Jim Small, Arizona Capitol Times, November 18, 2009, Accessed May 6, 2015, http://azcapitoltimes.com/news/2009/11/18/municipalities-file-special-action-for-access-to-srp-watershed-records/
SRP tiptoes along ‘political subdivision’ designation, Jim Small, Arizona Capitol Times, December 29, 2009, Accessed May 6, 2015, http://azcapitoltimes.com/news/2009/12/29/srp-tiptoes-along-%E2%80%98political-subdivision%E2%80%99-designation/
Phoenix Newspapers, Inc. v. Keegan, 35 P. 3d 105 - Ariz: Court of Appeals, 1st Div., Dept. C 2001, Accessed May 6, 2015, http://scholar.google.com/scholar_case?case=12232947483120526009&amp;hl=en&amp;as_sdt=2&amp;as_vis=1&amp;oi=scholarr</t>
  </si>
  <si>
    <t xml:space="preserve">Employers/principals never file expenditure reports. They aren't required to and therefore they don't. </t>
  </si>
  <si>
    <t>There is no requirement in Georgia law for spending reports of those who employ lobbyists or their expenditure on lobbyists. Therefore, employers/principles do not fill out spending reports. 
 Georgia's Government Transparency and campaign finance act focuses on the money given to causes candidates and their committees rather than the expenditure of the interests behind the lobbyist.</t>
  </si>
  <si>
    <t xml:space="preserve">Employers of lobbyists, and principals of lobbying firms, do not report compensation of lobbyists, leaving Delaware citizens in the dark about how much companies and special-interest industries spend to petition lawmakers in Legislative Hall. Dover Downs, the capital-city casino seeking tax breaks from state lawmakers, has hired five lobbyists to carry its message into Legislative Hall. Four lobbyists have worked on behalf of the state's largest hospital, Christiana Care, since 2012. But lobbyists and employers are not required to report compensation information, and no compensation data is voluntarily reported to the public. The lack of publicly-available compensation information, which would show what industries and companies pay to gain an advantage in Delaware's capital city, remains a loophole in Delaware's disclosure laws. </t>
  </si>
  <si>
    <t>Dennis Bailey, lawyer with the Rushton Stakely law firm and general counsel for the Alabama Press Association, telephone interview, April 24, 2015. 
Mike Cason, al.com, state government reporter, April 12, 2015, telephone interview.
“Alagasco sues Advertiser to stop use of pipe safety plan,” Kala Kachmar, reporter, Montgomery Advertiser, Sept. 22, 2014, http://www.montgomeryadvertiser.com/story/news/2014/09/17/alagasco-sues-to-block-advertisers-use-of-safety-plan/15772173/, accessed April 28, 2015.
“Judge lifts ban on Alagasco pipeline integrity document,” Kala Kachmar, Montgomery Advertiser, Sept. 24, 2014. http://www.montgomeryadvertiser.com/story/news/2014/09/23/judge-lifts-restraining-order-on-alagasco-document/16095547/, accessed April 28, 2015.
“Corroding cast-iron pipes are explosion risk,” Kala Kachmar, reporter, Montgomery Advertiser, Sept. 24, 2014. http://www.montgomeryadvertiser.com/story/news/local/2014/09/23/corroding-cast-iron-pipes-are-explosion-risk/16128733/, accessed April 28, 2015.</t>
  </si>
  <si>
    <t>Jan. 29, 2015, email interview with Alaska Public Radio Network Alexandra Gutierrez;
Nov. 28, 2014, Alaska Dispatch News article, "Lawmakers, others attend secret meetings on Alaska LNG project," http://www.adn.com/article/20141128/lawmakers-others-attend-secret-meetings-alaska-lng-project; 
Oct. 27, 2014, KTUU Channel 2 News, "Medicaid expansion a major issue in governor's race" (http://www.ktuu.com/news/news/medicaid-expansion-major-issue-in-governors-race/29376252); 
Oct. 11, 2014, Alaska Dispatch news, "Knik Arm bridge critics renew efforts to get long-awaited studies" (http://www.adn.com/article/20141011/knik-arm-bridge-critics-renew-efforts-get-long-awaited-studies); 
Alaska Railroad Corporation, Board Rule no. 4 12/17/84 Public Disclosure of Information (https://www.alaskarailroad.com/Portals/6/pdf/corp/CORP_BRD_RULE_04.pdf), accessed May 15, 2015
September 30, 2014, email from Tim Sullivan of ARRC to Austin Baird of KTUU;</t>
  </si>
  <si>
    <t>Despite allegations by sources from both sides of the political spectrum, there are no unambiguous examples of state employees and resources being used to further the aims of the ruling party.
It’s not uncommon, the sources said, for a state official to use a state vehicle to travel somewhere ostensibly on state business but also stop at a fundraising event. 
A conservative writer noted that the country’s political class gets away with this sort of thing all the time, but still expressed disappointment with the practice.
There have been other cases in which lines appear to have been blurred between party functions and government functions. A state representative said at least one executive-branch official has a state employee who also serves as the official’s campaign manager. Campaign finance records confirm this.
Still talked about is the news in September 2014, saying an advertising firm close to the Republican Party had sent out “talking points” to state employees in the tax commissioner’s office after the tax commissioner was revealed to have gone into treatment for alcoholism. 
The commissioner had also lent his car to a friend who was arrested on suspicion of drunk driving. The sender of the talking points was the former tax commissioner, who quit to go work for the advertising firm. But this and other cases do not offer unambiguous proof that government resources have been used for party purposes.</t>
  </si>
  <si>
    <t>Spending reports of lobbyist employers are available on the Secretary of State's Lobbying Activity website. As required by law, lobbyist employers list the quarterly and cumulative fees paid to lobbying firms. The Lobbyist Employer Reports also contain information on payments to in-house employee lobbyists. The firms, in turn, report the payments, as well. The actual salaries of individual lobbyists are not listed.</t>
  </si>
  <si>
    <t>Employers and lobbyist principals do not have to disclose what they spend on lobbyists in Colorado so they don’t file disclosure statements.</t>
  </si>
  <si>
    <t>In general, private sector information related to government information is not claimed to be exempt from public access to information, although it is not specifically in the law. In cases where public money goes to support a semi-private organization, the organizations have been consistent about saying how the money they’ve received from a county is used, Jim Angell, executive director of the Wyoming Press Association said. 
Hospitals, which are publicly supported, are also pretty good about sharing what they deliver with public money in terms of contracts, he said. 
While not specific to state information, reporter Angus Thuermer recently filed an information request to get documents on private sector contracts in Wyoming’s national forest. The government rejected his request due to an “ongoing investigation.” 
Wyoming Occupational Safety and Health Administration is investigating the death of a contract researcher killed by a bear as a workplace fatality. Because there is no law that requires the government to turn over private sector information, there are few examples.</t>
  </si>
  <si>
    <t>The compensation paid to a lobbyist is not required to be reported and is not listed on lobbyist disclosure reports. Under Arkansas law, employers/principals are not required to file spending reports.</t>
  </si>
  <si>
    <t>Public officials frequently claim they have the right to close meetings between the private sector and public officials or deny access simply because their attorneys are involved. This has the clear potential for abuse.
In a Milwaukee case, a nonprofit organization working together with the State,  The Metropolitan Milwaukee Fair Housing Council, claimed they should be exempt from the open records law. The  Metropolitan Milwaukee Fair Housing Council argued that complying with open records requests would be too burdensome.
Government entities frequently challenge the release of private sector-state relevant data. In a 2012 case, Juneau County Star-Times v. Juneau County, the Wisconsin Supreme Court rejected claims that billing statements contained information subject to attorney-client privilege. 
Also, there is a continuing effort in Wisconsin to restrict access to research documents at the University of Wisconsin. Gov. Scott Walker's 2015-2017 budget contains language to exempt research done by the University of Wisconsin System from the state’s open records law, unless it is published or patented. Using this standard, the UW wouldn't even be required to provide a good reason to deny access to these records, as current law requires. Instead, universities could categorically reject inquiries from citizens, media and even lawmakers looking into controversial research, potential threats to public safety, conflicts of interest or how tax dollars are spent. Prior attempts to exempt records of campus research, in 2013 and 2014, failed, but Walker has now revived the idea in his budget.</t>
  </si>
  <si>
    <t xml:space="preserve">Employers of lobbyists are required to report quarterly under A.S. 24.45.061 and 2AAC 50.575, and according to Joan Mize of the Alaska Public Offices Commission this requirement is typically met and no such violations have been proven in recent years. </t>
  </si>
  <si>
    <t xml:space="preserve">This is a matter of dispute in North Carolina under the current administration.  Gov. McCrory has appointed a number of people to top jobs with questionable credentials. For example, he appointed a director of the Department of Environment and Natural Resources who questioned the consensus on human contribution to global warming. Cabinet officials Aldona Wos and Art Pope were big campaign contributors. And, the Republican-controlled legislature recently named new members to the UNC Board of governors, all Republicans, giving it a strong Republican majority over protests from Democrats. 
McCrory has also taken administration officials along with him to meetings with wealthy campaign donors. For example, McCrory was slated to attend an event near Greensboro in November 2013 with four administration officials listed as attending, including the state budget director. McCrory attended a similar event in June 2013.  McCrory's office declined to say whether he used or planned to use taxpayer money to attend the events. (News articles don't mention if the event actually happened, presumably because reporters weren't allowed.)
Other that this, there is no evidence that governor has used state resources, (cars, planes) for campaign or party activities. As the comment shows, he has used political appointees to appear at political events. But they are’ after all political appointees. </t>
  </si>
  <si>
    <t>A 100 score is earned if employers/principals always file expenditure reports including salary or fees paid to their lobbyist(s).
A 50 score is earned if employers/principals occasionally fail to file expenditure reports or they always do it, but they lack the salary or fees paid to their lobbyist(s).
A 0 score is earned if employer/principals rarely or never file expenditure reports or salary or fees paid are not disclosed.</t>
  </si>
  <si>
    <t>Principals in Alabama are required to file quarterly reports that are similar to the ones lobbyists file. However, those reports do not ask for information on money the principals paid lobbyists. They merely list the subjects on which the lobbyists worked during the period along with financial transactions over certain thresholds that the principals or their lobbyists had with public officials. Principals and lobbyists are not required to disclose a list of bills on which they lobbied, nor do they have to give detailed expense reports. 
Vicky Manning, lobbyist liaison for the Ethics Commission, said lobbyists and principals rarely miss the deadline for filing the documents, and when they do it’s by only a few days. She said Ethic Commission staffers check the list of lobbyists each quarter and remind anyone who has not filed the required paperwork.</t>
  </si>
  <si>
    <t>The official distinction between government and party functions are sometimes blurred. In 2013, the National Journal detailed the overlaps between the Martinez administration and her political operation, noting that her chief political adviser, who is not a government employee, was "nearly holstered to her hip" during the legislative session. The adviser allegedly worked during the session in part of Martinez's inner office, physically closer than any government workers, according to the Journal.
 The Journal described Martinez's inner circle as being staffed by loyalists to political adviser Jay McCleskey, and in 2012, before the period of study, political opponents said Public Education Department official Larry Behrens ( a political hire) spent several workdays manually compiling a list of nonunion teachers for McCleskey to use in promoting the administration's education agenda. Behrens said he was just responding to a public information request, but a Democratic critic said the administration had previously refused to comply with similar requests.
 Lt. Gov. John Sanchez was also accused of using state resources for political purposes when he allowed Republican lawmakers to use the state plane to attend a political rally that coincided with a U.S. Fish and Wildlife Service hearing on an endangered species listing opposed by oil and gas interests. Sanchez said the rally was secondary to the hearing; Democrats said the $1,400 flight was "pure politics."</t>
  </si>
  <si>
    <t>New York in 2008 explicitly prohibited use of state resources for political purposes, and it appears government resources generally are not used in that way. There have been no documented cases of such use since 2013.
 Some experts note, however, that New York's lax enforcement of election laws may mean abuses are simply not being revealed. No examples of those abuses were found, however.</t>
  </si>
  <si>
    <t>The state's public records law has some notable exemptions for financial and commercial information, including those supplied in applications for economic development loans or program services provided by any local agency.
 Private companies resist disclosing information about government contracts they contend could harm them economically. In 2014, the private buyout firm KKR &amp; Co. opposed releasing its fee information for private-equity funds it managed for the Washington State Investment Board, threatening to quit doing business with the state. 
 In January 2015, Fisher Communications lost a two-year fight to withhold transmission contract it signed with Tacoma's city-owned cable station. Fisher had refused to turn over records sought by The News Tribune, claiming that disclosing contract rates were tantamount to trade secrets and releasing them would harm the company. The Washington Court of Appeals ruled for the newspaper.</t>
  </si>
  <si>
    <t>In practice, employers/principals list the compensation/salary of all lobbyists they hire on spending reports.</t>
  </si>
  <si>
    <t>Virginia has had cases in which private providers of government service have appeared to wrongly withhold information. These appear to be isolated incidents.
For example, in 2014, the former medical provider in the Virginia Beach jail sought to keep the civil court settlement sealed in a wrongful death case at the jail in 2011. The Virginian-Pilot requested the records and the judge agreed, but the company’s lawyer appealed. And the Freedom of Information Advisory Council advised the attorney for a citizen requester in January 2013 that the Department of Medical Assistance Services withheld federal compliance cost calculations for one of four nursing home providers simply because the firm had stamped “proprietary” and “confidential” on it, when there is no exemption for such material. 
And in March 2013, the Virginia Department of Transportation released information, such as names and expenditure range, for subcontractors involved in the Midtown Tunnel public-private partnership. At first, the attorneys for the lead contractors, Elizabeth River Crossings and SKW, had said the information could be withheld. 
Virginia does allow exemptions for proprietary information and trade secrets. In addition, the State Corporation Commission, which handles business registration, is not covered by FOIA. Businesses and corporations are regulated by the commission, so many records on the private sector are not open.</t>
  </si>
  <si>
    <t>The private sector sometimes does claim to be exempt from the Public Records Act in whole or in part. This is the subject of a lawsuit working its way through the state court system in which the Corrections Corporation of America, which houses Vermont convicts in out-of-state prisons, is resisting an order to comply with a PRA request from a prison newspaper. The Superior Court ruled against CCA, which is appealing that decision to the Vermont Supreme Court.
 The CCA case is the only current private sector claim to be exempt from the public records law.
 Because there are now so few outright denials of FOIA requests, it is hard to discern any pattern of reluctance to appeal those denials out of fear that the legal costs would be too high. Allen Gilbert of the ACLU said he has heard about such reluctance as possible appellants "make a calculated decision" about their chances in court. If they prevail, the state has to pay their legal fees and court costs.
 But there is no official count, Gilbert said, of how many (if any) organizations decided not to appeal for financial reasons.</t>
  </si>
  <si>
    <t>RCW 42.17A.615 Reporting by lobbyists — Rules (1995) 
http://apps.leg.wa.gov/rcw/default.aspx?cite=42.17A.615;
Forms for lobbyist employers report, WAC 390-20-110, 2014;
http://apps.leg.wa.gov/WAC/default.aspx?dispo=true&amp;cite=390-20&amp;full=true#390-20-0101
Public Disclosure Commission Employer's Lobbying Expenses L3, accessed May 26, 2015 
https://www.pdc.wa.gov/filers/blank_forms/acrobat/lobbying/pdcl3.PDF</t>
  </si>
  <si>
    <t>West Virginia Code 6B-3-2(a)(6), Registration of Lobbyists. Complete through 2014.
http://www.legis.state.wv.us/WVCODE/ChapterEntire.cfm?chap=06b&amp;art=3&amp;section=2#03</t>
  </si>
  <si>
    <t>Regulation of Lobbying, Wis. Stats. 13.64(2) (1995)
http://docs.legis.wisconsin.gov/1995/statutes/statutes/13/III/62/11m</t>
  </si>
  <si>
    <t>Wyoming Statutes Title 28, Chapter 7, Lobbyists, Article 2, Reports, 1998
http://legisweb.state.wy.us/statutes/statutes.aspx?file=titles/Title28/T28CH7.htm</t>
  </si>
  <si>
    <t>Utah Code Title 36, Chaper 11, Section 103.
http://le.utah.gov/code/TITLE36/htm/36_11_010300.htm
Utah Code Title 36, Chapter 11, Section 201.
http://le.utah.gov/code/TITLE36/htm/36_11_020100.htm
Corroborated by: 
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</si>
  <si>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Official government functions generally are kept separate from functions of the ruling political party. The governor has used his state vehicle, accompanied by a security detail, to attend political events.
  The functions of the ruling political party and government have been kept separate during the period of this study -- a time frame in which the Legislature went from Democratic Party control to Republican Party control. Gov. Brian Sandoval is a Republican.</t>
  </si>
  <si>
    <t>2 VSA 263, Registration of Lobbyists (2013) 
http://legislature.vermont.gov/statutes/section/02/011/00263
Sec. State Jim Condos, personal interview Jan. 6, 2015.
Kevin Ellis Lobbyist, personal interview Jan. 15, 2015.
Guide to Vermont's Lobbying Registration and Disclosure Law 8/24/2014 accessed April 20, 2015.
https://lobbying.sec.state.vt.us/Public/SearchFiledReports</t>
  </si>
  <si>
    <t>Instances of state employees or officials using their position to further the interests of the political party in power are rare in New Hampshire. The civil service is more insulated from changes in party control in New Hampshire than in other states because most agency leaders, once appointed by a governor, serve fixed terms. Often agency leaders and their staffs remain in place through the terms of different governors.</t>
  </si>
  <si>
    <t>There are no documented cases of government resources being used for party activities during the period of study. The governor of Nebraska traditionally participates in electoral politics, endorsing candidates from his/her party and attending party functions, but those activities are conducted without gubernatorial staff or other resources. 
 The State Classified Employee System shields the hiring, promotion and firing process for most state government employees from elected officials.</t>
  </si>
  <si>
    <t>Generally, private sector information related to government contracts and public service delivery are considered public records. Some exemptions do exist for trade secrets or proprietary information. The Utah Legislature has exempted some quasi-government agencies from full reporting and disclosure including the State Workers' Compensation Fund and State Retirement System.
There are limited exemptions for private sector information which could used by any of the listed key public services to classify records non-public. Chief among them is a claim of trade secrets or records that would cause a competitive injury to a private sector bidder or company. For example, Utah State University has used the exemption to hide the details of a multi-million contract with Maverik Inc. to rename its stadium after the firm filed a business confidentiality claim.  The Utah Legislature has exempted certain quasi-public agencies from the records law including Utah Retirement Systems and Utah Workers Compensation Fund. Overall, the exceptions used for key public services are minimal.
During the study period, there were no instances of exemption claimed improperly regarding citizens' access to private sector information held by government entities.</t>
  </si>
  <si>
    <t>Comprehensive Governmental Ethics Reform Act, 2011, Tenn. Code Ann. § 3-6-303(a) 
http://search.mleesmith.com/tca/03-06-0303.html
Comprehensive Governmental Ethics Reform Act, 2006, Tenn. Code Ann. § 3-6-303(a)(1), (a)(2) 
http://search.mleesmith.com/tca/03-06-0303.html</t>
  </si>
  <si>
    <t xml:space="preserve">There are no known cases of government resources being used for political activities during the research period. 
Cases of government resources being used for party activities would be reported to the Commissioner of Political Practices. Given that political practices complaints have been on the rise in Montana, and that the state has a strong partisan divide, it seems likely that opposition parties would take notice of, and report, abuse of government resources for party activities.
Montana Senate President Jeff Essmann, R-Billings, did file a campaign practice complaint against the Secretary of State in 2014. It alleged that the Secretary used public facilities and personnel when she promoted same day voter registration in a newsletter, calling it a "smart law" at the same time voters were considering a ballot issue that would ban same day voter registration. However, the Commissioner of Political Practices dismissed the complaint because the Secretary was not advocating a vote for or against the ballot measure. </t>
  </si>
  <si>
    <t>34.45 Texas Administrative Code, Entity Registration, Accessed Feb. 15, 2015
http://www.ethics.state.tx.us/legal/ch34.html#34.45 
Texas Ethics Commission, Lobby guide, Accessed Feb 15, 2015
http://www.ethics.state.tx.us/guides/lobby_guide.pdf
Texas Government Code, Title 3, Legislative Branch, Chapter 305.  Registration of Lobbyists.  Section 305.005, Effective Sept. 1, 2013  
http://www.statutes.legis.state.tx.us/Docs/GV/htm/GV.305.htm</t>
  </si>
  <si>
    <t>A landmark 6-3 ruling by the Texas Supreme Court held that a Houston area non-profit that performed millions of dollars in economic development services for Houston and other area government entities does not have to release its internal records.
The June 26, 2015, decision reinterpreted a benchmark provision in the Texas Public Information Act, overturning two lower court rulings and previous opinions by the Texas Attorney General’s Office. Public information advocates blasted the decision, saying it has the effect of restricting the release of information by private entities that perform services for the government.
“It appears that this 'conservative' Court sought to issue a pro-business decision and, as a result, we have the worst of both worlds – spending of taxpayer money and the lack of public accountability of private enterprise,” said Houston freedom-of-information lawyer Joseph R. Larsen, saying the court “simply ignored the language of the statute.”
The court ruled in favor of the Greater Houston Partnership, a nonprofit association of about 1,200 companies that has received millions of dollars in economic development contracts from government entities across a 10-county region.
The Partnership, often described as a super-chamber of commerce, sought to keep its records from the public on the grounds that it is a private nonprofit and that public disclosure would jeopardize sensitive proprietary information. Bob Harvey, CEO and president of the Partnership, said the ruling enables the Partnership and similar chamber of commerce-style organizations to “continue to work on behalf of their communities without being mischaracterized as government bodies.”
Public records advocates have maintained the Partnership serves as a tax-supported economic arm for Houston and other regional government entities and therefore should open its records and expenditures to the public.
A cornerstone in the legal dispute is a provision in the 1973 Public Information Act (check) that classifies a private entity “that is supported in whole or in part by public funds or that spends public funds” as a government entity subject to the disclosure requirements under the act.
A trial court and a mid-level appeals court held the partnership met that standard but the Supreme Court, after agreeing to rehear the case, held that the Partnership was not supported in whole or in part by public funds and therefore did not constitute a government body.
“Transparency, openness and accountability in the government are all of fundamental importance,” the majority ruled in an opinion by Justice Eva Guzman. “However, these important policy objectives cannot extinguish the privacy rights properly belonging to private business entities in Texas.“
While the Partnership “shares many common interests with the city,” the court held, “such shared interests can hardly transform a service provider into a government appendage. A private entity engaged in economically delicate work should not be subject to invasive disclosure requirements merely because it counts the government as one client among many.”
In a dissent supported by two other justices, Justice Jeffrey Boyd said the majority was adopting the “narrowest construction possible” in an “all-or-nothing” interpretation. He said that evidence in the case demonstrated that the Partnership is a government entity subject to the disclosure requirements.</t>
  </si>
  <si>
    <t>§ 22-10-9, covering legislative lobbying and reporting requirements, passed in 1988, can be found here:
http://webserver.rilin.state.ri.us/Statutes/TITLE22/22-10/22-10-9.HTM
§ 42-139-6, covering executive branch lobbying and passed in 2004, can be found here: 
http://webserver.rilin.state.ri.us/Statutes/TITLE42/42-139/42-139-6.HTM</t>
  </si>
  <si>
    <t>S.C. Code 2-17-25 (p. 14) (1991)
http://www.scstatehouse.gov/code/t02c017.php</t>
  </si>
  <si>
    <t>NMSA &gt; CHAPTER 2 Legislative Branch &gt; ARTICLE 11 Lobbyist Regulation (1993)
http://public.nmcompcomm.us/nmnxtadmin/NMPublicLink.aspx?jd=2-11</t>
  </si>
  <si>
    <t>New York Legislative Law Section 1-J, amended 2007, http://www.jcope.ny.gov/law/lob/lobbying2.html</t>
  </si>
  <si>
    <t>Lobbyist Principals' Reports (1933 amended 2011) NC GS 120C-403. http://www.ncleg.net/EnactedLegislation/Statutes/HTML/ByArticle/Chapter_120C/Article_4.html</t>
  </si>
  <si>
    <t>No such law exists. 
Corroborated with: Jim Silrum, deputy secretary of state, interviewed by phone from Bismarck, N.D., Feb. 25, 2015.</t>
  </si>
  <si>
    <t>Ohio Revised Code 101.73 D, Statement of expenditures, 2001: http://codes.ohio.gov/orc/101.73 
Ohio Revised Code 121.63 B, Statement of expenditures, records, 2001: http://codes.ohio.gov/orc/121.63 
Ohio Revised Code 101.93 B, Retirement system lobbyists and employers, statement of expenditures, receipts to be retained, 2004 (last amended Jan. 7. 2013): http://codes.ohio.gov/orc/101.93</t>
  </si>
  <si>
    <t>No such law exists. 
Lee Slater, executive director, Oklahoma Ethics Commission. Telephone interview 2/22/2015 4:35 p.m.</t>
  </si>
  <si>
    <t>Oregon Revised Statutes Chapter 171 - State Legislature, Section 171.750 (1973).
https://www.oregonlegislature.gov/bills_laws/lawsstatutes/2013ors171.html</t>
  </si>
  <si>
    <t>The September 2012 audit of the office of the governor found that the governor uses Missouri State Highway Patrol resources for his security detail for political and personal activities, not just for official activities, and does not reimburse the state for security services provided during non-official activities. The governor's office justified this in its response to the audit, asserting that “The Governor is on duty at all times.”
Otherwise there have been no specific allegations or charges against the governor for misuse of public funds during the study period.</t>
  </si>
  <si>
    <t>Tennessee courts have repeatedly ruled that private agencies must turn over their records if they are performing a government service. 
In 2002, the Tennessee Supreme Court ruled that private companies that perform services that are the “functional equivalent of a government agency” are subject to the open records laws.
The attorney who represented the Memphis Commercial Appeal in the case that lead to the Supreme Court’s decision says the courts have reaffirmed the functional equivalency test about a half a dozen times since then. 
It doesn’t mean every government vendor or contractor is subject to the open records laws, Memphis attorney Lucian Pera said. Nor does it mean all records of the private company should be considered public.
The courts have ruled that Nashville-based private-prison contractor Corrections Corporation of America (CCA) is subject to the open records laws. In September of 2014, the Tennessee Supreme Court let stand a lower court’s ruling that found that a nonprofit agency that regulates high school sports in Tennessee is also subject to the public records laws.
These court decisions reaffirm that private entities are subject to the open records laws when they perform the equivalent services of a government agency. However, they also illustrate that it took a lawsuit to get the private entity to turn over the information. 
Alex Friedmann, managing editor for Prison Legal News, sued CCA successfully, but he says he’s still getting resistance from the company over records requests.
 “I’ve continued to submit records requests to CCA and they have stonewalled those requests that should be public,” Friedman said.
Where things get complicated is when a private entity receives money for economic development, said Deborah Fisher, executive director of the Tennessee Coalition for Open Government (TCOG). For example, a chamber of commerce might get public funds for economic development, but citizens may not be able to know how the money is being spent, she said. "Because the chamber is not just established to do economic development for the city council, it would not fall under the Public Records Act," Fisher said. "Unless the city council, for example, requires some report of how the money was spent, there is no mechanism. The governing entity has to require records to be created for the government and that would be the only way to know."</t>
  </si>
  <si>
    <t>Minnesota Statutes state that government employees cannot “solicit or receive funds for political purposes, or use official authority or influence to compel an employee in the classified service to apply for membership in or become a member of any political organization, to pay or promise to pay any assessment, subscription, or contribution or to take part in any political activity.”
 That said, there continues to be confusion regarding the use of the state’s airplane when transporting the governor to and from political and official events. 
 According to the Star Tribune, Dayton’s use of the state plane had been under scrutiny for more than a year before the Minnesota legislative auditor determined the his use of the aircraft violated state law when he allowed a campaign official to travel on the plane. 
 Though there are also no clear laws on how to properly reimburse the state for using its resources, Gary Goldsmith, Executive Director of the Minnesota Campaign Finance and Public Disclosure Board said that this Board does require that the use of government resources during campaign is fully reimbursed to the state.</t>
  </si>
  <si>
    <t>New Hampshire Statutes, Title I, Chapter 15-6
http://www.gencourt.state.nh.us/rsa/html/I/15/15-mrg.htm
Lobbyist Registration Form, Office of the New Hampshire Secretary of State, 2014
http://sos.nh.gov/lobby.aspx</t>
  </si>
  <si>
    <t>Title 52:13C-22.1, L.1981, c.150, s.2; amended 1981, c.513, s.1; 1991, c.243, s.5; 2004, c.20, s.2; 2004, c.27, s.11; 2009, c.66, s.40: http://njlaw.rutgers.edu/cgi-bin/njstats/showsect.cgi?title=52&amp;chapter=13C&amp;section=22.1&amp;actn=getsect 2. New Jersey Election Law Enforcement website, Annual Reports of lobbying firms, 2014, accessed 6/6/15: https://wwwnet1.state.nj.us/lpd/elec/AGAA/lobby_reports.aspx</t>
  </si>
  <si>
    <t>State law Section 5-8-3 - LOBBYING LAW REFORM ACT - (1994): www.lexisnexis.com/hottopics/mscode/
Mississippi Secretary of State: www.sos.ms.gov/Elections-Voting/Documents/2015%20Lobbying%20Guide.pdf
Pamela Weaver - Director of Communications - Mississippi Secretary of State: e-mailed answers to questions - March 8, 2015</t>
  </si>
  <si>
    <t>There is minimal evidence that private-sector information related to government contracts is sometimes considered public and released, including in the case of job creation statistics of companies participating in a state loan program. 
Generally, though, there appears to be little available evidence that private-sector information related to government information is very often sought or considered public, at least beyond basic details such as the identity of private contractors and vendors, copies of contracts, and the amount of the contracts and payments. A state government website called Open SD makes available searchable copies of contracts and payments.
There is one example from the study period of state government initially declining, and then being forced to disclose through an administrative appeal, information about private service providers. In that case, a private citizen requested records pertaining to doctors who've been excluded from Medicaid in South Dakota.</t>
  </si>
  <si>
    <t>No such law exists.
Missouri Revised Statutes, 1997, Chapter 105 section 473, amended 1998, 1999, 2006, 2010, http://www.moga.mo.gov/mostatutes/stathtml/10500004731.html</t>
  </si>
  <si>
    <t>Instructions for form L-5, Lobbying report, 2015, http://politicalpractices.mt.gov/content/4lobbying/2015FormL5
Montana Annotated Code title 5, chapter 7, part 2, section 8, 1980, http://leg.mt.gov/bills/mca/5/7/5-7-208.htm</t>
  </si>
  <si>
    <t>Lobbyist and principal; file separate statements; when; contents. Nebraska State Law 49, Section 1483.03; effective 1976, last revised 2012; http://www.nebraskalegislature.gov/laws/statutes.php?statute=49-1483</t>
  </si>
  <si>
    <t>Maryland Annotated Code, Oct. 2014, General Provisions Article, Title 5, Subtitle 7, Lobbying, Registration with Ethics Commission. 5-707(1) and (2) http://ethics.maryland.gov/download/general/Ethics%20Law.pdf</t>
  </si>
  <si>
    <t>All sources accessed on Feb. 1, 2015
Massachusetts lobbying law, as amended by Ch. 28 of the Acts of 2009
https://malegislature.gov/Laws/SessionLaws/Acts/2009/Chapter28
The state “lobbying law”
Massachusetts General Laws Ch. 3, Section 39 – 50, 1973
https://malegislature.gov/Laws/GeneralLaws/PartI/TitleI/Chapter3/Section39
https://malegislature.gov/Laws/GeneralLaws/PartI/TitleI/Chapter3/Section47
The state “lobbying law”
Massachusetts General Laws Ch. 3, Section 39 – 50, 1973
https://malegislature.gov/Laws/GeneralLaws/PartI/TitleI/Chapter3/Section39
https://malegislature.gov/Laws/GeneralLaws/PartI/TitleI/Chapter3/Section43
Massachusetts Secretary of State, Lobbying Division
http://www.sec.state.ma.us/lob/lobidx.htm</t>
  </si>
  <si>
    <t>Michigan Lobby Registration Act 1978, Michigan Code Sections 4.418, 4.422 http://www.legislature.mi.gov/(S(aezmoly3gt303ghmwd04ssn2))/mileg.aspx?page=getobject&amp;objectname=mcl-Act-472-of-1978&amp;queryid=18393748</t>
  </si>
  <si>
    <t>The incumbent governor, attorney general, secretary of state and some high-profile legislators often travel across the state during election time relying upon some state resources. Those visits sometimes include the use of state cars, staff and even Michigan State Police security officers. The Governor's Office's  top staff sometimes records separates hours on the campaign trail from time spent working for the governor in an official capacity. 
The governor's political party is rarely a factor in offering cost reimbursements though in the past some political action committees have stepped up to provide reimbursements that would shield the governor from criticisms of mixing governing with political election ambitions.</t>
  </si>
  <si>
    <t>The line between public service and politics in Massachusetts remains murky despite what some long-time Beacon Hill political insiders acknowledge are strengthened campaign finance and ethics laws in recent years.   There remains a public perception – if not a factual reality – that politics is an on-the-job activity openly tolerated and even encouraged in a state where one party, the Democrats, have deeply dominated government operations for decades.
The incidents range from accusations a press aide to the governor used her state email account to send talking points to state officials urging them to help defeat a gas tax ballot question. Proponents of eliminating the gas tax inflation indexing law claimed the administration was campaigning on the public dime and urged the Ethics Commission to investigate.  
“Clearly if the government has time to campaign on public time with taxpayer dollars they don’t need a tax increase,” attorney Marty Lamb, an advocate of the ballot question, told the State House News at the time.   The Ethics Commission does not confirm or deny the existence of investigations, so it is unclear if it took any action on the complaint.   
Outgoing Gov. Deval Patrick, a Democrat, came under fire last year as he shielded employees in his administration from being fired under a new – and perhaps Republican – administration by granting 500 union leaders representation and rushing to fill long-vacant managerial positions.  The moves prompted even fellow Democrats to accuse the lame-duck governor from “packing positions” to insulate them from a new governor with different political leanings.   Republican candidate Charlie Baker won the office in November – months after the outgoing Democratic governor secured the employment of hundreds of Democratic loyalists who worked for him.  
One challenge on the conflict-of-interest front remains the fact that state lawmakers control the budget and can allocate less resources to mechanisms that could thwart their political advantage, whether at the office or at outside events, political observers said.    
“The offices that provide the first line of defense chronically complain of inadequate funding,” said veteran communications consultant Ed Cafasso, who has also been a State House reporter and a top aide to former Attorney General L. Scott Harshbarger over his three-decade career.   
“Although the state ethics laws have been strengthened in recent years and its campaign finance laws are clear, it often seems to the general public that the prevailing attitude among officeholders and party officials is to find ways to operate in the grey areas that make enforcement difficult, “ Cafasso said.</t>
  </si>
  <si>
    <t>“it’s generally open,” said SCPA President Bill Rogers, “but sometimes trade secrets can be withheld, and sometimes financial information of the private company can be withheld. If a company is bidding on a project, the bid is open, but if that project includes their bank account statements and things like that, that could be shielded.”
Obviously, the FOIA provisions regarding private and public entities are intricately intertwined, as each does business with the other  -- and both can push their mutual interest as far as it can go.
For example, under S .C. Code 30-4-70, a public body can virtually seal off any public discussion involving economic development, specifically:
“Discussion of matters relating to the proposed location, expansion, or the provision of services encouraging location or expansion of industries or other businesses in the area served by the public body.”
FOIA Attorney Jay Bender said this provision was established in 1987, when there was an effort to tighten up provisions of FOIA.
“The chairman of the Senate Judiciary Committee,” Bender said, “which committee had life and death power over the bill, told me that the Economic Development people in his county couldn’t live with a bill that required them to disclose in advance who their prospects were. Everything we were working for would have died had we not gone along with that.”
“Basically, anything that’s considered proprietary to that business -- trade secrets or anything the business really wants kept secret – will not be released.”
It’s been a continuing problem, Bender said, because while the public is assured the state scored a great deal by providing incentives to attract new business, “we never know how much the incentives are.”
The law has been tightened up to some degree since then, “so that we should be able to see the deals after they are done,” Bender said.
Bender noted that this provision has clearly worked out advantageously in some areas, such as the 1992 arrival of BWM in Spartanburg, which provided a huge economic impact to the Upstate region. But it will take years before it can be determined if the provision worked out in the case of Boeing, which arrived in Charleston in 2009.
Under S.C. Code 30-4-40 (Matters exempt from disclosure), public bodies have the option to protect incentive agreements with prospective businesses. For The Nerve reporter Rick Brundrett, this makes it difficult to report on the economic impact of prospective businesses
“There is an exemption in the FOIA – and this comes up a lot – when you’re trying to get incentive agreements between governments and companies coming into a particular area,” Brundrett said. “Basically, anything that’s considered proprietary to that business -- trade secrets or anything the business really wants kept secret – will not be released.”
He has also found it difficult to access cost break downs on land, building and equipment. The State Department of Commerce and local governments routinely black that out that information at the request of those companies.</t>
  </si>
  <si>
    <t xml:space="preserve">Generally, private-sector information related to government services and contracts is given out. For instance, when local television investigation reporter Tim White wanted to obtain a private company's contract with the state to repair roads and bridges, that information was provided. There is no pushback that the information is private because the company is private. When information is withheld, exemptions in the law are cited and there are no exemptions that are related to three or more key public services. </t>
  </si>
  <si>
    <t>Indiana Code 2-7-3-3, activity report contents; https://iga.in.gov/legislative/laws/2014/ic/titles/002/.</t>
  </si>
  <si>
    <t xml:space="preserve">K.S.A. 46-222(b), Lobbyist defined, 1974: http://ethics.ks.gov/statsandregs/46-222.html 
Carol Williams, executive director of the Governmental Ethics Commission, telephone interview March 11, 2015.                                                                                               </t>
  </si>
  <si>
    <t>No such law exists.
Louisiana Revised Statutes 24:55. Lobbyist Expenditure Reports, passed 1993, effective Aug. 1, 1993, amended 1996, 1999, 2004, 2008, 2009 and 2010
http://www.legis.la.gov/Legis/Law.aspx?d=84147 
Louisiana Revised Statutes 49:76. Lobbyist Expenditure Reports, passed 2004, effective Jan. 1, 2005, 2008 and 2009
http://www.legis.la.gov/Legis/Law.aspx?d=285556 
Louisiana Administrative Code. Lobbyist Disclosure, Page 96, September 2014
http://ethics.la.gov/Pub/Other/rules.pdf</t>
  </si>
  <si>
    <t>Maine Revised Statutes Title 3, Chapter 15, Section(s) 315-A, 317, 1975.
  http://www.mainelegislature.org/legis/statutes/3/title3ch15sec0.html</t>
  </si>
  <si>
    <t>Hawaii Revised Statutes, Title 8, Chapter 97, Section 3, Contributions and expenditures; statement., 1975, http://www.capitol.hawaii.gov/hrscurrent/Vol02_Ch0046-0115/HRS0097/HRS_0097-0003.htm</t>
  </si>
  <si>
    <t xml:space="preserve">In Pennsylvania, there is no need to claim an exemption from access to information laws outside of the what the law permits. The state's Right to Know Law provides more than 30 exemptions that are used to deny access to information. As with records held by public agencies, there is awareness and general respect for the rules granting access to government information held by the private sector. But exemptions are interpreted broadly to deny such access. 
Access, when challenged, is decided on a case-by-case basis, either at the discretion of the RTK officer of the agency who contracts or oversees the third party or through an appeal to the Office of Open Records. Typically, parties requesting information who are initially denied should expect to have to litigate the issue. 
Also worth noting is that certain "state related institutions" (Temple University, the University of Pittsburgh, the Pennsylvania State University and Lincoln University) that might fit the definition of a third party are treated separately from other third party contractors, with their own sections under the RTKL (1501-1504) guiding what records they will release. Essentially, these sections almost completely exempt these institutions from complying with the law, and requests seeking information are routinely denied within the confines of that law. </t>
  </si>
  <si>
    <t>Illinois Compiled Statutes, Lobbyist Registration Act, 25 ILCS 170, Sec. 6 , January 1, 2014, http://www.ilga.gov/legislation/ilcs/ilcs3.asp?ActID=465&amp;ChapterID=6</t>
  </si>
  <si>
    <t>Private sector information is regularly exempt under Oregon Public Records Law.
Legally, there are 88 exemptions to Oregon Public Records Law for business records. Seventy three exemptions are allowed for general business records, 12 for financial contracts, and three for investigations of business and trade. 
Sources say that what documents remain are frequently withheld. Jeb Bladine notes that the News-Register in McMinnville has had difficulty obtaining what business records are public under the law because the stewards of those documents are increasingly afraid of private sector litigation. He said the newspaper has been to court in cases where documents were allowed, but the agencies that released the records wanted a judge's order before they did it to be sure they would not end up in court.</t>
  </si>
  <si>
    <t>Title I, Chap. 10, Sec. 1-96, subsection (e) of the 2014 supplement to the C.G.S., 1977.  http://www.ct.gov/ethics/cwp/view.asp?a=2313&amp;q=432632#191</t>
  </si>
  <si>
    <t>Because Maryland has been a one-party state for a long time, sometimes official functions are - in effect - party functions. Technically, the party activities and official government functions are separate and are not financed together. 
The civil service in Maryland is separate and distinct from the party bureaucracy and civil servants, if they do campaign or political work, civil servants need to do so on their own time. When Gov. Martin O'Malley (D) traveled around the state to campaign, and went out of state to campaign, he was accompanied by state troopers, who are his security detail, and the taxpayers picked up the tab for the troopers. Observers agree that this was outside the governors must-do functions and more of a personal or party issues for O'Malley, who says he was interested in running for president.</t>
  </si>
  <si>
    <t>No such law exists. 
Official Code of Georgia (2014)
Phone interview with Maria Bazile, Compliance and Education manager with the Georgia Government Transparency and Campaign Finance Commission, February 6, 2015.</t>
  </si>
  <si>
    <t>During the 2014 campaign, official government functions once appeared to overlap with those of the political parties.
 In October 2014, Maine incumbent Governor Paul LePage was formally accused by the campaign of his Democratic opponent, Mike Michaud, of using state-owned vehicles and equipment (email systems, phones and computers), as well as employees in the office of the Governor, to promote his re-election.
 The Maine Ethics Commission, which receives such complaints, made no determination as to whether or not state resources were used inappropriately (or illegally), deeming the matter outside its purview. The issue was not taken up by the State Attorney General's Office, leaving the question open. Despite the lack of a full investigation and the heated political nature of the accusations, evidence presented by Democrats to the Maine Ethics Commission, available at the agencies website, strongly suggest occasional transgressions did indeed occur.</t>
  </si>
  <si>
    <t>TITLE 24. GOVERNMENT - STATE ADMINISTRATION ARTICLE 6. COLORADO SUNSHINE LAW PART 3. REGULATION OF LOBBYISTS C.R.S. 24-6-302 (2014), Disclosure statements: http://www.lexisnexis.com/hottopics/colorado/?app=00075&amp;view=full&amp;interface=1&amp;docinfo=off&amp;searchtype=get&amp;search=C.R.S.+24-6-302: 
Secretary of State’s lobbyist FAQs, accessed April 28, 2015: http://www.sos.state.co.us/pubs/lobby/FAQs/general.html#fn1
Confirmed with Corky Kyle, a.k.a “The Lobbying Pro,” who runs the Denver-based Kyle Group and has spent over 34 years managing and representing businesses, associations and public entities before the Colorado legislature, during a Feb. 2, 2015 phone interview. 
Confirmed with Elena Nunez, director of Colorado Common Cause, during a Jan. 27 phone interview.</t>
  </si>
  <si>
    <t>Louisiana differs from most states in that it traditionally is governed by a single, dominant party, with the minority party being one of several factions. Once, the Democrats ruled; now, it is the Republicans. Within the ruling party are several factions, mostly centered around whether its members agree or disagree with the governor on a particular issue.
The state Department of Civil Service reported that as of July 10, 2015, the latest tally available, Louisiana employed 38,816 classified workers and 28,268 unclassified workers. Under state law, unclassified or appointed employees – presently about 42 percent of the total state government workforce – are allowed to participate in political activities.
 or the most part, party politics and government are kept separate, and lobbyists rarely see a cabinet secretary at purely political events.</t>
  </si>
  <si>
    <t>No such law exists.
Ark. Code 21-8-6, "Disclosure by Lobbyists," 1988
http://law.justia.com/codes/arkansas/2012/title-21/chapter-8/subchapter-6/</t>
  </si>
  <si>
    <t>Political Reform Act of 1974, Government Code §86115, (Amended 1985)
http://leginfo.legislature.ca.gov/faces/codes_displaySection.xhtml?lawCode=GOV&amp;sectionNum=86115.
Political Reform Act of 1974, Government Code §86116, (Amended 2001)
http://leginfo.legislature.ca.gov/faces/codes_displaySection.xhtml?lawCode=GOV&amp;sectionNum=86116.</t>
  </si>
  <si>
    <t>The law does not require employers or principals of lobbyists to submit spending reports. They only have to fill out spending reports if the lobbyist has not filed one.
“Any organization which employs a lobbyist shall report the information required … unless this information is reported by the lobbyist,” the statute states. “The organization and the lobbyist may make a joint report and the lobbyist may report on behalf of the organization.”</t>
  </si>
  <si>
    <t>Public Officers and Employees, Alabama Title 36, Chapter 25, Section 19, 1973. 
http://alisondb.legislature.state.al.us/alison/codeofalabama/1975/coatoc.htm, accessed May 6, 2015.</t>
  </si>
  <si>
    <t>Information regarding the operations of some private entities is exempt from disclosure. The state's economic development entity, JobsOhio, a private entity, is almost entirely exempt from public disclosure and ethics laws. The Ohio Supreme Court has blocked access to private entity information unless it performs the "functional equivalent" of a public duty. The availability of information about charter schools is under litigation. The status of information held by charter schools, funded by taxpayers but usually privately operated, is before the Ohio Supreme Court. 
Oil and gas drillers have faced accusations they did not provide timely information on chemicals being used when a "fracking" wellhead spilled near public water supplies in July 2014. 
In December 2014, Ohio legislators approved a law relating to capital punishment making the identities of execution team members and physicians and compounding pharmacies that prepare the lethal doses of drugs exempt from disclosure.</t>
  </si>
  <si>
    <t>A.S. 24.45.061 (b) (http://www.legis.state.ak.us/basis/statutes.asp#24.45.061), accessed Feb. 9, 2015; 
APOC Lobbying Filings and Summaries; (https://aws.state.ak.us/ApocReports/Lobbying/), accessed Feb. 9, 2015; 
Department of Administration/APOC Lobbying Manual, Page 6 (http://doa.alaska.gov/apoc/pdf/manual-lobbying.pdf), accessed Feb. 9, 2015</t>
  </si>
  <si>
    <t>Lobbying principals have to report how much time and money they spend on lobbying, including salaries or any other payment to lobbyists. 
A lobbying principal must file semi-annually with the Government Accountability Board a Statement of Lobbying Activities and Expenditures for the preceding reporting period. In July and January. Wisconsin Statutes require that each principal report all lobbying expenditures for the preceding reporting period on the form and submit it to the Board by July 31 or January 31.
Reportable expenditures include: Payments and obligations to contract lobbyists; Compensation to in-house lobbyists (including fringe benefits); 
Compensation of officers, directors, and employees who support lobbying (other than clerical employees and employees who devoted less than 10 hours to lobbying);  overhead, travel and living expenses; Purchase of research, printing, advertising, and other items and services,  and payments or reimbursements to state officials.</t>
  </si>
  <si>
    <t>Several news organizations that regularly seek records from state government say that, in their experience, agencies and officials do not claim exemption for private-sector information.
The one exception to this rule, was - again - the higher education system. The news organizations said that university foundations claimed to be private groups that aren’t generally bound by open records laws. On at least four occasions since January 2013, news organizations and a private citizen have complained and the attorney general has ruled against the foundations, reminding them that they perform governmental functions on behalf of the universities.</t>
  </si>
  <si>
    <t xml:space="preserve">Using state resources or time to conduct political activities constitutes a violation of the ethics code in Kentucky, and documented instances of such violations have not occurred during the reporting period. 
However, in March 2014 the Executive Branch Ethics Commission concluded its investigation of an instance that surfaced in October 2011 while the governor was running for re-election. The commission in March 2014 announced it levied a fine of $5,000 a former deputy cabinet secretary of the Justice and Public Safety Cabinet, Charles Geveden. Geveden said he unknowingly violated the Executive Branch Code of Ethics by contacting subordinates in the Justice Cabinet to encourage them to donate to Gov. Steve Beshear's 2011 re-election campaign. Geveden called the employees on their private phone numbers, which he acquired from their state personnel files. 
Also during the reporting period, the governor's son, Andrew Beshear, began running and raising money to run for attorney general in 2015. The younger Beshear has taken criticism for his campaign donor list, which includes many individuals his father had appointed to boards, as well as companies that do business with the state. The governor has repeatedly denied making fundraising calls for his son's campaign, and no specific allegations of impropriety have surfaced. </t>
  </si>
  <si>
    <t xml:space="preserve"> Agencies notify contractors that information they submit is subject to the open records law. No examples of anyone claiming improperly that the records are private. There are exceptions allowing companies to protect trade secrets.  But, under a law passed in 2014, the government is no longer required to release information about discussions with companies that consider locating in North Carolina if the company chooses not to come to the state. So now, it's the law and the practice.</t>
  </si>
  <si>
    <t>Washington requires annual filings for totals of all expenditures for lobbying activities made or incurred by the lobbyist or on behalf of the lobbyist by the lobbyist's employer during the period covered by the report. The employer expense form is called L3. It includes the salary paid.</t>
  </si>
  <si>
    <t>New York has 100 state agencies, so it is likely improper exemptions are claimed occasionally, but reporters and other familiar with state operations say it is generally easy to get information on private-sector contracts and related documents. Those interviewed had no examples of false exemption claims related to such documents.
 Such requests rarely become problems, says Robert Freeman of the Committee on Open Government, the state's advisory board on public records and open meetings. Jon Campbell of Gannett's Albany bureau says the state has dutifully turned over contracts related to fracking, and the comptroller's office has a complete, up-to-date online database of all government contracts.
 The state's Office of General Services has called for legislation to clarify which private-sector documents are public, says Diane Kennedy of the New York News Publishers Association. No such legislation has come into existence during the study period.</t>
  </si>
  <si>
    <t>Neither the Ethics Act nor the associated Legislative Rules require employers of lobbyists to file spending reports. 
 The only reporting required of employers is an Employer Representation/Authorization form, which must be completed and filed by each employer which a lobbyist represents or by whom he/she is employed. The form only serves the purpose of "confirming the lobbyist's employment and the subjects on which the employer is to be represented."</t>
  </si>
  <si>
    <t xml:space="preserve">Businesses, associations and other entities don't have to register as long as their lobbying representatives register and file the required activity reports. The law states:  “An individual registrant may report an expenditure made by a lobby entity if the entity requests that the individual do so in order for the entity to avoid registration…” </t>
  </si>
  <si>
    <t>Principals are required by law to file quarterly expenditure reports that, among other things, itemize expenditures made to benefit any public official.  However, the reports do not require disclosure of the salaries a principal pays an employee lobbyist. UCA 36-11-201 (1)(b) specifically requires government officers and principals that make expenditures for lobbying to file quarterly reports.  See also, UCA 36-11-103(6) which exempts "principals who employ persons to lobby from registration, but require the quarterly financial reports.</t>
  </si>
  <si>
    <t>Under the law, the form the employer must fill out is all but identical to the form the lobbyist fills out. It includes salaries or fees paid the lobbyist.</t>
  </si>
  <si>
    <t>Lobbyists are required to file reports that include their salary or fees unless they are paid or spend less than $500 on lobbying activities. Principals must file in the cases when they have multiple lobbyists who individually do not earn or spend more than $500 on lobbying activities. Principals must sign the lobbying reports submitted by lobbyists.  “Each principal who expends more than $500 to employ or compensate multiple lobbyists shall be responsible for filing a consolidated lobbyist report pursuant to this section in any case in which the lobbyists are each exempt under the provision of subdivision 7 or 8 or Title 2.2 Section 420 from the reporting requirements of this section.”</t>
  </si>
  <si>
    <t>Employers of lobbyists are required to file spending reports twice a year; however, those reports do not include specific amounts paid for either lobbyists or lobbying activities. The employer is only required to list compensation and expenditures in a range amount. And the employer doesn’t have to list specific bills it is paying lobbyists to influence—only general categories, such as education, health, etc.
 The law says that “within forty-five (45) days following conclusion of the six-month periods ending June 30 and December 31, each employer of a lobbyist shall electronically file with the ethics commission the employer disclosure report.” Tenn. Code Ann. § 3-6-303(a)
 The law says the aggregate total amount of such lobbyist compensation shall be reported within one (1) of the following ranges: Tenn. Code Ann. § 3-6-303(a)(1)
  (A) Less than $10,000;
  (B) At least $10,000 but less than $25,000;
  (C) At least $25,000 but less than $50,000;
  (D) At least $50,000 but less than $100,000;
  (E) At least $100,000 but less than $150,000;
  (F) At least $150,000 but less than $200,000;
  (G) At least $200,000 but less than $250,000;
  (H) At least $250,000 but less than $300,000;
  (I) At least $300,000 but less than $350,000;
  (J) At least $350,000 but less than $400,000; or
  (K) $400,000 or more; provided, however, that, if the aggregate total amount is reported within this range, then the employer shall round the aggregate total amount to the nearest $50,000 and also report the rounded amount within the disclosure report;
 The aggregate total of employer expenditures, excluding lobbyist compensation, is also only required to be reported within a range just like the above. Tenn. Code Ann. § 3-6-303(a)(2)</t>
  </si>
  <si>
    <t>Sue Dinsdale, executive director of the Iowa Citizens Action Network, said government functions are largely kept separate from the functions of the ruling political party. "No matter which side of the aisle you are on, I think they work pretty hard to keep that distinction and not use taxpayer money for party functions," she said. There have been no reported issues with members of the executive misusing public resources.
In 2014, as Gov. Terry Branstad ran for re-election, concerns were raised about whether state resources were being used to foot campaign bills. The governor's campaign may very well have benefited from state-funded activities conducted as part of his duties as governor, such as a bullying prevention tour that highlighted one of the governor's key initiatives and a business summit. 
However an IowaWatch report showed the Branstad-Reynolds campaign reimbursed the state Iowa Department of Public Safety, of which the Executive Protection Unit that transports the governor and lieutenant governor is a part, for the costs of campaign visits that were combined with a visit for state business. That amount through Sept. 23 was $7,363.24 for 184 trips covering 18,880 miles, according to records the governor's office gave IowaWatch.
An ethics complaint filed against Iowa Treasurer Michael Fitzgerald, who ran for re-election in 2014, was dismissed. The complaint alleged Fitzgerald had used public resources for political purposes when he aired an advertising campaign that featured a popular college savings program during the campaign season.</t>
  </si>
  <si>
    <t>In New Hampshire, a government entity can legally maintain that private sector information is exempt from disclosure as the right-to-know law explicitly offers a broad exemption to “confidential, commercial, or financial information.”
There is evidence that government entities tend to invoke this clause when faced with requests for information relating to contracting and public service delivery, even though courts have sought to limit the exemption when it comes to information relating to these activities. 
 For example, a warehouse company had to appeal to the state Supreme Court to get the New Hampshire Liquor Commission to release information it sought through a right-to-know request related to a contract bid that it had lost. In April 2014, the court rejected a lower court’s decision in favor of the commission, which had claimed the “confidential, commercial, or financial information” exemption in its selective release and redaction of materials.
 The high court found the commission had not justified withholding the information in light of past court rulings that established a public interest in disclosure of private sector information in certain circumstances. 
 State government contracts themselves are readily available once bidding is complete; they must be approved by the Executive Council and are posted online, as well as on the state Department of Administrative Services’ searchable database of contracts.</t>
  </si>
  <si>
    <t>Under SC Code 2-17-35, the lobbyist’s principal is required to identify the “lobbyists who are working for him, as well as identifying the public office or public body which the lobbyist's principal will authorize lobbying and the subject matter in which the lobbyist's principal will authorize lobbying, including the name of legislation, covered agency actions, or covered gubernatorial actions, if known.”
Payments to lobbyists must be reported.</t>
  </si>
  <si>
    <t>Private-sector information is generally available, but exceptions not related to national security or individual privacy exist. There are exemptions related to proprietary, trademarked and financial information, particularly in regard to Nevada's casino industry. 
The state attorney general's office is unaware of any regular or systematic claims for exemptions by private-sector entities under government contract to provide materials or public services. These private-sector entities are required to agree in advance that any government documents in their hands that are public under state law also are open for inspection at their locations.</t>
  </si>
  <si>
    <t>Section 11 of South Dakota Codified Laws, Title 2, Chapter 12, “Lobbyists,” requires that “On or before July first of each year, each registered lobbyist and each employer of a registered lobbyist whose name appears in the directory in that year shall submit to the secretary of state a complete and detailed report of all costs incurred for the purpose of influencing legislation.” 
 But, “the personal expenses of the lobbyist spent upon the lobbyist's own meals, travel, lodging, phone calls or other necessary personal needs while in attendance at the legislative session need not be reported.” 
 There is no requirement to report the amount of salaries or fees paid to lobbyists.</t>
  </si>
  <si>
    <t>Republicans hold super majorities in both the Senate and House of Representatives -- meaning they can conduct business and vote without any Democrats. Some political watchers say this allows Republicans to meet in private caucuses and decide, out of the public's eye, how they will vote on issues. So, the party's bureaucracy can operate more easily, they say.
"It’s great for the political side of thing. We get the sanitized version for public consumption. The real version is slipped under the rug,” says Julia Vaugh, policy director of Common Cause of Indiana. “The public part of things, the floor debate, is kind of a charade."
While problems with state officials using government resources for political party use aren’t common, the case involving then State Superintendent of Public Instruction Tony Bennett, a Republican strongly supported by Republican Gov. Mitch Daniels, was a high-profile one that received a lot of attention.
Ultimately, he was fined $5,000 in July 2014 by State Inspector General David Thomas for using state and staff resources, including Department of Education computer servers, during his 2012 re-election campaign. However, allegations of federal wire fraud law violations, for using staff and his state-issued SUV for campaign purposes, were later revealed in a state inspector general’s report for which he has not been charged.
John Krull, chairman of the journalism department at Franklin College, Franklin, and executive editor of The StatehouseFile, a Statehouse student reporting program, said Bennett’s case is not the exception, although Indiana’s political campaign and ethics laws have few ways to control this type of activity. “I don’t think he was an example that came out of nowhere. He may have pushed the envelope of the culture, but he came out of the culture.”
One other indicator, Krull mentioned of the blending of the political ruling parties and government functions, was a statement he personally heard from a media staffer working for the House Republican legislative caucus. He said the staff member, during a discussion with student reporters, said she saw her job as advancing the interests of the House Republican caucus. “She’s paid by the taxpayers, not the caucus. Clearly, there is no division between interests of ruling party and the state.”</t>
  </si>
  <si>
    <t>The law specifies that employers of lobbyists must also fill out spending reports, including compensation to the lobbyists.
Lobbyists and the corporations that hire them must file detailed financial reports periodically throughout the year that include how much they spend, including any gifts worth more than $25 and any campaign contributions over $100. The report should also include "the names of the individuals receiving or in whose behalf the expenditures have been made, and the reason, date, and place of the expenditures." (§ 22-10-9 and § 42-139-6). Executive branch reports must be filed at least twice a year. Reports on legislative lobbying must be filed monthly during the January-to-June legislative session and then 30 days within the end of the session.</t>
  </si>
  <si>
    <t>There has been a dispute during the study period over whether an nonprofit entity known as MECA should abide by state Open Records Laws, which they have refused to do. MECA oversees a city-owned convention Center in Omaha. Additionally, members of the MECA Board of Directors are selected by the Omaha City Council. As a result of their refusal to follow public records laws, a bill was introduced during the 2013 Nebraska Legislative Session, to clarify whether or not MECA would have to abide by the state Open Records Law.
---
Peer Reviewer: Agree
MECA raised as pertinent example.</t>
  </si>
  <si>
    <t xml:space="preserve">The private sector very rarely claims exemption from access to information laws. There was no data found during the study period that showed the private sector claiming to be exempt from Montana's access to information laws.
However, the power company PPL Montana did sue the Environmental Protection Agency in 2012 to prevent the agency from releasing documents to environmental groups under the national Freedom of Information Act. PPL Montana argued that the documents contained trade secrets. The two sides settled in 2013 and the environmental groups received some of the documents they wanted. 
There is also no central body overseeing freedom of information requests in Montana so unless private sector exemption claims end up in court, they may go unreported.
Past refusals to release private sector information based on Montana law's information access exemption for individual privacy have been challenged. For example, Great Falls Tribune v. Day dealt with the Director of the Department of Corrections excluding the public  from meetings about state contracts with private prison operators. The Department of Corrections also denied the Great Falls Tribune's request to examine prison proposal documents. The 1998 Montana Supreme Court decision established that bid proposals from a private corporation can not remained sealed when citizens request that information. </t>
  </si>
  <si>
    <t>Under the Lobbying Disclosure Law, individual lobbyists are not required to file reports unless they are engaging in lobbying on their own behalf. Otherwise, it is the responsibility of the principal (the individual, corporation, association, partnership, business trust or "other entity") on whose behalf the lobbying was conducted to file quarterly expense reports detailing all the costs spent on lobbying for that time period. 
The content of the quarterly reports must include the names and registration numbers of all lobbyists who worked on behalf of the principal, as well as a signed statement by each lobbyist that the reported expenses are accurate. Itemized expenses include office expenses, personnel expenses (including salaries or other forms of compensation, benefits, vehicle allowances, bonuses and reimbursable expenses), expenditures related to gifts, hospitality, transportation and lodging costs. The reports must also include the general subject matter or issue being lobbied (but not the specific bill numbers).</t>
  </si>
  <si>
    <t>Reporters in the state of Missouri generally consider contracts and reports regarding private entity services to be easy to acquire, assuming that the public entity holds those documents. They sometimes encounter obstacles to their Sunshine Law requests with those requests if the document regards services for a public entity but the document is held or maintained by a private company, such as the contracted remote camera services provided to the Missouri Highway Patrol.
Starting in late 2014, Bob Miller with the Southeast Missourian has requested itemized phone records and figures on the governor's use of his official email account and state-issued cell phone. Although he requested the itemized bill from AT&amp;T that would show how the governor used data and messaging options on his phone, the office responded with a summarized report and heavily redacted information regarding cell phones issued to other staff members.
One public utility has received an exemption in a 2002 court case, Stewart v. Williams Communications Inc., because the Western District Court of Appeals ruled that despite the fact that private for-profit company Williams Communications “is created and controlled by numerous statutes and regulations” and possesses eminent domain powers, it was not a public governmental body according to the Sunshine Law and therefore not subject to the Sunshine Law.</t>
  </si>
  <si>
    <t>ORS 171.750 (1) spending reports are required to be filed by lobbyists' employers, defined as "any person" on whose behalf the lobbyist was required to be registered. In section (b), spending on legislative or executive officials is required to be disclosed. They must report what was spent, but not salaries for individually lobbyist.</t>
  </si>
  <si>
    <t>There have been no documented cases of government resources used for party activities.  
A review of cases released by the Inspector General do not show instances where politicians have been allowed to use government resources for campaign or partisan purposes. 
While state resources are not allowed to be used for political campaigning, there have been observations of politicians using state resources for political campaigning.
For example, when Gov. Pat Quinn ran for re-election, there was a media event set up at a cafe in Champaign, Ill. Quinn was driven to the event by a state security squad.</t>
  </si>
  <si>
    <t>Each lobbyist principal must file quarterly reports under oath with the Secretary of State with respect to all reportable expenditures for lobbying, including salary and fees.  They must file reports each month for lobbying the legislature while the legislature is in session. In addition, principals must report annually what they paid lobbyists for lobbying. They can list an aggregate amount, and don't have to list the salary or fees paid to each individual. Lobbyists are not required to say whom they lobbied or the issue or bill number involved.</t>
  </si>
  <si>
    <t>No such law exists. 
There is no law that requires the employers or principals of lobbyists to disclose how much they spend on lobbying or how much they pay their lobbyists.</t>
  </si>
  <si>
    <t xml:space="preserve">Citizens in Mississippi are almost certainly unable to obtain records from private entities, since private entities are not required to comply with records request in the law. However, citizens have been able to obtain private sector information that exists in governmental files, such as receipts from private companies.  
Most often, the reason a citizen wouldn’t be able to access that government-held information is if the private entity enacts a protective order, declaring the information confidential.
In roughly fall of 2013, an Associated Press reporter attempted to obtain documents regarding a contract with the Department of Public Safety for a computer program that would allow officials to automatically identify if a driver had auto-insurance. By the time the reporter requested the private sector contract information, the company had already concealed the proposal under a protective order with the chancery court, claiming the information constituted a trade secret. This circumstance is common, but sometimes the confidential material is only parts of documents, which allows the government body to redact and still provide the records to a citizen. </t>
  </si>
  <si>
    <t>The Lobbyist Regulation Act only applies to lobbyists, not their employers or principals.</t>
  </si>
  <si>
    <t>New York requires clients to report compensation paid to lobbyists, including detailed information on expenses and issues or bills lobbied by the payee. Such reports must be submitted every six months.</t>
  </si>
  <si>
    <t>Pursuant to state statute, Chapter 13C: Declaration of intent, Section: 52:13C-22.1: Annual reports.
 "Each governmental affairs agent or lobbyist shall make and certify the correctness of a full annual report to the Election Law Enforcement Commission, of those moneys, loans, paid personal services or other things of value contributed to it and those expenditures made, incurred or authorized by it for the purpose of communication with or providing benefits to any member of the Legislature, legislative staff, the Governor, the Lieutenant Governor, the Governor's staff, or an officer or staff member of the Executive Branch, or a communication with the general public, during the previous year." 
 Employers or principals off lobbyists are required to file an electronic annual report, which includes spending. This is done with form L1-A.</t>
  </si>
  <si>
    <t>There have been no recent court cases in Idaho involving use of government resources for party activities. Going back several years, there have been cases of minor violations that were investigated. For example, a Democratic state legislator’s intern sent out a political email using the lawmaker’s official legislative email account. It was reported, the lawmaker was chided by legislative leaders, and she apologized and promised not to allow that to happen again. This occurred in 2011.
 There have been no recent cases involving the governor or cabinet-level officials in the executive branch, or even lower-level employees or workers. The governor’s office staff maintains what it calls a “firewall” against engaging in any campaign activity on work time or with public resources, and it is a topic about which the governor frequently quizzes his employees to ensure they’re respecting the rules.
 ---
 Peer Review Comment: Agreed.</t>
  </si>
  <si>
    <t xml:space="preserve">Private sector data related to government information including government contracts and public service delivery is considered public information and is not exempt from state access to information laws.
Such private sector data is dealt with in the same way as government data; collected, controlled and dispersed by individual government entities rather than a centralized hub.
That said, private sector information that is gathered by a government entity for regulatory purposes might be classified as public or not public depending on the specifics of the Data Practices Act said Ehling. In general, the regulation of insurance companies tends to be classified as not public he said. </t>
  </si>
  <si>
    <t>State law requires both lobbyists and principals to file quarterly reports; those reports must include information on salaries or fees paid to lobbyists, though principals need only list aggregate salary information.</t>
  </si>
  <si>
    <t>No such law exists. 
Employers of lobbyists are not required, by law, to disclose their spending. Neither do lobbyists have to report their compensation on their own registration statements, though they do report the name of their employer.
The state's online lobbyist information portal does offer a list of employers and their employees for each legislative session, compiled from lobbyists' registration forms. But the list does not include any information on lobbyist salaries.</t>
  </si>
  <si>
    <t>The law requires lobbyists or the principals of lobbying firms to file quarterly statements that are to include dollar amounts for salaries and fees paid out as expenses.</t>
  </si>
  <si>
    <t xml:space="preserve">In general, experts say the exemptions claimed for private sector information are no more common than the exemption claims made for government information. FOIA requests related to procurement and bidding are granted, regardless of which department is seeking the goods or services cited in the request. 
On its website, the state Department of Technology, Management and Budget Department warns vendors that "The Freedom of Information Act entitles citizens of the state to full and complete information regarding the affairs of government and the official acts of public officials and public employees. The documents DTMB-Procurement issues or receives in soliciting, evaluating, and awarding procurements are available to the public for inspection and copying under the terms of the Freedom of Information Act. "In the summer of 2013, the Lansing State Journal, relying on the online accessibility to all current and upcoming contracts online, examined all 1,200 contracts, worth a combined $32 billion, handled by the state Department of Technology, Management and Budget. </t>
  </si>
  <si>
    <t>Republicans in Georgia hold 2/3rds of the seats in the state legislature. Republicans also hold every elected constitutional office in the state. Such one party rule can give the appearance of blurring lines between party and government functions. 
 However, there is no direct evidence of government resources like cars, staff or money being used for partisan purposes.</t>
  </si>
  <si>
    <t>Principals of lobbyists are required to file reports itemizing lobbying payments made to benefit officials, and disclose payees and beneficiaries according to Montana Annotated Code title 5, chapter 7, part 2, section 8. Salaries paid to lobbyists, travel expenses and other lobbying expenses must be disclosed as lump sums, and individual lobbyists' names must be disclosed. but they do not need to be itemized.</t>
  </si>
  <si>
    <t>Although no documented cases exist and experts were not aware of any examples during the period of study, the Commission on Ethics does occasionally receive complaints during election season regarding officials or employees misusing their office resources for campaigns. The last election cycle took place in 2014, but Kerrie Stillman, the director of operations and communications at the Commission on Ethics, couldn't recall any specific examples from that year. 
"We've had instances of that in the past," said  Stillman. "I can't draw any broad generalizations about whether or not that sort of thing occurs, but we do see occasional complaints." She was not able to relate any specific examples. 
Political scientist Carol Weissert didn't have any examples either and journalist Steve Bousquet said: "In the last few years, the answer [...] would be no. It’s a crime in Florida for a government employee to do political work on state time." 
---
Peer Reviewer Comment: Agree
There are documented cases of what appears to be use of public resources by Gov. Rick Scott for political campaign purposes, although none was ever prosecuted. Those included on-duty police officers appearing as supporters at campaign events during their working time, and conflation of governor's office and campaign events.  The state Ethics Commission declined to investigate the case on technical grounds, according to a Tampa Bay Times news story. These cases do not appear to be common events by substantial numbers of political officeholders.</t>
  </si>
  <si>
    <t>Lobbyists' employers are required by law to fill out expense reports that include what was paid for salaries, office expenses and food and other entertainment expenses. The reports must also include the names of legislators and other government officials that receive any gifts and perks from lobbyists clients along with their description and value. The reports are filed with the secretary of state each year.</t>
  </si>
  <si>
    <t>No such law exists.
If a lobbyist principal employs more than one lobbyist, expenditures of the principal are reported by one lobbyist on the monthly report, not all. Lobbyists and lobbyist principals must provide information twice every year on the legislation or executive or judicial action they supported or opposed.
Lobbyists and lobbyist principals are not required to file reports on their compensation or payments received for lobbying services.</t>
  </si>
  <si>
    <t>Private sector information maintained by state agencies is not regularly available via the Massachusetts public records law.  This is due to both a lack of specificity in the law itself about what private sector information is covered as well as the numerous exemptions that allow for the withholding of such information.  That can include information about government contractors or private police agencies, such as campus or hospital police, even though they are licensed and overseen by the Massachusetts State Police. The receipt of public funds also does not make a non-governmental body automatically subject to the law.   
The Boston Globe is currently contesting a denial of a public records request for a record layout outlining the information kept in a database of cases prosecuted by the state’s 11 district attorneys.  The district attorneys use a private vendor, Courtview Justice Systems, to maintain the database, according to Globe Reporter Todd Wallack, who requested the records.   
The state has also taken the position that some state records held by private entities are not subject to disclosure under the public records law.   Former Massachusetts Gov. Deval Patrick refused to release the cell phone records of his then Lt. Governor Timothy Murray after Murray was involved in an early morning car crash.  News organizations requested Murray’s state-issued cell phone records to determine who he might have been speaking with at the time of the crash, but the Patrick administration said the state did not receive itemized bills from Verizon and wasn’t mandated under the law to ask for them from the carrier.   Last year, the state’s highest court ruled that requesting two weeks of call records constituted a search under the Fourth Amendment and would require probable cause.  
The Massachusetts ACLU sued a group of Massachusetts law enforcement entities in June, 2014 after the group claimed they were private entities and not subject to the state public records laws.   The Northeastern Massachusetts Law Enforcement Council (NEMLEC), a coalition of 58 law enforcement agencies in two Massachusetts counties, claims it is a private non-profit and therefore not subject to the law, even though its’ agencies are funded through government grants and tax dollars.   The case is pending.   
Massachusetts also has dozens of “quasi government agencies” that employ up to 6,000 people – but the public records status of those entities remains unclear.  In 2010, The Massachusetts Public Interest Group – MassPIRG – found that some government-funded entities, like the non-profit entity which runs some of the state zoos, the Commonwealth Zoo Corporation, did not even respond to a records request from MassPIRG.  
The last time the Massachusetts Supervisor of Public Records issued a bulletin on private sector information was in 1996; it stated that records do not become secret because they are shared with or created by a private vendor doing government work.   
The state’s Open Meetings Law also provides a number of exemptions to access if private entity information is going to be discussed.   For instance, meeting can be closed if there would be a detrimental effect on a real estate transaction with a private entity or if the public body is discussing security issues with a private vendor.</t>
  </si>
  <si>
    <t>Subd. 6 of Chapter 10A, Section 10A.04 details the spending report process for employers or principals of lobbyists. It states that principals must report the following information by March 15 for the preceding calendar year. 
 The total amount, rounded to the nearest $20,000, spent by the principal during the preceding calendar year to influence legislative action, administrative action, and the official action of metropolitan governmental units.
 That amount must include:
 • All direct payments by the principal to lobbyists in this state;
 • All expenditures for advertising, mailing, research, analysis, compilation and dissemination of information, and public relations campaigns related to legislative action, administrative action, or the official action of metropolitan governmental units in this state; and
 • All salaries and administrative expenses attributable to activities of the principal relating to efforts to influence legislative action, administrative action, or the official action of metropolitan governmental units in this state.</t>
  </si>
  <si>
    <t>There is only a single documented incident of inappropriate use of government resources during this reporting period (January 2013 through May 2015). In 2013, it was reported that the secretary of the state was sending monthly newsletters to 5,000 Democratic donors and activists from a database she kept in her taxpayer-funded office. 
After a political columnist broke the story, she apologized, said she would discontinue the practice, and asked state auditors to investigate to determine if she'd broken any state laws. The auditors cleared her, writing in their report, "We found no substantive documentation to positively support that the e-newsletter project was for clearly political purposes, although it could be perceived that it was.” 
The executive director of the State Office of Ethics said she "could neither confirm nor deny" that the office investigated the incident.</t>
  </si>
  <si>
    <t xml:space="preserve">By Section 47 of the Lobbying Law, entities or organizations who employ lobbyists in Massachusetts must file bi-annual reports detailing any spending incurred or paid related to that activity, including salaries.    </t>
  </si>
  <si>
    <t xml:space="preserve">There were no documented cases of government resources being used for official party activities in the study period. Reporters who cover Gov. Jack Markell's administration said the governor does not appear to use his office's resources for party activities. 
It could be argued that the governor's public schedule is an intermingling of political and official state events. But there were no documented cases of official party activities imposing inappropriately on state resources. </t>
  </si>
  <si>
    <t>Employers or principals of lobbying agents must file spending reports. However, the bare-bones reporting required by law does not include details of salaries or fees paid to lobbyists.  Lobbyists also do not report what issues, executive actions or pieces of legislation were the subject of their efforts.</t>
  </si>
  <si>
    <t>Colorado is not a one-party state. As a purple state, that means no party is in power enough to dominate state government. 
 Democratic Gov. John Hickenlooper, for instance, isn’t generally viewed as a partisan Democrat as much as he is a technocrat. Hickenlooper’s chief strategist once jokingly referred to his Democratic boss as the first Republican he’s ever worked for. 
 When there is a shift in party control, however, there is a dramatic shift in public policy. There is one documented incident of a state official mixing government functions with partisan activity. In 2012, then-Secretary of State Scott Gessler used government resources to attend the Republican National Convention and Republican National Lawyers Committee meetings. A complaint led to the first fine of a sitting public official by Colorado’s Independent Ethics Commission. Hearings and appeals took place until 2015 when Colorado’s Court of Appeals affirmed the IEC’s decision that he violating Colorado's ethics laws by using state money to attend a Republican event in out of state.</t>
  </si>
  <si>
    <t>Employers or principals of lobbyists are not explicitly mandated to fill out spending forms; however, Maine’s Disclosure Law requires employer/lobbyist joint registration forms include "a statement as to the compensation that the lobbyist will receive for lobbying services or, if an exact amount is not ascertainable, the basis upon which the lobbyist will charge for services." These must be updated on a monthly basis. 3 § 315-A The
 In addition, Maine’s Disclosure Law requires that the amount of salary or fees of each lobbyist be disclosed in a monthly disclosure report, providing further disclosure of employer or principal spending. 3 § 317</t>
  </si>
  <si>
    <t>There is no explicit right to private sector information in Maryland law. There is no formal or informal evidence that the government is improperly claiming an exemption under existing law. While the state government can be petitioned to turn over information in relation to private entities that - in some way - are contracting with the government, it can easily get around the requirement by, for example, allowing farmers to retain custody of nutrient information, even though they are required to comply with nutrient regulations by the Maryland Department of the Environment. By retaining custody of the information, the farmers, who are not public entities, evade disclosure. 
Furthermore, and as expressed in the law, the following exemptions are to be applied by default regarding any information that could come from a private sector source: (1) a trade secret; (2) confidential commercial information; (3) confidential financial information; or (4) confidential geological or geophysical information. 
The state has a wide discretion in applying or citing exemptions.</t>
  </si>
  <si>
    <t>Principals and employers who have hired lobbyists are not required to independently fill out such reports.</t>
  </si>
  <si>
    <t xml:space="preserve">Companies, organizations or interests that hire lobbyists to influence policy in the executive branch and those who hire legislative agents to influence policy in the General Assembly must file expense disclosures to the respective ethics commission. 
Kentucky Revised Statutes Chapter 6, Section 211, Subsection 3 requires the employer, or real party in interest, to file a statement showing total expenditures on lobbying for the annual reporting period. Those expense reports must include the name of the official(s) being lobbied, the "approximate date" of the expense, the lobbyist's name and a "brief description of the expenditures made." It does not require itemized expense lists. And the statute specifically says overhead expenses for a lobbyist's office do not count as expenses. Employers, like the lobbyists themselves, must maintain receipts as proof of expenses, according to KRS 6.211(6). A separate statute, KRS  11A.221(2) requires employers of lobbyists to disclose any financial transactions  "with or for the benefit of an elected official" cabinet secretary or high-level manager in the executive branch. That includes listing the date of the transaction, name of the official and nature of the transaction. 
Employers of executive branch lobbyists do not have to reveal how much they paid lobbyists for their work. 
Employers of legislative agents must disclose in each spending report filed six times year, the name of the lobbyist'; the name of the legislator, candidate or member of a legislator or candidate's family on whose behalf the expenditures were made; the expense amount; a description of the spending; and the date and location of the event, according to KRS 6.821(2). Employers must also outline expenditures made for "informational, educational, or promotional items or activities," as required by KRS 6.821(3)(b).
Like legislative agents, the employers of lobbyists, are not required to disclose the specific bill on which their paid legislative agents are lobbying nor whether they are opposing or supporting a particular bill or issue.  </t>
  </si>
  <si>
    <t>There are no documented cases of government resources used for party activities.</t>
  </si>
  <si>
    <t>In general, official government functions are kept separate from the functions of the ruling political party. The governor is the titular head of the party, so it’s likely inevitable that some will view certain actions of the executive through a political lens. Meanwhile, any number of civil servants are also politically active, so it is not uncommon for constitutional officers or department heads to make political statements or participate in campaigns. That said, the law expressly prohibits any public servant from devoting time or labor to campaigning during office hours; circulating initiatives or referendum petitions in public offices; using public offices to distribute campaign materials; using any property provided by public funds for campaign purposes; coercion or discriminatory treatment of public employees for political purposes; and putting any campaign materials on state vehicles. Occasionally, there have been complaints about minor matters such as someone in uniform or a police car appearing in a political ad, but generally public servants are careful to follow the law on this front and a solid firewall has been established between government resources and functions and political party activity and campaigns.
On Wednesday, May 6, 2015, Attorney General Leslie Rutledge and six members of her staff went to Hope, Arkansas, to attend and staff the announcement of former Governor Mike Huckabee that he was running for the Republican nomination for president. Matt Campbell of the Blue Hog Report reported that they staffed the registration table for Huckabee's announcement. Rutledge was photographed with the candidate. When Huckabee was governor, Rutledge was at times a member of his staff, an attorney for the largest department in the government and counsel for the state Republican Party. She worked in his 2008 campaign for president. Campbell contended that their participation in the Huckabee political event violated the Arkansas Code, which says: "It shall be unlawful for any public servant. . . to devote any time or labor during usual office hours toward the campaign of any other candidate for office or for the nomination to any office." Rutledge issued a statement saying that the employees had asked for and had been granted annual leave time to attend Huckabee's announcement and that they had not used state vehicles. Therefore, she said, the activities of all seven were perfectly legal.</t>
  </si>
  <si>
    <t>In both law and practice, private sector information is generally available under Maine’s Freedom of Access Act (FOAA). 
 As testimony to the law’s effectiveness, private practice attorneys in Maine caution clients who seek to procure state government contracts that the contents of their bids will become public unless they clearly delineate proprietary information ahead of time with the agency involved. Lacking this, even information considered proprietary by a company may be released by courts, which, attorneys warn, are unlikely to “second-guess” a state agency.
 Maine law makes exemptions for private sector “trade secrets." In practice, the line delineating a trade secret from public information has historically been tested in the courts on a case by case basis, as the Maine Supreme Court has yet to take up the issue of trade secrets in proposals. Some ambiguity exists. That trend continued through 2013 and 2014.
 In The Lewin Group, Inc v. Dept. of Health and Human Services, BCD-AP-14-01 (March 2014), for example, the Court upheld the Maine Department of Health and Human Service’s decision to release proprietary documents because the company had not convinced the agency that they constituted trade secrets. 
 Ambiguity also exists in determining whether or not the entity providing services qualifies as a “public agency” subject to FOAA requirements. The courts are likewise called upon to settle these controversies — and though the results vary, a four-part test is typically applied in such cases (See e.g., Town of Burlington v. HAD#1, 2001 ME 59).
 In Turcotte v. Humane Society Waterville Area, 2014 ME 123, for example, a citizen was denied access to records belonging to the Humane Society, which provides contract services to the City of Waterville. On appeal, the Supreme Court applied four-part test to determine whether or not the Humane Society qualified as a public agency. It asked: 1) Whether the entity is performing a governmental function; 2) Whether the funding of the entity is governmental; 3) The extent of governmental involvement or control; and 4) Whether the entity was created by private or legislative action. 
 In this case, the Court determined that the Humane Society did not need to disclose documents despite providing contract services to a government entity.</t>
  </si>
  <si>
    <t>Employers who hire lobbyists must file semi-annual activity reports with the Indiana Lobby Registration Commission. The reports must include total expenditures on lobbying, broken down to include at least these categories: payment and reimbursement to those who perform lobbying services; receptions; entertainment, including meals; gifts made to legislative persons following the gift reporting requirements; a list of general subject matter of each bill lobbied for. 
 The second semi-annual report must include total amounts for the period covered and the total year, but doesn't have to include certain expenditures, including personal expenses of lobbyists.</t>
  </si>
  <si>
    <t>The employers are required to fill out annual reports that include information about salaries, fees, retainers and reimbursement of expenses paid by the lobbyist’s employer to the lobbyist for lobbying purposes in both the legislature and executive branch during the previous 12 months. The reports are filed by July 31.</t>
  </si>
  <si>
    <t>No such law exists. State law says that the employer of a lobbyist is not considered a lobbyist, so long as the lobbyist has submitted the required report listing his or her employer.</t>
  </si>
  <si>
    <t>Illinois code requires employers to file detailed expenditure reports, but salaries are not included. These are due bi-monthly for spending in the previous month. The code specifies that all reports must be filed in a format or in a form from the Secretary of State's office.
The reports do not include salaries or fees paid to lobbyist.
(25 ILCS 170/6) (from Ch. 63, par. 176)
    Sec. 6. Reports.
(a) Except as otherwise provided in this Section, every lobbyist registered under this Act who is solely employed by a lobbying entity shall file an affirmation, verified under oath pursuant to Section 1-109 of the Code of Civil Procedure, with the Secretary of State attesting to the accuracy of any reports filed pursuant to subsection (b) as those reports pertain to work performed by the lobbyist.
(...)
 (b) Lobbying entity reports. Every lobbying entity registered under this Act shall report expenditures related to lobbying. The report shall itemize each individual expenditure or transaction and shall include the name of the official on whose behalf the expenditure was made, the name of the client if the expenditure was made on behalf of a client, the total amount of the expenditure, a description of the expenditure, the vendor or purveyor to whom the expenditure was made (including the address or location of the expenditure), the date on which the expenditure occurred and the subject matter of the lobbying activity, if any. For those expenditures made on behalf of a client, if the client is a client registrant, the report shall also include the name and address of the client or clients of the client registrant or the official or officials on whose behalf the expenditure ultimately was made. Each expenditure required to be reported shall include all expenses made for or on behalf of an official or his or her immediate family member living with the official.</t>
  </si>
  <si>
    <t>Employers are required to review and sign the annual spending reports that lobbyists submit in Idaho. However, the reports are not required to include the salary or fees of the lobbyists. Idaho state law, in Section 67-6619, exempts from its disclosure requirements “payments made directly to the lobbyist” by the employer.</t>
  </si>
  <si>
    <t>Arizona's laws effectively keep political parties separate from government functions. Caucus meetings among state lawmakers is about the closest that party structures get to official government activity. Those meetings are sometimes open to the public, but other times not. Government funds, equipment and personnel are not used for party activities.</t>
  </si>
  <si>
    <t>State law allows wide latitude to keep secret information necessary for applications of permits, to bid on contracts and other regulatory issues. State government officials routinely use a broad interpretation of the exemptions to keep records private.
 For example, Hawker Beechcraft, the aviation company, sought to move operations to Louisiana. The company was offered a significant incentive package that was said, but not confirmed, to be valued at upward of $400 million. The company decided to keep operations in Wichita, Kan.
 After the prescribed year in which the records could be kept secret, The Advocate attempted to obtain copies of the incentive package but was denied on claims by Economic Development Secretary Stephen Moret that the company’s decision could be reversed. He kept the records out of the public view for another year. In 2012, the company filed for bankruptcy.
 In one example, the Alliance for Affordable Energy, a New Orleans-based consumer watchdog group, found that representatives of the Louisiana Department of Environmental Quality conducted six open stakeholder meetings about the EPA’s proposed clean air rules. But the meetings were closed to the public. Therefore, only representatives from trade groups representing large energy corporations and utility companies with a vested interest in the rules (and who could charge their customers for any costs), the governor’s office and the regulatory Public Service Commission attended and provided testimony.
 The Alliance submitted a public records request in February 2015 asking for documentation about notices of the meetings, transcripts and emails, among other items. Eight weeks later, the group received 61 emails, primarily between DEQ and EPA officials, which were not requested, and a letter claiming the other materials were deemed confidential under the exemption that protected trade secrets.
 In another example, the state’s largest contract to a private company is for $200 million to process claims of health care services for Medicaid patients. One of every four Louisiana residents is a member of the government program that pays for health care for low-income people. The state sent out the contract for bids in 2010, but wasn’t satisfied. A new request for proposal was written, and this time Client Network Services Inc., called CNSI, won the contract, but it wasn’t announced immediately. 
 State senators demanded the Jindal administration release the name of the winner and its reasoning for choosing that company. The Senate held up confirmation of the cabinet secretary in charge of the agency overseeing the contract until the necessary documentation was completed to allow the public release of the information. The secretary, Bruce Greenstein, was a former CNSI employee.
 When news of a federal grand jury probe into the awarding of the contract was leaked in 2013, the Jindal administration fired Greenstein and canceled the contract. CNSI filed a civil lawsuit.
 Several news organizations and CNSI’s lawyers filed public records' requests seeking information, but all were denied, citing proprietary trade secrets and investigation exemptions. A court issued an order to release the documents to the lawyers as part of the civil lawsuit discovery. Within those files, phone records showed repeated calls between Greenstein and a top CNSI official. (Both say they are close friends and the calls were unrelated to business), as well as a whistle-blower’s letter. 
 The only charges filed against Greenstein were on perjury counts. (His grand jury testimony was released in the case file.) CNSI claims that the records show no special treatment was given it and that it won the contract based on superior technology.
 In a third example, the Louisiana Public Service Commission allows privately owned utilities to keep private some of their information. The idea is to free the companies to be more forthcoming with the data that is released and gives the five elected commissioners, who have the ability to review the private data, better information on which to make their decisions.</t>
  </si>
  <si>
    <t>No such law exists. 
 There is no requirement in Georgia law for spending reports of those who employ lobbyists or their expenditure on lobbyists.</t>
  </si>
  <si>
    <t>Daniel Egan, press secretary for the Pennsylvania Governor's Office of Administration, Harrisburg, Pa., 23 April 2015, interview by email.
Jack McGettigan, spokesman, Pennsylvania State Civil Service Commission, Harrisburgh, Pa., 2 April 2015, interview by phone.
Marwan Kreidie, served as chair of Civil Service Commission from 2006 to 2010, 8 April 2015, interview by email.</t>
  </si>
  <si>
    <t>Employers and principals of lobbyists are required by law to submit spending reports listing the salaries and fees paid to lobbyists, under subsection 3 of Hawaii Revised Statutes, Chapter 97, Section 3.</t>
  </si>
  <si>
    <t xml:space="preserve">"Client lobbyists," the employers of communicator lobbyists (those who do the actual lobbying) must fill out quarterly and monthly financial reports.  The reports spell out the terms of their contracts with their on-the-ground lobbyists, including compensation and reimbursement.
Sec. 1-96 (e) reads, "Each client lobbyist registrant financial report shall be on a form prescribed by the board and shall state expenditures made and the fundamental terms of contracts, agreements or promises to pay compensation or reimbursement or to make expenditures in furtherance of lobbying. Any such fundamental terms shall be reported once in the monthly, quarterly or post-termination report next following the entering into of such contract. Such financial report shall include an itemized statement of each expenditure of ten dollars or more per person for each occasion made by the reporting registrant or a group of registrants (...)" </t>
  </si>
  <si>
    <t>Matt Shelby, media coordinator, Oregon Department of Administrative Services, which includes Human Resources. He was interviewed by phone April 23, 2015.
"Cover Oregon to pay $650K in bonuses to keep remaining staff in place," by Elizabeth Hayes (Portland Business Journal, June 25, 2014). http://www.bizjournals.com/portland/blog/health-care-inc/2014/06/cover-oregon-to-pay-650k-in-bonuses-to-keep.html
"Oregon taps Skjervem as new CIO," no byline PE HUB, Sept. 20, 2012).
https://www.pehub.com/2012/09/oregon-taps-skjervem-as-new-cio/
"Really? Cover Oregon Employee Bonuses," by Pamela Hulse Andrews (Cascade Business News, July 1, 2014.) http://cascadebusnews.com/news-pages/editorial/5619-really-cover-oregon-employee-bonuses</t>
  </si>
  <si>
    <t xml:space="preserve">No such law exists.
Employers of lobbyists are not required under Delaware law to file public spending reports. Lobbyists themselves are required to file quarterly spending reports, but those reports do not include compensation information. </t>
  </si>
  <si>
    <t>There is a clear line between party politics and civil service in Alabama these days. That hasn’t always been the case. A few decades ago, it was not uncommon for civil servants to campaign for their bosses on their personal time and set aside their vacations to campaign for them. That’s dwindled to next-to-nothing in recent years.
With the revision of the state’s Ethics Law and a focus on training about that law by the Ethics Commission, the state has seen far less of the smaller infractions such as using state property for campaigning. A series of corruption investigations and prosecutions involving state officials probably hasn’t hurt in that regard, either. It’s more acceptable in state government to follow the legal line, not the party line, now.
Also, steps have been built into Alabama’s Merit System to ensure as much separation as possible between the civil service and politics. Employees in the Merit System can be fired only for cause and have a built-in appeal process. The state also has rules that bar employees from conducting any political activities on state time. Personnel Director Jackie Graham said she’s heard no allegations of that happening in recent years.
In fact, no such allegations could be documented during the study period.</t>
  </si>
  <si>
    <t>Principals of lobbyists are required to complete and file annual spending reports, but the reports do not include the specific amount or salary paid to lobbyists.</t>
  </si>
  <si>
    <t xml:space="preserve">No such law exists.
There is no law in Arkansas requiring employers or principals of lobbyists to fill out spending reports. </t>
  </si>
  <si>
    <t>Lucinda Meltabarger, administrator of the Office of Management and Enterprise Services' Human Capital Division, phone interview 2/27/15 10:15 a.m. 
Dixie Jackson, grievance specialist for the Oklahoma Public Employees Association, telephone interview, 1 p.m. 3/3/15
Oklahoma's longevity pay scale: http://www.ok.gov/opm/HR_and_Employee_Services/Longevity_Payment_Program.html
"Oklahoma Budget deal: No across the board raises or bonuses for state workers," Oklahoman newspaper article by Michael McNutt, 5/3/13. 
http://newsok.com/oklahoma-budget-deal-no-across-the-board-increases-or-bonuses-for-state-workers/article/3805612/?page=1
"$1,000 bonus sought for Oklahoma state employees," Oklahoman newspaper article by Michael McNutt, 1/28/13. 
http://newsok.com/1000-bonus-sought-for-oklahoma-state-employees/article/3749495</t>
  </si>
  <si>
    <t>Lobbyist employers, by law, must file quarterly reports with the Secretary of State that include information about legislation and agencies they have lobbied, payments received from clients, payments to other lobbying firms, and campaign contributions.
The Political Reform Act also says that lobbyist employers must report payments to their lobbyists or lobbying firms.</t>
  </si>
  <si>
    <t>Employers and lobbyist principals in Colorado do not have to register, but lobbyists they pay to lobby for them have to disclose who their employers and principals are.</t>
  </si>
  <si>
    <t>Russell E. Carnahan, employment law attorney, Columbus, 2-19-15 email 
 Beth Gianforcaro, director of communications, Ohio Department of Administrative Services, Columbus, 2-20-15 and 3-26-15 emails
 State payroll databases for past 10 years (not online), obtained and maintained by The Columbus Dispatch</t>
  </si>
  <si>
    <t>All principals and others who employ lobbyists are required to file the same quarterly reports with the Ethics Commission as the lobbyists must file. Those forms do not include the amount lobbyists are paid. They do require principals to attest that the lobbyists’ pay is not contingent on the passage or defeat of any legislation.  
The reports must state: items given to a public official, employee or their families valued at more than $250; financial transactions with public officials, candidates or their families in excess of $500, except for campaign contributions; loans given or promised to a public official or candidate; and any direct business association or partnership with any public official, candidate or their families.</t>
  </si>
  <si>
    <t>A 100 score is earned if the civil service is separate and distinct from party bureaucracy and there are no documented cases of government resources used for party activities. 
A 50 score is earned if the civil service is separate and distinct from party bureaucracy but occasional exceptions exist. Examples may include the use of civil servants to organize political rallies or use of government vehicles on campaign trips. 
A 0 score is earned if the government bureaucracy is used as an extension of the ruling party. Government funds, equipment, and personnel are regularly used to support party activities.</t>
  </si>
  <si>
    <t xml:space="preserve">The employers of lobbyists are required in statute -- A.S. 24.45.061 (b) -- to file quarterly statements detailing how much money was spent attempting to influence legislative or administrative actions, including the salary of individual lobbyists and any expenses they had in the form of gifts that cost more than $100. </t>
  </si>
  <si>
    <t>Phone interview Feb. 25, 2015 with Tom Harris, chief of staff and general counsel for the State Employees Association of North Carolina.
Phone interview with Michael C. Byrne, Raleigh lawyer involved in public personnel litigation. 
Phone interview March 16, 2015, with Shari Howard, policy and rules coordinator for Office of state Human Resources.
State Employee Handbook, page 17 and page 47
http://www.oshr.nc.gov/State%20Employee%20Handbook%202012.pdf
State of North Carolina 2014 Compensation &amp; Benefits Report
http://www.oshr.nc.gov/Guide/CompWebSite/2014%20compensation%20&amp;%20benefits%20report.pdf</t>
  </si>
  <si>
    <t xml:space="preserve">Most agencies comply with the law to release information related to private contractors and companies that do business with the state and adhere to the exceptions to prevent the release of protected proprietary information. 
However, agencies have occasionally improperly balked at releasing private sector information that they should have provided. For instance, the state Cabinet for Health and Family Services agreed to give up hospital inpatient discharge data to a newspaper -- but only on the condition that the healthcare providers and hospitals were not publicly named. The attorney general's office found in August 2014 that such a condition violated the open records law.  
Kentucky does not have broad exemptions that prevent the release of information about private companies in sectors such as healthcare or education. </t>
  </si>
  <si>
    <t>A YES score is earned if employers or principals fill out spending reports including salary or fees paid to their lobbyist(s). 
A MODERATE score is earned if they file spending reports, but they fail to include the specific amount of salary or fees paid to their lobbyist(s).
A NO score is earned if no such law exists.</t>
  </si>
  <si>
    <t>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
Is the legality of school bonuses rocket surgery?, editorial, the Albuquerque Journal, 28 August 2013, 
http://www.abqjournal.com/254210/opinion/is-the-legality-of-school-bonuses-rocket-surgery.html
Taos AP teacher declines $5K bonus, Jon Swedien, the Albuquerque Journal, 1 July 2014, 
http://www.abqjournal.com/423310/news/taos-ap-teacher-declines-5k-bonus.html</t>
  </si>
  <si>
    <t>Edward Walsh, Department of Civil Service, Director of Public Information, March 31, 2015, New York, email
John Kaehny, Reinvent Albany, Executive Director, Aug. 20, 2015, phone
Stephen Madarasz, CSEA Local 1000, Communications Director, Aug. 21, 2015, email</t>
  </si>
  <si>
    <t xml:space="preserve">In practice, exemptions from the state’s open records law with regard to government expenditures have been successfully claimed by several entities, although in the majority of cases requests for information about government spending is complied with. 
For instance, Go Wichita Convention and Visitors Bureau, which receives about $2.4 million in public funds from the city of Wichita each year, refused in October to release to disclosed the amount of money it is paying a California firm to conduct a marketing campaign for the city. Go Wichita told the newspaper the contract with the branding agency was not a public document, without citing any specific exemption under law. There were several other exemptions claimed by public and quasi-public agencies during the period covered by this study, but no known cases in which the denial of an information request was overturned or successfully appealed during that period. </t>
  </si>
  <si>
    <t>Lee-Ann Easton, Director, Nevada Department of Administration, Human Resource Management Division, Las Vegas, NV, April 24, 2015, by email
Robert Fellner, Manager, Transparent Nevada, Nevada Policy Research Institute, Las Vegas, NV, April 21, 2015, by phone
Transparent Nevada: Public Sector Salary Information, Nevada Policy Research Institute, accessed May 21, 2015
www.transparentnevada.com 
LVCVA Gives Top Executive 8 Percent Raise, 50 Percent Bonus, Richard N. Velotta, Las Vegas Review-Journal, July 8, 2014
www.reviewjournal.com/business/tourism/lvcva-gives-top-executive-8-percent-raise-50-percent-bonus</t>
  </si>
  <si>
    <t>Sara Willingham, New Hampshire Division of Personnel, Director of Personnel, Feb. 20, 2015, email 
Joseph Casey, New Hampshire Personnel Appeals Board, chairman, member 2006-present, Feb. 11, 2015, Lowell, Mass., phone
New Hampshire Statutes, Chapter 21-I, 1988
http://www.gencourt.state.nh.us/rsa/html/i/21-i/21-i-mrg.htm</t>
  </si>
  <si>
    <t>In practice, official government functions are kept separate from the functions of the ruling political party.</t>
  </si>
  <si>
    <t>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New Jersey Civil Service Commission Compensation Compendium, 2014, accessed 6/2/15: http://info.csc.state.nj.us/comp/2014/2014Compendium.pdf</t>
  </si>
  <si>
    <t>Peter C. Christianson, attorney, DeWitt Ross, email and phone interview Feb. 3, 2015, 
Reid Magney, public information officer,Wisconsin Government Accountability Board, email interview Feb. 3, 2015
Government Accountability Board website, http://gab.wi.gov/campaign-finance. Accessed several times, including May 21, 2015.
Legislative Audit Bureau, Audit of GAB, December 2014 
lab_audit_report_14_14_full_pdf_13314.pdf</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</si>
  <si>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t>
  </si>
  <si>
    <t>Dirk Hood, human resources administrator, Department of Administrative Services, phone interview, April 16, 2015
William Wood, chief negotiator/administrator, Nebraska Department of Administrative Services, phone interview, April 21, 2015
Page 33, State of Nebraska, Classified Personnel Rules and Regulations, accessed April 28, 2015; 
http://das.nebraska.gov/personnel/nerules/rules_final_with_cover.pdf</t>
  </si>
  <si>
    <t>Dan Neal, Equality State Policy Center, Retired Director, March 31, 2015, Jackson, Wyo., Phone.
Marguerite Herman, League of Women Voters of Wyoming, Lobbyist, April 9, 2015, Jackson, Wyo., Phone.
"Did Hill misuse federal dollars on Jackson trip?” Gregory Nickerson, WyoFile, June 30, 2013,
http://www.wyomingnews.com/articles/2013/07/01/news/20local_07-01-13.txt#.VYr_dabs47A
--- 
Peer Reviewer source:
Legislators say Hill rebuke is not a concession, Casper Star Tribune, by Trevor Graff, July 26, 2014
http://trib.com/news/state-and-regional/govt-and-politics/legislators-say-hill-rebuke-is-not-a-concession/article_f70bcabe-e929-5e39-a631-e06a7045e5b1.html</t>
  </si>
  <si>
    <t>In law, employers or principals of lobbyists are required to fill out spending reports.</t>
  </si>
  <si>
    <t>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
Don Jones, Hohenlohe, Jones Law Offices, Employment Attorney, 7 April 2015, Helena, Montana, Telephone
Montana workers' comp fund pays $1M in incentives to employees, Mike Dennsion, Missoulian, 19 November 2013, http://missoulian.com/news/state-and-regional/montana-workers-comp-fund-pays-m-in-incentives-to-employees/article_4f9a438a-513f-11e3-bbde-001a4bcf887a.html
Montana State University, Salary Adjustment, reviewed Jun 2014, http://www.montana.edu/policy/salary adjustment/</t>
  </si>
  <si>
    <t>Matthew Rothschild, executive director, Wisconsin Democracy Campaign, email interviews Jan. 28, 27, 25, 2015, and May 26, 23, and 21, 2015
"Tax-funded legal costs top $1 million over John Doe probe targeting Scott Walker campaign," 
By Patrick Marley, Tom Kertscher and Dave Umhoefer of the Milwaukee Journal Sentinel, May 13, 2015
http://www.jsonline.com/news/statepolitics/tax-funded-legal-costs-top-1-million-over-john-doe-probe-targeting-scott-walker-campaign-b99499298z1-303581151.html
Laurie McCallum, Chair of the state Labor and Industry Review Commission and  former chair of the state Personnel Commission for 13 years, former First Lady of Wisconsin, face-to-face interview Jan. 26, 2015, and email interviews Jan. 27, 2015.
Reid Magney, public information officer Wisconsin Government Accountability Board; email interviews Jan. 26, 27, 2015
Wisconsin State Journal, "Former Walker aide Darlene Wink gets probation, avoids imprisonment," Jan. 11, 2013
Wisconsin Ethics Board, January through December 2004; Complaints and Investigations under Wisconsin’s Ethics Code and Lobbying Law; http://ethics.state.wi.us</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</si>
  <si>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Sam Hickman, executive director of the state chapter of the National Asociation of Social Workers, in a telephone interview from his office in Charleston WV on Jan. 22, 2015.</t>
  </si>
  <si>
    <t>Brad Shannon, editorial writer and former statehouse reporter for The Olympian, phone interview 3/20/2015;
 Austin Jenkins, capitol reporter for nwNewsNetwork, email interview 3/3/2015
 "Moneytree leads push to loosen state’s payday-lending law" Jim Brunner, The Seattle Times 3/4/2015 
 http://www.seattletimes.com/seattle-news/moneytree-leads-push-to-loosen-states-payday-lending-law/</t>
  </si>
  <si>
    <t>Rebecca Stepto, executive director of the West Virginia Ethics Commission, in an email interview Dec. 31, 2014 and on Jan. 2, 2015 from her office in Charleston WV 
 Bill Raney, lobbyist for the WV Coal Association, 2014 spending report on file with the WV Ethics Commission, received via email on Jan 2, 2015. 
 Don Smith, lobbyist for WV Press Association, in a telephone interview from his office in Charleston WV on Jan 19, 2015.
 Phil Kabler, statehouse correspondent for the Charleston Gazette, in a column entitled Statehouse Beat: Lobbyists quick to wine and dine new leaders, published Jan. 25, 2015. http://www.wvgazette.com/article/20150125/GZ01/150129581</t>
  </si>
  <si>
    <t>Brad Harmon, president of Communication Workers of America Local 6355, Jefferson City, Missouri, 13 May 2015, interview by phone.
Ryan Burns, public information officer, Office of Administration, Jefferson City, Missouri, 19 May 2015, interview by email.
Alex Stuckey, “Nixon releases funds for state employee pay raise,” St. Louis Post-Dispatch, 24 December 2014, http://www.stltoday.com/news/local/govt-and-politics/nixon-releases-funds-for-state-employee-pay-raise/article_26d132cd-14be-5c29-ad44-e635f9875676.html
Eli Yokley, “House and Senate approve state employee pay increase,” The Missouri Times, 29 April 2013, http://themissouritimes.com/2765/house-and-senate-approve-state-employee-pay-increase/
Ashley Jost, “Mazur, legislators talk next steps in state employee pay increases,” The Missouri Times, 30 October 2013, http://themissouritimes.com/7410/mazur-legislators-talk-next-steps-state-employee-pay-increases/
Elizabeth Crisp, “Most state employees in Missouri to receive raises,” St. Louis Post-Dispatch, 11 June 2012, http://www.stltoday.com/news/local/govt-and-politics/most-state-employees-in-missouri-to-receive-raises/article_c0d20bfd-badf-5fcf-92c1-a13e0929cf15.html</t>
  </si>
  <si>
    <t>Lobbyist Disclosure Form, Secretary of the Commonwealth, accessed 12 March 2015. https://commonwealth.virginia.gov/media/3420/lobbyist_disclosure_statement_hb1211.pdf
Robley Jones, director of the office of government relations and research at the Virginia Education Association, Richmond, Va., 10 March 2015, interview by phone.
Dave Ress, reporter at the Daily Press, Newport News, Va., 11 March 2015, interview by phone.
“Virginia legislators don’t always report their lobbyist freebies,” Dave Ress, Daily Press, Feb. 7, 2015. http://www.dailypress.com/news/politics/dp-nws-ga-disclosure-20150207-story.html#page=1</t>
  </si>
  <si>
    <t>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Lobbyist Disclosure and Regulation Act, Utah Code 36-11, Amended by Chapter 325, 2010 General Session, http://le.utah.gov/xcode/Title36/Chapter11/36-11.html?v=C36-11_1800010118000101. 
Lobbyist, principal, and government officer financial reporting requirements, Utah Code 36-11-201, http://le.utah.gov/xcode/Title36/Chapter11/36-11-S201.html?v=C36-11-S201_1800010118000101.</t>
  </si>
  <si>
    <t>Sec. State Jim Condos, personal interview Jan. 6, 2015.
 Kevin Ellis Lobbyist, personal interview Jan. 15, 2015.
 Assistant Atty. Gen. Michael Duane, email Feb. 12, 2015.
 Guide to Vermont's Lobbying, Registration and Disclosure Law 8/24/2014, accessed April 20, 2015.
 https://www.sec.state.vt.us/media/586849/2014-Updated-Lobbying-Guide.pdf</t>
  </si>
  <si>
    <t>Jason Mercier Director of the Center for Government Reform at Washington Policy Center via email 2/25/2015;
Brad Shannon, editorial writer, The Olympian, phone interview 3/20/2015; 
"State auditor’s office hands over records to feds after his home is searched" Jim Brunner and Joseph O'Sullivan, The Seattle Times 3/19/2015: http://www.seattletimes.com/seattle-news/politics/state-auditors-office-hands-over-records-to-feds/
"Who is the real Troy Kelley? Even colleagues are unsure" Lewis Kamb and Jim Brunner, The Seattle Times 4/18/2015 
http://www.seattletimes.com/seattle-news/politics/who-is-the-real-troy-kelley-even-political-colleagues-unsure/</t>
  </si>
  <si>
    <t>Brenda Scott, President, Mississippi Alliance of State Employees, April 9, 2015, Jackson, Mississippi, interview.
Liz Cleveland, former Mississippi Development Authority Trade Bureau manager, April 20, 2015, interview.
Businesses give MDA director $47,000 salary bump, Geoff Pender, Clarion-Ledger, Oct. 3, 2014 http://www.clarionledger.com/story/politicalledger/2014/10/03/mda-salary/16670487/
Lawmakers want to cap education chiefs' salaries, Emily Le Coz, Clarion Ledger, Jan. 19, 2015.
http://www.clarionledger.com/story/politicalledger/2015/01/19/lawmakers-cap-ed-chiefs-salaries/22005951/
House OKs bill to change future ed chiefs salary, AP, WTOK, Mar 04, 2011.
http://www.wtok.com/home/headlines/House_OKs_bill_to_change_future_ed_chiefs_salary_117410793.html</t>
  </si>
  <si>
    <t>“State investigation of McDonnell to be dropped without charges,” Rosalind S. Helderman, 27 January 2014. http://www.washingtonpost.com/local/virginia-politics/no-state-charges-in-mcdonnell-investigation/2014/01/27/979cb7a8-8786-11e3-833c-33098f9e5267_story.html
Dave Ress, reporter at the Daily Press, Newport News, Va., 11 March 2015, interview by phone.
"Cuccinelli donates $18,000 value of Star chief's gifts," Laura Vozzella, The Washington Post, 10 September 2013. http://www.washingtonpost.com/local/virginia-politics/cuccinelli-donates-18000-value-of-star-chiefs-gifts/2013/09/10/90db92fa-1a2f-11e3-82ef-a059e54c49d0_story.html</t>
  </si>
  <si>
    <t>John Pollard, Legislative and Communications Director, Minnesota Management and Budget, 24 March 2015, St. Paul, Minnesota in-person interview
MNsure awarded $26,000 in manager bonuses before website launch, Christopher Snowbeck, 29 January 2014, Pioneer Press, http://www.twincities.com/politics/ci_25021089/mnsure-handed-out-26-000-bonuses-during-troubled
14 MNsure managers got bonuses for work on balky website, Jackie Crosby, Star Tribune, 30 January 2014, http://www.startribune.com/business/242685671.html</t>
  </si>
  <si>
    <t>Sarah London, counsel to governor, personal interview, Jan. 21, 2015.
Allen Gilbert, exec. dir. ACLU VT, personal interview, Jan. 6, 2015.
Sen. William Doyle, personal interview Jan. 21, 2015.
Kevin Ellis Lobbyist, personal interview Jan. 15, 2015.
"The Vermont Political Tradition" by William Doyle (1984). Pg. 165-281.</t>
  </si>
  <si>
    <t>Phone interview with Tom Humphrey, writer for the Knoxville News Sentinel, on Feb. 16, 2015.
 Interview with Dick Williams, chair of Common Cause Tennessee, Dec. 17, 2014 at Panera Bread.
 Lobbying expenditure report by K12 Inc. filed on Aug. 13, 2014
 https://apps.tn.gov/ilobbysearch-app/viewExpenditureReport.htm?reportId=15580
 Lobbying expenditure report by K12 Inc. filed on Feb. 7, 2014
 https://apps.tn.gov/ilobbysearch-app/viewExpenditureReport.htm?reportId=14155
 Registration for Debra Maggart, a lobbyist for ASPCA, accessed May 6, 2015 
 https://apps.tn.gov/ilobbysearch-app/viewLobbyistRegistration.htm?lobbyistRegistrationId=17877</t>
  </si>
  <si>
    <t>William J. Miller, co-founder, HillCo Partners, Austin, telephone interview, Feb. 17, 2015
Jack Gullahorn, president/counsel, The Professional Advocacy Association of Texas, telephone interview, Feb. 5, 2015 
Texas Ethics Commission, Lobby guide, Accessed Feb. 13, 2015,  April 6, 2015
http://www.ethics.state.tx.us/guides/lobby_guide.pdf</t>
  </si>
  <si>
    <t>Illinois Public Access Counselor has issued several opinions over the past two years that support the public's right to private sector information as related to government activities and as part of its review of initial denials by government agencies to a public's Freedom of Information Act request. 
This indicates that state and local government agencies sometimes use FOIA exemptions to unlawfully withhold private sector information. In one extreme case, a local government agency was so adamant about not releasing what it deemed private information that it passed a local ordinance to prohibit the release of the information. 
In January 2015, the Public Access Counselor issued an opinion on the denied FOIA request between the Village of Rosemont and a Chicago Tribune reporter who sought contracts between the Village and a private venue - The Allstate Arena - where singer Garth Brooks was set to perform. The Village provided some documents but redacted some financial information because it claimed the information would cause "competitive harm" to the arena's concert business. 
In other instances, the Public Access Counselor's office has supported the public's right to private sector information - as seen in a binding opinion issued in December 2014, as related to a Chicago Sun Times reporter's request for information on rental space at a trade show where a government agency had a booth. 
The office also supported a request for private sector information in June 2014 from an Associated Press reporter, who sought financial information from contracts with the Illinois Lottery.</t>
  </si>
  <si>
    <t>Jeff Hunt; attorney with Parr, Brown, Gee, Loveless; in-person interview on February 19, 2015, Salt Lake City.
John Dougall,Utah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Former Attorney General John Swallow hid donations from payday loan industry, investigators say, Dennis Romboy, December 20, 2013, Deseret News, http://www.deseretnews.com/article/865592763/Former-Attorney-General-John-Swallow-used-business-relationships-for-political-gain-investigators.html?pg=all.  
Experts say criminal charges likely in John Swallow case, Marissa Lang, March 13, 2014, Salt Lake Tribune, http://www.sltrib.com/sltrib/politics/57670998-90/swallow-report-utah-attorney.html.csp.
Swallow, Shurtleff arrested, face 23 counts, up to 30 years prison, Robert Gehrke, Bob Mims, Marissa Lang And Matt Canham,  July 19, 2014, The Salt Lake Tribune, http://www.sltrib.com/sltrib/news/58185969-78/arrested-shurtleff-swallow-degree.html.csp</t>
  </si>
  <si>
    <t>Dave Bordewyk, general manager of South Dakota Newspaper Association and lobbyist on its behalf, 2 April 2015, email.
 2014 Lobbyist Expense Report, Greg Dean, South Dakota Telecommunications Association, https://sos.sd.gov/Lobbyist/LRRptLobbyist.aspx?LBID=12359&amp;Ses=2014&amp;Typ=1, 2 April 2015.
 2014 Lobbyist Expense Report (showing $0 amounts), Harry Christianson, numerous employers, https://sos.sd.gov/Lobbyist/LRRptLobbyist.aspx?LBID=12437&amp;Ses=2014&amp;Typ=1, 2 April 2015.</t>
  </si>
  <si>
    <t xml:space="preserve">John Gnodtke, general counsel, Michigan Civil Service Commission, phone interview, April 10, 2015, email conversations, April 10 and 12
Michigan Civil Service Rules, Rules 5-6.12, 5-6.13 and 5-6.14
http://mi.gov/mdcs/0,4614,7-147-6877_8155---,00.html  
Nick Ciaramitaro, former state representatives, Michigan legislative director,
American Federation of State, County and Municipal Employees union, phone interview, June 29, 2015      </t>
  </si>
  <si>
    <t>Harvey Kronberg, publisher, Quorum Report, telephone interview, Feb. 19, 2015
Rick Perry Indicted for Lehmburg Veto Threat, Austin American-Statesman, Aug. 15, 2014
http://www.statesman.com/news/news/rick-perry-indicted-for-lehmberg-veto-threat/ng3zF/
Texas Tribune, Tribpedia, Public Integrity Unit, Nov. 6, 2014.  Accessed April 6, 2015. 
http://www.texastribune.org/tribpedia/public-integrity-unit/about/</t>
  </si>
  <si>
    <t>Secretary of State Nellie Gorbea, Interview, March 6, 2015, phone.
Scott MacKay, Rhode Island Public Radio political reporter, Interview, Feb. 21, 2015, in person.
John Marion, executive director, Common Cause Rhode Island, Interview, March 4, 2015, phone.</t>
  </si>
  <si>
    <t>Interview, John Marra,, counsel general for the Massachusetts Division of Human Resources, Boston,  Jan. 20, 2015, by telephone
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All sources accessed on Jan. 23, 2015:
Massachusetts Civil Service Law Chapter 31
https://malegislature.gov/Laws/GeneralLaws/PartI/TitleIV/Chapter31
The Pioneer Institute for Public Policy Research
 http://massopenbooks.org/</t>
  </si>
  <si>
    <t>Phone interview, John Ruoff, The Ruoff Group, April 17, 2015
Phone interview, John Crangle, Common Cause, April 9, 2015
Phone interview, Sue Berkowitz, SC Appleseed, April 9, 2015</t>
  </si>
  <si>
    <t>Ryan Deckert is the president of the Oregon Business Association. He was interviewed by phone March 30. 
Steve Kafoury is a former house representative and a state senator. He is currently a lobbyist. He was interviewed by phone March 31. 
Oregon Government Ethics Commission Lobbyist Expenditures, Oregon.gov/ogec/pages/public_records.aspx, accessed on April 5, 2015.</t>
  </si>
  <si>
    <t>Sue Esty, legislative director, AFSCME Council 3 Maryland, email 4/27/15 via AFSCME spokesman Jeff Pittman
Asst. Atty. General Clifon Gray, telephone interview, 4/27/15 
Hogan says he will look again at spending, Baltimore Sun, 4/15/15 http://bsun.md/1GKIvpG
Hogan releases $68 million for employee pay raises, Baltimore Sun 5/6/15 http://www.baltimoresun.com/news/maryland/politics/blog/bs-md-hogan-pay-20150506-story.html</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</si>
  <si>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Nashville Scene story “Keel Hunt recalls the nervy bipartisan power play that ousted Tennessee Gov. Ray Blanton from office,” that was published online on Aug. 15, 2013: 
http://www.nashvillescene.com/nashville/keel-hunt-recalls-the-nervy-bipartisan-power-play-that-ousted-tennessee-gov-ray-blanton-from-office/Content?oid=3570571</t>
  </si>
  <si>
    <t>Lobbyist Disclosure Law, Title 65 Pa. Code, Part II, Capter 13A, accessed 9 June 2015, http://www.legis.state.pa.us/cfdocs/legis/LI/consCheck.cfm?txtType=HTM&amp;ttl=65&amp;div=0&amp;chpt=13A&amp;sctn=5&amp;subsctn=0
Louis W. Fryman, former chairman of the State Ethics Commission, 1 June 2015, Philadelphia, Pa., interview by phone.
Pennsylvania database of lobbyist disclosure reports, Department of State, accessed 9 June 2015, https://www.palobbyingservices.state.pa.us/Public/wfSearch.aspx</t>
  </si>
  <si>
    <t>Zach Crago, former executive director of South Dakota Democratic Party, 3 April 2015, email.
Jackley tells lawmakers he was prepared to charge Benda in EB-5 case, Bob Mercer, Rapid City Journal, 30 July 2014, http://rapidcityjournal.com/news/local/jackley-tells-lawmakers-he-was-prepared-to-charge-benda-in/article_e73a8677-0e08-5c06-a969-d5f9ad4227e5.html.
Complaint, State of South Dakota v. Richard Benda, http://www.scribd.com/doc/235374069/Complaint, 3 April 2015.</t>
  </si>
  <si>
    <t>Tony Bledsoe, Legislative Inspector General, Columbus, 12-31-14 email 
 Lobbyist pleads guilty, lawmakers could be in trouble soon, Jim Siegel, The Columbus Dispatch, Sept. 27, 2014: http://www.dispatch.com/content/stories/local/2014/09/26/lobbyist-pleads-guilty.html
 Statehouse lobbyist admits filing false disclosure forms, Jim Siegel, The Columbus Dispatch, March 20, 2014: http://www.dispatch.com/content/stories/local/2014/03/19/payday-lobbyist.html 
 Delinquent lobbyist filings for final quarter 2014 (accessed 2-15-15): http://www2.jlec-olig.state.oh.us/olac/Reports/DelinquentAgentReport.aspx 
 Delinquent lobbyist employer filings for final quarter 2014, Office of the Legislative Inspector General, Joint Legislative Ethics Committee (accessed 2-15-15): http://www2.jlec-olig.state.oh.us/olac/Reports/DelinquentEmployerReport.aspx</t>
  </si>
  <si>
    <t>Ginette Rivard, President, Maine State Employees Association, 27 February 2015, interview.
Joyce Oreskovich, Director, Bureau of Human Resources, 23 March 2015, email.
David Heidrich, Assistant Director of Communications, Maine Department of Administrative and Financial Services, 26 February 2015, interview.</t>
  </si>
  <si>
    <t>Lee Slater, executive director, Oklahoma Ethics Commission. Telephone interview 2/22/2015 4:35 p.m. 
M. Scott Carter, political journalist for Oklahoma Watch, telephone interview, 2/21/2015 10 a.m.
Sample Oklahoma lobbyist spending report from January 2015: 
https://drive.google.com/file/d/0B0BgaBXva60Wa0J5Ui1TSHdIb2M/view?usp=sharing</t>
  </si>
  <si>
    <t>Jim Silrum, deputy secretary of state, interviewed by phone from Bismarck, N.D., Feb. 25,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Connie Sprynzynatyk, League of North Dakota Cities, Lobbyist Expenditure Report, July 10, 2014. Obtained from Lori Feldman, Central Indexing Unit lead in Office of Secretary of State, email, June 1, 2015.
Jerald A. Hjelmstad, League of North Dakota Cities, Lobbyist Expenditure Report, July 3, 2014. Obtained from Lori Feldman, Central Indexing Unit lead in Office of Secretary of State, email, June 1, 2015.
R. Blake Crosby, League of North Dakota Cities, Lobbyist Expenditure Report, July 3, 2014. Obtained from Lori Feldman, Central Indexing Unit lead in Office of Secretary of State, email, June 1, 2015.</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</si>
  <si>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John Schroeder, Republican state representative from Covington and frequent critic of the state’s civil service system, in-person interview, Feb. 25, 1025
Kevin Kane, executive director of the Pelican Institute, a conservative policy analysis research and advocacy group, in-person interview, March 6, 2015 
Article VII, Section 14 of the Louisiana Constitution prohibits state employees from receiving bonuses, accessed April 13, 2015
http://senate.la.gov/Documents/Constitution/Article7.htm</t>
  </si>
  <si>
    <t xml:space="preserve">Crystal Pryor Staley, Kentucky Personnel Cabinet, chief legislative affairs and public information officer, 12 February 2015, Frankfort, Kentucky, email interview.
David Smith, Kentucky Association of State Employees, president and former Kentucky state employee for 10 years, 18 February 2015, Minot, North Dakota, phone interview. 
Personnel Law mini primer, Amy Peabody, Kentucky Department of Education assistant general counsel, 2014, http://education.ky.gov/districts/legal/Documents/Personnel%20law%20and%20potpourri%202014.ppt., accessed 20 February 2015. 
The end of the double dip?, Bob Hendrickson, Maysville Ledger Independent, 14 June 2014, http://www.maysville-online.com/news/opinion/editorial/the-end-of-the-double-dip/article_0a0fb452-ecc2-5a5b-b35f-9b4babb5375e.html, accessed 25 March 2015. </t>
  </si>
  <si>
    <t>Corey Hutchins, "Politics Derails S.C. Ethics Reform," Free Times, June 12, 2013
http://www.free-times.com/news/politics-derails-sc-ethics-reform
Background briefing, Governor’s legal staff, June 29, 2015
Phone interview, State Senator Vincent Sheheen, April 20, 2015
For additional context:
Andrew Shain and Chris Winston, “SC Transportation Department chief resigns after DUI arrest,” The State,  January 31, 2014
http://www.thestate.com/news/politics-government/article13836380.html
Corey Hutchins, "Questions Remain After House Ethics Panel Clears Haley of Illegal Lobbying," Free Times, May 9, 2012
http://www.free-times.com/archives/questions-remain-after-house-ethics-panel-clears-haley-of-illegal-lobbying
Robbie Brown, "Ethics Inquiry Exonerates Governor In Lobbying," New York Times, June 29, 2012
http://www.nytimes.com/2012/06/30/us/gov-nikki-haley-cleared-in-ethics-inquiry.html?_r=0
John O'Connor, "New questions on Gov. Nikki Haley's job duties." Post and Courier, March 25 2011
http://www.postandcourier.com/article/20110325/PC1602/303259909</t>
  </si>
  <si>
    <t>Hawaii is slowly making progress on electronic access to procurement information, but the result is still a hodgepodge of participating agencies with no central search function for all. 
 The state Procurement Office website provides information on bid awards that include vendor name, contract amount, description of goods or service, date awarded and contact person with telephone number. The contracts themselves, however, are not available online but must be requested of the contact person.
 Another website compiles and totals the amount of contracts awarded statewide for capital improvement projects, but doesn't provide details on what the contracts are for.
 The Honolulu Star-Advertiser was able to get detailed information from a state agency about how much a contractor was awarded and how much it had been paid to date in an article about the state's Medicaid claims system.
There is no indication of any unlawfully claimed exemptions. However, some private sector information is claimed to be exempt from access to information laws, such as information held by consultants. For example, the state Office of Information Practices ruled employment records sought from the Honolulu Authority for Rapid Transit are not “government records” because HART has neither physical custody nor administrative control over its consultants’ employee records.</t>
  </si>
  <si>
    <t>Phone interview March 9, 2015 with Ed Turlington, lobbyist and lawyer specializing in lobby issues. 
Phone interview March 11, 2015, with John Hood, former chairman of the John Locke Foundation. 
Phone interview March 11, 2015, with Joal Broun, lobbyist compliance director in the Secretary of State’s Office. Follow-up call June 16, 2015.
For lobbyists reports:
http://www.secretary.state.nc.us/lobbyists/
Then click on lobbyist or principals and check by name or select "all" to see all filings. Individual filings are Adobe Acrobat and aren't linkable.</t>
  </si>
  <si>
    <t>John J. Contino, former executive director of the State Ethics Commission, 29 May 2015, Harrisburg, Pennsylvania, interview by phone.
Ex-Treasurer Rob McCord's guilty plea in extortion case didn't go off without a hitch, Matt Miller, Patriot News, 17 Februrary 2015, http://www.pennlive.com/midstate/index.ssf/2015/02/ex-treasurer_rob_mccords_guilt.html
Attorney general's testimony had 'inconsistencies,' newly unsealed document says, Paula Reed Ward, Pittsburgh Post-Gazette, 27 April 2015, http://www.post-gazette.com/news/state/2015/04/27/Judge-unseals-grand-jury-presentment-against-AG-Kane-Pennsylvania/stories/201504270154</t>
  </si>
  <si>
    <t>Scott MacKay, Rhode Island Public Radio political reporter, Interview, Feb. 21, in person.
Ted Nesi, reporter, WPRI television, Interview, Feb. 25, 2015, phone.
John Marion, executive director, Common Cause Rhode Island, Interview, Dec. 18, 2014, Providence, RI, in-person.</t>
  </si>
  <si>
    <t>Blair Horner, New York Public Interest Research Group, Legislative Director, Feb. 24, 2015, New York, phone; 
 John Milgrim, Joint Commission on Public Ethics, Public Information Officer, May 6, 2015, New York, phone;
 New York State Lobbyist Bi-Monthly Report, Joint Commission on Public Ethics, accessed March 19, 2015, http://www.jcope.ny.gov/forms/lob/pdf/Lobbyist%20Bimonthly%20Report%202012%20FF.pdf;
 New York State Lobbying Act, Legislative Law Article 1-A, 1999, http://www.jcope.ny.gov/about/lob/LEGISLATIVE%20LAW%20ARTICLE%201a.pdf ;</t>
  </si>
  <si>
    <t xml:space="preserve">Rebecca Proctor, interim director of Kansas Organization of State Employees, telephone interview March 6, 2015                                                                                  
John Milburn, director of legislative and public affairs, Department of Administration, email March  13, 2015  
"Kansas Leaders Release Worker Bonus Funds," Associated Press, June 20, 2014: http://cjonline.com/news/2014-06-20/kansas-leaders-release-worker-bonus-funds                                                                                
"House votes to retain state worker bonuses," Caitlin Doornbos, Topeka Capital-Journal, Feb. 28, 2013: http://cjonline.com/news/2013-02-28/house-votes-retain-state-worker-bonuses                                                                                                       
Kansas Department of Administration, Employee Award Recognition program: https://www.da.ks.gov/ps/subject/award/overviewawardrec.pdf                                                                                                                                                         </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</si>
  <si>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"FBI is investigating Oregon First Lady Cylvia Hayes" by Nigel Jaquess (Willamette Week, Jan. 9, 2015)
http://www.wweek.com/portland/blog-preview-32673-fbi-is-investigating-oregon-first-lady-cylvia-hayes.html
"Kitzhaber's Secret Weapon, Newly obtained emails show ex-Gov. John Kitzhaber put his top political consultant in charge of Cover Oregon," by Nigel Jaquiss (Willamette Week, 2/15/15)
http://www.wweek.com/portland/article-24134-kitzhabers_secret_weapon.html</t>
  </si>
  <si>
    <t>The release of public information related to private contractors is a source of tension according to the First Amendment Foundation, but there were no reported cases of private contractors withholding public information during the research period. 
 However, in 2014, some state lawmakers tried to pass a bill that would have restricted access to payroll and personnel records of private companies that do business with the state. The proposal did not get approval in a legislative committee.
 The same year in Cobb County, Georgia, a commissioner kept some negotiations regarding a new baseball stadium for the Atlanta Braves off the county e-mail system, therefore keeping it out of reach of open records requirements. The county ethics commission cleared the commissioner of any wrongdoing.</t>
  </si>
  <si>
    <t xml:space="preserve">In many cases, government contractors have claimed they are exempt from public records laws when in fact they are not. Public records champion Joel Chandler has made hundreds of requests for contractor  documents that are public by law, and most of his requests have been denied. Back in 2012, he received only 2 percent of the documents he was after. 
A law  passed in 2013 required public agencies to include new provisions in service contracts where the contractor acts on behalf of the public agency. The provisions confirm the contractor's obligations under the Public Records Act, and have apparently helped inform contractors of their obligations. Still, more than half do not comply. In 2015, only 44 percent of Joel Chandler's public records requests involving government contractors result in documents being handed over.  
Chander recounted numerous examples of public documents that he was refused, including the contract for Atkins North America, a contractor with the Florida Department of Transportation. They do bridge inspections on behalf of the state, and their attorney flat-out refused to provide Chandler with a copy of the company's contract with FDOT. "They didn’t read their contract," Chandler said. "They're focused on inspecting bridges. And clearly, the state agencies aren’t checking. There's no enforcement from the state." 
That said, Florida law requires that many contracts be posted online, and they can be accessed at the Chief Financial Officer's website at the Transparency Florida Site. These give some idea of the type of information that can be accessed.  </t>
  </si>
  <si>
    <t>Susan Boe, New Mexico Foundation for Open Government, executive director, 17 April 2015, via phone
 State Sen. Sander Rue, 17 April 2015, via phone. 
 State Rep. Jeff Steinborn, 17 April 2015, via phone.
 In NM, lobbyists spend on lawmakers but disclosure lacks, Sandra Fish, New Mexico in Depth, 6 February 2015,
  http://nmindepth.com/2015/02/06/in-nm-lobbyists-spend-on-lawmakers-but-disclosure-lacks/</t>
  </si>
  <si>
    <t>Caleb Hunter, head of marketing and communications and legislative liaison, Iowa Department of Administrative Services, Jan. 30, 2015, telephone interview
Iowa economic development leader gets fifth bonus, Erin Jordan, The (Cedar Rapids) Gazette, Jan. 14, 2015
http://thegazette.com/subject/news/iowa-economic-development-leader-gets-fifth-bonus-20150114
Iowa's five highest paid employees: Coaches, Iowa athletics director, Erin Jordan, The Gazette, Nov. 3, 2014
http://www.kcrg.com/subject/news/public-safety/crime/iowas-five-highest-paid-employees-coaches-iowa-athletics-director-20141103?appSession=975143823622188
"Over-max” University of Iowa salaries questioned, Erin Jordan, The Gazette, Dec. 13, 2014
http://thegazette.com/subject/news/education/over-max-university-of-iowa-salaries-questioned-20141213
Senate File 121, Sens. Garrett, Chapman, Schultz, Behn, etc., Iowa General Assembly, accessed April 7, 2015
http://coolice.legis.iowa.gov/Cool-ICE/default.asp?Category=billinfo&amp;Service=Billbook&amp;menu=false&amp;hbill=SF121</t>
  </si>
  <si>
    <t>There was at least one documented instance in the study period of private sector information being withheld under an exemption inappropriately. 
 Delaware's Department of Technology and Information was unjustified in denying access in October 2013 to assessments paid by companies into Delaware's Broadband Fund, according to an Attorney General's opinion in July 2014, eleven months after the original request. 
 There was no documented evidence this was a widespread issue.+</t>
  </si>
  <si>
    <t>Dianna Wimpey, Office of the New Hampshire Secretary of State, election assistant, January 24, 2015, Lowell, Mass., phone
 Lobbyist Registration Form, Office of the New Hampshire Secretary of State, 2014
 http://sos.nh.gov/lobby.aspx
 2014 Statement of Income and Expenses for Lobbyists, Scott Spradling, State of New Hampshire, Oct. 29, 2014, http://sos.nh.gov/Lob102914S.aspx?id=8589944926</t>
  </si>
  <si>
    <t>Minnesota Statutes, Chapter 10A, Section 10A.02, 2014, https://www.revisor.mn.gov/statutes/?id=10A.02</t>
  </si>
  <si>
    <t>Wayne Greene, editorial pages editor for Tulsa World and former senior political writer, in-person interview 1/28/15, 2 p.m. 
"Oklahoma City police arrest Secretary of Finance Preston Doerflinger" 1/26/2015 Oklahoman newspaper article by Randy Ellis. 
http://newsok.com/oklahoma-city-police-arrest-oklahoma-secretary-of-finance-preston-doerflinger-on-thursday-night/article/5387362
"Oklahoma parole board members charged with misdemeanors" 3/13/2013 Oklahoman newspaper article by Nolan Clay
http://newsok.com/oklahoma-parole-board-members-charged-with-misdemeanors/article/3765466</t>
  </si>
  <si>
    <t>1. Joe Donohue,NJ Election Law Enforcment Commission deputy director, office interview 1/30/15 
 2. Lobbyist , Cullen McAuliffe, managing partner at Impact NJ, 2/26/15 phone interview. 
 3. ELEC quarterly reports: http://www.elec.state.nj.us/publicinformation/gaa_quarterly.htm</t>
  </si>
  <si>
    <t>Interview: Ashley Hungate, director of communications, State Department of Personnel, March 11, 2015, by email. 
Interview: James Kaiser, first vice president, Indiana State Employees Association, March 12, 2015, by phone. 
Indiana State Personnel Department, Performanance Management, http://www.in.gov/spd/2394.htm; accessed Feb. 2, 2015. 
Indiana Code 4-15-2.2, State Civil Service System; https://iga.in.gov/legislative/laws/2014/ic/titles/004/.</t>
  </si>
  <si>
    <t>No such law exists. 
All sources accessed on Jan. 18, 2015:
Massachusetts financial disclosure law:
https://malegislature.gov/Laws/GeneralLaws/PartIV/TitleI/Chapter268B/Section5
https://malegislature.gov/Laws/GeneralLaws/PartIV/TitleI/Chapter268B/Section3
Rules and regulations of state Ethics Commission; see  Code of Massachusetts Regulations 930 CMR 1.01 4(b)
The responsibility for redacting this information rests solely with the Party making the filing. The Commission will not review each pleading for compliance with 930 CMR 1.01(4)(b).
http://www.mass.gov/ethics/laws-and-regulations/rules-and-regulations-governing-the-commission/rules-and-regulations.html#2.02Definitions</t>
  </si>
  <si>
    <t>Sondra Cosgrove, Professor of History, College of Southern Nevada and President, League of Women Voters Las Vegas Valley, Las Vegas, NV, March 17, 2015, by phone. 
Do lobbyist spending reports measure influence? Andrew Doughman, Las Vegas Sun, May 10, 2013
http://www.lasvegassun.com/news/2013/may/10/do-lobbyist-spending-reports-measure-influence/
Lobbyists sit through ethics training in Carson City, David McGrath Schwartz, Las Vegas Sun, Jan. 13, 2013
http://www.lasvegassun.com/news/2013/jan/13/lobbyists-sit-through-ethics-training-carson-city/#ixzz2SpgxAGvN</t>
  </si>
  <si>
    <t>It's rare that private sector information related to government contracts is falsely claimed to be exempt from Freedom of Information (FOI) laws. Contracts between the state and a private company or individual are generally available for public inspection, and state contracts with private entities actually include a proviso that by doing business with the state, the company is subject to the FOI Act.
However, there are instances in which a company that's received state money is less than forthcoming.  
Financial services company Smith Whiley &amp; Co. had at one time handled millions of dollars in state pension investments. Separately, in 2012, in exchange for a grant and loan totaling $350,000 from the state Department of Economic and Community Development, the company agreed to add three positions to its payroll. But in the fall of 2014, the company vacated its offices in downtown Hartford and had employees work out of their home. A Courant reporter found that the number of employees had actually dropped, and that the state labor department had fined it for failing to pay wages to six employees. When called, the president of the company hung up on a reporter. 
In response to Smith Whiley's default, the state increased the interest rate on its $250,000 loan from 3 percent to 4 percent, but allowed the company to keep its $100,000 grant.
In some other cases, private companies working for the state use stalling as a tool in responding to requests for public information. 
“We still can’t get a lot of information about these companies because the people who write the laws and the people who write legislation are very solicitous of the companies,” said a longtime investigative reporter.
“These [private companies] know how to delay, delay, delay until you go away," he said. "They know you’re only one person.  I try to overcome that by remembering things and being more persistent. It makes you write your FOI request [very carefully].”</t>
  </si>
  <si>
    <t>Maryland Annotated Code, Oct. 2014General Provisions Article, Title 5, Sec. 5-205 describes the duties of the staff of the Ethics Commission. http://ethics.maryland.gov/download/general/Ethics%20Law.pdf
Confirmed in interview with ethics commission Michael Lord, telephone interview, 3/12/15</t>
  </si>
  <si>
    <t>Patrick O'Donnell, clerk of the Nebraska Legislature, phone interview March 27, 2015
 Gavin Geis, executive director, Common Cause Nebraska, in-person interview, The Mill coffeeshop, March 11, 2015
 2014 Lobbying Report, Common Cause Nebraska, accessed April 28, 2015; 
 http://www.commoncause.org/states/nebraska/news/2014-lobbying-report-is-out.html</t>
  </si>
  <si>
    <t>Rakesh Mohan, director, Office of Performance Evaluations, interviewed at the Idaho Capitol, press room, Jan. 20, 2015
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“State Employee Compensation and Turnover,” Idaho Office of Performance Evaluations, 2013, accessed on Jan. 21, 2015, http://legislature.idaho.gov/ope/publications/reports/r1303.html</t>
  </si>
  <si>
    <t>Louisiana Revised Statutes 42:1134E Powers, duties, and responsibilities of the board, passed 1979, effective April 1, 1980, amended 1981, 1993, 1996, 1997, 2004, 2007, 2008, 2010, 2012 and 2014.
 http://www.legis.la.gov/Legis/Law.aspx?d=99239</t>
  </si>
  <si>
    <t>No such law exists.
 Maine Revised Statutes Title 1, Chapter 25, Section 1013, 1975.
 http://legislature.maine.gov/statutes/1/title1sec1013.html</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</si>
  <si>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2015http://www.illinois.gov/oeig/Pages/default.aspx
Tom Kacich, political reporter and columnist, The News-Gazette, Champaign, Ill. ,in-person interview, May 15, 2015.</t>
  </si>
  <si>
    <t>The general rule is that any records that the government has that are associated with any contracting the government does with private entities is subject to the Open Records Act. “Those records are available, and there is an exemption for certain discreet categories of information,” says Steve Zansberg, a media attorney in Denver who represents newspapers and broadcasters in Colorado. 
In Colorado, the public doesn’t always get information of interest when it comes to the private sector doing business with the government.
Sometimes entities will exert an exemption, like a public hospital that didn't want to disclose salaries of its surgeons. That case went to the Court of Appeals where the ruling made the data public. “There’s very good case law that the government can’t simply promise to keep information confidential and on that basis alone withhold information,” Zansberg says. “It has to be confidential, proprietary and the disclosure of which would cause competitive harm to the private entity.” 
When it comes to government contracts and public service deliverability, contracts made “by any government agency involving the expenditure of public records are open to inspection under CORA,” says Jeffrey Roberts, director of the Colorado Freedom of Information Coalition. “After a contract has been let, the bidding documents of successful and unsuccessful bidders are open.”
One recent incident that stands out involved a government transportation project that used a private firm partner, Plenary Roads Denver.
In February 2014, the editorial board of the Loveland Reporter-Herald echoed citizen complaints and a “public outcry” about a lack of transparency involved in a decades-long state transportation project. “Considering that $425 million in tax dollars and public property are involved, the full 600-page agreement between the transportation department and the firm Plenary Roads Denver should have been released much earlier,” the paper said in an editorial.</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</si>
  <si>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Examples of agency and legislative fiscal analyst reports submitted to the Social Services Appropriations Committee:
Human Services Reports required by Statute, Issue Brief: http://le.utah.gov/interim/2015/pdf/00000453.pdf, Accessed May 15, 2015.
A Systematic Review of the Division of Child and Family Services. FY2014, http://hsosr.utah.gov/pdf/2014_OSR_Annual_Report.pdf, Accessed May 15, 2015.
Division of Substance Abuse and Mental Health, FY2014 report, http://dsamh.utah.gov/pdf/Annual%20Reports/2014%20Draft%20Annual%20Report.pdf, Accessed May 15, 2015.</t>
  </si>
  <si>
    <t>Dee Larsen, contract attorney for the Utah Retirement Systems, Howard, Larsen, Hansen &amp; Eves, Email, April 2, 2015.  
Richard Ellis, Utah State Treasurer, in-person intereview April 8, 2015, Salt Lake City. 
Todd Sutton, Employee Representative, Utah Public Employees' Association, phone interview April 14, 2015, Salt Lake City.
Utah's retirement audit. Deseret News editorial, March 5, 2013, http://www.deseretnews.com/article/765623878/Utahs-retirement-audit.html?pg=all. Accessed May 9, 2015.</t>
  </si>
  <si>
    <t xml:space="preserve">Kentucky Revised Statutes Chapter 6, Section 666, 1996, http://www.lrc.ky.gov/Statutes/statute.aspx?id=350 accessed 22 January 2015.
John Schaaf, Kentucky Legislative Branch Ethics Commission, assistant director and general counsel, 31 December 2014, Frankfort, Kentucky, phone interview.
Libby Carlin, Kentucky Auditor of Public Accounts Office, assistant state auditor and certified public accountant, 31 December 2014, Frankfort, Kentucky, phone interview. </t>
  </si>
  <si>
    <t>Joseph Kent, Grassroot Institute of Hawaii, coordinator and development, 16 February 2015, Hilo, Hawaii, in-person meeting
Gina Williams, Hawaii Department of Human Resources Development, administrative assistant to the director, Honolulu, Hawaii, 6 February 2015, telephone
Hawaii Government Employees Association, White collar Employees, Unit 3 Contract, July 1, 2013-June 30, 2015, accessed 6 February 2015, http://dhrd.hawaii.gov/wp-content/uploads/2012/12/2013-15-HGEA-Unit-3-Contract.pdf
Example of a Salary Schedule for one position, Hawaii Department of Human Resources Development, accessed 6 February 2015, http://dhrd.hawaii.gov/wp-content/uploads/2013/09/BU10_HE_SalarySchedule_01012015_wp.pdf
Classification Specification and Minimum Qualification Requirements for Hawaii Civil Service Positions, Hawaii Department of Human Resources Development, accessed 6 February 2015, 
http://dhrd.hawaii.gov/wp-content/uploads/2012/12/WP_Class-Specifications-and-Minimum-Qualification-Requirements.xlsx
Charla Ota, Hawaii Health Systems corp., acting general counsel, Honolulu, Hawaii, 14 May 201, telephone</t>
  </si>
  <si>
    <t>K.S.A. 19-3-2, Governmental Ethics Commission investigations, 1975: http://www.sos.ks.gov/pubs/kar/2009/1%20019_19-Governmental%20Ethics%20Commission,%202009%20KAR%20Vol%201.pdf#page=29</t>
  </si>
  <si>
    <t>Phone interview with Jennifer Selliers, Compliance Officer for the Tennessee Department of Treasury and Christy Allen, assistant treasurer for Legal, Compliance and Audit, on March 19, 2015. 
Phone interview with Rep. Charles Sargent on Feb. 17, 2015.
Phone interview with Jonathan Stephens, staff attorney with the Tennessee State Employees Association, on April 16.</t>
  </si>
  <si>
    <t>No such law exists.
Carmine Boal, chief clerk, Iowa House of Representatives, Jan. 30 2015, telephone interview</t>
  </si>
  <si>
    <t>The Public Records Act generally allows access to private sector information related government contracts and public service delivery. The law, however, provides numerous exemptions, particularly for trade secrets, wage surveys, patient privacy and financial information in applications for government programs, and parts of health insurance contracts with state agencies and public hospitals.
Trade secrets are contentious. Gov. Edmund G. Brown Jr. signed a bill in September 2014 that will expand the definition of trade secrets for oil refiners. Its supporters say this will help the state and local governments better regulate refineries. 
Opponents say the new law means the information in the trade secrets will not be made public. In addition, oil companies could go to court to try to block any public record request for the information – and seek attorneys’ fees. When he signed the bill, the governor asked the Legislature to fix that aspect of the bill.</t>
  </si>
  <si>
    <t>Ronnie Jung, pension consultant.  Former executive director of the Texas Teacher Retirement System of Texas, 2003-2011.  Telephone Interview, June 23, 2015.
Howard Goldman, communications director, Teacher Retirement System of Texas, email, Feb. 11, 2015 
Sharmila Kassam, deputy chief investment officer for the Employees Retirement System of Texas, telephone interview, Feb. 23, 2015
Employee Retirement System, investment policy, Feb. 11, 2015
http://www.ers.state.tx.us/</t>
  </si>
  <si>
    <t>The Arkansas Economic Development Commission(AEDC) has a blanket exemption in practice for economic development projects such as deals to lure businesses to the state with state-funded financial incentives. Records related to these AEDC projects are completely outside the reach of the FOIA, as codified in the law. 
Other than AEDC, state agencies rarely claim specific exemptions from releasing private sector information, such as government contracts, which are public records under the law. It does happen periodically in initial responses to requests of entities unfamiliar with the requirements under FOI law, particularly local governments agencies. However, these entities will generally comply if they are informed of the law. The case law is extremely clear that agencies cannot circumvent FOI law by parking public records in private entity (private companies themselves are not subject to the FOIA). One of the earliest cases on the Arkansas FOIA, Fayetteville v. Edmark, dealt with this issue so most entities dealing with FOI requests are aware that they can't hide behind a private company. 
"Occasionally, you'll see an entity (usually a city) try to act like it doesn't have to turn over documents because it's contracted with a private company (usually a lawyer), but I've never had one that didn't ultimately provide the documents when pressed on it," said Matt Campbell, a Little Rock attorney who frequently makes FOI requests. (While such situations can often be resolved via the requester educating the agency on the law's requirements, that solution might be easier for attorneys or media members than for citizens less familiar with the particulars of the law, potentially requiring a level of hassle and familiarity with the law not necessarily available to the average citizen.) 
The only remaining gray areas in terms of private sector information and the Arkansas FOI are Chambers of Commerce claiming to be exempt despite being partially "supported by public funds" and private fundraising entities connected to public universities, such as the Razorback Foundation at the University of Arkansas. 
---
Peer Reviewer Comment: Agree.
It needs to be emphasized that neither the Freedom of Information Act nor any other law provides access to records held by private entities even when it relates to the work they nominally perform for government. A recent example was a lawsuit filed against the cities of Little Rock and North Little Rock (and by inference and extension many other cities in Arkansas) challenging annual payments that the cities make to local chambers of commerce or affiliated organizations to provide "economic development" for the cities, in violation of a constitutional prohibition against municipal appropriations to private entities of any kind. The Pulaski Circuit Court ruled (Jim Lynch, et al., v. Mark Stodola, et al., decision rendered in Pulaski Circuit Court Jan. 14, 2015) that the appropriations were unconstitutional, but the plaintiffs' efforts to obtain information from the chambers about how the money was spent beyond the chambers' general annual reports to members on chamber activities failed because the FOI does not require private entities to make their own records public. The plaintiffs sought to have the cities obtain the records from the chambers showing how they spent the money but the judge rendered a summary judgment for the plaintiffs on the central issue and never reached the side question of discerning how the money was spent.</t>
  </si>
  <si>
    <t>“Deal rewards key staff with big raises,” by Greg Bluestein and James Salzer, AJC, February 28, 2015. http://www.myajc.com/news/news/local-govt-politics/deal-rewards-key-staff-with-big-raises/nkKR3/#8abcdf15.3620543.735663
 Phone interview with Dr. J. Edward Kellough, Department of Public Administration and Policy, University of Georgia. February 26, 2015. 
 E-mail from Georgia Department of Administrative Services (DOAS), prepared by - - Rebecca Sullivan, Assistant Commissioner and General Counsel at the Georgia Department of Administrative Services. February 27, 2015
 State Personnel Board Rules.- http://doas.ga.gov/StateLocal/HRA/Rules/Docs_BoardRules_Modifications/478-1-.13%20Incentive%20Compensation%20and%20Award%20Programs.pdf</t>
  </si>
  <si>
    <t>Matt Clark, state investment officer, South Dakota Investment Council, 17 April 2015, phone interview.
Rob Wylie, executive director/administrator, South Dakota Retirement System, 17 April 2015, phone interview.
Code of Ethics and Personal Investing Guidelines, South Dakota Investment Council (provided upon request; not available online), 17 April 2015.</t>
  </si>
  <si>
    <t>Generally, when any public money is spent, the details of those expenditures are public record.
There is, however, a designation in Arizona for "quasi-governmental" bodies. These have been given a special legal status, where they are a hybrid of public and private entities. They are given the ability to keep some records private and have at times in the past gone to court to dispute the applicability of the state's public records laws to records in question.
There have not been documented exemptions unlawfully claimed during the period of study. However, a somewhat high-profile records request regarding text messages of a Corporation Commissioner has highlighted a potential gap in public records laws application. 
In early 2015, a DC-based nonprofit watchdog organization requested the text messages of a Corporation Commissioner, but the Commissioner said the messages were lost because of routine deletion and because the phone became inoperable over time and was thrown away. The cell phone service provider has said they do not keep messages longer than a matter of a few days to a week, as well. 
Whether the messages even qualified as public records is not clear, because their content is what determines that, nor is it clear whether any record retention policy would have been violated by the handling of the messages or the phone. The issue remains unresolved, and it is not clear what will come of the matter.</t>
  </si>
  <si>
    <t>State Ethics Commission vs. William Reynolds Williams, Jan. 27, 2014
http://www.treasurer.sc.gov/media/16620/order-from-state-ethics-re-reynolds.pdf
Phone Interview, Sam Griswold, Broad Member, State Retirees Association of South Carolina, May 21, 2015
Phone interview, Curtis Loftis, S.C. State Treasurer, May 19, 2015
---
Peer Reviewer sources:
Ethics complaint alleges S.C. treasurer hired business associate to represent state by Cassie Cope, The State, July 23, 2015 - http://www.thestate.com/news/politics-government/politics-columns-blogs/the-buzz/article28405045.html</t>
  </si>
  <si>
    <t>The mechanisms to access most private sector information related to government contracts and public service delivery exists, but privacy and trade secret exemptions leave Alaskans without knowledge of whether key taxation policies are handled correctly. Exemptions stem from Alaska's strong privacy laws. Courts have consistently interpreted the law to mean that the big three oil companies -- BP, Conoco, Exxon -- don't have to reveal substantive information about how much they earn from Alaska investments. 89-93 percent of state revenue comes from oil, and without knowing detailed financial statements of these companies, the state is effectively left to trust them to set a fair tax rate.
The state-owned Alaska Railroad Corporation is an example of a government entity which declines to disclose its full financial records publicly. While ARRC provides basic financial statements and some other information, in response to a Sept. 30, 2014, request by KTUU-TV for salary records the corporation cited Alaska Statute 42.40.220 and ARRC Board Rule #4 as reasons for not providing salary information of those employed by the corporation.
Another example that drew ire recently was a confidentiality requirement imposed on state lawmakers and legislative staffers to see how the State of Alaska was negotiating a deal to build a liquefied natural gas pipeline. 
In another case, the Parnell Administration took nearly a year to process a request for documents related to a state-funded study on costs and benefits of Medicaid expansion. 
Additionally, the state-owned Knik Arm Bridge and Toll Authority -- a mega project to add a second road connection between Anchorage and nearby Mat-Su Valley -- declined to release studies on the viability and need for the costly project.</t>
  </si>
  <si>
    <t>A YES score is earned if it is forbidden for current and former candidates/elected officials to use campaign contributions for personal ends, including unspent campaign funds. 
A NO score is earned if no such laws exists.</t>
  </si>
  <si>
    <t>There were no documented cases of the Legislature establishing a select committee on discipline and expulsion during the study period, so there is no way to make evaluation of independence or political interference.
 A member of the Judicial Qualifications Commission said members are very aware of the need to avoid political interference, and in his experience there has been no such interference with the commission's work over the study period.
 A member of the civil Service Commission answered similarly, saying she's never heard of anyone trying to influence the commission improperly. She said the commission operates mostly in obscurity and with a high level of independence. No documented cases could be found of any undue interference with either commission's work.</t>
  </si>
  <si>
    <t>Successfully requesting information that involves private companies or people where they intersect with government can be hit and miss in Alabama. Much information, such as basic information on companies that do business with the state, is easily available. But reporters and citizens can have trouble with some requests for information about private entities, particularly as they seek that information from local governments.
Perhaps the most high-profile situation involving an open records fight over private information during the study period involved Alabama Gas Corp. Reporters with The Montgomery Advertiser obtained records from the Alabama Public Service Commission that showed gas pipelines in the state. Alabama Gas sued to block the release of that information, citing the public safety exemption to the open records law. A district court initially issued a temporary injunction against publishing information from Alagasco's Distribution Integrity Management Plan, but a circuit judge later lifted that injunction, saying it the court had erred and the injunction was a prior restraint on free speech. 
Although Alagasco officials argued that information about the location of gas lines should not be released because of the dangers of sabotage or terrorism, Advertiser reporters were working on a story about cast iron distribution lines, which are more likely to corrode and cause fires and explosions. The investigation was undertaken after a pipeline did explode under an apartment building, killing a woman. 
Dennis Bailey, general counsel for the Alabama Press Association, said there have been several instances in the past few years of school boards refusing information in superintendent searches. School boards may hire consultants to conduct searches for new superintendents. The consultants collect resumes, which are not sent to the full board. Rather, the list of potential candidates is narrowed with the help of a search committee that does not constitute a quorum of the board. Information about the candidates isn’t released until documents are officially transmitted to the full board, at which time there often are three or few candidates remaining in the running.</t>
  </si>
  <si>
    <t>There are several noteworthy cases where the S.C. Ethics Commission seems to have a public failure of nerve when it comes to prosecuting people in power.
Exhibit A: State Comptroller General Richard Eckstrom, who in 2004 used a state-issued minivan to take his family on vacation in Northern Minnesota, claiming state officials could use their cars for personal trips. He was widely pilloried in the press, and even on Saturday Night Live – but the S.C. Ethics Commission let him off scot-free.
Eckstrom later called the expenditure a “mistake in judgment,” although he didn’t seem to learn much from it. In 2012, he spent $1,642 in campaign funds for gasoline, food and a hotel stay to attend the August GOP Convention. Eckstrom played no official role at the convention and, as then-Ethics Commission attorney Cathy Hazelwood argued, the trip was little more than a free vacation. Once again, the S.C. Ethics Commission in May of 2014 came to Eckstrom’s rescue, dropping all charges.
Part of the problem may well be with the law itself -- S.C. Code 8-13-310 (B) --which allows the Governor to appoint all nine members of the Ethics Commission; they, in turn, pick the executive director. 
At least one lawmaker, Rep. Leon Stavrinakis (D-Charleston) recently pushed to include a provision in the 2014 House Reform Bill that would spread appointees among other statewide offices to minimize the chance of undue influence by the chief executive.
"When that same person appoints every member of that body,” Stavrinakis said, “it makes people wonder if there's ... influence there." 
He definitely has reason to think so, given the clumsy and embarrassing way the former S.C. Ethics Commission Executive Director Herb Hayden tried to protect the governor from being cited by his own agency.
On August 28, 2013, former General Counsel Cathy Hazelwood once again took on a big target when she informed S.C. Governor Nikki Haley that she had violated state ethics laws by using a state vehicle for campaign purposes during a trip to North Carolina. 
No sooner did Hazelwood release this information to the press than she was summarily overruled by then-director Hayden who – despite not being an attorney – said she didn’t have her facts straight.
When a reporter from The Nerve asked to see Hazelwood’s letter to the Governor, Hayden said first that it was never sent, and then that it was destroyed. Actually, neither proved to be true, as the letter turned up after a flurry of FOIA requests between The Nerve and the Ethics Commission. 
“What this does is send a message to the public that there is something to hide, the fact that this whole discussion between the governor’s office and the Ethics Commission was in secret anyway. That’s the first red flag,” said Ashley Landess, president of S.C. Policy Council.
“You have a document that they claimed didn’t exist anymore, and now we have it,” Landess says. “That calls into question the entire process by which they determined that [Haley’s trip to North Carolina] was OK. That’s the larger question here.”
State Senator Vincent Sheheen said the State Ethics Commission is far too much under the sway of the Governor, who appoints all the members.
Both the House and Senate Ethics Committees are political by nature – they police their own members and will impose penalties for infractions, but they also meet in secret.
The Commission on Judicial Conduct is more removed from politics, said Cathy Hazelwood.
“From my view, on the outside, I don’t see how anyone could really get to them in the sense that they begin the process, that there are these layers [that let you] proceed or not. It’s not one person, it’s a group.”</t>
  </si>
  <si>
    <t>In law, all current and former candidates/elected officials are prohibited from the personal use of campaign contributions.</t>
  </si>
  <si>
    <t>West Virginia Code 3-8-12(f)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
Jake Glance, spokesman for Secretary of State’s Office, in an email interview from the state Capitol on Jan. 16, 2015 and Jan. 22, 2015.
Phil Kabler, statehouse correspondent for the Charleston Gazette, in a telephone interview from his office in the state Capitol on Feb. 11, 2015.
Don Smith, executive director of the WV Press Association, in a telephone interview from his office in Charleston WV on Jan 19, 2015.
Amber Epling, spokesperson for the Secretary of State's office, in an email interview from her office in the state Capitol June 2, 2015.</t>
  </si>
  <si>
    <t>No such law exists. 
However, Wis. Stats 11.06(7) 2005 does regulate outside group donations.https://docs.legis.wisconsin.gov/statutes/statutes/11/06/7/a</t>
  </si>
  <si>
    <t>No such law exists.                                                                                                                
Enrolled Act No. 102, State of Wyoming House of Representatives, March 12, 2015 http://legisweb.state.wy.us/2015/Enroll/HB0038.pdf</t>
  </si>
  <si>
    <t>A 100 score is earned if no private sector information related to government contracts and public service delivery is claimed to be exempt from access to information laws. A 100 score can still be earned if codified exemptions are correctly claimed. 
A 50 score is earned if some private sector information is claimed to be exempt from access to information laws. A 50 score is also earned if there are exemptions related to three or more key public services (education, health, infrastructure, utilities, etc.).   
A 0 is score is earned if exemptions are claimed regularly.</t>
  </si>
  <si>
    <t>No such law exists.
Corroborated by:
Jenn Gonnely, Executive Director, Utah Chapter of League of Women Voters, in-person interview on February 10, 2015, Salt Lake City.
Mary Ann Martindale, Executive Director, Alliance for a Better Utah, in-person interview on February 10, 2015, Salt Lake City. Limiting money in Utah politics,
Reps. Brian S. King And Kraig Powell, Salt Lake Tribune, 13 July 2013, http://www.sltrib.com/sltrib/opinion/56577510-82/campaign-limits-utah-money.html.csp. Accessed May 9, 2015.</t>
  </si>
  <si>
    <t>17 VSA 2944, Elections - Campaign Finance, Chapter 61. (2014) 
http://legislature.vermont.gov/statutes/section/17/061/02944
Guide to Vermont's Campaign Finance Law, 2014, accessed April 17, 2015.
https://www.sec.state.vt.us/media/333336/2014-CF-Guide4-10.pdf
Secretary of State Jim Condos, personal interview Jan. 6, 2015.
Attorney John Franco, telephone interview April 15, 2015.</t>
  </si>
  <si>
    <t>No such law exists.
As confirmed by the "Summary of Laws and Policies Candidate Campaign Committees" drafted by the Virginia Department of Elections (Revised October 28, 2014); Page 17; http://elections.virginia.gov/Files/CandidatesAndPACs/LawsAndPolicies/CandidatesSummary.pdf
Campaign Finance Disclosure Act of 2006, 1970. Section 947.4. http://law.lis.virginia.gov/vacode/title24.2/chapter9.3/section24.2-947.4/</t>
  </si>
  <si>
    <t>WAC 390-05-210 Definition—Contribution, 1988: 
http://app.leg.wa.gov/WAC/default.aspx?cite=390-05-210</t>
  </si>
  <si>
    <t>S.C. Code Ann. 8-13-1300(6) (Supp.1998) 
http://www.scstatehouse.gov/code/t08c013.php
S.C. Code 8-13-1322(A) (Supp.1998) 
http://www.scstatehouse.gov/code/t08c013.php
Source: U.S. District Court decision, South Carolina Citizens for Life v. Krawcheck, 759 F. Supp. 2d 708 - Dist. Court, D. South Carolina 2010, http://scholar.google.com/scholar_case?case=14075020301560886732
Legacy Alliance, Inc. v. Condon
http://law.justia.com/cases/federal/district-courts/FSupp2/76/674/2370494/
Confirmed by former SC Ethics Commission Counsel Cathy Hazelwood, August 13, 2015.</t>
  </si>
  <si>
    <t xml:space="preserve">There have not been any documented cases of political interference at the Ethics Commission. While commissioners are appointed by the governor and the legislature, they serve staggered terms and have the authority to adopt their own rules. 
The commission also has the autonomy to launch its own investigations of politicians, and, as its website shows, will impose fines on officials when necessary. The commission also conducts ethics training workshops for newly elected officials. </t>
  </si>
  <si>
    <t xml:space="preserve">Campaign Contribution Limits Act, 1995, Tenn. Code Ann. § 2-10-303, http://search.mleesmith.com/tca/02-10-0303.html
Phone interview with Jay Moeck, audit director with the Bureau of Ethics and Campaign Finance, July 16, 2015. </t>
  </si>
  <si>
    <t>Texas Election Code, Title 15 (Regulating Political Funds and Campaigns), Chapter 253 (Restrictions on Contributions and Expenditures), Effective 2009.
http://www.statutes.legis.state.tx.us/Docs/EL/htm/EL.253.htm</t>
  </si>
  <si>
    <t>In practice, private sector information related to government information is not claimed to be exempt from access to information laws.</t>
  </si>
  <si>
    <t>Review of Pennsylvania Election Code, 1937, (unconsolidated statute), Article XVI,
http://www.legis.state.pa.us/cfdocs/legis/CH/PUBLIC/ucons_pivot_pge.cfm?session=1937&amp;session_ind=0&amp;act_nbr=0320.&amp;pl_nbr=1333
Wanda Murren, press secretary for the Pennsylvania Department of State, 18 March 2015, Harrisburg, Pa., interview by phone and email.</t>
  </si>
  <si>
    <t>§17-25-23 of the The Rhode Island Campaign Contributions and Expenditures Reporting Act of 1974 can be found here: http://webserver.rilin.state.ri.us/Statutes/TITLE17/17-25/17-25-23.HTM</t>
  </si>
  <si>
    <t>Jim Angell, Executive Director, Wyoming Press Association, April 10, 2015, phone. 
Angus Thuermer, Natural Resources Reporter, WyoFile, April 23, 2015, phone.
Wyoming Supreme Court rules it's OK to withhold government records, Associated Press, Billings Gazette, June 26, 2014 
http://billingsgazette.com/news/state-and-regional/wyoming/wyoming-supreme-court-rules-it-s-ok-to-withhold-government/article_ea277c05-69a6-50be-b1e0-8280c15606fb.html#ixzz3YTKqaJQ3
Senate OKs secret president searches, Becky Orr, Wyoming Tribune Eagle, Feb. 5, 2013
http://www.wyomingnews.com/articles/2013/02/06/news/19local_02-06-13.txt#.VT2X8mbQk7A
Troubles with transparency? Experts weigh in on Wyoming's public records law, Chilton Tippin, Laramie Boomerang, May 30, 2014
http://www.wyomingnews.com/articles/2014/05/31/news/19local_05-31-14.txt#.VT2W0WbQk7A
Gov. Mead Lets House Bill 223 Become Law Without His Signature, Chris Foy, SheridanMedia.com, Feb. 8, 2013
http://www.sheridanmedia.com/news/gov-mead-lets-house-bill-223-become-law-without-his-signature62393</t>
  </si>
  <si>
    <t>Bill Lueders, President, Wisconsin Freedom of Information Council, Jan. 16, 2015, and Jan. 23, 2015,  Madison WI, email interviews
"GOP lawmakers, Scott Walker abandon open records changes," Milwaukee Journal Sentinel, By Mary Spicussa, July 5, 2015
http://www.jsonline.com/news/scott-walker-calls-for-open-records-overhaul-to-be-completely-removed-or-changed-b99532073z1-311638151.html
"Bipartisan spectrum blasts proposed changes to open records law," Milwaukee Journal Sentinel, By Patrick Marley, July 3, 2015,
http://www.jsonline.com/news/statepolitics/republicans-mum-on-who-wanted-open-records-changes-b99531607z1-311570811.html
Laurie R. McCallum, Chairperson, Labor and Industry Review Commission, email interview,  Jan. 13, 2015
"Sen. Leah Vukmir tries to sidestep open records suit," Patrick Marley and Jason Stein, Milwaukee Journal-Sentinel, Sept. 12, 2013,   
http://www.jsonline.com/news/statepolitics/process-server-says-senators-aide-pushed-him-down-b9996911z1-223508311.html
Letter from State Sen. Mary Lazich, R-New Berlin, to Freedom of Information Council President Bill Lueders, Nov. 13, 2013, https://www.documentcloud.org/documents/838663-sen-lazich-redactions.html
"Statement on claims of legislative immunity to state Open Records Law." Wisconsin Freedom of Information Council, Sept. 13, 2013, http://wisconsinwatch.org/2013/09/wisconsin-freedom-of-information-council-statement-on-claims-of-legislative-immunity-to-open-records-law/
"State to pay $15,000 in settlement of suit against Vukmir," Jason Stein, Milwaukee Journal-Sentinel, March 28, 2014, http://www.jsonline.com/news/statepolitics/state-to-pay-15000-in-settlement-of-suit-against-vukmir-b99235412z1-252923981.html</t>
  </si>
  <si>
    <t xml:space="preserve">Ethics Commission Rules, 74E O.S. Appendix I, rule 2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 
Lee Slater, executive director of Oklahoma Ethics Commission, telephone interview 1/30/15 1:30 p.m. </t>
  </si>
  <si>
    <t>Special Reporting of contributions to independent expenditures. (1973- 2010) NC GS 163.278.12 (f) (3); http://www.ncleg.net/EnactedLegislation/Statutes/HTML/BySection/Chapter_163/GS_163-278.12.html
 Definitions (1973-2013) NC GS 163-278.(6g) http://www.ncleg.net/EnactedLegislation/Statutes/HTML/BySection/Chapter_163/GS_163-278.6.html</t>
  </si>
  <si>
    <t>No such law exists.
Corroborated with: Lee Ann Oliver, administrative staff officer I in Elections Unit in Office of Secretary of State, email, Feb. 10, 2015.</t>
  </si>
  <si>
    <t>Don Smith, executive director of the WV Press Association, in a telephone interview from his office in Charleston WV on Jan 19, 2015.
Phil Kabler, statehouse correspondent for the Charleston Gazette, in a telephone interview from the state Capitol on Jan. 19, 2015.
Sean McGinley, partner in the law firm DiTrapano Barrett DiPiero McGinley &amp; Simmons, in a telephone interview from his office in Charleston WV on Feb. 4, 2015.
Eric Eyre, staff writer for the Charleston Gazette, in an article entitled "Charleston Gazette sues AG over Cardibnal Health documents, published Aug. 14, 2014.
http://www.wvgazette.com/article/20140814/GZ01/140819566/1419</t>
  </si>
  <si>
    <t>No such law exists
Ohio Revised Code 3517.01 B17, Political party definitions, 1998 (last amended May 2, 2006): http://codes.ohio.gov/orc/3517.01
Ohio Revised Code 3517.1011 D-E, Notices and disclosures regarding electioneering communications, 2006 (last amended Aug. 5, 2012): http://codes.ohio.gov/orc/3517.1011 
Ohio Revised Code 3517.102 B, Dollar limits on campaign contributions, 1999 (last amended 9-29-13): http://codes.ohio.gov/orc/3517.102
Ohio Revised Code 3517.105 B1-2, Identification of source of political advertising, 1999 (last amended April 26, 2005): http://codes.ohio.gov/orc/3517.105 - Independent expenditures, 2006: http://codes.ohio.gov/oac/111-3-02 
Ohio Administrative Code 111-3-03 A, Reporting independent expenditures, 2002: http://codes.ohio.gov/oac/111-3-03</t>
  </si>
  <si>
    <t>Campaign Contributions and Expenditures Reporting Act,  Sections: 19:44A-22.3, 19:44A-11, 19:25-12.7(a), http://www.nj.gov/state/dos_statutes-elections-31-63.shtml#ele_19_44a_1      
Corroborated by legal expert: 
Joe Donohue, NJ Election Law Enforcement Commission (ELEC) Deputy Director, email, 2/17/15.</t>
  </si>
  <si>
    <t>NMSA &gt; CHAPTER 1 Elections &gt; ARTICLE 19 Campaign Practices &gt; 1-19-34.7. Contribution limitations; candidates; political committees. (2009) 
http://public.nmcompcomm.us/nmnxtadmin/NMPublicLink.aspx?jd=1-19-34.7 
Republican Party of New Mexico v. King, Tenth Circuit, December 18, 2013, 
https://www.ca10.uscourts.gov/opinions/12/12-2015.pdf</t>
  </si>
  <si>
    <t>New York Election Law Section 14-100, subsection 9, amended 1988, http://www.elections.ny.gov/NYSBOE/download/law/2014NYElectionLaw.pdf ; 
John Conklin, New York Board of Elections, Director of Public Information, March 24, 2015, New York, email</t>
  </si>
  <si>
    <t>Kathy George, Harrison-Benis in Seattle. Former reporter and board member of Washington Coalition for Open Government, phone interview 2/18/15;
Washington Policy Center legislative memo Feb. 2015, accessed April 21, 2015 
http://www.washingtonpolicy.org/publications/legislative/sb-5329-require-public-employee-collective-bargaining-sessions-be-open-meet 
"Are UW’s dinner meetings truly public fare?" by Katherine Long, The Seattle Times 10/13/2014 
http://www.seattletimes.com/seattle-news/are-uwrsquos-dinner-meetings-truly-public-fare/
"Top ferry official placed on administrative leave" by Ed Friedrich, Kitsap Sun, 8/16/2014 
http://www.kitsapsun.com/news/local-news/top-ferry-official-placed-on-administrative-leave_83298673
"UW broke state open-meetings law 24 times, judge rules" Katherine Long, The Seattle Times 4/24/2015
http://www.seattletimes.com/seattle-news/education/uw-broke-state-open-meetings-law-24-times-judge-rules/</t>
  </si>
  <si>
    <t>"Virginia Laws Help Local Governments Conceal 911 Calls from Public" from Connection Newspapers, 27 February 2014. http://www.connectionnewspapers.com/news/2014/feb/27/virginia-laws-help-local-governments-conceal-911/
 "VPA releases Bridges' severance package," Michael Welles Shapiro, Daily Press, 29 June 2013. http://articles.dailypress.com/2013-06-29/news/dp-nws-ports-bridges-pay-released-20130629_1_severance-package-pay-stub-vpa
 Letter to Waldo Jacquith, Office of Attorney General Ken Cuccinelli, 15 May 2013. https://www.documentcloud.org/documents/701541-attorney-general-denial.html
 "McDonnell's trade trip itinerary missing specifics," Kathryn Watson, Watchdog.org Virginia, 9 April 2013. http://watchdog.org/78725/mcdonnells-trade-trip-itinerary-missing-specifics/
 "State council: Fort Monroe Authority closed meeting improperly," Dave Ress, 26 December 2014. http://www.dailypress.com/news/hampton/dp-nws-fort-monroe-foia-20141226-story.html
 "Daily Press presses for access to court database," Daily Press, 7 December 2014. http://www.dailypress.com/news/crime/dp-nws-crime-notebook-1207-20141207-story.html
 Alan Gernhardt, staff attorney for the Virginia Freedom of Information Advisory Council interviewed Dec. 29, 2014; 
 Megan Rhyne, executive director at the Virginia Coalition for Open Government interviewed Dec. 30, 2014; 
 Richard Hammerstrom, local news editor at the Free Lance Star and board member of the Virginia Coalition for Open Government interviewed Dec. 30, 2014.
---
Peer Reviewer Sources:
"FOIA group agrees to look at 'working papers' exemption," Travis Fain, Daily Press, June 18, 2015 (Note: this source is from outside the period of study, but still provides information of interest)
http://www.dailypress.com/news/politics/dp-nws-foia-stuff-20150618-story.html</t>
  </si>
  <si>
    <t>New Hampshire Statutes, Chapter 664, Sections 2, XXII., 6-a, 2014
http://www.gencourt.state.nh.us/rsa/html/LXIII/664/664-6.htm
David Scanlan, Office of the New Hampshire Secretary of State, senior deputy secretary of state, January 9, 2015, Lowell, Mass., phone
Gordon Allen, Coalition for Open Democracy, co-chairman, January 19, 2015, Lowell, Mass., phone</t>
  </si>
  <si>
    <t>Mary Baker, Commissioner of Political Practices, program supervisor, 29 January 2015, Helena, Montana, telephone
Montana Code Annotated title 13, chapter 37, part 2, section 16, 1975, leg.mt.gov/bills/mca/13/37/13-37-216.htm 
Administrative Rules of Montana, 44.10.323, 2010, http://politicalpractices.mt.gov/content/5campaignfinance/BlueBookAdminRules2010</t>
  </si>
  <si>
    <t xml:space="preserve">The Oklahoma Ethics Commission is established by the state Constitution, which largely protects it from political interference because it would take a vote of the people to change its function. 
Sources reported no overt attempts at interference with the Ethics Commission from any branch of government. 
But the state budget shortfalls and a lack of funds has unofficially restricted the agency's power to operate and enforce, due to a staff of only five employees.  The office operates more independently than if it would if created by statute, said political journalist M. Scott Carter of Oklahoma Watch. 
But a system that relies on negotiations at settlement hearings instead of mandatory, clearly defined sanctions could occasionally allow politics to influence decisions. "It's polluted but not toxic," Carter said.  
In June 2014, the Commission threatened a state superintendent candidate with fines or possible court action for failure to file campaign spending reports, but in the end, he faced no sanctions. </t>
  </si>
  <si>
    <t>No such law exists.
Nevada Campaign Practices Act, 1981, NRS Chapter 294A, Section .0077, amended 2013. 
https://www.leg.state.nv.us/NRS/NRS-294A.html#NRS294ASec0077
Phone interview 1/14/15 with Michael Stewart, chief principal research analyst, Legislative Counsel Bureau.
Phone interview 1/14/15 with Kevin Benson, deputy attorney general representing secretary of state's office.
Follow-up phone interview 2/3/15 with Kevin Benson, deputy attorney general representing secretary of state's office.
"GOP activist denies wrongdoing to Nevada secretary of state," Ben Botkin, Las Vegas Review-Journal, Feb. 13, 2015.</t>
  </si>
  <si>
    <t>Minnesota Statutes, Chapter 10A, Section 10A.27, 2014, https://www.revisor.mn.gov/statutes/?id=10A.27
Candidate Fundraising for Independent Expenditure Political Committee or Fund, Advisory Opinion 437, State of Minnesota Campaign Finance &amp; Public Disclosure Board, 11 February 2014, http://www.cfboard.state.mn.us/ao/AO437.pdf
Gary Goldsmith, Minnesota Campaign Finance and Public Disclosure Board, Executive Director, 11 February 2015, St. Paul, Minnesota, email interview.</t>
  </si>
  <si>
    <t>Considering that the members of the Ohio Ethics Commission and Joint Legislative Ethics Commission are all appointees of the governor or legislative leaders, the political balance of these two groups has helped keep them generally independent. 
In recent years both have had directors who are in general highly regarded because they have displayed no favoritism. However, when the governor and legislature essentially remove an entire agency (JobsOhio) from independent ethical review, that would seem to qualify as political interference.</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</si>
  <si>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
Convening Meetings Which are Open to the Public; A Handbook for School Board Members, Utah School Board Association, June 2014, Burbidge and White law firm, http://usba.cc/wp-content/uploads/2014/10/2014-Open-Meetings-Handbook.pdf, Accessed May 9, 2015.
---
Peer Reviewer Source:
UCA 52-4-104, Training, http://www.le.utah.gov/code/TITLE52/htm/52_04_010400.htm, 2006</t>
  </si>
  <si>
    <t>Allen Gilbert, exec. dir. ACLU VT, personal interview, Jan. 6, 2015.
Secretary of State Jim Condos, personal interview Jan. 6, 2015
State Treasurer Beth Pearce, personal interview Jan. 20, 2015.
Mike Donoghue, Burlington Free Press reporter, email Jan. 28, 2015.</t>
  </si>
  <si>
    <t>Massachusetts General Laws, Chapter 55, Section 5A:  Elected public officials, political action committees, 1973. https://malegislature.gov/Laws/GeneralLaws/PartI/TitleVIII/Chapter55/Section5A
OCPF-IB-06-01, "Express and Issue Advocacy, Independent Expenditures, Electioneering Communications and Coordinated Communications," Office of Campaign and Political Finance, August 27, 2013. Page 2, accessed June 26, 2015.
http://files.ocpf.us/pdf/legaldocs/IB-06-01.pdf
Interview, Jason Tait interview Jan. 23, March 31, 2015 by email and telephone,</t>
  </si>
  <si>
    <t>Phone interview with Deborah Fisher, executive director of the Tennessee Coalition for Open Government (TCOG), on Feb. 12, 2015.
 Phone interview with Lucian Pera on Dec. 17, 2014
 Interview with Brian Haas at Germantown Café on Jan. 5, 2015
 Phone interview with Alex Friedmann, managing editor of Prison Legal News, on Jan. 24. 
 Tennessean story “Tenn. High court to hear Vanderbilt rape records appeal” published on USA Today website on Jan. 16, 2015: http://www.guampdn.com/usatoday/article/21882697
 Mayhew v Wilder, 2001 court decision exempting state legislature from open meetings law, accessed May 4, 2015
 http://bit.ly/1HJKMUQ
 Associated Press story, “Tradition of Secret Budget Meetings Alive in Tenn., in Memphis Daily News on April 24, 2012, 
 http://bit.ly/14tpkFE
 WREG Memphis news story, “Memphis legislator ready to unveil secrecy of TBI, DCS,” on WREG website on Nov. 7, 2014, 
 http://bit.ly/1Kk6lNT</t>
  </si>
  <si>
    <t>There have not been any documented case of political interference with the work of the judicial conduct commission during the study period.</t>
  </si>
  <si>
    <t>R. G. Ratcliffe, former state-house reporter for the Houston Chronicle and Fort Worth Star-Telegram, telephone interview, Dec. 30, 2014
 Randall Buck Wood, former Common Cause attorney who pushed enactment of the Public Information Act in 1973, telephone interview, Dec. 29, 2014
 Jay Root, correspondent, Texas Tribune, telephone interview, Dec. 30, 2014</t>
  </si>
  <si>
    <t>No such law exists. 
Maryland Annotated Code Election Law Article, Update approved in 2014, Effective in 2015: Title 13, Sec. 235 § 13-235.
Receipt of contributions or fund-raising events during Legislative session prohibited.  
https://govt.westlaw.com/mdc/Document/N3EBBC020F23011E287538FE6867B56CD?viewType=FullText&amp;originationContext=documenttoc&amp;transitionType=CategoryPageItem&amp;contextData=(sc.Default)&amp;bhcp=1and   
Guidance from the Maryland Board of Elections which does mention fundraiser appearances by candidate but does not specify that this means the group is in violation of the law. January 29, 2014. http://www.elections.state.md.us/campaign_finance/documents/Guidance_Coordination%20and%20Cooperation.pdf, http://www.elections.state.md.us/laws_and_regs/documents/2014%20Maryland%20Election%20Law.pdf accessed on 4/15/115
---
Peer Reviewer Source:
HB1088 of 2015 - http://mgaleg.maryland.gov/webmga/frmMain.aspx?pid=billpage&amp;tab=subject3&amp;id=hb1088&amp;stab=01&amp;ys=2015RS</t>
  </si>
  <si>
    <t>Jonathan Ellis, reporter and columnist, Argus Leader, 2 March 2015, email.
 Regents deny Bollen conflict-of-interest forms request, David Montgomery, Argus Leader, 2 October 2014, http://www.argusleader.com/story/davidmontgomery/2014/10/01/regents-deny-bollen-docs/16563449/
 South Dakota House modifies open meeting requirements, Bob Mercer, Aberdeen American News, 26 February 2015, http://www.aberdeennews.com/news/local/south-dakota-house-modifies-open-meeting-requirements/article_3d095190-0663-5429-a51b-07c579694ab3.html.
 South Dakota Constitution, Article III, Section 15, http://legis.sd.gov/Statutes/Constitution/DisplayStatute.aspx?Type=Statute&amp;Statute=0N-3-15.</t>
  </si>
  <si>
    <t>March 20, 2015 phone interview with S.C. Press Association Executive Director Bill Rogers.
March 30, 2015 phone interview with The Nerve editor Rick Brundrett.
March 29, 2015  and June 22, 2015 phone interviews with S.C. FOIA Attorney Jay Bender.
June 23, 2015 phone interview with Aiken Standard Executive Editor Melissa Hanna.
S.C. Body Camera Law
http://www.scstatehouse.gov/sess121_2015-2016/bills/47.htm
Corey Hutchins, “The first statewide police body-cam law comes with a major caveat,” Columbia Journslism Review,  June 16, 2015
Maayan Schechter, “Aiken Standard files suit over February 2014 dash-cam video,” The Aiken Standard, June10, 2015
http://www.islandpacket.com/2015/06/10/3787692_aiken-standard-files-suit-over.html?rh=1
Staff reports, “Aiken Standard files FOI in Aiken County Sheriff’s employee shooting case,” The Aiken Standard, June 16, 2015
Bill Rogers, “S.C. Supreme Court autopsy ruling trumps accountability,” The Greenville News, July 19, 2014
http://www.greenvilleonline.com/story/opinion/contributors/2014/07/19/sc-supreme-court-autopsy-ruling-trumps-accountability/12871911/
Jeffrey Collins, “S.C. Supreme Court: Autopsy reports are not public,” The Washington Times, July 16, 2014
http://www.washingtontimes.com/news/2014/jul/16/sc-supreme-court-autopsy-reports-are-not-public/?page=all
S.C. Judicial Department website: 26358 - New York Times Co. v. Spartanburg County School District No. 7
http://www.judicial.state.sc.us/opinions/displayOpinion.cfm?caseNo=26358
Matters exempt from disclosure: S.C. Code 30-4-40(a)(13)
http://www.scstatehouse.gov/code/t30c004.php
Stephen P. Donohue, Appellant, v. City of North Augusta, the Mayor and City Council of North Augusta, Respondents, May 5, 2015
http://www.judicial.state.sc.us/opinions/HTMLfiles/SC/27530.pdf
Derrek Asberry, “Court: Project Jackson can move forward despite FOI violations,” Aiken Standard, June 18, 2015
http://www.aikenstandard.com/article/20150618/AIK0101/150619497
Chris Trainor, “FOIA Bill Could Slip Through Senate This Year,” Free Times, May 6, 2015
http://www.free-times.com/news/foia-bill-could-slip-through-senate-this-year-050615
Jamie Murguia, “MY LAST NERVE: FOIA Bill Would Allow State Agencies to Take You to Court for `Annoying’ Them,” The Nerve, Feb. 20, 2015
http://thenerve.org/news/2015/02/20/murguia-column/
The Nerve article: "Legislation to limit the rights of free speech" by Rick Brundett, March 16, 2015; http://thenerve.org/news/2015/03/16/FOIA-bill/</t>
  </si>
  <si>
    <t>Louisiana Revised Statutes 18:1463 Political material; ethics; prohibitions, effective Jan. 1, 1978, amended 1988, 1991, 1993, 1995, 1997, 1998, 2001, 2008 and 2010.
http://legis.la.gov/Legis/Law.aspx?d=81432 
“Political guidelines CenLa Broadcasting, June 2014
http://www.cenlabroadcasting.com/media/Political%20Guidelines.pdf 
“Super PACS flourishing in Louisiana, Jeremy Alford, The Town Talk, Feb. 17, 2015.
http://www.thetowntalk.com/story/opinion/2015/02/18/jeremy-alford-super-pacs-flourishing-louisiana/23583369/ 
“How David Vitter Shattered Another Campaign Finance Rule, Shane Goldmacher, National Journal, June 1, 2014.
http://www.nationaljournal.com/politics/how-david-vitter-shattered-another-campaign-finance-rule-20140601 
“Fund for Louisiana, contributions and expenditures for 2013, OpenSecrets.org, March 2015.
http://www.opensecrets.org/outsidespending/contrib_all.php?cmte=c00541037&amp;type=A&amp;cycle=2014 
“Super PAC fights for ability to raise unlimited contributions, Marsha Shuler, The Advocate, June 16, 2014.
http://theadvocate.com/home/8321174-125/banking-on-it 
“Fund for Louisiana’s Future, Influence Explorer, Sunlight Foundation, March 15, 2015.
http://realtime.influenceexplorer.com/committee/fund-for-louisianas-future-the/C00541037/ 
“Another One Bites the Dust, Ron Jacobs and Larry Norton, Venable LLP, Washington, D.C., May 5, 2014.
http://www.politicallawbriefing.com/2014/05/another-one-bites-the-dust/ 
“Report Tallies Big Ad Spending by Outside Groups in Senate Races, Rebecca Ballhaus, The Wall Street Journal, Sept. 3, 2014.
http://blogs.wsj.com/washwire/2014/09/03/report-tallies-big-ad-spending-by-outside-groups-in-senate-races/ 
“GenOpp, Too: Another Group Almost Wholly Funded by Koch Network, Viveca Novak, OpenSecrets.org, May 13, 2014.
http://www.opensecrets.org/news/2014/05/genopp-too-another-group-almost-wholly-funded-by-koch-network/ 
“FCC Rule Goes into Effect, Increases Ad Transparency Before Midterms, Andrew Gripp, IVN, July 7, 2014.
http://ivn.us/2014/07/07/fcc-rule-goes-effect-increases-ad-transparency-midterms/ 
 “Super Connected, Public Citizen, March 2013.
 http://www.citizen.org/documents/super-connected-march-2013-update-candidate-super-pacs-not-independent-report.pdf
Louisiana Revised Statutes 18:1505.2  Contributions; expenditures; certain prohibitions and limitations. Effective Jan. 1, 1981.  Amended in 1982, 1988, 1990; 1992, 1993, 1996, 1999, 2001, 2002, 2004, 2006, 2008, 2009, 2010 and 2013.
http://www.legis.la.gov/Legis/Law.aspx?d=81466
Kathleen Allen, Ethics administrator, personal interview, July 16, 2015</t>
  </si>
  <si>
    <t>Interview with John Marion, executive director, Common Cause Rhode Island, Dec. 18, 2014, Providence, RI, in-person.
Interview with Tim White, investigative reporter, WPRI television, Dec. 15, 2014, Rhode Island, phone.
Interview with Jim Hummel, investigative reporter, WPRO radio &amp; the Hummel Report, Dec. 17, 2014, Rhode Island, phone.
The clause on email access is in the Rhode Island 1979 Access to Public Records Act, 38-2-2 (4) and can be found here: http://webserver.rilin.state.ri.us/Statutes/TITLE38/38-2/38-2-2.HTM
---
Peer Reviewer Sources:
ACCESS/RI. "Access Limited: An Audit of Compliance with Rhode Island’s Public Records Laws", September 2014: http://www.accessri.org/uploads/8/1/4/9/8149073/muckrock_report_draft_10_final.pdf]</t>
  </si>
  <si>
    <t xml:space="preserve">Michael Berry, media law attorney with Levine, Sullivan Koch &amp; Schulz, LLP and founding member of the Pennsylvania Freedom of Information Coalition, Philadelphia, 18 January 2015; interview by phone.
Matt Moore, news editor for the Associated Press' Philadelphia Bureau from May 2010 - March 2014, Philadelphia, 18 January 2015, interview by phone. 
Kate Giammarise, Pittsburgh Post-Gazette statehouse reporter, Harrisburg, 18 January 2015; interview by phone. 
Terry Mutchler, former executive director of the Office of Open Records / current head of the transparency practice at Pepper Hamilton, Philadelphia, 28 January 2015, interview by phone. 
Craig Staudenmaier, managing partner, Nauman Smith, 30 January 2014, Harrisburg, Pa., interview by phone.
Corinna Wilson, executive director of the Pennsylvania Freedom of Information Coalition and principal of Wilson500, 27 January 2015, interview by phone.
 </t>
  </si>
  <si>
    <t>Kentucky Revised Statutes Chapter 121 Section 15, 2008, http://www.lrc.ky.gov/Statutes/statute.aspx?id=27846, accessed 18 January 2015.
Kentucky Revised Statutes Chapter 121 Section 170, 2011, http://www.lrc.ky.gov/Statutes/statute.aspx?id=39732, accessed 18 January 2015.
Emily Dennis, Kentucky Registry of Election Finance, general counsel, 31 December 2014, Frankfort, Kentucky, phone interview.
Kentucky Registry of Election Finance Advisory Opinion 2012-002, Emily Dennis, general counsel of the Kentucky Registry of Election Finance, 4 May 2012, http://kref.ky.gov/Candidate/2012_002_Opinion.pdf, accessed 18 January 2015.</t>
  </si>
  <si>
    <t>Unfortunately for New York's ethics enforcement, the Joint Commission on Public Ethics is far from independent. Its members are appointed by the very people it is meant to investigate, and just two of the 14 members can veto an investigation. 
And because of the secrecy surrounding the commission, the public is not entitled to know details about votes and investigations, so there is no documentation of political pressure on the commission. 
It should be noted also that the commission's executive director, Letizia Tagiliafierro, worked for Gov. Andrew Cuomo when he was attorney general.
State officials are "terrified" the commission will investigate them, said Blair Horner of the New York Public Interest Research Group, and therefore are unlikely to give the panel the freedom it needs to rein in corruption or other wrongdoing. 
 It also is worth mentioning the fate of the Moreland Commission to Investigate Public Corruption, a panel Cuomo instituted to investigate those in power before interfering with its work and then disbanding it in 2014, reportedly after it started investigating him. Politically independent ethics watchdogs are unlikely to come to New York government anytime soon.
 There is no documented evidence that the Commission on Judicial Conduct makes decisions based on fear or favor.</t>
  </si>
  <si>
    <t>David Rosenfeld, Member of the Transparency Oregon Advisory Commission, Executive Director, Oregon State Public Interest Research Group, January 8, 2015,  interviewed by phone. 
Jeb Bladine, Publisher, News-Tribune, McMinnville, expertise on public records and access to meetings, interviewed by phone January 12, 2015. 
Judson Randall, President, Open Oregon -  a coalition of journalists, government officials and civic advocates who help maintain access to government in Oregon. Interviewed by phone January  8, 2015.</t>
  </si>
  <si>
    <t>K.S.A. 25-4148, Reports required of treasurer, 1981: http://www.ksrevisor.org/statutes/chapters/ch25/025_041_0048.html  
K.S.A. Chapter 25 Article 41, Campaign Finance Act, 1981, http://www.kansas.gov/ethics/Campaign_Finance/Statutes.html Carol 
Williams, executive director Governmental Ethics Commission, telephone interview June 15, 2015</t>
  </si>
  <si>
    <t>Telephone interview with Joey Senat, board member of Freedom of Information Oklahoma and media law professor at Oklahoma State University, 1/15/15 10 a.m. CST
"DOC releases emails six months after execution; governor's, DPS records still pending," Tulsa World article 11/7/14 by Ziva Branstetter
http://www.tulsaworld.com/news/investigations/doc-releases-emails-six-months-after-execution-governor-s-dps/article_fd36cb1c-f5a4-5d1b-89e2-689eea6cec65.html
"Tulsa World sues Fallin, DPS over execution records," Tulsa World article by Cary Aspinwall 
http://www.tulsaworld.com/homepagelatest/tulsa-world-sues-fallin-dps-over-execution-records/article_847794d6-f8c0-5ff7-bb44-e63ca48e3ad5.html
" Supreme Court Sides with Fallin," Tulsa World article, 12/17/14 by Barbara Hoberock
http://www.tulsaworld.com/news/capitol_report/supreme-court-sides-with-fallin-on-open-records-case/article_d21c7ba3-a4ce-5b91-bc02-434b3fa15de4.html
Vandelay Entertainment v. Fallin 2014 OK 109
http://acluok.org/wp/wp-content/uploads/2014/12/Vandelay-v-Fallin-Supreme-Court-Opinion.pdf
Associated Press article 12/16/14, "Oklahoma Supreme Court: Governor can withhold details from public" 
http://www.tulsaworld.com/news/courts/oklahoma-supreme-court-governor-can-withhold-details-from-public/article_d876d4ed-ea9e-52e7-a728-8c4364e807eb.html</t>
  </si>
  <si>
    <t>No such law exists. 
Iowa Ethics and Campaign Disclosure Board Administrative Rules, Chapter 4.53(4) Campaign Disclosure Procedures — Independent Expenditures and In-Kind Contributions — Coordinated expenditures, accessed April 21, 2015
https://www.legis.iowa.gov/docs/ACO/chapter/03-19-2014.351.4.pdf
Megan Tooker, executive director and legal counsel, Iowa Ethics and Campaign Disclosure Board, Jan. 7 2015, telephone Interview</t>
  </si>
  <si>
    <t>No such law exists
Independent Expenditure Committees (“Super PACs”), State of Hawaii Campaign Spending Commission, no date, http://ags.hawaii.gov/campaign/nc/independent-expenditure-committees/
Guidebook for Noncandidate Committees, State of Hawaii Campaign Spending Commission, May, 2013, http://ags.hawaii.gov/campaign/files/2013/10/NC-NoncandidateCommitteeGuidebook.pdf
Hawaii Revised Statutes, Title 2, chapter 11, Section 358, Contributions to noncandidate committees; limits, 2014, http://www.capitol.hawaii.gov/hrscurrent/Vol01_Ch0001-0042F/HRS0011/HRS_0011-0358.htm
U.S. 9th Circuit Court of Appeals Upholds Hawaii’s Campaign Finance Laws in Yamada v. William Snipes, et al., Hawaii Campaign Spending Commission, 28 May 2015, http://ags.hawaii.gov/campaign/files/2015/05/yamada9thcircuit.pdf
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t>
  </si>
  <si>
    <t>Idaho Code 67-6602, Subsection (i), Definitions, Independent expenditure, section enacted in 1974, most recently amended in 2012 http://legislature.idaho.gov/idstat/Title67/T67CH66SECT67-6602.htm
Idaho Code 67-6607, Reports of Contributions and Expenditures, 1974
http://legislature.idaho.gov/idstat/Title67/T67CH66SECT67-6607.htm</t>
  </si>
  <si>
    <t>Illinois Compiled Statutes, (10 ILCS 5, Election Code, July 6, 2012, http://www.ilga.gov/legislation/ilcs/ilcs4.asp?ActID=170&amp;ChapterID=3&amp;SeqStart=40900000&amp;SeqEnd=46700000</t>
  </si>
  <si>
    <t xml:space="preserve">No such law exists.
Indiana Campaign Finance Act, Indiana Code 3-9; , https://iga.in.gov/legislative/laws/2014/ic/titles/003/
Interview: Abbey Taylor, Indiana Election Division campaign finance coordinator, July 16, 2015, by email. </t>
  </si>
  <si>
    <t>Dennis R. Hetzel, executive director, Ohio Newspaper Association, Columbus, 2-15-15 email 
 The Strange Case of JobsOhio and Public Auditing of Private Firms, Dylan Scott, Governing, June 10, 2013: http://www.governing.com/blogs/view/gov-ohio-officials-battle-over-auditing-of-economic-development-money.html 
 Ohio Legislative Service Commission analysis of bill closing JobsOhio records from state audits (see pages 7-10), 2013: http://www.lsc.ohio.gov/analyses130/13-sb67-130.pdf 
 Contract with development services agency, 2011 (last amended Sept. 4, 2013), primarily section C: http://codes.ohio.gov/orc/187.04 
 JobsOhio named a finalist in the Golden Padlock awards of Investigative Reporters and Editors, June 2013: http://ire.org/blog/transparency-watch/2013/06/17/finalists-announced-golden-padlock-award/
 What obligations do charter school operators have to taxpayers? Ohio Supreme Court heard arguments, Patrick O'Donnell, Cleveland Plain Dealer, Sept. 23, 2014: http://www.cleveland.com/metro/index.ssf/2014/09/post_247.html 
 Panel can’t investigate JobsOhio, Darrel Rowland, The Columbus Dispatch, Aug. 3, 2014 (Paul Nick, executive director, Ohio Ethics Commission was interviewed as part of this article on Aug. 2, 2014), http://www.dispatch.com/content/stories/local/2013/08/03/panel-cant-investigate-jobsohio.html</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</si>
  <si>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Wayne Stenehjem, state attorney general, 2013-O-06 (open records and open meetings opinion), April 18, 2013, http://www.ag.nd.gov/opinions/2013/OR-OM/2013-O-06.pdf.
Ryan Johnson, “ND AG: Higher ed board's violations of open meeting law ‘pervasive,’” The Forum, May 3, 2013, https://secure.forumcomm.com/?publisher_ID=1&amp;article_id=398557.
---
Peer Reviewer Sources:
NDUS chancellor: Misconceptions top challenge facing higher ed system by Haley Charles, Mar 6, 2015
http://www.grandforksherald.com/news/education/3694234-ndus-chancellor-misconceptions-top-challenge-facing-higher-ed-system</t>
  </si>
  <si>
    <t>No such law exists.
Confirmed by a review of:
Georgia Government Transparency and Campaign Finance Act, effective January 31, 2014, O.C.G.A § 21-5-30, 2014
http://www.ethics.ga.gov/wp-content/uploads/2011/08/2014-B%20GA%20Govt%20Transparency%20and%20Campaign%20Finance%20Act%20effective%20Januay%2031%202014%20INCORPORATING%20HB310%20and%20SB297%20FINAL.pdf</t>
  </si>
  <si>
    <t>Declaratory Ruling 2014-02 by State Elections Enforcement Commission (specifically, pages 5 through 7), http://www.ct.gov/seec/lib/seec/laws_and_regulations/dr_2014-02.pdf
C.G.S., Title 9, Chap. 155, Sec. 9-601c (b) (1), 2010. http://www.cga.ct.gov/current/pub/chap_155.htm#sec_9-601c</t>
  </si>
  <si>
    <t>Phone interview Feb. 4, 2015 with Jonathan Jones, director of NC Open Government Coalition. 
Article Dec. 31, 2014, by Jonathan Jones, As Part of Records Lawsuit Settlement UNC Chapel Hill Identifies Employees It Is Seeking to Fire.  http://www.elon.edu/e-net/Article/105712.
Charlotte Observer article Dec. 31, 2014 by Ames Alexnader.
http://www.charlotteobserver.com/2014/12/31/5417726/lawyer-wins-key-round-in-public.html#.VNpEJLd0zow 
Raleigh News &amp; Observer article Feb. 27, 2015, by Andrew Dunn and Jane Stancill.
http://www.newsobserver.com/2015/02/27/4587457_unc-governors-vote-to-close-3.html?rh=1. 
News &amp; Observer article by Ely Portillo , March 17, 2015, New Economic Development Group Could Keep More Incentives Records Private. http://www.newsobserver.com/news/politics-government/state-politics/article14987006.html</t>
  </si>
  <si>
    <t>No such law exists.
15 Del. Code, Chapter 80 § 8002 (13), http://1.usa.gov/1uh6TiX, effective October 11, 1990
15 Del. Code, Chapter 80 § 8012 (f), ​http://1.usa.gov/1uh209J, effective October 11, 1990</t>
  </si>
  <si>
    <t>Mark Herron, Tallahassee attorney considered top expert on Florida election law, interviewed by phone March 18, 2015
106.011 Campaign Financing, 2014
http://www.leg.state.fl.us/Statutes/index.cfm?App_mode=Display_Statute&amp;Search_String=&amp;URL=0100-0199/0106/Sections/0106.011.html</t>
  </si>
  <si>
    <t>Jon Campbell, Gannett New York, State Government Reporter, Feb. 6, 2015, New York, phone; 
Cuomo's Office Tightly Controls Public Records, no author listed, New York Times/Associated Press, Oct. 24, 2014, http://www.nytimes.com/aponline/2014/10/24/us/ap-us-transparency-cuomo.html ; 
Diane Kennedy, New York News Publishers Association, President, Feb. 5, 2015, New York, phone
Calls to End Quick Purge of New York State Workers' Email, Thomas Kaplan, New York Times, March 12, 2015, http://www.nytimes.com/2015/03/13/nyregion/calls-to-end-quick-purge-of-new-york-state-workers-email.html
Cuomo administration begins large-scale email purges, Jimmy Vielkind, Capital New York, Feb. 25, 2015, http://www.capitalnewyork.com/article/albany/2015/02/8562835/cuomo-administration-begins-large-scale-email-purges ;
Cuomo Administration Ends 90-Day Rule on Deleting State Workers' Email, Thomas Kaplan, New York Times, May 22, 2015, http://www.nytimes.com/2015/05/23/nyregion/cuomo-administration-ends-90-day-rule-on-deleting-state-workers-email.html?_r=0</t>
  </si>
  <si>
    <t>Both the legislative and executive branch ethics committees operate with independence, and there no evidence that they are subject to political influence. This is built into the structure of the agencies: the seven members of the executive ethics committee are appointed by governor, secretary of state, and treasurer, and they must split their nominations between the two political parties. 
 Similarly, the nominations for the legislators that serve on the Legislative Ethics Committee are split between the legislative leaders of two political parties. The committee also has two public members who are not legislators. The chairman of the committee is an attorney who has held the post through multiple election cycles.
 The Judicial Conduct Committee also operates independently, according to Robert T. Mittelholzer, the Judicial Conduct Committee's executive assistant.</t>
  </si>
  <si>
    <t>Jeff Proctor, investigative reporter, KRQE, 21 May 2015, via phone.
 New police training puts fewer limits on use of force, Uriel J. Garcia, The Santa Fe New Mexican, 16 February 2014, http://www.santafenewmexican.com/news/local_news/new-police-training-puts-fewer-limits-on-use-of-force/article_4ad9bdf1-f301-591c-ad09-e5fb6731c6d1.html
 Lawmakers move to keep emails secret, Mike Gallagher, the Albuquerque Journal, 6 September 2013, 
 http://www.abqjournal.com/257978/news/lawmakers-move-to-keep-emails-secret.html
 Sunshine Works at Legislature, editorial, The Santa Fe New Mexican, 11 March 2013, 
 http://www.santafenewmexican.com/opinion/editorials/our-view-sunshine-works-at-legislature/article_dd514793-1a44-5de9-9167-de233604da60.html
 House Concurrent Resolution 1, 2013, accessed May 27, 2015. 
 http://www.nmlegis.gov/lcs/legislation.aspx?Chamber=H&amp;LegType=CR&amp;LegNo=1&amp;year=13
 Legislators’ e-mails are public too, AG says, Heath Haussamen, New Mexico in Depth, 8 November 2012, 
 http://nmindepth.com/2012/11/08/legislators-e-mails-are-public-too-ag-says/
Stream agency: we obeyed open meetings law, John Fleck, Albuquerque Journal, 23 September 2014, 
http://www.abqjournal.com/467025/news/stream-agency-we-obeyed-open-meetings-law.html</t>
  </si>
  <si>
    <t>Title 16 Chapter 6 Article 1, Independent expenditures; election officer analysis; coordination, http://www.azleg.gov/FormatDocument.asp?inDoc=/ars/16/00911.htm&amp;Title=16&amp;DocType=ARS
Laws current as of March 30, 2015.</t>
  </si>
  <si>
    <t>No such law exists.
Ark. Code 7-6-201 (4,8, 11), 7-6-203 "Political Financing," 1975
http://law.justia.com/codes/arkansas/2012/title-7/chapter-6/subchapter-2</t>
  </si>
  <si>
    <t>No such law exists. 
Jay Wierenga, Fair Political Practices Commission, Communications Director, Jan. 22, 2015, Sacramento, email</t>
  </si>
  <si>
    <t>While there's little evidence of outside political pressure on the Ethics Commission, the Commission itself was roiled by conflict-of-interest accusations during the 2014 election.
Commission Executive Director Caren Cafferata-Jenkins resigned after a former employee filed a complaint with the Attorney General alleging that Cafferata-Jenkins had spent Commission resources on her own judicial campaign — making campaign literature on department copy machines and sending a staff person to deliver her application to the court.
Two Commission members also ran for local office in the election, despite state law prohibiting any Ethics Commission members from being "actively involved in the work of any political party or political campaign." The Attorney General's office has so far declined to clarify whether those campaigns violated the law. The Commission members both failed to win office, and continue to serve on the Commission.
Attorneys view the Commission on Judicial Discipline as largely independent from political pressures. However, some lawyers still hesitate to use the process to hold judges accountable, said Dayvid Figler, a Las Vegas criminal defense attorney and former municipal judge. "You're in for a very long slog, and in the meantime you still have to appear in front of that judge," said Figler. "It's a weird situation. You really do need a perfect storm of a violation or potential violation and a party that feels comfortable bringing that to the attention of the judicial commission."
More proactive, routine evaluations of judges by the Commission, as well as the ability to file anonymous complaints, could help ferret out more cases of misconduct, Figler said.</t>
  </si>
  <si>
    <t>A.S. 15.13.070 (http://www.legis.state.ak.us/basis/statutes.asp?title=15#15.13.070), accessed Feb. 15, 2015
A.S. 15.13.400 (http://www.touchngo.com/lglcntr/akstats/statutes/title15/chapter13/section400.htm), updated 4/23/2015</t>
  </si>
  <si>
    <t>Tom Cafferty, media lawyer at Gibbons PC, 2/1/15 phone interview. 
Jennifer Borg, general counsel for North Jersey Media Group, 2/2/15 phone interview. 
Mother Jones story -- Chris Christie Is Now Waging 23 Court Battles to Keep State Documents Secret—By Molly Redden, Wed Feb. 4, 2015 : http://www.motherjones.com/politics/2015/02/chris-christie-transparency-records-requests 
NJ Open Government Notes, John Paff, Wednesday, November 12, 2014, Governor Christie's flight documents disclosed pursuant to court order: http://njopengovt.blogspot.com/2014/11/governor-christies-flight-documents.html 
Christopher Baxter, The Star-Ledger, 7/22/14, Christie administration improperly denied bridge scandal records requests, judge rules: http://www.nj.com/politics/index.ssf/2014/07/christie_improperly_denied_nj_records_requests_related_to_bridge_scandal_judge_rules.html 
ABA Journal, Newspaper counsel takes on New Jersey governor over 'Bridgegate', JUL 01, 2014 08:30 AM BY VICTOR LI: http://www.abajournal.com/magazine/article/newspaper_counsel_takes_on_new_jersey_governor_over_bridgegate 
Muckrock blog: Gov. Christie's office is looking out for reporters' scoops... by refusing to release its FOIA log, March 24, 2014 by J.K. Trotter: https://www.muckrock.com/news/archives/2014/mar/24/new-jersey-foia-log-christie-denial/</t>
  </si>
  <si>
    <t>There is no law that deals with coordination between a candidate and outside groups in Wyoming. Political action committees can give unlimited contributions to candidates for statewide office.</t>
  </si>
  <si>
    <t>Interview 1/19/15 with Barry Smith, executive director, Nevada Press Association, Carson City.
 Phone interview 2/3/15 with Sarah Bradley, deputy attorney general, public records deputy.
 "Judge orders Nevada PERS to give RGJ benefit records," April 11, 2014. 
 http://www.rgj.com/story/news/2014/04/11/judge-orders-nevada-pers-give-rgj-benefit-records/7617359/</t>
  </si>
  <si>
    <t>Gilles Bissonnette, American Civil Liberties Union of New Hampshire, staff attorney, January 2, 2015, Lowell, Mass., phone.
 Ann Rice, New Hampshire Office of the Attorney General, deputy attorney general, December 31, 2014, Lowell, Mass., phone.
 William Chapman, Orr &amp; Reno law firm, attorney and shareholder, December 29, 2014, Lowell, Mass., phone.
 Despite claims of transparency, Gov. Hassan refuses to release proposals to make state government more efficient, Jonathan Van Fleet, Concord Monitor, January 10, 2015, http://www.concordmonitor.com/news/politicalmonitor/15153430-95/despite-claims-of-transparency-gov-hassan-refuses-to-release-proposals-to-make-state-government
 Attorney General’s Office Memorandum on New Hampshire’s Right-to-Know law, pp. 21, 45, 2009
 http://doj.nh.gov/civil/documents/right-to-know.pdf</t>
  </si>
  <si>
    <t>Accountability and Disclosure Commission members are appointed through a distributed process that protects it from political interference. Four are appointed by the governor, two at large and two from a list submitted by the Legislature. Four are appointed by the secretary of state, two at large and one each from separate lists submitted by the Republican and Democratic state chairs. The secretary of state serves as the ninth member. Terms are staggered so significant turnover does not occur. 
 Other safeguards are designed to protect the commission from political interference. For example, members are not eligible for reappointment to consecutive terms, unless they were first appointed to fill an unexpired term. 
 The Judicial Qualifications Commission includes three judges – one district court judge, one county court judge, and one judge of any other court inferior to the Supreme Court – all appointed by the chief justice; three members of the Nebraska State Bar Association who have practiced law for at least 10 years, who are appointed by the Executive Council of the Nebraska State Bar Association; three lay members, appointed by the governor; and the chief justice, who serves as chairperson.</t>
  </si>
  <si>
    <t>Shawn D. Renner, Lincoln attorney representing Media of Nebraska, in-person interview at his office, March 9, 2015
 Kearney Hub, the Associated Press, "Groups: Nebraska transparency law constantly under attack," March 17, 2015 
 http://www.kearneyhub.com/news/regional/groups-nebraska-transparency-law-constantly-under-attack/article_018b0ed0-cca5-11e4-97b3-ff927a3dd7cd.html
 NebraskaWatchdog.com, Deena Winter, "Some say University of Nebraska skirted open meetings law in presidential search," Feb. 13, 2015; http://watchdog.org/199853/open-meetings-law/
 Shawn D. Renner, "Open Government Guide: Access to Public Records and Meetings in Nebraska," Reporters Committtee for Freedom of the Press, Sixth Edition, 2011; 
 http://www.rcfp.org/rcfp/orders/docs/ogg/NE.pdf</t>
  </si>
  <si>
    <t>Jeremy Chapman, Montana Center for Investigative Reporting, Founder/Executive Director, 20 January 2015, Billings, Montana, email
House Republican caucus isn't 1st in recent past to violate open-meetings law, Mike Dennison, Billings Gazette, 23 November 2014, http://billingsgazette.com/news/government-and-politics/house-republican-caucus-isn-t-st-in-recent-past-to/article_da67fe76-ca2c-5522-8aa6-8706fe87af72.html
Montana District judge rules Broadwater Co. commissioners Violated open-meetings laws, Ron Catlett, Media Trackers, 06 January 2014, http://mediatrackers.org/montana/2014/01/06/montana-district-judge-rules-broadwater-co-commissioners-violated-open-meetings-laws
Concealed Weapons, secret identities, Jackson Bolstad, Montana Journalism Review, January 2014, http://mjr.jour.umt.edu/concealed-weapons-secret-identities/      
AP gets threats after asking names of concealed carry permit holders, Charles S. Johnson, Missoulian, 06 August 2013,  http://missoulian.com/news/local/ap-gets-threats-after-asking-names-of-concealed-carry-permit/article_94247006-fe52-11e2-a7ea-001a4bcf887a.html
MT Attorney General denies AP request for conceal carry information, Marnee Banks, KXLH News, 27 July 2013, http://www.krtv.com/news/mt-attorney-general-denies-ap-request-for-conceal-carry-information/
Montana ordered to release rape records to author, Associated Press, 25 September 2014, http://www.dailymail.co.uk/wires/ap/article-2770139/Montana-ordered-release-rape-records-author.html
Montana House Republicans' lawyer: Order opening caucuses no longer applies, Missoulian, Mike Dennison, 05 December 2014, http://missoulian.com/news/local/montana-house-republicans-lawyer-order-opening-caucuses-no-longer-applies/article_4f7d558a-ee29-569f-9146-341e27e212d1.html
Tribune seeks documents on ExpoPark firing, Great Falls Tribune, Karl Puckett, 06 June 2014, http://www.greatfallstribune.com/story/news/local/2014/06/06/tribune-seeks-documents-expopark-firing/10102469/
Judge hears arguments in city's suit against Gazette; Moses to decide soon, Mike Ferguson, Billings Gazette, 12 January 2015, http://billingsgazette.com/news/local/government-and-politics/judge-hears-arguments-in-city-s-suit-against-gazette-moses/article_0cb08b3c-e40a-5c1a-bfb6-b71724225aae.html?utm_source=twitter&amp;utm_medium=social&amp;utm_campaign=curated&amp;utm_content=hollykmichels
It's not over, lawsuit naming Indy awaits resolution, Matt Gibson, Missoula Independent, 25 July 2013, http://missoulanews.bigskypress.com/missoula/its-not-over/Content?oid=1882758
To serve and deflect, Matthew Frank,  Missoula Independent, 25 July 2013, http://missoulanews.bigskypress.com/missoula/to-serve-and-deflect/Content?oid=1882726&amp;showFullText=true
Star sues county over $675 settlement, Michael Howell, Bitterroot Star, 10 June 2014, http://www.bitterrootstar.com/2014/06/10/star-sues-county-over-675k-settlement/</t>
  </si>
  <si>
    <t xml:space="preserve">In addition to ethics, Commissioner of Political Practices (CPP) also oversees political finance, and receives many more campaign complaints than ethics complaints. The current commissioners' campaign investigations have made him unpopular with some in the legislature. This does not seem to affect the commissioner's resolve to investigate.
However, it may contribute to politically driven turnover in the agency. The CPP is appointed by the governor and confirmed by the legislature. Until 2015, the legislature had not confirmed a commissioner in 8 years. 
Even if the Commissioner of Political Practices acts independently, the office's budget is not financially independent.  During the 2015 legislative session the Joint Appropriations Subcommittee on General Government voted to cut the CPP's budget, including removing funding for the office's staff attorney. Those cuts did not make it to the governor's desk, however. 
There is no documentation of political interference with the Judicial Standards Commission or the legislative ethics committees. </t>
  </si>
  <si>
    <t xml:space="preserve">The law makes no mention of limits on political contributions to nonjudicial candidates in Texas, meaning there aren't any.  A  candidate's involvement in helping an outside political group raise money for his candidacy wouldn't have a bearing on whether or not donations are capped.   </t>
  </si>
  <si>
    <t>No such law exists.
 There is no specific reference to limits in Utah law on the funding by outside groups in the case where the candidate helped raise the funds. Candidates must file a report of donations from Political Interest Groups as well as other types of donors. These groups must as also report expenditures totaling at least $50 or if they receive contributions of at least $750 in a calendar year. These reports must be filed with the Lt. Governor's Office.</t>
  </si>
  <si>
    <t>Under the section of the statute called "Accountability For Related Expenses," the law stipulates that "(a) related campaign expenditure made on a candidate's behalf shall be considered a contribution to the candidate on whose behalf it was made." So would any expenditure on a candidate's behalf "if intentionally facilitated by, solicited by, or approved by the candidate or the candidate's committee."</t>
  </si>
  <si>
    <t>Virginia does not limit funds spent by outside groups in support of candidates. Virginia has no limits on corporate donations to candidates or political parties. However candidates and parties must disclose how many donors gave money or in-kind donations of under $100 and must itemize donations, money and in-kind contributions, of those who gave more than $100.</t>
  </si>
  <si>
    <t>Sean Nicholson, executive director, Progress Missouri, 25 March 2015, Jefferson City, Missouri, interview by phone.
Marga Hoelscher, Senate Administrator, 30 March 2015, Jefferson City, Missouri, interview by email.
Trevor Fox, Director of Communications, House of Representatives, 25 March 2015, Jefferson City, Missouri, interview by email.
Grant Doty, staff attorney, ACLU Missouri, 1 April 2015, St. Louis, Missouri, interview by phone.
Aaron Malin, Show-Me Cannabis, 11 April 2015, St. Louis, Missouri, interview by email.
Chris McDaniel and Veronique Lacapra, “Investigation: Missouri's Execution Drug Source Raises Legal, Ethical Questions,” 31 December 2013, St. Louis Public Radio, accessed 31 March 2015, http://news.stlpublicradio.org/post/investigation-missouris-execution-drug-source-raises-legal-ethical-questionsInvestigative Reporters and Editors, 
The Golden Padlock Award, accessed 31 March 2015, http://ire.org/awards/golden-padlock/
Thomas Schweich, Missouri State Auditor, Summary of State and Local Audit Findings-Sunshine Law, October 2014, accessed 31 March 2015, http://auditor.mo.gov/Repository/Press/2014097995769.pdf
Aaron Malin, “Secret, Dangerous, and Unaccountable: Exploring Patterns of Misconduct in Missouri's Drug Task Forces,” Show-Me Cannabis, February 2015, http://show-mecannabis.com/wp-content/uploads/2015/02/Draft-FINAL-Comprehensive-Report-Drug-Task-Forces.pdf
Progress Missouri sues state Senate, by Bob Watson, News Tribune, April 15, 2015, http://m.newstribune.com/news/2015/apr/15/advocacy-group-challenges-missouri-senate-filming-/#.VXc5_NNdU2s
"We're Suing the Missouri Senate," Progress Missouri, 04/15/2015, http://www.progressmissouri.org/content/were-suing-missouri-senate
---
Peer Reviewer Source:
Review of legislative policy by State Auditor Tom Schweich, 2013 (http://www.auditor.mo.gov/repository/press/2013-025.pdf).</t>
  </si>
  <si>
    <t>There are no documented cases of the Missouri Ethics Commission, Supreme Court Office of the Chief Disciplinary Counsel, or Commission on the Retirement, Removal, and Discipline of Judges being threatened or maneuvered, nor are there documented cases of conflict of interest or unethical behavior among their members.
The MEC is bipartisan by statute and members are mandated to come from different districts; the selection process involves both dominant political parties, the executive, and the general assembly. Manipulation of funding for the commission would be possible only as the budget bill passes through the House of Representatives or the Senate, and compensation for commissioners is set in statute.
Funding for the OCDC and the CRRDJ are not subject to negotiation, and the entities have not during the study period been publicly praised or criticized by other elected officials for their decisions.</t>
  </si>
  <si>
    <t xml:space="preserve">Funds raised by outside groups in coordination with a candidate and spent on the candidate would be subject to the legal limits for donations.  
  </t>
  </si>
  <si>
    <t>Pursuant to §17-25-23, any funds spent by an outside group in support of a candidate are considered a contribution subject to donation limits if there is any coordination between the group and the candidate and his/her campaign, including assistance from the candidate in raising the funds.
The article reads: "(...) any funds expended by a person, committee of a political party, or political action committee to directly influence the outcome of the electoral contest involving the candidate shall be considered a contribution received by or an expenditure made by the candidate for general office, if one or more of the following relationships between the candidate and the person, committee of a political party, or political action committee is present:
   (1) There is any arrangement, coordination, or direction with respect to the expenditure between the candidate or the candidate's agent and the person making the expenditure;
   (2) In the same election cycle, the person making the expenditure, including any officer, director, employee, or agent of the person, is or has been authorized to raise or expend funds on behalf of the candidate or the candidate's authorized committees, or is or has been an officer of the candidate's authorized committees, or is or has been receiving any form of compensation or reimbursement from the candidate, the candidate's authorized committees, or the candidate's agent;"</t>
  </si>
  <si>
    <t>Stacie Christensen, Information Policy Analysis Division of the Minnesota Department of Administration, Director, 24 February 2015, St. Paul, Minnesota, in-person interview
Matt Ehling, Public Record Media, Director, 3 March 2015, Minneapolis, phone interview
Full Disclosure: Behind bars, a news camera ban in Minnesota, James Eli Shiffer, Star Tribune, 20 April 2015, http://www.startribune.com/local/300549591.html
State Denies Duluth's Request to Make Some Body Cam Footage Private, Emily Haavik, WDIO.com, 29 December 2014, http://www.wdio.com/article/stories/s3662250.shtml
Contraband, Policies, Directives and Instructions Manuel, Minnesota Department of Corrections, 15 July 2014, http://www.doc.state.mn.us/DocPolicy2/html/DPW_Display_TOC.asp?Opt=301.030.htm
Minnesota Open Meeting Law, Research Department, Minnesota House of Representatives, 2014, http://www.house.leg.state.mn.us/hrd/pubs/openmtg.pdf. 
Offender Access to the Public News Media, Policies, Directives and Instructions Manuel, Minnesota Department of Corrections, 3 February 2015, http://www.doc.state.mn.us/DocPolicy2/html/DPW_Display_TOC.asp?Opt=303.110.htm</t>
  </si>
  <si>
    <t>Nothing in the law prohibits candidates from helping raise funds on behalf of outside groups, or from receiving contributions from those groups.</t>
  </si>
  <si>
    <t>Anita Lee, The Sun Herald, reporter, April 7 2015, Biloxi, Mississippi, phone interview.
SRHS: Public has no right to records about failing retirement plan, Anita Lee, The Sun Herald, March 18, 2015, http://www.sunherald.com/2015/03/18/6129211_srhs-public-has-no-right-to-records.html?rh=1
Open Meetings: After 40 years, why can’t we “get it”?, Lydia Quarles, J. D., Senior Policy Analyst, Stennis Institute of Government, 2015 http://www.sig.msstate.edu/publications/techbrief/openmeetings_exec_session.pdf
Mississippi Supreme Court, Public Records Policy. http://courts.ms.gov/publicrecords_policy.pdf</t>
  </si>
  <si>
    <t>No such law exists
 Ohio regulates "electioneering communications" mainly from the standpoint of disclosure, but the state has no contribution limits unless there was coordination between the candidate and outside group. The group's support can be considered an independent expenditure unless it was "made in coordination, cooperation, or consultation with, or at the request or suggestion of, any candidate or the campaign committee or agent of the candidate" which means "made pursuant to any arrangement, coordination, or direction by the candidate, the candidate's campaign committee, or the candidate's agent prior to the publication, distribution, display, or broadcast of the communication." The law is unclear on whether joint fundraising would count as coordination.</t>
  </si>
  <si>
    <t xml:space="preserve">Jeremy Steele, Michigan State University journalism professor, former member of national board of directors for the Society of Professional Journalists, co-founder of the Michigan Coalition for Open Government, phone interview, May 7, 2015
State Sen. Steve Bieda, Feb. 24, 2015, phone interview
Michigan Press Association – Legal Counsel Robin Luce-Herrmann, Feb. 23, 2015, phone interview
Wayne State University – Jack Lessenberry, head of Journalism Dept., Feb. 23-24, 2015, phone interview
Michigan FOIA law exempts governor, legislature - Detroit Free Press, Sept. 21, 2014 http://www.freep.com/story/news/local/michigan/2014/09/21/michigan-foia-law-exempts-governor-legislature/15881735/
---
Peer Reviewer Source:
"Free Press may appeal decision in suit against U-M," Detroit Free Press, June 11, 2015; http://www.freep.com/story/news/local/michigan/2015/06/11/detroit-free-press-lawsuit-university-michigan-open-meetings-violations/71092760/ </t>
  </si>
  <si>
    <t xml:space="preserve">There are no campaign contribution limits of any kind in Oregon. There is also no rule limiting or prohibiting outside group spending under the condition of coordination. </t>
  </si>
  <si>
    <t>No complaints have been documented regarding the Ethics Board facing political interference. By law, the commission is comprised of a 4-3 partisan split -- that is, neither of the two political parties can have more than four members at a time. The commissioners serve 4-year terms and some have received appointment and reappointment from Republican and Democratic governors. In addition, the deliberations among board members do not split along party lines.
Their meetings are held in public and the board's hearing process provides the defendant with legal counsel and allows the calling of witnesses. According to state records, the only complaint filed against the Ethics Board itself came in 1975 when the commission's executive secretary was accused of engaging in an unethical "business transaction" by teaching at a university during off-work hours. The board rejected the complaint.
The only recent case with partisan, political implications was heard in 2003 when Republican officials claimed then-Gov. Granholm’s selection of a former lobbyist -- Richard Wiener -- as her chief of staff was unethical.  The board held a number of meetings on the matter, depositions were taken by the board but the case was eventually withdrawn by the parties making the charge. While the filing of this case was viewed as a highly partisan tactic, at no time did the board’s discussions divide along party lines. 
Since then, there have been no attempts to use the Ethics Board process for political purposes.</t>
  </si>
  <si>
    <t xml:space="preserve"> Under the law, an expenditure made in concert or cooperation with, or at the request or suggestion of, a candidate is a coordinated expenditure subject to donation limit  of $5,100 for that election.  The  limit may be increased in even numbered years by a formula tied to the U.S. Consumer Price Index. The law on limits applies to ANY candidate committee or other political committee. Reporting of donations is required if the donor and the filer engage in substantial written or oral discussion regarding the donor's making, donating, or paying for an independent expenditure. Separately, (aside from the independent expenditure provisions),  the law specifically allows individuals and PACs to make unlimited contributions to political parties and ballot measures. 
If the candidate coordinated with the group then the group's expenditure counts as a contribution to the candidate.</t>
  </si>
  <si>
    <t>There are no laws limiting the practice of coordination between candidates and outside groups to circumvent spending limits because there are, with few exceptions, no spending limits.
An outside group may spend as much as it can afford but will have to report that it spent the money on the candidate, how much and on what day.</t>
  </si>
  <si>
    <t>All sources accessed on Jan. 4, 5
News Articles: 
State Police Often Don’t Comply with Public Records Law, Thomas Caywood, Worcester Telegram, March 10, 2013
htttp://www.telegram.com/article/20130310/NEWS/103109752&amp;Template=printart
Secretary of State regularly keeps government records secret, Todd Wallack, Boston Globe, September 13, 2014
http://www.bostonglobe.com/metro/2014/09/13/secretary-state-galvin-faces-criticism-for-keeping-government-secrets/e70pa1N2jfwTzKQyrLMWSL/story.html
State reveals who got million-secret settlement and severance deals, Todd Wallack Boston Globe, January 26, 2014
http://www.bostonglobe.com/metro/2014/01/26/state-reveals-who-got-million-secret-settlements-and-severance-deals/rOaiP3n76DbetMTnaPl5oO/story.html
Mass bill seeks update on public records laws, Lowell Sun, March 19, 2014
http://www.lowellsun.com/breakingnews/ci_25374039/mass-bill-seeks-update-public-records-laws
Massachusetts lawmakers urged to update public records law, Bob Salsberg, Associated Press, October 20, 2013
http://www.berkshireeagle.com/ci_24347877/massachusetts-lawmakers-urged-update-public-records-law
What is your government up to?  It’s harder than you think to find out, David Scharfenberg, Reporter, Boston Globe, Boston, MA, Jan. 1, 2015
http://www.bostonglobe.com/metro/2015/01/23/what-your-government-harder-than-you-might-think-find-out/r6ML9NLpnSLSoTHFINWepI/story.html
Interviews:  
Todd Wallack, Boston Globe, reporter, December 16, 2014, Boston MA, telephone and email 
Shawn Musgrave, Muckrock, reporter, December 12, 2014, Boston MA, telephone and email 
Laura Crimaldi, Boston Globe, reporter, board member of New England First Amendment Coalition, December 18, 2014, Boston, MA, email
Report-Studies:
Newsgathering in Massachusetts, the Digital Media Law Project, May, 2013
http://www.dmlp.org/blog/2013/newsgathering-massachusetts-guide-now-available-online
ACLU of Massachusetts advocates for reform of Massachusetts Public Records Law:  http://aclum.org/public_records
Laws:
Massachusetts Public Records law, M.G.L. Ch. 66 sec. 10 (d), 1973, listing exemptions
https://malegislature.gov/Laws/GeneralLaws/PartI/TitleX/Chapter66/Section10
Massachusetts Code of Regulations specifying the Legislature is exempt; 950 CMR 32:00, YEAR
http://www.mass.gov/courts/docs/lawlib/900-999cmr/950cmr32.pdf
Massachusetts law defining a public record and listing exemptions to that definition
M.G.L. Ch. 4, Section 7, sub section 26, a through u, YEAR
https://malegislature.gov/Laws/GeneralLaws/PartI/TitleI/Chapter4/Section7
List of public records appeals from Jan. 30 2014 to present: 
http://www.sec.state.ma.us/AppealsWeb/AppealsStatus.aspx
Court rulings:
WESTINGHOUSE BROADCASTING COMPANY, INC. vs. SERGEANT-AT-ARMS OF THE GENERAL COURT OF MASSACHUSETTS.
375 Mass. 179, May 9, 1978
http://masscases.com/cases/sjc/375/375mass179.html
Massachusetts Superior Court Judge Thomas Connors ruling in secret settlement case involving Boston Globe, July, 2013
http://www.massmunilaw.org/wp-content/uploads/2013/07/Globe-Decision.pdf</t>
  </si>
  <si>
    <t>Overall, the Massachusetts Ethics Commission operates independently from other segments of government, though it is reliant on the Executive and Legislative branches for its budgetary needs.   Over the past seven years, the Legislature has consistently increased the agency’s budget, allowing it to add staff, according to Commission spokesman David Giannotti.  The Commission also sought approval for bond funding from the executive and legislative branches to replace its electronic filing system.   
In 2013, the Commission came under fire for a controversial ruling that led to reverse course on a decision that would have forced a popular state senator from resigning his seat.  The Commission originally decided that State Sen. Daniel Wolf (D-Harwich was in violation of conflict of interest laws because of his ownership interest in an airline company that had public contracts at Boston’s Logan Airport.   Wolf sought the opinion because he was contemplating a run for governor, which he reluctantly abandoned due to the controversy.   Wolf had always disclosed his interest in financial disclosure forms, but the Commission had never told him he was in violation of the law.    
Lawmakers from both parties criticized the decision in support of Wolf, along with good government groups like Common Cause Massachusetts, Following the public outcry that ensued, the Commission changed its decision by adopting a major exemption to the law, which allowed state and municipal employees and elected officials to have financial interests in public contracts as long as the contracts met certain criteria and the employee was not involved in any of the negotiations.   Wolf, Common Cause Massachusetts, and other ethics experts persuaded the Commission to change the regulations to allow people who had either inherited business interests or the interests predated their public service as a more just application of the statute.    Wolf’s attorney claimed the Commission was urged to make the change by the Legislature more a decade earlier.   
The five Commissioners are highly regarded public servants and the entity has not been hesitant to open investigations or issue rulings involving top officials in the administrative branch during the reporting period, while at the same time dismissing as unfounded allegations made against a sheriff, an Administrative Law Judge 
The Commission rankled lawmakers in 2013 by issuing a stern warning about potential patronage in hiring practices long considered part of the routine in state politics.    In a nine-page advisory opinion, its first ever on the subject, Commission members cautioned legislators that verbal recommendations of job candidates could be seen as an attempt to exert influence on the hiring process in violation of a 2011 state law.  The statute aimed to ensure decisions were made on merit, not political connections.  The law was passed in response to a job-rigging scandal that brought down top officials in the state Probation Department.   
The Commission on Judicial Conduct is also largely independent. Veteran lawyers with experience serving on the CJC and practicing before it over the past several decades said they have never felt political pressure not to pursue a judge for wrongdoing. 
“I have never run into political pressure. I have encountered pressure created by publicity,” said Michael E. Mone Sr. “I have never seen anyone try to kill an investigation.”</t>
  </si>
  <si>
    <t>In New York, coordination between a candidate and an outside group comes into play mainly in the case of independent expenditure committees, or super PACs, which have no contribution or expenditure limits unless they have coordinated with a candidate. If the two have coordinated, the super PAC is no longer considered independent and is restricted to individual contribution limits, which change for each election. Other groups are already subject to such limits, regardless of whether the candidate was involved. Although New York law does not define "coordination" between a committee and a candidate, Election Law 14-100 provides limits by specifying that a candidate may not solicit funds or cooperate with a super PAC.
 Within the definition of "contribution" in § 14–100 falls "(3) any payment, by any person other than a candidate or a political committee authorized by the candidate, made in connection with the nomination for election or election of any candidate, or any payment made to promote the success or defeat of a political party or principle, or of any ballot proposal (...); provided however, that none of the foregoing shall be deemed a contribution if it is made, taken or performed by a candidate or his spouse or by a person or a political committee independent of the candidate or his agents or authorized political committees. For purposes of this article, the term ‘‘independent of the candidate or his agents or authorized political committees’’ shall mean that the candidate or his agents or authorized political committees did not authorize, request, suggest, foster or cooperate in any such activity; (...)"</t>
  </si>
  <si>
    <t>There is no language in the law that explicitly states this, but “we consider it implicit in the law," according to  NJ Election Law Enforcement Commission Deputy Commissioner Joe Donohue. Independent campaign spenders are the only ones not subject to contribution limits. "If they coordinate with a candidate, they no longer are independent. So they fall under contribution limits. If there is a coordination violation and we can prove it, the violator gets fined for coordination. There also could be violations for excessive contributions. It would depend on whether the fake independent spending exceeded contribution limits. "</t>
  </si>
  <si>
    <t>Jennifer Bevan-Dangel, executive director, Common Cause of Maryland, interview by telephone 2/24/15.
Maryland Attorney General Open Meetings Act Manual, see in particular Chapter 4, first page re a general requirement for open meetings. 
http://www.rcfp.org/maryland-open-government-guide, http://bit.ly/1zz8bZs, accessed 5/1/15               
Opinions of the Maryland Open Meetings Compliance Board 2013-2014 Vol. 9 Official Opinions of the Open Meetings Compliance Board finding that the University of Maryland Board of Regents violated open meetings law, see in particular  conclusion on p. 13 https://www.oag.state.md.us/Opinions/Open2013/9omcb1.pdf                  
Frosh Promises More Open Government, Bryan Sears, The Daily Record, 2/2/15  http://thedailyrecord.com/2015/02/02/frosh-promises-more-open-government/#ixzz3bLo0Ixp2</t>
  </si>
  <si>
    <t>There are no limits in New Hampshire on the amount independent groups can spend to support a candidate, regardless of whether the candidate helped raise money for the group.
 Any political advocacy group would automatically be subject to greater disclosure requirements if it spent more than $5,000 annually on political communication (whether in support of a specific candidate or not). Such a group would have to file an “itemized statement” within 48 hours of spending $500 or more on political advertising. But the group would still not be subject to spending or donation limits. 
 The disclosure requirement is the result of a law that went into effect in July 2014 that was pushed by campaign finance reform advocates.</t>
  </si>
  <si>
    <t>The Maine Ethics Commission is composed, by law, of two Democrats, two Republicans and one Independent, jointly appointed by the Governor and Legislative Leaders for three-year terms. The Commission also has six professional, independent and non-partisan staff. In practice, this arrangement receives mixed reviews. 
 Some clean election advocates point out that commission votes on controversial issues sometimes fall along party lines (within the commission), with the sole Independent on the panel serving as a "tie-breaker" when all members are present. 
 In fact, in one of the most heated, public and partisan issues taken on by the Commission, the panel voted unanimously (5-0) to drop charges against the treasurer of a Republican candidate charged with breaking campaign finance laws. Despite significant public pressure from the Democratic Party, the Commission, including its Democratic members, determined there was insufficient evidence to press charges in the case. 
 A review of voting tallies suggests no immediately discernible partisan pattern, and in most cases, regardless of the party affiliation of the individual being investigated, votes were unanimous. Despite this, as some critics point out, the Commission's appointment and make-up is vulnerable to political influence.
 It should be noted that the enforcement authority of the Maine Ethics Commission is limited to the legislature; the executive and judicial branches are not covered.</t>
  </si>
  <si>
    <t>Judy Meyer, Lewiston Sun Journal, Managing Editor, 14 January 2015, Lewiston, Maine, telephone interview.
 Beth Ashcroft, Director, Office of Program Evaluation and Government Accountability, 26 February 2015, in person interview.
 Eighth Annual Report of the Right to Know Advisory Committee, January 2014, accessed March 11, 2015, http://www.maine.gov/legis/opla/RTKAC2014report.pdf
 Ninth Annual Report of the Right to Know Advisory Committee, January 2015, accessed March 11, 2015, http://www.maine.gov/legis/opla/RTKACReport2015.pdf
 MaineTodayMedia, Inc. v. State of Maine, 2013 ME 100, November 14, 2013
 http://www.courts.maine.gov/opinions_orders/supreme/lawcourt/2013/13me100ma.pdf
 Shawn Asselin v. Superior Court, 2014, Docket #: YOR-14-167 (not available online)
 Memoranda of Decision 15-3, Issued 1/22/15, Maine Supreme Judicial Court.
 http://www.courts.maine.gov/opinions_orders/supreme/memdec.shtml
 MFOIC files Amicus Brief: Does FOAA apply to court records? League of Women Voters of Maine Newsletter, Summer 2014, http://www.lwvme.org/files/summer_2014_newsletter.pdf
 Healthy Maine Partnerships’ FY13 Contracts and Funding, Report No. SR-CDCHMP-13, December 2013, http://www.maine.gov/legis/opega/reports/CDCHMP%20Final%20Report%20as%20revised%20January%202014%201-28-14.pdf
 In Maine, sunshine laws fate looks dim, Steve Mistler, Portland Press Herald, 2 March 2013, http://www.pressherald.com/2013/03/02/sunshine-laws-fate-looks-dim-in-maine_2013-03-03/
 Steve Mistler, Statehouse Reporter, Portland Press Herald, 18 February 2015, email interview.
 Mario Moretto, Politics Reporter, Bangor Daily News, 20 February 2015, email interview.
 Christopher Cousins, Politics Reporter, Bangor Daily News, 20 February 2015, email interview.</t>
  </si>
  <si>
    <t>When Gov. Bobby Jindal revamped the state’s ethics code in 2008, the majority of the Louisiana Board of Ethics resigned in what was perceived as a protest of undue political interference. He was able to appoint nine of the 11 members on the board. The governor chooses board members from a list provided by a panel of higher education officials.
 The agency is under the auspices of the Office of Civil Service and its budget is determined independently by the Louisiana Legislature.
 But since the new Board was sworn in, there have been few complaints and the board has ruled against the governor on a couple of cases, particularly finding that an elected member of the Board of Elementary and Secondary Education, who opposed the governor, did not have the conflict of interest of which she was accused, thereby allowing her to remain on BESE.
Robert Scott, of the Public Affairs Research Council of Louisiana and who attends most Board meetings and reviews its decisions, says the system operates relatively free of political interference. 
Jim Harris, an official Blueprint Louisiana, a group of business executives that monitors the Board of Ethics, says he has not heard the members or staff complain of political interference. Similarly, Barry Erwin, head of the Council for a Better Louisiana, says he has heard of no instances of political interference.
For state-level judges, Melissa Landry, executive director, Louisiana Lawsuit Abuse Watch, said she has heard of instances where judges gave elected officials and politicians preferential treatment but could find not documented instances. But then, she notes, the investigative actions of the judiciary are shrouded in secrecy.</t>
  </si>
  <si>
    <t>Carl Redman, former newspaper editor who now testifies as an expert on government access laws, in-person interview, Feb. 5, 2015.
 Eric Skrmetta, Public Service Commission chairman, in-person interview, Jan. 21, 2015.
 Robert T. Scott, head of the Public Affairs Research of Louisiana, in-person interview, Feb. 23, 2015
 PSC to revisit “Energy efficiency” program, Mark Ballard, The Advocate, May 22, 2013.
 http://theadvocate.com/news/6040660-123/psc-to-revisit-energy-efficiency
 Regents hold closed meetings with potential higher ed commissioner candidates, Elizabeth Crisp, The Advocate, Oct. 8, 2014 
 http://theadvocate.com/news/10298719-123/regents-hold-closed-meetings-with
 “How La. became a bit more transparent over the summer, Patrick Flanagan, The Independent (Lafayette), Feb. 24, 2015
 http://theind.com/article-20311-How-La-became-a-bit-more-transparent-over-the-summer.html</t>
  </si>
  <si>
    <t xml:space="preserve">James Allen, executive director, Pennsylvania Association for Public Employee Retirement Systems, 8 May 2015, interview by phone.
Ethical Conduct Policy, Pennsylvania State Employees Retirement System, accessed 11 June 2015, https://www.portal.state.pa.us/portal/server.pt/document/1094746/ethicalconductpolicyfiduciaryrequirements_pdf
Ethics Policy, Commonwealth of Pennsylvania Public School Employees’ Retirement Board, accessed 11 June 2015, http://www.psers.state.pa.us/content/board/policies/ethics_201501.pdf
 </t>
  </si>
  <si>
    <t>Jon Fleischaker, Dismore &amp; Shohl, partner and First Amendment attorney, Jan. 13, 2015, Louisville, phone interview.
Robyn Bender, Attorney General's office, assistant deputy attorney general, Jan. 14, 2015, Frankfort, phone interview. 
Health cabinet appeals ruling on child abuse records, Mike Wynn, Louisville Courier-Journal 1 April 2014, http://www.courier-journal.com/story/news/politics/ky-legislature/2014/04/01/health-cabinet-appeals-ruling-child-abuse-records/7180457/, accessed 18 January 2015.
Open records and open meetings decisions by year webpage, Kentucky Attorney General's Office, http://ag.ky.gov/civil/orom/Pages/default.aspx, accessed 15 January 2015.</t>
  </si>
  <si>
    <t>The Legislative Ethics Commission had to fend off public questions and criticism about potential political influence in spring 2014 when one of the commission members appointed by the Democratic House Speaker voted against sanctioning a former Democratic House member in relation to accusations of sexual harassment. The lone “no” vote by commission member Elmer George coupled with three absences and one vacant seat on the nine-member commission meant that the commission failed to reach the five-vote threshold to implement sanctions. George claimed he voted “no” because he didn’t believe the commission had the authority to sanction John Arnold, who no longer was a sitting legislator even though the actions that were alleged occurred while Arnold was a state representatives. The incident revealed that a larger problem with the Legislative Ethics Commission has been that some members were frequent absentees, which underscored the effectiveness of the commission.
No allegations of political influence surfaced during the period of study regarding the Executive Branch Ethics Commission or Judicial Conduct Commission. However, it should be noted that the Judicial Conduct Commission’s activities are so closely guarded that it’s difficult for the public to tell whether there could be political influence of any type.</t>
  </si>
  <si>
    <t>Ron Keefover, president of the Kansas Sunshine Coalition, phone interview Jan. 30, 2015.                                 
Doug Anstaett, executive director of the Kansas Press Association, phone interview Jan. 30, 2015.       
"Budget Director Sent E-Mail From Private Account to Lobbyists on Proposed Budget," Bryan Lowry, Wichita Eagle, Jan. 27, 2015 http://www.kansas.com/news/politics-government/article8345505.html                                                                                       "Open Records Response Draws Scrutiny, Legislation" by Jonathan Shorman, Topeka Capital-Journal, Feb. 14, 2015 http://cjonline.com/news/2015-02-14/open-records-responses-draw-scrutiny-legislation                                                                             
 "Schmidt, Hensley Urge Closure of Open Records Loophole" by Tim Carpenter, May 8, 2015 Topek Capital-Journal; http://cjonline.com/news/state/2015-05-08/schmidt-hensley-urge-closure-open-records-loophole
 "Local Courthouse Empoyees Seek Exemption From KORA" by Austin Fisher, Feb. 12, 2105 Topeka Capital-Journal.http://cjonline.com/news/state/2015-02-12/local-courthouse-employees-seek-exemption-kora 
"Gov. Brownback also used private e-mail to communicate with staff" by Bryan Lowry, May 15, 2015 Wichita Eagle: http://www.kansas.com/news/politics-government/article21179304.html
---
Peer Reviewer sources:
"Kansas governor says using private email, cell is simplier," The Associated Press published in the Lawrence Journal-World, May 18, 2015. www2.ljworld.com/news/2015/may/18/kansas-governor-says-using-private-email-cell-simp/</t>
  </si>
  <si>
    <t>In law, there is a disciplinary agency for the state-level judicial system.</t>
  </si>
  <si>
    <t>Stephen Meck, general council for the Public Employees Relations Commission, interviewed by phone April 14, 2015
James Bowman, a professor of public administration at the Askew School of Public Administration at Florida State University, interviewed by phone April 15, 2015
Gov. Rick Scott proposes cutting 1,000 state positions, Tallahassee Democrat, Jan. 28, 2015, http://www.tallahassee.com/story/news/politics/2015/01/28/gov-rick-scott-proposes-cutting-state-positions/22491473/</t>
  </si>
  <si>
    <t>Collin Reischman, The Missouri Times, Jefferson City, Missouri, 24 April 2015, interview by phone.
Brad Ketcher, Ketcher Law Firm LLC, St. Louis, Missouri, 27 April 2015, interview by phone.
James Klahr, executive director, Missouri Ethics Commission, 1 May 2015, interview by email.
Commission Cases-Final Actions Search, Missouri Ethics Commission, accessed 27 April 2015, http://mec.mo.gov/EthicsWeb/Compliance/Compliance_CASearch.aspx</t>
  </si>
  <si>
    <t>Robert Scoglietti, Director of Policy and External Affairs, Delaware Office of Management and Budget, email interview, February 23, 2015; 
Delaware Fiscal Year 2014 budget, accessed March 25, 2015,  http://1.usa.gov/1ABNNn4; 
Delaware Fiscal Year 2015 budget, accessed March 25, 2015, http://1.usa.gov/1zzwfaS</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</si>
  <si>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Legislative Budget Board, Agencies Portal, Jan. 29, 2015
http://www.lbb.state.tx.us/AgenciesPortal.aspx
Tribpedia:  Legislative Budget Board, Texas Tribune, Jan. 29, 2015 
http://www.texastribune.org/tribpedia/legislative-budget-board/</t>
  </si>
  <si>
    <t>Mary Baker, Commissioner of Political Practices, program supervisor, 9 March 2015, Helena, Montana, email
Steve Brown, Attorney, Former counsel for the Commissioner of Political Practices, 10 March 2015, Helena, Montana, telephone
Nearly $6.1 million spent to influence lawmakers, Charles S. Johnson, Helena Independent Record, 29 May 2013, http://helenair.com/news/local/govt-and-politics/nearly-million-spent-to-influence-lawmakers/article_675881b6-c7fc-11e2-bfb5-001a4bcf887a.html
Commissioner of Political Practices, Principals' Reporting Calendar, http://politicalpractices.mt.gov/4lobbying/calendar.mcpx</t>
  </si>
  <si>
    <t>Indiana Code, 2-2.1-3-4 and 12; http://iga.in.gov/legislative/laws/2014/ic/titles/002/.</t>
  </si>
  <si>
    <t>Phone interview with Daniel E. Livingston, attorney for coalition of state employee unions, from Hartford, March 12, 2015.
Phone interview and email, Tara Downes, Office of State Comptroller director of communications, June 29, 2015.
Email exchanges with Gian-Carl Casa, under secretary for legislative affairs in the state Office of Policy &amp; Management, Hartford, June 29 and July 6, 2015.
Bargaining Unit Longevity Schedules (accessed June 29, 2015), http://www.das.state.ct.gov/HRDocs/CompPlans/Bargaining%20Unit%20Longevity%20Schedules%20Apr%202012.pdf
"Longevity Bonuses Go Out One Last Time For Some," by Christine Stuart, CT News Junkie, Apr 17, 2013, http://www.ctnewsjunkie.com/archives/entry/longevity_bonuses_go_out_one_last_time_for_some/
CT News Junkie link to "Collective Bargaining Agreement between State and State Police," dated April 2, 2015 (See Article 19, Sec. 4), http://www.ctnewsjunkie.com/upload/2015/04/Collective_Bargaining_Agreement_State_Police_April_2015.pdf</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</si>
  <si>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Iowa Code, 23.12 Public Access to Government Information — Jurisdiction, updated as of April 21, 2015
 https://www.legis.iowa.gov/docs/code/2014/23.pdf
 Iowa Code, 22.5 Examination of Public Records (Open Records) — Enforcement of Rights, updated as of April 21, 2015
 https://www.legis.iowa.gov/docs/code/2014/22.pdf
 Des Moines Register vs Dwyer, Supreme Court of Iowa, Jan. 17, 1996
 http://ia.findacase.com/research/wfrmDocViewer.aspx/xq/fac.19960117_0042753.IA.htm/qx
 Iowa Constitution 
 http://publications.iowa.gov/135/1/history/7-7.html</t>
  </si>
  <si>
    <t>Catherine Turcer, policy analyst, Common Cause-Ohio, Columbus, 1-28-15 email 
Ex-state official loses job in ethics flap, Laura Bischoff and Meagan Paint, Dayton Daily News, Nov. 24, 2014: http://www.daytondailynews.com/news/news/state-regional-govt-politics/ex-state-official-loses-job-in-ethics-flap/nTCqc/ 
Kasich to reappoint Meyer as Ohio inspector general, Randy Ludlow, The Columbus Dispatch, 12-30-14: http://www.dispatch.com/content/stories/local/2014/12/30/kasich-to-reappoint-ohio-inspector-general.html</t>
  </si>
  <si>
    <t>Mississippi Secretary of State: www.sos.ms.gov/Elections-Voting/Documents/2015%20Lobbying%20Guide.pdf
Pamela Weaver - Director of Communications - Mississippi Secretary of State: e-mailed answers to questions - March 8, 2015
Lynn Evans - President of Common Cause Mississippi: e-mailed answers to questions April 5, 2015</t>
  </si>
  <si>
    <t>Phone interview with Mike Dedmon, assistant director of the Division of Budget, on Feb. 19, 2015. 
Interview with Jim White, former executive director of the Fiscal Review Committee, on Jan. 6, 2015 at Rock Bottom Restaurant &amp; Brewery
Video of Fiscal Review Committee from Jan. 26, 2015 (Note the discussion on the no-bid contract to the Department of Correction that begins at minute 57), accessed May 5, 2015 
http://tnga.granicus.com/MediaPlayer.php?view_id=314&amp;clip_id=9842</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</si>
  <si>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Janell Cole, “Blunt guilty on 1 of 2 counts,” The Forum of Fargo-Moorhead, Page A1, Dec. 20, 2008.
Note: Two Republican officials were asked to comment multiple times but did not return emails and phone calls. They are House Majority Leader Al Carlson from Fargo and House Assistant Majority Leader Don Vigesaa from Cooperstown.</t>
  </si>
  <si>
    <t>Kim Burgess, statewide chief human resources officer for the Colorado Department of Personnel and Administration, during a Feb. 18, 2015, phone interview.   
Jennifer Okes, former deputy executive director of the Department of Personnel and Administration, during a May 20, 2015 phone interview.
Colorado Department of Labor and Employment, Bonuses/Commission, accessed April 23, 2015: https://www.colorado.gov/pacific/cdle/bonusescommissions</t>
  </si>
  <si>
    <t>Jim White, legislator and member of Joint Appropriations Committee, 17 April 2015, phone interview.
Minutes, Joint Committee on Appropriations, 28 July 2014 (4 reports from state agencies were presented during that meeting), http://legis.sd.gov/docs/Interim/2014/minutes/MAPP07282014.pdf.
Minutes, Joint Committee on Appropriations, 3 December 2013, http://legis.sd.gov/docs/Interim/2013/minutes/MAPP12032013.pdf.</t>
  </si>
  <si>
    <t>Interview: Stephen Key, executive director and general counsel, Hoosier State Press Association, Dec. 17 and 19, 2014, Bloomington, Ind., phone.
 Interview: Julia Vaughn, policy director, Common Cause of Indiana, Dec. 17, 2014, Bloomington, Ind. phone. 
 Interview: Luke Britt, Indiana Public Access Counselor, Dec. 16, 2014, Bloomington, Ind., phone. 
 Annual Report of the Indiana Public Access Counselor to the Indiana General Assembly, (covering July 1, 2012 through June 30, 2013), http://www.in.gov/pac/files/Annual_report_FY_2013.pdf, accessed April 28, 2015
 Annual Report of the Indiana Public Access Counselor to the Indiana General Assembly, (covering July 1, 2013 through June 30, 2014), http://www.in.gov/pac/files/Annual_report_FY_2014.pdf, accessed April 28, 2015
 Indiana Court of Appeals ruling, Jent v. Fort Wayne Police Department, Aug. 15, 2012, No. 02A03-1108-MI-388, http://www.in.gov/judiciary/opinions/pdf/08151202ewn.pdf
 Indiana Court of Appeals ruling, Anderson v. Huntington County Board of Commissioners, Jan. 29, 2013, No. 35A04-1207-MI-357, http://www.in.gov/judiciary/opinions/pdf/01291301jgb.pdf
 Indiana Supreme Court case, Betty Masariu v. Marion Superior Court No. 1, 621 N.E. 2nd 1097, 1993, http://law.justia.com/cases/indiana/supreme-court/1993/49s00-9310-or-1089-4.html</t>
  </si>
  <si>
    <t>The State Election Board usually initiates investigations when needed. Neither the Secretary of State, nor the State Elections Board can impose sanctions, but the State Election board is mandated to initiate investigations and can also authorize the Secretary of State to investigate. 
 During the 2014 election cycle the Secretary of State's office initiated five investigations related to voter registration complaints. None of them led to charges and the largest case related to the New Georgia Project was controversial and is still under investigation. 
 The New Georgia project was a push to register minority voters in time for the 2014 election. After some county registrars reported irregularities with registrations, the Republican Secretary of State called for an investigation. Project organizers cried foul saying the probe was politically motivated because fewer than one-tenth of one percent of the 51,000 voter applications submitted had irregularities. The case is still open.
 Complaints that register as investigations can be as big as alleged voter fraud or as simple as whether clothing worn to a polling place constitutes campaigning. 
 When a man wore an NRA hat to a polling place in Douglas county in October 2014, the local elections supervisor told him it constituted campaigning, which is illegal at the polls. The man complained to the Secretary of State who determined that the man had gotten the wrong information from the local official. The man is now suing the county. 
 Any sanctions against offender of election laws must come from the courts.</t>
  </si>
  <si>
    <t>Phone interview, Les Boles, Budget Development Director, S.C. Revenue and Fiscal Affairs Office, April 2, 2015
Phone interview, Brenda Hart, Interim Director of the S.C. Budget Office, Msrch 31, 2015
Phone interview, John Ruoff, lobbyist, The Ruoff Group, March 25, 2015
S.C. Comptroller General’s Monthly Detailed Spending website
https://ssl.sc.gov/SpendingTransparency/MonthlyExpenditureMain.aspx</t>
  </si>
  <si>
    <t>For the legislative auditor’s reports, the targeted agency responds with corrective actions it intends to make. The auditor generally follows up to report on how it worked out. 
 Occasionally, it takes several reports and the intervention of the Audit Advisory Council for the corrective actions to take effect. 
 Occasionally, the issue is more political and the agency drags its feet. Such is the case with the Bayou Health, which is administered by the state Department of Health and Hospitals. Bayou Health is a program much touted by Gov. Bobby Jindal that privatized Medicaid. 
The auditor found that the information was not available that could compare the costs of a government-run program versus a program administered by private contractors. 
The Legislature passed bills that demanded data be turned over. The governor vetoed the bills twice before signing. However, the information turned over, while complying with the law, still did not allow for analysis. The Legislature is tweaking the law to be more specific in order to get the comparable data it seeks.
 For internal department auditors it is presumed, but not disclosed, that their recommendations are followed.</t>
  </si>
  <si>
    <t>Lynda Gledhill, Deputy Secretary for Communications, Government Operations Agency, Sacramento, email, Apr. 2, 2015
Cal HR, Performance Bonus, webpage, accessed May 21, 2015
http://www.calhr.ca.gov/employees/Pages/performance-bonus.aspx
Sacramento Bee, "California state pay increased $1.1 billion last year, Jan. 23, 2015
http://www.sacbee.com/news/politics-government/article8042358.html</t>
  </si>
  <si>
    <t>Jacob Huebert, Liberty Justice Center, 13 February 2015, interview by email
 Updated: Judge rejects UI's attempt to dismiss Salaita FOIA suit, Julie Worth, The News Gazette, 13 February 2015, http://www.news-gazette.com/news/local/2015-02-13/updated-judge-rejects-uis-attempt-dismiss-salaita-foia-suit.html
 Public Access Counselor 2013 annual report, accessed Feb. 15, 2015, http://foia.ilattorneygeneral.net/pdf/Public_Access_Counselor_Annual_Report_2013.pdf 
 Public Access 
 Counselor 2005 annual report, accessed Feb. 15, 2015, http://foia.ilattorneygeneral.net/pdf/Public_Access_Counselor_Report_05.pdf 
 Closing imaginary loopholes in Illinois Public Records Law, Illinois Policy, 24 April 2015, https://www.illinoispolicy.org/closing-imaginary-loopholes-in-illinois-public-records-law/
 Public Access Opinion 15-001, 15 January 2015, http://foia.ilattorneygeneral.net/pdf/opinions/2015/15-001.pdf
 Public Access Opinion 15-002, 23 January 2015, http://foia.ilattorneygeneral.net/pdf/opinions/2015/15-002.pdf</t>
  </si>
  <si>
    <t>Rebecca Boone, Idaho correspondent, Associated Press; Monday, Dec. 15, 2014, at the Idaho State Capitol
Brian Kane, assistant chief deputy Idaho Attorney General,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Peter Morrill, vice president, Idahoans for Openness in Government, Friday, Jan. 2, 2015, by telephone
"Sandpoint bars the public from rail issues meeting," Coeur d'Alene Press, Dec. 12, 2014, http://www.openidaho.org/2014/12/sandpoint-bars-the-public-from-rail-issues-meeting/ "Prosecutor: No open meeting law violations," Coeur d'Alene Press, Nov. 1, 2014, http://www.openidaho.org/2014/11/prosecutor-no-meeting-law-violations/</t>
  </si>
  <si>
    <t>Terry Madonna, director, Franklin and Marshall College's Center for Politics &amp; Public Affairs, 23 April 2015, interview by phone.
Mike Wood, research director, Pennsylvania Budget and Policy Center, Harrisburg, Pa., 24 April 2015, interview by email. 
Cabinet Expense Report, Governor's website, accessed July 2015, https://www.governor.pa.gov/cabinet-expense-report/</t>
  </si>
  <si>
    <t>Janis Harrison, Department of Finance and Administration Statewide Program Manager, February 17, 2015, telephone interview. 
Tim Leathers, deputy director, Arkansas Depatment of Finance and Administration, February 4, 2015, telephone interview.
Department of Finance and Administration Policy 20.14, “Merit Increase Pay,” 2011. 
http://www.dfa.arkansas.gov/offices/personnelManagement/policy/Documents/20_14MeritIncreasePay.pdf</t>
  </si>
  <si>
    <t>The Division of Elections does occasionally initiate its own investigations, although most of its investigations, which center on voting irregularities or fraud, are complaint-based. "Generally, the Division of Elections responds to incoming complaints/inquiries. However, the Division can initiate inquiries," wrote Division of Elections spokeswoman Meredith Beatrice. 
When the Division does investigate, it does so in conjunction with the Florida Department of Law Enforcement. But lately, fraud investigators in Florida are mainly coming up empty-handed. 
The Miami Herald reported in 2013 on several such investigations handed to the Florida Department of Law Enforcement by the Secretary of State (and Division of Elections). One  involved an education fund that aimed to increase voter registration among under-represented groups, where the FDLE concluded it could make no arrests. Another involved a vendor for the Republican Party of Florida, and an arrest was made of a man who stole the identity of a former girlfriend’s ex-husband. 
"He admitted to fraudulently filling out two voter registration forms. And that was it," the Herald reported. "The rather meager findings of both investigations were in keeping with others that have concluded this year. None have found fraud on a significant scale."   
If probable cause is found that a violation occurred, the findings are reported to the statewide prosecutor or the state attorney for the judicial circuit in which the alleged violation occurred for prosecution. In other words, the Division of Elections has no power to impose sanctions and in practice has not.</t>
  </si>
  <si>
    <t>Hawaii Ethics Commission Won’t Budge on Releasing Financial Disclosures, Nathan Eagle, Honolulu Civil Beat 24 September 2014,
http://www.civilbeat.com/2014/09/hawaii-ethics-commission-wont-budge-on-releasing-financial-disclosures/
OHA appeals violation ruling, Timothy Hurley, Honolulu Star-Advertiser, 15 December 2014,
http://www.staradvertiser.com/newspremium/20141215_OHA_appeals__violation_ruling.html?id=285796561
Carlotta Amerino, Office of Information Practices, staff attorney, 29 December 2014, Honolulu, Hawaii, telephone
2013-2014 Rules of the Senate, Hawaii State Senate, revised 21 January 2014, http://www.capitol.hawaii.gov/session2013/docs/2013-2014SenateRules.pdf
Rules of the House of Representatives, State of Hawaii House of Representatives, 2013-2014, accessed 17 January 2015, http://www.capitol.hawaii.gov/session2013/docs/2013HouseRules.pdf
A Happy Ending: Release of Public Records Ends Civil Beat Lawsuit, Nathan Eagle, Civil Beat, 1 July 2015, http://www.civilbeat.com/2015/07/a-happy-ending-release-of-public-records-ends-civil-beat-lawsuit/</t>
  </si>
  <si>
    <t>Elaine Manlove, Delaware's elections commissioner, says the commissioner's office rarely, if ever, initiates investigations. The only reports of investigation in the local news media relate to political financing issues, but the commissioner says her office has never imposed sanctions under a 2012 law intended to require full disclosure on political advertisements. 
Manlove investigated complaints in October 2014 that a Delaware House Republican committee failed to properly disclose the purchase of political mailers. The mailers themselves clearly appeared to lack required disclosure of purchaser information. Manlove had not acted to fine the group by an interview in mid-January 2015.</t>
  </si>
  <si>
    <t>Byron Schlomach, Goldwater Institute Center for Economic Prosperity Director, telephone interview 3/2/15
Gov. Brewer gives staff big bonuses despite budget cuts, Craig Harris, The Arizona Republic, December 31, 2014  http://www.azcentral.com/story/news/arizona/investigations/2014/12/30/gov-brewer-gives-staff-big-bonuses-despite-budget-cuts/21084433/
Laurie Roberts, The Arizona Republic, December 31, 2014
http://www.azcentral.com/story/laurieroberts/2014/12/31/brewer-doles-out-bonuses-to-staff/21104669/
Brewer's big bonus boondoggle, EJ Montini, The Arizona Republic, December 31, 2014  http://www.azcentral.com/story/ejmontini/2014/12/31/brewer-bonuses-staff/21103429/</t>
  </si>
  <si>
    <t>Although SEEC initiates investigations and imposes sanctions, one result of the 2011 cutbacks in staff and other resources is that most of the agency's investigations are in response to complaints from the public or referrals from a town clerk or the Secretary of the State's office. Before the cuts, the commission had more often initiated its own probes.
Nevertheless, according to the agency spokesman, it investigates between 170 and 220 cases a year. 
One example involved the violation of campaign contribution statutes by an Orange resident who "made up to 29 contributions [to a state Senate candidate] in the name of other individuals." The commission fined him $20,000. (File No. 2014-163)
Another case involved the Republican and Democratic assistant registrars of voters for Windsor (File No. 2013-001), and a complaint alleging a violation of voting statutes involving a disabled nursing home resident in a special election for a state House seat in 2012.  After an investigation,  SEEC concluded that although both assistant registrars and the nursing home violated statutes regarding the casting of the ballot, there was no intent to do so, and, in fact, all three of the entities thought they were following the correct procedure. No fines were levied.</t>
  </si>
  <si>
    <t>Hollie Mannheimer, Executive Director, Georgia First Amendment foundation, telephone interview January 10, 2015;
 Phone interview with Lori Geary, Capitol Reporter, WSBTV, February 27, 2015
 “Ethics Memo Raises Big Questions”, Aaron Gould Sheinin &amp; James Salzer, Atlanta Journal Constitution, July 19, 2014, http://www.ajc.com/news/news/state-regional-govt-politics/ethics-memo-raises-big-questions/ngjCy/;
 “WRAS student DJs accuse GPB leadership of violating open records,” Creative Loafing, January 22, 2015." Max Blau, January 22, 2015,
 http://clatl.com/freshloaf/archives/2015/01/22/wras-student-djs-accuse-gpb-leadership-of-violating-open-records-laws</t>
  </si>
  <si>
    <t>John Mullen is the legislative advocate for the Oregon Law Center. He was interviewed by phone Feb. 11. 
Steve Buckstein is the co-founder and senior policy analyst at Cascade Policy Institute. He was interviewed by phone March 16.
Oregon Blue Book, Legislative Statutory Committees and Interim Offices http://bluebook.state.or.us/state/legis/legis16.htm, accessed March 16, 2015.</t>
  </si>
  <si>
    <t>March 19, 2015, email interview with Kate Sheehan, director of the Division of Personnel and Labor Relations;
March 2, 2015, phone interview with Jim Duncan, president of the Alaska State Employees Association; 
Alaska State Employees Association Collective Bargaining Agreement (http://doa.alaska.gov/dop/fileadmin/LaborRelations/pdf/contracts/GGU20132016Final.pdf), accessed March 2, 2015; 
ASEA General Government Pay Schedule (http://doa.alaska.gov/dof/payroll/sal_sched/0714ggw.pdf), accessed March 2, 2015;</t>
  </si>
  <si>
    <t xml:space="preserve">The Secretary of State has a trained unit of peace officer investigators to  initiate investigations of possible Elections Code violations and respond to Elections Code violation complaints.  Cases are referred to either the local district attorney or the state Attorney General for prosecution.  Cases are referred to either the local district attorney or the state Attorney General for prosecution. The final decision on prosecution rests with these officials. In 2014, however, the state referred no cases for prosecution. In 2013, it referred seven cases but has no records of what happened to these referrals. </t>
  </si>
  <si>
    <t>Jackie Graham, director of the Alabama Personnel Department, June 2, 2015, telephone interview.
"State Of Alabama 2014-2015 Merit System Employment Guide," State Personnel Department, December 2014. http://www.personnel.state.al.us/downloads/jobsbook.pdf, accessed June 7, 2015.
“One-time bonus for state workers approved,” Kala Kachmar, reporter, the Montgomery Advertiser, April 4, 2014. http://www.montgomeryadvertiser.com/story/news/politics/legislature/2014/04/04/one-time-bonus-for-state-workers-approved/7291023/,  accessed Aug. 21, 2015.</t>
  </si>
  <si>
    <t>The Election Division of the Secretary of State's office has an investigator on staff who handles complaints, assesses them, and does a due diligence inquiry to see if complaints warrant a formal investigation by the Secretary of State. The office has been accused of going overboard in its investigations.
 In 2013, then-Republican Secretary of State Scott Gessler referred 155 cases of alleged “non-citizen voters” to 15 county district attorneys in Colorado, which led to two misdemeanor prosecutions.
 A Democratic political consultant was quoted in The Denver Post as calling the investigation “massive overkill.” 
 There have been no sanctions by the Elections Division in the past two years according to the Secretary of State’s office. The Secretary of State is not mandated to impose sanctions. Penalties are left up to the courts.</t>
  </si>
  <si>
    <t xml:space="preserve">Most of the audits of the executive branch conducted by the Kentucky Auditor of Public Accounts result in swift corrections, including replacing agency leaders if necessary. There is no evidence of government agencies failing to respond to audits since January 2013. 
Occasionally, though, the audits prompt defensive push-back from the agencies they review, such as a 2013 exam of Kentucky's Emergency Management Department. Of the nine serious findings of a hostile work environment, improper spending, insufficient documentation and a conflict of interest in procurement, the agency's leader disagreed with six of them in his official response to the audit. Ultimately, in that case, the governor demanded the resignation of the head of the department so that the auditor's suggested reforms could begin. 
In other cases, the auditor's office has to remind agencies of potential weaknesses in their processes and controls during the statewide single audit, which is conducted each year, if those weaknesses haven't been addressed. The Health and Family Services Cabinet, however, disagreed with a series of the auditor's recommendations in the statewide audit released in March 2014 that called for strengthening policies and controls on foster care and adoption payments to ensure proper documentation and payment from the correct accounts. 
The auditors and health cabinet officials outlined their disagreements over the recommendations in the final report, and the weaknesses will be reviewed in the 2015 single audit, in which case auditors will determine whether the cabinet has found ways to address the potential problems. </t>
  </si>
  <si>
    <t>There are no bonuses in Wyoming government. The state does dole out pay increases based on performance evaluations and experience, but they are not bonuses. They are generally not unexpected pay increases.
“We don’t give arbitrary bonuses,” said Dean Fausset, Wyoming Department of Administration and Information Director. “They’re all based on an objective performance evaluation system.”</t>
  </si>
  <si>
    <t>Phone interview March 17, 2015, with Jim Morrill, politics and government reporter for The Charlotte Observer.
Phone interview March 25, 2015, with Don Carrington, investigative reporter and editor  Carolina Journal. 
WRAL Article, Nov. 24, 2010, no byline. Easley Pleads to Campaign Finance Violation.
http://abc11.com/archive/7805624/.</t>
  </si>
  <si>
    <t>• Jeremy Schroeder, Common Cause Minnesota, Executive Director, 30 March 2015, St. Paul, Minnesota, phone interview. 
 • Rachel E. Stassen-Berger, Capitol Bureau Chief, Pioneer Press, 31 March 2015, St. Paul, Minnesota, in-person interview.
 • Lobbyist influence in the 2014 legislative session, David Schultz, Twin Cities Daily Planet, 3 September 2015, http://www.tcdailyplanet.net/blog/david-schultz/lobbyist-influence-2014-legislative-session 
 • Lobbyist Principals that have not Filed the 2014 Annual Report of Disbursements Due on March 16, 2015, Minnesota Campaign Finance and Public Disclosure Board, 7 April 2015, http://www.cfboard.state.mn.us/lobby/PrincNotFileDisburseR.html</t>
  </si>
  <si>
    <t xml:space="preserve">Rich Robinson, director of Michigan Campaign Finance Network, phone interview, March 11
Bob LaBrant, lobbyist and legal counsel, Michigan Chamber of Commerce, Sterling Corporation political consulting firm, phone interview, March 16, 2015 
John Pirich, former state assistant attorney general, attorney for Honigman Miller firm specializing in election law and campaign finance, phone interview, June 5, 2015
Lobby Registration Act Manual 
http://www.michigan.gov/sos/0,4670,7-127-1633_11945---,00.html                                </t>
  </si>
  <si>
    <t>State civil service employees do not receive bonuses, only merit pay which has to be justified by their record of performance and Discretionary Equity or Retention Adjustments (DERA). But even merit pay is volatile. Gov. Scott Walker suspended merit raises and retention pay raises in  February 2015 in an attempt to balance the budget. An exception is the State of Wisconsin Investment Board, which gives substantial bonuses to its employees. For example, David Villa, chief investment officer of the State of Wisconsin Investment Board,  received a $660,378 bonus, leading a list of more than 140 SWIB employees who will receive bonuses totaling nearly $13.3 million based on improved financial results for the state-run employee pension system.</t>
  </si>
  <si>
    <t>William Eimicke, Columbia University, Professor of International and Public Affairs, April 1, 2015, New York, email; 
Cuomo's Office Hobbled Ethics Inquiries by Moreland Commission, Susanne Craig, William K. Rashbaum and Thomas Kaplan, New York Times, July 23, 2014, http://www.nytimes.com/2014/07/23/nyregion/governor-andrew-cuomo-and-the-short-life-of-the-moreland-commission.html ; 
NY prosecutor Preet Bharara disputes Gov. Cuomo's corruption claim, by Ari Melber, MSNBC, Feb. 10, 2015, http://www.msnbc.com/msnbc/prosecutor-preet-bharara-disputes-gov-cuomo-corruption-claim</t>
  </si>
  <si>
    <t>Attorney Ed Stier, former state and federal prosecutor,  2/5/15 phone interview., Margolin   
Josh Margolin, ABC News reporter and former statehouse reporter for The Star-Ledger, 2/8/15 interview.       
New Jersey Attorney General Quits, NY Times, By LAURA MANSNERUS and DAVID W. CHEN, August 16, 200: 6http://www.nytimes.com/2006/08/16/nyregion/16farber.html</t>
  </si>
  <si>
    <t>All sources accessed on Jan. 31 and Feb. 1, 2015:
Interview, David Bernstein, political journalist, Boston Magazine, WGBH-TV,  Richmond, VA, Jan. 29, 30, 2015, by telephone and email 
Example of 2014 lobbying expenditure reports for Travaglini, Eisenberg &amp; Kiley; 
http://www.sec.state.ma.us/LobbyistPublicSearch/Summary.aspx?PeriodId=2014&amp;RefId=12528
http://www.sec.state.ma.us/LobbyistPublicSearch/Summary.aspx?PeriodId=2014&amp;RefId=1941
Massachusetts Secretary of State, Lobbying Division
http://www.sec.state.ma.us/lob/lobidx.htm
Years don’t erase the complexity of the DiMasi case, Andrea Estes, Reporter, Boston Globe, Boston, MA, October 29, 2014
http://www.bostonglobe.com/metro/2014/10/29/coakley-stumbles-describing-her-role-prosecution-house-speaker-dimasi/tnJBtlRhAcjBLOloanZxeN/story.html
There goes another million in casino lobbying, David Berstein, Contributing Writer, Boston Magazine, Boston, MA, July 7, 2013
http://www.bostonmagazine.com/news/blog/2013/07/23/million-in-casino-lobbying-massachusetts/</t>
  </si>
  <si>
    <t>State government is prohibited from giving its employees bonuses and no bonuses have been given to civil servants during the study period.</t>
  </si>
  <si>
    <t>Julie Ann Grimm, Santa Fe Reporter, editor, 3 April 2015, via phone.
Rob Nikolewski, Watchdog.org, former state capitol reporter, 10 April 2015, via phone.
Viki Harrison, Common Cause New Mexico executive director, 30 March 2015, via phone.</t>
  </si>
  <si>
    <t>Interview 1/19-15 with Sandi Chereb, Las Vegas Review-Journal political reporter, Carson City.
Interview 1/19-15 with Barry Smith, executive director, Nevada Press Association, Carson City.
Phone interview 1/19-15 with Mike Willden, Gov. Brian Sandoval's chief of staff. 
"Attorney: Nevada Gov. Gibbons cleared in FBI probe," Nov. 2, 2008, by Matt Apuzzo and Brendan Riley, Associated Press</t>
  </si>
  <si>
    <t>Interview with Maryland Ethics Commission executive director Michael Lord by telephone 3/12/15; 
Interview with Bryan Sears, reporter, Daily Record, by telephone, 3/15/15; 
Interview with Michael Dresser, reporter, Baltimore Sun, by telephone 3/21/15
Ethics enforcement here: http://ethics.maryland.gov/conflict-of-interest-public-orders/ accessed 4/29/15
See a sample report here (J. Darrell Carrington): https://lobby.ethics.state.md.us/print/pdf.cfm?page=activity&amp;regID=34257&amp;actID=48511, accessed on May 29, 2015</t>
  </si>
  <si>
    <t>Annmarie Timmins, Concord Monitor, courts and state house reporter 1994-2014 (approximately), Feb. 6, 2015, Lowell, Mass., phone 
Dan Tuohy, New Hampshire Union Leader, senior political reporter, Feb. 4, 2015, Lowell, Mass., phone
Charles Arlinghaus, The Josiah Bartlett Center for Public Policy, president, January 22, 2015, Lowell, Mass., phone</t>
  </si>
  <si>
    <t>By rule, bonuses don't exceed 15 percent unless the director of the state agency approves an exception. However, there was a moratorium on bonuses that took effect in 2009 until June 2013. Only 11 state employees received bonuses in fiscal 2014, according to data from the Office of Financial Management. Another 174 received cash recognition awards, but those can be no more than $200.</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</si>
  <si>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Naomi Schalit, Senior Reporter, Maine Center for Public Interest Reporting, 25 February 2015, In person interview.
 The Lobbyists are Coming, Steve Mistler Capitol Ticker Blog, 9 February 2015, Portland Press Herald.
 http://contributors.pressherald.com/politics/capitol-ticker/morning-briefing-2-9-15-lobbyists-coming/
 Lobbyist Disclosure Form, Michael Saxl, January 2014, accessed March 13, 2015, https://secure.mainecampaignfinance.com/PublicSite/SearchPages/FilingAmendmentSelect.aspx?FilingID=121810
 Lobbyist Disclosure Form, John Hennessy, January 2014, accessed March 13, 2015, https://secure.mainecampaignfinance.com/PublicSite/SearchPages/FilingAmendmentSelect.aspx?FilingID=118778</t>
  </si>
  <si>
    <t>Jim Radda, Ninth District Circuit Court Judge, State of Wyoming, May 8, 2015, phone. 
Wyoming Supreme Court reverses district court decision on fracking fluids, Benjamin Storrow, Casper Star-Tribune, March 12, 2014
http://trib.com/business/energy/wyoming-supreme-court-reverses-district-court-decision-on-fracking-fluids/article_7d15a01f-df71-5786-99fb-f4685d0c7279.html
Poll shows which judges are worthy of retention, Sarah Zoellick, Wyoming Tribune-Eagle, Oct. 27, 2014
http://wyomingnews.com/articles/2014/10/27/news/20local_10-27-14.txt#.VU_hbGbQk7A</t>
  </si>
  <si>
    <t>No such law exists. 
Illinois Compiled Statutes, 5 ILCS 420/Art. 4A, Illinois Governmental Ethics Act - Disclosure of Economic Interest, Jan. 1, 2011, http://www.ilga.gov/legislation/ilcs/ilcs4.asp?DocName=000504200HArt.+4A&amp;ActID=129&amp;ChapterID=2&amp;SeqStart=5300000&amp;SeqEnd=6300000</t>
  </si>
  <si>
    <t>James Alexander, retired executive director, Wisconsin Judicial Commission, phone interview Jan. 28, 2015; email interviews Feb. 3, Feb. 8 and Feb. 10, 2015.
James Boll, retired Dane County Circuit judge, face-to-face interview, Feb. 8, 2015
Wisconsin Judicial Commission Annual Report 2013, http://www.wicourts.gov/courts/committees/judicialcommission/annualreport.pdf
---
Peer Reviewer sources:
"Wisconsin Supreme Court Ignores Conflicts of Interest &amp; All Relevant Precedent to Strike Down State Restrictions on Coordinated Spending and End Scott Walker John Doe Investigation" Campaign Legal Center, July 15, 2015, http://www.campaignlegalcenter.org/news/press-releases/wisconsin-supreme-court-ignores-conflicts-interest-all-relevant-precedent-strike</t>
  </si>
  <si>
    <t>No such law exists.
 Government Transparency and Campaign Finance Act (2014). Powers and duties of the commission § 21-5-6 (b) (8), http://ethics.ga.gov/wp-content/uploads/2011/08/2014-B%20GA%20Govt%20Transparency%20and%20Campaign%20Finance%20Act%20effective%20Januay%2031%202014%20INCORPORATING%20HB310%20and%20SB297%20FINAL.pdf
 Maria Bazile, Compliance and Education Manager with the Georgia Government Transparency and Campaign, telephone interview, February 6, 2015.</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</si>
  <si>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 23, 2015
 Louisiana Ethics Administration Program Disclosure portal, accessed April 13, 2015
 http://ethics.la.gov/EthicsCharges/CustomSearch.aspx?SearchName=SearchbySubjectMatters 
 Code of Ethical Behavior, Louisiana Lobbyists Association, Nov. 8, 2011
 http://nebula.wsimg.com/081cf97ac605e7df6e5353bcd70e5ea6?AccessKeyId=C3F6151D4003FBD536E4&amp;disposition=0&amp;alloworigin=1 
 Louisiana Lobbying and Reporting, Lemle and Kelleher LLP, updated October 2013
 http://www.lawforchange.org/images/lfc/LouisianaLobbying.pdf</t>
  </si>
  <si>
    <t>Stephanie Simpson, administrative assistant in the Kanawha County Circuit Court, in a telephone interview from her office in Charleston WV on Jan. 9, 2015.
Retired attorney Kemp Morton in a telephone interview from his home in Huntington WV Jan. 15, 2015.
Steve Canterbury, administrator of the West Virginia Supreme Court, in a telephone interview from his office in the state Capitol Jan. 6, 2015.
WV Supreme Court Web site for a comprehensive list of opinions, accessed on April 22, 2015.
http://www.courtswv.gov/supreme-court/opinions.html</t>
  </si>
  <si>
    <t>Kathy George, attorney with Harrison-Benis in Seattle. Former reporter and board member of Washington Coalition for Open Government, email 3/10/2015; 
Mike Carter, courts reporter, The Seattle Times, email interview 4/13/2015;
Washington Courts Supreme Court and Court of Appeals Opinions, accessed 4/14/2015
https://www.courts.wa.gov/opinions/?fa=opinions.recent</t>
  </si>
  <si>
    <t>In 2013, some Republican members of the legislature said they wanted to overhaul operations of the Governmental Ethics Commission because of what they called its bias against conservative elected officials. Bills that would have expanded the commission's membership and set a limit on how many terms commissioners can serve did not pass. 
The GEC budget has been reduced since 2013 and the GEC staff now consists of seven employees, compared to nine previously. Since 2013, the commission has not assessed a penalty of more than $500 against anyone, compared to fines of $5,000 or more in earlier years.  
In an interview, GEC executive director Carol Williams described the commission as "independent" and "not under the jurisdiction of anybody." 
Five of the commission's current eight members (one position is vacant) have been appointed by state officials who identify themselves as strongly conservative Republicans. Commissioners are appointed by members from all three branches of government.  
In July 2014, the GEC fined a Democratic congressional candidate $100 for improperly transferring $1,000 from her state Senate campaign to her congressional race, after the state Republican Party filed a complaint. 
The same month, the GEC notified Republican Gov. Sam Brownback's campaign that a $2,000 contribution from a California congressman's campaign violates a state law against candidates receiving money from other local, state and federal campaigns and would have to be returned. Williams was quoted, in paraphrase, as saying Brownback could be fined if someone filed a complaint against him.</t>
  </si>
  <si>
    <t>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Appellate lawyer L. Steven Emmert, Sykes, Bourdon, Ahern &amp; Levy, Virginia Beach, Va., interview by email, 1 May 2015.
Supreme Court of Virginia Opinions, accessed 5 May 2015. http://www.courts.state.va.us/scndex.htm
Shannon v. Commonwealth, decision by Supreme Court, 26 February 2015. http://www.courts.state.va.us/opinions/opnscvwp/1141455.pdf
"Analysis of February 26, 2015 Supreme Court Opinions," L. Steven Emmert, Virginia Appellate News &amp; Analysis. http://www.virginia-appeals.com/scv_opinion.aspx?id=484
Jones v. Commonwealth, record 131385, decision by Supreme Court of Virginia, 31 October 2014. http://www.courts.state.va.us/opinions/opnscvwp/1131385.pdf
Court of Appeals of Virginia Published Opinions, accessed 5 May 2015. http://www.courts.state.va.us/wpcap.htm
Opinion of Court of Appeals in Commonwealth v. Greer, 1898-13-1, 22 July 2014. http://www.courts.state.va.us/opinions/opncavwp/1898131.pdf</t>
  </si>
  <si>
    <t>Michael Cox, Communications and Outreach Director for Oregon State Treasurer Ted Wheeler, April 7, 2015,  interviewed by phone and email. 
Oregon Government Ethics Law by the Oregon Government Ethics Commission, October 2010, page 21, http://www.oregon.gov/OGEC/docs/public_official_guide/2010-10_po_guide_october_final_adopted.pdf
Advisory Opinion No. 11A-1002 by the Oregon Government Ethics Commission, Oct. 7, 2011 (currently in use as a governing document), http://www.oregon.gov/OGEC/docs/opinions/2011_advisory_opinions/11a-1002.pdf.</t>
  </si>
  <si>
    <t>Texas Supreme Court Chief Justice Nathan Hecht, interview, state capitol, Jan. 19, 2015
Former Texas Supreme Court Chief Justice Wallace Jefferson, name partner with Alexander Dubose Jefferson &amp;  Townsend,  telephone interview, Jan. 21, 2014.
Alex Winslow, director, Texas Watch, interview, Jan. 18, 2015</t>
  </si>
  <si>
    <t>Nevada law does not use the term "coordinated" in referring to fundraising for an outside group. There is no prohibition on candidates raising money for PACs or other outside groups. There are no limits on contributions to PACs or other outside groups, and no limits on their expenditures as long as they are independent of a candidate's campaign.
  In a 2014 election-cycle case, a PAC responded to a complaint alleging inadequate disclosure by stating that it didn't have to disclose donors if it didn't seek votes for or against a specific candidate or issue. The PAC, headed by Republican activist Tony Dane, had sent out a campaign mailer that stated two GOP Assembly members had "gone to the dark side." The case remains under review by the secretary of state's office.</t>
  </si>
  <si>
    <t>Brent Johnson, lead attorney, Utah State Courts, in-person interview, March 13, 2015. Salt Lake City.
Jeff Hunt; attorney with Parr, Brown, Gee, Loveless; in-person interview on February 19, 2015, Salt Lake City.
Ben Whisenant, attorney and law professor, in-person interview on February 27, 2015, Salt Lake City.</t>
  </si>
  <si>
    <t>Chief Superior Judge Brian Grearson personal interview Feb. 17, 2015.
Dan Barrett, staff attorney VT ACLU telephone interview Feb. 19, 2015.
Essex County State’s Attorney Vincent Illuzzi, telephone interview Feb. 20, 2015.</t>
  </si>
  <si>
    <t>112.322 Duties and powers of commission, 2014, http://www.leg.state.fl.us/Statutes/index.cfm?App_mode=Display_Statute&amp;Search_String=&amp;URL=0100-0199/0112/Sections/0112.322.html</t>
  </si>
  <si>
    <t>Tom Spencer, executive director of the Oklahoma Teachers Retirement System, telephone interview, 2/20/15 11 a.m. 
Joseph Fox, executive director for Oklahoma Public Employees Retirement System, 2/26/15 4 p.m. 
Gary Jones, state auditor and inspector/member of the pension oversight commission, telephone interview 3/25/15 3:30 p.m.
Request for proposal for investment consultants for the Oklahoma Teachers Retirement fund: https://drive.google.com/file/d/0B0BgaBXva60WeEZkcVJET0Z1bW8/view?usp=sharing</t>
  </si>
  <si>
    <t>Candidates helping outside groups raise funds is considered a "coordinated expenditure" in the Administrative Rules of Montana, 44.10.323. Coordinated expenditures should be reported as "in-kind" contributions. 
In-kind expenditures are considered the same as other contributions under the laws governing contribution limits, according to Montana Code Annotated title 13, chapter 37, part 2, section 16. 
Under those contribution limits, political committees and individuals may not contribute more than $500, pre-inflation adjustment, to candidates for governor or lieutenant governor per election, more than $250 to other statewide candidates, or more than $130 for any other statewide office.</t>
  </si>
  <si>
    <t>No such law exists. The funds spent by an outside group are not subject to donation limits, regardless if the candidate helped raise the funds.</t>
  </si>
  <si>
    <t>Allan Ramsaur, executive director of the Tennessee Bar Association, in an interview on Dec. 17, 2015 at Tazza.
Tennessee Administrative Office of the Courts press release on Supreme Court ruling on Summary judgment decision, July 15, 2014 http://www.tncourts.gov/press/2014/07/15/supreme-court-requires-trial-courts-explain-rulings-summary-judgment-motions 
Court opinions on the Administrative Office of the Courts website, accessed May 5, 2015
http://www.tncourts.gov/</t>
  </si>
  <si>
    <t>While legal provisions have helped remove the Inspector General's position and State Ethics Commission from the political fray, results of investigations made by them have not led to full confidence in the office's effectiveness by all. 
Inspector General Cynthia Carrasco says she has not experienced or seen any type of political interference in her or the Ethics Commission's actions since she has been with the agency since 2006. One provision that contributes to the independence, she said, is that the Inspector General cannot be removed from office during his or her term, except for malfeasance or derelection of duty. The governor appoints the Inspector General, whose term runs with the governor's terms. 
 The five ethics commission members are also appointed by the governor, but no more than three can be of the same party. The governor also picks the chairman of the commission. 
 John Ketzenberger, executive director of the Indiana Fiscal Policy Institute in Indianapolis, said, "I think they operate independently and try to operate away from political influence, but I don't think they are effective at that."
He said the state's Inspector General has a long history of being asked to look into something and then finding no wrongdoing. 
 "I don't think (the office) is a particularly effective watchdog, but I'm not sure why. I don't have a lot of confidence they will be thorough and impartial. But I don't think anybody said they should or shouldn't do something."
Ketzenberger said it's more of a matter of the inspector not being as thorough or as tough as he or she should be.
 The real problem, says Ray Scheele, co-director of the Bowen Center for Public Affairs and a political science professor at Ball State University, is the State Ethics Commision has a very limited grant of power regarding who it oversees and it doesn't have any real enforcement power to take action.
 The House and Senate Ethics Committees are made up of three members each appointed by the presiding officer in the majority party and the minority party leader. As can be expected in a political setting, they may act in accordance with the beliefs and standards of their political party and its leaders. Since each party has three members each, they have to reach some type of consensus or at least get four members to agree in order to take action. However, the House and Senate leaders who appoint members may replace any member at any time during their term, so if a member doesn't act in accordance with his/her leader's views, then the leader is free to replace them. (Indiana Code 2-2.2, Section 3a)
 Still, Julia Vaughn, policy director of Common Cause Indiana, said the disclosure requirements under the new state ethics law (Indiana Code 2-2.2) provide much more transparency than currently exists, but Vaughn would like to see enforcement of legislative ethics rules under control of an independent commission, not a panel of lawmakers.
 The Indiana Commission on Judicial Qualifications members are elected by attorneys in the state or appointed by the governor to act independently, following the rules under the Indiana Judicial Code of Ethics. Instances of any members allegedly acting out of fear or favor of any other body were not brought to light in the media during the study period.</t>
  </si>
  <si>
    <t>Updated registration statement for executive agency lobbyist instructions, Kentucky Executive Branch Ethics Commission, no date,  http://ethics.ky.gov/SiteCollectionDocuments/lobbying/updatedregistrationlobbyistinstructions.pdf accessed 24 January 2015.
Reports of employers and legislative agents (lobbyists) webpage, Kentucky Legislative Ethics Commission, January 2015, http://klec.ky.gov/Reports/Pages/Employers-and-Legislative-Agents.aspx accessed 24 January 2015.
Employers and legislative agents statement of expenditures webpage, Kentucky Legislative Branch Ethics Commission, no date, http://klec.ky.gov/Code-of-Ethics/Employers-and-Legislative-Agents/Pages/Statement-of-Expenditures.aspx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Richard Beliles, Common Cause of Kentucky, chairman of the Kentucky chapter of the watchdog group and attorney, 16 January 2015, Louisville, phone interview.</t>
  </si>
  <si>
    <t>David Graham, ‎communications manager, Ohio Police and Fire Pension Fund, Columbus, 2-6-15 email 
Aristotle Hutras, Aristotle Group principal, previously 22 years as director of the Ohio Retirement Study Council, Columbus, 2-20-15 interview
Ohio Public Employee Retirement System board meeting minutes from 2014: https://www.opers.org/about/board/meetings/2014index.shtml 
Ohio Public Employee Retirement System board meeting minutes from 2013: https://www.opers.org/about/board/meetings/2013ds.shtml 
OPERS minutes of Sept. 19, 2012, showing a recusal (Page 9): http://www.toth4opers.com/uploads/1/4/8/8/14886906/minutes-sept19.2012bdminutes.pdf 
Minutes of Ohio Police &amp; Fire Board of Trustees Investment Committee/Board, March 26, 2014 (not available online).</t>
  </si>
  <si>
    <t>David Hunter, CEO of Retirement and Investment Office, email, March 22, 2015.
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
Steve Horn, "Documents: Petraeus Fracking Field Trip Reveals ND Government, Oil, Private Equity Nexus," Huffington Post, May 22, 2014, http://www.huffingtonpost.com/steve-horn/documents-petraeus-fracki_b_5375798.html, accessed May 1, 2015.
Steve Horn, "Emails: ND Ethics Law Potentially Broken on Petraeus Fracking Trip," Huffington Post, June 12, 2014, http://www.huffingtonpost.com/steve-horn/emails-nd-ethics-law-pote_b_5486796.html, accessed May 1, 2015.</t>
  </si>
  <si>
    <t>Charles S. Johnson, Lee Newspapers State Bureau, Bureau Chief, 5 February 2015, Helena, Montana, telephone
Bruce Tutvedt, State Senator, Kalispell (R), 2 February 2014, email, Kalispell, Montana.
Mitch Tropila, State Representative, Great Falls (D), 20 March 2015, telephone, Helena, Montana. 
Montana Department of Justice News 2013-015, https://dojmt.gov/2014/</t>
  </si>
  <si>
    <t>Gavin Geis, executive director, Common Cause Nebraska, in-person interview, The Mill coffeeshop, March 11, 2015
Vince Powers, chairman, Nebraska Democratic Party, phone interview, March 16, 2015
J.L. Spray, chairman, Nebraska Republican Party, phone interview, March 12, 2015</t>
  </si>
  <si>
    <t>No such law exists.
29 Del code 5812: First Approved July 8, 1983</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</si>
  <si>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Robynn Kuhlmann, University of Central Missouri, 10 April 2015, Warrensburg, MO, interview conducted by phone.
Thomas Schweich, Audit of the Office of the Governor, September 2012, accessed 12 April 2015, http://auditor.mo.gov/Repository/Press/2012-95.pdf
Marie French, “Missouri lawmaker takes first step to impeach Gov. Jay Nixon,” St. Louis Post-Dispatch, 6 February 2014, accessed 13 April 2015, http://www.stltoday.com/news/local/govt-and-politics/missouri-lawmaker-takes-first-step-to-impeach-gov-jay-nixon/article_81b00ff9-c709-57ed-995f-956dbffd2823.html
Opinion of the Supreme Court, Thomas Schweich v. Jeremiah Nixon No. SC92750, 1 October 2013, accessed 13 April 2015, http://www.courts.mo.gov/file.jsp?id=66195</t>
  </si>
  <si>
    <t>Carol Williams, executive director of the Governmental Ethics Commission, telephone interview March 11, 2015.                                                                                               
Dale Goter, lobbyist for city of Wichita, telephone interview April 16, 2015
Governmental Ethics Commission annual report: http://ethics.ks.gov/GECSummaries/Annual%20Report%202014.pdf</t>
  </si>
  <si>
    <t>In an interview, State Auditor Mary Mosiman said that state agencies are usually very responsive to recommendations made in annual audits. She noted that management has an opportunity to respond to the office's recommendations at the end of each audit before the final report is released to the public. 
Audits by the state auditor’s office include both the office’s findings and responses from the agencies. Bernardo Granwehr, chief of staff and legal counsel for the auditor’s office said executive branch agencies often incorporate the changes suggested. If a finding is not addressed from one audit year to the next, then it will appear again in the next audit, he noted.
One of the most common findings is a lack of segregation of duties in dealing with financial transactions, especially for local governments where the entity doesn't have a large staff and finds it difficult to split up duties such as receiving and opening bank statements, collecting checks, depositing money and recording bank statements. 
She said each step in the process should ideally involve a different pair of eyes so that no one is in the position of both perpetuating a fraud and covering it up. Other common issues that come up, also dealing with smaller local governments, is when there is a related party transaction, such as when a council member's spouse is a business owner with whom the entity does business. She said that can be seen as a conflict of interest, but can be resolved by requiring public bids. 
She said some entities are opposed to this because the business is the only one in town that can do the job. Similarly, some entities complain that they can't segregate duties because they are unable to hire more staff. However, she said that it is usually possible for the entities to meet the recommendations.
In cases where instances of financial fraud or mismanagement are found, Mosiman said the auditor's office does investigate and reports the issue to the county attorney, although it also may report to the Iowa Division of Criminal Investigation, the attorney general's office or the local police if the situation warrants it.
However, the government agency does not always act on the findings of the auditor's office. In one letter written by the auditor to the secretary of state, the office advised the secretary to develop a plan to pay back federal funds used to finance a voter fraud investigation in case the U.S. Election Assistance Commission decided the investigation was an ineligible use of such funds. The secretary of state refused to make the plan in advance of the commission's decision.
Other agencies have responded more favorably; for example, one reaudit of the city of Remsen and its municipal utilities addressed concerns regarding lack of segregation of duties for utility collections, private use of public property and resources and questionable disbursement of public funds. The city responded "favorably" to each recommendation, according to the auditor's press release.
However, some "corrective actions" are not always the most positive. In one case, Iowa law required the Iowa Board of Cosmetology Arts and Sciences to inspect beauty schools and salons, but a Des Moines Register report showed that while schools were inspected, salons were not. The auditor criticized the Iowa Department of Health, which houses the board, and advised it to either comply or work to repeal the law. The agency did the latter and in May 2014, the governor signed a bill into law that changed the wording from requiring the board to inspect salons every two years to saying that the board "may" inspect salons.</t>
  </si>
  <si>
    <t>Under the collective bargaining agreement, with the approval of the commissioner of Human Resources “an employee may at any time receive a special salary adjustment for outstanding performance, a special project or otherwise. Adjustments may be in the form of a nonrecurring bonus, or if not at maximum, an increase in base pay. At the employee’s request and with approval of the appointing authority, a performance bonus may be paid in compensatory time off in lieu of cash."
 Most bonuses are in the several hundred dollar range. Bonuses of up to $1,000 are occasionally granted, but under Policy Manual Number 7.1, they may not exceed 8 percent of an employee’s base salary.</t>
  </si>
  <si>
    <t>Dan Mayfield, Sr., New Mexico Public Employees Retirement Association, director, 17 Mar 2015, via phone. 
Paul Gessing, Rio Grande Foundation, president, 10 April 2015, via phone.
Bruce J. Perlman, Ph.D., University of New Mexico, Regents Professor of Public Administration, 12 May 2015, via phone.</t>
  </si>
  <si>
    <t>Tom Hood, Executive Director, Mississippi Ethics Commission, Jackson, Mississippi, April 30, 2015, interview.
Alan Blinder, 2 Former Mississippi Officials Plead Guilty in a Graft Case Involving Private Prisons, New York Times, Feb 25, 2015. http://www.nytimes.com/2015/02/26/us/christopher-epps-former-mississipi-prisons-chief-pleads-guilty-in-corruption-case.html
Gov. Bryant Creates Task Force to Oversee Mississippi Department of Corrections Contracts Review, Press Release, Governor Phil Bryant, November 7, 2014.
http://www.trglawyers.com/wp-content/uploads/2015/01/MDOC-Contract-Review-Task-Force-Press-Release.pdf</t>
  </si>
  <si>
    <t>Matthew Sweeney, Office of the New York Comptroller, Assistant Communications Director, March 4, 2015, email; 
Tim Hoefer, Empire Center, Executive Director, Feb. 11, 2015, New York, phone; 
Fiduciary and Conflict of Interest Review of the New York State Common Retirement Fund, Office of the State Comptroller, Feb. 4, 2013, https://www.osc.state.ny.us/reports/pension/NYSCRF_Fiduciary_and_Conflict_of_Interest_Review.pdf</t>
  </si>
  <si>
    <t>Phone interview April 3, 2015, with Edward Siedle , former SEC attorney and president of  Benchmark Financial Services, a Palm Beach, FL, company that does forensic investigations of pensions.
Phone interview April 6, 2015, with Richard Warr, professor of  finance at NC State University.
Article Sept. 2, 2014, by David Sirota, "North Carolina Union Files SEC Pay-to-Play Complaint Against Erskine Bowles"; http://www.ibtimes.com/north-carolina-union-files-sec-pay-play-complaint-against-erskine-bowles-1676024.</t>
  </si>
  <si>
    <t>Rachel E. Stassen-Berger, Capitol bureau chief, Pioneer Press, St. Paul, Minnesota, 4 March 2015, in-person interview.
Minnesota legislators don’t have immunity from drunk driving arrests? Oh, then. Never mind, Bob Collins, MPR News, 25 April 2014, http://blogs.mprnews.org/newscut/2014/04/minnesota-legislators-dont-have-immunity-from-drunk-driving-arrests-oh-then/
Constitution of the State of Minnesota, The Office of the Revisor of Statutes, 5 March 2015, https://www.revisor.leg.state.mn.us/constitution/#article_4</t>
  </si>
  <si>
    <t>Joe Perone, Treasury spokesman 2/27/15 phone interview. 
John Reitmyer, New jersey Spotlight statehouse reporter, 3/2/15 phone interview. 
NJ Uniform Ethics Code (2011): http://nj.gov/ethics/docs/ethics/uniformcode.pdf 
DOI minutes, 1/17/13: http://www.state.nj.us/treasury/doinvest/pdf/ApprovedMinutes/2013/Meeting/Minutes_Regular_1_13.pdf 
N.J. Pension Fund Approves $1.05B in Commitments to Blackstone, Dawn Li, January 29, 2015, Dow Jones: http://pevc.dowjones.com/article?an=DJFLBO0120150129eb1ts7tx0&amp;ReturnUrl=http%3a%2f%2fpevc.dowjones.com%2farticle%3fan%3dDJFLBO0120150129eb1ts7tx0</t>
  </si>
  <si>
    <t>Ray Hymel of the Texas Public Employees Association says there is no blanket policy on bonuses, although agencies sometimes give bonuses as a one-time merit pay boost.  “It varies by state agency,” he said.  “There’s no formal system of doing so.”  
The Texas Department of Criminal Justice, which runs the state’s prison network, grants a $4,000 sign-on for new correctional officers if they agree to work at one of 15 units that are eligible for bonuses, says spokesman Jason Clark.  
Seth Hutchinson of the State Employees Union said the 2009 Legislature gave most state employees a one-time $800 bonus in lieu of pay raises, although select groups – prison and law enforcement officials – got pay raises of up to 8 percent over two years.</t>
  </si>
  <si>
    <t>Tina Leiss, Executive Officer, Nevada Public Employees' Retirement System, Las Vegas, NV, May 1, 2015, by email.
Catherine Lu, Public Information Officer, Nevada Secretary of State, Las Vegas, NV, April 27, 2015, by email
Paula Petruso, Secretary, Retired Public Employees of Nevada, Las Vegas, NV, May 1, 2015, by phone.
Nevada Public Employees' Retirement System, Board Agendas and Minutes 2014, accessed May 21, 2015
https://www.nvpers.org/public/boardBusiness/currentInfo2014.jsp</t>
  </si>
  <si>
    <t>State employees do not receive traditional bonuses, said Ashley Fuqua, a legislative liaison and spokesman for the Department of Human Services.
Tennessee state employees currently do get longevity pay instead. State employees get $100 a year beginning on their third anniversary of employment. After three years, the employee would get $300 longevity pay and it’s capped at 30 years for a total of $3,000, said</t>
  </si>
  <si>
    <t>Germano Martins, New Hampshire Retirement System Board of Trustees, employee member, 2006-present (non-consecutively), Feb. 16, 2015, Lowell, Mass., phone
Dennis Delay, New Hampshire Center for Public Policy Studies, economist, Feb. 11, 2015, Lowell, Mass., phone
Neal Kurk, New Hampshire Legislature, Republican state representative, chairman, sponsor of investment committee legislation, House Finance Committee and Joint Fiscal Committee, Feb. 19, 2015, email
Independent Investment Committee Minutes, website of the New Hampshire Retirement System, accessed April 16, 2015
http://www.nhrs.org/funding-and-investments/independent-investment-committee/meeting-minutes</t>
  </si>
  <si>
    <t>Michael Walden-Newman, executive director, Nebraska Investment Council, in-person interview at his office, April 7, 2015
Nebraska Investment Council, Code of Ethics, Policy on Conflicts of Interest and Council Procedures, accessed April 29, 2015; 
http://www.nic.ne.gov/policy/ethics.pdf
Code of Conduct, Nebraska Public Employees Retirement Board Policies, accessed April 29, 2015; 
http://npers.ne.gov/SelfService/public/howto/BoardDocs/PERBpolicies.pdf</t>
  </si>
  <si>
    <t>The Secretary of State's investigations are largely complaint-driven, however, that is not universally the case. On rare occasion, the office has initiated an investigation, particularly when Secretary of State staff become aware of conduct that may run afoul of the law, simply because of their status as a voter targeted by campaigns.
In 2014, one such investigation was initiated by the Secretary of State's office, but not without significant protest from the target of the investigation. The office initiated an investigation and found reasonable cause to investigate the Arizona Free Enterprise Club, a 501(c)4 organization.
The Secretary of State's Office does not impose sanctions. Instead, it forwards its investigations to the Attorney General.</t>
  </si>
  <si>
    <t>Wayne Greene, editorial pages editor and former senior political writer, Tulsa World. In person interview, 2/20/15 3 p.m.  
David Blatt, executive director Oklahoma Policy Institute, telephone interview, 2/21/15, 11:15 a.m. 
Brandy Manek, Budget and Policy Director for Office of Management and Enterprise Services, in-person interview, 2/27/15 9:15 a.m. 
John Estus, spokesman for the Office of Management and Enterprise services, phone interview, 2/16/2015, 2 p.m.</t>
  </si>
  <si>
    <t>David Ewer, Montana Board of Investments, Executive Director, 26 February 2015, Helena, Montana, email
Legislative Audit Division, Performance Audit, State Investment Management and Governance Practices, January 2014, http://leg.mt.gov/content/Publications/Audit/Report/12P-10.pdf
Commissioner of Political Practices, Ethics Complaint Decisions, 2015, http://politicalpractices.mt.gov/2recentdecisions/ethics.mcpx</t>
  </si>
  <si>
    <t>Catherine Turcer, policy analyst, Common Cause-Ohio, Columbus, 1-30-15 email 
Keary McCarthy, president/CEO of Innovation Ohio, former minority chief of staff in Ohio House, Columbus, 2-6-15 email 
Ohio Office of Budget and Management, monthly financial report, April 2015: http://obm.ohio.gov/Budget/monthlyfinancial/doc/2015-04_mfr.pdf
Nexis/Google searches in February for any reports to the Ohio legislature from cabinet-level agencies</t>
  </si>
  <si>
    <t xml:space="preserve">Barbara Peterson, President of the First Amendment Foundation, interviewed by phone March 20, 2015
Mary Ellen Klas, capital bureau chief for the Miami Herald and co-bureau chief of the Tampa Bay Times/Miami Herald Tallahassee Bureau, interviewed by phone March 17, 2015
Pat Gleason, Special Counsel for Open Government, interviewed by phone March 18, 2015
Governor Changes Public Records Policy, NPR news, April 23, 2014, http://news.wgcu.org/post/governor-changes-public-record-policy
State usually, but not always, good on access to records, Florida Times-Union, March 15, 2015, http://www.sun-sentinel.com/news/florida/fl-sunshine-week-state-audit-20150315-story.html, accessed April 20, 2015
Colleges duck public records law via corporations, Associated Press, http://www.wuft.org/news/2013/11/22/floridas-animal-shelter-public-record-law-still-all-bark-no-bite/, Oct. 17, 2014.
Florida's Animal Shelter Law Still All Bark and No Bite, WUFT, http://www.wuft.org/news/2013/11/22/floridas-animal-shelter-public-record-law-still-all-bark-no-bite/, Nov. 22, 2013. </t>
  </si>
  <si>
    <t xml:space="preserve">The Secretary of State’s Office does not have legal authority to formally investigate allegations of fraud or voting irregularities, and it has no authority to impose sanctions against violators. 
However, the office does operate a Voter Fraud Unit that solicits complaints from residents, assesses them and forwards any thought to have merit to the Attorney General’s Office. Ed Packard, chief of the elections division, said the office also on occasion has investigated allegations at the request of county officials or sent personnel to be at the polls on election day if concerns had been raised ahead of time. 
Officials with the Secretary of State’s Office have taken these unofficial investigative actions because the office is designated the chief election official under Alabama law and is the main state government point of contact for county election officials. However, the office cannot prosecute suspected offenders, since it is not given that power in state law.
Packard said he did not recall asking the Attorney General’s Office to look at any cases related to election oversight during the study period. And the Attorney General’s Office did not prosecute anyone on voting-related cases in that time frame. </t>
  </si>
  <si>
    <t>Gary Kreidt, Republican state representative from New Salem, N.D., chairman of Legislative Audit and Fiscal Review Committee, member of Budget Section, and member Appropriations Committee, interviewed by phone from Bismarck, N.D., March 23, 2015.
Ronald Guggisberg, Democratic state representative from Fargo, N.D., member of House Appropriations Committee, member of Budget Section and member of Legislative Audit and 
Fiscal Review Committee, interviewed by phone from Bismarck, N.D., March 23, 2015.
Jerry Kelsh, Democratic state representative from Fullerton, N.D., and member Legislative Audit and Fiscal Review Committee, interviewed by phone enroute from Fullerton to Bismarck, N.D., March 15, 2015.</t>
  </si>
  <si>
    <t>A 100 score is earned if the entity independently initiates investigations and imposes sanctions when necessary. 
A 50 score is earned if the entity does not often initiate investigations or it fails to impose sanctions when necessary. 
A 0 score is earned if no such entity exists or it exists, but rarely initiates investigations.</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</si>
  <si>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t>
  </si>
  <si>
    <t>The executive branch usually responds to audit findings with corrective action but not all findings are addressed by the government.  
Additionally, Jim Dahlquist, administrative manager for the Illinois Office of the Auditor General, said that legislators and the 
General Assembly normally act on Illinois Office of the Auditor General findings. 
Examples of routine actions include hearings with agency officials in front of the Legislative Audit Commission and follow-up reports until any problems are solved, Dahlquist said.
During the study period, The General Assembly passed five resolutions relating directly to reports from the Auditor General's office. 
In 2014, the commission took action on 167 financial and compliance reports, and five performance audits.
That year, the Illinois Office of the Auditor General completed at least a dozen performance audits total.</t>
  </si>
  <si>
    <t xml:space="preserve">Audit reports from the Legislative Audits Division are taken seriously. For each report that includes an issue or finding, a 90-day follow-up report to the Legislature and the public is prepared and published, and if the finding hasn’t been resolved, additional audits are scheduled.
  For the most part, agencies promptly respond to audit findings and propose ways they can come into compliance. Examples include the state Department of Health &amp; Welfare, which was found to have three programs in one of its divisions that exceeded the amount of their legislative appropriation by $67,000 over two years. 
The audit recommended that the department strengthen its internal controls to prevent such exceedances. The department implemented new procedures in fiscal year 2014, including increased tracking of transactions and periodic reconciliations of expenditure amounts and legislative appropriation balances by budget unit, fund, and object code. As a result, the finding was declared closed.
  Even in the unusual case in which an agency declares that it disagrees with audit findings – the state Treasurer, who deemed the audit findings about his office’s management of state investments “politically motivated” and rejected them – the official still went along with a recommendation for more oversight of investment decisions, and co-sponsored legislation creating a new oversight board as recommended.
  </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</si>
  <si>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Richard Brodsky, Former Member of the New York Assembly, March 17, 2015, New York, phone</t>
  </si>
  <si>
    <t>In practice, when necessary, the entity/ies mandated to monitor elections independently initiates investigations.</t>
  </si>
  <si>
    <t>Jeffry Pattison, Legislative Budget Assistant, January 30,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Hassan Orders $18 Million In Budget Cuts, Josh Rogers, NHPR, Nov. 24, 2014
http://nhpr.org/post/hassan-orders-18-million-budget-cuts</t>
  </si>
  <si>
    <t>Princeton and Rutgers Professor Richard Keevey, former NJ budget director, phone interview 2/12/15. 
Joe Perone, Treasury spokesman, 2/26/15 phone interview. 
New Jersey Spotlight statehouse reporter John Reitmyer, 3/2/15 phone interview.</t>
  </si>
  <si>
    <t xml:space="preserve">Nighswonger, Wyoming Election Director, Secretary of State's Office, April 21, 2015, phone.       
Wyoming scores top marks for candidate information, Casper Journal, April 11, 2015
http://casperjournal.com/news/quick_news/article_d9ad7aa9-046d-5215-a939-fe8688ce59e5.html
Voting fraud reports, cases rare in state, CJ Baker, Powell Tribune, July 9, 2013 http://www.powelltribune.com/news/item/11197-voting-fraud-reports-cases-rare-in-state </t>
  </si>
  <si>
    <t>Gerry Oligmueller, state budget administrator, phone interview, April 5, 2015
Mike Calvert, director, Legislative Fiscal Office, phone interview, April 9, 2015
State of Nebraska monthly reports, accessed May 14, 2015; 
http://das.nebraska.gov/accounting/nis/reports/012015/index.html
Nebraska Legislature website, The Budget Process, updated Feb. 9, 2015; 
http://nebraskalegislature.gov/about/budget_process.php</t>
  </si>
  <si>
    <t xml:space="preserve">The agency conducts follow-up audits three years after an original negative audit, and generally, most problems are corrected within that time. But at least one state legislator, Sen. Sam Slom, believes the auditor does excellent audits but the Legislature and administration don't follow up to correct the problems.
 Slom's concerns appear well-founded. A 2014 audit of the state university system's management of state-owned land on the Mauna Kea mountain, for example, found that almost half of the recommendations had not been implemented almost nine years later.
 A state auditor's 2013 review of 72 recommendations from audits of six state agencies found only 29, or 40 percent, of the recommendations were implemented three years later.
  </t>
  </si>
  <si>
    <t>Richard Combs, Director, Legislative Counsel Bureau, Nevada Legislature, Las Vegas, NV, April 3, 2015, by phone.
David Byerman, former Secretary, Nevada Senate, Las Vegas, NV, March 31, 2015, by phone.
David Damore, Associate Professor of Political Science, University of Nevada Las Vegas, April 1, 2015, by phone.</t>
  </si>
  <si>
    <t>Jan 30, 2015, and Feb. 4, 2015, May 27, 2015 email interviews with Reid Magney, public information officer, Wisconsin Government Accountability Board.
"Elections board head defends agency in the wake of audit, GOP criticism," Wisconsin State Journal, By Mary Spicuzza, Dec. 17, 2014  
http://host.madison.com/news/local/govt-and-politics/elections-board-head-defends-agency-in-the-wake-of-audit/article_67c0c181-e5df-590c-8f96-93cece231d6b.html
"Don't let government accountability 'reform' mean return to corruption," State Sen. K. Vinehourt, Dec. 15, 2014, http://www.uppitywis.org/blogarticle/don-t-let-government-accountability-reform-mean-return-corruption
"Vos’ attacks on elections and ethics watchdog draw return fire" By: Bill Lueders, Nov. 18, 2014
http://wisconsinwatch.org/2014/11/vos-attacks-on-elections-and-ethics-watchdog-draw-return-fire/
Tokaji, Daniel P., America's Top Model: The Wisconsin Government Accountability Board (January 16, 2013). Ohio State University (OSU) - Michael E. Moritz College of Law.  Available at SSRN: http://ssrn.com/abstract=2201587 or http://dx.doi.org/10.2139/ssrn.2201587 
Legislative Audit Bureau, Audit of GAB, December 2014 
lab_audit_report_14_14_full_pdf_13314.pdf
---
Peer Reviewer sources:
"Elections board would become 'hybrid' model under Assembly GOP proposal" by Mary Spicuzza, Wisconsin State Journal, January 15, 2015, http://host.madison.com/news/local/govt-and-politics/elections-board-would-become-hybrid-model-under-assembly-gop-proposal/article_fac65986-c958-570e-84ee-9624c8d211f5.html
"Legislature threatens GAB's independence" Appleton Post-Crescent, July 21, 2014, http://www.postcrescent.com/story/opinion/editorials/2014/07/20/editorial-gab-needs-independence/12879761/</t>
  </si>
  <si>
    <t>Major audit reports with negative findings get attention from the legislature and the executive branch, but corrective action doesn't always follow the auditor's advice. The state auditor, however, does have a policy to follow up on performance audits within a year to see if improvements have been made. 
 A performance audit of the Government Transparency and Campaign Finance commission pointed out a lack of professional staff. It also recommended an independent funding structure to protect the commission from political influence. So far, the governor and state lawmakers only addressed the staffing problems by adding money to the commission's budget to hire four more attorneys and four investigators. The commission remains part of the executive branch. 
 Another performance audit of the state's private parole system in April 2014 found that some private probation companies had payment policies that increased probationers' noncompliance. It also found that "courts provided limited oversight of providers with contracts that often lack the detail needed to guide provider actions." 
 The audit resulted in sweeping legislation to reign in the private probation system. Among the new provisions is a requirement for private probation companies to disclose how much money they make from supervision fees and judges can now substitute community service for probation fees or waive fees if they cause significant financial hardship.
 In 2014, the auditor performed several follow up reviews of previous audits that showed improvements at the Georgia State Patrol and the State Prison system.</t>
  </si>
  <si>
    <t>Amy Carlson, Legislative Fiscal Division, Legislative Fiscal Analyst, 29 April 2015, Helena, Montana, email
Report from the public defender to the legislative fiscal divison, 2013, http://leg.mt.gov/content/Publications/fiscal/interim/2013_financecmty_Sept/Required%20Report-opd.pdf
Required Reports Memo, Taryn Purdy, Montana Legislative Branch, Legislative Fiscal Division, 25 September 2013, http://leg.mt.gov/content/Publications/fiscal/interim/2013_financecmty_Sept/required-reports.pdf</t>
  </si>
  <si>
    <t>Julie Archer, project manager for Citizens Action Group, in a telephone interview Jan. 8, 2015, from her office in Charleston WV.
Jake Glance, spokesman for Secretary of State’s Office, in an email interview from the state Capitol on Jan. 22, 2015.
Dave Boucher, Capitol bureau chief for the Charleston Daily Mail, article entitled Supreme Court orders Republican Sprouse-McDavid on the ballot, published Oct. 1, 2014.
http://www.charlestondailymail.com/article/20141001/DM01/141009950</t>
  </si>
  <si>
    <t>Interview with Cameron Quinn, professor at George Mason University and former secretary of the State Board of Elections 1999-2003 and current elections official in Fairfax County, interviewed on Feb. 5, 2015; 
Interview with Jack Young, election law expert at Sandler, Reiff, Lamb, Rosenstein &amp; Birkenstock and former counsel to the State Board of Elections in 1976-78, interviewed on Feb. 5. 
Interview with Quentin Kidd, professor at Christopher Newport University on Feb. 18.
"Clara Belle Wheeler named to state Electoral Board," C-ville.com, 3 March 2015. http://www.c-ville.com/clara-belle-wheeler-named-state-electoral-board/#.VUgl-CFViko
"Virginia election officials purging almost 40,000 voters," Reid Wilson, The Washington Post, 17 October 2013. http://www.washingtonpost.com/blogs/govbeat/wp/2013/10/17/virginia-election-officials-purging-almost-40000-voters/</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</si>
  <si>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
Judy Eggen, Assistant director for budget at the Office of Administration, Jefferson City, Missouri, 27 April 2015, interview by email.</t>
  </si>
  <si>
    <t>David Ammons Communications Director, Washington State Secretary of State email 3/10/2015;
Kathy Sakahara, Seattle-King County director of League of Women Voters of Washington email interview 3/11/2015
"Washington secretary of state says we need 2016 presidential primary that counts" Joel Connelly, Seattlepi.com 2/17/2015
http://blog.seattlepi.com/seattlepolitics/2015/02/17/state-needs-a-2016-presidential-primary-that-counts-wyman/</t>
  </si>
  <si>
    <t>Mark Haveman, Executive Director, Minnesota Center for Fiscal Excellence, 20 March 2015, St. Paul, Minnesota, phone interview 
Rep. Phyllis Kahn, House of Representatives, 19 March 2015, St. Paul, Minnesota, phone interview
Shelly Watterud, Office of the Legislative Auditor, 19 March 2015, St. Paul, Minnesota phone interview 
Legislative Audit Commission, Minnesota Office of the Legislative Auditor, 18 March 2015, http://www.auditor.leg.state.mn.us/lac.htm
Minnesota Statutes, Chapter 3, Section 3.97, 2014, https://www.revisor.mn.gov/statutes/?id=3.97</t>
  </si>
  <si>
    <t>Allen Gilbert, exec. dir. ACLU VT, personal interview, Jan. 6, 2015.
Secretary of State Jim Condos, personal interview Jan. 6, 2015
State of VT v. Green Mt. Future, accessed April 20, 2015. 
http://ago.vermont.gov/assets/files/Civil/2013-11-12%20Stipulated%20Judgment%20Order.pdf 
State of VT v. Republican Governors Association and Brian Dubie, accessed April 20, 2015. 
http://ago.vermont.gov/assets/files/Civil/2013-04-19%20Fully%20Executed%20Stip%20Order.pdf</t>
  </si>
  <si>
    <t>LBO Director Debbie Rubisoff: e-mail question and answer - Feb. 6, 2015
State government financial data website: www.transparency.mississippi.gov
Legislative Budget Office: www.lbo.ms.gov/index_files/pubs.htm</t>
  </si>
  <si>
    <t xml:space="preserve">Government agencies often fail to take substantial action even when alleged malfeasance or questionable behavior is uncovered by Delaware's auditor, who, as a Republican, is a member of the state's minority party.
In July 2014, State Auditor Wagner published a report accusing top officials, including Gov. Jack Markell, of ignoring state travel rules. Markell accused Wagner of playing politics with the report:  "It is not hard to imagine that this review may have been motivated more by politics than by a good-faith desire to improve state travel policies," a spokeswoman told The News Journal. 
Wagner found in March 2014 that the state was doing little to track fraud in entitlement spending. Lawmakers took steps in June to pursue Medicaid fraud more aggressively, but the state health department delayed the launch of that program. And when public officials were accused by the auditor of misusing hundreds of thousands in federal funds in a way that was "knowingly fraudulent," according to one interviewed employee, health officials pushed back on the fraud claim but said they would hold training for staff and supervisors. </t>
  </si>
  <si>
    <t xml:space="preserve">Former Texas Gov. Mark White, telephone interview, Jan. 11, 2015 
Rep. Jodi Laubenberg, chair, House Elections Committee, telephone interview, Feb. 16, 2015
Randall Buck Wood, attorney, telephone interview, Jan. 15, 2015
Alicia Pierce, communications director, Secretary of State’s Office, interview, Jan. 12, 2015
 </t>
  </si>
  <si>
    <t xml:space="preserve">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Rep. Kraig Powell, Utah House of Representatives, R-Heber City, phone interview March 27, 2015, to Lindon, Utah. </t>
  </si>
  <si>
    <t>All sources accessed on Jan. 27, 30,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Specific and General Budget Policies 2015 http://www.mass.gov/bb/h1/fy15h1/exec_15/hbuddevpolspec.htm
An Act Financing Information Technology Equipment and Related Projects 2014   
https://malegislature.gov/Laws/SessionLaws/Acts/2014/Chapter257/Print 2014</t>
  </si>
  <si>
    <t>Craig Tieszen, state senator, 11 March 2015, email.
Are S.D. Republicans policing themselves?, Bob Mercer, Pure Pierre Politics blog, 11 September 2013, http://my605.com/pierrereview/?p=9312.
Secretary of State Jason Gant says he won't seek another term, David Montgomery, 11 September 2013, Argus Leader, http://archive.argusleader.com/article/20130911/NEWS/130911014/Secretary-State-Jason-Gant-says-he-won-t-seek-another-term.</t>
  </si>
  <si>
    <t>Interview with Nashville lawyer Tricia Herzfeld at Edgefield Café on April 16, 2015.
Email from Knoxville News Sentinel writer Tom Humphrey on April 4, 2015.
Phone interview with former Sen. Joe Haynes April 15, 2015.</t>
  </si>
  <si>
    <t>Kurt Weiss, communications director, Department of Management, Budget and Technology, email conversations, April 20-21, 2015                                                           
DMBT Monthly Financial Reports; http://michigan.gov/budget/0,4538,7-157-13406_13431---,00.html                                      
State Sen. Jack Brandenburg, Senate Finance Committee chairman, former House Appropriations Committee member, phone interview, April 28, 2015</t>
  </si>
  <si>
    <t>Jeremy Borden, “Election for Bobby Harrell's seat postponed; Democrats ask court to overturn decision,” Post &amp; Courier, Oct. 30, 2014
http://www.postandcourier.com/article/20141030/PC1603/141039960
Allen Wallace, S.C. Supreme Court: House 114 seat race back on for Tuesday,” Oct. 31, 2014
http://coladaily.com/2014/10/31/s-c-supreme-court-house-114-seat-race-back-on-for-tuesday/
Andrew Shain, “SC Supreme Court returns race for Harrell’s seat to Tuesday,” The State, Oct. 31, 2014
http://www.thestate.com/news/politics-government/politics-columns-blogs/the-buzz/article13906802.html
Order, General Election for House District 114, S.C. Supreme Court
http://www.judicial.state.sc.us/whatsnew/displaywhatsnew.cfm?indexID=986
Phone interview, John Ruoff, Principal of  The Ruoff Group, which provides research and policy analysis, August 4, 2015
Phone interview, S.C. Elections Commission Executive Director Marci Andino, June 8 and June 13, 2015
Phone interview, SC Progressive Network Director Brett Bursey, June10, 2015
Phone interview, Dr. Brenda Williams, co-founder of The Family Unit, Inc., and longtime voter registration activist,  June 13, 2015
Jeffrey Collins, “Bill would make Secretary of State run South Carolina elections,” The (Orangeburg) Times and Democrat, January 23, 2013
http://thetandd.com/news/local/state-and-regional/bill-would-make-secretary-of-state-run-s-c-elections/article_7994b272-65c9-11e2-80e7-0019bb2963f4.html
 Glenn Kessler, “The case of `zombie voters’ in South Carolina,” Washington Post, July 25, 2013
http://www.washingtonpost.com/blogs/fact-checker/post/the-case-of-zombie-voters-in-south-carolina/2013/07/24/86de3c64-f403-11e2-aa2e-4088616498b4_blog.html
Brett Bursey, “Vote suppression is the real voting fraud,” SC Progressive Network, August 19, 2013
http://www.scpronet.com/wordpress/page/13/?s=sc
Matt Long, Bill abolishing Election Commission to be taken up, SC Radio Network, January 28, 2013
http://www.southcarolinaradionetwork.com/2013/01/28/bill-abolishing-election-commission-to-be-taken-up/
Meg Kinnard, Associated Press, “No widespread voter fraud found in South Carolina,” The Augusta Chronicle, July 6, 2013
http://chronicle.augusta.com/news/metro/2013-07-06/no-widespread-voter-fraud-found-sc-elections
For additional context:
Matt Loeb, “Feds Put Hold on S.C. Voter ID Law,” Nationl Journal, August 31, 2011
http://www.nationaljournal.com/hotline/campaign-law-watch/feds-put-hold-on-s-c-voter-id-law-20110831
Corey Hutchins, “Dawn of the Voting Dead,” Free Times, February 1, 2012
http://www.free-times.com/archives/dawn-of-the-voting-dead</t>
  </si>
  <si>
    <t>Some news stories about state auditors' findings can attract a lot of attention, such as, "Auditors Slam State Health Department" from October 2013. But such negative findings do not always result in prompt correction, and it can take repeat audits to actually goad officials into action. 
In the aforementioned story, the first paragraph says: "State auditors Wednesday blasted the state Department of Public Health for widespread mismanagement — pointing in particular to the mishandling of background checks of employees in day care centers, despite a warning in a past audit about the same problem." (emphasis added)
A story published on Dec. 8, 2014, in CT News Junkie, had the headline,  "Auditors Find State Paid Benefits to Dead People."  
Yet, three years earlier, on Sept. 29, 2011, The CT Mirror published a story with a similar headline: "Audit: DSS gave benefits to dead people," Sept. 29, 2011.  
The state auditors' 2013 Annual Report to the General Assembly notes, "During 2013, our auditors completed 43 audits of state agencies and quasi-public agencies. A total of 360 audit recommendations were made in the state and quasi-public agency reports. During the past calendar year, these agencies have implemented approximately 48 percent of our recommendations."</t>
  </si>
  <si>
    <t>Interview with John Marion, executive director, Common Cause Rhode Island, Dec. 18, 2014, Providence RI, in person.
Interview with Robert Kando, executive director, Rhode Island Board of Elections, Feb. 4, 2015, phone.
Interview with Stephen Erickson, Rhode Island Board of Elections commissioner and a retired state judge, Feb. 6, 2015, phone.</t>
  </si>
  <si>
    <t>Michael Dresser, Baltimore Sun reporter, telephone interview, 3/21/15; 
Benjamin Orr, exective director Maryland Center on Economic Policy, telephone interview, 3/26/15; 
Bryan Sears, reporter Daily Record, telephone interview, 3/29/15 
Audit Questions Fiscal Procedures at State Mental Health Agency, Baltimore Sun, 9/26/14/ http://articles.baltimoresun.com/2014-09-26/health/bs-hs-mental-health-audit-20140926_1_state-mental-health-agency-sharfstein-reviews</t>
  </si>
  <si>
    <t>Wanda Murren, press secretary for the Pennsylvania Department of State, 13 April 2015, Harrisburg, Pa., interview by email. 
Sara Mullen, associate director of communications for the PA ACLU, 7/9 April 2015, interview by email and 7 July 2015, interview by phone.
PA-Gov: Wolf Announces More Cabinet Choices, Politics PA, 8 January 2015
http://www.politicspa.com/pa-gov-wolf-announces-more-cabinet-choices/62795/
Organizational Chart for the Secretary of the Commonweath, published by the Legislative Reference Bureau, accessed June 23, 2015
http://www.portal.state.pa.us/portal/server.pt?open=512&amp;objID=717&amp;PageID=224827&amp;mode=2&amp;contentid=http://pubcontent.state.pa.us/publishedcontent/publish/cop_general_government_operations/oa/oa_portal/omd/p_and_p/organization_charts/items/state.html</t>
  </si>
  <si>
    <t>Patrick Flood, Maine Senator and former chair, Appropriations Committee, 13 February 2015, in person interview.
Christopher Nolan, Director, Office of Fiscal and Program Review, 13 February 2015, in person interview.
LePage defends policy barring department heads from legislative hearings, says Democrats want to ‘berate’ his staff, Mario Moretto, Bangor Daily News, 12 November 2013,
http://bangordailynews.com/2013/11/12/politics/lepage-defends-communications-policy-says-democrats-want-to-berate-department-heads/
LePage barred department heads to snub legislators on Tuesday, Mario Moretto, Bangor Daily News, 14 August, 2013,
http://bangordailynews.com/2013/08/14/politics/lepage-barred-department-heads-to-snub-legislators-on-tuesday/?ref=inline
Letter to Legislative Committee Chairs, Gov. Paul LePage, 12 November 2013,
http://www.maine.gov/tools/whatsnew/attach.php?id=608258&amp;an=1</t>
  </si>
  <si>
    <t>In Colorado, the State Auditor makes recommendations and suggestions for ways the agency believes programs can improve, and works collaboratively with agencies so dealing with issues is realistic. The State Auditor asks agencies to respond to their recommendations and agree or partially agree to suggestions. 
“We have, I think, it’s a 99 percent agreement rate for our recommendations,” said Colorado Deputy State Auditor Monica Bowers, who has worked in the OSA for 23 years and oversees performance audits in state government. The State Auditor also asks entities it audits to report back to them each year, and publishes a report on progress and improvements. The State Auditor doesn’t have enforcement authority. 
Rarely do agencies disagree with recommendations, but there might be a disparity in follow-through, said Colorado Republican Sen. Chris Holbert, who serves on the Legislative Audit Committee. While Holbert said the current governor is a member of an opposing political party, Holbert believes the executive branch in Colorado shares his own concern of not turning a blind eye to accountability issues. 
 Following a scathing 2014 audit that found Colorado’s Department of Health and Human Resources wasn’t properly overseeing services for child welfare, the State Auditor offered 47 recommendations that ranged from training to reporting requirements. “The Department of Human Services disagreed with one-third of the recommendations,” reported The Denver Post at the time.</t>
  </si>
  <si>
    <t>Art Robinson, Chairman, Oregon Republican Party, January 20, 2015,  interviewed by phone. 
Tony Green, Communications Director, Oregon Secretary of State, January 22, 2015, via email.
"State fines Richardson, OKs Kitzhaber CPR video," no byline (The Associated Press, 10/9/14)
http://koin.com/2014/09/25/state-fines-richardson-oks-kitzhaber-cpr-video/
Background: 
"Brown's labored credibility" Nigel Jaquiss (Willamette Week, 3/28/12)
http://www.wweek.com/portland/article-18988-brown%E2%80%99s_labored_credibility.html
"Secretary of State slaps marijuana petitioner with $65,000 fine for violating pay-per-signature law" Jeff Mapes (The Oregonian, 4/23/12)
http://www.oregonlive.com/politics/index.ssf/2012/04/secretary_of_state_slaps_marij.html
"Portland Public Schools' superintendent, top lawyer, others broke election law by promoting bond, state says" Jeff Mapes (The Oregonian, 8/29/11)
http://www.oregonlive.com/politics/index.ssf/2012/04/secretary_of_state_slaps_marij.html</t>
  </si>
  <si>
    <t>Jan Moller, executive director of the Louisiana Budget Project, in-person interview, Feb. 11, 2015 
John N. Kennedy, state treasurer, in-person interview, Feb. 10 and 11, 2015 
Panel approves Jindal plan to cover budget deficit, Mike Hasten, Daily Advertiser, Dec. 18, 2014
http://www.theadvertiser.com/story/news/local/louisiana/2014/12/18/panel-approves-jindal-plan-cover-budget-deficit/20615487/ 
Kennedy spanks Jindal for Moody’s negative outlook for Louisiana, Bayou Buzz blogger, Feb. 13, 2015 
http://www.bayoubuzz.com/buzz/item/829499-treasurer-kennedy-spanks-jindal-for-moody-s-negative-outlook-for-louisiana 
Analysis: Jindal makes mark on session with vetoes, Melinda Deslatte, Associated Press, June 29, 2014 
Real Jindal story is surfacing, Jim Beam, American Press, Feb. 8, 2015
http://www.americanpress.com/Beam-column-2-8-15 
Revenue Estimating Conference meets to start work on projections and spending plans, WAFB-TV, Jan. 26, 2015
http://www.wafb.com/story/27938398/revenue-estimating-conference-meets-to-start-work-on-projections-and-spending-plans</t>
  </si>
  <si>
    <t>Matthew McClellan, press secretary, Ohio secretary of state's office, Columbus, Jan. 8 email
Adoption of the secretary of state's ethics policy, Directive 2007-35: http://www.sos.state.oh.us/sos/upload/elections/directives/2007/Dir2007-35.pdf
Husted doesn't want legislators to redraw their own district, Darrel Rowland, The Columbus Dispatch, Dec. 13, 2014: http://www.dispatch.com/content/blogs/the-daily-briefing/2014/12/10122014---husted-on-redistricting.html
Redistricting plan awaits Ohio voters, Jim Siegel, The Columbus, Dec. 18, 2014: http://www.dispatch.com/content/stories/local/2014/12/17/redistricting-passes-in-lame-duck.html
Statement from Secretary of State Jon Husted, Feb. 18, 2015: http://www.sos.state.oh.us/SOS/mediaCenter/2015/2015-02-18.aspx 
Supreme Court blocks early voting in Ohio, Jackie Borchart, Northeast Ohio Media Group, Sept. 29, 2014: http://www.cleveland.com/open/index.ssf/2014/09/supreme_court_blocks_early_vot.html
Judge finds Husted liable for enforcing unconstitutional law, Darrel Rowland, The Columbus Dispatch, March 16, 2015: http://www.dispatch.com/content/stories/local/2015/03/16/husted-ruling.html
How will Ohio enforce new voting rules for out-of-state students? Randy Ludlow, The Columbus Dispatch, April 1, 2015: http://www.dispatch.com/content/stories/local/2015/04/01/enforcing-new-rules-looms-as-gray-area.html</t>
  </si>
  <si>
    <t>Bryan Dean, spokesman for the Oklahoma Election Board, telephone interview 1/28/15 9:20 a.m. 
Wayne Greene, former senior political reporter and current Editorial Pages editor, Tulsa World, in-person interview, 1/28/15 2 p.m. 
"Oklahoma Democrats drop 2nd District challenge" 12/2/2014 Tulsa World article by Randy Krehbiel
http://www.tulsaworld.com/news/elections/oklahoma-democrats-drop-second-district-challenge/article_3ff43cc4-4db6-5775-aec3-5d48a17791c5.html</t>
  </si>
  <si>
    <t>Typically, at the state level, the government acts on findings of the audit agency and corrects any problems uncovered. This is less likely at the local level. 
In certain cases, Legislative Audit may not make any specific recommendations, and the government may or may not be responsive to the discussion of the audit in the Joint Legislative Auditing Committee (for example, the audit of the state’s “Private Option” Medicaid expansion program made no recommendations; it was discussed at a committee hearing that drew some media attention but did not lead directly to any government action).</t>
  </si>
  <si>
    <t>Jason Flohrs, executive director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t>
  </si>
  <si>
    <t xml:space="preserve">Bob Leeper, independent McCracken County Judge-Executive who served as state Senate Appropriations and Revenue Committee chairman from 2009-2014, 29 December 2014, Paducah, Kentucky, in person.
Rick Rand, Kentucky state House, state representative and chairman of the House Appropriations and Revenue Committee, 23 January 2015, Frankfort, Kentucky, in-person interview.
Damon Thayer, Kentucky state Senate, Republican Senate floor leader, 23 January 2015, Frankfort, Kentucky, in-person interview.
Terry Brooks, Kentucky Youth Advocates, director, 24 January 2015, Louisville, Kentucky, email interview.
Budget Execution &amp; Oversight, Legislative Research Commission, no date, http://www.lrc.ky.gov/budget/oversight.htm accessed 25 January 2015. </t>
  </si>
  <si>
    <t>Susan Lerner, Common Cause New York, Executive Director, Feb. 25, 2015, New York, phone; 
Preliminary Report, The Commission to Investigate Public Corruption, Dec. 2, 2013, http://publiccorruption.moreland.ny.gov/sites/default/files/moreland_report_final.pdf ; 
Blair Horner, New York Public Interest Research Group, Legislative Director, Feb. 24, 2015, New York, phone; 
Head of unit investigating state election law violations kept Andrew Cuomo's office in loop, Kenneth Lovett, New York Daily News, Oct. 1, 2014, http://www.nydailynews.com/new-york/head-unit-investigating-state-election-law-violations-cuomo-office-loop-article-1.1958907</t>
  </si>
  <si>
    <t>Phone interview with Bob Hall of Democracy North Carolina, Jan. 28, 2015.
Phone interview with Jim Morrill, Charlotte Observer, Jan. 30, 2015.
WRAL article of April 26, 2013, "McCrory Appoints New Elections Board.
http://www.wral.com/mccrroy-appoints-new-elections-board/12386089/</t>
  </si>
  <si>
    <t>Nile Dillmore, former legislator, telephone interview, Feb. 19, 2015  
Duane Goossen, former state budget chief, email June 30, 2105
Kansas Department of Health &amp; Environment, 2015 legislative testimony: http://www.kdheks.gov/testimony/                                                                                                                                          
"Prison Secretary Tackling Inmate Recividism," Ryan McCarthy, Topeka Capital-Journal, Jan. 27. 2-14:http://cjonline.com/news/state/2014-01-27/prison-secretary-tackling-inmate-recidivismhttp://cjonline.com/news/state/2014-01-27/prison-secretary-tackling-inmate-recidivism                                              
Committee Reports to the 2015 Legislature: http://www.kslegresearch.org/KLRD-web/Publications/CommitteeReports/2014CommitteeReports/2014CRto2015leg-supplement.pdf</t>
  </si>
  <si>
    <t>Jimmy Centers, communications director, Office of the Governor of Iowa, Jan. 15, 2015, telephone Interview
Holly Lyons, director, Fiscal Services Division, Iowa Legislative Services Agency, Jan. 14, 2015, telephone Interview
Iowa Code Chapter 8A.502  "Department of Administrative Services — Financial administration duties," Code of Iowa updated as of January 2015,
https://www.legis.iowa.gov/docs/code/2015/8A.pdf
State of Iowa expenditures, accessed April 7, 2015
https://data.iowa.gov/Government/State-of-Iowa-Expenditures/mn9y-cwp6
Iowa Code Chapter 2.46   "General Assembly — Powers of legislative fiscal committee," Code of Iowa updated as of January 2015,
https://www.legis.iowa.gov/docs/code/2015/2.pdf</t>
  </si>
  <si>
    <t>Daniel Ivey Soto, state senator and executive director, New Mexico Association of County Clerks, 8 April 2015, via phone
Maggie Toulouse Oliver, Bernalillo County Clerk, 10 April 2015, via phone. 
Diane Wood, Common Cause New Mexico, former voting rights director, 10 April 2015, via phone.
Ex-legislator to oversee NM elections, the Albuquerque Journal, Deborah Baker, 12 January 2013, 
http://www.abqjournal.com/159655/news/exlegislator-to-oversee-nm-elections.html
Questions remain after Secretary of State office departures, The Santa Fe New Mexican, Steve Terrell, 8 January 2015, http://www.santafenewmexican.com/news/blogs/politics/questions-remain-after-secretary-of-state-office-departures/article_9ec8e362-975c-11e4-8208-83e51b2981bd.html?_dc=165652847848.8326</t>
  </si>
  <si>
    <t xml:space="preserve">In practice, the government acts on the findings of the Arizona Auditor General.
The Auditor General follows up on any issues in need of correction every year until it is fixed. All issues in need of correction are corrected, as a function of the auditing practices in place. </t>
  </si>
  <si>
    <t>The type of audit most commonly conducted by the Division of Legislative Audit is a functional audit, which considers whether a government office, division or program is effectively performing its mandated roles; Financial audits are also occasionally conducted, looking at whether financial records are accurate. Some are statutorily required, while others are requested by lawmakers and assigned to the Division by the Legislative Budget and Audit Committee. 
Response to findings of audits vary. "We follow up on financial and federal compliance recommendations since we conduct the audits annually," says Legislative Auditor Kris Curtis. However, "there is no mechanism to ensure special audit recommendations are implemented." 
Some are embraced, such as a 2012 look into the effectiveness of the state's film tax subsidy program, which aimed to grow Alaska's film industry. "That program wouldn't have ended so soon if not for their audit," says Gregg Erickson, who has covered the Legislature as an economist and reporter for decades, though he says not all findings are enforced. 
"There's a provision in state law for example that says any certifying officer who, before you can spend money, a certifying officer has to swear that there's been an appropriation for that purpose and the money is available," Erickson says. "If you say that and it turns out you knew the money wasn't available, it's a Class B misdemeanor. That's happened many times in the last 20 years, but the administration is taking the position that (the funds) will be available...but there's a real unwillingness on the part of Legislative Audit to actually finger them."</t>
  </si>
  <si>
    <t>Paul Twomey, New Hampshire House of Representatives, legal counsel 2012-2014, Feb. 10, 2015, Lowell, Mass., phone
Charles Arlinghaus, The Josiah Bartlett Center for Public Policy, president, January 22, 2015, Lowell, Mass., phone
Gordon Allen, Coalition for Open Democracy, co-chairman, January 19, 2015, Lowell, Mass., phone
Charles Arlinghaus, The Josiah Bartlett Center for Public Policy, president, January 22, 2015, Lowell, Mass., phone
AG: Havenstein violated campaign finance rules, Casey McDermott, Concord Monitor, Oct. 18, 2014
http://www.concordmonitor.com/news/campaignmonitor/13976811-95/ag-havenstein-violated-campaign-finance-rules</t>
  </si>
  <si>
    <t>Interview: John Ketzenberger, executive director of the Indiana Fiscal Policy Institute, Feb. 10, 2015, by phone.
Indiana State Budget Agency website, The Budget Process, www.in.gov/sba/2372.htm; accessed Jan. 30, 2015. 
Indiana State Budget Committee agendas, www.in.gov/sba/2384.htm; accessed Jan. 21, 2015.</t>
  </si>
  <si>
    <t xml:space="preserve">Frank Askin, professor Rutgers Law School, 2/16/15 phone interview. 
Ed Stier, former state and federal proseucutor, 2/5/15 phone interview. 
Rajiv Parikh, counsel at Genova Burns, who specializes in Election law, 2/18/15 phone interview. 
Christie chief of staff, Kevin O’Dowd, resigns, NOVEMBER 14, 2014, BY MICHAEL PHILLIS AND MELISSA HAYES, The Record: http://www.northjersey.com/news/christie-chief-of-staff-kevin-o-dowd-resigns-1.1133989  
Christie Decides on October Vote for New Senator, By KATE ZERNIKE and DAVID M. HALBFINGER, NY Times, June 4, 2013: http://www.nytimes.com/2013/06/05/nyregion/christie-sets-october-special-election-for-lautenberg-seat.html?pagewanted=all&amp;_r=0 </t>
  </si>
  <si>
    <t>Neal Erickson, deputy Nebraska secretary of state for elections, telephone interview March 13, 2015
J.L. Spray, election-law attorney and chairman, Nebraska Republican Party, telephone interview March 12, 2015
Vince Powers, Lincoln trial attorney and chairman, Nebraska Democratic Party, phone interview, March 16, 2015
Omaha World Herald, Robyn Tysver, "With Mike Foley's name on the ballot, sides disagree over Secretary of State's decision," Sept. 10, 2014; 
 http://www.omaha.com/news/nebraska/with-mike-foley-s-name-on-the-ballot-sides-disagree/article_ddf239ca-3916-11e4-9098-001a4bcf6878.html
Lincoln Journal Star, “Douglas County violated election rules,” Feb. 15, 2013; http://journalstar.com/news/state-and-regional/nebraska/douglas-county-violated-election-rules/article_8afbb436-d79f-5356-827e-e2e6a00f6183.html
The Daily Caller, Gregg Re, “Bob Kerrrey eligible for Senate run despite ‘troubling’ residency hijinks,” March 17, 2012;  http://dailycaller.com/2012/03/17/bob-kerrey-eligible-for-senate-run-despite-troubling-residency-hijinks/#ixzz3g4FUGk3K</t>
  </si>
  <si>
    <t>Phone interview 1/14/15 with Kevin Benson, deputy attorney general representing secretary of state's office.
 Interview 1/15/15 with Sandi Chereb, Las Vegas Review-Journal political reporter, Carson City.
 Phone interview 2/2/15 with Barry Smith, executive director, Nevada Press Association.</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</si>
  <si>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</si>
  <si>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Government officials are not required to correct issues cited in audits by the Examiners of Public Accounts, and the examiners do not have the authority to force changes or charges.
Oftentimes money management issues are addressed as a matter of course, but not always. It is not uncommon for the Examiners in its audit to point out problems with an agency that it also flagged in earlier audits and that had not been corrected. 
For instance, the Birmingham City Schools audit in 2013 pointed out that several violations had been noted in previous reports and never fixed, including concerns that had been raised about public money being spent on non-public activities and about management of money collected and spent by local schools.
The majority of violations cited in audits never are prosecuted, either because prosecutors think there was no criminal intent, or because they are minor infractions, or because prosecutors just choose to expend their resources on other cases, or for other reasons. 
That’s what happened when the examiners discovered through an audit that more than $138,000 had been stolen from the Greene County courts and pointed to the county clerk at as the culprit. The Attorney General’s Office elected not to pursue the case. But the Green County District Attorney’s Office did prosecute; the former county clerk was convicted in 2013 and sentenced to three years in prison. 
However, there are cases when the Attorney General’s Office does prosecute violations cited in audits. There just are as many cases when violations are not prosecuted.</t>
  </si>
  <si>
    <t>Laura Swinford, Communications Director, Office of the Secretary of State, 27 March 2015, Jefferson City, Missouri, interview by phone.
Jeff Phillips, “Secretary of State, House Republicans argue over budget, election integrity,” KSPR, 18 April 2014, accessed 6 April 2015, http://www.kspr.com/news/local/secretary-of-state-house-republicans-argue-over-budget-election-integrity/21051620_25530634
Virginia Young, “Early voting proposal draws opposition from Missouri elections official,” St. Louis Post-Dispatch, 14 October 2014, accessed 6 April 2015, http://www.stltoday.com/news/local/govt-and-politics/early-voting-proposal-draws-opposition-from-missouri-elections-official/article_42521a8d-2a1f-5711-bba0-e2ffab37ee91.html
Rudi Keller, “Dispute over paperwork prevents prosecution in Boone County petition fraud case,” Columbia Daily Tribune, 23 December 2014, accessed 6 April 2015, http://www.columbiatribune.com/news/politics/dispute-over-paperwork-prevents-prosecution-in-boone-county-petition-fraud/article_9a39f3dd-733d-597a-870e-47c599042623.html</t>
  </si>
  <si>
    <t>Lisa Kimmet, Elections and Government Services, Office of Montana Secretary of State Linda McCulloch, Deputy, 3 Feburary 2014, email, Helena, MT
Charles S. Johnson, Lee Newspapers State Bureau, Bureau Chief, 5 February 2015, Helena, Montana, telephone
Vickie Zeier, Missoula County Elections Administrator, 23 February 2015, email, Missoula, Montana. 
Missoula commissioners hear critics of appointed elections administrator, Keila Szpaller, Missoulian, 15 May 2014, http://missoulian.com/news/local/missoula-commissioners-hear-critics-of-appointed-elections-administrator/article_3ff3f1a0-dbd3-11e3-84bd-0019bb2963f4.html</t>
  </si>
  <si>
    <t>Tom Yamachika, Tax Foundation of Hawaii, president, 20 January 2015, Honolulu, Hawaii, telephone
Review of Special Funds, Revolving Funds, Trust Funds and Trust Accounts of the Departments of the Attorney General and Business, Economic Development and Tourism, Hawaii Auditor, December 2014, http://files.hawaii.gov/auditor/Reports/2014/14-13.pdf
Millions in Funds Not Reported by State Agencies, Audit Finds, Nathan Eagle, Honolulu Civil Beat, 4 December 2014, http://www.civilbeat.com/2014/12/state-agencies-not-reporting-millions-of-dollars-in-funds-audit-finds/
Notice of Informational Briefing, Senate Committee on Ways and Means, House Committee on Finance, 20 January 2015, http://www.capitol.hawaii.gov/session2015/hearingnotices/HEARING_FIN-WAM_01-20-15_INFO_.HTM
Legislators set to hear requests for funding. State department heads will go before money committees to detail their spending plans, Nanea Kalani, Honolulu Star-Advertiser, 6 January 2014, http://www.staradvertiser.com/newspremium/20140106_Legislators_set_to_hear_requests_for_funding_.html?id=238820971
Hawaii Health Systems Corp. Oahu region briefs legislature on $4.9 million deficit, Lorin Eleni Gill, Pacific Business News, 26 November 2014, 
http://www.bizjournals.com/pacific/news/2014/11/26/hawaii-health-systems-corp-oahu-region-briefs.html?page=all
Hawaii state-owned hospitals request $267M for next two years, Lorin elemi Gill, Pacific Business News, 15 January 2015, http://www.bizjournals.com/pacific/news/2015/01/15/hawaii-state-owned-hospitals-request-267m-for.html?page=all
University of Hawaii Makes Its Case for More State Support, Nathan Eagle, Civil Beat, 18 December 2014, http://www.civilbeat.com/2014/12/university-of-hawaii-makes-its-case-for-more-state-support/</t>
  </si>
  <si>
    <t>A 100 score is earned if audit reports with negative findings always draw prompt corrective action by the executive branch.
A 50 score is earned if audit reports usually draw prompt corrective action by the executive branch, but not all findings are addressed by the government. 
A 0 score is earned if audit reports are often ignored or appropriate action is not taken.</t>
  </si>
  <si>
    <t>David Blount, Mississippi Senator 29th District, April 14 2015, Jackson, Mississippi, phone interview.
Cecil Brown, Mississippi Representative, Jackson, Mississippi, April 23, 2015, interview.
Hancock County Republican Women's Club, Facebook page, MFRW post
https://www.facebook.com/pages/Hancock-County-Republican-Womens-Club/418652614868917?sk=timeline&amp;ref=page_internal
Mississippi Senate Race Muddles Voter ID Debate, Jacqueline Alemany, CBS News, June 23, 2014.
http://www.cbsnews.com/news/mississippi-senate-race-muddles-voter-id-debate/</t>
  </si>
  <si>
    <t>In-person Interview with James Salzer, Capitol Reporter AJC on 02-13-2015
In-person Interview with Senator Jack Hill, Appropriations Chairman on 02-12-1015
Phone interview with Alan Essig, Executive Director, Georgia Budget and Policy Institute on 0217-2015</t>
  </si>
  <si>
    <t>Chris Thomas, director, Michigan Bureau of Elections, phone interview, April 10, 2015
Paul Bukowski, prosecuting attorney, former  aide to state House of Representatives, phone interview, April 14,2015                                                                                      
Mark Brewer, attorney, former Michigan Democratic Party chairman, phone interview, March 12, 2015                                                                                               
John Pirich, former state assistant attorney general, attorney for Honigman Miller firm specializing in election law and campaign finance, phone interview, June 5, 2015</t>
  </si>
  <si>
    <t>Patrick Condon, Reporter, Star Tribune, 13 March 2015, St. Paul, Minnesota, phone interview. 
Steve Simon’s Biography, Vote Smart, 4 March 2015, http://votesmart.org/candidate/biography/38501/steve-simon#.VPspt4HF_og
Under the radar, secretary of state race offers similar names — and big policy differences, Doug Grow, MinnPost, 9 October 2014, http://www.minnpost.com/politics-policy/2014/10/under-radar-secretary-state-race-offers-similar-names-and-big-policy-differe
Voter ID amendment is now up to Minnesota's voters, Jim Ragsdale, Star Tribune, 4 April 2012, http://www.startribune.com/politics/statelocal/146115125.html
Voter ID sparks fly in secretary of state race, Tim Pugmire, MPR, 20 October 2014, http://blogs.mprnews.org/capitol-view/2014/10/voter-id-sparks-fly-in-secretary-of-state-race/
---
Peer Reviewer Sources:
Bill Salisbury, Capitol reporter for the St. Paul Pioneer Press, phone interview, June 8, 2015</t>
  </si>
  <si>
    <t>All websites viewed on April 11, 2015
Secretary of the Commonwealth of Massachusetts official website:
http://www.sec.state.ma.us/
Bill Galvin reelection committee
http://www.billgalvin.org/
Massachusetts state budget, appropriation for the Secretary of the Commonwealth
http://www.mass.gov/bb/gaa/fy2015/app_15/dpt_15/hhsec.htm
Galvin's office to probe Coakley's settlement with lobbyist, Chris Cassidy, Reporter, the Boston Herald, Boston, MA, August 21, 2014
http://www.bostonherald.com/news_opinion/local_coverage/herald_bulldog/2014/08/galvins_office_to_probe_coakleys_settlement_with
Merrill Lynch settles complaint for $2.5 million, Jack Newsham, Correspondent, the Boston Globe, Boston, MA, March 23, 2015
http://www.bostonglobe.com/business/2015/03/23/merrill-lynch-settles-massachusetts-complaint-for-million/cACvfLz9MintVdyFgm1kFK/story.html
Galvin claims Baker budget underfunds ’16 prez primary, Owen Boss, Reporter, the Boston Herald, Boston, MA, March 11, 2015
http://www.bostonherald.com/news_opinion/local_politics/2015/03/galvin_claims_baker_budget_underfunds_16_prez_primary
In William Galvin’s contracts, little public process, Firm that aided his campaigns gets state work, Walter V. Robinson, Reporter, the Boston Globe, Boston, MA, Oct. 21, 2014
http://www.bostonglobe.com/metro/2014/10/20/galvin-gave-bid-contracts-firm-that-worked-for-his-campaign/u2OGe29VXuwIjYC7ZvGwaL/story.html
Interview, Frank Phillips, Statehouse Bureau Chief, The Boston Globe, Boston, MA, by telephone, March 24, 2015</t>
  </si>
  <si>
    <t>Karen Woodall, executive director of the Florida Center for Fiscal and Economic Policy, interviewed by phone April 16, 2015
Kurt Wenner, Vice President of Research at Tax Watch, interviewed by phone April 29, 2015
Trina Kramer, attorney with the Appropriations Committee, interviewed by phone July 16, 2015</t>
  </si>
  <si>
    <t>Jennifer Bevan-Dangel, exec dire Common Cause, telephone interview 2/24/15; 
Jared DeMarinis, director, Candidacy and Campaign Finance Division, Maryland Board of Elections, telephone interview 3/18/15;
Bryan P. Sears, reporter, The Daily Record, telephone interview 3/15/15</t>
  </si>
  <si>
    <t>Phone interviews, Susan Keane, Appropriations Committee administrator, Hartford, Feb. 4, June 15 and 16, 2015.
Phone interview, Alan Calandro, director of the Office of Fiscal Analysis, Hartford, June 16, 2015.
Phone interviews, Keith Phaneuf, government finance reporter, The CT Mirror, Jan. 26 and Feb. 3, 2015.
Office of Fiscal Analysis (OFA) revised FY 2015 department reports to the Appropriations Committee, http://www.cga.ct.gov/ofa/dashboard.asp</t>
  </si>
  <si>
    <t>Randall Chase, Associated Press Delaware correspondent, in-person interview, January 27, 2015; 
Robert Scoglietti, Spokesman, Delaware Office of Management and Budget, email interview, February 4, 2015; 
James Dawson, Government Reporter, WDDE/NPR affiliate, in-person interview, January 27, 2015</t>
  </si>
  <si>
    <t>John Griffing, former staff director, Senate Budget Committee, Dec. 29, 2014, Sacramento, interview
 H.D. Palmer, Deputy Director, Department of Finance, Jan. 12, 2015, Sacramento, email
 Legislative Analyst, Supplemental Report of the 2014-15 Budget Package, Sacramento, Sept. 14, 2014
 http://lao.ca.gov/Publications/Detail/3054</t>
  </si>
  <si>
    <t>Kirstan B. Alvanitakis, Louisiana Democratic Party, in-person interview, Feb. 11, 2015.
Meg Casper, Office of the Secretary of State, in-person interview, Feb. 19, 2015.
Mike McClanahan, head of the NAACP of East Baton Rouge Parish, in-person interview, Feb. 12, 2015.
Barry Erwin, president of Council for a Better Louisiana, in-person interview, Feb. 18, 2015.
Secretary of State Tom Schedler, personal interview, March 18, 2015</t>
  </si>
  <si>
    <t>Former Denver Post journalist Tim Hoover whose reporting focused on the state budget, and who now works as communications director for the Colorado Fiscal Institute, during a Feb. 17 phone interview. 
John Ziegler, director of the Joint Budget Committee Staff, in a May 4, 2015 e-mail. 
The Role of the Joint Budget Committee, accessed April 27, 2015: http://www.tornado.state.co.us/gov_dir/leg_dir/jbc/jbcrole.pdf</t>
  </si>
  <si>
    <t>Julie Flynn, Deputy Secretary of State, Maine Bureau of Corporations, Elections and Commissions, 10 February 2015, telephone Interview.
Zachary Heiden, Legal Director &amp; Staff Attorney, American Civil Liberties Union (ACLU) of Maine, 16 February 2015, telephone Interview.
Question of voter fraud raised after untraceable ballots change outcome of Senate election, Mario Moretto, Bangor Daily News, 25 November 2014,
http://bangordailynews.com/2014/11/25/politics/elections/questions-unanswered-after-untraceable-mystery-ballots-change-outcome-of-senate-election/</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</si>
  <si>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Max Brantley, Senior Editor Arkansas Times, January 20, 2015, telephone interview. 
State transparency website, accessed February 16, 2015, transparency.arkansas.gov</t>
  </si>
  <si>
    <t xml:space="preserve">Trey Grayson, Northern Kentucky Chamber of Commerce, president and former Kentucky Secretary of State, 6 January 2015, Covington, phone interview.
Mitchel Denham, Kentucky Attorney General's Office, assistant deputy attorney general of the criminal division and special prosecutors, 14 January 2015, Frankfort, Kentucky, phone interview.
Lynn Zellen, Kentucky Office of Secretary of State, communications director, 2 February 2015, Frankfort, Kentucky, email interview.
Voters erroneously sent word of registration problem, Joe Gerth, Louisville Courier-Journal, 10 April 2014, http://www.courier-journal.com/story/news/local/2014/04/09/voters-erroneously-sent-word-registration-problem/7522825/, accessed 5 February 2015. 
Kentucky Board of Elections webpage, no author, Kentucky Secretary of State's Office, no date, http://elect.ky.gov/Pages/stateboardofelectionmembers.aspx, accessed 5 February 2015. </t>
  </si>
  <si>
    <t>In practice, the government acts on the findings of the audit agency.</t>
  </si>
  <si>
    <t>Carol Williams, GEC executive director, telephone interview Feb. 19, 2015                         
"Push To Change Kansas' Ethics Enforcement Coming" by John Hanna, Associated Press, Jan. 8, 2013: http://cjonline.com/news/2013-01-08/push-change-kansas-ethics-enforcement-coming-0                        
"Kobach fined $5,000 in campaign lapse" by Tim Carpenter, Oct. 26, 2011 Topeka Capital-Journal: http://cjonline.com/news/2011-10-26/kobach-fined-5000-campaign-lapse     
"Kobach asks U.S. Supreme Court to restore his proof-of-citizenship law" by Dion Lefler, Wichita Eagle, March 26, 2015: http://www.kansas.com/news/local/article16426382.html
"Court Strips Taylor's Name From Ballot," Bryan Lowry, Sept. 18, 2014 Wichita Eagle: http://www.kansas.com/news/politics-government/election/article2155489.html             
"Senate Edges Closer to Handling Prosecutorial Power to Kobach," Tim Carpenter, Topeka Capital-Journal, Feb. 24, 2015: http://cjonline.com/news/2015-02-24/senate-edges-closer-handing-prosecutorial-power-kobach-voter-fraud</t>
  </si>
  <si>
    <t>Pam Robinson, Administrator of the Public Funds Division, Wyoming, Department of Audit, May 6, 2015, phone. 
Bob Kuchera, Employee representative, Wyoming Public Employees Association, June 29, 2015, phone.                     
Wyoming State Personnel Rules, Wyoming Department of Administration and Information, Online, Jan 28, 2015                                                                                http://www.wyoming.gov/loc/06012011_1/DOCS%20HR/Rules/AllChaptersCombinedWithCoverAndTOCCURRENT.pdf</t>
  </si>
  <si>
    <t>Eric Van Lancker, Clinton County auditor, former president of the Iowa State Association of County Auditors, Jan. 8, 2015, telephone interview  
Adam Mason, State Policy Director, Iowa Citizens for Community Improvement, April 15 2015, telephone interview.
Incoming Secretary of State Paul Pate names top elections staffers, Jason Noble, Des Moines Register, Dec. 30, 2014 www.desmoinesregister.com/story/news/politics/2014/12/30/paul-pate-secretary-state-election-hires/21049539
Iowa secretary of state to seek more funds for voter fraud investigation, James Q. Lynch, The Gazette, Feb. 4, 2014
http://thegazette.com/2014/02/04/iowa-secretary-of-state-to-seek-more-funds-for-voter-fraud-investigation/
Schultz says two year investigation found 117 cases of alleged voter fraud, O. Kay Henderson, Radio Iowa, May 8, 2014
http://www.radioiowa.com/2014/05/08/schultz-says-two-year-investigation-found-117-cases-of-alleged-voter-fraud/</t>
  </si>
  <si>
    <t>Karen McLaughlin, Children's Action Alliance Director of Budget and Research and former Department of Economic Security Financial Services Administrator, telephone interview 2/19/2015
Arizona OpenBooks advanced search, Accessed May 7, 2015, http://openbooks.az.gov/app/transparency/application.html?govLevel=STATE&amp;entityId=3&amp;transType=1&amp;fiscalYear=2015&amp;advanced=1&amp;transdate_start=&amp;transdate_end=&amp;webuploaddate_start=&amp;webuploaddate_end=&amp;daterange_from=&amp;daterange_to=&amp;entity_trans_id=&amp;entity_trans_ref_id=&amp;contract_name=&amp;contract_number=&amp;vpc=
BallotPedia, Budget Committee, Arizona State Legislature, Accessed May 7, 2015
http://ballotpedia.org/Budget_Committee,_Arizona_State_Legislature</t>
  </si>
  <si>
    <t>Interview: Valerie Kroeger, communications director for Secretary of State Connie Lawson, Jan. 21, 2015, by email. 
Interview: Ed Feigenbaum, attorney and owner of INGroup, a Noblesville, Ind.-based business that provides resources and information about federal and state government and politics. 
Interview: Andy Downs, executive dirctor of the Mike Downs Center for Pndiana Politics at Indiana University-Purdue University Fort Wayne, Jan. 5, 2015, by phone. 
Indiana Election Commission, meeting minutes; http://www.in.gov/sos/elections/2404.htm</t>
  </si>
  <si>
    <t>Todd Berry, president, Wisconsin Taxpayers Alliance, phone and email interviews, Feb. 22, 2015
Rick Chandler, State Revenue secretary. Phone interview, Feb. 22, 2015  
LAB Report 14-16 “Biennial Report,” December 2014 http://legis.wisconsin.gov/lab/reports/14-biennialreport.pdf</t>
  </si>
  <si>
    <t>March 11 phone interview with Gregg Erickson, founder of the Alaska Budget Report and Erickson &amp; Associates, former Director of Research at the Alaska Legislature; 
Alaska State Single Audit of FY2013 (http://legaudit.akleg.gov/docs/audits/single/statewide/40014rpt-2014.pdf), accessed March 13, 2015
State of Alaska Department of Natural Resources FY2014 Budget Overview, as presented in 2013 to House Finance Committee (http://dnr.alaska.gov/commis/testimony/BudgetOverview_1_28_13.pdf), accessed June 28, 2015"</t>
  </si>
  <si>
    <t>Brian Gladstein, Common Cause Illinois, 11 March 2015, phone interview.
Illinois State Board of Elections, accessed March 7, 2015, http://www.elections.il.gov/
BallotPedia, accessed 11 March 2015, http://ballotpedia.org/Illinois_State_Board_of_Elections
Ken Menzel, General Counsel, Illinois State Board of Elections, phone interview May 14, 2015
Andrew Nauman, deputy director of campaign disclosure, Illinois State Board of Elections, phone interview May 14, 2015
James Tenuto, assistant executive director, Illinois State Board of Elections, phone interview May 14, 2015
Illinois Term Limits for Legislators Amendment (2014), Ballotpedia, accessed May 21, 2014 http://ballotpedia.org/Illinois_Term_Limits_for_Legislators_Amendment_%282014%29
State election board deals blow to redistricting amendment group, Dave McKinney, Chicago Sun-Times, May 20, 2014 http://chicago.suntimes.com/politics/7/71/165767/state-election-board-deals-blow-to-redistricting-amendment-group</t>
  </si>
  <si>
    <t>“Monthly Financial Reports,” uncredited, various dates, http://open.alabama.gov/frmsReport/MyReportList.aspx?AppID=GFS&amp;AgencyID=!!!, accessed March 27, 2015.
Kelly Butler, state Budget Officer, March 18, 2015, telephone interview. 
David White, The Birmingham News, former state political reporter, March 6, 2015, telephone interview.
Joint Legislative Committee on Government Oversight and Accountability, House Bill 257, http://alisondb.legislature.state.al.us/alison/searchableinstruments/2015rs/bills/HB257.htm, accessed March 8, 2015.</t>
  </si>
  <si>
    <t>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“Denney, Woodings vie to be Idaho’s election chief,” Kimberlee Kruesi, Associated Press, Oct. 27, 2014, http://www.washingtontimes.com/news/2014/oct/27/denney-woodings-vie-to-be-idahos-election-chief/?page=all</t>
  </si>
  <si>
    <t>Brad Shannon, editorial writer and former statehouse reporter for The Olympian, phone interview 3/20/2015; 
"Feds sought records of employee who worked with Auditor Troy Kelley in past business" Melissa Santos, The News Tribune 3/20/2015 http://www.thenewstribune.com/2015/03/20/3699324/gov-inslee-auditor-troy-kelley.html
"Auditor's office created job for ex-assoiate, emails show," Jim Brunner and Lewis Kamb, The Seattle Times 3/31/2015 
 http://www.seattletimes.com/seattle-news/politics/state-auditor-told-aides-to-hire-former-business-associate/</t>
  </si>
  <si>
    <t>Cabinet-level agencies regularly submit reports of expenses to the Joint Appropriations Committee, which deals with the budget.
“They have to report to the legislature,” Rep. Ruth Ann Petroff, R-Wyoming, said.
The Joint Appropriations Committee works through each state agency's budget, program by program, with individual committee members making specific recommendations to either approve, deny or adjust an agency's funding request, the Legislature's website says. The Committee discusses and votes on each recommendation, each program or sub-program budget request for each agency.</t>
  </si>
  <si>
    <t>Martha Mavredes, Auditor of Public Accounts, 18 February 2015, Richmond, Virginia, interviewed by email.
June Jennings, Virginia Inspector General, 19 February 2015, Richmond, Virginia, interview by phone.
Google news searches of Virginia “auditor of public accounts” and Virginia commonwealth "office of inspector general" covering 1 January 2013 to present, 18 February 2015.
Auditor of Public Accounts, Top Workplaces, 31 March 2014. http://www.topworkplaces.com/frontend.php/regional-list/company/richmond/auditor-of-public-accoun
Ron Jordan, executive director of Virginia Governmental Employees Association, Richmond, Va., 10 March 2015, interview by phone.</t>
  </si>
  <si>
    <t>Neal Milner, University of Hawaii, retired political science professor, 14 January 2015, Honolulu, Hawaii, telephone
ACLU Files Election Challenge on Behalf of Puna Voters, Nick Grube, Civil Beat, 21 August 2014, http://www.civilbeat.com/2014/08/aclu-files-election-challenge-on-behalf-of-puna-voters/
Commission allows elections chief Nago to keep his job, B.J. Reyes, Honolulu Star-Advertiser, 25 January 2013, http://www.staradvertiser.com/news/breaking/20130125_Commission_allows_elections_chief_Nago_to_keep_his_job.html?id=188419231
No penalty for election chief over ballot shortage and delays, B.J. Reyes, Honolulu Star-Advertiser, 26 January 2013, http://www.staradvertiser.com/newspremium/20130126_No_penalty_for_election_chief_over_ballot_shortage_and_delays.html
Political party leaders say Hawaii needs better election process, Kirk Matthews, KHON2, 16 August, 2014, http://khon2.com/2014/08/16/political-party-leaders-say-hawaii-needs-better-election-process/
How Bad Is Hawaii’s Office of Elections? Pretty bad. The importance of its mistakes on the few big things far outweighs the good things it does, Neal Milner, Honolulu civil Beat, 9 October 2014, http://www.civilbeat.com/2014/10/neal-milner-how-bad-is-hawaiis-office-of-elections/
Hawaii's election chief defends primary performance, Lisa Kubota, Hawaii News Now, 18 August 2014, http://www.hawaiinewsnow.com/story/26311816/hawaiis-election-chief-defends-primary-performance#HINews</t>
  </si>
  <si>
    <t>Kristina Torres, Capitol Reporter, The Atlanta Journal-Constitution, telephone interview, February 17, 2015;
“Georgia judge declines to intervene in ‘missing’ voters lawsuit,” Kristina Torres, The Atlanta Journal-Constitution, October 28, 2014, http://www.ajc.com/news/news/state-regional-govt-politics/georgia-judge-declines-to-intervene-in-missing-vot/nhtD6/
“Georgia Secretary Of State Laments That Democrats Are Registering Minority Voters,” Josh Israel, Think Progress, September 11, 2014,
http://thinkprogress.org/justice/2014/09/11/3566493/georgia-secretary-of-state-laments-minority-voters/
“A first glimpse into Brian Kemp’s voter registration probe,” Greg Bluestein, the Atlanta Journal - Constitution, September 17, 2014, http://politics.blog.ajc.com/2014/09/17/a-first-glimpse-into-brian-kemps-voter-registration-probe/
“State says 25 voter applications of 85,000 “confirmed” forgeries,” Kristina Torres, , the Atlanta Journal - Constitution, September 17, 2014, http://www.ajc.com/news/news/state-regional-govt-politics/georgia-ignoring-new-voter-applications-on-a-witch/nhPNH/</t>
  </si>
  <si>
    <t>State cabinet-level agencies submit a report every two years to the Legislature. In addition, in practice cabinet-level agencies may report to other legislative committees when appropriate. Section 15.04(1)(d), Wisconsin Statutes, requires that every department or independent agency submit a biennial report to the Governor and Legislature, on or before October 15 of each odd-numbered year. Reports are to be prepared and submitted in an electronic format to reduce printing and distribution costs.</t>
  </si>
  <si>
    <t>Auditor Doug Hoffer, personal interview Jan. 21, 2015.
Former Auditor Elizabeth Ready telephone interview Feb. 10, 2015.
Allen Gilbert, Ex. Dir. VT ACLE, personal interview Feb. 10, 2015.
"Stein Leaves Digger for State Auditor's office" by Anne Galloway, VT digger Oct. 22, 2013.
http://vtdigger.org/2013/10/22/stein-leaves-vtdigger-state-auditors-office/</t>
  </si>
  <si>
    <t>Cabinet-level agency heads provide regular financial reports to the governor's Budget Office, which then relays that information to the legislative finance committees online. The committees do not receive reports directly, but the result is the same.
 Ashton Marra, statehouse correspondent for West Virginia Public Broadcasting, said agency heads are regularly requested to appear before the finance committees to explain whether their expenditures are in line with the allocated budget.
 Jack Rogers, recently retired state department head, said the information is always available to the finance committees through the budget office. “Information on the state Budget Office Web site is available to everyone, including a nice summary of all relevant data per agency plus a fair amount of detail,” he said. “Legislative staff has access to more. So the information is part of an ongoing financial flow of information rather than requesting reports.”
 The Budget and Fiscal Affairs Division of the Joint Committee on Government and Finance has a Web site that offers a report entitled Digest of Revenue Sources in West Virginia 2014, which is quite detailed at 272 pages. Also offered is State of West Virginia Special Revenue Funds 2012-2014. At 266 pages, it provides itemized detail on fund balances, revenues and disbursements. “The legislature provides hundreds and hundreds of financial documents,” said Budget Director Mike McKown.</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</si>
  <si>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Todd Sutton, Employee Representative, Utah Public Employees' Association, phone interview April 14, 2015, Salt Lake City.</t>
  </si>
  <si>
    <t>Ray Hymel, lobbyist, Texas Public Employees Association, telephone interview, Feb. 19, 2015
Harvey Kronberg, publisher, Quorum Report,  telephone interview, Jan. 17, 2015
Craig McDonald, director of Texans for Public Justice, June 21, 2015 
Richard Viktorin, CPA, founder, Audits in the Public Interest, Telephone interview, July 1, 2015
Rep. Trey Martinez Fischer, D-San Antonio, Telephone interview, July 3, 2015
Nepotism policy, Texas State Auditor’s Office, Accessed, Feb. 19, 2015
http://www.sao.state.tx.us/resources/forms/NepotismDisclosureForm.pdf</t>
  </si>
  <si>
    <t>Meredith Beatrice, Division of Elections director of communications, responded to questions by email April 2, 2015
Ronald Labasky, prominent elections expert and attorney, interviewed on the phone March 27, 2015
John Whittles, elections expert and attorney, interviewed by phone March 24, 2015
Florida's 'Disappeared Voters': Disfranchised by the GOP, The Nation, January 18, 2001, http://www.thenation.com/article/floridas-disappeared-voters-disfranchised-gop
Florida orders restrictions on voters returning absentee ballots, Tampa Bay Times, Nov. 25, 2013, http://www.tampabay.com/news/politics/elections/florida-orders-restrictions-on-voters-returning-absentee-ballots/2154217</t>
  </si>
  <si>
    <t>"Republicans Blast NU's 'Shakedown Of Employees' To Support Malloy," by Jon Lender, The Hartford Courant, Dec. 4, 2013, http://articles.courant.com/2013-12-04/news/hc-gop-blasts-nu-fundraising-1205-20131204_1_nu-managers-newtown-northeast-utilities
"Connecticut Legislature Should Close Loopholes to Preserve Citizens Election Program," by Cheri Quickmire, executive director of Common Cause in Ct., in Connecticut News Junkie Nov. 11, 2014. http://www.ctnewsjunkie.com/archives/entry/op-ed_connecticut_legislature_should_close_loopholes_to_preserve_cep/
Phone interview, Josh Foley, compliance attorney and spokesman for SEEC, Jan. 30, 2015.
Editorial, The Hartford Courant, Dec. 13, 2013, http://articles.courant.com/2013-12-30/news/hc-ed-agenda-government-transparency-slipping-in-c-20131223_1_op</t>
  </si>
  <si>
    <t>Email from reporter Andrea Zelinski on March 23, 2015.
Phone interview with Deborah Loveless, Director of State Audit, on Feb. 3, 2015.
National State Auditors Association letter to comptroller Justin Wilson, accessed May 6, 2015
http://www.comptroller.tn.gov/audit/pdf/NSAA_Peer_Review_14.pdf
Knoxville News Sentinel blog “Sunday column: Tennessee’s crime-busting comptroller” published on the newspaper’s website on May 25, 2014: http://knoxblogs.com/humphreyhill/2014/05/25/sunday-column-tennessees-crime-busting-comptroller/</t>
  </si>
  <si>
    <t>Elaine Manlove, Delaware Elections Commissioner, telephone interview, January 15, 2015;
Copy of letter from Republican lawmakers to Elections Commissioner Elaine Manlove, November 19, 2013: http://1.usa.gov/1H5EhyJ; 
Celia Cohen, "The Political Hardball Behind an Election Bill,"delawaregrapevine.com, June 27, 2014, http://www.delawaregrapevine.com/6-14elexbill.asp; 
Jon Offredo, "McKenna appointed to recorder post", delawareonline.com, January 6, 2015: http://delonline.us/1H5ITF9</t>
  </si>
  <si>
    <t xml:space="preserve">Richard Coolidge, director of communications at the Secretary of State’s office, during a Jan. 21, 2015, phone interview. 
Gerry Cummins, Vice President of the Voter Service project at the League of Women Voters of Colorado, during a Jan. 21, 2015, phone interview.
“Lone prosecutor in Gessler anti-vote-fraud campaign drops first case,” The Colorado Independent, June 11, 2014: http://www.coloradoindependent.com/147774/colorado-voter-fraud-case-dropped-had-been-touted-as-first-of-many
“Boulder County DA Stan Garnett clears all 17 suspected illegal voters,” The (Boulder) Daily Camera, Aug. 14, 2013: http://www.dailycamera.com/news/boulder/ci_23864751/boulder-da-stan-garnett-clears-illegal-voters-gessler
---
Peer Reviewer Sources:
"Adams County candidate's votes must be counted, judge rules," Boulder Daily Camera, November 18, 2013, http://www.dailycamera.com/broomfield-news/ci_24557927/adams-12-candidates-votes-must-be-counted-judge     
Hanlen v. Gessler, 2014 CO 14, http://www.cobar.org/opinions/opinion.cfm?opinionid=9312  
Figueroa v. Speers, 2014 CO 24, http://www.cobar.org/opinions/opinion.cfm?opinionid=9312 </t>
  </si>
  <si>
    <t>Martin Guindon, state auditor general, 1 April 2015, email.
Craig Tieszen, state senator and member of the Legislature’s Executive Board, 16 April 2015, email.
External Peer Review of State of South Dakota Department of Legislative Audit, National State Auditors Association, 13 June 2014, http://legislativeaudit.sd.gov/Reports/State/NSAA%20Peer%20Review%20Report%202014.pdf.</t>
  </si>
  <si>
    <t>Cabinet-level agencies submit annual reports statewide, not specifically to the legislature.
 The legislature, however, can ask agencies for further information. It also can ask for audits of specific programs from the State Auditor's office.
 In addition, the independent Legislative Evaluation &amp; Accountability Program Committee pulls data from Statewide Accounting office (part of Office of Financial Management) to post on the public fiscal website (fiscal.wa.gov).</t>
  </si>
  <si>
    <t>Allie Schembra, Secretary of State's office, spokeswoman, Sacramento, Jan. 22, 2015, email
Kim Alexander, California Voter Foundation, president, Sacramento, Jan. 23, 2015, interview
govtech.com, "New California Secretary of State Alex Padilla Plans Tech Overhaul," Dec. 18, 2014
http://www.govtech.com/state/New-California-Secretary-of-State-Alex-Padilla-Plans-Tech-Overhaul.html</t>
  </si>
  <si>
    <t>Dennis Hoyle, Rhode Island Auditor General, phone interview, March 12, 2015
Tim White, investigative reporter, WPRI-Channel 12, March 31, 2015
Ian Donnis, political reporter, Rhode Island Public Radio, Interview, Feb. 5, 2015, phone.
§ 22-13, originally enacted in 1973, regarding qualifications for auditors, can be found here:
http://www.rilin.state.ri.us/Statutes/TITLE22/22-13/INDEX.HTM</t>
  </si>
  <si>
    <t>S.C. Interim State Auditor Rich Gilbert, May 26, 2015 phone interview
Inspector General Patrick Malay, June 2, 2015 phone interview.
“Plain Language” Code of Conduct for the Office of the State Inspector General 
http://oig.sc.gov/Documents/SIG%20Plain%20Language%20Code%20of%20Conduct.doc.pdf</t>
  </si>
  <si>
    <t>Anne Oman, legislative fiscal analyst at the House Appropriations Committee, said expenditure reports are not sent to the money committees as a standard practice, but there may be particular areas of interest or board meetings attended in which staff or legislators would collect spending reports.
Monthly and year-to-date expenditures of government departments and agencies are loaded into the Comptroller’s Commonwealth Accounting and Reporting System. The system is open to legislators but not the public, said Finance Secretary Ric Brown. Monthly summaries are available there for the Senate Finance Committee and the House Appropriations Committee. The two committees get monthly revenue letters and reports from Brown. 
Quarterly data is also available on Commonwealth Data Point, which is compiled by the Auditor of Public Accounts.</t>
  </si>
  <si>
    <t>Barry Ciccocioppo, communications director, State Auditor General's Office, Harrisburg, Pa., 3 April 2015, interview by phone. 
Frank Pinto, lobbyist and former Republican candidate for Auditor General, 6 April 2015, interview by phone.
Jack Wagner, former PA Auditor General, 7 April 2015, interview by phone.</t>
  </si>
  <si>
    <t>Tim Humphries, Arkansas State Board of Election Commissioners Legal Counsel, (previously longtime attorney for the attorney general and secretary of state), February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 
Dan Greenberg, president of Advance Arkansas Institute, conservative think tank and former state legislator, January 21, 2015, telephone interview.
Jay Barth, Professor of Politics at Hendrix College, February 7, 2015, telephone interview.</t>
  </si>
  <si>
    <t>Agencies quite frequently submit spending reports to the Joint Fiscal Committee. There is no requirement that they do so at specific intervals (every three months, for instance) so the submissions might not qualify as "regular." They are, however, constant, totaling hundreds every year.</t>
  </si>
  <si>
    <t>March 23, 2015, interview with Rep. Les Gara, D-Anchorage; 
March 23, 2015, interview with Senate President Kevin Meyer, D-Anchorage
Election Assistance Commission, Gail Fenumiai biography (http://www.eac.gov/assets/1/Documents/Bio%20-%20Gail%20Fenumiai.pdf), accessed March 24, 2015;</t>
  </si>
  <si>
    <t>State agencies make several reports to the Legislative Budget Board, the permanent standing committee that is at the center of biennial budget preparations.  Agency officials submit their spending requests to LBB officials in advance of the legislative session every two years.  
Each quarter, they submit performance measures on functions that the agency carries out, and every two years, they turn in itemized operating budgets as well as strategic plans that constitute long-term objectives for agency and customer service functions.</t>
  </si>
  <si>
    <t>Kris Kingsmore, Arizona Secretary of State Elections Services Assistant Director, telephone interview, 2/12/2015
Arizona Secretary of State Campaign Contribution Manual, Accessed May 6, 2015
https://web.archive.org/web/20130508022924/http://apps.azsos.gov/apps/election/cfs/search/CandidateSummarySearch.aspx
Arizona Secretary of State Finding of Reasonable Cause, August 15, 2014, Accessed May 6, 2015
http://archive.azcentral.com/ic/pdf/covermemo.pdf</t>
  </si>
  <si>
    <t>All appropriation committees work close with assigned departments and expenditure areas, but some are required to provide more reports than others. Agencies in the Social Services subcommittee have many reporting requirements in intent language. Other subcommittees also have reporting requirements in intent language, but to a lesser degree. Various provisions of statute require reports to an appropriations subcommittee, the Executive Appropriations Committee, and/or the Legislative Management Committee (LMC) either regularly or as triggered by events/conditions.</t>
  </si>
  <si>
    <t>State agencies do submit reports to the Fiscal Review Committee, but typically those reports will go to the governor’s budget office first and then go to the legislature, said Jim White, former executive director of the Fiscal Review Committee.
 Any legislative committee with oversight of a specific state agency is entitled to ask questions about what that department is spending its money on, White said.
 Mike Dedmon, assistant director of the Division of Budget, agreed. Typically, regular reports are filed with the various committees in the legislature that have oversight over departments. For instance, the Department of Health will submit reports to the Senate Health and Welfare Committee. In the Senate, committees will make recommendations on each state agency’s budget, Dedmon said. Budget recommendations generally are made in House Finance, Ways and Means Committee, he said. 
 Fiscal Review does have oversight over state contracts and the budget and video on the General Assembly website shows that its members will grill state agencies over its budget and practices.</t>
  </si>
  <si>
    <t>Gary Jones, state auditor and inspector, telephone interview. 2/19/2015 4:30 p.m. 
Sample application for employment: http://www.sai.ok.gov/docs/SAI%20%20001%20Application%20for%20Employment.pdf
"Straight Shooter," Oklahoma Observer article by Arnold Hamilton, February 2015. 
http://www.okobserver.net/wp-content/uploads/2015/02/Feb15Digital.pdf
M. Scott Carter, political journalist for Oklahoma Watch, email interview, 5/11/2015 10 a.m.
Ziva Branstetter, enterprise editor for Tulsa World, in-person interview 4/17/15 11 a.m.  
Independent 2013 audit of the Oklahoma State Auditor and Inspector's office: 
http://www.sai.ok.gov/docs/IndAuditorsReport2013.pdf</t>
  </si>
  <si>
    <t>There are no dedicated spending reports.
Currently, cabinet-level agencies only provide annual accountability reports to the Ways and Means Committee. The cabinets all have to follow the same basic criteria as far as setting strategic goals and benchmarks. In the meantime, the General Assembly can quickly access expenditure reports or find out any information they need through holding a hearing -- but that’s at the direction of the committee. For citizens who attend, meetings may not prove all that revelatory.  
“Basically they have a budget presentation for major agencies that lasts sometimes an hour or sometimes two hours,” said lobbyist John Ruoff, “although a lot of that stuff is done with the staff and the committee chair, and the members in advance of those hearings. Once again, we don’t have formal mechanisms for anything in South Carolina.”
Constituents who want to track state agency expenses on a regular basis would be better off visiting the S.C. Comptroller General’s Monthly Detailed Spending website.</t>
  </si>
  <si>
    <t>The Interim Committee on Appropriations meets regularly between legislative sessions and regularly receives reports from the governor’s budget director and department secretaries.</t>
  </si>
  <si>
    <t>Carrie Bartunek, assistant public affairs director/press secretary, Ohio state auditor's office, Columbus, 1-8-15 email
Senior staff of auditor's office: https://ohioauditor.gov/about.html
Catherine Turcer, Common Cause-Ohio policy analyst, 8-31-15 email</t>
  </si>
  <si>
    <t>Kim Chandler, the Associated Press, government reporter in Montgomery, Ala., Feb. 4, 2015, telephone interview.
Ed Packard, Alabama Secretary of State’s Office, director of elections, Feb. 6, 2015, telephone interview.
Mike Cason, Al.com, state government reporter, April 12, 2015, telephone interview.
Hattie Kauffman, Alabama League of Women Voters, board member, Feb. 13, 2015, telephone interview.</t>
  </si>
  <si>
    <t>There are no known examples in recent years in which the Election Bureau has been subjected to political pressure or bowed to it.
  A spokesman for the Secretary of State’s office said the Election Bureau acted independently by investigating about 80 election-related complaints a year. He also said there has been no political pressure applied to the office.
 Julie Archer, a lobbyist for the Citizens Action Group, couldn’t think of any instance of political interference recently, although several unpopular decisions by the state Elections Division ended up before the state Supreme Court.</t>
  </si>
  <si>
    <t>William Eimicke, Columbia University, Professor of International and Public Affairs, Feb. 3, 2015, New York, phone; 
Matthew Sweeney, Office of the New York Comptroller, Assistant Communications Director, March 3, 2015, email; 
Selected Employee Travel Expenses at State University of New York at Albany, Office of the State Comptroller, May 2014, http://osc.state.ny.us/audits/allaudits/093014/12s74.pdf ;
Code of Ethics for Local Government, Office of the State Comptroller, accessed March 22, 2015, http://www.osc.state.ny.us/localgov/training/modules/protecting/two/coe_7.htm</t>
  </si>
  <si>
    <t>State agencies do submit reports to their appropriate legislative oversight committees. These include the House and Senate finance committees, as well as other committees that have oversight of spending in specific areas, such as environment or health spending. The submission intervals of reports depend on the committees and areas, but there are no set schedules.</t>
  </si>
  <si>
    <t>Phone interview Feb. 27, 2015, with Bill Holmes, director of external affairs for the state auditor's office. 
Phone interview Feb. 25, 2015 with Jane Pinsky, director of the NC Coalition for Lobbying and Government Reform. 
Phone interview Feb. 28, 2015 with Bob Hall, executive director of Democracy North Carolina.</t>
  </si>
  <si>
    <t>Mike Foley, Nebraska lieutenant governor and former state auditor, phone interview, Feb. 27, 2015
Charles Janssen, current state auditor, in-person interview, Feb. 25, 2015, State Capitol
Gavin Geis, executive director, Common Cause Nebraska, phone interview, Feb. 27, 2015</t>
  </si>
  <si>
    <t>Geoff Dornan, Capitol Bureau Reporter, Nevada Appeal, Las Vegas, NV, April 15, 2015 and June 17, 2015, by phone.
David Byerman, former Secretary, Nevada Senate, Las Vegas, NV, March 31, 2015, by phone.
Anjeanette Damon, Watchdog Reporter, Reno Gazette Journal, Las Vegas NV, April 7, 2015, by phone.</t>
  </si>
  <si>
    <t>Even though a partisan office, the elected Secretary of State is able to operate independently, answering only to the public. In 2015, Secretary of State Kim Wyman proposed to strengthen the state's presidential primary by requiring Democrats and Republicans to allocate part of the state's presidential delegates based on the primary results.
 Currently, Washington does not always hold presidential primaries, and the two parties are not bound to allocate presidential delegates based on the election results. In the view of the League of Women Voters of Washington, the Secretary of State's office usually, but not always, operates free of political interference. Agency personnel, for instance, privately complained of open lobbying by a former Secretary of State on behalf of a bill with partisan overtones.</t>
  </si>
  <si>
    <t>Jeffry Pattison, Legislative Budget Assistant, January 30, 2015, Lowell, Mass., phone
Charles Arlinghaus, The Josiah Bartlett Center for Public Policy, president, Feb. 11, 2015, Lowell, Mass., phone 
State of New Hampshire Biennial Report of the Legislative Budget Assistant 2013, 2014, Office of Legislative Budget Assistant, accessed January 2015 http://www.gencourt.state.nh.us/LBA/Biennial%20Reports/Biennial%20Report%202013-2014.pdf</t>
  </si>
  <si>
    <t>Tori Hunthausen, Legislative Auditor, Legislative Audit Division, 18 February 2015, Helena, Montana, email
Charles S. Johnson, Lee Newspapers State Bureau, Bureau Chief, 24 February 2015, Helena, Montana, email
Mitch Tropila, State Representative and member of the Legislative Audit Committee, Great Falls (D), 20 March 2015, telephone, Helena, Montana.
Commissioner of Political Practices, Ethics Complaint Decisions, 2015, http://politicalpractices.mt.gov/2recentdecisions/ethics.mcpx</t>
  </si>
  <si>
    <t>Cabinet-level agencies do not regularly submit reports to the State Controlling Board - or to the legislature itself, except perhaps for the occasional annual report or a specialized document - mainly because they are not required by law. Some cabinet directors - such as the Office of Budget and Management - do issue regular reports that the legislature can obtain, but they aren't specifically "for" the legislature.</t>
  </si>
  <si>
    <t>The independence of the board is restricted because of the reporting structure, with the secretary of administration oversees certain parts of the board's budget. As a result, some view the organizational structure as designed to allow for political interference. Ultimately, the fact that members of the State Board of Elections are appointees suggested by political parties calls into question their independence. 
 Department of Elections employees are civil servants, hired by the commissioner based on professional criteria.
 There is one example of an action that caused accusations of political reasons. Before the statewide elections in 2013, the Board of Elections purged 38,000 names from its voters rolls. The Democratic Party of Virginia sought an injunction against the action and they asserted that the action was suspect because Attorney General Ken Cuccinelli, the Republican candidate for governor, was the board's legal adviser. Some local registrars, including at least one Republican, refused to purge the voters.</t>
  </si>
  <si>
    <t>While there is no agency specifically monitoring elections, the Attorney General's office, which would investigate election allegations of wrongdoing, operates apparently free of political interference. The attorney general is an elected position. In recent years, the office has moved against both Republican (State of Vermont v. Republican Governors Association and Brian Dubie) and Democratic (State of Vermont v. Green Mountain Future) political organizations.
 In both cases, the political action committees were found to have colluded with the campaigns, meaning their contributions were not truly independent.</t>
  </si>
  <si>
    <t>Individual state agencies do not submit regular reports on how they are spending money to either the Legislative Audit and Fiscal Review Committee or the Budget Section (a budget committee active during the interim between legislative sessions), according to sources. Instead the audit committee receives annual audits of state finances, which is provided by the Office of Management and Budget and audited by the Office of State Auditor. 
In addition, the state auditor also provides audits of major state agencies once every two years. The audit committee may also request audits. OMB also provides some spending reports to the Budget Section.
A lawmaker who chairs the audit committee indicated that agencies are generally trusted to follow legislative intent. If it comes out that the agencies have not, either through the audit process or when they request additional funds, the Legislature could always require regular spending reports.</t>
  </si>
  <si>
    <t>Brett Kittredge - state auditor's office communications director - e-mailed questions and answers - Feb. 4, 2015
News article: Auditors' bid contracts raise questions - The Clarion-Ledger - Dec. 20, 2014: www.clarionledger.com/story/news/2014/12/20/auditors-bid-contracts-raise-questions/20702661/
State auditor's office 2014 annual report: www.osa.ms.gov/documents/annual-rpt/annual14.pdf</t>
  </si>
  <si>
    <t>There have been no documented cases of political interference related to the way the Elections Office conducts its business. The State Elections Office does have a certain amount of independence from other offices in state government, but there is potential for political interference. First, the office operates largely with at-will political appointees rather than civil service merit employees. The Lt. Governor is elected on the same ticket as the governor and that could be cause for political interference particularly in a state where one party holds a super-majority in the Legislature. During the recent John Swallow and Mark Shurtleff attorneys general investigation, the office did show independence in its investigation and sought an independent attorney to assist its work.</t>
  </si>
  <si>
    <t>Robynn Kuhlmann, University of Central Missouri, Warrensburg, Missouri, 10 April 2015, interview conducted by phone.
Trish Vincent, Chief of Staff, Office of the State Auditor, Jefferson City, Missouri, 8 April 2015, interview by email.
Commission Cases-Final Actions Search, Missouri Ethics Commission, accessed 13 April 2015, http://mec.mo.gov/EthicsWeb/Compliance/Compliance_CASearch.aspx</t>
  </si>
  <si>
    <t>As an appointee of the governor, and typically from the same party, the secretary of state is an arm of the state’s chief executive and could potentially be susceptible to political interference from the top, depending on the secretary of state’s relationship with the governor, say some experts.
 “It’s as independent as the governor lets it be,” said former Democratic Gov. Mark White, who served as secretary of state and attorney general in the 1970s.  “And the secretary of state might get a little starch in their spine if the governor tries to be overbearing.”
Austin attorney Randall Buck Wood, a national expert on ethics and election law who was director of the Secretary of State’s elections division in 1969-72, says the office became highly politicized under Republican Gov. Rick Perry and either directly or indirectly adhered to his wishes.    
“He’s gotten these people put into these positions.  They know what the governor wants done and they do it,” he said.  “They’re just promoting the agenda of the governor’s office and they’ve been doing it over there for quite a while.”   
But Carlos Cascos, whom Gov. Greg Abbott appointed on Nov. 11, 2014, as  the current secretary of state, said he had “never heard of that” (political interference).   Asked if Abbott had outlined any expectations when he first met with his appointee, Cascos said,  “No, we really didn’t talk about that.  I think we talked about border issues, economic trade, elections. Those were just part of the inventory of items that we talked about but there was no specifics. “
Alicia Pierce, the Secretary of State’s communications director, acknowledges that “the secretary of state is appointed by the governor” but says “the day to day operations are independent.”
State Rep. Jodie Laubenberg, a North Texas Republican who chairs the House Elections Committee, says a secretary of state may be less subject to political pressure as an appointive officer than he or she would be if the position were filled through partisan elections.  “I think it’s probably less political than as an appointed office than an elective office,” she said.  “If you’re running for election, you’re going to be much more beholden to a lot of the groups out there that get you elected. They’re focusing on the job they were appointed to do and they’re not concerned about, ‘Do I do this to get re-elected.’
As the chief elections oversight agency, the Secretary of State’s Office helps oversee the state’s controversial requirement that citizens present photo identification in order to vote.   The requirement was passed as one the governor’s priorities after a contentious legislative debate in 2011.  The Supreme Court allowed the requirement to be used in the 2014 election pending appeals on a lower court ruling that it unconstitutionally discriminates against low-income Texans. 
   “Their opinions are uniformly damaging to what I would say would be a liberal interpretation as far as voting is concerned,” said Wood, conceding he is considered the “prince of darkness” in the Secretary of State’s Office.  “Their interpretations are consistently anti-being able to vote.”</t>
  </si>
  <si>
    <t>Shelly Watterud, Administrative Support, Office of the Legislative Auditor, 7 April 2015, St. Paul, Minnesota, phone interview. 
Rebecca Otto, State Auditor, Minnesota Office of the State Auditor Rebecca Otto, 6 April 2015, St. Paul, Minnesota, email interview. 
Rep. Phyllis Kahn, House of Representatives, 19 March 2015, St. Paul, Minnesota, phone interview</t>
  </si>
  <si>
    <t>New York has no system requiring agencies to report regularly to a single legislative committee. Agencies rarely report spending directly to the Assembly Ways and Means or Senate Finance committees, which deal with budget issues. 
 Some agencies occasionally report to a related committee, such as the Department of Health to the Senate Health Committee. But reports often are program-specific and a requirement integrated with a budget appropriation.</t>
  </si>
  <si>
    <t>All sources accessed on Feb. 8, 9, 2015:
Interview, Suzanne Bump, Massachusetts State Auditor, Boston, MA, Feb. 9 2015 by telephone and email; 
Gregory W. Sullivan, a former Inspector General for Massachusetts and current Research Director for The Pioneer Institute. Interview conducted June 25, 2015.   
National State Auditor's Peer Review 2014 
http://www.mass.gov/auditor/docs/peer-review/2014peerreview.pdf
Peer Review of State Auditor's Office Find Deficiencies, Steve Brown, Reporter, WBUR Radio, Boston, MA, May 5, 2011
http://www.wbur.org/2011/05/05/audit-layoffs</t>
  </si>
  <si>
    <t>Cabinet level agencies do not regularly submit reports to legislative committees, but they do prepare a report before budget hearings, and do appear at hearings for questioning. They will also respond to questions committees may pose at any point. But there are no regular update reports. But the Legislature can access expenditures in real time, any tie they want, on a proprietary access computer program, according to Treasury spokesman Joe Perone. True, says NJ Spotlight reporter John Reitmyer, but you have to go find it, there is no report highlighting changes and developments.</t>
  </si>
  <si>
    <t>Kelly Miller, state relations officer, Office of Auditor General, email conversation, April 6, 2015, phone interview, April 7, 2015                                                                           
John Gnodtke, general counsel, Michigan Civil Service Commission, phone interview, April 9, 2015, email conversations, April 9-10, 2015                                               
Michigan Employment Relations Board database https://civilservice.state.mi.us/nxt/gateway.dll?f=templates&amp;fn=default.htm&amp;vid=dstars:dstars02</t>
  </si>
  <si>
    <t>There are multiple entities that oversee elections in Tennessee. And the majority of election officials come from the party that has the majority of seats in the legislature. Since the Republican Party is now in the majority, members of the GOP hold the most seats on the state and county election commissions.
 The Division of Elections is under the Secretary of State, a former state Republican lawmaker who was chosen to be in that position by the General Assembly. The Secretary of State appoints the Coordinator of Elections, who is also a former state Republican lawmaker. 
 The State Election Commission has seven members — four from the majority party and three from the minority party in the state legislature. Each county election commission has five members — three from the majority party in the General Assembly and two from the minority party. 
 “It’s designed to be partisan, initially by the Democrats in control and now embraced by Republicans in control, said Tom Humphrey, a veteran political writer for the Knoxville News Sentinel.
 Coordinator of Elections Mark Goins has done a pretty good job and strives to present an aura of objectivity, Humphrey said, but he is a Republican and advocates the GOP position on policy matters, such as Tennessee’s Voter ID law.
 “On questions of integrity, I know of no case where he’s shown any obvious bias,” Humphrey said of the coordinator of elections. 
 “I’m acutely aware of the fact that they’re a subdivision of a political appointment, but I haven’t felt any particular partisan bent,” said Tricia Herzfeld, a Nashville attorney and Democrat who sits on the Davidson County Election Commission. Still, she said, she hasn’t had that much interaction with them.
 The system is set up to make sure that there are enough members of the minority party on the state and county election commissions so that they might service as a watchdog, said Joe Haynes, a Democrat who is an attorney who spent 28 years in the legislature before retiring in 2012.</t>
  </si>
  <si>
    <t>Pola Buckley, Maine State Auditor, 23 February 2015, In person interview.
 Naomi Schalit, Senior Reporter, Maine Center for Public Interest Reporting, 25 February 2015, in person interview.
 Beth Ashcroft, Director, Office of Program Evaluation and Government Accountability, 26 February 2015, in person interview.</t>
  </si>
  <si>
    <t>Agencies occasionally submit expense reports to the legislature's Interim Finance Committee, usually under one of two circumstances: 1) They are applying to spend emergency funds not appropriated in the state budget and need to make their case to the committee, or 2) They are required to do so under a letter of intent issued by the legislature when the budget was adopted.
They do not, by and large, submit reports at regular intervals.</t>
  </si>
  <si>
    <t>Eileen Canzian, politics editor, Baltimore Sun, telephone interview, 3/171/15; 
Noel Isama, Director, Transparency and Accountability, Common Cause, Md., email interview, 3/24/15;
Bryan Sears, reporter, Daily Record, telephone interview, 3/15/15
Laura Johnson, Office of Legislative Audits, Maryland, Director of Fiscal Compliance Audits, by telephone, 5/28/15</t>
  </si>
  <si>
    <t>Department leaders do not regularly submit financial reports to the legislature’s budgetary committees during the course of the fiscal year, a fact has been lamented by some lawmakers.
 Direct monitoring of the budget occurs primarily in the executive branch budget office, which is part of the Department of Administrative Services. As such, when the state faces shortfalls in the operating budget, the news typically comes from the governor’s office. 
 For example, in November 2014, Democratic Governor Maggie Hassan announced $18 million in spending cuts in the face of looming budget hole due largely to unanticipated costs associated with changes to the state’s Medicaid program. The announcement drew criticism from Republican lawmakers serving on the budgetary committees, who claimed to be blindsided by the scale of the budget shortfall.</t>
  </si>
  <si>
    <t>Under Nebraska's state budget process, agencies submit their budget requests initially to the State Budget Administrator, who is part of the executive branch, but those requests are shared, almost immediately, with the Legislative Fiscal Office and can be accessed by all legislators and members of the public before the governor's office reviews them and makes its recommendations.
 Legislators are provided monthly reports tracking expenses of state government agencies; those reports are available online.</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</si>
  <si>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2015
 Daryl G. Purpera, Louisiana Legislative Auditor, telephone interview, June 1, 2015
 Thomas H. Cole, First Assistant Legislator Auditor, tele phone interview, June 1, 2015.</t>
  </si>
  <si>
    <t>South Dakota’s secretary of state, who has primary responsibility to oversee state elections, is a partisan elected official (typically Republican in South Dakota) and therefore, by very definition, is not independent from politics. South Dakota’s attorney general, who prosecutes election-related crimes, is also elected on a partisan basis.
 Immediate past secretary of state Jason Gant, who left office in January 2014, was frequently accused of being politically influenced. Specifically, it was reported that he allowed a top aide to engage in a side business as a campaign consultant. It also was reported that Gant, while secretary of state, endorsed a state legislator running in a partisan election.
 New Secretary of State Shantel Krebs ran on a platform of restoring independence to the office, but she’s been in office only a few months and has had little chance to prove her independence. She ran in a partisan political election as a Republican and won a four-year term.</t>
  </si>
  <si>
    <t>Executive Director Marci Andino aims to be non-partisan, and she said the S.C. General Assembly generally supports her. 
“I don’t typically get calls where they’re trying to influence me to do something one way or another,” she said. “They’re generally hands off.”
S.C. Progressive Network Executive Director Brett Bursey – who has dealt with the Commission many years as both friend and foe – generally agrees.
“The Governor appoints them all,” he said. “I haven’t experienced any direct political interference on the part of the board. I think they reflect general attitudes and opinions that confound things – but does [S.C. Governor Nikki Haley] pick up the phone and lean on them? I don’t think so.”
“Watching them for the last 30-odd years,” said election expert John Ruoff, “I’ve never seen where they weren’t pretty straight on the decisions they’ve made.”
There have been recent instances that suggested the commission, if not Andino, have at least given the appearance of political influence. Last October 30, after powerful House 114 Representative Bobby Harrell resigned from office – having pled guilty to six counts of misusing campaign funds – the S.C. Election Commission voted unanimously to postpone the forthcoming Nov. 4 election between Harrell, Democratic candidate Mary Tinkler and Green Party candidate Sue Edward.
Instead, the commission opted to hold a special election, giving the Republican Party a chance to put a new candidate on the ballot.
The Republican governor -- who appointed four members of the board -- had their back.
"We want choices," she said. "It's an important district, and I think we want to make sure that people feel like they have their voices heard. That's the most important thing when it comes to elections and government - to have people's voices heard."
Tinkler took the case to the S.C. Supreme Court, where her attorneys, according to The State newspaper, “argued that state law did not allow nominating a party candidate after the scheduled general election, and that asking other candidates to halt their campaigns so close to Election Day to run against an unnamed challenger was `not equitable.’”
The Supreme Court overruled the commission and allowed the election to proceed. Harrell’s name remained on the ballot, despite the fact that he was disqualified from serving. 
Not everyone agrees that the S.C. Election Commission was acting in a strictly political fashion, since Tinkler’s win was hardly the result of a fair contest.
“I think they [the Commission] were trying to do the fair thing in a difficult circumstance,” said election expert John Ruoff.  “It is fairly outrageous to a certain level that that district is being represented by a fluke…She doesn’t really represent the district.”
Also, in a deeply conservative state where politicians aren’t afraid of manipulating the electoral process, the Commission does occasionally find itself in the crossfire. This was especially true when South Carolina’s photo ID law went into effect in 2011.
Theoretically, the idea behind the law was that having voters present picture identification at the polling place eliminates fraud. At the same time, the law also made it harder for residents without a photo ID to vote at all, many of whom are poor, elderly, don’t drive, can’t find their birth certificate or live in rural areas of the state.
These issues were all raised by the U.S. Justice Department when it temporarily halted the law to review whether it violated Section 5 of the Voting Rights Act. The judges were concerned in particular about whether the 178,000 citizens without an ID would be properly notified. Andino at the time promised her office would "work very hard" to make sure everyone was properly notified.
The Voter ID law were considerably eased by the Justice Department, which allowed that voters could still vote if a “reasonable impediment” kept them from getting a Voter ID. The law went into effect on Jan. 1, 2013, with a mandate for outreach to voters.
According to Dr. Brenda Williams, the commission did almost nothing to reach the voters who really needed to get the message. Instead of going into the poor rural communities, they just showed a PowerPoint presentation in a few middle-class neighborhoods. Also, she said, they didn’t put make much of an effort to get the word out through public service announcements or even by contacting local activist groups, like Williams’ own The Family Unit – which helps ex-cons rebuild their lives – that could have given them some direction.
The commission, she said, “marches to the tune of politicians,” particularly ones who are as least progressive as possible. 
It wasn’t, however, marching to that tune a year before, when the whole Voting ID issue became thoroughly politicized with an urban legend about voter fraud that soon solidified into accepted fact.
That’s what happened when S.C. Department of Motor Vehicles Executive Director Keith Schwedo testified before the S.C. House of Representatives that some 953 votes in a recent election were all cast by corpses.
It wasn’t long before the issue turned into both a Fox News brouhaha and a full-scale 19th Century Russian comedy, where blustery elected officials, panicky bureaucrats and con artists jostled to reclaim the voting system from the wormy hands of dead souls.
“We know for a fact there are deceased people whose identities are being used in elections in South Carolina,” proclaimed Attorney General Alan Wilson on Fox News. 
“We must have certainty in South Carolina that zombies aren’t voting,” said Horry County Representative Alan Clemmons.
For Clemmons, as well as Governor Nikki Haley, it was just the kind of story that boosted their political agendas.
“Without Photo IDs, let’s be clear,” the Governor told Fox News, “I don’t want dead people voting in the state of South Carolina.”
It didn’t take long for Andino and her staff to prove that the walking dead weren’t actually going anywhere.  First there was the news that, as the Washington Post reported, the 953 votes in question “actually involved not one election but 74 elections over a seven-year period.”
And the problem wasn’t dead voters, but clerical errors: an absentee ballot cast by a voter before dying, a living voter whose name was mistaken for his deceased father, the wrong name marked out on the poll list. There were also a few that came about, according to the Associated Press, from “DMV officials running Social Security numbers of voters against dead people but not seeing whether the names matched.”
Examining a few hundred cases, the S.C. Election Commission found no evidence of fraud.
Neither, a year later, did the S.C. Law Enforcement division.
Attorney General Alan Wilson, after beating the dead voter drum on national TV, slinked away without apology or comment. Rep. Clemmons, on the other hand, had already introduced legislation to return the Election Commission, which had helped demolish his sideshow, to the Secretary of State’s office.
That, he said, would bring “kind of accountability that keeps all elected officials focused on doing the right thing.”
Actually, that very same system had been in place in South Carolina until 1968, when the General Assembly placed the Commission under the Governor’s office.
Andino was quick to point out the examples of Florida and Ohio, which gained national attention in the contested 2000 election for blatantly politicizing the electoral process.
“In states where the elections division is under the Secretary of State, important decisions are often made based on political agendas and not on what is best for voters or the integrity of the election process,” she said. “Change has been instituted based on campaign promises made in the name of election reform.”
Andino herself has been executive director of the S.C. Election Commission for the past twelve years -- a good deal longer than many of her counterparts nationwide, whose offices are usually overseen by the Secretary of State's office.
As she sees it, keeping the Commission out of the hands of an elected official guarantees a stronger measure of independence – and at some level the whole dead voter scam did seem to bear her out.</t>
  </si>
  <si>
    <t>Some agencies, such as the public defender are statutorily required to submit reports to the legislative fiscal division. Agencies are also required to submit reports on budget amendments. 
Otherwise, most agencies do not submit regular, formal reports, but the legislative fiscal division can access agency spending data through the Statewide Accounting, Budgeting and Human Resource System.</t>
  </si>
  <si>
    <t>Libby Carlin, Kentucky Auditor of Public Accounts Office, assistant state auditor and certified public accountant,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t>
  </si>
  <si>
    <t>John Flaherty, President, Delaware Coalition for Open Government, in-person interview, 15 January 2015;
 Carl Kanefsky, Public Information Officer, Delaware Department of Justice, email interview, 22 January 2015;
 Delaware Attorney General Opinions, accessed March 23, 2015, http://1.usa.gov/1zMfc83. 
 Delaware Attorney General Opinion 14-IB04: http://1.usa.gov/1HGGNI8; 
 Delaware Attorney General Opinion 13-IB05: http://1.usa.gov/1zMlx3a</t>
  </si>
  <si>
    <t>In most cases, civil servants’ bonuses are few and far between and constitute less than 5 percent of take-home pay.
There is at least one major exception in the case of the State Investment Council, where employees receive large bonuses for growing the investment portfolio for the state’s retirement system. In 2014, the council’s 20 employees received an average bonus of 144 percent of their base pay, for a total bonus payout of $4.7 million.
Those bonuses resulted partly from the Legislative Executive Board’s 2013 endorsement of a plan to give investment staff a chance to earn larger bonuses for results that outperform industry averages. Investment staff previously could earn bonuses of up to 100 percent of their base salaries. The change allowed them to earn bonuses of up to 200 percent of their base salaries.</t>
  </si>
  <si>
    <t>Executive cabinet agencies do not submit expense reports to any legislative committees. Departments submit budget requests to the governor's office, which are relayed with the governor's recommendations to the House of Representatives, at the beginning of the budget process each year, but the previous year expenditure data in these requests do not include much detail.</t>
  </si>
  <si>
    <t>In-person interview, Jim Smith, president of the nonprofit Council on Freedom of Information, Hartford, Dec. 30, 2014. 
In-person interview, Colleen Murphy, executive director and general counsel of the Connecticut Freedom of Information Commission, Hartford, Dec. 31, 2014.
Connecticut Supreme Court, July 2014, “Commissioner of Public Safety vs. Freedom of Information Commission et al.”   http://www.jud.ct.gov/external/supapp/Cases/AROcr/CR312/312CR46.pdf (accessed most recently May 19, 2015)
Matthew Kauffman, “The Scoop,” Hartford Courant reporter and blogger:
“Once again, spending the public’s money to keep the public in the dark,” http://courantblogs.com/investigative-reporting/once-again-spending-the-publics-money-to-keep-the-public-in-the-dark/ Dec. 4, 2014 (assessed most recently on April 22, 2015)
Phone interview, Mitchell Pearlman, Jan. 1, 2015, executive director and general counsel of the CT Freedom of Information Commission, 1975-2005.
“Legislative Proposals Dim The Lights On Freedom Of Information,” Jon Lender, The Hartford Courant, May 10, 2013. http://articles.courant.com/2013-05-10/news/hc-lender-column-foi-0512-20130510_1_home-addresses-public-access-foi-law
Kevin Rennie, The Hartford Courant, Nov. 8, 2013, “Private Emails Hide Work Of Malloy’s Administration” -- http://articles.courant.com/2013-11-08/news/hc-op-rennie-malloy-has-private-email-accounts-111-20131108_1_roy-occhiogrosso-malloy-meagan-cowell</t>
  </si>
  <si>
    <t>Steve Zansberg, a Denver-based media attorney who represents Colorado newspapers and broadcasters, and is president of the Colorado Freedom of Information Coalition, during a Jan. 26, 2015 phone interview.
 Jefferey Roberts, director of the Colorado Freedom of Information Coalition, during a Dec. 17, 2014 phone interview.
 “More cops are wearing body cams. When does the footage become a public record?” Columbia Journalism Review, Sept. 23, 2014: http://www.cjr.org/united_states_project/colorado_police_body_cam_access_to_footage.php?page=all
 “Contrary to the public interest,” ABC Channel 7, Denver, 2013: http://www.thedenverchannel.com/news/call7-investigators/open-records/contrary-to-the-public-interest-questioning-the-police
 “Colorado Springs Seeks to Avoid Disclosing E-mails on Drake Fire,” The Denver Post, June 15, 2014: http://www.denverpost.com/news/ci_25965179/colorado-springs-seeks-avoid-disclosing-e-mails-drake</t>
  </si>
  <si>
    <t>The Joint Legislative Budget Committee and Legislative Budget Office receive reports of cabinet-level agencies' spending as part of the Legislature's process for determining how much to appropriate each year for state government. The budget committee and its staff have a regular accounting of receipts, disbursements, assets, liabilities, encumbrances and fund balances. This is provided online through the statewide accounting system. Hard copies of the information is provided to the legislative committee twice a year.</t>
  </si>
  <si>
    <t xml:space="preserve">Scott Frank, Legislative Post Auditor, telephone interview Feb. 13, 2015              
Peter Hancock, statehouse reporter Lawrence World-Journal, telephone interview June 18, 2015
Governmental Ethics Commission annual report showing that there have not been any such allegations: http://www.accesskansas.org/ethics/                                                                  
Newspaper search, Jan. 1, 2013-present                                                                                     </t>
  </si>
  <si>
    <t>The Legislative Audit Commission does not receive reports from cabinet-level agencies nor does the Minnesota Office of the Legislative Auditor. Rather the Commission accepts topical suggestions for future evaluation (audits) from the legislative body while the Office conducts their own audits based on the Commission’s suggestions. 
The commission also reviews reports from the legislative auditor and make recommendations for improvements in the state's system of internal controls and financial management.</t>
  </si>
  <si>
    <t>Detroit Free Press, Jan. 8, 2014, "Former Michigan treasurer Andy Dillon resigned two months ago, still gets $175,000 salary" http://archive.freep.com/article/20140108/NEWS06/301080078/Former-Michigan-Treasurer-Andy-Dillon-still-collecting-full-salary-2-months-after-resignation 
CBS Local Radio website, Aug. 22, 2013, "Michigan Treasurer Andy Dillon won't face charges"http://detroit.cbslocal.com/2013/08/22/michigan-treasurer-andy-dillon-wont-face-charges/
Michael Hodge, former assistant attorney general, attorney specializing in state government and election law, phone interview, May 8, 2015</t>
  </si>
  <si>
    <t>All websites accessed on Jan. 18, Feb. 2 and March 22, 2015.   
Interview, Ed Cafasso, Managing Director, Boston, Burson-Marsteller, March 13, 16, by telephone and email
News Article:  Former Lt. Gov. Tim Murray pays $80,000 to settle alleged campaign finance violations, by Michelle Williams, Reporter, Springfield Republican, Springfield, MA, Aug. 29, 2013: http://www.masslive.com/news/worcester/index.ssf/2013/08/former_lt_gov_tim_murray_pays.html
News Article:  Disgraced Chelsea Housing Authority Official Michael McLaughlin pleads guilty to new charge, Sean Murphy, Reporter, Boston Globe, Boston, MA, May 12, 2014: 
http://www.bostonglobe.com/metro/2014/05/12/disgraced-chelsea-housing-authority-official-michael-mclaughlin-pleads-guilty-new-charge/TvlpSuKoXSv0i7AHyOG1hK/story.htmlr</t>
  </si>
  <si>
    <t xml:space="preserve">Bonuses are not provided to Pennsylvania state employees. </t>
  </si>
  <si>
    <t>Peter Scheer, Executive Director, First Amendment Coalition, Dec. 22, 2014, email
Thomas Peele, reporter, Bay Area News Group, Dec. 27, 2014, email California Public Records Act
Court allows release of officers' names in UC Davis pepper-spray case, Los Angeles Times, August 21, 2014
http://www.latimes.com/local/education/la-me-ln-uc-pepper-spray-20140821-story.html
Bay Area News Group sues California Senate to get indicted state Sen. Leland Yee's calendars, San Jose Mercury News, July 31, 2014
http://www.mercurynews.com/my-town/ci_26252046/bay-area-and-los-angeles-news-groups-sue</t>
  </si>
  <si>
    <t xml:space="preserve">The Rhode Island does not pay bonuses to civil servants. </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</si>
  <si>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Jay Barth, Professor of Politics at Hendrix College, February 7, 2015, telephone interview..
Jim Nickels, Sherwood attorney and state representative 2009-2014, February 16, 2015, telephone interview.. 
Megan Tollet vs. Mike Beebe, Case No. CV-13-4620, 2014, Circuit Court of Pulaski County, Arkansas, Ninth Division
https://contexte.aoc.arkansas.gov/imaging/IMAGES/DMS/CK_Image.Present2?DMS_ID=IVSVQ3W9I2ST3522VHB9B4SPIJ7HYJ
"Governor continues secrecy for working papers," Max Brantley, Arkansas Times, August 29, 2014. http://www.arktimes.com/ArkansasBlog/archives/2014/08/29/ruling-continues-secrecy-for-governors-working-papers</t>
  </si>
  <si>
    <t>The structure of the Board of Elections – 9-year terms and a level of authority to appeal its decisions directly to the Rhode Island Supreme Court – gives it a higher level of independence and helps insulate it from political interference. But commissioner Stephen Erickson says political influences more subtle exist in the state legislature’s control of the board’s budget – and therefore its staffing levels – and its power to change the structure of the board.
John Marion, executive director of Common Cause Rhode Island, says he has not seen any overt political pressure on the board in recent years. Nor has he seen problems with interference at the Secretary of State's elections division, where the duties are more ministerial -- maintaining the voter rolls, as reported by cities and towns, and posting election results.</t>
  </si>
  <si>
    <t xml:space="preserve">Every department, through the State Budget Office, submits a monthly report to the House and Senate Appropriations Committees. These reports include expenses to date, how the numbers compare to one year earlier, and a matchup to the fiscal year budget that was approved by the Legislature. These reports include a financial picture for other funds, such as the School Aid Fund and revenue sharing payments to local communities. </t>
  </si>
  <si>
    <t xml:space="preserve">The state's Bureau of Elections is primarily administrative and does not have a reputation for being particularly affected by politics. There was no documented evidence of political interference during the period of study.
It's worth noting that Pennsylvania has a decentralized voting system — county election bureaus oversee and monitor the elections, including training pollworkers and processing voter registrations. The state bureau can only put out "guidances" on election-related issues; it would be difficult for a state official to create undue fear or favor across all the counties. </t>
  </si>
  <si>
    <t>Kathryn Marquoit, Assistant Ombudsman for Public Access, telephone interview, 1/5/2015
Christine Harvey, Cronkite News Service, May 25, 2010, Accessed May 6, 2015
http://azcapitoltimes.com/news/2010/05/25/superintendents%E2%80%99-appraisals-tough-to-get-from-many-districts/
Rule 123. Public Access to the Judicial Records of the State of Arizona, Accessed May 6, 2015, http://www.azcourts.gov/Portals/74/Rule123/Rule%20123%20Rules%20of%20the%20Supreme%20Court.pdf 
AZAPP Blog, Arpaio v. Davis - 6/2/2009, Accessed May 6, 2015, http://www.omlaw.com/azapp-blog/postings/2009/arizona-supreme-court-rule-123-governs-requests-for-judicial-records-and-a-presiding-judge-may/
AG opinion says SRP must comply with public records law, Jim Small, Arizona Capitol Times, December 16, 2009, Accessed May 6, 2015, http://azcapitoltimes.com/news/2009/12/16/ag-opinion-says-srp-must-comply-with-public-records-law/</t>
  </si>
  <si>
    <t>Steve Mistler, Statehouse Reporter, Portland Press Herald, 18 February 2015, email interview.
Mario Moretto, Politics Reporter, Bangor Daily News, 20 February 2015, email interview.
Christopher Cousins, Politics Reporter, Bangor Daily News, 20 February 2015, email interview.
Beth Ashcroft, Director, Office of Program Evaluation and Government Accountability, 26 February 2015, in person interview.
Best ideas from LePage’s welfare consultant lifted word-for-word from someone else’s work, Staff Editorial, Bangor Daily News, 21 May 2014,
http://bangordailynews.com/2014/05/21/opinion/best-ideas-from-lepages-welfare-consultant-appears-to-be-plagiarism/
Healthy Maine Partnerships’ FY13 Contracts and Funding, Report No. SR-CDCHMP-13, December 2013, http://www.maine.gov/legis/opega/reports/CDCHMP%20Final%20Report%20as%20revised%20January%202014%201-28-14.pdf
The Lobbyist in the Henhouse, Colin Woodard, Portland Press Herald, 16 June 2013, http://www.pressherald.com/interactive/lobbyist_in_the_henhouse_dep_series/</t>
  </si>
  <si>
    <t>Jan. 15, 2015 phone interview with media lawyer John McKay
June 2, 2015, in-person interview with Kyle Hopkins, former Anchorage Daily News reporter and current KTUU digital director
"The people have a right to know: State should revisit, debate strengthening Public Records Act," Fairbanks Daily News-Miner Editorial, Oct. 10, 2014 (http://www.newsminer.com/opinion/editorials/the-people-have-a-right-to-know-state-should-revisit/article_f5f1cbba-5051-11e4-9d4d-001a4bcf6878.html);</t>
  </si>
  <si>
    <t>Dennis Bailey, lawyer with the Rushton Stakely law firm and general counsel for the Alabama Press Association, telephone interview, April 24, 2015.
Mike Cason, al.com, state government reporter, April 12, 2015, telephone interview.
“The Quest for Payroll Records: 350 Days and Counting,” Trisha Powell Crain, Alabama School Connection, Dec. 29, 2014. http://alabamaschoolconnection.org/2014/12/29/the-quest-for-payroll-records-350-days-and-counting/, accessed April 28, 2015.
“Alabama attorney general advises Hoover school board it must release employee compensation records by name,” Jon Anderson, reporter, al.com, April 3, 2015. http://www.al.com/news/birmingham/index.ssf/2015/04/alabama_attorney_general_advis.html, accessed April 28, 2015. 
“Attorney General rules in favor of openness,” Emily Featherston, Alabama Press Association, April 28, 2015. http://www.alabamapress.org/2015/04/28/attorney-general-rules-in-favor-of-openness/, accessed April 28, 2015.
“Hoover Board of Education votes to seek attorney general opinion on release of employee pay request,” Roy L. Williams, Hoover Sun, March 16, 2015. http://hooversun.com/news/hoover-board-of-education316/, accessed April 28, 2015.
“Alabama prison officials: Taxpayers must pay to take cellphone photos of public records,” Casey Toner, Sept. 12, 2014. http://www.al.com/news/index.ssf/2014/09/alabama_prison_officials_taxpa.html, accessed April 28, 2015.
Ex Parte Del Marsh et al., Writ of Mandamus, The Supreme Court of Alabama, Sept. 30, 2013.
http://alabamaappellatewatch.com/wp-content/uploads/2013/09/Ex-parte-Del-Marsh.pdf, accessed April 28, 2015.
Ex parte Alabama Educational Television Commission et al., Writ of Mandamus, The Supreme Court of Alabama, Sept. 27, 2013. http://media.al.com/spotnews/other/apt%20commission.pdf, accessed April 28, 2015.
“Alabama Senate approves ban on fees for taking photos of public records,” Mike Cason, al.com, April 09, 2015. http://www.al.com/news/index.ssf/2015/04/alabama_senate_approves_ban_on.html, accessed April 28, 2015.
“Officer-involved shooting leads to fatality in LawCo,” Jonece Dunigan, The Decatur Daily, March 20, 2015. http://www.decaturdaily.com/news/lawrence_county/officer-involved-shooting-leads-to-fatality-in-lawco/article_b6010139-098d-5d5c-8e1a-91002f98c3aa.html, accessed April 28, 2015.
“Lawrence County citizens deserve transparency,” Decatur Daily editorial staff, The Decatur Daily, April 14, 2015. http://www.decaturdaily.com/opinion/editorials/lawrence-county-citizens-deserve-transparency/article_6620ceef-6eb5-5711-b9fe-90192af78430.html, accessed April 28, 2015.
“State Supreme Court demolishes Alabama Open Meetings Act,” Mike Marshall, al.com, Oct. 21, 2013. http://www.al.com/opinion/index.ssf/2013/10/state_supreme_court_demolishes.html, accessed April 28, 2015.
“Legislation cracks down on 'serial' meetings,” Mary Sell, The Decatur Daily, March 21, 2015. http://www.timesdaily.com/news/capital_notes_and_quotes/legislation-cracks-down-on-serial-meetings/article_8af508ca-4aad-5511-9302-97a3a50c6ba7.html, accessed April 28, 2015. 
Trisha Powell Crain, executive director of the Alabama School Connection, July 6, 2015, email interview.</t>
  </si>
  <si>
    <t>Robert Scott, president of the Public Affairs Research Council of Louisiana, in-person interview, Feb. 21, 2015.
Barry Erwin, president of the Council for a Better Louisiana, in-person interview, Feb. 18, 2015.
Former Louisiana health chief Bruce Greenstein indicted by grand jury for perjury, Marsha Shuler, The Advocate, Sept. 27, 2014.
http://theadvocate.com/news/acadiana/10347217-123/greenstein-indicted-by-grand-jury 
State of Louisiana v Bruce Greenstein, a true bill, 19th Judicial District Court, Sept. 27, 2014.
http://theadvocate.com/csp/mediapool/sites/dt.common.streams.StreamServer.cls?STREAMOID=_QXouo_zT3S15ZScLPayhpM5tm0Zxrvol3sywaAHBAnC3AjHihVmSV8ex8bBRHh3E0$uXvBjavsllACLNr6VhLEUIm2tympBeeq1Fwi7sIigrCfKm_F3DhYfWov3omce$8CAqP1xDAFoSAgEcS6kSQ--&amp;CONTENTTYPE=application/pdf&amp;CONTENTDISPOSITION=GreensteinIndictment.pdf</t>
  </si>
  <si>
    <t>Employees in the office of the Idaho Attorney General are protected from political interference mainly by the Attorney General himself, who serves as something of a lightning rod for all criticism of the activities of his office. 
As a popularly elected official – and Idaho’s longest-serving Attorney General ever – current Attorney General Lawrence Wasden has been able to deflect political pressure and prosecute corruption cases against members of his own party.
 The House and Senate Ethics Committee members are not free from political interference, by nature of their positions – they are all politicians, all elected members of the Legislature. The leadership of both houses strives for a principled and fair approach to all ethics complaints, and members take their duties seriously, but they still are in the midst of the political process.
  The fact that the seven-member Idaho Judicial Council includes three political appointees who are named to the council by the governor means there is no built-in protection from political interference. While the council members do take their duties seriously and solemnly – they deal with weighty matters in disciplining or removing judges, for example, or recommending new judges for appointment – the fact remains that the system provides no protection from political interference.</t>
  </si>
  <si>
    <t xml:space="preserve">In Oklahoma, political parties do play a role in picking the state's election board members, which could influence decisions. 
When a Democratic challenger died a few days before the Nov. 4, 2014 election for a U.S. Representative seat in Oklahoma, Republican state officials appeared to ignore a state law that at the time said the governor was to call a special election in such cases, with state party central committees choosing a replacement candidate.
Republican Gov. Mary Fallin and the Oklahoma Election Board, acting on the advice of Republican Attorney General Scott Pruitt, ruled the law did not apply in this case, citing federal law setting the general election on the first Tuesday of November.
Sources said it was a practical conclusion that saved the state money on an election that wouldn't likely have had a different outcome: Republican incumbent Markwayne Mullin won the Nov. 4 general election with 70 percent of the vote. 
But political influence may have played a role in how that individual case was handled. 
"You have to wonder if it had been the Republican candidate who died and not the Democrat, if the decision would have been the same, " said Wayne Greene, editorial pages editor for the Tulsa World. 
However, Bryan Dean, spokesman for the Oklahoma Election Board, said employees of the board "jealously guard their objectivity" with "meticulousness from the top down." </t>
  </si>
  <si>
    <t>In practice, bonuses for state civil servants in Ohio do not occur because there is no authority to grant them. Many state workers do roll up huge overtime payouts, some greater than their annual regular wages.</t>
  </si>
  <si>
    <t>Kathy Stachon, Senate lobbyist clerk, Office of the Secretary of the Senate, Feb. 16, 2015, telephone interview
Iowa Code 68B.38  "Government Ethics and Lobbying — Lobbyist’s client reporting," Code of Iowa updated as of January 2015,
https://www.legis.iowa.gov/docs/code/2015/68B.pdf
Lobbyist Function Pre-Registrations and Function Reports - 2015, Iowa Legislature, accessed April 21, 2015
http://coolice.legis.iowa.gov/Cool-ICE/default.asp?Category=Matt&amp;Service=functionrep1
2015 Client Reports, Iowa Legislature, accessed April 8, 2015
http://coolice.legis.iowa.gov/Cool-ICE/default.asp?Category=billinfo&amp;Service=ClientReport
Lobbyist Function Report by Scott VanDeWoestyne for the Quad Cities Chamber of Commerce, Feb. 11, 2015
http://coolice.legis.iowa.gov/Cool-ICE/default.asp?Category=Matt&amp;Service=functionrep2&amp;event=973&amp;ga=86
Lobbyist Function Report by Sheila Douglas for the Iowa Wholesale Beer Distributors Association, Feb. 3, 2015
http://coolice.legis.iowa.gov/Cool-ICE/default.asp?Category=Matt&amp;Service=functionrep2&amp;event=870&amp;ga=86</t>
  </si>
  <si>
    <t>Mitchel Denham, Kentucky Attorney General's Office, assistant deputy attorney general of the criminal division and special prosecutors, 2 February 2015, Frankfort, Kentucky, email interview.
John Cheves, Lexington Herald-Leader, accountability reporter, 23 January 2015, Lexington, Kentucky, phone interview.
Initiating order for Commonwealth of Kentucky Executive Branch Ethics Commission Case No. 13-01In Re: Richard D. Farmer II, Kentucky Executive Branch Ethics Commission, initiation of administrative Proceeding and formal complaint, 18 March 2013, http://ethics.ky.gov/Administrative%20Actions/Initiating%20Order%20-%20R.%20Farmer%20Pt.%201.pdf, accessed 20 January 2015.
Ex-ag chief Richie Farmer sentenced to prison, Greg Kocher, Lexington Herald-Leader, 14 January 2014 http://www.kentucky.com/2014/01/14/3033479_farmer-sentenced-to-more-than.html?rh=1, accessed 20 January 2015.
Richie Farmer sentenced on state charges; will serve one year in prison, Kristen Kennedy, WKYT-TV Lexington, 17 January 2014, http://www.wkyt.com/home/headlines/Richie-Farmer-sentenced-on-state-charges-will-serve-one-year-in-prison-240802601.html, accessed 3 February 2015.  
Settlement agreement, Executive Branch Ethics Commission v. Jonathan Gassett Case No. 14-003, Kentucky Executive Branch Ethics Commission, 21 March 2014, http://ethics.ky.gov/Administrative%20Actions/Settlement%20Agreement%20%20%20%20J%20%20Gassett.pdf, accessed 20 January 2015.</t>
  </si>
  <si>
    <t>Generally, branches of government state agencies and government officials do not claim to be exempt from public meetings and documents laws. The entire judiciary branch and the state legislature are exempt from the public meetings law, however. 
“You always have situations where someone will claim something is exempt but for the most part they live by them pretty well — cities, counties school districts, the executive branch, they all do OK,” Wyoming Press Association Executive Director Jim Angell said.
There have been a few specific examples where the state claimed exemption from the law. In 2013, the University of Wyoming’s Board of Trustees kept the names of finalists in its presidential search secret. Cheyenne Newspapers Inc., Lee Newspapers Inc. and The Associated Press filed a lawsuit asking the university to release the names, saying the process should be transparent. 
A state court judge sided with the newspapers and then the Wyoming legislature approved a bill to allow the search’s secrecy. 
In 2014, the Wyoming Supreme Court ruled that the state's public records law could exempt documents used to make final policy decisions. One Robert Aland filed a lawsuit to obtain Gov. Matt Mead’s documents for delisting the grizzly bear as an endangered species. The Wyoming Attorney General's Office released 50 documents but did not release 54 others due to “deliberative process.”</t>
  </si>
  <si>
    <t xml:space="preserve">The Ethics Commission, because of the manner in which five members are appointed by the governor from a panel of 10 people nominated by the judicial council, is protected from political interference. All staff serves at the pleasure of the commission. This helps insulate employees from cronyism, nepotism and patronage.
 There has never been a hint of nepotism or cronyism in this small office that has a stable staff.
  </t>
  </si>
  <si>
    <t>The secretary of state’s office is not subject to political pressure. 
This assessment is confirmed by officials from several political parties. While some sources within the Democratic and Libertarian Party criticized some decisions by the secretary of state, these decisions appear to be (legitimate) preferences by the secretary rather than any outside pressure. One example was the secretary’s efforts at informing voters about a tougher voter ID law, which the Democratic official felt was inadequate and late. Another was the secretary’s failure to investigate the bar association for using members’ dues to advocate against a shared-parenting law, which some members support. That case is, instead, going to court.</t>
  </si>
  <si>
    <t>David Weisbaum, director, Index Department, Illinois Secretary of State, interview by phone March 25, 2015. 
Illinois Secretary of State website - lobbyist activities, accessed May 11, 2015 http://www.ilsos.gov/lobbyistsearch/
Quad City Tims, "Former Quinn Ag Chief become lobbyist" , Kurt Erickson, March 13, 2015, http://qctimes.com/news/local/government-and-politics/former-quinn-ag-chief-becomes-lobbyist/article_66891a7c-e7cf-5a37-a1a4-67b242ab8cbb.html
Lobbyist Expenditure Report - Robert Flider, Illinois Secretary of State, March 18, 2015, http://www.ilsos.gov/lobbyistsearch/expenditurepdf?entId=7505&amp;regYear=2015&amp;reportType=5&amp;amendNumber=0&amp;fileType=Original&amp;webDataXmlId=328035</t>
  </si>
  <si>
    <t>Interview: Julia Vaughn, policy director, Common Cause-Indiana, Jan. 22, 2015, by phone.
 Interview: Ed Feigenbaum, attorney and owner of INGroup, Noblesville-based firm that provides resources and information about federal and state governments, Feb. 2, 2015, by phone.
 Interview: Charles W. Harris, executive director, Indiana Lobby Registration Commission, Feb. 2, 2015, by phone.</t>
  </si>
  <si>
    <t>Board membership is subject to the results of elections. Board members serve four-year terms and are appointed by the governor from lists of candidates submitted by the two leading political parties. These terms end shortly after each gubernatorial election, giving the governor the chance to name new people. 
In the past, if the new governor was of the same party as his or her predecessor, some board members would retain their seats. For example, Larry Leake was board chairman for 16 years in which Democrats held the state house, and Gary Bartlett was executive director those years. When Republicans took control of the legislature, they changed the law in 2013 to limit people to no more than two consecutive terms. Thus, when Pat McCrory, a Republican, was elected governor in 2012, he appointed a new board in 2013 when the sitting board's terms expired, and the new board, now controlled 3-2 by Republicans,  appointed a new executive director.  
But other staffers are protected and there has been stability on the staff. In fact, the current executive director was on the staff when Democrats held the governorship. There has not been much outcry in NC that the Board of Elections is partisan. Rather, the issue has been the action by the Republican-controlled legislature and the governor to require IDs for voting and to shorten the days and times for advance voting. Democrats, of course, protest. It leaves the elections board in the middle. But of course, they have to follow the law as the legislature mandates.</t>
  </si>
  <si>
    <t>Ben Ysursa, Idaho Secretary of State, interviewed Thursday, Dec. 18, 2014, at his office at the Idaho Capitol
 Tim Hurst, Chief Deputy Idaho Secretary of State, interviewed Friday, Tuesday, Dec. 23, 2014, in his office at the Idaho Capitol; and again on April 13, 2015,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“Why it’s tough to track what lobbyists give to Idaho lawmakers,” Emilie Ritter Saunders, Boise State Public Radio, Jan. 30, 2014, http://boisestatepublicradio.org/post/why-its-tough-track-what-lobbyists-give-idaho-lawmakers</t>
  </si>
  <si>
    <t xml:space="preserve">No such law exists. 
"Audit Report: Statement of 2013 Statement of Financial Interests," http://www.ct.gov/ethics/lib/ethics/publications/office_of_state_ethics_2013_sfi_audit_report_final.pdf
C.G.S., Title 1, Chap. 10, Sec. 1-83, http://www.cga.ct.gov/current/pub/chap_010.htm#sec_1-83
 </t>
  </si>
  <si>
    <t>Confirmed with Richard Coolidge, communications director of the Colorado Secretary of State’s office, in a Feb. 12, 2015, e-mail. 
Colorado Revised Statutes, Public Official Disclosure Law, 24-6-202. Disclosure - contents - filing - false or incomplete filing -
penalty: http://www.sos.state.co.us/pubs/info_center/laws/Title24Article6Part2.html</t>
  </si>
  <si>
    <t>No such law exists.
In Missouri there has been no law limiting candidates' fundraising activities with third parties. Groups may spend as much money as they want in support of a candidate, political party, or ballot measure committee during a campaign cycle, as long as the committee follows reporting guidelines and does not exceed cash contribution, anonymous contribution, and cash expenditure limits. Similarly, candidates may help raise funds for any organization within the guidelines of ethics statutes. If the outside organization making the donation is registered as a 501(c)4 with the Internal Revenue Service, it has no obligation to file campaign spending reports with the Missouri Ethics Commission.</t>
  </si>
  <si>
    <t xml:space="preserve">Deborah Moreau, the lawyer for Delaware's Public Integrity Commission, said in an interview that the commission operates without interference, and there is no direct evidence that decisions of the commission or its staff are based on fear  or favor. 
But the commission, which oversees ethics rules for state employees, is funded through the Department of State, a cabinet agency controlled by a secretary who reports directly to the state's governor. The commission's seven commissioners are also appointed by the governor, with political imbalance built into the system.
From Delaware law establishing the commission: "The Commission shall consist of 7 members appointed by the Governor with the concurrence of the Senate. Not more than 4 members shall be registered with the same political party." 
Furthermore, a December 2013 report from former Delaware Chief Justice and campaign finance special prosecutor E. Norman Veasey noted that the "enforcement and investigative powers of PIC Counsel are severely hamstrung by inadequate resources. 
The PIC is an agency under the Department of State, which most recently directed the PIC not to seek any increase in the PIC annual budget and, moreover, to reduce the previous budgeted amount by 1%." The commission has just two employees, and its budget is subject to political negotiations in the Delaware General Assembly. 
Ethics entities of the Delaware General Assembly and the Delaware Judiciary, which oversee ethics rules for lawmakers and judges, also operate internally without independence. They are controlled by the Delaware Chief Justice, as well as leaders of Delaware's state courts, and political caucuses. The House and Senate Ethics Committees are controlled by leadership of those two branches and are, naturally, subject to political interference. The Court on the Judiciary is controlled in practice by the Chief Justice of the Delaware Supreme Court, who controls appointments to an investigative committee, and refers complaints to the committee. The Chief Justice is not a political actor, but is nominated by the governor, and confirmed by the Senate to a 12-year term. </t>
  </si>
  <si>
    <t>Many in New York complain that the state Board of Elections is so entangled in political complications that it gets nothing done. The Moreland Commission to Investigate Public Corruption (disbanded by the governor in 2014) noted in December 2013 that the Board of Elections "lacks the structural independence, the resources, and the will to enforce election and campaign finance laws." By law, the board is split evenly between Democrats and Republicans, which means that politics tend to stymie any enforcement effort. Although there is no obvious evidence of outside pressure, the board often divides along political lines. The board's structure is essentially built on currying favor -- Each of the four commissioners is the epitome of a political appointee, having been nominated by party leaders before the governor's approval. The resulting structure, the Moreland Commission noted, leads to inaction because employees hired by commissioners from one party rarely consult with employees hired by the other party. And with three votes (out of four commissioners) needed to make any decision, the Moreland investigation found, the board has stagnated because of an unwillingness to go against political mandates.
 In 2014, Gov. Andrew Cuomo appointed one of his former aides as the board's chief enforcement counsel. The appointment was meant to bring some independence to the body, but months later political interference appears to have prevented the counsel from accomplishing anything. Soon after the counsel was appointed, the New York Daily News reported that the counsel was keeping in close contact with Cuomo and that she was referring media questions to the governor's office. The incident raised concerns that the governor was interfering with investigations by the Board of Elections as he is accused of doing with the Moreland Commission.</t>
  </si>
  <si>
    <t>The consolidation by the governor of the state's nine oversight offices occurred in 2011, before the survey period (Jan. 1, 2013, through May 2015). But the reverberations continue, at least among some employees in the three major watchdog agencies -- the State Elections Enforcement Commission, the Freedom of Information Commission and the Office of State Ethics (OSE). Because of the consolidation, which was purportedly about merging duplicative administrative functions, employees of the agencies seem to be looking over their shoulders, waiting for the next strike.
There even seems to be an element of grieving, or, at the very least, regret, when they are asked about their operations.  "We used to be able to ..." is a phrase, or a sentiment, that crops up regularly.  As in, We used to be able to give asset disclosure statements a deeper look. Or, the OSE director will explain, Before the consolidation, the office could review filings by 40 lobbyists a year vs. the 10 it performs now.   
The OSE lost 28 percent of its staff in the 2011 consolidation. In 2013, the governor proposed legislation that would limit the oversight agencies' budgeting authority, reduce their legal staffs and combine the staff that was left under a new "Office of Hearings." These proposed moves, which prompted public outcry, were opposed in the General Assembly. 
But because of the governor's actions four years ago, the ethics agency operates with full knowledge that it has no protection from political interference. 
The Judicial Review Council, however, asserts that, in practice, its members are not subject to political interference, and that it never makes any decisions based on fear and favor.</t>
  </si>
  <si>
    <t>Mississippi has no law limiting donations to candidates by an outside group that the candidate helped raise, unless the group is incorporated, which would cause its donations to be subject to corporation limits—$1,000.</t>
  </si>
  <si>
    <t>Les Kondo, Hawaii State Ethics Commission, executive director, Honolulu, Hawaii, 2 February 2015, telephone 
 Lobbyist Expenditure Reports, Hawaii State Ethics Commission, accessed 11 February 2015, http://ethics.hawaii.gov/lobexp/
 Sample Lobbyist Expenditure Report, Hawaii State Ethics Commission, 31 May 2014, http://files.hawaii.gov/ethics/lobexp/2014/LobExp_4138.pdf
 Is State Ethics Commission looking to backpedal on “goodwill lobbying”? Ian Lind, blogger, 18 February 2015, http://www.ilind.net/2015/02/18/is-state-ethics-commission-looking-to-backpedal-on-goodwill-lobbying/</t>
  </si>
  <si>
    <t xml:space="preserve">Though Colorado’s agency is called the Independent Ethics Commission, it is not so independent. 
 “It operates in a political environment that obviously is always present,” said the commission’s executive director Amy DeVan, adding that decisions the commissioners make are subject to outside political pressure because of the nature of what the agency investigates. 
 Because the agency has only one employee, it has to farm out its legal work, and therefore relies on legal advice from the partisan, elected attorney general who is also under the agency’s jurisdiction. The IEC has also faced allegations that it’s subject to political interference from lawmakers who control its budget.
 When Ethics Watch filed a 2012 complaint against then-Secretary of State Scott Gessler accusing him of using state money to attend a political event, the Independent Ethics Commission used much of its budget to investigate Gessler and fend off lawsuits from him. The IEC asked Colorado’s legislative Joint Budget Committee for more money, and was initially denied. The chair of the JCB, a Republican lawmaker named Ken Lambert, said publicly that he thought the IEC was overstepping its authority in its pursuit of an ethics complaint against Gessler, also a Republican.
 That the agency goes to the legislature for funding “undermines their independence,” Torro said of the IEC. 
 The IEC’s five-member volunteer commission is, however, mandated by law not to have more than two members of a certain political party.
"The manner in which we are structured and funded has protected the Commission from political interference," said William Campbell, director of the Colorado Commission on Judicial Discipline in a July 27, 2015 e-mail. </t>
  </si>
  <si>
    <t>Both the Fair Political  Practices Commission and the Commission on Judicial performance of have long records of operating with independence, free from political interference. The structures of both agencies are designed to dilute the political influence of any one appointing authority.
The FPPC, an independent agency created in the Constitution, oversees the reporting of campaign spending by candidates, initiative campaigns and independent committees. Two of the five members of the FPPC, including the chair, are appointed by the governor. The second gubernatorial appointment must be from another political party. 
The secretary of state, attorney general and controller each appoint one member. If all three of the constitutional officers are members of the same political party (as they are currently), the controller selects from a list provided by another political party.
The Commission on Judicial Performance, also created in the Constitution, has 11 members: 1 appellate court justice and two Superior Court judges, appointed by the chief justice of the Supreme Court; 2 attorneys appointed by the governor; 6 law citizens, 2 appointed by the governor, 2 by the Senate Rules Committee and 2 by the speaker of the Assembly. They are unsalaried and meet about seven times annually.</t>
  </si>
  <si>
    <t xml:space="preserve">In Virginia, several state agencies are exempt from the state Freedom of Information Act, and others claim exemptions, though there is disagreement over whether they are exempt. The law has some broad exemptions that public officials use. The Virginia Port Authority initially refused to disclose the severance package of a CEO who departed in October 2012, then released the records after a Freedom of Information Advisory Council opinion said they should be released in June 2013.
 The State Corporation Commission is not considered a "public body" because, in part, it was created by the state Constitution. The state Office of Attorney General argued in one letter responding to an FOIA request that it would respond as a "courtesy" but that it, too, created by the Constitution, wouldn't count as a "public body." The Attorney General's office is specifically mentioned in exemptions three times in the law, so it follows that it should generally be open. 
 The governor's office has used its broad exemptions for security, working papers and economic development planning to withhold things such as trip itineraries.
 In 2014, the Office of Executive Secretary of the Virginia Supreme Court refused to give access to the entire database that underlies its public information access website, claiming an exemption in FOIA. The Daily Press, Newport News, disagreed and sought other ways of getting the information.
 A state authority wrongly held a closed meeting, claiming a nonexistent exemption of discussing a conflict of interest of a board member.
---
Peer Reviewer Comment: Agree.
The working papers exemption has often been used in order to avoid FOIA requests.  It is quite frequently cited by government officials and state employees as a way to avoid turning over documents.  The VFOIAC is currently considering making recommendations regarding ways to avoid this exemption continuing to be a loophole. </t>
  </si>
  <si>
    <t>In law, unsuccessful bidders can initiate an official review of procurement decisions.</t>
  </si>
  <si>
    <t>The Secretary of State is a partisan position in Nebraska and, in one of the reddest states in the union, usually has been filled by a Republican. Indeed, the current occupant is a former state Republican Party chairman, although the longtime deputy in charge of election issues is a Democrat. The position is given extensive discretion over ballot- and election-related decisions across the state, though its decisions can be, and sometimes are, challenged in court. 
The Democratic Party occasionally challenges Secretary of State decisions or actions that are perceived to favor Republicans. One recent controversy was a set-to over allegations that poll workers in Douglas County had improperly asked voters for voter-identification numbers; a hearing officer appointed by the Secretary of State agreed with the challenge and the Secretary of State endorsed his findings. 
Democrats also challenged the Secretary of State’s decision to allow the Republican nominee for governor to name a new running mate after the ballot deadline; a district court ruled he had acted appropriately. On the other hand, the Republican Party in 2012 challenged the Democratic U.S. Senate nominee’s residency; the Secretary of State ruled he met the eligibility requirements.
Taken altogether, the office of Secretary of State -- established by constitution as an elected position rather than subject to appointment and operated in practice through employment of longtime experts, including an active Democrat – has earned a reputation as a balanced administrator and arbiter of election laws.</t>
  </si>
  <si>
    <t xml:space="preserve">Generally speaking, most observers have concluded that the Ethics Commission attempts to operate independently and in a non-partisan fashion. Their decisions appear to be based on close readings of the applicable law, and there have been no documented cases in recent years of an Ethics Commission decision being made because of political pressure (years ago, then Gov. Mike Huckabee was exonerated on a split vote and a commissioner got a state job shortly thereafter, but there have been no such flagrant appearances of outside influence recently). 
That said, structurally, the Commission is not protected from political interference. All of the commissioners are political appointees and the budget is subject to negotiation with the legislature each year. Indeed, some of the very same lawmakers who the Commission is charged with investigating determine its budget. The commission has five board members who serve staggered terms of five years, appointed by five different officials, which might help to minimize outside influence. 
Some critics have suggested that political influence may subtly lead the commission to take an overabundance of caution: the dynamic of commissioners who are political appointees and a department whose budget is dependent on the legislature could lead to investigations and rulings that hue to the letter of the law but do not act aggressively to enforce the spirit of ethics rules. 
For example, the Commission recently made a unanimous ruling that there was no probable cause to pursue a complaint regarding a 2014 television commercial purchased by the Republican Attorney Generals Association (RAGA), a 527 group. The $400,000 ad featured Leslie Rutledge, then a candidate for attorney general, reading prepared remarks from her campaign platform into the camera. 
The Ethics Commission ruled that the ad was not express advocacy and that expenditures without express advocacy were completely unregulated in Arkansas, including allowing coordination (previously, in practice, most Arkansas politicians had operated under the assumption that candidates could not coordinate with groups making independent expenditures; Rutledge admitted that this ad was coordinated with RAGA). 
The ruling was based on a narrow reading of state law; critics argued that it represented a pattern of the Commission failing to use its full authority and mandate to enforce ethical norms. </t>
  </si>
  <si>
    <t>Vermont defines a public record as any information gathered in the course of agency business, so all information is a public record. To decline to turn it over, the government “custodian” of a record must cite an exemption, and there are more than 200 exemptions.
 On appeal, almost all the initially denied FOIA requests are complied with, according to Burlington Free Press reporter Mike Donoghue, who files many FOIA requests with state government.
 At least within the time period of this study, no FOIA applicant has gone to court challenging a FOIA denial.</t>
  </si>
  <si>
    <t>West Virginia Code 5A-3-10c, Sole source procurement. Complete through 2014.
 http://www.legis.state.wv.us/WVCODE/Code.cfm?chap=05a&amp;art=3#03</t>
  </si>
  <si>
    <t>West Virginia Code 5A-3-10c, Sole source procurement. Complete through 2014.
http://www.legis.state.wv.us/WVCODE/Code.cfm?chap=05a&amp;art=3#0</t>
  </si>
  <si>
    <t>John Hult, reporter, Argus Leader, 26 March 2015, email.
Jeff Davis, presiding judge, Seventh Judicial Circuit of South Dakota, 31 March 2015, email.
Ruling on ballot issue, Susan Sabers, circuit court judge, 7 April 2014, http://www.scribd.com/doc/216895202/Ruling-on-Spellerberg-ballot-issue.
Supreme Court opinions for 2015, http://ujs.sd.gov/Supreme_Court/opinions.aspx, accessed on 26 March 2015.</t>
  </si>
  <si>
    <t xml:space="preserve">There is no evidence of political interference with the Secretary of State's decision making, or elections administration. 
The process of vote collating and certification is open to the public through two public vote counting and certification meetings. These meetings are open to the press and public and attended by the Superintendent of Public Instruction, Attorney General and State Auditor. Members of both political parties may attend as well to observe. 
Election administrators and county clerks and recorders are elected from both parties. Public interest groups have argued that elected administrators makes them more accountable to the public, as opposed to having  appointed administrators. </t>
  </si>
  <si>
    <t>Virginia Public Procurement Act, 1982. Section 4303. http://law.lis.virginia.gov/vacode/title2.2/chapter43/section2.2-4303/</t>
  </si>
  <si>
    <t>In practice, the Legislative ethics committee has not taken any action during the scope of study, and there has not been any documentation of acting under political interference. Nor has there been any documentation of the Commission on Judicial Conduct and the Arizona Judicial Ethics Advisory Committee acting under political interference.
However, the legislative ethics committee is inherently political. The process for convening this ad hoc committee and holding hearings or taking action is at the discretion of the chairperson, who is an elected lawmaker. 
There is little in the way of legal guidance on what criteria to use when taking action. On the other hand, the Commission on Judicial Conduct and the Arizona Judicial Ethics Advisory Committee are highly regimented, very procedurally proscribed bodies.</t>
  </si>
  <si>
    <t>Sole source contracts, RCW 39.26.140, 2012
http://apps.leg.wa.gov/rcw/default.aspx?cite=39.26.140</t>
  </si>
  <si>
    <t>Utah's Open and Public Meetings Act is widely adhered to and each year, public officials must at least have a cursory training in the law. Many government groups such as the Utah School Boards Association also have created their own training programs and manuals to improve compliance. Utah's Judiciary has adopted a standard which says they may close administrative meetings to speak about records which are classified as "private' or "protected." Melding standards from the two laws together is inappropriate, open government advocates say.
Utah's law does have plenty of exemptions for private sector information and agencies do follow the law. At times, there have been disagreements about how broadly those exemptions have been interpreted including a challenge naming a public stadium at a university after a private company. The university claimed business confidentiality. The State Records Committee ruled that a contract relating to that deal was indeed public and the info was released.
---
Peer Reviewer Comment: Agree
Furthermore, there is a requirement in the law that stipulates members of a public body to undergo annual training on the Open and Public Meetings Act.</t>
  </si>
  <si>
    <t>State of Vermont, Agency of Administration, Administrative Bulletin 3.5, Contracting Procedures, accessed April 20, 2015 
http://aoa.vermont.gov/sites/aoa/files/pdf/AOA-Bulletin_3_5.pdf
Buildings and General Services Commissioner Michael Obuchowski personal interview Feb. 18, 2015.
Transportation Secretary Sue Minter, email March 19, 2015.
Deborah Damore, Purchasing and Contracting Director, Dept. Buildings and General Services
email Feb. 23, 2015.</t>
  </si>
  <si>
    <t xml:space="preserve">The actions of the Elections Integrity Unit have already faced criticism in the General Assembly, after less than a year of activity. Republicans voted on an amendment to the budget that removed funding for two full-time employees to work exclusively with the unit in April 2014.
The Secretary of State, a Democrat, has shown his willingness to conduct investigations and publish findings with a negative impact on his own party, such as the August 2014 finding that initiative petitions for an early voting period contained signatures of previously deceased persons and individuals who claimed they did not sign the petitions. Secretary Jason Kander is later quoted, while discussing a different proposal, as saying, “I'm a huge proponent of early voting.”
Since those findings were referred to the relevant local prosecutors, one such prosecuting attorney states that he did not receive the proper documentation from the Elections Integrity Unit to move forward with prosecution of the individuals named in the investigation, effectively preventing him from sanctioning the offenders. This indicates some instances of outward compliance but premising actions on currying fear or favor at the same time. </t>
  </si>
  <si>
    <t>Lynn Marks, executive director, Pennsylvanians for Modern Courts, 17 March 2015, Philadelphia, Pa., interview by phone. 
Court Opinions and Postings, Unified Judicial System of Pennsylvania website, accessed March 2015, http://www.pacourts.us/courts/supreme-court/court-opinions/
Supreme Court denies request to audit campaign finances, John Loftus, 29 October 2014, Northeast Times, http://www.northeasttimes.com/2014/oct/29/supreme-court-denies-request-audit-campaign-financ/#.VSMvKZPF8l4
Review of PA Constitution, Article V, 1968
http://www.legis.state.pa.us/cfdocs/legis/LI/consCheck.cfm?txtType=HTM&amp;ttl=00&amp;div=0&amp;chpt=5</t>
  </si>
  <si>
    <t>Texas Government Code, Title 10. Subtitle D. (State Purchasing and General Services.  Subchapter A (General Provisions.) Section 2155.078, Section 21.55.067 (Proprietary Purchases), 2011
http://www.statutes.legis.state.tx.us/Docs/GV/htm/GV.2155.htm
Chuks Amajor, interim director of the Texas Procurement and Support Services (TPASS), Texas Comptroller’s Office,  Jan. 29, 2015</t>
  </si>
  <si>
    <t xml:space="preserve"> Award of contract without competition, Utah Code 63G-6a-802, http://le.utah.gov/xcode/Title63G/Chapter6A/63G-6a-S802.html?v=C63G-6a-S802_2014040320140329.</t>
  </si>
  <si>
    <t>Phone interview, Lee Coggiola, Disciplinary Counsel for the South Carolina Supreme Court, March 31, 2015
Phone Interview, Sarah Leverette, League of Women Voters, April 6, 2015
Phone interview, Rosalyn Frierson, director of S.C. Court Administration, April 16, 2015</t>
  </si>
  <si>
    <t>The Alabama Ethics Commission has made large strides in recent years in solidifying its ability to operate without interference from any branch of government. The Legislature passed a series of reforms to the Ethics Law beginning in 2010 that, among other things, gave it a guaranteed budget, a huge step in making the commission less vulnerable to political pressure. Although appointed by the governor, lieutenant governor and speaker of the House of Representatives and confirmed by the Senate, the commissioners serve staggered five-year terms, so no single administration can have appointed all five commissioners. 
“Plus, the commission has a history of trying to do the right thing,” said John Carroll, former dean of Cumberland School of Law who served as acting director of the commission from October 2014 to March 2015. 
The commission traditionally had a reputation as trying to do the right thing, even during its weaker early years. But since the series of reforms passed, that reputation has strengthened. In addition to a guaranteed budget, the commission was given powers it needed to carry out its job, such as subpoena power. Some ethics rules were tightened or more explicitly defined in the law, and public officials were required to undergo ethics training. The commission fills that education role. Having ethics laws better defined and training widely disseminated makes it more difficult for officials to consider pressuring the commission to look the other way or critics to accuse the commission of doing so. 
There are some critics who say the commission is too soft. Many of those complaints predate the changes to the state’s ethics laws. But others are more recent. However, there is no central case cited to hang those complaints on. 
---
Peer Reviewer Comment: Agree
Note: Carroll has since been replaced by a permanent executive director, Tom Albritton.</t>
  </si>
  <si>
    <t>Commission website registry, accessed on March 3, 2015 - http://ethics.ga.gov/filer-information/lobbyists/
 Phone interview with Maria Bazile, Compliance and Education manager with the Georgia Government Transparency and Campaign Finance Commission, February 6, 2015. 
 Interview with William Perry, Executive Director, Common Cause Georgia, January 23, 2015.</t>
  </si>
  <si>
    <t>Gordon Mallon, attorney, Feb. 5, 2015,  interviewed by phone. 
Oregon Court of Appeals Opinions, 2015, by the Oregon Judicial Department, http://www.publications.ojd.state.or.us/Pages/OpinionsCOA2015.aspx, accessed on Feb. 12, 2015.
2011-2014 Oregon Judicial Branch, A Four Year Report by Chief Justice Thomas A. Balmer, 2014.
http://courts.oregon.gov/OJD/docs/OSCA/2011-2014OJDFourYearReportR.pdf
Oregon Court of Appeals Judicial and Staff Weighted Caseload Study, John Doerner and John Douglas and Suzanne Tallarico, National Center for State Courts, August 2010. http://courts.oregon.gov/COA/docs/orcoaworkloadfinalreport.pdf
The Journal of Appellate Practice and Process, Seeking Best Practices Among Intermediate Courts of Appeal: A Nascent Journey; Binford, Greene, Schmidlkofer, Wilsey and Taylor; Spring 2007. http://www.willamette.edu/wucl/pdf/clp/CLP_BestPract08.pdf
Oregon Court of Appeals Report, 2011-2012 by David V. Brewer, Chief Judge, Oregon Court of Appeals, March 12, 2012.
http://courts.oregon.gov/COA/docs/2011_12_Report.pdf</t>
  </si>
  <si>
    <t>RI General Laws, § 37-2-21 regarding non-competitive purchases, enacted in 1989, can be found here:
http://webserver.rilin.state.ri.us/Statutes/TITLE37/37-2/37-2-21.HTM
Regulation 9, regarding non-competitive purchases, can be found here, accessed March 4, 2015:
http://www.purchasing.ri.gov/rulesandregulations/rulesandregulations.aspx</t>
  </si>
  <si>
    <t>Tulsa County District Court Judge Dana Kuehn, in-person interview 2/3/15, 2 p.m. 
Oklahoma civil rights/defense attorney Scott Graham (now a federal public defender in the Oklahoma Northern and Eastern Districts), phone interview 2/4/15,11 a.m. 
Path to executions cleared as OK Supreme Court reverses lower court's decision, Tulsa World article by Ziva Branstetter and Barbara Hoberock, 4/24/2014
http://www.tulsaworld.com/news/courts/path-to-executions-cleared-as-oklahoma-supreme-court-reverses-lower/article_5d08e13e-2c4f-59ae-a825-8864bd37add1.html
Oklahoma County District Court Judge Bernard Jones' 2014 ruling on the Locust Grove/Douglass High School football game: http://www.tulsaworld.com/sportsextra/highschools/footballhs/related-document-judge-bernard-jones-ruling/pdf_d3fe07e1-4dda-50c4-9772-73589ac79446.html</t>
  </si>
  <si>
    <t>SC Code 11-35-1560 (1981)
http://www.scstatehouse.gov/code/t11c035.php
SC Code of Regulations 19-445.2105
http://www.scstatehouse.gov/coderegs/Ch%2019.pdf</t>
  </si>
  <si>
    <t>South Dakota Codified Laws, Title 5, Chapter 18A, “Public Agency Procurement -- General Provisions,” Section 8, adopted 2010, http://legis.sd.gov/Statutes/Codified_Laws/DisplayStatute.aspx?Type=Statute&amp;Statute=5-18A-8.</t>
  </si>
  <si>
    <t>Florida Lobbyist Registration and Compensation Office, March 10, 2015, phone interview
Florida Lobbyist Registration and Compensation website, https://www.floridalobbyist.gov, accessed April 21, 2015
Ben Wilcox, Integrity Florida, Research Director (and a lobbyist himself), March 9, 2015, phone interview</t>
  </si>
  <si>
    <t>Procurement law, 2013, Tenn. Code Ann. § 12-3-504
http://search.mleesmith.com/tca/12-03-0504.html</t>
  </si>
  <si>
    <t>"The biggest issues I see on that are with police records,” said Deborah Fisher, executive director of the Tennessee Coalition for Open Government (TCOG). 
 The Tennessee Supreme Court has agreed to hear a case involving a media coalition that has sued to get police records involving the gang rape of a student on the Vanderbilt University campus. Police and prosecutors have refused to turn over records, citing the ongoing investigation and a state Supreme Court rule on discovery and inspection of evidence. 
 The question the court will decide, at least to some extent, is how broad is this rule and what information are police obligated to release to the public, even if there is still an ongoing investigation in a crime.
 Fisher says that part of the problem is that some police departments have taken an expanded view of the Supreme Court rule to mean that as soon as they open a case all records are closed, even incident reports, 911 calls, and dashcam videos. “There's very little in the actual state law that talks about police records, so all we have to go on is the interpretation of court rulings, ” she said.
 “The legislature is not subject to the open meetings law,” said Lucian Pera, a Memphis attorney who has successfully sued to get records. “But apart from that, I don’t know that there are exceptions to the open meetings or public records law that work by agency or a branch. Of course, the Open Meetings Act only applies to ‘governing boards’ and does not apply to executive branch officials.”
 Hundreds of exemptions exist in the public records laws in Tennessee, but no agency or body of government itself is entirely exempt from disclosure. The courts, however, have said that the Tennessee legislature is not subject to the open meetings law. The decision came after a private citizen and a number of media organizations sued because the legislature had held budget meetings in secret. (The closed budget meetings have long been a complaint by reporters in Tennessee.)
 The exceptions in the law include the work product of the state attorney general or any attorney working under his supervision. They also include the investigative files of the Tennessee Bureau of Investigation. Investigations by the internal affairs departments of the state prison system and the Department of Children’s Services are also exempt from public record. 
 The TBI is the state’s lead agency in battling public corruption. While an argument can be made that it must close its files to protect the integrity of its investigations and protect public officials who are falsely accused, reporters often find that the public would be better served if the records were open. These files remain closed after investigations are complete and the targets are convicted, and the law allows the agency to do so. 
  “Those are public corruption cases, police shooting investigations, high-profile crime investigations that, even if they are closed, they are not part of the records unless they appear in court,” said Brian Haas, a former crime and courts reporter for the Tennessean newspaper. “That does not pass the transparency test in my book.”
 The failure to disclose the results of internal affairs investigations in the prison system keeps the public from knowing whether there is a history of guards abusing prisoners, Haas said.
 Alex Friedmann, managing editor of Prison Legal News, has sued to get public records and frequently demands that the state turn them over. He says that he primarily makes his requests with the state through the Tennessee Department of Correction or the governor's office. Overall, Friedmann gives the state high scores for providing him records that are not exempted under the law.</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</si>
  <si>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Cleveland Metro. Bar Assn. v. Wooten, 139 Ohio St.3d 177, 2014-Ohio-190, per curiam opionion decided May 7, 2014: http://www.supremecourt.ohio.gov/rod/docs/pdf/0/2014/2014-ohio-1907.pdf
Ohio Supreme Court: Tracie Hunter can avoid jail for now, Bowdeya Tweh, Cincinnati Enquirer, Dec. 27, 2014 (court issued stay with no opinion): http://www.cincinnati.com/story/news/2014/12/26/supreme-court-rules-tracie-hunter/20918031/</t>
  </si>
  <si>
    <t>If the donation is made in cooperation with the candidate, then it is subject to the 2014 Minnesota Statutes, Chapter 10A, Section 10A.27. Provision on the contributions limits state that these limits apply to individuals, political committee, political funds, or "associations not registered with the board;" this term could include outside groups.
Further, as explained on page 5 of an advisory opinion from the Campaign Finance and Public Disclosure Board, if a candidate helps an independent expenditure committee raise funds, that committee is prohibited from spending money in support of the candidate, directly or indirectly: 
"Thus, an IEPC is prohibited from making expenditures for a candidate who participates in fundraising for or promotion of that same IEPC."</t>
  </si>
  <si>
    <t xml:space="preserve">Oklahoma Central Purchasing Act, 74 O.S. chapter 4, section 85.45j
http://www.ok.gov/DCS/documents/CentralPurchasingAct.pdf
Steve Hagar, Director of Central Purchasing for the Office of Management and Enterprise Services, telephone interview 3/6/15 2:30 p.m. </t>
  </si>
  <si>
    <t>Brent Edison, disciplinary counsel for the North Dakota Judicial Conduct Commission, interview by phone from Bismarck, N.D., Feb. 17, 2015.
Sally Holewa, state court administrator, email, Feb. 27, April 30,  2015.
Aaron Birst, executive director of North Dakota States’ Attorneys’ Association, email, Feb. 28, 2015.
Tony Weiler, executive director of the State Bar Association of North Dakota, interview by phone from Bismarck, N.D., March 6, 2015.</t>
  </si>
  <si>
    <t>Public Contracting Code, Rules and Policies - Division 247, Public Procurement of Supplies and Services, Sole-Source Procurements (2004).
http://www.oregon.gov/DAS/EGS/ps/Pages/ors279-menu.aspx
---
Peer Reviewer Sources: 
OAR 125-247-0275</t>
  </si>
  <si>
    <t>A 100 score is earned if the ethics entity operates with independence from any branch of the state government, making decisions without fear or favor.
A 50 score is earned if the ethics entity's independence is occasionally restricted, or it occasionally makes decisions based on fear or favor (e.g. public criticism or praise by state officials).
A 0 score is earned if the ethics entity's independence is regularly restricted, and decisions are frequently made based on fear or favor.</t>
  </si>
  <si>
    <t>Title 62 (Procurement), Chapter 5 (Source Selection and Contract Formation), Subchapter B (Methods of Source Selection), Section 515 (Sole Source Procurement), 2002
http://www.legis.state.pa.us/cfdocs/legis/LI/consCheck.cfm?txtType=HTM&amp;ttl=62&amp;div=0&amp;chpt=5&amp;sctn=15&amp;subsctn=0</t>
  </si>
  <si>
    <t>AS 15.13.030. Duties of the Commission (http://touchngo.com/lglcntr/akstats/Statutes/Title15/Chapter13/Section030.htm), accessed May 15, 2015
AS 39.50.020. Report of Financial and Business Interests. (http://touchngo.com/lglcntr/akstats/Statutes/Title39/Chapter50/Section020.htm), accessed May 15, 2015
Alaska Public Offices Commission Performance Measure Component (http://doa.alaska.gov/apoc/pdf/apoc-performance-measures-2014.pdf), accessed Feb. 15, 2015</t>
  </si>
  <si>
    <t>Title 38 Chapter 3.1 Standard for Financial Disclosure 
http://www.azleg.gov/FormatDocument.asp?inDoc=/ars/38/00542.htm&amp;Title=38&amp;DocType=ARS
Laws current as of March 30, 2015.</t>
  </si>
  <si>
    <t>In practice, the ethics entity/ies operates with independence and is protected from political interference.</t>
  </si>
  <si>
    <t>No such law exists.
Ark. Code 21-8-7, “Disclosure by State and Local Officials—Statement of Financial Interest Notes, 1988 
http://law.justia.com/codes/arkansas/2012/title-21/chapter-8/subchapter-7/</t>
  </si>
  <si>
    <t>Ohio Revised Code 127.16 B, Purchasing by competitive selection, 2003 (last amended Sept. 22, 2008): http://codes.ohio.gov/orc/127.16 
Ohio Revised Code 125.05 A-C, Competitive selection, 2008 (last amended Sept. 29, 2013): http://codes.ohio.gov/orc/125.05 
Ohio Revised Code 125.06, Issuing release and permit to agency to secure supplies or services, 1993, (last amended Sept. 22, 2008): http://codes.ohio.gov/orc/125.06 
Ohio Revised Code 123:5-1-03 A, Permit to make purchases when impractical through the department, March 2014: http://codes.ohio.gov/oac/123:5-1-03 
State controlling board manual, revised 2012, primarily pages 52-53, 73: http://ecb.ohio.gov/documents/cb%20manual%202012%20rev.pdf 
State procurement FAQ: http://procure.ohio.gov/proc/viewFAQ.asp?typeCode=GEN&amp;faqDesc=General%2520Inquiries</t>
  </si>
  <si>
    <t>No such law exists. 
 Jay Wierenga, Fair Political Practices Commission, Communications Director, Jan. 22, 2015, Sacramento, email</t>
  </si>
  <si>
    <t>State government employees, especially at the lower to middle levels of the bureaucracy, sometimes react to requests for information with a default assumption that the information is closed unless the employee is expressly allowed or directed by a supervisor to divulge the information. Also, given the numerous exemptions in the open-meetings law, state officials can and do claim to be covered by those exemptions.
The prevailing attitude among government officials toward government emails is that they do not have to be disclosed; a bill considered in 2015 by the South Dakota Legislature would have designated as a public meeting any “text colloquy,” including email, among a quorum of public officials discussing public business, but the bill failed in a Senate committee after passing the House.
Open-meetings laws are generally followed by state departments and boards, but the Legislature is considered exempt from the open-meetings laws that apply to all other public bodies in the state, a power used most notably to keep caucus meetings closed. The Legislature’s broad authority to conduct private meetings is in constitutional language that says “the sessions of each house and of the committee of the whole shall be open, unless when the business is such as ought to be kept secret.”
In other cases, government officials have claimed exemptions from open-records laws. In one case, the state Board of Regents denied a newspaper's request for a state employee's conflict of interest form, claiming the "personnel" exemption in state law. Openness advocates argued that the form should have been made public.</t>
  </si>
  <si>
    <t xml:space="preserve">Timothy Carpenter, statehouse bureau chief for the Topeka Capital-Journal, telephone interview Feb. 20, 2015  
Carol Williams, executive director Governmental Ethics Commission, telephone interview June 15, 2015
"Grand Jury Investigating Loans to Gov. Sam Brownback's Campaign," Roxana Hegeman, Jan. 8, 2015: http://www.huffingtonpost.com/2015/01/08/kansas-sam-brownback-grand-jury_n_6438626.html                                                                                                                  
"FBI reportedly probing campaign advisor to Brownback, Roberts," Alexandra Jaffe, The Hill, Oct. 3, 201: http://thehill.com/blogs/ballot-box/senate-races/219702-brownback-and-roberts-campaign-adviser-under-fbi-investigation                                                          
"No charges after federal probe into Kansas Lt. Gov. Colyer's election loans" by Bryan Lowry and Dave Helling, McClatchy Newspapers, June 17, 2015: http://www.kansas.com/news/politics-government/article24790012.html                                                                                                                                                                                                    </t>
  </si>
  <si>
    <t xml:space="preserve">Public Officials and Employees, Title 36, Chapter 25, Section 14, 2010.
http://alisondb.legislature.state.al.us/alison/codeofalabama/1975/coatoc.htm, accessed March 29, 2015. </t>
  </si>
  <si>
    <t>Ruth Ann Petroff, Wyoming Legislature, State House of Representatives, March 26, 2015, phone.   
Joint Rules of the House and Senate, Wyoming State Legislature, Legislature’s website, accessed June 9, 2015 
http://legisweb.state.wy.us/lsoweb/App_Themes/LSO/JointRules.pdf       
Impeachment Imminent?, Aerin Curtis, Wyoming Tribune Eagle, July 2, 2014, 
http://www.wyomingnews.com/articles/2014/07/03/news/01top_07-03-14.txt#.VRLf92aSU7A</t>
  </si>
  <si>
    <t>Laurie McCallum, Chair of the state Labor and Industry Review Commission and  former chair of the state Personnel Commission for 13 years, former First Lady of Wisconsin, face-to-face interview Jan. 26, 2015, and email interviews Jan. 27, 2015 face-to-face interview Jan. 26, 2015, and email interviews Jan. 27, 2015
Reid Magney, public information officer Wisconsin Government Accountability Board.; email interviews Jan. 26, 27, 2015
Tokaji, Daniel P., America's Top Model: The Wisconsin Government Accountability Board (January 16, 2013). To be published in U.C. Irvine Law Review, Symposium: Foxes, Henhouses, and Commissions: 
Assessing the Nonpartisan Model in Election Administration, Redistricting, and Campaign Finance (2013, Forthcoming); Ohio State Public Law Working Paper No. 184. Available at SSRN: http://ssrn.com/abstract=2201587 or http://dx.doi.org/10.2139/ssrn.2201587 
Government Accountability Board web site, gab.wi.gov.G23
---
Peer Reviewer sources:
"Scott Walker puts Republican Donors on Wisconsin Judicial Commission" by Rebecca Kemble, The Progressive magazine, February 2012, http://progressive.org/walker_puts_republican_donors_to_wisconsin_judicial_commission.html</t>
  </si>
  <si>
    <t>No state agency can claim to be exempt from providing access to information, but disclosure provisions can be interpreted very broadly and subjectively in detailing what information people get to see, and what information is denied.
In South Carolina, this is a problem that manifests itself in several areas.
BOARDS AND STATE AGENCIES
Many public bodies often openly flout FOIA law – and some have been scolded for it by the S.C Supreme Court – and others try to bend the law toward their own ends. 
In 2003, the Spartanburg Herald-Journal requested Spartanburg School District 7 release the names of candidates for the position of school superintendent, invoking the FOIA section (S.C. Code 30-4-40(a)(13) that a public body must make available “not fewer than the final three applicants under consideration for a position.” The school district claimed exemption because they had promised five “semi-finalists” that only two “finalists” would be named. The circuit court declared the school board had violated the law, a decision upheld by the S.C. Supreme Court.
Under the disclosure section of the law, the S.C. government is not required by law to exempt very much of anything; the language reads “A public body may but is not required to exempt from disclosure” [italics added] a broad variety of information ranging from trade secrets of companies to law enforcement information involving informants. This information is left to the discretion of the government body, but some interpret the law as if it were compulsory.
“They interpret it as they have to, that their hands are tied,” said Rick Brundrett, editor of The Nerve. “It’s ironclad, they have to, they have no choice.”
Brundrett’s particular bête noire in this case is the S.C. Department of Commerce, which can be very protective of any information involving prospective businesses.
“They frequently say `Well, it’s all proprietary’ – well, who determines that? The company themselves, and they give them the benefit of the doubt. So if the company says `I don’t want this released,’ it ain’t gonna get released. My constant back and forth with them is that I’m not asking for their trade secrets or their manufacturing process or their formulas. I just want to know what the taxpayers are getting for their investment. i.e., what is the value of the land, what is the investment of the land, what is the investment to the building machinery. I think the public has the right to know, if they’re investing millions if not tens of millions of dollars, what’s the basic pay?”
EXECUTIVE SESSION
Another way public bodies can shield information comes in their loose interpretation of executive session. Under the law, deliberating bodies are supposed to give a specific reason as to why they are holding a closed session; in practice, they make that reason as vague as possible, using weasel words like “legal,” “contractual matter,” or “personnel.”
“The word personnel does not appear in the law, “ said Jay Bender, “with respect to closed session, and `contractual matters’ – it doesn’t say that. You can have a meeting closed to the public to discuss negotiations incident to a proposed contract. These bastards try to expand that all the time.”
Bender said it has long been an issue with public bodies in the state, despite booklets and free training sessions for lawmakers.
“The difficulty is that no public official or almost no public official believes it’s in the public interest to know any of this. `I’ll make a decision and I’ll tell you when I make it.’”
Even the S.C. Supreme Court made the point in a recent case in North Augusta, when the court agreed that the city had violated FOIA laws by failing to cite the specific reason for an executive session. 
Curiously, while the S.C. Supreme Court upheld the public’s right to know in that case and others, they’ve also made it easier for public bodies to hide information from the public. Last year, the court ruled that public bodies do not have to have agendas and, if they do, can modify them as they see fit.
USING FOIA TO DENY FREEDOM OF INFORMATION
Some lawmakers have taken a kind of anti-press attitude where it comes to disclosure. Rather than tightening FOIA restrictions, they are actively trying to use FOIA legislation to punish citizens seeking information.
For example, House Bill 3191 makes changes to the current FOIA law which sound very progressive on the surface. The bill lowers the number of days – from fifteen to ten – that a public body has to respond to an open records request, and it limits how much an agency can charge for producing records.
But the bill also creates a Pandora’s Box called the Office of Freedom of Information Act, which seems intended to banish disputes rather than resolve them. The bill allows a public agency to “seek relief from unduly burdensome, overly broad, or otherwise improper requests.”
If the bill is passed as it stands, citizens can actually be penalized for annoying the wrong agency.
LAW ENFORCEMENT
“We just run into trouble over and over again with it comes to FOIA requests involving police officers in this area,” said The Aiken Standard Executive Editor Melissa Hanna. 
New video technology has only underscored the fact, both in South Carolina and across the country.
With the rise of racially-charged incidents such as the Treyvon Martin case in Florida, the Michael Brown shooting in Missouri, and the Eric Garner case in New York, there’s been an increased public demand for police body cameras. Here in South Carolina, that clamor got a decisive boost when a passing pedestrian captured on video the shooting of a black man, Walter Scott, as he fled a white police officer.
In early June, S.C. Governor Nikki Haley became the first in the nation to sign a state law making body cameras mandatory statewide. However, the law also prevents the public from seeing the results.
According to the new state law : “Data recorded by a body-worn camera is not a public record subject to disclosure under the Freedom of Information Act. “
Supposedly, dash-cam video is part of the public record – but that, too, can be held up by law enforcement.
Stuck squarely in the thick of controversy is The Aiken Standard, which has two pending FOIA issues with the City of North Augusta over obtaining dash-cam and body-cam information.
The newspaper is suing both the city and the S.C. Law Enforcement Division (SLED) over obtaining a June 9, 2014 dash-cam video where an officer shot and killed an unarmed 68-year-old man. The newspaper requested the information shortly after the incident, appealing to the city, the city administrator, SLED and the Eleventh District Solicitor. When the officer’s attorney filed a motion to stop any information from being released, the paper (in conjunction with a local TV station) filed a lawsuit. 
“We responded to the motion and it’s gone nowhere. No hearing, no anything. That’s when we filed the suit against the City of North Augusta and SLED.”
Recently, they filed another FOIA request for a dash-cam and body cam video of officers responding to a June 13, 2015 shooting, where an off-duty Aiken County Sheriff’s deputy allegedly shot his wife while she was taking a bath. Both requests were turned down.
“We wanted to test them, and see if anyone would go there,” said Executive Editor Melissa Hanna. “This law just passed. We wanted to make some tests. So this was a perfect time to do it.”
“I call it the cop cover-up bill,” said FOIA expert Jay Bender, “because it gives only the illusion of accountability and transparency.”
Instead, he said, the public “will only see video from a police body cam if there is a belief that it will help the police. You will not see body cam video of a police officer shooting someone who’s running away from him as fast as he can eight times in the back. So having the body cams on the officers without any means of public accountability accomplishes nothing but the false sense that the cops will behave.”
Body cam images aren’t all the public can’t see. Thanks to a S.C. Supreme Court ruling, autopsy records are no longer public information, either. That decision was the result of a Sumter case where a young black man was shot while supposedly attacking police.
"When the autopsy report, [which was] withheld … was obtained from another agency,” said S.C. Press Association President Bill Rogers, “the young man was shot in the back. He wasn’t attacking police. He was shot in the back. Today, that couldn’t be made public, because of the Supreme Court ruling. The coroner claimed it was a medical record and they didn’t have to release it [so it went to the Supreme Court] and the Supreme Court amazingly ruled that it was a medical record and no longer were autopsy reports open to the public."</t>
  </si>
  <si>
    <t xml:space="preserve">The state does pay civil servants signing bonuses sometimes, especially in western North Dakota where demand for labor is high, but such bonuses are less than 5 percent based on the research done for this study. </t>
  </si>
  <si>
    <t>No such law exists requiring the regular auditing of legislators' asset disclosure forms.</t>
  </si>
  <si>
    <t>There is no real budget oversight committee in Massachusetts. That duty is shared between House and Senate Committees on Ways and Means and the Post Audit and Oversight Committee, all of which monitor the state's expenditures and revenues during the fiscal year. 
The Post Audit and Oversight Committee, however, has the power to develop, implement and conduct legislative auditing programs which focuses on performance auditing. 
The Legislature's Joint Ways and Means Committee keeps tabs on budget expenditures and make suggestions on spending but membership is heavily weighed in favor of the Democrats with Democratic leadership on both the House and Senate side. 
The Office of Administration and Finance receives quarterly reports from state secretaries and agency heads. The office also tracks spending and department heads are required to notify both the Secretary of Administration and Finance and the House and Senate Ways and Means Committee of any anticipated decrease in revenue or if an appropriation will not meet all expenditures required under the law.
State agencies that receive federal grants for certain technology projects must also file a quarterly reports under a 2014 revision to Chapter 7 of the Massachusetts General Laws. That provision established the Commonwealth Federal Grants Management Trust to manage federal grants and required the Chief Investment Officer of that trust to hold quarterly meetings with all directors and conduct compliance reviews annually to ensure compliance with all state statutes, regulations, policies, standards and contractual obligations related to information technology and security. In addition, the CIO must report the results of its reviews annually to the governor, cabinet secretaries and clerks of the state Senate and House before January 1 of each year. The reports are then posted on the Administration and Finance website.
State agencies, however, don’t submit performance metrics and often the items they do track are insignificant, said Carolyn Ryan with the Pioneer Institute. She explained that agencies may track an item but not give comparative figures that would provide some context and significance to the original tracked item. For example, agencies may track how many applicants they have for a job or contract but then fail to track how many total applications were received, she said.
State finance laws require the Commonwealth to monitor expenditures and revenues during the fiscal year.</t>
  </si>
  <si>
    <t>No known bonuses in recent years. The General Assembly has voted some cost of living increases and longevity pay that apply across a wide spectrum of employees, but state employees laugh at the idea of bonuses. State government salaries lag the consumer price index by 6.9 Percent over the last five years, according to the State Employees Association of North Carolina. A 1.2 percent cost-of-living increase was the only COLA approved for state workers in the last six years.  
This year, the state House has proposed a 2 percent pay increase and a bonus of 40 additional time off hours, but that is still a matter of a budget debate that is not settled as of June 22, 2015. Workers with more than 10 years service receive a 1.5 percent increase in salary, 15-20 years get 2.25 percent, 20-25 gets 3.25 percent and 25 or more gets 4.5 percent. 
There is a tuition reimbursement plan for classes completed that are approved by a supervisor and are related to the employee's work.</t>
  </si>
  <si>
    <t>Phil Kabler, statehouse correspondent for the Charleston Gazette, in a telephone interview from the state Capitol on Jan. 19, 2015.
Rebeca Stepto, executive director, WV Ethics Commission, email interview Jan. 20, 2015, from her office in Charleston WV
Jack Rogers, recently retired state department head, in a telephone interview from his home in Charleston WV on Jan. 22, 2015.</t>
  </si>
  <si>
    <t xml:space="preserve">The law requires no such audits, however section 1943.4 requires that the GAB do a compliance review. </t>
  </si>
  <si>
    <t>Alison Dempsey-Hall, Deputy Communications Director, Washington State Attorney General by email 3/5/2015; 
Brad Shannon, editorial writer for The Olympian, email interview 5/13/2015:
State auditor’s office hands over records to feds after his home is searched," Jim Brunner and Joseph O'Sullivan, Seattle Times 3/20/2015
http://www.seattletimes.com/seattle-news/politics/state-auditors-office-hands-over-records-to-feds/
Washington State Executive Ethics Board, enforcement results, accessed 4/14/2015; 
http://www.ethics.wa.gov/ENFORCEMENT/Results_of_Enforcement.htm 
Legislative Ethics Board complaint opinions, accessed 4/14/2015 
http://leg.wa.gov/LEB/Opinions/ComplaintOpinions/pages/default.aspx</t>
  </si>
  <si>
    <t>No such law exists. 
 There is no provision for regular audits, but West Virginia Code 6B-2-2a establishes a Review Board within the Ethics Commission to conduct hearings to determine whether there have been violations of the State Ethics Law. West Virginia Code 6B-2-4(v) authorizes the Review Board, a hearing examiner or the Ethics Commission itself to refer asset disclosure forms to the appropriate county attorney for possible charges.</t>
  </si>
  <si>
    <t>June Jennings, Virginia Inspector General, 19 February 2015, Richmond, Virginia, interview by phone.
Ron Jordan, executive director of Virginia Governmental Employees Association, Richmond, Va., 10 March 2015, interview by phone.
Bill Sizemore, retired reporter from The Virginian-Pilot, Norfolk, Va., 12 March 2015, interview by phone.
Michael Kelly, spokesman for Attorney General Mark Herring, Richmond, Va., 13 March 2015, interview by phone.
Personnel, Senate Clerk’s Office, accessed 7 August 2015. http://apps.senate.virginia.gov/Senator/SCOPersonnel.php
Personnel, House Clerk’s Office, accessed 7 August 2015. http://dela.state.va.us/dela/MeetTheStaff.nsf/FTWebsiteTL?OpenView</t>
  </si>
  <si>
    <t>No such requirement exists. The law calls for legislators to certify that their disclosure forms are truthful, but it does not provide a mechanism for regularly auditing the disclosure forms.
 The Public Disclosure Commission, citing a shortage of money and personnel, does not regularly check F-1 financial forms for accuracy. Any omissions or inaccuracies are typically pointed out by political opponents or journalists.</t>
  </si>
  <si>
    <t>Mary Mosiman, Iowa auditor, Feb. 12, 2015, telephone interview
Mary Mosiman appointed Iowa state auditor; first woman to hold post, William Petroski, Des Moines Register, May 13, 2013
http://blogs.desmoinesregister.com/dmr/index.php/2013/05/13/mary-mosiman-appointed-iowa-state-auditor-first-woman-to-hold-post
Branstad, Reynolds Help Mary Mosiman Kick Off State Auditor Campaign, Shane Vander Hart, Caffeinated Thoughts, June 14, 2013  http://caffeinatedthoughts.com/2013/06/branstad-reynolds-help-mary-mosiman-kick-off-state-auditor-campaign/</t>
  </si>
  <si>
    <t>Allen Gilbert, Ex. Dir. Vermont ACLU, personal nterview Jan.6, 2015.
Steven Adler, Chair Judicial Condcut Board telephone interview Feb. 13, 2015.
Secretary of State Jim Condos,personal interview Jan. 6, 2015.
State Auditor Doug Hoffer,personal interview, Jan. 21, 2015.
Rules and Orders of the House of Representatives Jan.28, 2015.
http://legislature.vermont.gov/assets/All-House-Documents/houserules.pdf</t>
  </si>
  <si>
    <t>Most public employees in New Mexico don't get bonuses. There has been controversy over several highly publicized bonus plans for teachers, including one that awarded $5,000 each to 300 teachers who improved Advanced Placement rates; Starting teacher pay in New Mexico is around $30,000 to $35,000.</t>
  </si>
  <si>
    <t>Interview: Paul Joyce, state examiner, Indiana State Board of Accounts, Feb. 2, 2015, by phone. 
 Interview: John Ketzenberger, executive director of the Indiana Fiscal Policy Institute, May 27, 2015, by email.
 Executive Order 13-26, ordered by Gov. Mike Pence, regarding State Board of Accounts; http://www.in.gov/gov/files/Executive_Order_13-26.pdf.
 Indiana Administrative Code, 42 IAC 1-5-15; nepotism; http://www.in.gov/legislative/iac/iac_title?iact=42.</t>
  </si>
  <si>
    <t>According to a spokesman for the New York Department of Civil Service, state "positions overseen by the Department of Civil Service don’t receive bonuses." 
John Kaehny and Stephen Madarasz, both familiar with the New York civil service, corroborated this statement.</t>
  </si>
  <si>
    <t>There is no dedicated legislative oversight committee on spending that receives year-around reports from executive agencies or controls spending on an ongoing basis. 
The General Assembly routinely asks for executive agencies to report on specific matters, and the agencies are required to testify to the legislative committees and defend their budget proposals during the annual legislative sessions. The budgets are assessed and approved annually.
Occasionally, the legislators will include language in a bill asking the agency or other entity for further information or reports. 
The Board of Revenue Estimates, an arm of the Comptroller's office (the comptroller is elected independently of the governor) provides quarterly reports to the public. The other primary reporting system on the state and fiscal condition of agencies is through Office of Legislative Audits, on a three year cycle, which does financial audit and a performance audit. An agency like the Department of Mental Health and Hygiene, which has had internal fiscal problems, is being scrutinized more frequently.
The House and Senate committees charged with handling legislation related to the state budget will make what usually amount to final decisions about spending levels -bearing in mind that they cannot add but can cut under state law - and these spending levels are ratified by the full House and Senate.</t>
  </si>
  <si>
    <t>Civil servants in New Hampshire do not receive bonuses. Employees may receive overtime pay, but this cannot properly be regarded as a bonus.</t>
  </si>
  <si>
    <t xml:space="preserve">New Jersey civil service employees do not get bonuses, according to CWA director Hetty Rosenstein. The only thing that could be interpreted as bonus would be a 25-cent increase for shift differential. Labor attorney James McGovern agrees. </t>
  </si>
  <si>
    <t>Nevada lacks a bonus program for classified state employees. Employees can earn merit-based raises of about 5 percent each year if they receive a positive performance evaluation.
Some executives of state entities receive sizable bonuses. The Las Vegas Convention and Visitors Authority in 2014 awarded a 50 percent bonus to president and CEO Rossi Ralenkotter, bringing his total annual compensation to $467,655. 
Public employee salary data obtained by the Nevada Policy Research Institute shows a number of university administrators and athletic coaches receiving hundreds of thousands of dollars in "other pay" in addition to their salaries, benefits and overtime. The "other pay" category can include performance bonuses, housing and travel allowances, and cash payouts of vacation and sick leave. University of Nevada Las Vegas head basketball coach Dave Rice received more than $660,000 in such "other pay" in 2014, bringing his total compensation to nearly $1 million.</t>
  </si>
  <si>
    <t>Whatever battles they may have had with government officials over access to information or open meetings, Rhode Island good-government experts and journalists who regularly seek information say that they have never encountered a situation where a public body claims it is above the law or exempt from compliance.
However, the open-records law specifically exempts email correspondence of elected officials. While the law does generally define emails as public records, it exempts from disclosure any emails to or from elected officials "in their official capacities."
---
Peer Reviewer Comment: Agree.
ACCESS/RI’s September 2014 report, "Access Limited: An Audit of Compliance with Rhode Island’s Public Records Laws" (cited by Researcher in the “Public Access to Information” section) reveals instances where requesters were, at least initially, told non-exempt materials would not be released. 
For example, the report describes how, in May 2014, a requester submitted a request to municipal police departments across the state for non-exempt police logs.  “Woonsocket Police Department refused to release its dispatch log in any form,” the report reads, “as its records staff insisted that to do so would ‘potentially interfere with on-going investigations, identify witnesses and reporting parties, and contains other confidential information.’...Given the basic role that dispatch logs play in the management of police departments, Woonsocket’s response suggests further investigation into its compliance with APRA.” [p. 77-78]
Later, the report details a May 2014 in-person visit to the Rhode Island State Police: “When the intake officer reviewed the APRA form, he asked the [requester] the purpose for the request. The [requester] declined to provide this information. The intake officer conferred with fellow officers, then returned the APRA form to the [requester]  and indicated that the requested records were not releasable, saying ‘no one gets that.’ Only when the [requester] provided a copy of the relevant section of the Attorney General APRA guidelines did the officer make a photocopy of the request form and confirm that he would pass the request on to the appropriate records clerk.”</t>
  </si>
  <si>
    <t>State civil servants do not receive bonuses. However, there have been issues with higher-level, at-will employees who are not protected under the State Personnel Board receiving supplemental income, said Mississippi Alliance of State Employees President Brenda Scott. The Mississippi Legislature actually enacted a law in 2012 that "allows private economic development groups to supplement the salary of the head of the state's economic development agency." (Clarion Ledger). For the salary of Mississippi Development Authority Director Brent Christensen in 2014, over 30 private sector companies, many banks and power companies, chipped in $47,000.
In the 2015 Legislative Session, lawmakers expressed concern with the salaries of education chiefs and proposed capping them, even though the salary of the State Superintendent was cut from $307,000 to $300,000 when new Superintendent Carey Wright was hired in 2014.</t>
  </si>
  <si>
    <t>Employee bonuses are not illegal in Missouri, but during the study period no state employees received bonuses. They do receive occasional budget-allotted raises. In 2014, those funds for the raises were withheld by the governor under his statutory ability to control the rate of funds expended, then released at the end of the year.</t>
  </si>
  <si>
    <t xml:space="preserve">Bonuses are very uncommon for Montana employees outside of the university system.
At Montana State University, employees may receive lump sum bonuses not exceeding 10 percent of their annual base salary, or $5,000, whichever is less. </t>
  </si>
  <si>
    <t>Agency heads may grant single or multiple bonus lump-sum payments of up to a total of $500 per individual during a fiscal year, although bonuses rarely are given.</t>
  </si>
  <si>
    <t xml:space="preserve">State agencies and government officials in all branches of government are cognizant of the presumption of openness set by Pennsylvania's Right to Know Law and are diligent in following its rules for handling and responding to Right to Know requests. They also play by the rules when it comes to denying requests, citing exemptions offered within the confines of the law. 
That said, the list of exemptions the RTKL offers combined with those offered in individual statutes is comprehensive. Included, for example, among the 30 listed in the RTKL alone, are exemptions for any records that can be deemed "investigative," "predecisional deliberations" or those that might release personal identifiers. Agencies, when denying requests, tend to list all exemptions that might apply. And although the RTKL mandates that the agencies narrowly construe those exemptions, in practice, they are being interpreted broadly and then tested in the courts.
As for access to meetings, state agencies and government officials in all branches of the government generally respect the requirement to open meetings that include a quorum of the members of the decision-making body. When they meet behind closed doors, they will cite the exemptions offered within Sections 707 and 708 of the law. The law, however, offers little in the way of checks and balances. Citizens who believe there has been a violation of the Sunshine Act must take their complaint to court — an expensive proposition. Attorneys at the state level don't see such cases being made. 
It is also worth noting that agencies and government officials have broad latitude under the law to hold meetings that may be in the public's interest but not meet the threshold contained in the narrow definition of an open meeting. Generally, as long as no quorum is present, agencies are permitted under the law to convene meetings, such as subcommittees and task forces, without restriction.  </t>
  </si>
  <si>
    <t xml:space="preserve">Cabinet leaders do not send, nor are they required to deliver, regular spending reports to either the Appropriations and Revenue Committee of the House and Senate or the legislature's Program Review and Investigations Committee. 
Some chairmen of the budget review subcommittees that focus on different areas of government, such as human services or education, are more aggressive than others and do request specific information or general update reports for meetings during the two-year interim between budgets. And the chairmen of the full House Appropriations and Revenue Committee and Senate Appropriations and Revenue Committee will bring agency heads and cabinet secretaries before the committee to ask questions about the performance or finances of particular committees or departments, particularly when there are problems. 
But the degree of candor and the level of detail provided by the cabinet and agencies brought before the committees swings wildly based on the personality of the agency head and the nature of the situation that warranted an appearance. Essentially information from the cabinets is provided to the legislature on a sporadic, case-by-case basis in between budgets. </t>
  </si>
  <si>
    <t>The legislative money committees continually request reports of expenses, spending and revenues, which are provided without objection. But there is no required regular schedule to which agencies adhere.</t>
  </si>
  <si>
    <t xml:space="preserve">Jim Dahlquist, administrative manager for the Illinois Office of the Auditor General; email interview received April 3, 2015
Illinois Office of the Auditor General, website, accessed April 15, 2015, http://www.auditor.illinois.gov/
Illinois Agency Fact Sheets, Fiscal 2014, accessed April 15, 2015 http://www2.illinois.gov/gov/budget/Documents/Budget%20Book/FY%202014/FY2014AgencyFactSheets.pdf
Dr. Kent Redfield, emeritus professor of political science at the University of Illinois at Springfield, phone interview July 7, 2015. </t>
  </si>
  <si>
    <t>April Renfro, director, Legislative Audits, interviewed Feb. 2, 2015, at her office in the Idaho Capitol; and again by telephone, April 8, 2015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t>
  </si>
  <si>
    <t>Pat Robertson - executive director of Mississippi Public Employees' Retirement System: e-mailed answers to questions April 13, 2015
Public Employees' Retirement System: www.pers.ms.gov
Former PERS Board of Trustees chairman Butch McMillan - telephone interview - June 4, 2015</t>
  </si>
  <si>
    <t>In Oklahoma, some state agencies and branches of government have broad exemptions under the Open Records Act -- including the legislature, judges and the Oklahoma State Bureau of Investigation. 
And in practice, others frequently claim exemptions that do not exist under the statute. In 2013, an Oklahoma City news satire site sued Gov. Mary Fallin over claims of "executive privilege" in withholding emails discussing public policy.
In 2014, in Vandelay Entertainment LLC. v. Fallin, 2014 OK 109, the state Supreme Court upheld a lower court decision that allowed the governor's office to continue refusing to release certain records under "executive privilege" or "deliberative process privilege." And though government emails under the law are public, they are frequently difficult to obtain from various state agencies and local governments, said Joey Senat, media law expert and FOI Oklahoma board member. "They will drag it out for months," Senat said. "In practice, they make it very difficult."
After a problematic execution of a death row inmate in April 2014, the Department of Corrections took nearly six months to respond to a records request by the Tulsa World newspaper. The governor's office and Department of Public Safety still have not complied with or responded to that records request, and the newspaper sued both offices in December 2014 due to the lack of a response. The lawsuit is currently pending in Oklahoma County District Court.</t>
  </si>
  <si>
    <t>Mansco Perry III, Executive Director and Chief Investment Officer, Minnesota State Board of Investment, 13 April 2015, St. Paul, Minnesota, in-person interview.
Rebecca Otto, State Auditor, Minnesota Office of the State Auditor, 13 April 2015, St. Paul, Minnesota, email interview.
Rachel Thurlow, Interim Executive Director, Legislative Commission on Pensions and Retirement, 13 April 2015, St. Paul, in-person interview.</t>
  </si>
  <si>
    <t>Terry Stanton, communications director, Treasury Department, email conversations, June 11 and 25, 2015                                                                                                                               
Caleb Buhs, public information officer, Department of  Technology, Management and Budget, email conversations, April 21-26, 2015 
James Hohman, writer/researcher, Mackinac Center for Public Policy, phone interview, May 9, 2015 
Investment Advisory Committee quarterly reports/meeting minutes 2015  http://www.michigan.gov/treasury/0,4679,7-121-1753_37621_66445_67726---,00.html 
IAC quarterly reports/meeting minutes 2014       http://www.michigan.gov/treasury/0,4679,7-121-1753_37621_66445_71378---,00.html   IAC quarterly reports/meeting minutes 2013    http://www.michigan.gov/treasury/0,4679,7-121-1753_37621_66445_66448---,00.html</t>
  </si>
  <si>
    <t>Interview with Kevin Blanchette, former Massachusetts State Representative and currently the executive director of the Worcester Regional Retirement Board, conducted by phone on February, 23, 2015.
Chris Supple, General Counsel and Deputy Executive Director for PRIM, interviewed by phone, July 9, 2015
Massachusetts Standards of Conduct for Qualified Investment Managers and Consultants
http://www.mass.gov/perac/investment/1704.html – Website accessed March 1, 2015
Massachusetts Ethics Commission
https://malegislature.gov/laws/generallaws/partiv/titlei/chapter268a/section23
website viewed March 1, 2015</t>
  </si>
  <si>
    <t>Civil Service rules and regulations allow for performance-pay bonuses. These bonuses are available to nearly 2,000 of the state's 47,000 classified employees.  The bonuses generally are capped at 5 percent of base salary, though special approval by the state personnel director -- the Civil Service Commission director -- allows for awards of up to 10 percent. Since October 2013, eight bonuses exceeding 5 percent have been awarded. According to John Gnodtke, general counsel for the commission, the bonus amounts are not made public.</t>
  </si>
  <si>
    <t>Morris Segall, senior economist, Sage Policy Group, Baltimore, telephone interview, 4/6/15
Michael Golden, director of external affairs Maryland state retirement agency, email 4/1/15;  and Michael Golden, director of external affairs, Maryland state retirement agency, email 4/2/15, 
Jeff Hooke, investment banker, Focus Securities, and analyst, Maryland Public Policy Institute, telephone interview 4/14/15</t>
  </si>
  <si>
    <t>Rachel Hibbard, Office of the Hawaii State Auditor, deputy auditor, 27 January 2015, Honolulu, Hawaii, telephone
Carmille Lim, Common Cause Hawaii, executive director, 27 April 2015, Honolulu, Hawaii, telephone.
Hawaii Auditor Violated Procurement Laws, Too, Chad Blair, Honolulu Civil Beat, 13 June 2013, http://www.civilbeat.com/2013/06/19283-hawaii-auditor-violated-procurement-laws-too/</t>
  </si>
  <si>
    <t>State agencies do not regularly submit reports of expenses to a legislative committee. Fiscal oversight is mostly a function of the executive branch. State department, agency and division heads do submit testimony to the House and Senate committees during the budget process. The joint Legislative Budget Committee met once during the interim in 2014. It did not review all aspects of state government, but rather focused on human services caseloads and education programs.</t>
  </si>
  <si>
    <t>Generally, branches of government, state agencies and government officials do not claim to be exempt from access-to-information laws, although they all cite exceptions to disclosure built into the law. One exception is JobsOhio, which is almost completely exempt from public disclosure and ethics laws. Current government leaders say JobsOhio, which heads the state's economic development effort, is a nonprofit, nongovernmental entity. Some Ohio charter schools - funded by the public but largely operated privately - claim special exemptions in a case now under consideration in the Ohio Supreme Court.</t>
  </si>
  <si>
    <t>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
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
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
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
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t>
  </si>
  <si>
    <t>The University of North Carolina tried to withhold names of employees to be fired as a result of the "Phantom class" scandal involving university athletics, claiming exemption from the open records law. Media outlets sued and the university began releasing names. Respondents say the university is perhaps the most resistant entity to opening records to the public. 
The UNC board of governors may have violated the state open meetings law in February 2015 when they moved their meeting from a large room to a smaller room, shutting out members of the public who objected to the closing of some university  centers dealing with poverty, environment and voter engagement There was an audio-video feed into another room. In another case, Carolinas HealthCare System, the public agency that runs more than 30 hospitals in the state, contended it could keep confidential the details of a court settlement with Wachovia. The system lost in court. 
The branches of government do not claim exemption from the law when they do not respond or are slow in responding. They just don't offer an explanation for the delay.
Also, details of the state's efforts to recruit companies no longer may be fully disclosed if the company decides not to come to the state.. After Boeing decided not to put a new factory in North Carolina, public records showed the recruiting efforts by state officials. Now, by law, such records don't have to be disclosed because the company didn't choose North Carolina. Such lack of disclosure makes it more difficult to assess the quality and effort of the state's recruiting process.</t>
  </si>
  <si>
    <t>Interview with former State Auditor Russel Hinton, March 5, 2015
Interview with Dr. Carolyn Bourdeaux, Director, Center for state and local finance, Georgia State University, March 6, 2015
Interview with Senator Jack Hill, Appropriations Chairman on March 12, 2015</t>
  </si>
  <si>
    <t>Sandy Matheson, Maine Public Employees Retirement System, Executive Director, 18 February 2015, Portland, Maine, in person interview.
Naomi Schalit, Senior Reporter, Maine Center for Public Interest Reporting, 25 February 2015, in person interview.
Beth Ashcroft, Director, Office of Program Evaluation and Government Accountability, 26 February 2015, in person interview.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t>
  </si>
  <si>
    <t xml:space="preserve">John Tenewitz, General council for the auditor general, interviewed by phone April 17, 2015
Kurt Wenner, Vice President of Research of Florida TaxWatch, interviewed by phone April 29, 2015
A search of COMMISSION ON ETHICS FINDINGS OF VIOLATIONS, RECOMMENDED FINES &amp; PENALTIES OF PUBLIC OFFICIALS FOR VIOLATIONS OF THE CODE OF ETHICS THROUGH MARCH 2015, document obtained in PDF format from the Commission on Ethics via email </t>
  </si>
  <si>
    <t>For the most part, government agencies and officials in New York do not claim to be exempt from the Freedom of Information Law (FOIL) and the Open Meeting Law, but the public runs into occasional delays or receives heavily redacted documents.
 Jon Campbell, a reporter in Gannett's Albany bureau, noted that the state health department provided Gannett with heavily redacted copies of the health commissioner's calendar, a decision that was criticized by the executive director of the New York Committee on Open Government.
 The bigger problem is that agencies delay responses in some cases, especially since Gov. Andrew Cuomo centralized most state agency FOIL requests after taking office. Most agencies release information as required, but the state health and development agencies have been known to delay those responses up to a year.
 Cuomo also has been criticized for his longtime policy to automatically delete state emails after 90 days, which watchdog groups said cut down dramatically on the public's ability to oversee state government. The governor reversed course on this policy in May 2015.</t>
  </si>
  <si>
    <t>Deborah Moreau, lawyer, Delaware Public Integrity Commission, telephone interview, January 12, 2015; 
Jon Offredo, News Journal reporter, in-person interview, February 17, 2015;
Public Integrity Commission opinions, accessed March 25, 2015, http://1.usa.gov/1zzxJlh</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</si>
  <si>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Senior staff biographies, Office of the State Auditor, accessed April 27, 2015: http://www.leg.state.co.us/OSA/coauditor1.nsf/SeniorManagementBios?OpenForm</t>
  </si>
  <si>
    <t>Phone interview, Keith Phaneuf, state finances reporter, The Ct Mirror, from Hartford, Jan. 27, 2015.
Phone intervew, Robert Ward, state auditor, Feb. 23, 2015, Hartford.
Auditor agency's employment listings (March 14, 2015), http://www.cga.ct.gov/apa/em-full.asp</t>
  </si>
  <si>
    <t>Robert T. Scott, executive officer, the Public Research Council of Louisiana, in-person interview, Feb. 21, 2015
Kevin Pearson, Republican state representative from Slidell who chairs the House Retirement Committee, in-person interview, March 3, 2015
Louisiana Legislative Auditor, Report on Louisiana Public Employees Deferred Compensation Plan, Dec. 31, 2012
http://www.fascore.com/PDF/louisiana/Audit_form.pdf 
LASERS Annual Report &amp; Audit, accessed April 13, 2015
http://www.lasersonline.org/uploads/CAFR2014_DigitalWebBookmarkSection.pdf 
Executive Summary of Investment Performance of state of Louisiana Deferred Compensation, by Wilshire. Sept. 30, 2013
http://www.fascore.com/PDF/louisiana/WilshireExecSummary.pdf</t>
  </si>
  <si>
    <t xml:space="preserve">Bob Henson, member of the board of trustees of the Kentucky Retirement Systems from March 1998 to March 2014, retired state employee, 18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Minutes of the Meeting of the Kentucky Retirement Systems Investment Committee, Kentucky Retirement Systems, 4 February 2014, https://kyret.ky.gov/Investment%20Committee%20Minutes/2014-02-04-investment-minutes.pdf, accessed 22 February 2015. 
Minutes of the Meeting of the Kentucky Retirement Systems Investment Committee, Kentucky Retirement Systems, 6 May 2014, https://kyret.ky.gov/Investment%20Committee%20Minutes/2014-05-06-investment-minutes.pdf, accessed 22 February 2015. 
Minutes of the Meeting of the Kentucky Retirement Systems Investment Committee, Kentucky Retirement Systems, 5 August 2014, https://kyret.ky.gov/Investment%20Committee%20Minutes/August%205,%202014%20Investment%20Committee%20Minutes.pdf, accessed 22 February 2015. 
Minutes of the Meeting of the Kentucky Retirement Systems Investment Committee, Kentucky Retirement Systems, 5 November 2014, https://kyret.ky.gov/Investment%20Committee%20Minutes/November%205%202014%20Investment%20Committee%20Minutes.pdf, accessed 22 February 2015. 
"Administrative Actions" page, Kentucky Executive Branch Ethics Commission, no date, http://ethics.ky.gov/Pages/AdministrativeActions.aspx, accessed 22 February 2015. </t>
  </si>
  <si>
    <t>State agencies have to present their budgets, at least once a year, and defend their requests to the State Budget Committee, as well as to the House Ways and Means Committee and the Senate Appropriations Committee in the legislature. 
 John Ketzenberger, executive director of the Indiana Fiscal Policy Institute, said the agencies have to submit their budgets and, primarily in the case of capital expenditures, they have to go before the State Budget Committee to get those funds released before they can spend them.
 "It's a more rigorous process than getting the money and spending it how you see fit," Ketzenberger said. "It's not a free-reign situation." 
 The State Budget Committee, a five-member body with a fiscal leader from each party in the Senate and House and the state budget director, meets from six to nine times each year to consider reports from higher education institutions, state agencies and departments about capital funding and other appropriation requests. The committee holds the purse-strings and agencies must make their cases before the group before getting funds that legislators already approved. In some cases, release of those funds are delayed for months or longer.</t>
  </si>
  <si>
    <t>State civil servants do not receive bonuses in Maine.</t>
  </si>
  <si>
    <t>Margarita Fernández, Chief of Public Affairs, California State Auditor, March 18, 2015, Sacramento, email
Assemblyman Adam Gray, D-Merced, chairman of Joint Legislative Audit Committee, 2012-14, interview, May 18, 2015
California State Auditor, job opportunity flier, filing date: Feb. 3, 2015
https://www.bsa.ca.gov/pdfs/vacancies/pa1.pdf
California State Auditor, Professional Development and Training web page, accessed on Apr. 22, 2015
https://www.auditor.ca.gov/opportunities/education_training</t>
  </si>
  <si>
    <t>There haven't been bonuses of any note for several years in Maryland. The new administration of Gov. Larry Hogan (R) tried this year to cut state workers' pay but relented. So the prospects for any bonuses have if anything become less likely.</t>
  </si>
  <si>
    <t>Terry Forsyth, director for political action for Kansas National Education Associiation, telephone interview Feb. 25, 2015.                                                                                               
Kristen Basso, KPERS public information officer, telephone interview Feb. 16.                      
KPERS website: http://www.kpers.org/about/botmeetings.html</t>
  </si>
  <si>
    <t xml:space="preserve">Roger Norman, Legislative Auditor, February 2, 2015, telephone interview.
Jon Moore, Deputy Legislative Auditor, February 2, 2015, telephone interview. 
Jay Barth, Professor of Politics at Hendrix College, February 7, 2015, telephone interview.
Max Brantley, Senior Editor Arkansas Times, January 20, 2015, telephone interview. </t>
  </si>
  <si>
    <t>Classified and other state employees are expressly forbidden from receiving bonuses. State agencies are allowed, however, to give small “rewards” of less than $500 from performance programs with specifically outlined goals. 
Additionally, largely because of the hiring freeze, state employees can receive temporary per-diem pay bumps for additional duties taken on because of a documented absence of another employee. The additional pay from both instances must be individually reviewed and approved by the State Civil Service Commission.
Observers and participants say they know of no cases in which bonuses or additional pay have been granted outside of these procedures.</t>
  </si>
  <si>
    <t xml:space="preserve">Though cabinet-level agencies are required to submit annual expense reports, it is not clear that they do so directly to the appropriations committees of the house and senate. 
Instead, Cabinet-level expenses are tracked through the state website, ledger.illinoiscomptroller.gov. Here, anyone can search expenses via state agency or department or group and review expenditures. 
The Illinois Comptroller's Office also publishes agency invoice reports annually. 
The state's budget office also releases quarterly reports that note expenses for each agency and how they stack up against budgeted amount. </t>
  </si>
  <si>
    <t>Natalia Ashley, executive director, Texas Ethics Commission, interview, Feb. 3, 2015 
Paul W. Hobby, chairman, Texas Ethics Commission,  telephone interview, Feb. 5, 2015
Craig McDonald, director, Texans for Public Justice, Jan. 5, 2015</t>
  </si>
  <si>
    <t>Wayne Walter, member of IPERS Investment Board and the Winneshiek County treasurer, Feb. 13, 2015, telephone interview
Judy Akre, director of communications, Iowa Public Employees' Retirement System, Feb. 13, 2015, email
Appendix E — Ethics Policy, Iowa Public Employees' Retirement System, May 2011 https://www.ipers.org/publications/misc/pdf/financial/investments/policies/ipersethicspolicy.pdf
2014 board meeting agendas and minutes, Iowa Public Employees' Retirement System, accessed April 8, 2015
https://www.ipers.org/investments/board/agendas_2014.html
2013 board meeting agendas and minutes, Iowa Public Employees' Retirement System, accessed April 8, 2015
https://www.ipers.org/investments/board/agendas_2013.html</t>
  </si>
  <si>
    <t>Rep. Kraig Powell, Utah House of Representatives, R-Heber City, phone interview March 27, 2015, to Lindon, Utah. 
Brent Johnson, lead attorney, Utah State Courts, in-person interview, March 13, 2015. Salt Lake City. 
Joanne Slotnik, Director, Utah Judicial Performance Evaluation Commission, in-person interview on March 3, 2015, Salt Lake City.</t>
  </si>
  <si>
    <t>Interview: Jennifer Dunlap, public information specialist, Indiana Public Retirement System, March 5, 2015, by email. 
Interview: Sen. Karen Tallian, D-Portage, member of the Pension Management Oversight Commission, March 13, 2015, by phone.
Interview: Sen. Phil Boots, R-Crawfordsville, member of the Pension Management Oversight Commission, March 13, 2015, by phone. 
Indiana Public Retirement System, Section 5.2, Code of Ethics, http://www.in.gov_inprs/files/INPRS_IPS.pdf.
Indiana Public Retirement System Board Governance Manual, Section C-3, http://www.in.gov/inprs/files/BoardGovernanceManualINPRS.pdf.</t>
  </si>
  <si>
    <t>Since such forms are not required in law, so there is no requirement to audit such forms. There has been no legislative attempts to amend or strengthen the law. The closest Utah comes to an asset disclosure form is a "conflict of interest" form. The state elections office does review the forms as they are filed for completeness and accuracy.</t>
  </si>
  <si>
    <t>Phone interview with Drew Rawlins, executive director of the Bureau of Ethics and Campaign Finance, on Dec. 18, 2014.
Phone interview with Tom Humphrey, reporter for the Knoxville News Sentinel, on Feb. 16, 2015.
Interview with Dick Williams, chair of Common Cause Tennessee, Feb. 16, 2015 at Panera Bread.</t>
  </si>
  <si>
    <t>No such law exists.
 There is a new House rule requiring partial asset disclosure, but it creates no auditing entity and requires no auditing of the forms. There is no similar rule in the Senate.</t>
  </si>
  <si>
    <t>April 10, 2015 phone interview, former S.C. Ethics Commission General Counsel Cathy Hazelwood.
March 25, 2015 phone interview, John Crangle, executive director of Common Cause South Carolina
August 13, 2015 phone interview, Cathy Hazelwood, former Counsel at the South Carolina Ethics Commission
SC Code  8-13-75 (A) (1991) 
http://www.scstatehouse.gov/code/t08c013.php
SC Code  8-13-75 (B) (1991) 
http://www.scstatehouse.gov/code/t08c013.php</t>
  </si>
  <si>
    <t>The  Texas Ethics Commission is empowered to conduct audits with a vote of six of its eight members, but there are no provisions for regular audits.</t>
  </si>
  <si>
    <t>Idaho goes one step better on this: Both the Joint Finance-Appropriations Committee, which crafts and sets state budgets, and the Joint Legislative Oversight Committee, which conducts performance evaluations to determine whether state government programs and agencies are operating efficiently and cost-effectively and are achieving intended results, have full access to the state’s accounting and personnel systems for every state agency. That means all agency data is accessible to both legislative committees at all times.
 In addition, all state “departments, agencies and institutions of state government” are required by law to submit reports of actual and estimated receipts and expenditures by Sept. 1 each year to both the governor’s budget office, known as the Division of Financial Management, and to JFAC, and all do so. Those reports are public record and are publicly available.</t>
  </si>
  <si>
    <t>Jeff Davis, presiding judge of Seventh Judicial Circuit of South Dakota and secretary of Judicial Qualifications Commission, 31 March 2015, email.
Larry Long, presiding judge, Second Judicial Circuit of South Dakota, 8 April 2015, email.
Eric Ollila, executive director, South Dakota State Employees Organization, 21 April 2015, phone interview.
Barb Christianson, chairwoman, South Dakota Civil Service Commission, 22 April 2015, phone interview.</t>
  </si>
  <si>
    <t>This law does not exist in South Carolina. There is no independent auditing by a third party, although the House and Senate ethics committee make periodic audits.</t>
  </si>
  <si>
    <t>John J. Contino, former executive director of the State Ethics Commission, 29 May 2015, Harrisburg, Pennsylvania, interview by phone.
Louis W. Fryman, former chairman of the State Ethics Commission, 1 June 2015, Philadelphia, Pa., interview by phone.
Pennsylvania State Ethics Commission 2013 Annual Report, State Ethics Commission, Harrisburg, Pa., August 2014, http://www.ethics.state.pa.us/portal/server.pt/community/publications/9045</t>
  </si>
  <si>
    <t>Ross Cheit, chairman, Rhode Island Ethics Commission, Interview, Feb. 13, 2015, phone.
Jason Gramitt, deputy, Rhode Island Ethics Commission, Interview, Feb. 13, 2015, phone.
John Marion, executive director, Common Cause Rhode Island, Interview, Dec. 18, 2014, Providence, RI, in-person.</t>
  </si>
  <si>
    <t>No such law exists requiring the regular auditing of state legislators' asset disclosure forms.</t>
  </si>
  <si>
    <t xml:space="preserve">In June 2014, the governor and legislative leaders approved bonuses of $250 for state employees. A lawmaker from the opposition party called the bonus an insult to employees because of its small size. Kansas also always longevity bonuses up of to $1,000 and others up to $3,500 as part of the Award and Recognition Program. A spokesman for the Department of Administration, which includes the Division of Personnel, said  bonuses constitute less than 5 percent of take-home pay "for the most part." However, a worker who received the largest possible Award and Recognition bonus would exceed that percentage if he or she made less than $70,000 a year. </t>
  </si>
  <si>
    <t>Bonuses, as well as overtime pay, can put public employees' salaries above the range set for their job description. However, Caleb Hunter, head of marketing and communications for the Iowa Department of Administrative Services, said bonuses are rarely given, although there is no legal cap.
However, some state employees, individuals who hold high-ranking positions in university athletics programs as well as space scientists and assistants to powerful people, commonly receive bonuses and have salaries that exceed the state-mandated salary range. Debi Durham, director of the Iowa Economic Development Authority, has received five $30,700 bonuses since taking over the position in 2010. In fiscal 2014, the bonus pushed Durham’s compensation to $185,096, significantly above the state-mandated salary range of $100,840 to $154,300, a Cedar Rapids Gazette report showed. The bonus amounted to roughly 16 percent of Durham's take-home pay.
University of Iowa football coach Kirk Ferentz received a base pay of $2.02 million in fiscal 2014, but his pay reached $3.825 million, including a $100,000 bonus when the team went to the 2014 Outback Bowl. Iowa State University men's basketball coach Fred Hoiberg earned $1.85 million in fiscal 2014, including $150,000 in bonuses because the team won the Big 12 Tournament and reached the Sweet 16 in the NCAA tournament, according to Cedar Rapids Gazette reports. That $150,000 bonus, combined with $100,000 extra that Hoiberg gets each year of his contract, represented about 13.5 percent of Hoiberg's take-home pay for fiscal 2014. The supplemental payments, longevity incentives and bonuses that were added into Ferentz's base pay amount to about 47 percent of his take-home pay.
Currently, bonuses paid to state government employees are hard to track. Legislation was proposed during the beginning of the 2015 legislative session that would require reporting of bonuses, including retention, recruitment, job performance-based payments and any other "extra benefit not otherwise provided to other similarly situated employees" within the executive branch. Bonus reports would include the amount paid and the documented reasons and rationale for the bonus and would be posted online.
Because bonuses are hard to track and there is no limit, such as a 5 percent cap, on bonuses, it is hard to say definitely whether bonuses frequently constitute more than a small fraction of total pay. However, there are clearly some examples of high-profile state employees receiving large bonuses.</t>
  </si>
  <si>
    <t>North Dakota Administrative Code, § 4-12-09-03, 2004 to 2012, http://www.legis.nd.gov/information/acdata/pdf/4-12-09.pdf.
ND Admin. Code, § 4-12-09-04, 2004 to 2012, http://www.legis.nd.gov/information/acdata/pdf/4-12-09.pdf.
ND Admin. Code, § 4-12-09-05, 2012, http://www.legis.nd.gov/information/acdata/pdf/4-12-09.pdf.
ND Admin. Code, § 4-12-09-06, 2012, http://www.legis.nd.gov/information/acdata/pdf/4-12-09.pdf.
North Dakota Century Code, § 25-16.2-01, 1987 to 2011, http://www.legis.nd.gov/cencode/t25c16-2.pdf.</t>
  </si>
  <si>
    <t>Department heads come to joint meetings of the House and Senate budget committees for annual informational sessions, where they describe in detail at the program level how they spent the previous year's budget and say how much they need for the new fiscal year. The money committees and other committees can also call up individual departments for further briefings, especially when there are scandals reported in the media.
 Reports detailing the use of special funds are not always filed as required, however. The state auditor discovered two state agencies, the Office of the Attorney General and the Department of Business, Economic Development and Tourism, in 2014 failed to file reports about 13 special funds that the Legislature needed to ascertain how to appropriate money.</t>
  </si>
  <si>
    <t>Ron Bersin is the Executive Director of the Oregon Government Ethics Commission. He was interviewed by phone March 9.
Brian Boquist is a Republican senator in Oregon. He was interviewed by phone March 25.
"A Background Brief on Government Ethics Law" by Legislative Committee Services of the Oregon Legislature, September 2012.
https://www.oregonlegislature.gov/citizen_engagement/Reports/GovernmentEthicsLaw.pdf</t>
  </si>
  <si>
    <t>Tony Bledsoe, Legislative Inspector General, Columbus, 12-31-14 email 
Paul Nick, executive director, Ohio Ethics Commission, Columbus, 1-2-15 email
Nexis/Google searches in February 2015 about possible improper management actions by Ohio's ethics entities</t>
  </si>
  <si>
    <t>No such law exists. 
There is no law requiring the regular auditing of financial disclosure forms.
Financial disclosure forms are filed with the Rhode Island Ethics Commission. The commission does not independently audit these forms.
However, if there is a complaint filed, either by an outside party or by a commission investigator, the commission will conduct an audit as part of its investigation, if necessary.</t>
  </si>
  <si>
    <t>Lee Slater, executive director, Oklahoma Ethics Commission. Telephone interview 2/22/2015 4:35 p.m. 
M. Scott Carter, political journalist for Oklahoma Watch, telephone interview, 2/21/2015 10 a.m.
"Oklahoma Ethics Commission hires new director," Oklahoman newspaper article by Michael McNutt, 1/12/2013. 
http://newsok.com/oklahoma-ethics-commission-hires-new-director/article/3745298</t>
  </si>
  <si>
    <t>Sue Dinsdale, executive director, Iowa Citizens Action Network, Feb. 4, 2015, telephone interview 
Iowa Courts Online Search, accessed April 20, 2015
https://www.iowacourts.state.ia.us/ESAWebApp/DefaultFrame
Godfrey v. State of Iowa; Branstad, Reynolds, Boeyink, Findley, Albrecht, and Wahlert, Iowa Supreme Court, July 6, 2014  http://www.iowacourts.gov/About_the_Courts/Supreme_Court/Supreme_Court_Opinions/Recent_Opinions/20140606/12-2120.pdf
Branstad testifies in discrimination lawsuit, Erin Murphy, Waterloo-Cedar Falls Courier, Nov. 26, 2014
http://wcfcourier.com/news/local/govt-and-politics/branstad-testifies-in-discrimination-lawsuit/article_ca6dfdf4-02cd-5164-8e15-d4cecbfbddf1.html</t>
  </si>
  <si>
    <t>Interview: John Krull, chairman of the journalism department at Franklin College, Franklin, and executive editor of The StatehouseFile, a Statehouse student reporting program.
Interview: Cynthia Carrusco, Indiana inspector general, May 1, 2015, by email. 
Associated Press article, Dec. 3, 2014, “Tony Bennett probe called for prosecution,” by reporter Tom LoBianco;
http://www.indystar.com/story/news/2014/12/02/ap-exclusive-bennett-probe-called-prosecution/19793119/.
Indianapolis Star article, Dec. 29, 2014, "Appeals Court throws out 3 convictions in Charlie White case," by Kristine Guerra; http://www.indystar.com/story/news/politics/2014/12/29/appeals-court-throws-convictions-charlie-white-case/20999255/.</t>
  </si>
  <si>
    <t xml:space="preserve">Statements of Financial Interest are not required in law to be independently audited. However, The law requires the Ethics Commission to "inspect statements of financial interest which have been filed in order to ascertain whether any reporting person has failed to file such a  statement or has filed a deficient statement." It does not detail how the inspection is to be conducted. In practice, the inspection is called a "compliance review." There are no targets or quotas for the number of compliance reviews that must be conducted. </t>
  </si>
  <si>
    <t>Georgia does not have a separate legislative committee to oversee public funds year-round. 
 Oversight of the budget is handled in Georgia by the Department of Audits which is part of the legislative branch. 
 During the 40-day Legislative session both the Senate and House Appropriations committees amend, review and vote on the governor's budget proposals for the remaining and coming fiscal year. 
 There is no formal reporting mechanism of state department reports to the appropriations committees. 
 Departments will provide reports to the appropriations committees upon request, said State Senator Jack Hill.</t>
  </si>
  <si>
    <t>The Joint Finance Committee of the General Assembly, comprised of lawmakers from both houses of the Legislature, appropriates money for government expenditures through an open process that includes formal requests for funding from state executive branch agencies. But cabinet-level agencies are not required to, and in practice do not, make regular expense reports to the legislative budget committee. The state does, however, operate under a unified accounting system and detailed data on agency expenditures is accessible at any time to staff of the Controller General, the Legislative fiscal office.</t>
  </si>
  <si>
    <t xml:space="preserve">No law exists requiring the asset forms to be regularly audited. 
The Ethics Commission may investigate complaints or financial irregularities on asset disclosure forms but is not required to do so under Oklahoma law. </t>
  </si>
  <si>
    <t>ORS 244.290 (2)(e) orders the Oregon Ethics Commission to adopt rules to carry out its duties and "establish a procedure under which the commission shall conduct accuracy audits of a sample of reports or statements filed with the commission."</t>
  </si>
  <si>
    <t>Cabinet-level agencies do not report expenses at any time to the Joint Legislative Auditing Committee. They put in requests for the proposed budget to the Appropriations Committee just once a year, although they do have the opportunity to amend those requests if something vital was missed. "They all have to put in their agencies' legislative budget requests at the beginning of the year," said Kurt Wenner.  "They have budget requests within the whole process," agreed Karen Woodall.</t>
  </si>
  <si>
    <t>Brent Edison, disciplinary counsel for the North Dakota Judicial Conduct Commission, interview by phone from Bismarck, N.D., March 3, 2015.
Aaron Birst, executive director of North Dakota States’ Attorneys’ Association, email, March 5, 2015.
Tony Weiler, executive director of the State Bar Association of North Dakota, interview by phone from Bismarck, N.D., March 6, 2015.</t>
  </si>
  <si>
    <t xml:space="preserve">Cabinet-level departments and other state agencies submit monthly budget reports to the nonpartisan Office of Fiscal Analysis (OFA), the fiscal office that provides support and analysis for the legislature's two main budget committees (Appropriations and Finance, Revenue &amp; Bonding).
The reports generally offer basic information on how much has been spent that month and from which account, and they can range from a short report from a smaller office or agency, to a spreadsheet, from a complex area such as the Department of Social Services. 
 </t>
  </si>
  <si>
    <t xml:space="preserve">Historically, there was merit compensation paid to state civil service employees and limited to a max of 8 percent of take home pay. That has since been suspended and no bonuses, as such, or merit pay has been awarded in the past five years. </t>
  </si>
  <si>
    <t>The state attorney general or a county-level prosecutor may investigate alleged violations of asset disclosure laws at their own discretion or if anyone complains, according to North Dakota Century Code Section 16.1-09-06.</t>
  </si>
  <si>
    <t>No such law exists
 The Joint Legislative Ethics Committee's staff performs audits, but there is no legal requirement to do so.</t>
  </si>
  <si>
    <t>Jacob Huebert, Liberty Justice Center, 9 March 2015, interview by email; interview by phone 13 March 2015. 
Illinois governors in trouble, Erika Holst, Illinois Times, 26 February 2015, http://illinoistimes.com/article-15149-illinois-governors-in-trouble.html
Analysis of data from the Report to Congress on the activities and operations of the public integrity section for 2013, Department of Justice, accessed 13 March 2015 http://www.justice.gov/criminal/pin/docs/2013-Annual-Report.pdf
Illinois government faces setback in image makeover as three sitting state lawmakers battle criminal charges, Associated Press, 9 January 2013
http://www.nydailynews.com/news/politics/sitting-illinois-lawmakers-face-criminal-charges-article-1.1236373</t>
  </si>
  <si>
    <t>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Jon Hanian, press secretary to the governor, interviewed in his office at the Idaho Capitol, Monday, Dec. 29, 2014
“Education and prison contract scandals spell trouble for Otter,” Rocky Barker and Cynthia Sewell, Idaho Statesman, Nov. 16, 2014, http://www.idahostatesman.com/2014/11/16/3489397/contract-scandals-trouble-for.html
“ISP docs cite conflict of interest in prison probe,” Rebecca Boone, Associated Press, Oct. 20, 2014, http://www.ktvb.com/story/news/local/2014/10/20/cca-prison-conflict/17621267/
“Prosecutor won’t pursue former Idaho tax commish,” John Miller, Associated Press, July 1, 2011, http://www.spokesman.com/blogs/boise/2011/jul/01/no-prosecution-chigbrow-despite-evidence-wrongdoing/
Peer Review Source:
"Federal prosecutors: No charges in Idaho CCA probe," Betsy Z. Russell, Spokesman-Review, May 20, 2015, http://www.spokesman.com/stories/2015/may/20/federal-prosecutors-no-charges-idaho-cca-probe/</t>
  </si>
  <si>
    <t xml:space="preserve">There has been much concern about possible overuse of bonuses in employee compensation in Idaho, prompting the Joint Legislative Oversight Committee to launch a performance evaluation into state employee compensation and turnover in 2013, in which numerous issues relating to employee compensation, including bonuses, were researched. The report’s conclusions were that bonuses, “temporary merit increases” and other types of one-time additional pay given to state employees in fiscal year constituted just 0.8 percent of state employee compensation.
 In 2013, it amounted to 1.2 percent of state employee compensation.
 Contributing to this, Idaho state law limits bonuses to a maximum of $2,000 per employee per year, regardless of the employee’s salary. There are some types of one-time pay boosts that are exempt from that $2,000 limit, including special bonuses for state employees who go above and beyond the requirements of their job to find ways of improving state processes that save the state substantial money. But as the totals show, bonuses of all kinds remain just a small portion of state employee compensation in Idaho.
 </t>
  </si>
  <si>
    <t>Phone interview Feb. 27, 2015, with Chris Heagarty, director, NC Judicial Standards Commission.
Phone interview Feb. 27, 2015, with Michael Crowell, professor of public law and government with the School of Government at UNC. 
Phone interview Feb. 24, 2015, with Kim Crouch , governmental affairs director for the NC Bar Association.
Article NC Policy Watch,  Oct. 14, 2013 by Sharon McCloskey,":Justice Newby Back on Redistricting Hot Seat"
 http://www.ncpolicywatch.com/2013/10/14/justice-newby-back-on-the-redistricting-hot-seat/#sthash.uK4XgTOB.dpuf</t>
  </si>
  <si>
    <t>NC GS 138A-28 requires the Ethics Commission to  evaluate whether the statements of economic interest conform to the law and rules of the commission, and whether the information shows actual  or potential conflicts of interest.. But they are not audited in the sense that someone investigates whether a filer has left out something significant.</t>
  </si>
  <si>
    <t>The Joint Commission on Public Ethics is required by Executive Law Section 94 to randomly audit legislators' financial disclosures. It should be noted, however, that the commission's impartiality in matters concerning the Legislature has been questioned because action on its investigations can essentially be vetoed by just two members, as per subsection 14-a of Executive Law Section 94. The commission may not report its findings to the Legislative Ethics Commission unless the action is approved by "at least eight members, two of whom are enrolled members of the investigated individual's political party if the individual is enrolled in a major political party and were appointed by a legislative leader of such political party." 
 Section 94 (n) states that "[The commission shall] promulgate guidelines for the commission to conduct a program of random reviews, to be carried out in the following manner:
 (i) annual statements of financial disclosure shall be selected for review in a manner pursuant to which the identity of any particular person whose statement is selected is unknown to the commission and its staff prior to its selection; 
 (ii) such review shall include a preliminary examination of the selected statement for internal consistency, a comparison with other records maintained by the commission, including previously filed statements and requests for advisory opinions, and examination of relevant public information; 
 (iii) upon completion of the preliminary examination, the commission shall determine whether further inquiry is warranted, whereupon it shall notify the reporting individual in writing that the statement is under review, advise the reporting individual of he specific areas of inquiry, and provide the reporting individual with the opportunity to provide any relevant information related to the specific areas of inquiry, and the opportunity to file amendments to the selected statement on forms provided by the commission; and 
 (iv) if thereafter sufficient cause exists, the commission shall take additional actions, as appropriate and consistent with law."</t>
  </si>
  <si>
    <t>Elena Nunez, director of Colorado Common Cause, during a Jan. 27, 2015 phone interview. 
 Corky Kyle, a.k.a “The Lobbying Pro,” who runs the Denver-based Kyle Group and has spent over 34 years managing and representing businesses, associations and public entities before the Colorado legislature, during a Feb. 2, 2015 phone interview. 
 Colorado Secretary of State’s online lobbying system, accessed April 28, 2015: http://www.sos.state.co.us/lobby/Home.do</t>
  </si>
  <si>
    <t>Les Kondo, Hawaii State Ethics Commission, executive director, Honolulu, Hawaii, 16 January 2015, telephone 
Janet Mason, League of Women Voters- Hawaii, legislative chair, Honolulu, Hawaii, 16 January 2015, telephone
All opinions, Hawaii State Ethics Commission, accessed 15 January 2015, http://ethics.hawaii.gov/all-opinions/</t>
  </si>
  <si>
    <t>Office of State Ethics online filing system, https://www.oseapps.ct.gov/NewLobbyist/security/loginhome.aspx
Office of State Ethics' 2014-2015 Lobbyist Filing Calendar, http://www.ct.gov/ethics/cwp/view.asp?a=3562&amp;q=419594
Phone interview with Patty McQueen, founder of Communication Strategies, in Hartford, Feb. 26, 2015.</t>
  </si>
  <si>
    <t>Bonuses are rare in Hawaii state civil service. Bonuses are so rare, in fact, that the Hawaii Government Employees Association contract with the state does not even mention bonuses as a consideration for its white-collar employees. A Grassroots Institute study of public employee pay finds no category for bonuses among the many categories of pay types, differentials, etc. Some hard-to-fill positions such as physicians, may use bonuses as a hiring incentive, but they are generally less than 5 percent of the employees' take-home pay and do not happen that often.</t>
  </si>
  <si>
    <t>John Flaherty, President, Delaware Coalition for Open Government, telephone interview, January 12, 2015; 
Shannon Alford spending report, accessed February 21, 2015, http://1.usa.gov/1EgdeNM; 
Mary Davis spending report, accessed February 21, 2015, http://1.usa.gov/1EgcGHL</t>
  </si>
  <si>
    <t>Georgia's public employees do not get bonuses, but state departments can offer hiring incentives to attract talent. The incentive cannot be more than 10% of the salary. 
The departments can also offer incentive pay for training and education. 
Saying he needed to keep key employees, Governor Deal increased the pay of key executive staffers by more than 10 percent after he won reelection.
Rank and File state employees only received a 1 percent pay raise in his 2016 budget.</t>
  </si>
  <si>
    <t>Each year in Colorado, as part of the budget process, departments in state government regularly submit the two most recent fiscal years of actual expenditures with the budget request for the next fiscal year to the Joint Budget Committee (JBC) in November. Through an accounting system in the State Controller's Office, legislative staff also have access to past expenditures from departments. The State Controller also prepares an annual financial report reflecting the expenditures for every fiscal year that lawmakers can access and is also audited by the State Auditor's Office. 
 Each January, departments make requests to the Joint Budget Committee, and JBC analysts review those requests and make recommendations including “amounts and sources of funding for each budget line item, assumptions about the associated number of state employees, and footnotes to be included in the ‘Long Bill’ to explain the purpose of certain appropriations.” Analysts regularly update lawmaker members of the JBC on what’s going on in state agency budgets. All departments must go to the JBC and essentially justify their existence. They can also do supplemental requests for more money or additional spending authority throughout the session.</t>
  </si>
  <si>
    <t>James R. Cassie, retired lobbyist,  Jan. 15, 2014, Sacramento, email
Jay Wierenga, Fair Political Practices Commission, Communications Director, Jan. 22, 2015, Sacramento, email
Fair Political Practices Commission, Disclosure Form Examples
http://www.fppc.ca.gov/factsheets/4-2011DisclosureFormExamples.pdf
Secretary of State's Lobbying Activity website, accessed on Apr. 22, 2015
http://cal-access.sos.ca.gov/Lobbying/
Fair Political Practices Commission, Stipulation, Decision and Order, Nov. 20, 2014
http://www.fppc.ca.gov/agendas/2014/11-14/05%20Ross%20-%20Stip%20and%20Exh.pdf</t>
  </si>
  <si>
    <t>Massachusetts law limits the role a candidate can exercise in raising his or her own campaign funds, known as the coordination issue, such as banning a candidate from serving as the principal officer of a political action committee, according to Jason Tait, a spokesman for the state Office of Campaign and Political Finance.  
Moreover, as laid out in OCPF-IB-06-01, an interpretative bulletin released by the Office of Campaign and Political Finance in 2013, if an organization undertakes independent expenditures in support of a candidate, and there has been some coordination between that group and the candidate, that expenditure will be considered "an in-kind contribution," which would mean it would count towards donation limits. Further, Pam Wilmot, Executive Director of Common Cause Massachusetts, confirms that, "there is not even a question that the expenditure itself would be considered as counting towards the contribution limit in this scenario."</t>
  </si>
  <si>
    <t>No such law exists. The legislators’ financial disclosure forms are filed with the Legislative Ethics Committee, but are not audited by that entity or any other.</t>
  </si>
  <si>
    <t>No such law exists.
 There is no law requiring an audit of legislature's asset disclosure filings, according to reporter Matt Friedman. Former state Sen. William Schluter and Assemblyman John Wisniewski agree, though the disclosures are posted on line for inspection.</t>
  </si>
  <si>
    <t>Department heads, or their representatives, often testify before the Legislatures’ two budget committees or subcommittees that have jurisdiction over their agencies. If reports are required by statute or by request, they are provided, but there is no consistent requirement for such reports. The Legislative Analyst each year publishes a list of required reports.</t>
  </si>
  <si>
    <t>In Florida, the bonuses state employees have gotten have been nowhere close to 5 percent, said Steve Meck, general council for the Public Employees Relations Commission. 
State workers did get an across-the-board raise in 2013 -- their first such raise in six years. But political science professor James Bowman agreed that the bonuses were insignificant. 
"The bonuses are a very small fraction of total pay," Bowman said. "Any pay increase at all is unusual." 
During 2014, Governor Scott recommended merit bonuses of $2,500 for "commendable" employees and $5,000 for "exceptional" workers, but lawmakers did not include them in their final budget.</t>
  </si>
  <si>
    <t xml:space="preserve">The law does not require regular or random auditing, nor does it require audits in response to complaints. It says: "The secretary of state may conduct thorough examinations of statements and initiate investigations to determine whether the Financial Disclosure Act has been violated." Thus, there is a requirement for compliance reviews. </t>
  </si>
  <si>
    <t>Bonuses account for a miniscule portion of civil servant pay. There is no mention of bonuses in the Fiscal Year 2014 and 2015 state budgets, covering a period between July 1, 2013 and June 30, 2015. 
Robert Scoglietti, Director of Policy and External Affairs for the Delaware Office of Management and Budget, mentioned only one scenario in which state employees could receive bonuses. "Technically employees of charter schools could receive bonuses if included as part of the charter’s compensation plan," Scoglietti said, "but as such they would not be a significant portion of overall state payroll."</t>
  </si>
  <si>
    <t xml:space="preserve">There is no routinized system in place for agencies to submit reports during the year to the Joint Budget Committee. All agency heads testify before the Joint Budget Committee in fall budget hearings of even-numbered years before the regular legislative session to discuss individual budgets; the largest six agencies testify in fall budget hearings in odd-numbered years to discuss individual budgets (smaller agency heads testify if called on by the committee). 
The Department of Finance and Administration (DFA) monitors the budgets of individual agencies and each agency must keep expenditures within budget (limited by appropriation and reduced if revenues are below forecast). DFA also publicly announces monthly revenues as compared to forecast (which would impact expenditures). Itemized year-to-date expenditures for all state agencies, updated daily, are available to the public for free on the state’s transparency website, but there are no regular, formal reports of expenses to the Joint Budget Committee by individual agencies. Certain adjustments allowable by law must go before the legislature for approval or review (transferring additional appropriations from federal funds, Budget Classification Transfers between maintenance and operations commitment items, Reallocation of Resources requests, etc.). </t>
  </si>
  <si>
    <t>The Secretary of State, the state's chief election officer, is technically independent from any branch of government. Still, political party influence is clear and worthy of note. Since the upper level employees in state agencies are at-will, it is almost guaranteed that a newly elected leader will replace the previous team with individuals from his camp, thus, his political party. Some executive employees in the SOS office are affiliated with Republican committees. SOS executive employee Sherri Bevis is also listed as the secretary of the Mississippi Federation of Republican Women on the Hancock County Republican Women's Club Facebook page. Special Assistant to the Secretary of State Nathan Upchurch was SOS Delbert Hosemann's Political Director for Hosemann's reelection campaign in 2011. This is by no means against Mississippi law, but illustrates the "Good Ol' Boy" system in the state. 
The Republican party dominates Mississippi's agencies—Attorney General Jim Hood being the only Democratic elected state official—and it is generally true that a Republican elected official must toe the party line or risk getting blasted by an opponent in the next election. For example, voter ID requirements were enacted in 2014, two years after the law was passed. While Democratic lawmakers insist there has been no evidence that voter fraud has been an issue in Mississippi, Republican Secretary of State Delbert Hosemann pushed for the voter ID law and has touted its success, even though the June 2014 U.S. Senate party primary brought to question its necessity. Of course, since Hosemann's philosophy does align with the Republican party, "his positions also are mostly popular with the Republican Party.  Therefore, he does not have to make decisions based on politics.  He just follows his instincts," said Rep. Cecil Brown. 
Additionally, the governor is mandated under law to be one of the members of the board of election commissioners, meaning that at least one of the entities is directly under the direction of the executive branch of government.</t>
  </si>
  <si>
    <t xml:space="preserve">Longevity bonuses are having a long life. The twice-a-year bonuses, in effect since the 1960s, reward those with at least 10 years as a state employee. During contract negotiations between the state and state unions in 2011 (in the shadow of a record-breaking state budget deficit), most unions agreed to the end of bonuses for those hired after July 1, 2011 (unless a new employee had served in the military). Those hired before that date still receive them. 
In the most recent disbursement of the bonuses, in April 2015, 27,559 state workers received one, for a total cost to the state of $15,007,537.63, according to the Office of the State Comptroller. In addition to length of state service, the size of a bonus depends on an employee's salary grade. The lowest-grade state worker with 10 years of service will receive a $75 bonus, twice a year. The bonus for an employee in the highest salary group and who has given the state 25 years of service will receive a bonus of $1,067, twice a year. The size of the average longevity bonus is a little less than $545. 
The spokesman for the state Office of Policy and Management said that the cost of all wages paid to state employees in fiscal year 2015 was about $4.7 billion, which makes the $15 million for bonuses about 0.3 percent of the total. Accordingly, the total cost of the twice-a-year longevity bonuses is roughly $31.6 million, or about 0.67 percent of total paid wages.
The union representing state police didn't agree to end longevity bonuses until the beginning of 2015. In March, along with a three-year contract, state police agreed to end longevity bonuses for new hires after July 1, 2015. </t>
  </si>
  <si>
    <t xml:space="preserve">No such law exists requiring the auditing of legislators' asset disclosure forms.
---
Peer Reviewer comment: Agree
The only auditing that gets done is by the media or political opponents.  Below is a link to a recent media story questioning the statements of the mayor of North Las Vegas.  </t>
  </si>
  <si>
    <t>There is nothing in the law explicitly stating that disclosures must be regularly audited. 
However, they must be examined by the Commissioner of Political Practices' office at least once because "An individual may not assume or continue to exercise the powers and duties of the office to which that individual has been elected or appointed until the statement has been filed as provided in subsection (1). "</t>
  </si>
  <si>
    <t>No such law exists requiring the regular auditing of asset disclosure forms of legislators.</t>
  </si>
  <si>
    <t xml:space="preserve">In practice, some cabinet-level agencies, but not all, regularly submit reports to the legislative committee for review. Not all reports submitted contain exhaustive details. 
While some observers claim these reports do not include enough detail that could make them more useful, agencies charged with producing the reports might argue that they are adequate given the work involved in producing them. </t>
  </si>
  <si>
    <t>The financial asset disclosures of the legislators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t>
  </si>
  <si>
    <t>Agencies provide their budget requests to the Office of Management and Budget, part of the executive branch, which are then turned into reports for the Legislature's appropriations committees. "There is a budget report, and there's an after-the-fact-expenditure report. There's a report on budget transfers. There's the financial statements," says OMB Director Pat Pitney. The written request, which is public record, is typically followed by a department head's testimony to the Legislature -- the House and Senate finance committees as well as other relevant committees -- to argue for funding and to explain how past funding actions were justified. An example of this process can be seen when then-Department of Natural Resources Commissioner Dan Sullivan presented information about the department's budget, performance in recent years, and future plans to the House Finance Committee.
Additionally, cabinet-level agencies are audited annually by the Legislative Budget and Audit Committee in compliance with the federal Single Audit Act Amendments of 1996. Any legislator may request an audit of another program or division, and if the Committee approves an audit will be carried out. These audits are another one way the Legislature receives information about the finances of cabinet-level agencies, though they certainly don't count as reports submitted by the agencies themselves.</t>
  </si>
  <si>
    <t>The Office of Secretary of State is not legally responsible for directly overseeing elections. The Office of Secretary of State is under the Executive Branch of government and leadership within the Office has become more politicized in the last decade, with former and current Secretary of States taking hard stances on high-profile issues. The Secretary of State is an elected constitutional officer who serves in a four-year term. The current Secretary of State is Steve Simon, a Democrat and member of the Minnesota House of Representatives who represented District 46B from 2004 to 2014. 
Prior to Simon’s election was former Secretary of State Mark Ritchie who was noted for his partisan leadership. Ritchie, a democrat, publicly opposed a constitutional amendment to require voters to show a photo ID at polling places, a stance that was in stark contrast to house and senate republicans. Richie closely aligned with fellow democrats on the Voter ID amendment, which was eventually defeated in the November 2012 elections. 
 A reemergence of the voter ID amendment have resurfaced recently and Simon has taken a public stance against any new voting systems requiring a photo ID, or systems that would give special privilege to those with photo IDs.
---
Peer Reviewer Comment: Agree.
This post is filled through partisan elections, and several decidedly partisan actions of former Secretary of State Mark Richie have served to undermine public confidence in this position, according to Bill Salisbury, veteran Capitol reporter for the St. Paul Pioneer Press.</t>
  </si>
  <si>
    <t xml:space="preserve">Bonuses are “not a significant portion of our pay by any stretch of the imagination,” said Kim Burgess, statewide chief human resources officer for the Colorado Department of Personnel and Administration.  They generally stay below 5 percent. In recent recessionary and recovery years there had been no merit-pay increases. Last year saw the first one in years, which was about 1 or 2 percent.
For a hard-to-recruit position there might be signing bonuses, but people who are working outside of their classification and are doing extra work filling in for someone might not be getting bonuses to compensate for it. 
Colorado has a merit-pay system derived from an individual’s performance as well as the placement of their salary in their pay range. Colorado’s philosophy is to pay its employees at market. </t>
  </si>
  <si>
    <t>The state department that oversees payroll and payment of bonuses for the vast majority of state employees reports that no bonuses have been paid for at least 10 years. 
State employees are eligible for small performance bonuses based on exceptional accomplishments. The maximum is $750 as a one-time payment.</t>
  </si>
  <si>
    <t>Maine Election Law states stipulates that “if the campaign activities of a political action committee within a calendar year primarily promote or support the nomination or election of a single candidate, contributions to the committee that were solicited by the candidate are considered to be contributions made to the candidate,” and are thus subject to the same donation limits imposed on individuals PACs, and corporations. 21-A § 1015
 The law further clarifies that “solicitation of contributions includes but is not limited to the candidate's appearing at a fundraising event organized by or on behalf of the political action committee or suggesting that a donor make a contribution to that committee.” 21 § 1015(4)
 Finally, “any expenditure made by any person in cooperation, consultation or concert with, or at the request or suggestion of, a candidate, a candidate's political committee or their agents is considered to be a contribution to that candidate.” 21-A § 1015</t>
  </si>
  <si>
    <t>No such law exists.
The asset-disclosure reports filed by legislators are not independently audited by a third party.  None of the approximately 5,500 reports annually filed by all public officials are audited. There is no auditing requirement in law for this.</t>
  </si>
  <si>
    <t>The agency monitoring state elections in Massachusetts is run by the independently elected Secretary of the Commonwealth.   Secretary, Democrat William F. Galvin, has a reputation for making his own calls on matters of public interest.  Galvin criticized new Republican Gov. Charlie Baker in March, 2015, claiming his proposed budget cuts will deplete the Secretary’s Elections Division by 30 percent, depriving Massachusetts voters of their right to elect a new president in 2016, Galvin said. 
“As you all know, this country is scheduled to elect a new president next year,” Galvin told the Boston Herald. “Apparently the governor only wants 49 states to vote.”
In 2014, Galvin clashed publicly with the then Attorney General Martha Coakley by vowing to investigate a lobbying firm, the Brennan Group, that had contributed to the AG’s campaign war chest.   Just days before the Democratic primary for the 2014 gubernatorial race, Coakley allowed the firm to settle allegations it had illegally billed its client, the Franciscan Hospital for Children.  Coakley’s office allowed the firm to repay $100,000 of the $370,000 it had allegedly overbilled the hospital.   Galvin told the Boston Globe the “the agreement raises more questions than it answers.” 
Galvin has amassed some power on Beacon Hill by serving as secretary, a four-year term, for more than two decades.   The agency’s budget appropriation has stayed relatively stable since 2013 at approximately $6 million annually.   
The Secretary exercises his legal authority as overseer of the securities industry with regularity.   In March, 2014, Galvin announced Merrill Lynch has agreed to pay the state $2.5 million to settle allegations by his office that it failed to protect its clients’ interests.   Galvin’s independent decision-making has also caused controversy.   In 2014, the Boston Globe reported Galvin has quietly steered $144,000 in state contracts to a Washington D.C.-based consulting firm, SKD Knickerbocker that had done work for three of his reelection campaigns.  Galvin insisted there was not another entity available that could perform the same quality work and denied any wrongdoing.</t>
  </si>
  <si>
    <t>In practice, most state civil servants' bonuses constitute a moderate fraction of total pay, but sometimes bonuses amount to a bigger percentage of total pay. 
There have been cases of significant bonuses, mostly documented in the media. One recent account detailed several bonuses that came to roughly 10 percent of normal income. 
A late 2014 account documents The Corporation Commission gave Utilities Division Director Steven Olea a 21.5 percent raise, to $150,000, last year in order to retain his services.</t>
  </si>
  <si>
    <t>This is a gray area of the law, says Ethics Administrator Kathleen Allen, that hinges on coordination of the expenditure -- that is, did the candidate know about the expense that was made on his/her behalf by the outside group that the candidate previously helped raise money. 
There is no prohibition against a candidate helping to raise money for any group. If the group makes independent expenditures on behalf of the candidate, it falls under the same contribution limits of any group or PAC and must be disclosed on campaign financial reports. If the expenditure was “coordinated” with the candidate, then the candidate also must report it as an “in kind contribution." Contributions made in support of a candidate by a third-party group in which the candidate helped raise the money falls under the contribution limits and disclosure requirements under La. R.S. 18:1505.2 H.</t>
  </si>
  <si>
    <t>There is no legislative committee that oversees spending after the budget is passed. Nor is there a legislative entity to which department heads submit spending reports. 
However, departments post monthly reports to the Open Alabama website, including reports on spending, revenues and cash balances. The public and any interested state officials can access that information.</t>
  </si>
  <si>
    <t>The “merit increase pay system,” begun in 2011, established merit-based bonuses with a maximum of 4.5 percent. There is no documented evidence of bonuses of more than 5 percent of total take-home pay during the period of study.</t>
  </si>
  <si>
    <t xml:space="preserve">The board of elections in Maryland does change its composition after an election if the party in power changes, which it did in 2014 for the first time in eight years. 
The board of elections is a five-member board, and three members are appointed by the party in power and two by the "other" party, which doesn't provide opportunity for non-major parties to have a say. 
During a Republican governor's tenure 2002-6 there was an effort to get rid of the top staffer at the board of elections, but the president of the state senate (a Democrat) intervened and the law was soon changed to provide more protection to the staff. Generally the staff is regarded as highly professional and non-partisan.
However, between 2013 and 2015 - the period under study - there was no evidence of undue political influence being exerted on the board or by the board either by governor or legislature. </t>
  </si>
  <si>
    <t>Currently there is no practice of civil servants receiving any bonuses, writes Kate Sheehan, director of the Division of Personnel and Labor Relations. State civil servants are typically salaried with provisions for overtime pay or compensatory time for working a flex schedule, but there are no bonuses worked into union contracts, according to Alaska State Employees Association (ASEA) president Jim Duncan. (ASEA represents about 8,800, or half, of state workers.) The only thing resembling a bonus is a "step" increase, which amounts to a raise of a few percentage points per step; one or two step increases are allowed under the ASEA contract.</t>
  </si>
  <si>
    <t>A 100 score is earned if heads of cabinet-level agencies submit regular, formal reports of expenses to the legislative committee. 
A 50 score is earned if reports are only occasionally submitted or they lack important details. 
A 0 score is earned if there is no budget oversight committee or equivalent.</t>
  </si>
  <si>
    <t xml:space="preserve">The legal precedent in Kentucky is that a candidate is prohibited from helping raise funds for an outside group that supports the candidate because such activity would constitute illegal coordination. Kentucky Revised Statutes Chapter 121, Section 15, Subsection 12 forbids independent expenditure groups from acting with "any coordination, consultation, or cooperation with any candidate, slate of candidates, campaign committee, or any authorized person acting on behalf of any of them."
This precedent was reinforced most recently in May 2012 when the Kentucky Registry of Election Finance issued an advisory opinion to a Trigg County Magistrate who had inquired whether he could run for office while serving as executive director of independent expenditure group that would have a political action committee to support and oppose other legislative candidates. The advisory opinion to the prospective candidate said that the group "and its affiliated committees may clearly not engage in independent expenditure efforts in support of your candidacy or in opposition to any opponent you may face in a future election." In addition the opinion "recommended that you remove yourself from all independent expenditure activities" of the group during the individual's candidacy.
One issue that has not come up yet in Kentucky is a complaint about or request for an advisory opinion regarding a candidate who attends or gives a speech at a fundraising event to benefit an outside group that eventually supports the candidate's campaign efforts. </t>
  </si>
  <si>
    <t>Graham Sloan, Director Arkansas Ethics Commission, January 21, email interview.
Laura Labay, external communications manager for the Arkansas Secretary of State, February 9, 2015, telephone interview. 
Bradley Phillips, lobbyist, Phillips Management and Consulting Service, founder and owner of Lobby Up, February 17, 2015, telephone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Susana O’Daniel, lobbyist for Arkansas Education Association, formerly outreach coordinator and lobbyist for Arkansas Advocates for Children and Families , secretary Arkansas United Community Coalition, January 20, 2015, telephone interview. 
Secretary of State website, "Financial Disclosure Search," accessed February 7, 2015, http://www.sos.arkansas.gov/filing_search/index.php/filing/search/new</t>
  </si>
  <si>
    <t>Very few state employees in the Merit System are paid bonuses. They all receive a salary, calculated as annual or hourly pay. The exception is the Alabama Port Authority, which is allowed to pay bonuses for performance in some positions. That amount is on top of regular pay and constitutes a small fraction of pay for workers at the State Docks. 
Additionally, the Legislature on occasion approves small bonuses for employees, usually paid in lieu of raises. When such bonuses are approved, they are paid to all full-time, non-contract employees, such as when employees were paid $400 bonuses in 2014.</t>
  </si>
  <si>
    <t>A 100 score is earned if state civil servants' bonuses constitute no more than 5% of total take-home pay.
A 50 score is earned if bonuses are no more than 5% of total take-home pay but exceptions apply. A 50 score is also earned if the percentage is 10% of total take-home pay.
A 0 score is earned if bonuses represent a significant amount of total take-home pay (15% or more).</t>
  </si>
  <si>
    <t>Phone interview with Tom Crawford, Editor of the Capitol Report, February 20, 2015;
In-person interview with William Perry, Executive Director, Common Cause Georgia, January 23, 2015;
“Judge orders ethics chief, AG’s office to pay $20K in sanctions,” Aaron Gould Sheinin, AJC Sept. 3, 2014, http://www.ajc.com/news/news/judge-orders-ethics-chief-ags-office-to-pay-20k-in/nhFQn/;
 “Ethics accuser says Deal staffers broke state law,” Doug Richards, WXIA TV, August 27, 2014 - http://www.11alive.com/story/news/politics/2014/08/27/georgia-politicis-deal-carter/14701463/;
“State reached deal in ethics violation lawsuit,” WXIA TV. June 13, 2014. http://www.11alive.com/story/news/politics/2014/06/13/state-reaches-deal-in-ethics-violation-lawsuits/10421403/</t>
  </si>
  <si>
    <t>Randall Chase, Associated Press Delaware reporter, in-person interview, January 27, 2015; 
James Dawson, WDDE/Delaware NPR affiliate, in-person interview, January 27, 2015; 
Review of news sources, delawareonline.com, wdde.org, ap.org, delaware.newszap.com, last accessed March 9, 2015.</t>
  </si>
  <si>
    <t>Gary Spencer, Court of Appeals, Public Information Officer, March 20, 2015, New York, phone; 
Richard Rifkin, New York State Bar Association, Special Counsel, Feb. 4, 2015, New York, phone; 
Court Decisions, New York Court of Appeals, accessed March 20, 2015, https://www.nycourts.gov/ctapps/decisions.htm</t>
  </si>
  <si>
    <t>Steve Bousquet, Tallahassee bureau chief for the Tampa Bay Times, interivewed by phone April 3, 2015
Carol Weissert, Director of the Leroy Collins Institute at Florida State University, interviewed by phone on March 26, 2015
Susan Macmanus, Univeristy of South Florida Political Scientist and Political Analyst, interivewed by phone March 26, 2015
Michael Van Sickler, "Despite calls for his involvement, Meggs says he won't investigate FDLE," Tampa Bay Times, January 22, 2015.</t>
  </si>
  <si>
    <t>There is no single statute that "literally" limits the amount of support a candidate can receive from an outside group if the candidate helped raise those funds, the executive director of the Governmental Ethics Commission said. However, because K.S.A. 25-4148(B)(2) defines as an independent  expenditure as being done "without the cooperation or consent of a candidate," that standard also applies to fundraising; that is, if a candidate cooperates or consents to it, then it is no longer independent and therefore any expenditure is subject to state donation limits.</t>
  </si>
  <si>
    <t>Phone interview, Dr. Gary Rose, chairman of the Department of Government and Politics, Sacred Heart University, Fairfield, CT., Feb. 17, 2015.
Phone interview, Jaclyn Falkowski, spokeswoman for state attorney general, from Hartford, June 15, 2015.
"Political Corruption in Connecticut: Corrupticut Abides," by Matt Derienzo, Connecticut Magazine, June 2013, http://www.connecticutmag.com/Connecticut-Magazine/June-2013/Political-Corruption-in-Connecticut-Corrupticut-Abides/
"Reanimate Grand Jury, State Prosecutor System," Hartford Courant op-ed by A. Paul Spinella, Hartford-based civil rights and criminal defense attorney and author of "Connecticut Criminal Procedure," Feb. 15, 2015. http://www.courant.com/opinion/op-ed/hc-op-spinella-connecticut-needs-effective-prosectors-0215-20150213-story.html</t>
  </si>
  <si>
    <t>Annmarie Timmins, Concord Monitor, courts and state house reporter 1994-2014 (approximately), Feb. 6, 2015, Lowell, Mass., phone
Donna Sytek, former house speaker New Hampshire legislature, member judicial conduct commission, legislative ethics committee, Jan. 27, 2015, Lowell, Mass., phone
Elliot Berry, New Hampshire Legal Assistance, managing attorney, member Judicial Selection Commission, Jan. 28, 2015, Lowell, Mass., phone
Opinions of the New Hampshire Supreme Court, NH Supreme Court website, accessed Jan. 22-Feb. 9, 2015
http://www.courts.state.nh.us/supreme/opinions/index.htm</t>
  </si>
  <si>
    <t>In practice, cabinet-level agencies regularly submit reports to the legislative committee.</t>
  </si>
  <si>
    <t>Harvey Weissbard, former NJ Superior Court trial and appeallate judge, 2/20/15 phone interview. 
Kathy Flicker, Rutgers Law School professor, former state and county prosecutor, 2/18/15 in-person interview. 
ABC news reporter Josh Margolin, former NJ statehouse reporter, 2/8/15 phone interview.</t>
  </si>
  <si>
    <t>The Joint Committee on Finance is a statutory, standing committee of the Wisconsin Legislature. A Joint Committee on Finance has been specified in the statutes since 1911 when the Legislature enacted Chapter 6, Laws of 1911, first creating the Committee
Wis. Stats. Chapter 6, Laws of 1911
http://docs.legis.wisconsin.gov/1911/related/acts/6
“Joint Committee on Finance,” Informational Paper 77, Wisconsin Legislative Fiscal Bureau, January, 2013, http://legis.wisconsin.gov/lfb/publications/Informational-Papers/Documents/2013/77_Joint%20Committee%20on%20Finance.pdf
"THE LEGISLATIVE PROCESS IN WISCONSIN," Wisconsin Blue Book  1993-1994, Page 112.
http://legis.wisconsin.gov/lrb/pubs/feature/legispro.pdf</t>
  </si>
  <si>
    <t>Phone interview Feb. 24, 2015, with Jim Morrill, politics and government reporter for the Charlotte Observer.
In person interview Feb. 18, 2015 with Perry Newson, Ethics Commission executive director.
Phone interview Feb. 28, 2015 with Bob Hall, executive director of Democracy North Carolina.
Phone interview Feb. 27, 2015, with Chris Heagarty, director of NC Judicial Standards Commission.</t>
  </si>
  <si>
    <t>Phone interview 1/23/15 with Michael Sommermeyer, PIO, Nevada Supreme Court                                                                                                                                                                          
Interview 1/19/15 with Sandi Chereb, Las Vegas Review-Journal political reporter, Carson City.
Phone interview 1/19/15 with Barry Smith, executive director, Nevada Press Association, Carson City.</t>
  </si>
  <si>
    <t>Wyoming Statutes, Title 28, Chapter 1, Section 113, Joint meetings of legislative standing committees; introduction and passage of budget bill, Amended 2011 http://legisweb.state.wy.us/statutes/titles/Title28/Title28.htm</t>
  </si>
  <si>
    <t>Vince Powers, Lincoln trial attorney, phone interview, March 16, 2015
 Cory Steel, State Court Administrator, phone interview March 17, 2015
 J.L. Spray, Lincoln attorney, phone interview March 12, 2015</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</si>
  <si>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“Ethics commission dismissed complaint filed against Gov. Hickenlooper,” The Denver Post, April 14, 2014: http://www.denverpost.com/news/ci_25565099/ethics-commission-dismissed-complaint-filed-against-gov-hickenlooper
“Group tests new tactic with ethics complaint against Gov. Hickenlooper,” The Denver Post, Oct. 31, 2013: http://www.denverpost.com/politics/ci_24422708/group-test-new-tactic-ethics-complaint-against-gov
“High ranking state executive accused of steering taxpayer money to husband’s business,” KDVR FOX 31 Denver, May 16 2014: http://kdvr.com/2014/05/16/high-ranking-state-executive-accused-of-steering-taxpayer-money-to-husbands-business/</t>
  </si>
  <si>
    <t>Rachael Fauss, Citizens Union, Director of Public Policy, March 27, 2015, New York, phone; 
Blair Horner, New York Public Interest Research Group, Legislative Director, Feb. 24, 2015, New York, phone; 
Susan Lerner, Common Cause New York, Executive Director, Feb. 25, 2015, New York, phone</t>
  </si>
  <si>
    <t>NC Administrative Code: Waiver of Competition (1976 amended 1996) NCAC 05B.1401. http://reports.oah.state.nc.us/ncac/title%2001%20-%20administration/chapter%2005%20-%20purchase%20and%20contract/subchapter%20b/01%20ncac%2005b%20.1401.pdf
E-mail, June 25, 2015 from James Drennan, professor of public law and government, UNC School of Government.</t>
  </si>
  <si>
    <t>Hon. Blair Jones, Judicial Standards Commission, Chairman, 10 February 2015, Columbus, Montana, email
Jim Nelson, Retired Montana Supreme Court Justice, 6 February 2015, Helena, Montana, telephone.
Nancy Sweeney, Lewis and Clark County Clerk of District Court, 8 May 2015, Helena, Montana
Charles S. Johnson, Lee Newspapers State Bureau, Bureau Chief, 5 February 2015, Helena, Montana, telephone
Ballantyne v. Anaconda Co., 574 P.2d 582 (Mont. 1978), Supreme Court of Montana, February 3, 1978, https://www.courtlistener.com/opinion/876745/ballantyne-v-anaconda-co/
Susan Lupton, State Law Library of Montana, Reference Librarian, 12 June 2015, Helena, Montana, email</t>
  </si>
  <si>
    <t>Legislative Evaluation and Accountability Program Committee, RCW 44.84, 1980;
http://apps.leg.wa.gov/rcw/default.aspx?cite=44.48
Legislative Evaluation &amp; Accountability Program Committee, accessed April 22, 2015 
http://leap.leg.wa.gov/leap/overview/default.asp
Tom Jensen, administrator for Legislative Evaluation &amp; Accountability Program (LEAP) Committee email interview 3/4/2015;
Michael Mann, managing consultant LEAP, email interview 3/5/2015</t>
  </si>
  <si>
    <t>WVC4-3-1. Joint Committee on Government and Finance. Complete through 2014.
 http://www.legis.state.wv.us/WVCODE/Code.cfm?chap=04&amp;art=3#03</t>
  </si>
  <si>
    <t>Dede Feldman, former state senator, 16 June 2015, via phone.  
Heath Haussamen, New Mexico in Depth, reporter, 15 March 2015, via phone. 
Diane Denish, former lieutenant governor of New Mexico, 16 March, via phone. 
Viki Harrison, Common Cause New Mexico, executive director, 30 March, via phone.</t>
  </si>
  <si>
    <t>Mark Morris, retired courts reporter for the Kansas City Star, Liberty, Missouri, 24 April 2015, interview by phone.
Farrah Fite, media relations director, Missouri Bar, Jefferson City, Missouri, 27 April 2015, interview by phone.
Opinions for All Appellates, Your Missouri Courts, accessed 27 April 2015, https://www.courts.mo.gov/page.jsp?id=12086&amp;dist=Opinions&amp;date=04/21/2015&amp;year=2015#04/21/2015
Opinions for Supreme Court, Your Missouri Courts, accessed 27 April 2015, https://www.courts.mo.gov/page.jsp?id=12086&amp;dist=Opinions%20Supreme&amp;date=03/14/2015&amp;year=2015#03/14/2015</t>
  </si>
  <si>
    <t>N.J.S.A. 52:34-10 L.1954, c. 48, s. 5): http://njlaw.rutgers.edu/cgi-bin/njstats/showsect.cgi?section=52%3A34-10&amp;actn=getsect 
2/18/11 Treasury Circular: http://www.state.nj.us/infobank/circular/cir1114x.pdf</t>
  </si>
  <si>
    <t>NMSA &gt; CHAPTER 13 Public Purchases and Property &gt; ARTICLE 1 Procurement &gt; 13-1-126. Sole source procurement. (2013) http://public.nmcompcomm.us/nmnxtadmin/NMPublicLink.aspx?jd=13-1-126</t>
  </si>
  <si>
    <t>State Finance Law Section 163, subsection 1(g) and 10(b), no date available, http://www.nysl.nysed.gov/libdev/excerpts/stf163.htm</t>
  </si>
  <si>
    <t>Constitution of Virginia, Article 4, Section 11. http://law.lis.virginia.gov/constitution/article4/section11
Department of Planning and Budget law, 1950. Section 1511. http://law.lis.virginia.gov/vacode/title2.2/chapter15/section2.2-1511/</t>
  </si>
  <si>
    <t>William Atwood, executive director, Illinois State Board of Investments, interview by phone, April 3, 2015.
Ethics training for appointees to Illinois boards, accessed May 11, 2015, https://www.agr.state.il.us/pdf/EthicsTrainingforBoardAppointees.pdf 
2014 Audit Report, Illinois Auditor General, February 2, 2015,  http://www.auditor.illinois.gov/Audit-Reports/Compliance-Agency-List/Retirement-Systems/ISBI/FY14-ISBI-Comp-Full.PDF 
CTA Union hits up pension advisers, Better Government Association and Crain's Chicago Business, Jan. 13, 2014, http://www.bettergov.org/cta_union_hits_up_pension_advisers/</t>
  </si>
  <si>
    <t>Darlene Ballard, Mississippi Commission on Judicial Performance, Executive Director, April 16 2015, Jackson, Mississippi, email interview.
Mississippi Supreme Court, Decisions.
https://courts.ms.gov/appellate_courts/sc/scdecisions.html
Mississippi Supreme Court, Mississippi Rules of Appellate Procedure.
https://courts.ms.gov/rules/msrulesofcourt/rules_of_appellate_procedure.pdf</t>
  </si>
  <si>
    <t>Jay Zsorey, Financial Audit Director, telephone interview 2/27/2015
Arizona Auditor General Office Overview, Accessed May 7, 2015, http://www.azauditor.gov/office-overview
National State Auditors Association Arizona Peer Review Report, Accessed May 7, 2015, http://www.azauditor.gov/sites/default/files/NSAA_Peer_Review-2013.pdf</t>
  </si>
  <si>
    <t xml:space="preserve">Utah Joint Rule 3-2-301, http://le.utah.gov/xcode/TitleJR3/Chapter2/JR3-2-S301.html?v=JR3-2-S301_1800010118000101. 
Utah Joint Rule 3-2-302, http://le.utah.gov/xcode/TitleJR3/Chapter2/JR3-2-S302.html?v=JR3-2-S302_1800010118000101.
Utah Joint Rule 3-2-401, http://le.utah.gov/xcode/TitleJR3/Chapter2/JR3-2-S401.html?v=JR3-2-S401_1800010118000101.
Utah Joint Rule 3-2-402, http://le.utah.gov/xcode/TitleJR3/Chapter2/JR3-2-S402.html?v=JR3-2-S402_1800010118000101.  </t>
  </si>
  <si>
    <t>New Hampshire Statutes, Title I, Section 21-I-11, 2014
http://www.gencourt.state.nh.us/rsa/html/I/21-I/21-I-mrg.htm
Department of Administrative Services Adm 600, “Plant and Property Management Rules,” Section 607.03 (a)-(c), http://www.gencourt.state.nh.us/rules/state_agencies/adm600.html
Confirmed with Michael Connor, New Hampshire Department of Administrative Services, deputy commissioner, Feb. 2, 2015, Lowell, Mass., phone</t>
  </si>
  <si>
    <t>VSA Title 2, Chapter 15, Joint Fiscal Committee (1997).
http://legislature.vermont.gov/statutes/chapter/02/015
Stephen Klein, Chief Fiscal Officer, personal Interview Jan. 29, 2015.
Finance and Mgt. Commissioner James Reardon, personal interview Feb. 4, 2015.
Jack Hoffman, senior policy analyst Public Assets Institute personal interview Jan. 29, 2015.</t>
  </si>
  <si>
    <t>Phil Rawls, former government reporter, the Associated Press, June 2, 2015, telephone interview.
“Alabama state auditors may be washed away in tide of corruption,” John Archibald, reporter, al.com, Feb. 11, 2013. http://blog.al.com/archiblog/2013/02/alabama_state_auditors_may_be.html, accessed June 3, 2015.
Examiners of Public Accounts, Payee Summary for the Examiners of Public Accounts, 2013 and 2014, Alabama Department of Finance, undated. http://open.alabama.gov/Checkbook/Agency/Default.aspx, accessed June 3, 2015.</t>
  </si>
  <si>
    <t>Peter Knapp, Co-Director of Clinics, William Mitchell College of Law, 11 March 2015, St. Paul, Minnesota, phone interview
Thomas Vasaly, Executive Secretary, Board on Judicial Standards, St. Paul, Minnesota, 9 March 2015, phone interview. 
Court of Appeals Unpublished Opinions, Minnesota Judicial Branch, accessed 11 May 2015, http://www.mncourts.gov/?page=814
Minnesota Statutes, Chapter 480A, Section 480A.08, 2014, https://www.revisor.mn.gov/statutes/?id=480A.08</t>
  </si>
  <si>
    <t>March 13, 2015, in-person interview with Tim Bradner, former lobbyist for BP and longtime legislative reporter; 
March 11, 2015, phone interview with Gregg Erickson, longtime economist and state government reporter who founded Alaska Budget Report; 
March 23, 2015, phone interview with Rep. Les Gara, D-Anchorage; 
March 23, 2015, phone interview with Sen. Kevin Meyer, R-Anchorage</t>
  </si>
  <si>
    <t>Phillip Ung, California Forward, Director of Public Affairs, Sacramento, Feb. 11, 2015, interview
A.G. Block, Associate Director, University of California, Sacramento Center, email, Mar. 17, 2015
Mark Paul, author, journalist, former deputy state treasurer, Mar. 23, 2015, Sacramento, interview</t>
  </si>
  <si>
    <t>Tom Rombach, president of State Bar of Michigan, phone interviews, April 12-13, 2015                                                                                                                      
Michigan Courts database http://courts.mi.gov/opinions_orders/case_search/pages/default.aspx                  
Michigan Courts, Cases, Opinions and Orders http://courts.mi.gov/opinions_orders/pages/default.aspx</t>
  </si>
  <si>
    <t>"I'll burn them before you get them." That's what the director of the state law enforcement academy said in response to The Santa Fe New Mexican's official request for a copy the academy’s new curriculum. Director Jack Jones said he didn't want the documents to get into the hands of dangerous criminals.
The New Mexico state Legislature in 2013 declared that its emails are exempt from the state open records act, in a controversial move that has yet to be tested in court. Then-Attorney General Gary King told reporters he believed state lawmakers' work-related messages were fair game, saying, "An e-mail relating to public business sent or received by a single member of a policymaking body is a public record regardless of whether the e-mail account used is a private or government account." 
But lawmakers moved to shield their messages, using a resolution (not a law) to skirt the Inspection of Public Records Act. The resolution's co-sponsor told a committee: "For me, email is no different than a telephone conversation I have with another person. They’re personal." Another representative endorsed the plan saying, "I think it’s up to me to decide if you can have my record."
It is also not uncommon for public bodies to claim their meetings aren’t subject to the Open Meetings Act. For example, a state water commission went to extraordinary lengths to argue that meetings of a subcommittee weren’t open to the public even though it had significant decision-making ability.</t>
  </si>
  <si>
    <t>All sources accessed on Jan. 26, 2015:
Interview, Michael E. Mone Sr., attorney, Boston, MA, January 23, 2015, by telephone and email
“Aaron Hernandez murder trial rejects defense motion to move trial,” Fox Sports, Kevin Vaughn, Reporter, October 30, 2014.
http://www.foxsports.com/nfl/story/aaron-hernandez-murder-trial-judge-rejects-defense-motion-to-move-trial-103014
"Judge to allow some jailhouse calls as evidence," Boston Globe, Travis Anderson, Reporter, March 26, 2015.
https://www.bostonglobe.com/metro/2015/03/26/judge-prosecutors-can-play-aaron-hernandez-call-where-allegedly-lies-about-setting-trust-funds/ouCPIpHTlZ4lYFb5eQFLxI/story.html
Database of Supreme Court Rulings, accessed on June 23, 2015.
http://www.mass.gov/courts/court-info/sjc/about/reporter-of-decisions/opinions.html
Norman Zalkind, criminal defense attorney in Boston, telephone interview, June 26, 2015
---
Peer Reviewer sources:
Attorney Jeanne Kempthorn, interview, July 2015.</t>
  </si>
  <si>
    <t xml:space="preserve">Texas government code, Title 3 (Legislative Branch), Chapter 322 (Legislative Budget Board), Jan. 21, 2015
http://www.statutes.legis.state.tx.us/Docs/GV/htm/GV.322.htm
Legislative Budget Board, State Budget by Program, Jan. 30, 2015
http://sbp.lbb.state.tx.us/
Eva DeLuna Castro, budget analyst, Center for Public Policy Priorities.  Telephone interview, Jan. 21,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
Peer Reviewer source:
Sunset Advisory Commission, Frequently Asked Questions, accessed July 3, 2015
https://www.sunset.texas.gov/about-us/frequently-asked-questions
 </t>
  </si>
  <si>
    <t>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“Steven B. Jones, former legislator and DHS official, pleads in federal bribery case,” Max Brantley, Arkansas Times, October 3, 2014. http://www.arktimes.com/ArkansasBlog/archives/2014/10/03/steven-b-jones-former-legislator-and-dhs-official-pleads-in-federal-bribery-case 
“Jury finds former state treasurer guilty of extortion, bribery,” John Lyon, Arkansas News Bureau, March 11, 2014. 
http://arkansasnews.com/news/arkansas/jury-finds-former-state-treasurer-guilty-extortion-bribery</t>
  </si>
  <si>
    <t>In general, audit agency management actions are not based on cronyism, nepotism and patronage. 
Pam Robinson, Administrator of the Department of Audit’s Public Funds Division, said she is not aware of any instances of those treatments in any hiring, firing and promotions decisions. All of those decisions are based on job interviews, performance and merit, she said. 
Bob Kuchera, former state employee and now representative of the Wyoming Public Employees Association, has never heard any complaints or allegations of cronyism, nepotism, or patronage within the department.</t>
  </si>
  <si>
    <t>New Jersey agencies do not improperly claim exemptions routinely, according to noted New Jersey media lawyer Tom Cafferty, who authored OPRA. But occasionally they do, in sensitive matters, prompting lawsuits, which for the most part prevail in the courts. Governor Christie's office in particular has been criticized for improperly claiming exemptions. (Some examples are listed in news clips in the sources.) 
Jennifer Borg, VP and counsel for North Jersey Media Group, says improper denials happen frequently. She sued state government 8 times in 2014 over access disputes. A 2/4/15 story in Mother Jones said this of Borg: "When a judge determines that the state withheld records illegally—which happens frequently—her group wins legal fees. As of September 2014, Christie's administration had paid $441,000 to North Jersey Media Group and other media outlets for records." And it said this of Christie: "On his first day as governor of New Jersey, Republican Chris Christie promised "a new era of accountability and transparency." But five years later, local reporters and watchdog groups accuse Christie's administration of making unprecedented efforts to keep public records a secret. Stonewalled by the Christie administration, media outlets have been forced to sue to obtain even routinely disclosed information, such as payroll data."</t>
  </si>
  <si>
    <t>Fiscal Review Committee, Tenn. Code Ann. § 3-7-103(a)
http://search.mleesmith.com/tca/03-07-0103.html
Acts 1967, ch. 12, § 3; 1967, ch. 198, § 3; 1968, ch. 526, § 1; 1971, ch. 24, § 1; 1977, ch. 89, § 21; T.C.A., § 3-703; Acts 2012, ch. 833, §§ 1, 2.</t>
  </si>
  <si>
    <t>Nevada Administrative Code Chapter 333.150, Requirements for contract for services of independent contractor; competitive selection; request for proposals; effective date, 1999
https://www.leg.state.nv.us/NAC/NAC-333.html#NAC333Sec150</t>
  </si>
  <si>
    <t>South Dakota Codified Laws, Title 4, Chapter 8A, “Interim Transfers and Appropriations,” Section 2, adopted 1974, last amended 1996, http://legis.sd.gov/Statutes/Codified_Laws/DisplayStatute.aspx?Type=Statute&amp;Statute=4-8A-2.
South Dakota Codified Laws, Title 4, Chapter 8A, “Interim Transfers and Appropriations,” Section 3, adopted 1974, last amended 2014, http://legis.sd.gov/Statutes/Codified_Laws/DisplayStatute.aspx?Type=Statute&amp;Statute=4-8A-3.
South Dakota Codified Laws, Title 2, Chapter 6, “Legislative Committees and Investigations,” Section 2, adopted 1939, last amended 2000, http://legis.sd.gov/Statutes/Codified_Laws/DisplayStatute.aspx?Type=Statute&amp;Statute=2-6-2.
Legislative Rules, part of Legislature Reference Book, beginning on Page 72, http://legis.sd.gov/docs/referencematerials/legislatorreferencebook.pdf, accessed 11 May 2015.</t>
  </si>
  <si>
    <t>Materiel division; standard specifications; establish and maintain; cooperation of using agencies; competitive bids. Nebraska State Law 81, Section 1118; effective 1943, last revised 2007; 
http://www.nebraskalegislature.gov/laws/statutes.php?statute=81-154
Agency Procurement Manual, Nebraska Department of Administrative Services, October 2008; http://das.nebraska.gov/materiel/purchase_bureau/docs/manuals/AgencyProcurementManualForCommodities.pdf</t>
  </si>
  <si>
    <t>Phone interview, Les Boles, Budget Development Director, S.C. Revenue and Fiscal Affairs Office, April 2, 2015
Article 3, Section 15, S.C Constitution
http://www.scstatehouse.gov/scconstitution/a03.php
Phone interview, Brenda Hart, Interim Director of the S.C. Budget Office, March 31 and August 5, 2015
Phone interview (March 25, 2015, August 4. 2015) and E-mail correspondence (April 13, 2015), John Ruoff,  Principal of  The Ruoff Group, which provides research and policy analysis.</t>
  </si>
  <si>
    <t>Joe Kanefield, former general counsel to Arizona Gov. Jan Brewer, telephone interview, 1/28/2015
Fife Symington reflects on his time as Governor, his troubles, and saving Bill Clinton's life, John Hook, FOX 10 News, May 08, 2014, Accessed May 6, 2015
http://www.fox10phoenix.com/story/25471118/2014/05/08/fife-symington-reflects-on-his-time-as-governor-his-troubles-and-saving-bill-clintons-life
Arizona Gov. Jan Brewer leaves legacy of battling Washington, but fiscal issues remain unfixed, December 28, 2014, Associated Press, http://www.foxnews.com/us/2014/12/28/arizona-gov-jan-brewer-leaves-legacy-battling-washington-but-fiscal-issues/
Evan Mecham, 83; Was Removed as Arizona Governor, Patricia Sullivan, Washington Post,
February 23, 2008, Accessed May 6, 2015
http://www.washingtonpost.com/wp-dyn/content/article/2008/02/22/AR2008022202925.html</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</si>
  <si>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Minutes of PERSI board meetings for 2014, on PERSI website, accessed Feb. 17, 2015, http://www.persi.idaho.gov/about/retirement_board.cfm</t>
  </si>
  <si>
    <t>Montana Code Annotated, title 18, chapter 4, part 3, section 6, 1983, http://leg.mt.gov/bills/mca/18/4/18-4-302.htm</t>
  </si>
  <si>
    <t>It’s relatively rare in New Hampshire for public agencies or officials to insist they are exempt from the state’s public information laws.
 This said, there are cases of agencies claiming exemptions in questionable ways. For example, the Governor’s Office, starting in early December 2014, refused repeated requests from The Concord Monitor for proposals submitted by department heads related to improving government efficiency. The governor, through the office of the state Attorney General, maintained that she has “executive privilege” to keep the documents confidential. 
 The Governor’s Office is excluded from the agencies subject to the right-to-know law, but is considered bound by the right of access in the state constitution.</t>
  </si>
  <si>
    <t>State law Section 31-7-13 - Bid Requirements and Exceptions - (1942): www.lexisnexis.com/hottopics/mscode/
Department of Finance and Administration: www.dfa.state.ms.us/Purchasing/documents/PPRBSoleSourceMemo.pdf
Joint Legislative Committee on Performance Evaluation and Expenditure Review: www.peer.state.ms.us/reports/rpt577.pdf
Mississippi Legislature - House Bill 825, House Bill 1137 and Senate Bill 2400 (2015): www.legislature.ms.gov
House passes reform, transparency act - By Geoff Pender - The Clarion-Ledger - Feb. 12, 2015: http://www.clarionledger.com/story/news/politics/2015/02/11/house-passes-reform-transparency-act/23264533/</t>
  </si>
  <si>
    <t>Chapter 35-3-2 of the RI General Laws, entitled "State Budget," enacted in 1935, can be found here:
http://www.rilin.state.ri.us/Statutes/TITLE35/35-3/35-3-2.HTM 
Scott MacKay, Rhode Island Public Radio political reporter, Interview, Feb. 21, 2015, in person.
Ted Nesi, reporter, WPRI television, Interview, Feb. 25, 2015, phone.
Ed Fitzpatrick, Providence Journal political columnist, Interview, Feb. 6, 2015, phone.</t>
  </si>
  <si>
    <t>Missouri Revised Statutes, 1995, Chapter 34 section 44, http://www.moga.mo.gov/mostatutes/stathtml/03400000441.html</t>
  </si>
  <si>
    <t>Vijoy Chattergy, State of Hawaii, Employees’ Retirement System, chief investment officer, 13 February 2015, Honolulu, Hawaii, email
Nathan Eagle, Civil Beat reporter, 23 April 2015, Honolulu, Hawaii, email.
Testimony about the Employees Retirement System, Hawaii state Legislature, 7 April 2015, http://www.capitol.hawaii.gov/Session2015/Testimony/SB1208_HD1_TESTIMONY_FIN_04-07-15_.PDF
Investment Policy, Guidelines and Procedures, Employees' Retirement System of the State of Hawaii, October 2014, http://ers.ehawaii.gov/wp-content/uploads/2012/10/ERS-Investment-Policy-Guidelines-Procedures-Manual-November-5-2014.pdf
Hawaii Administrative Rules, Title 21, Legislative Agencies, Chapter 1, State Ethics Commission, General Provisions, Section 8, Confidential records, 2014, http://ethics.hawaii.gov/wp-content/uploads/2014/02/TITLE21-1.pdf</t>
  </si>
  <si>
    <t>March 2, 2015, phone interview with Jonathan Woodman, state executive ethics attorney; 
March 2, 2015, email interview with Cori Mills, communications counsel for the Alaska Department of Law; 
March 17, 2015, interview in Anchorage with longtime KTUU political reporter Steve Mac Donald;
"State budgets $50k for investigator to look into Guard allegations," PIPELINE, Jan. 22, 2015 (http://ak-pipeline.com/?p=6427); 
"Gov. Parnell failed as Guard chief; special prosecutor needed," Alaska Dispatch News, Oct. 4, 2014 (http://www.adn.com/article/20141004/gov-parnell-failed-guard-chief-special-prosecutor-needed);</t>
  </si>
  <si>
    <t>Ohio Revised Code 127.16 A, Purchasing by competitive selection, 2003, (last amended Sept. 29, 2013): http://codes.ohio.gov/orc/127.16 
Ohio Revised Code 127.162 A and B, Approval of purchase by controlling board, 2011: http://codes.ohio.gov/orc/127.162 
About the controlling board, from its website: https://www.ecb.ohio.gov/public/About.aspx</t>
  </si>
  <si>
    <t>Interview with Dr. Carolyn Bourdeaux, Director, Center for state and local finance, Georgia State University, March 6, 2015
Interview with Dave Williams, State Government Reporter, Atlanta Business Chronicle, March 6, 2015
E-mail from Thomas Horkan, Teacher Retirement System, March 5, 2015
Employee Retirement System Investment Committee Minutes, January 2014 to November 2014.</t>
  </si>
  <si>
    <t>Oklahoma State Finance Act(1994), 62 O.S. chapter 1, section 34.96
http://www.oscn.net/applications/oscn/DeliverDocument.asp?CiteID=456870</t>
  </si>
  <si>
    <t>Minnesota Statues, Chapter 16B, Section 16B.97, 2014, https://www.revisor.mn.gov/statutes/?id=16b.97
Policy on Single and Sole Source Grants, Office of Grants Management, Minnesota Department of Administration, 18 June 2012, http://mn.gov/admin/images/grants_policy2012_08-07.pdf</t>
  </si>
  <si>
    <t>Oregon Revised Statues 171 - State Legislative Department and Laws, Sections 171.555 (1977) and 171.559 (2009).
https://www.oregonlegislature.gov/bills_laws/ors/ors171.html</t>
  </si>
  <si>
    <t>Act 195 of 1959 (Creating the Legislative Budget and Finance Committee), unconsolidated statute, http://www.legis.state.pa.us/cfdocs/Legis/LI/uconsCheck.cfm?txtType=HTM&amp;yr=1959&amp;sessInd=0&amp;smthLwInd=0&amp;act=0195</t>
  </si>
  <si>
    <t>William Schluter, Former state Senator, 2/12/15 phone interview. 
Mark, T. Holmes, State Ethics Commission Deputy Director, via 1/26/15 email. 
A listing of current staff and their titles is posted on the Commission’s website at http://www.nj.gov/ethics/about/members. 
Former watchdogs accuse Christie of interfering with state ethics agency, By Salvador Rizzo | The Star-Ledger on April 13, 2014: http://www.nj.com/politics/index.ssf/2014/04/former_watchdogs_accuse_christie_of_interfering_with_state_ethics_agency.html</t>
  </si>
  <si>
    <t>David Craik, Delaware pension administrator, phone interview, March 4, 2015; 
Deborah Moreau, lawyer, Public Integrity Commission, email interview, January 13, 2015;
Delaware pension minutes, accessed March 9, 2015: http://delawarepensions.com/meetingMinutes.shtml; 
29 Del. code 5805, Approved July 23, 1990: http://1.usa.gov/1CkLTa4</t>
  </si>
  <si>
    <t>Enactment of the budget. (2006-2014) NC GS 143-5-1 and 2, http://www.ncleg.net/EnactedLegislation/Statutes/HTML/ByArticle/Chapter_143C/Article_5.html.
Administration of the budget. (2006) NC GS 143-6-1 http://www.ncleg.net/EnactedLegislation/Statutes/HTML/ByArticle/Chapter_143C/Article_6.html</t>
  </si>
  <si>
    <t>North Dakota Century Code, § 54-35-02.1, http://www.legis.nd.gov/cencode/t54c35.pdf.
NDCC, § 54-35-02.2, http://www.legis.nd.gov/cencode/t54c35.pdf.</t>
  </si>
  <si>
    <t>Lawyer Robert Klausner (specializes in the representation of public employee pension funds), interviewed by phone April 14, 2015
John Kuczwanski, Communications Manager for the State Board of Administration, interviewed by email April 8, 2015
Edward Siedle, lawyer and private investigator of pension issues, interviewed by phone April 13, 2015</t>
  </si>
  <si>
    <t>Adam Franklin, general counsel for Colorado's Public Employee's Retirement Association (PERA), during a March 4, 2015 phone interview. 
David Milstead, former Rocky Mountain News reporter who covered the state's pension system, during a March 1, 2015 phone interview.
Ben Valore-Caplan, appointed by the governor as a trustee of Colorado's Public Employee's Retirement Association (PERA), and also founder and CEO of the investment advisory firm Syntrinsic, during a March 3, 2015 phone interview.
PERA Fiduciaries: Putting the Interest of Members Above All Others, April 4, 2014: https://www.copera.org/about/pera-on-the-issues/pera-fiduciaries-putting-interest-members-above-all-others</t>
  </si>
  <si>
    <t>NMSA &gt; CHAPTER 2 Legislative Branch &gt; ARTICLE 5 Legislative Fiscal Control &gt; 2-5-3. Legislative finance committee; duties. (1965) 
http://public.nmcompcomm.us/nmnxtadmin/NMPublicLink.aspx?jd=2-5-3</t>
  </si>
  <si>
    <t>Phone interview, Peter Thor, state Investment Advisory Council member, coordinator for policy &amp; planning, AFSCME, Council 4, New Britain, April 21, 2015.
Phone interviews, David S. Barrett, director of communications, Office of the State Treasurer, Hartford, April 14 and April 17.
IAC responsibilities (viewed April 21, 2015), http://www.ott.ct.gov/pension_responsibilities.html</t>
  </si>
  <si>
    <t>No such law exists. 
New York Senate Rules, Rule VIII, section 7, http://open.nysenate.gov/legislation/rules ; 
Rules of the Assembly, Rule III, section 2, http://assembly.state.ny.us/Rules/?sec=r3#s2</t>
  </si>
  <si>
    <t>New Hampshire Statutes Title I, Chapter 14, “Legislative Budget Assistant” Section 14:30-a, I, II, VI, 2012
http://www.gencourt.state.nh.us/rsa/html/I/14/14-30-a.htm 
Confirmed with Jeffry Pattison, Legislative Budget Assistant, January 30, 2015, Lowell, Mass., phone</t>
  </si>
  <si>
    <t>No such law exists. 
The issue of a candidate fundraising for an outside group is not addressed in the Iowa Code, therefore the issue is unclear, and a decision by the Iowa Ethics and Campaign Disclosure Board would most likely need to be made. There is a definition under the Iowa Ethics and Campaign Disclosure Board's administrative rules chapter on campaign disclosure procedures for a "coordinated expenditure," which includes situations in which "there has been arrangement, coordination, or direction by the candidate, candidate’s committee, political party committee, or political committee, or an agent or officer of the candidate’s committee or a ballot issue committee prior to the procurement or purchase of the good or service, or the publication, distribution, display, or broadcast of an express advocacy communication." 
 Meghan Tooker, the executive director and legal council of the Iowa Ethics and Campaign Disclosure Board, said that the law, as it is, is ambiguous on the subject and the board would have to review the issue.</t>
  </si>
  <si>
    <t>Princeton and Rutgers Professor Richard Keevey, former NJ budget director, phone interview 2/12/15. 
NJ Constitution (1844), Article 8 section 2: http://www.njleg.state.nj.us/lawsconstitution/constitution.asp 
The State Budget Process, Office of Management and Budget website, accessed 5/31/15: http://www.state.nj.us/treasury/omb/ReadersGuide/budgetprocess.shtml</t>
  </si>
  <si>
    <t>Nevada Revised Statutes Chapter 218E.400, Legislative Review of Fiscal Matters, Interim Finance Committee, Creation; membership; officers; terms; meetings; voting; investigations; hearings; compensation, allowances and expenses of members, 1969. 
https://www.leg.state.nv.us/NRS/NRS-218E.html#NRS218ESec400
Nevada Revised Statutes Chapter 218E.405, Legislative Review of Fiscal Matters, Interim Finance Committee, Exercise of powers and duties during legislative interim; performance of certain powers and duties during regular or special session; subcommittee to review matters involving State Public Works Division, 1995. 
https://www.leg.state.nv.us/NRS/NRS-218E.html#NRS218ESec405
Nevada Revised Statutes Chapter 218E.240, Audit Subcommittee, Creation; membership; meetings; quorum, 1981. 
https://www.leg.state.nv.us/NRS/NRS-218E.html#NRS218ESec240
Nevada Revised Statutes Chapter 218G.230, Audits of State Agencies, Discussion of preliminary report with audited agency; inclusion of agency's explanation or rebuttal in final report; presentation and distribution of final report when legislature is in session. 
https://www.leg.state.nv.us/NRS/NRS-218G.html#NRS218GSec230
---
Peer Reviewer source:
https://www.leg.state.nv.us/Session/77th2013/Reports/history.cfm?ID=402</t>
  </si>
  <si>
    <t>Erik Reichstein, Arizona Secretary of State Office Manager, telephone interview, 2/12/2015, 
Action lacking despite opportunities to improve Arizona’s lobbyist reporting system, Evan Wyloge and Hank Stephenson, Arizona Capitol Times, April 29, 2013 
http://azcapitoltimes.com/news/2013/04/29/improving-arizona-lobbyist-reporting-system-action-lacking-despite-opportunities/
Lobbying records reveals loopholes, reporting gaps and errors, Evan Wyloge and Hank Stephenson, Arizona Capitol Times, April 15, 2013 
http://azcapitoltimes.com/news/2013/04/15/arizona-lobbying-records-reveal-loopholes-reporting-gaps-errors/
Arizona Lobbyist Handbook, Accessed May 7, 2015
http://www.azsos.gov/sites/azsos.gov/files/lobbyist_handbook.pdf</t>
  </si>
  <si>
    <t>In practice, state civil servants' bonuses constitute only a small fraction of total pay.</t>
  </si>
  <si>
    <t xml:space="preserve">APOC Lobbying Filings and Summaries; (https://aws.state.ak.us/ApocReports/Lobbying/), accessed Feb. 9, 2015; 
Example Statement, APOC Lobbying Filings and Summaries, accessed June 2015, https://aws.state.ak.us/ApocReports/Lobbying/View/LOQMView.aspx?ID=5051
Department of Administration/APOC Lobbying Manual, Page 6 (http://doa.alaska.gov/apoc/pdf/manual-lobbying.pdf), accessed Feb. 9, 2015
A.S. 24.45.061 (b) (http://www.legis.state.ak.us/basis/statutes.asp#24.45.061), accessed Feb. 9, 2015; 
---
Peer Reviewer Source:
Phone interview with lobbyist John Bitney, who represents the City of Cordova. July 2, 2015. </t>
  </si>
  <si>
    <t>No such law exists.
Indiana's Campaign Finance Act does not restrict candidates from fundraising for an outside group, including political action committees, nor does it limit the amount of money PACs and other independent groups can contribute to such candidates' campaigns.
Indiana’s Campaign Finance Act (I.C. 3-9) does not prevent candidates from raising money for an outside group, including political action committees. The act also does not restrict the amount of money PACs and other independent groups can contribute to such candidates’ campaigns. No provision exists in the act or any state law that prohibits candidates from raising money for PACs and then receiving that money back.
When expenditures, such as advertising, are made by independent groups in coordination with candidates, the PACs have to report those expenditures and the candidates’ committees have to report those in-kind contributions/expenditures, says Abbey Taylor, campaign finance coordinator for the Indiana Election Division.</t>
  </si>
  <si>
    <t>The Campaign Finance and Public Disclosure Board is responsible for auditing legislative branch asset disclosures (known as statements of economic interest in Minnesota) when financial irregularities are discovered or suspected, but is restricted to auditing only when there are enough staff resources to do so. Most audits by the Board are prompted by a tip or allegation of misconduct when financial irregularities are discovered or suspected. There are no random auditing mechanisms in place.
 The Minnesota Campaign Finance and Public Disclosure Board operates within the Executive Branch of government under Minnesota Statutes Chapter 10A. The Board has six members, appointed by the Governor on a bi-partisan basis for staggered four-year terms. The appointments must be confirmed by a three-fifths vote of the members of each house of the legislature. In addition, the board appoints an executive director (currently Gary Goldsmith) who serves along with all other employees, at the pleasure of the board. 
 Audits are dependent on the Board’s available resources (such as staff) and how many audits they can handle as an entity. Past funding cuts have made audits and investigations more difficult for The Campaign Finance and Public Disclosure Board though a 2014 increase in funding allowed the Board to hire another staff member according to Goldsmith, the Board's Executive Director. Still, Jeremy Schroeder, Executive Director of Common Cause Minnesota said that a general lack of funding for the Board prohibits the entity from investigating or auditing an acceptable amount of financial documents.</t>
  </si>
  <si>
    <t>Vicky Manning, lobbyist liaison, The Alabama Ethics Commission, telephone interview, May 14, 2015.
“Lobbyist Form: Quarterly Statement of Lobbying Activities,” The Alabama Ethics Commission, undated. http://ethics.alabama.gov/forms/form_quarterlob_fillin.pdf, accessed May 17, 2015.
Hugh Evans, general counsel, The Alabama Ethics Commission, telephone interview, May 14, 2015.</t>
  </si>
  <si>
    <t>In Wyoming, lobbyists only have to report spending if they give a gift worth more than $50 and if all expenses total more than $500. The reports are not detailed and very few lobbyists file them.
According to Lori Klassen, elections specialist in the Wyoming Secretary of State’s Office, lobbyists’ spending and report filing are not monitored. “If they do report, great,” she said. “If they don’t report we assume they didn’t have enough to report.”
The office generally only receives 20 spending reports per year, Klassen said. In contrast, there were 79 pages of lobbyists on the 2014-2015 registration list.</t>
  </si>
  <si>
    <t xml:space="preserve">While Idaho law doesn’t use the term “coordination”, it uses several similar terms to very clearly and squarely define an “independent expenditure” as one that does not involve any “cooperation,” “prior consent of” the candidate, “or at the consent of, or in consultation with, or at the request of a suggestion of a candidate.” It also clearly states that what can’t be done in consultation with the candidate and still be called an independent expenditure is any expenditure “for a communication expressly advocating the election, passage or defeat of a clearly identified candidate or measure.”
 Thus, the type of coordination described here would NOT be considered an independent expenditure in Idaho, the candidate would be required to disclose it as a contribution, and the group making the expenditures would be subject to the limits that apply to the office for which the candidate is running.
 </t>
  </si>
  <si>
    <t>Dean Fausset, Director, Wyoming Department of Administration and Information, April 29, 2015, phone. 
Bob Kuchera, Employee representative, Wyoming Public Employees Association, June 29, 2015, phone. 
Wyoming State Personnel Rules, Wyoming Department of Administration and Information, Online, Jan 28, 2015                                                                                http://www.wyoming.gov/loc/06012011_1/DOCS%20HR/Rules/AllChaptersCombinedWithCoverAndTOCCURRENT.pdf                                                                                              
---
Peer Reviewer source:
Wyoming Department of Education employees worry about jobs, Joan Barron, Casper Star-Tribune, Jan. 28, 2014
http://trib.com/news/local/education/wyoming-department-of-education-employees-worry-about-jobs/article_5b37dcd0-d64e-5aa0-8a92-6cff4eb12feb.html</t>
  </si>
  <si>
    <t>"Wisconsin officials discuss streamlining civil service rules," By Jason Stein and Dana Ferguson of the Journal Sentinel,  
June 30, 2014
http://www.jsonline.com/news/statepolitics/wisconsin-officials-discuss-streamlining-civil-service-rules-b99298629z1-265300231.html
Gary Mitchell, current vice president for Wisconsin, AFSCME International Board; former Local 1942 Wisconsin State Employees Union president, phone interview 6/1/2015.  
Laurie McCallum, Chair of the state Labor and Industry Review Commission and  former chair of the state Personnel Commission for 13 years, former First Lady of Wisconsin, face-to-face interview Jan. 26, 2015, and email interviews Jan. 27, 2015, Feb. 8 and 9, 2015
Sally Drew, president of the Association of Career Employees (ACE), sally_drew@mac.com, Phone interview Feb. 16, 2015, and email followup.
http://docs.legis.wisconsin.gov/code/admin_code/er_mrs</t>
  </si>
  <si>
    <t>Individual lobbyists do not have to file spending reports.
Chapter 13, subchapter III of the Wisconsin Statutes says organizations are required to report within 15 days of lobbying on a specific legislative or administrative proposal or topic.
Lobbying organizations are also required to complete a Statement of Lobbying Activities and Expense Report (SLAE) every six months.  
But a Legislative Audit Bureau report found that, from FY 2010-11 through FY 2012-13, principals filed 92.2 percent of the 4,319 semiannual expense statements with the Government Accountability Board on time,  However, 337 statements (7.8 percent) were filed late.</t>
  </si>
  <si>
    <t>Registered lobbyists in West Virginia are required to file complete reports regarding their spending and lobbyist activity reports three times a year, and nearly all of them do. Their registration forms also list who they are lobbying for and subject on which they lobby.
 The latest spending report for coal lobbyist Bill Raney, for example, contained full spending information, including how the money was spent and on whom. 
 The forms are sufficiently detailed that reporters can know who is wining and dining whom – and how much was spent. For example, Phil Kabler wrote in his Statehouse Beat column in the Charleston Gazette about the lobbyist for the West Virginia Oil and Natural Gas Association and the lobbyist for the Coal Association taking four new Republican leaders of the state Senate and House out to dinner at a cost of $117 apiece. He mentioned the spending disclosures filed with the Ethics Commission as his source.
 The Ethics Act, and the associated Legislative Rules, require that all reports contain several specific areas of information and detail, including the total amount of all expenditures for lobbying activities and subtotals segregated according to financial category, including meals and beverages; living accommodations; advertising; travel; contributions; gifts to public officials or employees or to members of the immediate family of a public official or employee, and other expenses or services.</t>
  </si>
  <si>
    <t>The secretary of state, who oversees elections, is a partisan politician who is elected in statewide polling. 
 Secretary of State Tom Schedler said he operates without interference from other branches of government, though he is occasionally accused of acting partisan, for instance, in purging voter registration rolls. However, those actions are required by law and are overseen by the U.S. Department of Justice. 
 Additionally, much of his budget must be approved by the Louisiana Legislature, which in practice, means it is written by the governor and the governor’s staff.
 For nearly 40 years, Louisiana elections have been overseen by the U.S. Department of Justice. Decisions, rules and actual operations on a state level must be vetted and approved by federal authorities because of the Deep South’s historical record of discrimination against some minorities. Additionally, independent groups such as the NAACP monitored polling.
 Because election procedures and laws were rewritten and had to be vetted by the U.S. Department of Justice, there has been little controversy surrounding actual elections in the past decade.</t>
  </si>
  <si>
    <t xml:space="preserve">No such records exist in practice. </t>
  </si>
  <si>
    <t>The problem with lobbyist spending disclosure in Washington isn't the law, but an antiquated system that makes it difficult to check for compliance. Lobbyists are not required to file spending reports electronically. That makes it laborious for reporters and others who want to sort the results for meaningful revelations about where the money is going and for what. 
 The spending forms are filed monthly. They list total compensation for the month and itemized expenses, including entertainment, political contributions and spending on political ads. The also detail specific legislation lobbied for or against, and the name of sponsoring employer. 
 The entire campaign-finance reporting system, argues The Olympian editorial writer Brad Shannon, relies on the adversarial relationship between the political parties to rat out violators. There is a perennial bill to require lobbyists to pay a fee to fund an e-filing system that would make these reports searchable, but that never seems to go anywhere. There was also a bill this year to require lawmakers to report their 12 free meals from lobbyists each year (new rule). That bill died.</t>
  </si>
  <si>
    <t>Gordon Simmons, who represents the Public Workers Union/WV, in a telephone interview from his office in Charleston WV on Jan. 30, 2015.
Sara Walker, director of the Division of Personnel, in a telephone interview from her office in Charleston WV on Feb. 2, 2015.
Lonnie Simmons, partner in the law firm DiTrapano Barrett DiPiero McGinley &amp; Simmons, in a telephone interview from his office in Charleston WV on Feb. 4, 2015.</t>
  </si>
  <si>
    <t xml:space="preserve">The make-up of the Kentucky Board of Elections is such that it has three Republicans and three Democrats with the potential tie-breaking vote on partisan issues -- such as the hiring of an executive director -- going to the independently-elected secretary of state, who is either a Republican or Democrat. That, in practice, means that the secretary of state gets to select the executive director, who then usually shares the same registration as the secretary of state. However, law requires the assistant director to come from the other party. 
Because of the nature of the Kentucky Board of Elections' work of monitoring elections — but not investigating potential violations — there have been few instances since January 2013 in which a partisan-related issue has come before the commission. And there have been no instances during the period of study, in which a candidate or entity sought to influence the election board's work or decision. 
The only political accusations have come in the context of an election involving the secretary state, who by law is the chairman of the board of the elections. The office was briefly the subject of political accusations when a printing contractor for the board sent 70,000 erroneous letters to voters a month before the May 2014 primaries. The letters mistakenly told voters they weren't registered to vote instead of notifying them of where to vote. At the time, the secretary of state, Alison Grimes, was running for the Democratic nomination for U.S. Senate, and campaign spokesmen for her general election opponent, U.S. Sen. Mitch McConnell, raised questions about whether the letters were deliberate voter suppression measures. Nothing ever came of those claims. 
The Board of Elections' webpage also is part of the secretary of state's web site. And Grimes, as secretary of state, was pictured on the header of the Board of Elections web page throughout the duration of the 2014 Election when she was running for U.S. Senate. Trey Grayson, Grimes' predecessor as secretary of state who ran unsuccessfully for U.S. Senate in 2010, did not allow his likeness to appear on the Board of Elections webpages. </t>
  </si>
  <si>
    <t>Message by Governor; budget; contents; budget bill; preparation; appropriations not to be in excess of budget; exception; excess subject to veto. Nebraska State Constitution, Article IV-7; effective 1875, last amended 1972; 
http://nebraskalegislature.gov/laws/articles.php?article=IV-7
Nebraska Legislature website, The Budget Process, accessed April 28, 2015; 
http://nebraskalegislature.gov/about/budget_process.php</t>
  </si>
  <si>
    <t>Brad Shannon, editorial writer and former statehouse reporter for The Olympian, phone interview 3/20/2015;
Franklin Plaistowe Planning, Performance, Rules and Appeals Section Chief, Washington State Human Resources, email interview 4/17/2015;
Sharon Ortiz, Executive Director of Washington State Human Rights Commission, via email 4/24/2014
"Grand jury, FBI looking at auditor employee, expenses as lawmaker" Jim Brunner and Joseph O'Sullivan, The Seattle Times, 3/20/2015 
http://www.seattletimes.com/seattle-news/politics/governors-office-auditor-should-be-open-about-search-subpoena/</t>
  </si>
  <si>
    <t>All sources accessed on Jan. 23, 2015
The Massachusetts Uniform Procurement Act, Chapter 30B, 1990, Section 7 and 14
https://malegislature.gov/Laws/GeneralLaws/PartI/TitleIII/Chapter30B/Section7
https://malegislature.gov/Laws/GeneralLaws/PartI/TitleIII/Chapter30B/Section14
All sources accessed on Jan. 23, 2015
The Massachusetts Uniform Procurement Act, Chapter 30B, 1990, Section 7 and 14
https://malegislature.gov/Laws/GeneralLaws/PartI/TitleIII/Chapter30B/Section7
https://malegislature.gov/Laws/GeneralLaws/PartI/TitleIII/Chapter30B/Section14
All sources accessed on Jan. 23, 2015
The Massachusetts Uniform Procurement Act, Chapter 30B, 1990, Section 7 and 14
https://malegislature.gov/Laws/GeneralLaws/PartI/TitleIII/Chapter30B/Section7
https://malegislature.gov/Laws/GeneralLaws/PartI/TitleIII/Chapter30B/Section14</t>
  </si>
  <si>
    <t>Anne Waring, spokeswoman for the Department of Human Resources Management, Richmond, Va., 18 February 2015, interview by email.
June Jennings, State Inspector General, Richmond, Va., 6 March 2015, interview by email.
Ron Jordan, executive director of Virginia Governmental Employees Association, Richmond, Va., 10 March 2015, interview by phone.</t>
  </si>
  <si>
    <t>Mark Paul, author, journalist, former deputy state treasurer, Mar. 23, 2015, Sacramento, interview
Linda Evans, manager, California Public Employees' Retirement System, Board Recusals, March 11, 2015, Sacramento, letter
Joe DeAnda, CalPERS Office of Public Affairs, Information Officer, Investments and Corporate Governance, CalPERS, May 20, 2015, email
CalSTRS, Teachers Retirement Board Policy Manual, Updated May 2015
http://www.calstrs.com/sites/main/files/file-attachments/2015_0508_board_policy_manual_updates_may_2015_2.pdf
CalPERS, "Statement of Policy for Representation on Corporate Boards," Feb. 17, 2009 (In effect, May 2015)
http://www.calpers.ca.gov/eip-docs/investments/policies/shareowner/represent-corp-brd-dirs.pdf</t>
  </si>
  <si>
    <t>Joseph DiBrigida, Executive Branch Ethics Committee, chairman, January 29, 2015, Lowell, Mass., phone 
Ann Rice, New Hampshire Department of Justice, deputy attorney general, January 22, 2015, Lowell, Mass., phone.
Martin Gross, New Hampshire Legislative Ethics Committee, chairman, January 14, 2015, Lowell, Mass., phone</t>
  </si>
  <si>
    <t xml:space="preserve">George Hopkins, executive director of the Arkansas Teacher Retirement system, Februray 17, 2015, telephone interview. 
Wesley Brown, business editor Talk Business, March 10, 2015, telephone interview.
Max Brantley, Senior Editor Arkansas Times, January 20, 2015, telephone interview. </t>
  </si>
  <si>
    <t>Justin St. james, Staff Attorney, Vermont State Employees Association personal interview Feb. 17, 2015.
Former Sen. Vincent Illuzzi, personal interview Feb.17, 2015.
Michelle Anderson, General counsel, Department of Human Resources, email March 9, 2015.
State-VSEA contract. Agreements between the state and the Vermont State Employees' Association Inc., Non-Management Bargaining Unit, effective July 1, 2014 - expiring June 30, 2016, accessed April 17, 2015.
http://www.vsea.org/sites/vsea.org/files/Non_Mgmt_Contract_2014_2016_v1.pdf
Dept. of Human Resources Policy 5.7 - Political Activity, accessed April 17, 2015. 
http://humanresources.vermont.gov/sites/dhr/files/Documents/Policy%20Manual/Number%205.7%20-%20POLITICAL%20ACTIVITY.pdf</t>
  </si>
  <si>
    <t>Jean Mills-Barber,HR Director, Utah Department of Human Resource Management, email response to questions, April 14, 2015, Salt Lake City. 
Wendy Peterson, Utah Division of Human Resource Management, email response to questions, April 11, 2015, Salt Lake City. 
Todd Sutton, Employee Representative, Utah Public Employees' Association, phone interview April 14, 2015, Salt Lake City.</t>
  </si>
  <si>
    <t>Maryland Annotated Code, Oct. 2014, State Finance and Procurement Article, Section  13-107 allows exceptions if there is discretionary determination that only a single source is available: https://govt.westlaw.com/mdc/Document/NCCFEAF106D5E11DE9328ED266CBDF61C?viewType=FullText&amp;originationContext=documenttoc&amp;transitionType=CategoryPageItem&amp;contextData=(sc.Default)#co_anchor_I538B2EE0457811E4A1F0937B9F196296</t>
  </si>
  <si>
    <t>Emerson Marcus, former reporter, Reno Gazette-Journal, Las Vegas, NV, April 15, 2015, by phone
Jon Ralston, host, KNPB's Ralston Reports, Las Vegas, NV, April 23, 2015, by phone.
"Judicial Candidate Resigns from Nevada Ethics Commission," Emerson Marcus, Reno Gazette-Journal, Oct. 6, 2014
"Ethics Commission Members Possibly Violating State Law," George Knapp, KLAS-TV, Sept. 25, 2014
http://www.8newsnow.com/story/26630921/i-team-ethics-commission-members-possibly-violating-state-law
Amy Rose, Legal Director, ACLU of Nevada, Las Vegas, NV, June 17, 2015, by phone.
Kimberly Farmer, Executive Director, Nevada Bar Association, Las Vegas, NV, June 17, 2015, by phone.</t>
  </si>
  <si>
    <t>Byron Schlomach, Goldwater Institute Center for Economic Prosperity Director, telephone interview 3/2/15 
Jim Small, Arizona News Service Editor, telephone interview, 5/17/2015
Arizona State Retirement System (ASRS) Board Governance Policy Handbook, Accessed May 7, 2015
https://www.azasrs.gov/sites/default/files/Board%20Governance%20Handbook.pdf</t>
  </si>
  <si>
    <t>Rick Levy, general counsel, Texas AFL-CIO, telephone interview, Feb. 2, 2015
Seth Hutchinson, vice president, Texas State Employees Union, telephone interview, Feb. 2, 2015.
Texas Auditor’s Office, Summary Report on Full-time Equivalent State Employees for Fiscal Year 2014, Feb. 12, 2015
https://www.sao.state.tx.us/reports/report.aspx?reportnumber=15-705</t>
  </si>
  <si>
    <t>Marc Green, chief investment officer, the Retirement Systems of Alabama, telephone interview, May 28, 2015.
“Bills would change boards that control Alabama teachers' and employees' retirement systems,” David White, (former) staff writer, The Birmingham News, April 19, 2011. http://blog.al.com/spotnews/2011/04/bills_would_change_boards_that.html, accessed May 31,2015.
“Investment Policies and Procedures,” Retirement Systems of Alabama, May 2007. http://www.rsa-al.gov/uploads/files/RSA_Investment_Policy.pdf, accessed May 31,2015.</t>
  </si>
  <si>
    <t>Frank Daley, executive director, Nebraska Accountability and Disclosure Commission, telephone interview March 9, 2015
J.L. Spray, election-law attorney and former commission member, phone interview, March 12, 2015
Cory Steel, state court administrator, phone interview, March 15, 2015</t>
  </si>
  <si>
    <t>Louisiana Revised Statutes. 39:1597 Sole Source Procurements, passed 1979, amended 2014
http://www.legis.la.gov/Legis/Law.aspx?d=96079 
Louisiana Administrative Code Title 34 Chapter 9 Sole Procurement, Page 60, December 2014
http://doa.louisiana.gov/osr/lac/books.htm 
Attorney General Opinion No. 13-0078 on sole source provider, Sept. 11, 2013 https://www.ag.state.la.us/Opinions.aspx</t>
  </si>
  <si>
    <t>Maine Statutes Title 5, Chapter 155, Section(s) 1825-B, 1991.
http://legislature.maine.gov/legis/statutes/5/title5ch155sec0.html</t>
  </si>
  <si>
    <t>Phone interview with Ashley Fuqua, legislative liaison and spokeswoman for the Department of Human Resources, on March 13, 2015.
Phone interview with Rep. Craig Fitzhugh on May 22, 2015. 
Phone interview with Jonathan Stephens, a staff attorney with the Tennessee State Employee Association, on April 16, 2015.</t>
  </si>
  <si>
    <t>Indiana Administrative Code, Title 25, 1.1-1-10, Sole source procurement; http://www.in.gov/legislative/iac/iac_title?iact=25</t>
  </si>
  <si>
    <t>Generally, pension investment decision-makers recuse themselves from actions in which they have a conflict of interest. However, pension investment decision-makers are state employees and covered under the same plan, called “the big plan,” as other public workers. 
“To some degree they're making decisions about their own potential retirement,” said Bob Kuchera of the Wyoming Public Employees Association. “If it does well the whole system does well, and their plan does well.”</t>
  </si>
  <si>
    <t>Iowa Administrative Code, 11—118.7(8A)  "Administrative Services — Sole source procurements," Iowa Administrative Code updated as of January 2015,
https://www.legis.iowa.gov/docs/ACO/agency/01-07-2015.11.pdf</t>
  </si>
  <si>
    <t>Charles S. Johnson, Lee Newspapers State Bureau, Bureau Chief, 24 February 2015, Helena, Montana, email
Dave Boyher, Legislative Services Division, Office of Research and Policy Analysis, 20 February 2014, Director, Helena, Montana, Telephone
Hon. Blair Jones, Judicial Standards Commission, Chairman, 10 February 2015, Columbus, Montana, email</t>
  </si>
  <si>
    <t xml:space="preserve">Kentucky Revised Statutes Chapter 45A, Section 95, 2002 http://www.lrc.ky.gov/Statutes/statute.aspx?id=22345 accessed 25 January 2015.
Don Speer, Kentucky Finance and Administration Cabinet's Office of Procurement Services, executive director, 23 January 2015, Frankfort, Kentucky, in-person interview.  
Paul Gannoe, Kentucky Finance and Administration Cabinet's Department for Facilities and Support Services, deputy commissioner, 23 January 2015, Frankfort, Kentucky, in-person interview.  </t>
  </si>
  <si>
    <t>John Carroll, former acting director of the Alabama Ethics Commission, May 1, 2015, telephone interview. 
Mike Cason, al.com, state government reporter, April 12, 2015, telephone interview.
“Siegelman appeal goes to 11th Circuit this week,” Kim Chandler, state government reporter, The Associated Press, Jan. 11, 2015. http://www.montgomeryadvertiser.com/story/news/local/alabama/2015/01/11/former-alabama-governor-don-siegelman-appeal-goes-to-11th-circuit/21593215/, May 3, 2015.
“Wren's plea latest chapter in Alabama's corruption history: Convictions ended careers of 2 governors, many other officials,” Jeremy Gray, reporter, al.com, April 1, 2014. http://blog.al.com/wire//print.html?entry=/2014/04/wrens_plea_latest_chapter_in_a.html, May 3, 2015.
“AG Announces Major Public Corruption Initiative; State Agencies Join In AG Special Prosecutions Alliance,” Joy Patterson, public information officer with The Office of the Attorney General, April 12, 2012. http://www.ago.alabama.gov/News-202, May 3, 2015.</t>
  </si>
  <si>
    <t>Hawaii Revised Statutes, Title 9, Chapter 103D, Section 306, Sole source procurement, 1993. http://www.capitol.hawaii.gov/hrscurrent/Vol02_Ch0046-0115/HRS0103D/HRS_0103D-0306.htm</t>
  </si>
  <si>
    <t xml:space="preserve">If a Trustee had any relationship with a company or consultant under consideration by the Board, the fact that they recused themselves would be in the minutes, according to Vicki Hearing, Communications Manager, State of Wisconsin Investment Board. "They are an open record," she said. "We are currently arranging to post on line." 
There is no evidence of scandals or decision-makers not recusing themselves. </t>
  </si>
  <si>
    <t>Idaho Code Section 67-5720(2), Acquisition in Open Market, 1975, last amended 2001
 http://legislature.idaho.gov/idstat/Title67/T67CH57SECT67-5720.htm</t>
  </si>
  <si>
    <t>Illinois Compiled Statutes, Illinois Procurement Code, 30 ILCS 50 , Sec. 20-25, August 3, 2012, http://www.ilga.gov/legislation/ilcs/ilcs5.asp?ActID=532&amp;ChapterID=7</t>
  </si>
  <si>
    <t>State law and private sector standards both require investment managers to recuse themselves from actions that could benefit themselves or their families. However, situations necessitating recusals rarely happen because there are few potential conflicts, but when they occur investment managers have recused themselves. 
“It’s fairly rare because the private-sector board members rarely have investments that are of any significance to the investments we are making,” explained Craig Slaughter, director of the West Virginia Investment Management Board. “It has happened, but it’s extremely rare.”
Occasionally, board members will recuse themselves from specific votes, said State Auditor Glen Gainer, one of three cabinet officials serving on the 13-member board. “Almost all board members have requested guidance from the Ethics Commission about their own investments and what might constitute a conflict of interest,” he said. 
WVIMB board member Stephen L. Smith, who is administrator of the West Virginia Laborer Trust Funds, said there had been recusals, but that conflicts of interest were rare. “We don’t do local deals,” he explained. “We generally go through money managers, so we do little direct investment, if any.”
“I know there have been recusals but not often,” said WVIMB board member David McKinley, founding partner of McKinley Carter Wealth Management. “I can’t think of the last time it happened.”
"There have been recusals in the last three years, but I can’t remember the details," said Slaughter. "I don’t recall any involving money managers we hired or contemplated hiring. The only specific issue I recall was a recusal from a discussion about securities litigation because the trustee owned a significant amount of the stock of the company in question."</t>
  </si>
  <si>
    <t>Phone interview, SCSEA Executive Director Carlton Washington,  May 21, 2015
Phone Interview, Sam Griswold, Board Member, State Retirees Association of South Carolina, July 18, 2015
Walter Edgar, South Carolina: A History, University of South Carolina Press, 1998, pp. 557-558</t>
  </si>
  <si>
    <t>- Georgia Procurement Manual section 2.3.2. and section 2.3.2.2. 
 http://doas.ga.gov/StateLocal/SPD/Docs_SPD_Official_Announcements/GeorgiaProcurementManual.pdf</t>
  </si>
  <si>
    <t>In Nevada, the broadest exemptions exist for state gaming regulators. State gambling regulators can close parts of their meetings, particularly during discussions of finances of specific hotel-casinos or of someone's criminal record. (NRS 463.110 and NRS 463.120)
 Under the Open Meetings law, the Legislature itself is exempted, along with judicial proceedings and meetings of the state Board of Parole Commissioners (NRS 241.016); closed personnel sessions are allowed under NRS 241.030; and closed Ethics Commission sessions are allowed under NRS 281.511. 
 In an April 2014 ruling, a state judge held that the Nevada Public Employees’ Retirement System (PERS) has “stonewalled” a Reno Gazette-Journal (RGJ) request for pension records and ordered PERS officials to release the data. The judge told the agency to come up with a way to give the RGJ a database that contains the names of its members, their employers and salaries, hire and departure dates and their retirement benefits. He said the records should include all members, regardless of whether they are still working.
 The RGJ has sought the data in its effort to expose wrongdoing or wasteful practices by governmental agencies and to and ensure accountability when public funds are involved.</t>
  </si>
  <si>
    <t>C.G.S., Title 4a, Chap. 58, Sec. 4a‐59a, Subsection (a)(1)(C), 1990.  http://www.cga.ct.gov/current/pub/chap_058.htm#sec_4a-59a 
C.G.S., Chap. 62, 4e-22 and 4e-22. 2007. http://www.cga.ct.gov/current/pub/chap_062.htm#sec_4e-22</t>
  </si>
  <si>
    <t>69 Del. C 6904(i), 6925(a)(b), 6965(a)(b), 6985(a)(b), http://1.usa.gov/1wmY9bM; Approved August 7, 1996</t>
  </si>
  <si>
    <t>287.057 Procurement of commodities or contractual services.— 2014 http://www.leg.state.fl.us/statutes/index.cfm?App_mode=Display_Statute&amp;Search_String=287.057&amp;URL=0200-0299/0287/Sections/0287.057.html</t>
  </si>
  <si>
    <t>State government agencies rarely attempt to claim exemptions to open meetings or public-records laws beyond those exemptions spelled out statutorily, though the University of Nebraska has been accused of attempting to bypass requirements that the names of candidates for its presidency and other prominent positions be made public; attempts to change the law, spearheaded by NU, have failed.</t>
  </si>
  <si>
    <t>The systems' attorney says that such recusal occurs. It is difficult to independently verify this is the case because the Utah Retirement Systems is exempt from the state open meetings and records laws. Todd Sutton, Employee Representative, Utah Public Employees' Association, said from his experience that recusal does occur.</t>
  </si>
  <si>
    <t>On rare occasions, members of the investment committee have recused themselves, less because they held assets that could create a conflict - firefighters and school teachers rarely acquire that kind of asset - but because they were personally acquainted with someone who might have a financial interest in the matter.
 According to the Deputy State Treasurer, the last time a committee member withheld his or her vote because of a potential conflict of interest was well before the time period of this study.</t>
  </si>
  <si>
    <t>There are no appointments. The State Auditor is an elected office, and its staff is subject to civil service protections against improper personnel actions. Hirings, firing, promotions and demotions are based on professional standards relative to each of their jobs. 
There have been no documented complaints about recruitment or evaluation.</t>
  </si>
  <si>
    <t>TITLE 24. GOVERNMENT - STATE PROCUREMENT CODE 
 ARTICLE 102. PROCUREMENT ORGANIZATION PART 2. DIVISION OF PURCHASING C.R.S. 24-102-205 (2014): http://www.lexisnexis.com/hottopics/colorado/?app=00075&amp;view=full&amp;interface=1&amp;docinfo=off&amp;searchtype=get&amp;search=C.R.S.+24-102-205</t>
  </si>
  <si>
    <t>Interview, Steve Lash, Daily Record, reporter, telephone interview, 3/30/15, 
Professor Amy Dillard, University of Baltimore Law School, telephone interview, 3/30/15
Gary Kolb, executive secretary, Maryland Commission on Judicial Disabilities, email 4/29/15
Background:
Story that refers to 34-page ruling that gave detailed reasons for decision in a political controversy: Maryland Judge: Neither Tiffany Alston nor Greg Hall should get seat. Washington Post, 12/5/12 http://wapo.st/1IdASfz</t>
  </si>
  <si>
    <t>The Employee Retirement System, in its investment policy, lists the executive director, board trustees, members of the Investment Advisory Committee, the chief operating officer and investment-related ERS staff among those expected to recuse themselves if a conflict of interest arises.
Those who “become aware of a personal conflict of interest that affects their duty owed to ERS have an obligation not only to disclose that conflict, but to cure it,” states the policy.  Goldman, the communications director for the Teacher Retirement System of Texas, says officials at the TRS also adhere to recusal requirements when facing a potential conflict.  
“Divestment of certain interests may also be required when the system does extensive business with a firm in which decision-makers have an interests,” he said.
Ronnie Jung, a pension consultant who served as executive director of the Texas Teacher Retirement System from 2003-2011, and was with the agency in other high level positions since 1996, said he never saw violations of conflict-of-interest policies during his career with the agency and recalls “very few instances” where  key official were required to recuse themselves. “I was there 16 years overall and I never saw any issues there,” he said.  
Similarly, Sharmila Kassam, deputy chief investment officer for the Employees Retirement System of Texas, said she is “not aware of any instance where there has been a recusal situation” since she joined the agency in 2008.</t>
  </si>
  <si>
    <t>In Montana, agencies or officials rarely claim exemptions from access of information and open meeting laws. When it does happen, it is usually based on the government's interpretation of the state's privacy exemption.
For example, an Associated Press reporter requested firearm conceal carry permit records in March 2013 and was denied on privacy grounds by Attorney General Tim Fox. Since then, a new Montana law protecting the privacy of concealed carry permit holders, SB145, has gone into effect. Freedom of information advocates think the law violates Montana's constitution. Similarly, the University of Montana  refused to release records of how the higher education commission handled a rape case involving a university quarterback. The commission claimed that releasing the records would violate federal privacy laws and jeopardize university funding. A district judge ordered the records released and the University of Montana has appealed. 
Meetings of political caucuses are one area where some politicians have claimed exemptions to open meetings laws. A 1998 court decision classifies legislative party caucuses as subject to Montana's constitutional right-to-know. However, in last 2014 two reporters discovered Montana's 2015 House Republican caucus holding a secret meeting. Twenty-one media groups have sued asking for enforcement, with the House Republicans' lawyer claiming the 1998 court order is no longer valid. Other caucuses have occurred without public notice, including by House Democrats in 2013, House Republicans in 2013 and Senate Republicans in 2013. Some legislators are more mindful than others about whether these caucuses violate the law. 
Local governments also tend to run afoul of open meetings laws. For example, in January 2014 a district judge ruled that two county commissioners violated open meetings law, despite the commissioners' claims to the contrary.</t>
  </si>
  <si>
    <t>There have been no prosecutions of upper echelon state officials in the past three years. The executive branch does not control its own immunity.
  “There have been episodes which made us wonder whether prosecutors would get interested, but not at the cabinet level,” said Phil Kabler, statehouse correspondent for the Charleston Gazette.
  A spokesperson for the governor’s office said she was not aware of any violations.
  Jack Rogers, retired state department head, could not recall any recent violations, nor could Sam Hickman, who represents state social workers.</t>
  </si>
  <si>
    <t>There have been no documented cases that have come to light during the time of study where decisions makers at the Tennessee Consolidated Retirement System have failed to recuse themselves in the event of a conflict. 
“The law requires that they recuse themselves in (the event of a conflict), and I don’t know if we’ve had a situation where someone has had to do that,” said Jennifer Selliers, Compliance Officer for the Tennessee Department of Treasury. “Conflicts would be reported to me both by the board and the internal staff,” she said. 
Christy Allen, assistant treasurer for Legal, Compliance and Audit, also noted that the Tennessee Consolidated Retirement System does not invest in real estate within the boundaries of the state. 
There are enough safeguards in the system that any conflict of interest would have to be disclosed before people would be making decisions where they have a financial interest, said Rep. Charles Sargent, who sits on the Board of Trustees for the Tennessee Consolidated Retirement System and who also is on the Council of Pensions &amp; Insurance, a legislative oversight committee.
Jonathan Stephens, a staff attorney with the Tennessee State Employees Association, which is an organization that represents the rights of state workers, said he is not aware of a problem where state employees are not recusing themselves when they have a conflict.</t>
  </si>
  <si>
    <t>In March 2015, the head of Washington's top watchdog agency, state Auditor Troy Kelley, became the target of the biggest ethics scandal in recent years with revelations that federal investigators were looking into his expense records and his relationship with a part-time agency employee who had previously worked for Kelley's private real-estate company. He was indicted but maintains his innocence.</t>
  </si>
  <si>
    <t>Washington state hasn't prosecuted or convicted a high-level state cabinet official for crimes in recent memory, and certainly not during the period of study. Offenses are rare.
 That said, a federal grand jury, In April 2015, indicted State Auditor Troy Kelley on tax evasion, perjury and other charges. Kelley's home was searched in March and federal subpoenas were issued for records in connection with the investigation into his hiring of an employee from his former private business for a position with the auditor's office, as well as Kelley's expense reports during his time as a state lawmaker. 
 Facing pressure from Gov. Jay Inslee and other public officials to step down, Kelley began a temporary leave on May 1, 2015.
 Otherwise, scandals in Washington are rare. Perhaps the most notorious, “Gamscam,” struck way back in 1980.</t>
  </si>
  <si>
    <t>Ark. Code 19-11-232, “Proprietary or sole source procurements,” 1979.
http://law.justia.com/codes/arkansas/2012/title-19/chapter-11/subchapter-2/section-19-11-232/</t>
  </si>
  <si>
    <t>Martha Mavredes, auditor of public accounts, said the director and manager of human resources are responsible for identifying high-quality candidates, who are interviewed by the directors of the various specialties and make hiring recommendations. 
“The directors meet monthly to discuss staffing our audits, and try to ensure they match up staff with assignments that will enable them to use their different areas of expertise and will allow us to be as efficient as possible in our work,” Mavredes said.
Inspector General June Jennings said that while the governor’s chief of staff must approve additional positions, she has full autonomy in hiring decisions. “I’ve never had anyone come and say, ‘Hire this person,’” she said.
A Google news search revealed no publicized cases of cronyism, nepotism or patronage. Virginia law calls for hiring and promotions to be based on “merit and fitness.” Furthermore, the Auditor of Public Accounts was named one of 50 Top Workplaces based on employee surveys by the Richmond Times-Dispatch in 2014.
The culture of Virginia’s civil service is generally one that does not permit nepotism, cronyism and favoritism in human resource managements decisions, said Ron Jordan, the executive director of the Virginia Governmental Employees Association, who also worked for the state in the executive and legislative branches and as part of the cabinet. The diversity in government operations, demographics and culture with widely dispersed state facilities discourages those situations, he said. He had heard of no cases during the study period.</t>
  </si>
  <si>
    <t>No documented example could be found of pension investment decision-makers failing to recuse themselves. 
The South Dakota Investment Council’s Code of Conduct policies include a number of prohibitions on conflicts of interest, including that “all securities transactions should be conducted in such a manner as to avoid any actual or potential conflict of interest or any abuse of an individual’s position of trust and responsibility.” Council members are required by policy, for example, to disclose any boards of directors or business relationships that may be potentially in conflict with their service, and any actual or potential conflicts between their council responsibilities and outside responsibilities related to their employment or involvement with a nonprofit organization that may involve investment related activities or responsibilities.</t>
  </si>
  <si>
    <t>Arizona Revised Statute Title 41 Chapter 23 Article 3-2536. Sole source procurement, http://www.azleg.gov/FormatDocument.asp?inDoc=/ars/41/02536.htm&amp;Title=41&amp;DocType=ARS
Arizona Procurement Code
https://spo.az.gov/sites/default/files/documents/files/20150209%20BOOK%202%20Arizona%20Procurement%20Code-Combined%20Feb%202015.pdf
Laws current as of March 30, 2015.</t>
  </si>
  <si>
    <t>Two elected officials were investigated for undisclosed gifts and hospitality from the CEO of Star Scientific, an embattled tobacco-turned-pharmaceutical company. While former Gov. Bob McDonnell eventually faced federal corruption charges, former Attorney General Ken Cuccinelli was not prosecuted. There were no other documented cases during the research period. The governor does not control whether immunity can be lifted.
Ken Cuccinelli appointed Richmond prosecutor Michael Herring as the investigator into McDonnell’s acceptance of gifts and loans. The investigation ended without charges being brought in January 2014 because of federal prosecution. The knowing violation of Virginia gift laws, at the time, carried a misdemeanor penalty.
Cuccinelli donated $18,000 to charity after disclosing he had received hospitality and a catered meal from the same person who was at the center of McDonnell's case. Cuccinelli said leaving the items off his disclosure form initially was an oversight, which is the only piece that could be considered illegal under the gift law at the time.
Dave Ress, reporter with the Daily Press, said it's very difficult, under state statute, to successfully bring any charges against public officials for incidents involving gifts and hospitality. "The commonwealth relies on classical bribery," he said, which means finding and proving beyond a reasonable doubt a quid pro quo. "And this would apply to any state where bribery is, 'I paid you, you did that,'" he said.</t>
  </si>
  <si>
    <t>Presumably the governor and cabinet officials would be prosecuted if they committed crimes. The longest-serving Statehouse veteran could not recall a governor or other senior official who had been suspected of - much less prosecuted for - a crime. 
 Nor did a search going as far back as 1900 in Sen. Bill Doyle's book "The Vermont Political Tradition" come up with any indications of a governor charged with a crime. Veteran lobbyist Kevin Ellis noted, "We don't have that much to steal." Whatever the reasons, it hasn't been an issue for Vermont governors or their senior appointees.</t>
  </si>
  <si>
    <t>Twelve of the 15 people who work in the Auditor’s office are “classified” civil service employees, with protected job security. The 13th is the Auditor. The other two are an administrative coordinator and an investigator, neither of whom is a longtime crony of the Auditor. 
 The investigator, in fact, had been in the state for only a year, and had distinguished himself as an energetic investigative reporter when the Auditor hired him.
 The legislative and judicial branches of government are not audited.</t>
  </si>
  <si>
    <t xml:space="preserve">Recusals by board members of state retirement systems rarely occur. In part, that may because direct conflicts may be rare, at least at the state's two largest retirement systems. The boards of the Pennsylvania State Employees Retirement System and the Pennsylvania School Employees' Retirement System set the investment strategy, often with the advice of a professional investment consultant. Money managers (or their firms) are then hired by the boards to execute the strategy, using parameters set by the trustees. Those managers are numerous and the boards do not generally review individual, specific investment decisions. 
The State Employees Retirement System board's ethics policy suggests perhaps recusals should be more frequent: "This requirement shall be read broadly, and Board members and designees of Board members are encouraged to recuse themselves if there is any possibility that a conflict of interest could be perceived to exist (e.g., prior receipt of a political contribution or gift, no matter what amount or value, or any past or present contractual relationship) or could create an appearance of impropriety."
The policy also directs SERS board members to ask for any proxy or designee representing them at the time such conflicts arise to recuse as well.
It's worth noting, however, that Pennsylvania has more than 3,200 municipal and county pension plans — and opportunities for conflicts of interest are likely higher the more local and the smaller the plan is. It is difficult to generalize any practices across them all. </t>
  </si>
  <si>
    <t>There are no documented cases of nepotism, patronage and/or cronyism in the Office of State Auditor. It should be noted that cronyism and patronage is not regulated by law. Sources indicate that merit is the standard for employee hiring and promotion.</t>
  </si>
  <si>
    <t>Ron Bersin is the Executive Director of the Oregon Government Ethics Commission. He was interviewed by phone March 9, 2015.
Charlie Burr, communications director, Oregon Bureau of Labor and Industries. He has previously worked in the state governor's office. He was interviewed by phone April 20, 2015.
Dale Bond, audit manager, Secretary of State Audits Division, oversees the state's whistleblower hotline investigations. She as interviewed by phone April 1, 2015.</t>
  </si>
  <si>
    <t>Auditor’s office personnel comply with anti-nepotism statutes that prohibit an agency head from hiring relatives, according to an office policy statement. The office can hire relatives of current employees but neither relative may supervise the other or be involved in any way with the hiring, appointment, salary or promotion of the other.
Ray Hymel, lobbyist for the Texas Public Employees Association, Texans for Public Justice Director Craig McDonald and Harvey Kronberg, publisher of the Quorum Report, an online newsletter, said the auditor’s office has generally never been tied to allegations of cronyism, patronage or cronyism.  
McDonald said the auditor’s office has the reputation of producing objective audits, including one report that uncovered abuses in the job-creating Texas Enterprise Fund, one of former Gov. Rick Perry’s priority initiatives.  
“I would think that an audit that’s critical of a major state program would suggest to me that they’re not operating under the veil of cronyism,” said McDonald. 
But Richard Viktorin, a CPA who founded Audits in the Public Interest as a watchdog against misuse of public funds, said he suspects that Keel, who comes from a politically connected family, may sometimes be reluctant to buck the political establishment.  When he was challenging the State Comptroller’s calculations supporting $250 million in total tax incentives for Austin Formula 1 racing backed by then-Gov. Rick Perry, Viktorin said he delivered the data to the auditor’s office, but never got a response.
Rep. Trey Martinez Fischer, D-San Antonio, who served on the now disbanded House Committee on Government Transparency, said he believes the auditor does a good job but would like see the office, which is part of the legislative branch, strengthened into a more independent entity similar to inspectors general in other states, that would be “protected from any kind of retaliation.”
“The auditor is accountable just like any other agency,” Martinez Fischer said.  “While the auditor’s office provides a very purposeful and useful function, I think that to be able to gather more transparency in a timely manner, I feel and believe l it should be given more authority, more resources, more employees and make sure that (the) auditor gets to work unencumbered by any political pressure.”</t>
  </si>
  <si>
    <t>Some governmental agencies in Mississippi claim to be exempt from Open Records law. During the 2015 scandal regarding the Singing River Health System’s underfunded pension plan, the Sun Herald was unable to obtain records from the public hospital. Officials from the hospital maintained that records showing how retirement plan funds have been spent are exempt from information laws. The hospital relied on an exemption in the law for hospital records of patients, even though the requested records did not include patient information, therefore the exemption did not apply. The judiciary branch in Mississippi also claims it is not subject to the public records act (Supreme Court Records Policy).
Some agencies, like the Mississippi State Port of Gulfport, however, grant access to records willingly, electronically and free of cost.
Governmental boards frequently refuse to adhere to Mississippi’s Open Meetings Law. Officials frequently abuse the ability to hold closed-door meetings, either entering executive session for an illegitimate reason or entering executive session for a legitimate reason and then discussing public information while still in a closed-door session. Public officials also sometimes discuss matters of public record outside of public meetings.</t>
  </si>
  <si>
    <t>The public integrity unit of the Travis County District Attorney’s Office has had the power to prosecute the governor and other state officials for alleged wrongdoing, but conservatives in the Legislature pushed for yanking the unit’s authority after a controversy surrounding the indictment of then-Gov. Rick Perry.  
Perry was indicted by a Travis County grand jury for abuse of power on Aug. 15, 2014, for threatening to veto funding to the public integrity unit following the drunken driving arrest of Travis County DA Rosemary Lehmburg.  The case was put in the hands of a special prosecutor after Lehmburg recused herself but the indictment – and Perry’s assertions that he was legitimately empowered to veto the money – accelerated efforts to transfer the unit’s prosecutorial powers over state officials.</t>
  </si>
  <si>
    <t>There are a number of loopholes within Minnesota data practice laws that allow government, state agencies and government officials to claim exemption from information laws. 
 Minnesota legislators are exempt from Minnesota Data Practices Act and operate on their own set of laws. The governor’s calendar and any correspondence between individual citizens and government entities/officials are also exempt. The Judiciary branch also operates on separate set of open data laws as well. 
 Minnesota’s Open Meeting Law states that meetings of governmental bodies are open to the public unless an exception is listed. Exceptions can include disciplinary hearings, labor negotiations, security issues, meetings based on limited attorney-client privilege, government property sales or purchases. 
 Matt Ehling, Director of Public Record Media noted that some state agencies will deny citizen’s access to information until they receive a challenge in an administrative or judicial proceeding. Ehling added that Minnesota compliance with the Data Practices Act is “better than federal agency compliance with the Freedom of Information Act”.</t>
  </si>
  <si>
    <t>Lucinda Meltabarger, administrator of the Office of Management and Enterprise Services' Human Capital Division, phone interview 2/27/15 10:15 a.m. 
Sterling Zearly, executive director of the Oklahoma Public Employees Association, telephone interview, 1 p.m. 3/3/15
Carol Shelley, executive director of the Merit Protection Commission, telephone interview, 2 p.m. 3/4/15</t>
  </si>
  <si>
    <t>Oklahoma's Ethics rules expressly require pension decision makers to recuse themselves in cases of conflict, as they are considered "state officers." 
"They are duty-bound to do that, and they do," said Tom Spencer, executive director of the Oklahoma Teachers' Retirement System. 
Spencer said he has personally witnessed recusals by pension board members but they are "few and far between." 
"That is not because they should be recusing more often. It is because the possibility that a board member will have a conflict is pretty remote. The Chairmen of Goldman Sachs or Black Rock aren’t on our pension boards," he said. 
Decision makers in the pension system do recuse themselves when a conflict of interest arises, sources said. However, sources could not provide documented cases of recusals during the period of study. 
Publicly posted bid requests for investment consultants for Oklahoma's pension funds inquire about potential conflicts of interest and ask the firms to describe how they handle such conflicts.</t>
  </si>
  <si>
    <t>The governor or any member of the governor’s cabinet would face prosecution if there were credible allegations of criminal wrongdoing. There is nothing in the state law that protects the governor or members of the cabinet from being prosecuted for corruption while in office. 
 Tennessee has a history of both parties putting politics aside when a governor is acting criminally. In 1981, former Tennessee Gov. Ray Blanton, a Democrat, was convicted of mail fraud, conspiracy and extortion for selling liquor licenses. He had also been accused of selling pardons to criminals.
 The Democrats were in control of the statehouse when Blanton, near the end of his term, pardoned 52 prisoners, including 20 convicted murderers. The Democrats ousted Blanton and swore in Republican Lamar Alexander days before his scheduled gubernatorial inauguration. 
 "I can't recall any criminal allegation coming to light," Knoxville News Sentinel writer Tom Humphrey said of the current governor and his cabinet. 
 Rick Locker, who writes for the Memphis Commercial Appeal and the Knoxville News Sentinel, agreed. He said that when officials in Tennessee do get charged, more often than not they are convicted. No one in the governor's office has been charged since the days of Blanton.</t>
  </si>
  <si>
    <t>There is no documented information that trustees and others don't abstain from investment decision votes if a real or perceived conflict of interest exists. All trustees take part in an ongoing and mandatory training in investments and ethics. These training sessions include extensive materials on conflict of interest concerns. However, a scan of minutes from board meetings of Ohio's largest pension system, the Ohio Public Employee Retirement System, shows no recusals for all of 2013 and 2014. One does turn up from the fall of 2012, however, which is outside of the study period.</t>
  </si>
  <si>
    <t>James Klahr, Executive Director, Missouri Ethics Commission, 20 March 2015, Jefferson City, Missouri, interview by email.
Scott Holste, Press Secretary, Governor's office, 6 April 2015, Jefferson City, Missouri, interview by email.
Brad Ketcher, Ketcher Law Firm LLC, St. Louis, Missouri, 2 April 2015, interview by phone.
James Klahr, Executive Director, Missouri Ethics Commission, 10 April 2015, Jefferson City, Missouri,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Aja Williams, “Former Missouri staff attorney chosen as director of state Ethics Commission,” KSDK, 27 August 2013, http://archive.ksdk.com/news/article/395012/3/Klahr-chosen-as-director-of-Mo-Ethics-Commission
Annual Report 2013, Supreme Court Office of the Chief Disciplinary Counsel, May 2014, accessed 13 April 2015, http://www.mochiefcounsel.org/reports/AnnualReport2013.pdf</t>
  </si>
  <si>
    <t>The Comptroller is a political appointee. However, there is no indication that the state auditors are hired based on nepotism, cronyism or patronage. The employees in the office regularly uncover fraud, theft and other underhanded dealings, and auditors have brought down more than one politician or thieving government official. If anything, the auditors are viewed as professionals who are up to the job. 
 In a column about Comptroller Justin Wilson, the Knoxville News Sentinel wrote that Wilson’s office reported that the Tipton County Mayor directed two city employees to help build a house for his son. 
 “It was the latest installment in a continuing and lengthy series of publicized reports of sleazy dealings by local government officials emanating from the local audit division of the office” of the comptroller, the column said. 
 The National State Auditors Association gave the Division of State Audit a peer review rating of pass for July 1, 2013, to June 30, 2014. The ratings given are pass, pass with deficiencies, and fail. 
 "We have a performance evaluation system," said Deborah Loveless, director of state audit. "We have qualifications that we have established for our staff, and we do not have any interference from the legislature or any other branch of government with respect to our hiring. And we maintain folks based on their performance." 
 Andrea Zelinksi, a reporter who covers politics for the Nashville Scene, said she had no reason nor evidence to believe the comptroller's office makes any decisions based on fear or favor. "The same goes for the Division of Audit. I don't have any knowledge of hiring or firing being based on nepotism, cronyism or patronage," she said.</t>
  </si>
  <si>
    <t>One infamous example of alleged cabinet-level crimes is available from the study period.
 In 2014, Attorney General Marty Jackley said that his office had been investigating and was preparing to bring charges against Richard Benda, former cabinet-level secretary of tourism and state development, before Benda committed suicide in 2013. In the months following Benda’s 2013 death, it was revealed Benda had double-billed the state for flights to China and had also arranged for a state grant package to be increased by $550,000 and then redirected the money to a company that he went to work for immediately after leaving state government, with the apparent intent that the company would use the money to pay his salary.
 Supporters of the governor and attorney general have said this case is an example of the system working, because charges were apparently in the works. Critics have pointed out that the charges were never filed and were not revealed until after Benda’s death, which causes some to wonder if the charges would ever have been filed had Benda lived. Additionally, there were allegations of other crimes associated with Benda’s and other state officials’ handling of the EB-5 immigrant-investor program, and there were legislative hearings about it, but no charges were filed.
 No other examples could be found of the governor or cabinet officials being investigated, charged or prosecuted, or of that failing to happen.
 There was no discussion of immunity for anyone throughout the scandal. No one was said to have immunity, and there were therefore no requests or denials to lift immunity. There were many questions about why the players were allowed to testify in writing rather than in person, but that decision was made by legislators and not the executive branch.</t>
  </si>
  <si>
    <t>Gary Goldsmith, Executive Director, Minnesota Campaign Finance and Public Disclosure Board, 7 April 2015, St. Paul, Minnesota, email interview
Jeremy Schroeder, Common Cause Minnesota, Executive Director, 10 April 2015, St. Paul, Minnesota, email interview
Rachel E. Stassen-Berger, Capitol bureau chief, Pioneer Press, St. Paul, Minnesota, 31 March 2015, in-person interview.</t>
  </si>
  <si>
    <t>Montana Code Annotated, title 5, chapter 12, part 2, section 5, 1975, http://leg.mt.gov/bills/mca/5/12/5-12-205.htm</t>
  </si>
  <si>
    <t>Elizabeth Crowell - Common Cause Mississippi lobbyist: e-mail answer to question- June 3, 2015
Mississippi Ethics Commission Executive Director Tom Hood: e-mail question-and-answer exchange - Feb. 18, 2015
Ethics Commission website, accessed July 22, 2015. http://www.ethics.state.ms.us/ethics/ethics.nsf/webpage/A_staff?OpenDocument
Bill Wheeler - former state legislator and Ethics Commission member - e-mailed answer to question - July 29, 2015</t>
  </si>
  <si>
    <t>How good is South Carolina when it comes to prosecuting crimes at a high level?
“Clearly it has prosecuted people at a high level,” said current governor Haley’s old opponent Vincent Sheheen. “I don’t think you could say that the state as a whole does not. But I would have to say there’s some bias in that. The Governor probably did things as bad or worse than Bobby Harrell or Ken Ard, but she doesn’t get that level of scrutiny. They whitewash clearly – but you did have the Speaker of the House and the Lieutenant Governor get prosecuted, so I would just qualify it by saying the state does prosecute malfeasance, whether it’s legislative or executive, but there is bias n that system. Remember the Governor appoints the head of the law enforcement agency, so there is just that kind of – there’s clearly some bias.”
Previous governor Mark Sanford was brought up on ethics charges and investigated for criminal charges, but nothing ever came of it. The Secretary of Transportation resigned when he received a DUI. There have been no prosecutions in the executive branch in recent history. As is true on a federal level, the fall from grace is usually deemed sufficient; even if, like Mark Sanford, you can just resume your political career by running for Congress.
Haley hasn’t been without serious ethical lapses of her own, which were mirrored in both her career as a S.C. House representative and as a Governor. However, she too has managed to escape unscathed – largely because no one wants to be on her bad side.
Neither the House Ethics Committee, a circuit judge, or the South Carolina Supreme Court or the S.C. Attorney General saw anything wrong with Governor Haley, while still a House representative, working for a Lexington County hospital and a Columbia engineering firm that were in sore need of her legislative influence.
A few years before her election as governor in 2010, Haley was a financially struggling member of the House of Representatives from Lexington County.  While working for the clothing firm owned by her parents, she earned a total of $22,000, according to her 2007 federal tax returns. The next year, she applied for a job at Lexington Medical Center. On her application, she said she had made $125,000 a year in her previous job and expected the same from the hospital – not quite true, but it paid off. Haley got the job and a salary of $110,000 a year, which is not bad considering that Haley, with a professional background limited to a B.A. in accounting, had absolutely no experience raising money. At the same time, she also worked as a consultant for a Columbia engineering firm.
A lawsuit filed by Republican activist John Rainey said both jobs amounted to influence-peddling, with Haley hired to gain "state approval for the hospital to build a heart center and for the engineering firm to settle a dispute over its plan to build a state farmers’ market," as the New York Times put it. Rainey's case against Haley didn't gain any traction until she was already in office -- by which time, whatever the merits of the case, it was blatantly clear no one wanted to run afoul of the new governor. First, the House Ethics Committee in 2012, after doing virtually no investigation, refused to act on the allegations; neither did a circuit judge or the Supreme Court. The S.C. Attorney General refused to pursue criminal charges of any kind.
During the controversy, Haley and her legal team made it clear that the executive branch was holding all the cards. In a particularly ballsy move, her attorney told the House Ethics Committee that his boss hadn’t actually done anything all that unusual, as politics go. So commonplace, he darkly implied, were her actions that to find Haley guilty “would not only impugn the integrity of many other members of the General Assembly, but also that of many of South Carolina’s best corporate partners: BlueCross BlueShield of South Carolina, Michelin, AT&amp;T, Time Warner Cable, and several others.”
“Politicians used to hide the fact that they were in bed with big corporations,” said South Carolina Policy Council resident Ashley Landess. “Now they brag about it? And expect us to celebrate it? And now they tell us not to question it or we’re going to make these big corporations angry? That’s crazy.”</t>
  </si>
  <si>
    <t>Lobbyists file semiannual disclosure reports, which include spending on items or events over $50, their principals, compensation and legislative issues covered.
Dave Ress, reporter at the Daily Press, said there is wide variety on the quality of the disclosures and details can be "pretty sparse." 
He wrote a newspaper story detailing how lobbyists will divide a dinner check among their principals, getting the dinner below the $50 reporting threshold. (And if lobbyists don't report it on their disclosures, legislators may not report it either.) At other times, for large events, lobbyists may not say where an event took place, how many people attended and even how many public officials or which ones attended, all of which is requested information.</t>
  </si>
  <si>
    <t>The auditor general takes his guidance from South Dakota Codified Law 4-2-6, which requires his staff to be “qualified by special training and experience.” Additionally, Legislative Audit follows professional standards promulgated by the U.S. Government Accountability Office and the American Institute of Certified Public Accountants, which require that staff be technically competent to conduct engagements to which they are assigned. 
Also, the Department of Legislative Audit has been peer-reviewed by the National State Auditors Association and received a passing grade. The review included “the office’s organizational structure and the policies adopted and procedures established to provide it with reasonable assurance of performing and reporting in conformity with applicable professional standards in all material respects.”</t>
  </si>
  <si>
    <t>No such law exists. 
Massachusetts law does not require the regular auditing of executive branch statement of financial interests that are required to be filed each year. The statute requires the state Ethics Commission to inspect statements to ensure the filer has complied and the statement is not “deficient” but it does not require regular auditing. 
The state Ethics Commission’s rules and regulations state it will not review each individual record submitted to ensure it complies with every facet of the law, such as the redaction of financial account numbers.   
M.G.L., Chapter268B, Section 3 states that "(f) inspect all statements of financial interests filed with the commission in order to ascertain whether any reporting person has failed to file such a statement or has filed a deficient statement. If, upon inspection, it is ascertained that a reporting person has failed to file a statement of financial interests, or if it is ascertained that any such statement filed with the commission fails to conform with the requirements of section five of this chapter, then the commission shall, in writing, notify the delinquent; such notice shall state in detail the deficiency and the penalties for failure to file a statement of financial interests; (...)".</t>
  </si>
  <si>
    <t>The Judicial Branch is exempt from Maine's Freedom of Access Act (FOAA). In practice, this broad exemption was put to the test in 2014 in Shawn Asselin v. Superior Court (Yor-14-167), when an inmate at a correctional center in Maine was denied pictures and videos held by the court related to a highly-publicized prostitution case in Maine. The court answered, simply, "Request Denied," with no further explanation.
 After due litigation, the case was brought before Maine's Superior Court and subsequently, the Supreme Court. In Memorandum of Decision 15-3 (issued 1/22/2015), the state's highest court affirmed that "the Superior Court correctly concluded that FOAA does not apply to the Judicial Branch." 
 All other branches of government and agencies are subject to FOAA, notwithstanding the 19 specific exemptions (and the hundreds that stem from it) cited in the Act. Email correspondence and open meetings are not subject to blanket exemptions of any kind. 
 There have, however, been isolated instances in 2013 and 2014 in which agencies have wrongfully claimed exemptions from, or tried to circumvent, the state's access to information law.
 In MaineTodayMedia vs. State of Maine, (2013 ME 100), Maine’s Superior Court overturned the Attorney General’s denial of a newspapers request under FOAA to inspect and copy 9-1-1 call transcripts related to a homicide. The Attorney General had unsuccessfully argued that the documents were “intelligence and investigative information” in a pending criminal matter — but the court found that no exemption existed for 9-1-1 transcripts, and that confidential information could be redacted if necessary.
 A lack of legal clarity surrounding access to working papers also occasionally confounds FOAA requests.
 In 2014, the Attorney General investigated the shredding of working versions of a document related to a controversial contract selection process by employees of the Maine's Center for Disease Control office. A Maine newspaper requested the documents via FOAA, but by then, they had been destroyed. The Attorney General determined that neither the state, nor the CDC, had provided formal guidance on how such working drafts should be retained — and found no provable civil or criminal violations. The burden of proof in these cases is high and thus, this loophole is easy to exploit. The Right to Know Advisory Committee has recommended addressing the issue through further training, and the Legislature has subsequently proposed a "Code of Ethics" for senior-level employees that could help guide such actions in the future.
 Legislative working papers are also the subject of a long-standing exemption, this one explicitly codified in FOAA, that forbids citizens access to legislative “working papers” during the legislative session. While these documents become public after the session ends, Maine journalists lament that by then, it is often too late — a vote has already taken place. While legislators adhere to this law and over-reach is rare, in practice, it hinders the public's understanding of a critical piece of the legislative process.</t>
  </si>
  <si>
    <t>Both State Auditor Rich Gilbert and Inspector General Patrick Malay say there has been no pressure to hire based on nepotism, cronyism or patronage.
"If anybody contacts us,” Gilbert said, “we tell them this is the process you need to follow. We take those applications and we evaluate those applications based on the person's qualifications. I don't feel there is any influence for us to hire anybody's nephew or somebody's son or wife."
Inspector General Patrick Maley established a code of conduct not long after taking office which specifically forbids nepotism. 
“You may not cause the employment, promotion, or transfer of a family member within your supervisory or management area of responsibility, nor participate in a discipline action of a family member.”</t>
  </si>
  <si>
    <t>The independence of the Idaho Secretary of State’s office has been legend for the past 50 years, under both longtime Secretary of State Ben Ysursa, who retired Dec. 31, 2014 after serving for 12 years, and his even-longer-serving predecessor, the late Pete Cenarrusa. Both built reputations for even-handed, non-political approaches to state elections, establishing a record of investigating violations regardless of the party or connections of those involved, and standing up for the rights of all Idaho voters to participate in the process.
The office has just changed hands. The new Secretary of State is Lawerence Denney, a nine-term GOP state representative and the former speaker of the House. Denney has a history of intense partisanship, including attempting unsuccessfully to fire his own appointee to the state’s citizen redistricting commission because he believed she had been too accommodating to the other party. He was the first House speaker in Idaho history to be ousted by a member of his own party, in 2012. Nevertheless, Denney has pledged to try to emulate the non-partisan approach taken by his two predecessors in handling Idaho elections. His record is not yet established, so the independence of the office under his administration is yet to be determined.</t>
  </si>
  <si>
    <t>Political patronage is not a factor in the appointment and retention of the chief elections officer and his staff, and the independent Elections Commission has rebuffed multiple attempts to fire the chief elections officer over perceived incompetence. However, the commission has sometimes had the appearance of so carefully not succumbing to political pressure that it allows blatant errors to be committed without ramifications for the chief elections officer or staff.
The Elections Commission cleared the chief elections officer of wrongdoing after a bungled 2014 primary election in a storm-ravaged district resulted in last-minute polling place changes that left voters unsure where to vote, and, in an unrelated polling place the misplacement of absentee ballots that weren't counted until long after the results were tallied and published. The actions followed problems in the 2012 election where the wrong ballots were sent to polling places.</t>
  </si>
  <si>
    <t>There have been no investigations or prosecutions of the governor or cabinet members in recent years, nor have there been any criminal allegations.
In cases of immunity, that is up to state prosecutors under the control of the elected attorney general, and state judges.</t>
  </si>
  <si>
    <t>The state's Ethics Commission reviews asset disclosure forms as a matter of compliance, but there is no third party outside audit.
The Ethics agency is not considered independent, but is part of the executive branch. There is no legal requirement for an audit, merely for a review under state ethics law.
The legislative branch files its asset disclosure forms with the Ethics Commission, but has its own Ethics Committee and ethics advisor.
The judiciary also files asset disclosure forms which are available at the Maryland Judiciary headquarters in Annapolis and also has its own counsel to advise. 
Asset disclosure forms are reviewed by each branch's counsel and staff.</t>
  </si>
  <si>
    <t>The state has a good, functional public records law. But there’s consistent effort by the administration and, consequently, executive branch agencies to fight back and not disclose records when requested.
 The law was changed in 2008 and 2009 to make the records in the governor’s office publicly available, where they once were not. Exemptions were made for “deliberative process” to allow the governor to hear unfettered advice. However, agency officials have concluded that the exemption covers them as well, with the net effect being that very few records are made public. “The whole thing has really gotten warped,” said Robert T. Scott, head of the Public Affairs Research of Louisiana, a 65-year-old government policy analysis and advocacy group whose board is made up of business executives, academics and professionals.
 The routine response for most, if not all, government agencies, is to wait three days, then specify a time needed to locate the records, usually 10 days, then to claim an exemption.
 For instance, The Advocate, a daily newspaper, tried to obtain records involving the appointment of an advisory committee to help select a new police chief. The Baton Rouge mayor claimed a “deliberative process” exemption, which is for the governor's use. Mayor-President Kip Holden then backed off that exemption, saying he didn’t want the panel bothered by the media or the public.
 During Hurricane Katrina, a large number of people from New Orleans moved to Baton Rouge, doubling the size of the city. Police officers and state troopers from New Mexico and Michigan came to help police the abruptly enlarged city. These Michigan officers wrote reports to the Baton Rouge Police Department claiming that Baton Rouge officers routinely harassed black people, resorted to unnecessary violence and conducted illegal searches that they considered abusive.
 The Advocate filed a public information request to make those reports public. BRPD initially said the records were exempted from public dissemination because they would violate provisions of an agreement with the police labor association. The Advocate said this was not an exemption in the state law and threatened to file suit. BRPD then claimed that the records were part of an internal affairs review. The Advocate filed suit and, eventually, the First Court of Appeal ruled police officers “do not enjoy a reasonable expectation of privacy with respect to records concerning only how they discharge their official duties.”
 The decision was appealed to the Louisiana Supreme Court, and the records were released in 2010. The subsequent article, published two years after the request, prompted a review by the U.S. Department of Justice. The case continues to this day, and in April 2014, the district attorneys association unsuccessfully attempted to pass legislation that would specifically exclude public release of internal investigation records.
 Government agencies also routinely use the state law as a shield to circumvent public meetings' rules.
 For instance, citing rules on oral presentations to the state Public Service Commission, which regulates utility rates in Louisiana, PSC Chairman Eric Skrmetta shut down testimony before proponents of a program promoting energy efficiency had an opportunity to testify at a public hearing in February. The PSC then voted down the program.
 After attempts to resolve the issue, the Alliance for Affordable Energy, the Sierra Club of Louisiana and the Louisiana Environmental Action Network in April filed a lawsuit in Baton Rouge’s 19th Judicial District Court, alleging that the commission improperly refused in February to permit program supporters to speak against its abolition. The move violated the state’s Open Meetings Law, according to the lawsuit petition.
 As part of a settlement, Skrmetta relented in May and heard the testimony. The PSC again voted down the program.
 In January 2015, Skrmetta repeated in an interview, almost verbatim, a prepared statement he had read as part of the lawsuit settlement, saying he was following rules set by the PSC and that it was not his intention to deny testimony to anyone.
 In another example, the Board of Regents, which oversees policies for the state’s public universities, colleges and technical schools, held a series of interviews with potential candidates in October at an airport hotel in suburban New Orleans. The regents denied public records' requests to identify the interviewee candidates for commissioner of higher education.
 They held the interviews, one at a time, before an ad hoc committee of regents whose membership did not constitute a quorum necessary to invoke the open meetings law.
 Regents’ chairman Bubba Rasberry said the candidates were not official, so the preliminary meetings were not covered under state law. The eventual selection was among those interviewed at the airport hotel.</t>
  </si>
  <si>
    <t>The Secretary of State is a partisan elected position in Georgia and some decisions made by the office during the study period have been alleged to show favor towards the Secretary of State's party (Republican).
During the 2014 gubernatorial campaign a group called “The New Georgia Project” set out to register 120,000 minority voters throughout Georgia. It was spearheaded by Stacey Abrams, a prominent Democrat and Georgia's House Minority Leader. When local county officials flagged some voter registrations as potentially fraudulent, the Republican Secretary of State initiated an investigation. Some Democrats called the investigation a “witch hunt,” and argued that the number for fraudulent registrations is expected when registering thousands of new voters and that the number of fraudulent ballots is within the national average for such drives. The investigation into the registrations is still ongoing. 
Meanwhile, a separate lawsuit was filed against the Secretary of State by the National Lawyers Committee for Civil Rights charging that thousands of voter registrations that were properly filled out were lost in the system and had not being processed. A judge, hearing the case threw out the allegation just days before the November 4 election.</t>
  </si>
  <si>
    <t>The Board of Ethics has authority to oversee and review the disclosures but is not required to audit them regularly. However, there are penalties and sanctions for filling out the disclosures incorrectly, improperly or in an untimely manner. 
 A review of ethics board charges indicates that occasionally the reports are looked at when irregularities are pointed out.</t>
  </si>
  <si>
    <t>When criminal allegations become public and appear to have substance, executive branch members are held accountable for their actions. 
Recent examples include former State Treasurer Rob McCord, who resigned Jan. 30 for misusing the power of his office to acquire campaign contributions and Attorney General Kathleen Kane, who is currently being investigated for the leak of protected materials (a grand jury recently recommended criminal charges for perjury, false swearing and official oppression and obstruction).</t>
  </si>
  <si>
    <t>No such law exists. 
Maine law does not explicitly require that state legislature income disclosure statements be regularly, or even randomly, audited.
The Maine Ethics Commission is charged only with ensuring “a statement substantially conforms to the requirements,” and has the broad authority to “investigate complaints alleging violation of legislative ethics against any legislator…” and to “administer the disclosure of sources of income by Legislators,” but is not required to conduct or contract auditing. 1 §1013</t>
  </si>
  <si>
    <t>The Division of Elections is under the Secretary of State, and the head of the department is hired by the Secretary of State, meaning politics will be relevant in any decision. Ronald Labasky and John Whittles agreed that the department simply is not insulated and cannot be considered an independent entity, and said that it sometimes bends discretion toward whichever party is in office. 
"Since the head of the department is appointed by the governor, virtually every major decision by the will be presented to his office prior to being released," Labasky explained. "For instance, the early 2013 memo attempting to limit where absentee ballots can be returned by voters." He's referring to restrictions placed by Secretary of State Ken Detzner on voters returning absentee ballots in 2013, which some worried would suppress voter turnout. The state's power to issue such directives on local elected officials was in question. 
Although it's outside the period of study, Whittles brought up a national matter -- the 2000 presidential election -- during which Secretary of State Katherine Harris utilized her discretion for the benefit of her party’s candidate to the extent that she could, in her attempt to stop the recount. A year later, it also came out that eligible Florida voters were wrongly prevented from casting their ballots -- some were dropped from voter registries and others blocked from registering. Nearly all were Democrats, and about half of were African-American. The program that disfranchised these legal voters was made possible by Governor Jeb Bush, Secretary of State Katherine Harris and Division of Elections Director Clay Roberts.  
A representative for the Division of Elections defended the division. "Under the direction of the Secretary of State, the Division of Elections operates impartially to serve all citizens of Florida to ensure fair and accurate elections," she said.</t>
  </si>
  <si>
    <t>There is no evidence of political actors directly interfering with the work of the Office of the State Elections Commissioner during the  study period. 
The chairman of the Delaware Republican Party also claimed that "partisan politics" infiltrated multiple recounts in a 2014 Kent County Recorder of Deeds race, which resulted in a tie an the appointment of the Democratic candidate by Delaware Governor Jack Markell. Republicans have appealed the decision to Delaware's Supreme Court. Nevertheless, there's no direct evidence that political leaders imposed  their will on the recounts.</t>
  </si>
  <si>
    <t xml:space="preserve">Kentucky does not have a law that requires the legislative asset disclosure forms to be regularly audited, and the Kentucky Auditor of Public Accounts does not audit the legislative branch. 
However, Kentucky Revised Statute Chapter 6, Section 666, Subsection (7) mandates that the Kentucky Legislative Ethics Commission "determine whether the required statements and reports have been filed and, if filed, whether they conform with the requirements of this code." It goes on to instruct the commission to "promptly give notice" to the filer to correct any errors, fill in any blanks or explain why any information was omitted. 
Furthermore, KRS 6.666(14) gives the Legislative Ethics Commission the authority to "contract with any public or private agency" for any purpose "necessary to discharge the duties of the commission," which can include outside auditors if irregularities arise. </t>
  </si>
  <si>
    <t>No such law exists
Hawaii law focuses on the expenditure of funds in regulating whether a noncandidate committee is operating independently of a candidate and is silent on whether the contribution of funds by a candidate to an independent noncandidate committee is considered "coordination."
“Independent expenditures means an expenditure expressly advocating the election or defeat of a clearly identified candidate that is not made in concert or cooperation with or at the suggestion of the candidate, the candidate committee, a party, or their agents," under the Hawaii Campaign Spending Commission rules.
Candidates can contribute up to $25,000 to political parties and the spending is not treated as a direct contribution, as long as the money is not earmarked. If it is earmarked, it is subject to the contribution limits. 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An election period is the time from the day after the general election through the day of the next general election.
Campaign contributions under Hawaii law must go to a committee, whether it is a candidate committee, a noncandidate committee or a Super-PAC.  Candidates are barred from making contributions to or coordinating with Super-PACs that are allowed to raise and spend unlimited amounts. Super-PACs are barred from coordinating campaign contributions or expenditures with candidates.  Hawaii's campaign finance laws have recently been upheld by the 9th Circuit Court of Appeals.</t>
  </si>
  <si>
    <t xml:space="preserve">In Oklahoma, the governor and state cabinet officials can be investigated, charged and prosecuted without any claims of immunity from criminal actions. 
In January 2015, the state secretary of finance, Preston Doerflinger, was arrested for by Oklahoma City police on a complaint of actual physical control of a vehicle while under the influence of alcohol. He was not given any special treatment, according to news reports. 
In March 2013, members of the state's Pardon and Parole Board (three of which were appointed by the governor), were charged by the Oklahoma County District Attorney for alleged Open Meeting Act violations. The governor expressed her disapproval of Prater's decision, but did not attempt to interfere with the prosecution. Ultimately, the board members reached an agreement with the District Attorney and avoided misdemeanor convictions.
The District Attorneys are independently elected and have the power to prosecute criminal conduct without interference from the governor's office, explained Wayne Greene, editorial pages editor of Tulsa World. </t>
  </si>
  <si>
    <t>An official of the Dayton development Coalition was fired in 2014 and fined for ethics violations. Ohio's governor in the mid-2000's was the first convicted of criminal charges in state history, and the following governor had investigations of cabinet members prior to 2010, when the current governor won election. However, the current inspector general, who is responsible for executive branch investigations, has been widely criticized for concentrating on trivial cases - in contrast to his predecessor, who took on governors and top officials from both major parties. The governor does not control whether immunity can be granted or lifted.</t>
  </si>
  <si>
    <t xml:space="preserve">It is rare in Kentucky for a state government agency to claim an exemption when there is none in the law. What is unclear is how often agencies fail to hand over all of the records and email correspondence in compliance with a records request because there is no independent review process to make sure agencies are handing over all the documents that are responsive to individual requests. 
In the most prominent example of a conflict over an open records request, the state Health and Family Services Cabinet claimed it had no records in response to two newspapers' request for files related to cases of fatal or near-fatal abuse and neglect of children being monitored by state social service employees. After a circuit judge ruled the cabinet had "willfully circumvented" the open records law, the agency appealed to the Supreme Court in April 2014 and continues to fight the release of those records. 
Based on a review of other appeals to the attorney general's office over 2013 and 2014, most other violations of open meetings and open records laws were attributed to local government entities, usually because of ignorance of the law. </t>
  </si>
  <si>
    <t>Despite staff and resource cuts, the enforcement agency largely continues to assert its oversight functions, seemingly with little regard to political pressure. 
There is just one public instance in which political forces at least appeared to influence the agency's decision-making. In the months before the November 2014 election, the state Republican Party  complained to the State Elections Enforcement Commission (SEEC) about a mass mailing promoting the re-election of Gov. Malloy that was to be paid for with federal Democratic Party money. There was some delay before the agency determined that it lacked jurisdiction in the matter although, at the same time, it blasted the Democrats' move as circumventing and violating state clean-election laws.
But months after the elections, SEEC continued to investigate the Republicans' complaint about the illegal use of federal money in a state election. On March 17, 2015, the agency voted to issue an "investigatory subpoena" in its probe.
During the reporting period, SEEC has knocked heads with the leadership of the Office of Governmental Accountability (OGA), the super agency created in 2011 to oversee all nine state watchdogs. OGA's executive administrator is an appointee of the governor and reports directly to him. 
In several instances during the 2013-14 state election cycle, in addition to the mass mailing controversy, SEEC was asked to investigate actions about use of federal party money by the Democratic Malloy administration.
In September 2013, the CEO of Northeast Utilities (NU), the state's largest utility and a major state contractor, sent an email to 50 of his senior managers that read, “The next gubernatorial election is upon us, and I am asking each of you to join me in financially supporting Connecticut’s Governor Dannel P. Malloy.” NU is on a long list distributed by SEEC of state contractors who are prohibited from contributing to state campaigns. But the CEO asked his subordinates to give to the state Democratic Party's federal account, which pays for campaigns for federal office. The solicitation netted contributions of about $50,000. 
A Greenwich resident filed a complaint with SEEC, which voted in January 2014 to investigate. Eight months later, the commission issued its report, which said that because the contributions were deposited into the state party's federal account, the commission "lacks the authority ... to sanction the conduct." It concluded that "the content of the [NU] solicitation ... is both offensive and disturbing and violates the spirit and intent of the Connecticut State Contractor ban."</t>
  </si>
  <si>
    <t>There have been no such cases in the time frame of this study, but governors are not immune from prosecution. A previous governor, Mike Easley, took what's known as an Alford plea in 2010 regarding a campaign finance violation in 2006. That means he didn't admit guilt but agreed the evidence of failure to properly report campaign contributions could have led to a guilty verdict, and it amounts to a felony conviction. He was fined $1,000 plus court costs. The board of elections had previously fined his campaign $100,000 for the violations.  The law hasn't changed since then.</t>
  </si>
  <si>
    <t>Auditing of disclosure forms is not mentioned in the Iowa Code and, according to Chief Clerk of the Iowa House Carmine Boal, the disclosures are not regularly audited.</t>
  </si>
  <si>
    <t>There has been no criminal allegations leveled against the governor or state cabinet officials during the study period. However both the governor as well as state cabinet officials can be investigated and charged if there are allegations. 
The most recent case happened in 2008 when the former head of the state workers compensation office, Workforce Safety and Insurance, was convicted of misspending state funds.</t>
  </si>
  <si>
    <t>Under Kansas law, the asset disclosure forms of legislators, known as statements of substantial interest, may be audited by the executive director of the Governmental Ethics Commission but there is no requirement that they be.</t>
  </si>
  <si>
    <t>Because the Elections Division is overseen by the Secretary of State, who is a partisan elected official, there is the perception of political interference in the election process in Colorado, but it doesn't have to do with fear or favor.
 The Secretary of State can choose a deputy who plays a large role in elections administration. Members of the Election Division of the Secretary of State’s office sign affidavits or contracts saying they will not participate in partisan election activity. 
 Gerry Cummins, Vice President of the Voter Service project at the League of Women Voters of Colorado, said she’s been monitoring the election process since 1980 and cannot think of any examples where political pressure interfered with the elections office. 
 The staff is protected because they are classified state employees, said Elena Nunez, director of Colorado Common Cause, which runs the Just Vote! Colorado Election Protection program. But because the Secretary of State is a partisan elected official, what he or she does involving elections can open them to accusations of being politically motivated. 
 In 2013, Republican Secretary of State Scott Gessler waged a public campaign against alleged voter fraud at the same time he was running for governor of Colorado. 
 From the Colorado Independent: 
 “Soon after taking office in 2011, Gessler, a longtime Republican election lawyer, claimed there were 16,000 noncitizens registered to vote in Colorado. Soon after, he said he identified 11,805 people as potentially fraudulent voters because they used noncitizen identification for drivers’ licenses with which they registered to vote.
 Those figures, he said, backed up his claims that there was a “gaping hole” in the state’s voting system.
 But Gessler’s numbers were off — way off – even as he alerted a congressional panel about Colorado’s purported rash of voter fraud.
 Several county clerks, the officials who actually carry out elections, were skeptical about Gessler’s voter fraud figures, saying they didn’t add up. They asked for specifics.
 The Secretary of State’s office used a federal database to run names of voters it deemed to be suspicious. Gessler’s staff identified 155 noncitizens who were registered to vote. Among them, 35 people — out of 3.5 million registered voters statewide — had cast ballots. That’s .001 percent of Colorado’s voting population.”
 One man who had been prosecuted and cleared of voter fraud, said this to the Independent about politics and the person in charge of running Colorado elections. 
 “What happened here is that the secretary of state convinced a district attorney to target someone who was trying at a very basic level to get people involved in democracy. Together, they abused the judicial system to blow things out of proportion and incite constituents.”
 And a Democratic district attorney in Boulder who investigated and cleared all 17 instances of alleged voter fraud sent to his office by Secretary of State said of the investigation: "Local governments and county clerks do a really good job regulating the integrity of elections, and I'll stand by that record any day of the week. We don't need state officials sending us on wild goose chases for political reasons."
---
Peer Reviewer Comment: Agree.
Nothing prevents the Colorado Secretary of State from acting in a completely partisan manner. In addition to the "voter fraud" issue mentioned by the author, the Republican Secretary of State issued an "Emergency Rule" at 5:00 p.m. on Election Day, purporting to order the Adams County Clerk and Recorder not to count ballots cast for the Democratic nominee for a school board seat. This would have the effect of making the Republican candidate, who was soundly defeated at the polls, the new school board member. [Unbeknownst to the incumbent Democratic candidate, boundary lines had been redrawn and she no longer lived in the district she represented. However, she was certified to the ballot and no one challenged her eligibility during the statutory period for challenges to candidate eligibility. A district judge quickly blocked the rule from taking effect, and the Colorado Supreme Court affirmed that decision. In a later ruling on the same election, the Colorado Supreme Court ruled that when, as here, an ineligible candidate makes it on the ballot unchallenged, votes for that candidate must be counted and then the vacancy filled as provided by law - meaning, in this case, that a Democratic Party vacancy committee would fill the seat. Citizens were forced to litigate two cases to the Colorado Supreme Court to block the Secretary of State's election night partisan activities.</t>
  </si>
  <si>
    <t>The lobbyists do not quite file quarterly. From the Secretary of State's lobbying handbook: "Disclosure reports for lobbyists, lobbyist employers, and lobbying firms are due three (3) times per year: January 25 (covers period of July 1–December 31); April 25 (covers period of January 1–March 31); July 25 (covers period of April 1–June 30)."
The reports include itemized expenses, amounts received and time spent lobbying per client, but not by bill number.
The reports are public documents, accessible via the Secretary of State's website.</t>
  </si>
  <si>
    <t>No such law exists.
 If a candidate helped raise funds for an outside group only the money that the group contributes to the candidate's committee is subject to individual limits. The group can spend the rest of the money without limit.</t>
  </si>
  <si>
    <t>The executive branch does not have immunity from investigation and prosecution in New York, and judges have consistently held that executive privilege may only be used in limited circumstances.
 Although no governor or cabinet member has been prosecuted since 2013, as of March 2015 U.S. Attorney Preet Bharara has been reported to be investigating Gov. Andrew Cuomo due in part to Cuomo's 2014 disbanding of the Moreland Commission to Investigate Public Corruption. Cuomo dissolved the panel after it started investigating him.</t>
  </si>
  <si>
    <t>Indiana's legislative ethics code does not include any provision calling for or authorizing any type of auditing of the lawmakers' asset disclosure statements, called financial disclosure statements. They have to be filed annually with the principal clerk of the House or secretary of the Senate, but they are not required to be inspected or audited. The only provision that encourages lawmakers and candidates to file is that failing to file statements or filing false statements constitutes "disorderly behavior" under the legislative ethics code and can be punishable by the House or Senate. But the types of punishment are not spelled out, only that they could include expulsion.</t>
  </si>
  <si>
    <t>An unlimited amount of funds raised in this case can be put toward political ad buys that are not expressly advocating for a candidate. 
That said, there is a coordination law (it's just not very effective). If any coordination occurs, and fundraising would count as coordination, such expenditures would not be considered independent.
(12)(a) “Independent expenditure” means an expenditure by a person for the purpose of expressly advocating the election or defeat of a candidate or the approval or rejection of an issue, which expenditure is not controlled by, coordinated with, or made upon consultation with, any candidate, political committee, or agent of such candidate or committee. An expenditure for such purpose by a person having a contract with the candidate, political committee, or agent of such candidate or committee in a given election period is not an independent expenditure.
(b) An expenditure for the purpose of expressly advocating the election or defeat of a candidate which is made by the national, state, or county executive committee of a political party, including any subordinate committee of the political party, an affiliated party committee, a political committee, or any other person is not considered an independent expenditure if the committee or person:
7. Arranges, coordinates, or directs the expenditure, in any way, with the candidate or an agent of the candidate.</t>
  </si>
  <si>
    <t>There are no documented cases in recent years of cronyism, nepotism or patronage in the office of the Rhode Island auditor general.
The law requires employees with accounting backgrounds and education, which minimizes the potential for abuse by cronyism, nepotism or patronage. "I've been fortunate in that I've been able to hire qualified people," says Rhode Island auditor general Dennis Hoyle.
Tim White, an investigative reporter for WPRI-Channel 12, says that he hasn't seen any signs of this at the agency. There has been no evidence that he's seen unqualified people being hired.</t>
  </si>
  <si>
    <t>Lobbying disclosure records are made available at the lobbyist page of the Utah government website. Lobbyists report spending but not compensation.  A license application contains requirements to list the names of officials contacted and about which issues. The reports also require lobbyists to list expenditures made on behalf of specific bills and more general issues.  Expensed that are required to be reported include lodging, travel, and daily expenditures more than $10. Reports appear to in compliance with this statute.
 It should be noted that because of a narrow definition of who is a "lobbyist," not all those who are influencing government decisions are required to report spending or compensations. For example, there is a large loophole for owners of private businesses and employees in government relations roles who "lobby" or influence policy or law, but are not considered lobbyists under the law and normally do not register as lobbyists. Therefore, attempts to influence the executive branch by this class of advocates is not tracked and has no check or balance.</t>
  </si>
  <si>
    <t>Interview, Peter Sturges, attorney and former Executive Director of the Massachusetts State Ethics Commission, Boston MA, Feb. 6, 92015, by email and telephone
Interview,  David Giannotti, Public Education and Communications Division Chief,  Massachusetts State Ethics Commission, Boston, MA, by telephone and email, Jan. 23 and March 18, 2015
All sources accessed on Jan. 23, March 18, April 1, April 9, 2015
Massachusetts state reps told to be careful with recommendations for public sector jobs following State Ethics Commission advisory, staff, State House News Service, Boston, MA, February 19, 2013
http://www.masslive.com/politics/index.ssf/2013/02/massachusetts_state_reps_told.html
Commission on Judicial Conduct, Annual Report, 2014
http://www.mass.gov/cjc/2014AnnualReport.pdf</t>
  </si>
  <si>
    <t>Rules of the House of Representatives, 15 January 2015, accessed 27 April 2015, http://house.mo.gov/billtracking/bills151/rules/rules.pdf
List of Members, Officers, Committees and Rules of the Senate, 2015, 27 April 2015, http://www.senate.mo.gov/15info/rules/RuleBook.pdf</t>
  </si>
  <si>
    <t xml:space="preserve">Lawrence Glazer, member, State Ethics Board, email conversation, March 17, 2015               
Lynn Jondahl, former Ethics Board chair, email conversations, March 17-20, 2015                  
John Gnodtke, general counsel, Michigan Civil Service Commission, phone interview, April 10, 2015, email conversations, April 10 and 12                       </t>
  </si>
  <si>
    <t>State law Sections 27-103-101 through 27-103-139 - JOINT LEGISLATIVE BUDGET COMMITTEE; LEGISLATIVE BUDGET OFFICE - (1984): www.lexisnexis.com/hottopics/mscode/
State law Section 5-3-51  (1973) and Section 5-3-71 - JOINT LEGISLATIVE COMMITTEE ON PERFORMANCE EVALUATION AND EXPENDITURE REVIEW - (1989): www.lexisnexis.com/hottopics/mscode/
Legislative Budget Office: www.lbo.ms.gov/index_files/pubs.htm</t>
  </si>
  <si>
    <t xml:space="preserve">Lobbyists whose compensation exceeds $1,000 a quarter – a standard that covers nearly all full-time lobbyists – file monthly reports that lists their expenditures for picking up the tab for drinks, meals, entertainment and certain types of travel but the reports don’t require lobbyists to list specific legislation or bill numbers, only categories of issues.  
Most lobbyists get their reports in on time rather than face a $500 late-filing  fee. </t>
  </si>
  <si>
    <t>The Secretary of State is a partisan, elected position. Holders of the office have traditionally acted in an independent and bipartisan manner. 
Debra Bowen, a Democrat who held the post for eight years through 2013, refused for instance to endorse any candidates in any races, including her fellow Democrats. Her successor, Alex Padilla, who took office in January 2015, has promised to increase voter participation and transparency of campaign finance reporting through greater use of technology.</t>
  </si>
  <si>
    <t>Michael Lord, executive director, Maryland ethics commission, interview 3/12/15;
Michael Dresser, Baltimore Sun reporter, interview, 3/21/15,
Jennifer Bevan-Dangel, Common Cause, telephone interview, 2/24/15
Interview with Dea Daly, Ethics Advisor, Maryland Department of Legislative Services by telephone 3/27/15
Gary Kolb, executive secretary, Maryland Commission on Judicial Disabilities, email 4/29/15</t>
  </si>
  <si>
    <t>Minnesota Statutes, Chapter 3, Section 3.97, 2014, https://www.revisor.mn.gov/statutes/?id=3.97</t>
  </si>
  <si>
    <t>Lobbyists do not file spending reports in Tennessee. The employer, not the lobbyist, does the report, said Dick Williams, state chair of Common Cause of Tennessee. 
 By law, employers are required to file semiannually, and the reports only lists the range of amount of lobbyist compensation and expenditures. Also, the employer reports only list the areas they are trying to influence, such as education or health care. They don’t list bill numbers.</t>
  </si>
  <si>
    <t xml:space="preserve">No such law exists.
There appears to be no specific legal provision in Delaware election law limiting donation limits for outside groups that have received fundraising assistance from candidates that stand to benefit from their spending. People or committees making so-called "independent expenditures," political spending that is allowed to advocate expressly for or against a candidate, may not coordinate spending decisions with candidates. Delaware law says that political spending made in "connection" with a campaign should count against donation limits. But no provisions define fundraising as coordination or a "connection" that would limit spending to contribution limits defined in Delaware law. § 8012 </t>
  </si>
  <si>
    <t>Jonathan Wayne, Executive Director, Maine Ethics Commission, 20 January 2015, Augusta, Maine, in person interview.
BJ McAllister,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</si>
  <si>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 xml:space="preserve">Before the passage of Public Act 13-180, if an expenditure was made "pursuant to a general or particular understanding," it was assumed to be "coordinated," thus subject to spending rules. 
But in a 2014 ruling after the passage of PA 13-180, the State Elections Enforcement Commission (SEEC) said the definition of "coordinated" had been narrowed, allowing more events to raise more or even unlimited amounts of money for a candidate. 
Since its passage, if a candidate participates in a fundraising event that raises money for her, it can be considered coordinated only if it's held 45 days or less before an election, if the event specifically promotes the success of the candidate (or the defeat of her opponent), or if the candidate is an officer in the entity holding the event. Otherwise, it can be assumed that the spending of the raised money is an independent expenditure -- and more of the proceeds can be contributed to the candidate.
 </t>
  </si>
  <si>
    <t>Lobbyists file expense reports annually.
 Information from the reports is ostensibly made available online, but not actual copies of the reports and little to no information is available in the online system. Many listings show no expenses whatsoever; some listings list expenses but no amounts; and the listings tie expenses to a general subject but not to specific legislation.
 Among the few listings that can be found with expenses, all that is listed is the expense and amount, such as “copies” and “$10.”</t>
  </si>
  <si>
    <t>State Investment Board members regularly review conflict of interest rules and other ethics policies in the board’s governance manual, according to head of the Retirement and Investment Office.
Lawmakers who have oversight of pension activities say they have not heard of any instances in which SIB members failed to recuse themselves when needed. A Democratic source complained that SIB members may rely too much on the recommendations of investment consultants Callan Associates when it comes to hiring investment managers rather than look at North Dakota-based investment managers.
There has been a report accusing SIB member and State Treasurer Kelly Schmidt of collusion with a major private-equity firm that may violate conflict of interest rules. In April 2014, former Gen. David Petraeus, an executive with KKR, visited the state's oil fields with Schmidt. Schmidt had already arranged a business trip for SIB members to visit with KKR in New York City at that point but she accepted a plane ride on the firm's corporate jet to the oil fields.
She cleared the ride with legal counsel, who stated that it would not be a conflict because "KKR does not have any current or pending business relationship" with the SIB. Because she had already arranged the New York trip, it appeared that there could've been a pending business relationship.
So far, a search of the SIB minutes and the website SIB shares with the state Retirement and Investment Office shows no discussion of any deal with KKR. That is there has not been an opportunity to see if Schmidt would recuse herself. However, the incident is noteworthy in any discussion of conflicts of interest and recusal mechanisms.</t>
  </si>
  <si>
    <t>Terry Casey, chairman, State Personnel Board of Review, Columbus, 1-23-15 telephone interview 
George Elmaraghy, former chief, Division of Surface Water, Ohio Environmental Protection Agency, 3-25-14 email
Why did George Elmaraghy lose his job? Steve Benen, MSNBC, Oct. 2, 2013: http://www.msnbc.com/rachel-maddow-show/why-did-george-elmaraghy-lose-his-job
Former EPA watchdog reaches settlement with state after ousting, Darrel Rowland, The Columbus Dispatch, May 24, 2014: http://www.dispatch.com/content/stories/local/2014/05/23/former-epa-watchdog-reaches-settlement-with-state-after-ousting.html</t>
  </si>
  <si>
    <t>State Government, Alabama Title 41, Chapter 16, Section 75, 2001.
http://alisondb.legislature.state.al.us/alison/codeofalabama/1975/coatoc.htm, accessed May 27, 2015.</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</si>
  <si>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Bruce Smith, Attorney, Drummond-Woodsum, 17 February 2015, email interview.
Retiring justice calls for dramatic changes to Maine court system, Judy Harrison, Bangor Daily News, 15 February 2015,
http://bangordailynews.com/2015/02/15/news/bangor/retiring-justice-calls-for-dramatic-changes-to-maine-court-system/</t>
  </si>
  <si>
    <t>Barry Erwin, head of the Council for a Better Louisiana, in-person interview, Feb. 16, 2015
Robert Scott, president, Public Affairs Research Council, in-person interview, Feb. 19, 2015
Jan Moller, executive director of the Louisiana Budget Project, in-person interview, Feb. 5, 2015
Melissa Landry, executive director, Louisiana Lawsuit Abuse Watch, in-person interview, May 22, 2015.
Valarie Willard, communications director of the Louisiana Supreme Court, telephone interview on May 22, 2015</t>
  </si>
  <si>
    <t xml:space="preserve">A.S. 36.30.300, Single Source Procurements, (http://www.touchngo.com/lglcntr/akstats/Statutes/Title36/Chapter30/Section300.htm), accessed Feb. 22, 2015; 
KTUU public records request of the Department of Administration (request was about all sole-source contracts valued $250k or more from 2010 to 2015). </t>
  </si>
  <si>
    <t>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John Cheves, Lexington Herald-Leader, accountability reporter, 23 January 2015, Lexington, Kentucky, phone interview.  
Tom Loftus, Louisville Courier-Journal, Frankfort bureau chief, 21 January 2015, Frankfort, Kentucky, phone interview.</t>
  </si>
  <si>
    <t>There is no such law.</t>
  </si>
  <si>
    <t>Stuart Savelkoul, assistant executive director of political advocacy for North Dakota United, interviewed by phone from Bismarck, N.D., Feb. 4, 2015. North Dakota United represents state employees and K-12 teachers.
Ken Purdy, director of Human Resources Management Services, email, Feb. 19, 2015.
Carolyn Nelson, Democratic state senator from Fargo, N.D., and member of Senate Government and Veterans Affairs Committee, interviewed by phone from Fargo March 14, 2015.
Ryan Johnson, "NDSU professors, Planned Parenthood team up," The Forum of Fargo (N.D.)-Moorhead, Jan. 2, 2013.
Ryan Johnson, "‘Legal question’ prompts NDSU to freeze sex ed funds," The Forum of Fargo (N.D.)-Moorhead, Jan. 17, 2013.
Ryan Johnson, "NDSU Faculty Senate president blasts Bresciani," The Forum of Fargo (N.D.)-Moorhead, Jan. 18, 2013.
Ryan Johnson, "Bresciani tells why he froze sex-ed funds," The Forum of Fargo (N.D.)-Moorhead, Jan. 23, 2013.
Ryan Johnson, "NDSU sexual education program now a go," The Forum of Fargo (N.D.)-Moorhead, Feb. 15, 2013.
Ryan Johnson, "Amendment could again halt NDSU sex ed program," The Forum of Fargo (N.D.)-Moorhead, March 19, 2013.
Robin Huebner, "'There's nothing else like this in Fargo or in N.D.,'" The Forum of Fargo (N.D.)-Moorhead, March 9, 2015.</t>
  </si>
  <si>
    <t xml:space="preserve">No such law exists.
There is no law specifically addressing funds spent by an outside group in support of a candidate who helped raise the group's funds. If the outside group was expressly advocating the election or defeat of a clearly identified candidate and there was cooperation or consultation between the outside group and the candidate, then the expenditure would constitute a campaign contribution and be subject to the $2,000 contribution limit. (§ 7-6-201 (4,8, 11), § 7-6-203).  
The law is silent on whether fundraising would amount to coordination. Meanwhile, if the outside group was engaging in “issue speech” and  not using “magic words” such as “vote for” or “vote against,” then, during the period of study, that would constitute completely unregulated speech in Arkansas with no restrictions or limits whatsoever (coordination would be allowed in this scenario). </t>
  </si>
  <si>
    <t>There is a lot of controversy here.  Sources say the problem is there is no good way to tell because information is so scant. They say that while SEC pay-to-play rules ban investment firms from contributing to the state Treasurer's election campaigns, law firms representing these firms aren't banned from contributions, thus raising the possibility of conflict of interest and the need for recusal. Legally, recusal is not an option because the Treasurer has sole responsibility for investment decisions and  must make them. If she recused, there would be no one legally authorized to make the investments.  As of June 3, 2015, the Treasurer's office has not responded to this or other questions about the pension fund.</t>
  </si>
  <si>
    <t>State law requires a review of conflict-of-interest rules and procedures every three years. The most recent review, completed in February 2013, found no problems and noted that decision-makers were aware of recusal policies.
Decision-makers with state pension funds are subject to strict reporting requirements, says Matthew Sweeney of the Office of the State Comptroller, and must disclose quarterly their personal financial interests in order to prevent insider trading. Advisory board members are prohibited from certain financial interests and must recuse themselves in certain other cases.
A spokesman for the state comptroller, Matthew Sweeney, declined to say whether decision-makers have recused themselves since 2013.</t>
  </si>
  <si>
    <t>Lobbyists are generally good about filing reports at the required time periods, and also reporting the issue they are lobbying, but not as reliable on specific bill numbers, when applicable. While they report the rate that they are being paid, either by the month or by the legislative session, they do not report any expenditures. 
Lobbyists file reports monthly during the legislative session, from January to June, and also have to file within 30 days of the end of the session and at the end of the calendar year. The reports should include the matter they lobbied on, specific bill numbers if relevant, and amounts paid. Lobbyists of the executive branch must file at least every six months, and also when they stop being a lobbyist for a particular client.</t>
  </si>
  <si>
    <t>No such law exists. Sole sourcing is not addressed in the law.</t>
  </si>
  <si>
    <t>West Virginia Code requires a purchasing director to certify in writing that there is only one source of a product or service, but it also requires him to notify other vendors of the proposed contract to determine for sure that there are no other suppliers. He is also required to list every single-source supplier annually.</t>
  </si>
  <si>
    <t>Carol Williams, GEC executive director, telephone interviews Feb. 18, 2014 and June 15, 2015.                          
Ethics Commission annual report, 2014: http://ethics.ks.gov/GECSummaries/Annual%20Report%202014.pdf                           
Newspaper search, 2013-present.</t>
  </si>
  <si>
    <t>Phone interview with Michael C. Byrne, Raleigh lawyer involved in public personnel litigation. 
Article by Craig Jarvis, http://www.newsobserver.com/2014/02/15/3624732_whistle-blower-finds-himself-fired.html?rh=1. 
See Ledford vs. NC Department of Public Safety. http://www.ncoah.com/hearings/decisions/osp/13%20OSP%2012223.pdf
Article by Gavin Off http://www.charlotteobserver.com/2014/08/18/v-print/5111133/ex-employee-sues-medical-examiners.html. 
Asheville Citizen-Times Article Dec. 31, 2014, by Julie Ball, Judge sides with John Ledford over firing
http://www.citizen-times.com/story/news/local/2014/12/31/judge-sides-ledford-firing/21112267/
State Employment Statistics
http://www.oshr.nc.gov/Employee%20Stats/stats.htm</t>
  </si>
  <si>
    <t>Interview: Inspector General Cynthia Carrasco, Jan. 15, 2015, by phone. 
Interview: James Clevenger, chairman, State Ethics Commission, March 2, 2015, by phone. 
Interview: Ray Scheele, political science professor at Ball State University, and co-director of the Bowen Center for Public Affairs, Feb. 9, 2015, by phone.</t>
  </si>
  <si>
    <t>Agencies must submit sole-source contracts to the Department for Enterprise Services and make the contracts available for public inspection no fewer than 10 working days before the proposed starting date of the contract. 
 Agencies must provide documented justification for sole-source contracts to the department when the contract is submitted and must include evidence that the agency posted the contract opportunity at a minimum on the state's enterprise vendor registration and bid notification system.</t>
  </si>
  <si>
    <t>Michael Cuevas, Roemer Wallens Gold &amp; Mineaux, Attorney, March 17, 2015, New York, phone; 
Edward Walsh, New York Department of Civil Service, Public Information Officer, June 3, 2015, New York, email; 
Civil Service Commission, Department of Civil Service, accessed March 25, 2015, http://www.cs.ny.gov/commission/</t>
  </si>
  <si>
    <t>Megan Tooker, executive director and legal counsel, Iowa Ethics and Campaign Finance Board, Feb. 5, 2015, telephone interview
Steve Davis, communications director, Iowa Judicial Branch, Feb. 26, 2015, email
About, Judicial Qualifications Commission, accessed April 21, 2015
http://www.iowajqc.gov/about/
Membership, Judicial Qualifications Commission, accessed April 21, 2015
http://www.iowajqc.gov/about/Membership/</t>
  </si>
  <si>
    <t>Because most board members are required to come from the membership of the funds, and most members do not work or have experience in finance, they tend not to have conflicts of interest. Recusals are rare, but they do occur.</t>
  </si>
  <si>
    <t xml:space="preserve">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Andy Shaw, president and chief executive officer, Better Government Association, email interview, June 17, 2015. </t>
  </si>
  <si>
    <t>Lobbyists in Oregon file spending reports every other month. Lobbying reports include the amounts of money spent and a description of the agency for which work was conducted, but they do not include bill numbers or itemized expense reports. 
Compliance with filings is usually good. Lobbyists are subject to fines if they do not complete their filings - one of the few things that the Oregon Government Ethics Commission keeps on top of is filing deadlines - and so the fines are generally effective in compelling regular reporting.</t>
  </si>
  <si>
    <t>There are no indications that NHRS’s decision-makers have failed to recuse themselves in situations involving potential conflicts of interest in recent years. Even board members who have disagreed with the course the NHRS has taken in recent years say staff and members of the board and investment committee are conscientious about avoiding conflicts of interest. 
At the same time, recusal does not appear to be a common practice. Only one member of the NHRS’s investment committee recused himself from votes in 2014, on two occasions in March and April, according to meeting minutes.</t>
  </si>
  <si>
    <t>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
Paul Gessing, Rio Grande Foundation, president, 10 April 2015, via phone.</t>
  </si>
  <si>
    <t xml:space="preserve">In Oklahoma, legislative lobbyists are required to file monthly reports during the first six months of the year while the legislature is in session, and then one for remainder of the year. Executive lobbyists file quarterly reports. 
Sources said lobbyists are disciplined about filing the required reports, to avoid getting in trouble with the Ethics Commission.  
These spending reports feature categories for meals purchased, gifts, events, conferences, including amounts, but they do not feature bill numbers or topics of discussion. </t>
  </si>
  <si>
    <t>A review of Public Employees' Retirement System board meeting minutes from 2014 found two cases of board members abstaining: one involving a vote on a lawsuit in which the board member's employer was a party to the case, and a benefits appeal by a beneficiary with whom a board member had a personal relationship. There were no recusals related to financial interests.
It's difficult to judge whether board members are recusing themselves when they have financial conflicts, because Nevada does not require them to file financial disclosure statements, as they are part-time appointees earning less than $6,000 per year for their service.</t>
  </si>
  <si>
    <t>Brian Kane, assistant chief deputy Idaho Attorney General, interviewed Monday, Dec. 29, 2014, in his office at the Idaho Capitol
Brent Hill, president pro-tem, Idaho Senate, interviewed Jan. 5, 2015, by telephone
Rebecca Boone, Idaho correspondent, Associated Press; Tuesday, Jan. 6, Associated Press office, downtown Boise
Scott Bedke, Speaker of the House, in his office at the Idaho Capitol, Thursday, Jan. 8, 2015
Peter Morrill, vice president, Idahoans for Openness in Government, Tuesday, Jan. 13, 2015, by telephone
Leo Morales, assistant director, and Ritchie Eppink, legal director, ACLU of Idaho, Tuesday, Jan. 13, 2015, by conference call
“Otter names Kathy Simpson, wife of Rep. Mike Simpson, to Judicial Council,” Zach Hagadone, Boise Weekly, July 1, 2013, http://www.boiseweekly.com/CityDesk/archives/2013/07/01/otter-names-kathy-simpson-wife-of-rep-mike-simpson-to-judicial-council
Phil Reberger bio, Sullivan-Reberger lobbying firm website, accessed Jan. 28, 2015, http://www.idaho-politics.com/phil-reberger.php
Idaho Judicial Council website, accessed Jan. 28, 2015, http://www.judicialcouncil.idaho.gov/</t>
  </si>
  <si>
    <t>Nebraska Investment Council policy requires board members to report potential conflicts of interest to the Nebraska Accountability and Disclosure Commission and to recuse themselves from deliberations and voting in those instances where a conflict exists (http://www.nic.ne.gov/policy/ethics.pdf).
Members of the Nebraska Public Employees Retirement Board also must report potential conflicts of interest.
There are no known instances of NIC or NPERS board members failing to disclose a conflict and recusing themselves when appropriate.</t>
  </si>
  <si>
    <t>Star-Ledger statehouse reporter Brent Johnson, 3/19/15 phone interview  
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The appointment of Joe DiVincenzo's son looks like a Christie patronage hire:  By Star-Ledger Editorial Board on October 03, 2014:  http://www.nj.com/opinion/index.ssf/2014/10/the_hiring_of_joe_divincenzo_jr_looks_like_a_christie_patronage_job_editorial.html  
UN-CIVIL WARS: CHRISTIE ADMINISTRATION PUSHING FOR SWEEPING CIVIL SERVICE CHANGES, MARK J. MAGYAR | MAY 1, 2013: http://www.njspotlight.com/stories/13/04/30/un-civil-wars-christie-administration-pushing-for-sweeping-civil-service-changes/</t>
  </si>
  <si>
    <t>Virtually all lobbyists file spending reports as Ohio law requires, three times a year. Several had been dodging this requirement, but greater attention on deadlines from the legislative inspector general - plus a bit of publicity - has mitigated but not solved the problem. A few, however, have been prosecuted criminally for failing to file accurate, detailed reports to cover up illegal activity.</t>
  </si>
  <si>
    <t>Norman Patenaude, New Hampshire Personnel Appeals Board, commissioner 2014-present, employment law attorney, law professor, Feb. 17, 2015, Lowell, Mass., phone
Joseph Casey, New Hampshire Personnel Appeals Board, chairman, member 2006-
present, Feb. 11, 2015, Lowell, Mass., phone
Patrick Wood, New Hampshire Personnel Appeals Board, commissioner 1997-2014, attorney, Feb. 19, 2015, Lowell, Mass., phone
New Hampshire Statutes, Chapter 98-E, “Public Employee Freedom of Expression,” Section 98-E:2, 2008
http://www.gencourt.state.nh.us/rsa/html/vi/98-E/98-E-mrg.htm
New Hampshire Statutes, Chapter 21-I:48 Approval of Governor or Council Not Required, 1986
http://www.gencourt.state.nh.us/rsa/html/i/21-i/21-i-mrg.htm</t>
  </si>
  <si>
    <t>There have been no documented cases of state employee retirement system employees failing to recuse themselves from potential conflicts of interest during the study period. Scott Simon, executive director of the Missouri Department of Transportation and Highway Patrol Employee Retirement System, notes that he is not aware of any decision-maker “having a need” to recuse him or herself during the study period.</t>
  </si>
  <si>
    <t>Historically, there have been very few instances requiring Montana Board of Investments members or staff recuse themselves. 
There have been no recent examples of recusal, or failure to recuse. The director can think of no instances requiring recusal during more than 20 years of involvement with Board of Investments.</t>
  </si>
  <si>
    <t>Lobbyists must file spending reports once a year and only for expenditures exceeding $60 per person per event.
A state representative said the infrequency of the reports and the fact that they aren’t online makes it very difficult for anyone to track lobbyists’ spending reports for accuracy; certainly it would be difficult to recall which state official was at a function that happened months ago.
The $60 rule also makes it easier to evade reports, if lobbyists wish it, the state representative said. A lobbyist could buy dinner for a state official everyday of the year and not meet the $60 per person per event threshold. Groups of lobbyists could divide the checks up in such a way that the cost of a dinner for each state official in attendance stay below the threshold.
Spending reports for three lobbyists representing North Dakota cities were obtained for the purposes of this study. No spending was listed in any of the reports because the lobbyists said none exceeded $60.</t>
  </si>
  <si>
    <t>Richard McCann, Executive Director, Nevada Association of Public Safety Officers, Las Vegas, NV, April 24, 2015, by phone
Ruben Garcia, Professor, William S. Boyd School of Law, University of Nevada Las Vegas, Las Vegas, NV, April 29, 2015, by phone
Tracy DuPree, Member, Nevada Employee-Management Committee, Las Vegas, NV, April 23, 2015, by phone</t>
  </si>
  <si>
    <t>Les Kondo, Hawaii State Ethics Commission, executive director, Honolulu, Hawaii, 2 February 2015, telephone 
Ian Lind, longtime investigative and government reporter, 22 April 2015, Honolulu, Hawaii, email and telephone
Testimony of the Hawaii State Ethics Commission on HB 1465, Making Appropriations, Les Kondo, Hawaii State Ethics Commission, Executive Director, 4 February 2015, http://www.capitol.hawaii.gov/Session2015/Testimony/HB1465_TESTIMONY_FIN_02-04-15_.PDF</t>
  </si>
  <si>
    <t>Don Jones, Hohenlohe, Jones Law Offices, Employment Attorney, 7 April 2015,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
Judge overturns reduction in Montana public employee benefits, Dennis Carlson, KXLH, 14 March 2015, http://www.kxlh.com/story/28264578/judge-overturns-reduction-in-montana-public-employee-benefits</t>
  </si>
  <si>
    <t>Decision-makers at the state-run pension fund regularly recuse themselves from any action and from the online search and experts interviewed, there are no documented cases of leadership failing to remove themselves from such conflicts of interest.</t>
  </si>
  <si>
    <t>If a public body determines that there is only one practical source for the item or service procured, the body must put the reasoning in writing, along with the contractor and date of contract award and publish the notice.</t>
  </si>
  <si>
    <t>Dirk Hood, human resources administrator, Nebraska Department of Labor, phone interview, April 16, 2015
William Wood, chief negotiator/administrator, Nebraska Department of Administrative Services, phone interview, April 21, 2015
Marshall Lux, state ombudsman, in-person interview, Capitol, Feb. 27, 2015</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</si>
  <si>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Merit Agencies, Missouri Merit System, Office of Administration, accessed 18 May 2015, https://oa.mo.gov/personnel/job-applicants/missouri-merit-system/merit-agencies</t>
  </si>
  <si>
    <t>Section D of Bulletin 3.5, which carries the weight of law according the counsel to the governor, states that “every reasonable effort should be taken to promote a competitive solicitation process when selecting a contractor,” but accepts that “in extraordinary circumstances, negotiating with only one contractor may be appropriate."
 Those circumstances could include emergency repairs "when time is critical” or “when only one contractor is capable of providing the needed service or product.” 
 In those cases, the Secretary of Administration must be informed at least two weeks before the execution date of the contract. For road-building and other transportation contracts, the Federal Highway Administration "requires state transportation agencies to undertake special scrutiny" of such bids, according to the Secretary of Transportation.</t>
  </si>
  <si>
    <t>Lobbyists consistently file at least quarterly, as the law requires. Sometimes they must file even more than quarterly, as when the legislature is in session and the lobbyists or principals hold an event and spend money on transportation, lodging, food, beverages and entertainment, which is allowed under the ethics act when the events are for a large number of legislators -- a chamber of commerce dinner and the like.  They do not generally list whom they lobbied or the issue or bill they lobbied on as they are not required to do so.</t>
  </si>
  <si>
    <t>Brenda Scott, President, Mississippi Alliance of State Employees, April 9, 2015, Jackson, Mississippi, interview.
Tom Hood, Executive Director, Mississippi Ethics Commission, Jackson, Mississippi, April 30, 2015, interview.
SB 2804 Passes; Eliminates MDOC from State Personnel Board, Candice Cole, WJTV,  April 2, 2015.
http://www.wjtv.com/story/28711956/sb-2804-passes-eliminates-mdoc-from-state-personnel-board</t>
  </si>
  <si>
    <t>"Coordination" between candidates and outside groups that spend to help elect those candidates or defeat their opponents is prohibited, but the coordination is defined in terms of the expenditure, not the fundraising. That is, helping to fundraise for an outside group does not demonstrate coordination. Coordination, according to Arizona statute, only pertains to when an outside group is spending to help elect, or defeat the opponents of a candidate. 
A candidate could, for instance, make an appearance at an outside group's event and even solicit contributions to the group, but a violation of coordination prohibitions would only occur if the group's expenditures were coordinated with the campaign of the candidate.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</si>
  <si>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New York lobbyists are required to file spending reports every two months, including compensation, expenses, subject matter and bill numbers, among other details. Most, but not all, active lobbyists file reports as required.</t>
  </si>
  <si>
    <t>Not only does the director of the Division of Elections serve "at the pleasure" of the lieutenant governor under Alaska law, the division's budget is included in the budget of the Office of the Governor. However, according to all three sources, there has not been a decision made by the Division which that was construed as being based on the fear or favor to the Lieutenant Governor, his party or his allies during the study period.
Elections director Gail Fenumiai has served under the past four lieutenant governors -- 2008 to present -- and there are no examples of the division making decisions based on criticism or praise from state officials. 
"I have always wondered whether the Division of Elections would be a problem given that it falls under the lieutenant governor's office, but it doesn't seem to be a partisan entity," says Rep. Les Gara, D-Anchorage. 
Senate President Kevin Meyer, who has served in the Legislature for more than a decade, agrees that there has not been a problem with partisanship from the division. However, there's no systemic protection against future political interference in the duties of the division.</t>
  </si>
  <si>
    <t>The government may award a contract for a procurement item without competition if the procurement officer determines there is only one source for the procurement item o5 the award to a specific supplier, service provider, or contractor is a condition of a donation that will fund the full cost of the supply, service, or construction item. It can also be approved if the procurement item is needed for trial use or test.</t>
  </si>
  <si>
    <t>Melissa Landry, executive director, Louisiana Lawsuit Abuse Watch, in-person interview, Jan. 20, 2015 and March 6, 2015
Robert Scott, Public Affairs Research Council, in-person interview, Feb. 19, 2015
Kevin Kane, Pelican Institute, in-person interview, Jan. 21, 2015</t>
  </si>
  <si>
    <t xml:space="preserve">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Michael Stevens, Isaacs &amp; Isaacs, attorney and publisher of Kentucky Court Report, 6 February 2015, Louisville, Kentucky, email interview. 
Jimmy Shaffer, Kentucky Judicial Conduct Commission, executive secretary, 2 February 2015, Frankfort, Kentucky, email interview.
Evaluation of the Judiciary Serving Jefferson County, KY, Louisville Bar Association, 2014 edition, https://www.loubar.org/UserFiles/files/Judicial%20Evaluation%20Archives/2014%20Judicial%20Evaluation%20Comparative%20FINAL%20DRAFT.pdf, accessed 6 February 2015. </t>
  </si>
  <si>
    <t xml:space="preserve">Sole sourcing – essentially the equivalent of a no-bid contract – is limited by Section 2155.063 of the Texas Government Code, which declares that “a purchase of or a contract for goods or services shall, whenever possible, be accomplished through competitive bidding.” Section 21.55.067 (Proprietary Purchases) states that for a product that is proprietary to one vendor: "The agency head or the presiding officer of the agency's governing body must sign the written justification.
The written justification must:
•explain the need for the specifications;
•state the reason competing products are not satisfactory;  and
•provide other information requested by the commission.
Chuks Amajor, interim director of the Texas Procurement and Support Services (TPASS), which is responsible for state purchasing through the Comptroller’s Office, says that most state contracts that are handled by the comptroller are competitively bid except in limited cases directed by statute.  
Those exceptions would include products made by vendors for the Texas Institute for the Blind and Handicapped and products made by prisoners under a program the Texas Correctional Industries program.     </t>
  </si>
  <si>
    <t>Ashley Erickson, Assistant Communications Coordinator, Minnesota Association of Professional Employees, 20 March 2015, Shoreview, Minnesota, phone interview
Jennifer Munt, Director of Public Affairs &amp; Public Policy, AFSCME, 15 April 2015, St. Paul, Minnesota, phone interview 
John Pollard, Legislative and Communications Director, Minnesota Management and Budget, 24 March 2015, St. Paul, Minnesota in-person interview</t>
  </si>
  <si>
    <t>Ron Keefover, former public information officer for Office of Judidical Administration, telephone inteview Feb. 26. 2015.  
Kansas Judicial Branch website: http://www.kscourts.org/Cases-and-Opinions/opinions/default.asp                                                                                    
Independent Contractor Compliance website, October 2014: http://independentcontractorcompliance.com/2014/10/06/fedex-hit-with-avalanche-of-independent-contractor-misclassification-rulings/                                                               
Gloria Farha Flentje, Wichita attorney, telephone interview May 12, 2015         
Bernie Lumbreras, 18th Judicial District Court Clerk, telephone interview May 13, 2015</t>
  </si>
  <si>
    <t xml:space="preserve">John Gnodtke, general counsel, Michigan Civil Service Commission, phone interview, April 10, 2015, email conversations, April 10 and 12                                 
Civil Service Commission database https://civilservice.state.mi.us/nxt/gateway.dll?f=templates&amp;fn=default.htm&amp;vid=dstars:dstars02                                                                                                                                   
Nick Ciaramitaro, former state representatives, Michigan legislative director, American Federation of State, County and Municipal Employees union, phone interview, June 29, 2015          </t>
  </si>
  <si>
    <t>Lobbyists do comply in filing their activity reports quarterly; their expenses and salaries annually, ELEC Deputy Director Joe Donohue says. Lobbyist Cullen McAuliffe concurs.</t>
  </si>
  <si>
    <t>The elections division of the Secretary of State’s Office generally is considered to be an unbiased and non-partisan operation. The division’s main responsibilities include overseeing the election process, in conjunction with county and city election officials, and gathering campaign finance reports from candidates and political action committees. But it has no legal enforcement authority. Kim Chandler, political reporter for the Associated Press, said she’s heard criticism in recent years of state law not requiring more proactive enforcement of campaign and finance and ethics filing requirements, but none about the elections division’s actions. “I’m not aware of any decisions people thought were political,” Chandler said.
But the secretary of state is an elected position. “The officeholder sets the agenda and sets the tone in terms of people attempting to interfere,” said Ed Packard, chief of the elections division. He said the elections division staff hasn’t had much problem with pressure in recent years. 
The most recent scandal involving the secretary of state’s office was one in which Packard played a central role. He filed a complaint against his former boss, Secretary of State Nancy Worley, in 2010 alleging that a letter Worley sent seeking campaign contributions from her staff violated state election laws. At the time, Packard was running against Worley for the Democratic nomination to the secretary of state’s office. The Attorney General’s Office pursued the case and Worley was indicted, but a judge later dismissed the felony charges against her and she entered a “best interest” plea on a misdemeanor charge. Packard said several people in the elections division did leave their jobs during that period because they were uncomfortable working there. But Packard, a merit system employee, he said he never felt any backlash for his actions. 
The Attorney General’s Office is known as a more political operation in general than the Secretary of State’s Office. However, Kim Chandler said she knew of no election-related cases during the study period for which it appeared political decisions had influenced whether a case was prosecuted.</t>
  </si>
  <si>
    <t>State law says that the chief procurement officer shall "identify goods or services that may not be procured by competitive means because of the existence of a single source of supply. The chief procurement officer shall submit to the procurement commission, for approval rules, policies, and procedures prescribing the manner in which such procurements may be accomplished, which may include noncompetitive negotiation. Sole source goods and services shall be purchased only in accordance with these rules, policies, and procedures approved by the procurement commission.” Tenn. Code Ann. § 12-3-504</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</si>
  <si>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Interview, John Marra, counsel general for the Massachusetts Division of Human Resources, Boston, Jan. 20, 2015, by telephone
Explanation of whistleblower protections from Massachusetts Inspector General website:
http://www.mass.gov/eopss/whistleblowerfraud-waste-and-abuse-information.html – website accessed March 20, 2015</t>
  </si>
  <si>
    <t>Interview: John Trimble, Indianapolis attorney with Lewis Wagner LLC, president of the Indianapolis Bar Association, past member of the Indiana Commission on Judicial Qualifications, Feb. 9, 2015, by phone. 
Interview: Kathryn Dolan, Supreme Court public information officer, Feb. 16, 2015, by email.
Indianapolis Star article, "Indiana Supreme Court dismisses 'right to work' challenge," by Tony Cook, Dec. 17, 2014; www.indystar.com/story/news/politics/2014/12/17/indiana-supreme-court-dismisses-right-work-challenge.</t>
  </si>
  <si>
    <t>No such law exists. 
All sources accessed on Jan. 28, 2015:
Massachusetts General Laws, Chapter 12A, Section 8, YEAR
http://www.malegislature.gov/Laws/GeneralLaws/PartI/TitleII/Chapter12A/Section8
Massachusetts Budget Process
https://malegislature.gov/Budget/Process</t>
  </si>
  <si>
    <t>Sue Esty, legislative director, AFSCME Council 3 Maryland, email 4/27/15 via AFSCME spokesman Jeff Pittman
Asst. Atty. General Clifon Gray, telephone interview, 4/27/15
Maryland health exchange director resigns after questions about vacation, Baltimore Sun, 12/7/13 http://bit.ly/1zsz68V</t>
  </si>
  <si>
    <t>Management and Budget Act, 1984, Michigan Code Sections MCL 18.1391, 18.1393 http://www.legislature.mi.gov/(S(vnme1wfjf2p11ww2g2vovdvi))/mileg.aspx?page=MCLBasicSearch</t>
  </si>
  <si>
    <t>Steve Davis, communications officer, Iowa Judicial Branch, Dec. 19, 2014, email
Archive of Opinions for the Iowa Supreme Court, accessed April 7, 2015
http://www.iowacourts.gov/About_the_Courts/Supreme_Court/Supreme_Court_Opinions/Opinions_Archive/index.asp
Supreme Court of Iowa Oral Arguments Schedule, accessed April 7, 2015
http://www.iowacourts.gov/About_the_Courts/Supreme_Court/Oral_Argument_Schedule/
Archive of Opinions of the Iowa Court of Appeals, accessed April 7, 2015
http://www.iowacourts.gov/About_the_Courts/Court_of_Appeals/Court_of_Appeals_Opinions/Opinions_Archive/</t>
  </si>
  <si>
    <t>Brenda Kielty, Public Access Ombudsman, 9 January 2015, Augusta, Maine, email interview.
U.S. Department of Labor Letter to Maine Dept. of Labor Commissioner Jeanne Paquette, 27 February 2014, https://docs.google.com/file/d/0B0KSu-hvIqPqaF9pSmJoUV9uRmxfSUZ4RjEzUDdScFNEa21R/edit?ref=inline
Federal probe finds LePage’s actions created ‘pressure to be more sympathetic to employers’, Sun Journal, 27 February 2014,
http://bangordailynews.com/2014/02/27/politics/federal-probe-finds-lepage-pushed-jobless-benefits-appeals-officers-to-show-bias-toward-employers/
LePage stirs ruckus after calling state workers ‘corrupt’, Eric Russell, Bangor Daily News, 27 April 2012,
http://bangordailynews.com/2012/04/27/politics/lepage-stirs-ruckus-after-calling-state-workers-corrupt/
Healthy Maine Partnerships’ FY13 Contracts and Funding, Report No. SR-CDCHMP-13, December 2013, http://www.maine.gov/legis/opega/reports/CDCHMP%20Final%20Report%20as%20revised%20January%202014%201-28-14.pdf
The Lobbyist in the Henhouse, Colin Woodard, Portland Press Herald, 16 June 2013, http://www.pressherald.com/interactive/lobbyist_in_the_henhouse_dep_series/
Memo: LePage inserted himself in religious discrimination case against Moody’s Diner, John Christie and Naomi Schalit, Maine Center for Public Interest Reporting, 18 February 2015,
http://pinetreewatchdog.org/memo-lepage-inserted-himself-in-religious-discrimination-case-against-moodys/
Memorandum, Maine Human Rights Commission, 6 February 2015,
https://www.documentcloud.org/documents/1669900-sneirson-mhrc-memo.html</t>
  </si>
  <si>
    <t>No such law exists. 
The Maryland Constitution of 1776 said that each house of the Maryand General Assembly was to set up its own rules. From that, the Rules Committees were established, and they determine what committees shall comprise the House and the Senate.
http://msa.maryland.gov/msa/mdmanual/06hse/html/com/06rulexf.html
Maryland Annotated Code, Oct. 2014, State Government Title 2-1103 - 1105, responsibilities of standing committees, including the Budget and Tax committee (Senate) and the Appropriations Committee (House) http://www.mgaleg.maryland.gov/webmga/frmStatutesText.aspx?article=gsg&amp;section=2-1103&amp;ext=html&amp;session=2015RS&amp;tab=subject5 
Gen Assembly  website explains form and function  on Budget and Taxation (Senate) here http://mgaleg.maryland.gov/webmga/frmMain.aspx?pid=cmtepage&amp;tab=subject7&amp;id=b%26t&amp;stab=01 
The House equivalent is the Appropriations Committee. 
The Maryland Manual explains the committee, its origins and functions here: http://msa.maryland.gov/msa/mdmanual/06hse/html/com/01app.html</t>
  </si>
  <si>
    <t>The Audits Division has competitive promotional exams for every position. Only its director works at will. Deputy directors and all other staff are protected by a union, and the positions are hired according to professional standards. 
Outside agencies that train auditors with the division have high praise for the training that they receive at the entry level, and the Audits Division staff is known to receive training beyond that. The division's workers are frequently seen presenting at trade group meetings and appear to work to a high level of professionalism. They are regarded as good presenters and good analysts.</t>
  </si>
  <si>
    <t>Maine Revised Statutes Title 3, Chapter 24, Section(s) 521, 1981.
http://www.mainelegislature.org/legis/statutes/3/title3sec521.html
Maine Revised Statutes Title 3, Chapter 37, Section(s) 991, 2001.
http://legislature.maine.gov/statutes/3/title3sec991.html</t>
  </si>
  <si>
    <t>Cases of governors and state officials being charged with crimes in New Hampshire have been infrequent in recent years. The most serious allegations of official wrongdoing occurred in 2012, just prior to the study period. 
 The state attorney general’s office began investigating complaints from a whistle-blower at the Department of Employment Security that the agency’s commissioner and deputy commissioner used their positions to get their daughters on the payroll of the agency and rig their layoffs so they could collect unemployment benefits. 
 The attorney general’s office had concluded that there were sufficient grounds to convene a grand jury on charges of violating conflict-of-interest and nepotism rules and misusing public funds. After the investigation was revealed in July, the commissioner and deputy commissioner stepped down. There are no records indicating the two were ever charged with crimes.</t>
  </si>
  <si>
    <t>Louisiana Revised Statutues 24:651-656 Joint Legislative Committee on the Budget, passed 1976, effective March 10, 1990, amended 1981 and 1997
http://www.legis.la.gov/Legis/Law.aspx?p=y&amp;d=84178 
Louisiana Revised Statutes 39:51 General Appropriation Bill Effective July 1, 1989. Amended 1997, 2003, 2009, 2011, 2013, 2014
http://www.legis.la.gov/Legis/Law.aspx?d=96450 
Louisiana Constitution Article VII Section 10 and Section 11 Expenditure of State Funds, amended 1990, 1993, 1997, 1998, 2001, 2002, 2003, 2006, 2007, 2011 and 2012
http://www.legis.la.gov/Legis/law.aspx?d=206526</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</si>
  <si>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John Schroeder, Republican state representative from Covington and frequent critic of the state’s civil service system, in-person interview, Feb. 25, 1025
Kevin Kane, executive director of the Pelican Institute, a conservative policy analysis research and advocacy group, in-person interview, March 6, 2015.
Public Investigation of Marshall E. Pierre, State Civil Service Commission, Docket I-17937, January 2015. (pdf attached) 
State Civil Service General Circular 2015-001: Prohibited Political Activity, accessed April 13, 2015
http://www.civilservice.louisiana.gov/files/general_circulars/2015/GC2015-001.pdf
“Supt. John White: Bobby Jindal’s budget would force major layoffs in education department Will Sentell, The Advocate, March 3, 2015
http://theadvocate.com/news/acadiana/11738663-125/white-says-jindal-budget-would</t>
  </si>
  <si>
    <t xml:space="preserve">There are no publicly documented cases of cronyism, patronage or nepotism in the Oklahoma State Auditor and Inspector's office from 2013 to present. 
The office has a fairy stringent application process that guards against any such hiring decisions, reports State Auditor and Inspector Gary Jones. 
Anyone who applies must submit a formal application and only candidates with proper qualifications are forwarded onto several managers for review. Potential hires who make it past those steps then interview with the manager they would be working for, as well as prospective co-workers. 
Jones said his office is "the least partisan and most professional" in the state of Oklahoma. 
Jones, a Republican, has been praised by media and politicians on both sides of the aisle for his non-partisan actions as auditor, including the Oklahoma Observer article. </t>
  </si>
  <si>
    <t>During the time frame for this study, there have no prosecutions of the governor or state cabinet officials for crimes. No credible charges were brought against the governor or state cabinet officials. There is no provision for executive immunity.
 Gov. Sandoval's predecessor, Republican Jim Gibbons, faced an FBI corruption investigation in his one term in office. He was eventually cleared of wrongdoing in the probe to determine whether he received gifts from a software company that received military contracts while Gibbons was in Congress. During his term as governor, Gibbons also went through a messy divorce and lawsuits involving his private and public activities.</t>
  </si>
  <si>
    <t>The Government Transparency and Campaign finance commission is to “determine whether the required statements and reports have been filed and, if so, whether they conform to the requirements of this chapter;” (§ 21-5-6 (b) (8)). 
 The law does not spell out the frequency of the audit nor that audits must be performed. 
 The department only has an internal goal of performing random audits of five percent of the statements filed.</t>
  </si>
  <si>
    <t>Members of the executive branch are liable for prosecution for any crimes they commit. However, there have been no criminal allegations during the period of study.</t>
  </si>
  <si>
    <t>There is no law governing auditing of legislative members asset disclosure forms.</t>
  </si>
  <si>
    <t xml:space="preserve">Kentucky Revised Statutes Chapter 6, Section 910, 1992, http://www.lrc.ky.gov/Statutes/statute.aspx?id=413 accessed 25 January 2015.
2015 Statutory Committees webpage, Kentucky Legislative Research Commission, 2015, http://www.lrc.ky.gov/committee/statutory.htm accessed 25 January 2015.
Kentucky Revised Statutes Chapter 7, Section 330, 1982, http://www.lrc.ky.gov/Statutes/statute.aspx?id=483 accessed 25 January 2015.
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t>
  </si>
  <si>
    <t>No such law exists. 
There is no law that stipulates auditing of economic disclosure forms in the  Disclosure of Economic Interests (5 ILCS 420/Art. 4A heading).</t>
  </si>
  <si>
    <t>The Commission on Ethics does have the power to audit disclosure forms and does so as part of investigations after irregularities are discovered, but the law does not require audits under any  circumstances.  
112.322 Duties and powers of commission.— (4) The commission has the power to subpoena, audit, and investigate. 
The Ethics Commission is independent and has no relationship with the Legislature.</t>
  </si>
  <si>
    <t>Don Speer, Kentucky Finance and Administration Cabinet's Office of Procurement Services, executive director, 23 January 2015, Frankfort, Kentucky, in-person interview.  
Investigation regarding Department of Agriculture, Commonwealth of Kentucky Personnel Board Investigation 12-03 Report and Recommendation, 23 October 2013, http://personnelboard.ky.gov/NR/rdonlyres/5004FC0C-1F8D-4ED8-9C03-707C0A3AA98B/0/INVESTIGATIONREPORTAG1203.pdf, accessed 21 February 2015. 
Settlement Agreement in Case No. 12-009 Executive Branch Ethics Commission vs. Charles Geveden, Kentucky Executive Branch Ethics Commission, 21 March 2014, http://ethics.ky.gov/Administrative%20Actions/Settlement%20Agreement%20%20%20C%20Geveden%20%20Sr.pdf, accessed 21 February 2015. 
Settlement Agreement in Case No. 13-02 Executive Branch Ethics Commission vs. Bruce Harper, Kentucky Executive Branch Ethics Commission, http://ethics.ky.gov/Administrative%20Actions/B.%20Harper%20Settlement%20Agreement.pdf, accessed 21 February 2015.
Kevin Wheatley, Time Warner Cable's cn|2, political reporter and former state government reporter for the Frankfort State Journal, 22 March 2015, Louisville, Kentucky, phone interview.</t>
  </si>
  <si>
    <t>Friends and political allies of the state auditor have been named to senior staff jobs, as is typical of an elected statewide official. The current auditor was re-elected in 2014 and is keeping the same staff he appointed when he first took office in 2011.
At the same time, many assistant auditors, including the current chief deputy auditor, have served under auditors from both major political parties. To get that job requires more than just a patronage connection, because the minimum qualification calls for a bachelor's degree or successful completion of at least 16 semester hours or the equivalent in accounting or a related field, or at least three years' experience in accounting or a related field. 
Appointments to other audit divisions also have prerequisites; for example, investigators appointed by the auditor must hold a valid certificate from the Ohio Peace Officer Training Council.</t>
  </si>
  <si>
    <t>K.S.A. 46-134a, Senate ways and means and House Appopriations Committees, 1955: http://law.justia.com/codes/kansas/2014/chapter-46/article-1/section-46-134a/                                                                                                                                
Senate Rule 32: http://kslegislature.org/li_2012/m/pdf/senate_rules_2009_2012.pdf       House 
Rule 1105: http://kslegislature.org/li/m/pdf/house_rules.pdf K.S.A. 46-1208, 
Legislative Budget Committee, 1971: http://law.justia.com/codes/kansas/2014/chapter-46/article-12/section-46-1208/</t>
  </si>
  <si>
    <t xml:space="preserve">There have been no criminal allegations against the governor or his cabinet, or documented crimes, reported during the study period. 
Given that Montana is politically divided with Republicans controlling the legislature and Democrats controlling the executive branch, it seems likely that criminal activity in the executive branch would come to light. 
There is nothing in Montana law stating that the executive branch controls immunity. </t>
  </si>
  <si>
    <t>John Milburn, director of legislative and public affairs, Department of Administration, email Feb. 13, 2015                                                                                                                           
Rebecca Proctor, interim director of Kansas Organization of State Employees, telephone interview March 6, 2015                                                                                      
Civil Service Board minutes: https://admin.ks.gov/docs/default-source/ops/memos/csbreport-july-2013.pdf?sfvrsn=2</t>
  </si>
  <si>
    <t xml:space="preserve">No such law exists.
Elected officials, including those in the Delaware General Assembly, are required by law to file disclosure reports by March 15 each year. But there appears to be no requirement in law to audit those disclosures, and there is no law on random auditing. </t>
  </si>
  <si>
    <t>During the study period, there were no credible criminal allegations against the governor or his cabinet. 
Impeachment filings in the 2014 legislative session, triggered by allegations that the governor overstepped his authority by allowing same-sex couples married in other states to file joint tax returns in Missouri, and permitting data exchange about concealed carry gun permit holders with the federal government, did not progress out of the state House of Representatives. The state auditor's challenge to the governor's authority to withhold funding for portions of the budget in October 2013 was dismissed on a technicality. Other possible evidence of violations of the law, such as the governor's use of public funds for personal security purposes or the exceeding of recommended travel expenditures by his staff members, have not progressed to becoming criminal allegations.</t>
  </si>
  <si>
    <t>The Iowa Legislature is exempted from access to information laws under an Iowa Supreme Court decision, Des Moines Register vs. Dwyer in 1996, which rejected the Register newspaper's request for phone records from the Iowa Legislature due to Article III, Section 9 in the state constitution that allows the legislature to determine its own rules of proceedings. 
 Additionally, there are government branches and offices — the judicial and legislative branches, the governor and the office of the governor — that are exempt by law from Iowa's Public Information Board Act, which means complaints must be processed through the judicial branch, rather than through the board, which can entail costs.</t>
  </si>
  <si>
    <t>No such law exists. 
Legislators, as well as most state officials and employees, must file Statements of Financial Interests (SFI) annually with the Office of State Ethics (OSE), but there is no statutory requirement that the statements be audited. The OSE performs a "facial" audit of about 10 percent randomly chosen SFIs filed each year, but no effort is made to determine the accuracy of financial data in the statements.
The OSE says in the introduction to its 2013 audit report, posted on its website, "The primary objective of the audit was to ascertain, at a base level, the level of compliance with the disclosures required by General Statutes § 1-83 ... including whether all entries were completed, and for internal consistency." The basic compliance review that occurs in practice is not required by law.</t>
  </si>
  <si>
    <t>There have been no recent charges or prosecutions within the executive branch making this question difficult to score. 
 In 2014, the Minnesota Attorney General Lori Swanson ruled that any “privilege from arrest” provisions in the U.S. Constitution may be applicable to civil cases but are not applicable to the criminal arrests of members of the executive and legislative branches. 
 Previously, politicians citied Article 4, Sec. 10. of the Constitution of the State of Minnesota as reason for immunity from arrest. 
 That section states “the members of each house in all cases except treason, felony and breach of the peace, shall be privileged from arrest during the session of their respective houses and in going to or returning from the same”</t>
  </si>
  <si>
    <t>The Colorado Secretary of State’s office doesn’t audit lawmaker financial disclosure statements. The office can fine someone $50 per day for filing late— and intentionally not filing is a misdemeanor. But, “We don't audit the accuracy of those reports,” said Secretary of State spokesman Rich Coolidge. There is no legal requirement that any auditing take place.</t>
  </si>
  <si>
    <t>There are no documented cases of hirings, firings and promotions based on cronyism, nepotism or patronage in the Office of State Auditor.
The state auditor said he delegates hiring to an interview team and won’t speak to a prospect until he or she is hired. Similarly, he said, he delegates promotions and firings to managers. “I don’t hire; I don’t fire.” He said he supervises only the director of audits, who supervises the other managers.
His managers hire, fire and promote on merit only because, with state government growing, every employee that lawmakers allow him to hire must count, he said.</t>
  </si>
  <si>
    <t>While Indiana's open access laws are broadly written to apply to all state and public officials, those who work with the laws recognize some critical gaps exist that make them less effective than they could be. Stephen Key, executive director of the Hoosier State Press Association, said a gap in the laws was created by an Indiana Supreme Court decision in 1993 in the Betty Masariu vs. Marion Superior Court No. 1 case over Republicans and Democrats squabbling over the state budget due to a problem with the voting machine recording votes. The Supreme Court ruled it was not going to interfere in the internal operation of the legislature, citing separation of powers of the judicial and legislative branches. As a result, Key said, if people believe legislators are violating the open door or public access laws, no enforcement power exists for purposes of an appeal. "If you disagree with the legislators' decision, you don't have a very good outlet to appeal. You have to appeal to the legislators themselves," said Key. 
As a result of this court decision, there is no avenue of appeal for the public to complain if citizens believe the legislature is not following the Indiana Access to Open Records Act or the Indiana Open Door Law, except directly to legislators. Also, none of the complaints of alleged violations of either law were against the state legislature that were addressed in Indiana public access counselor's 320 advisory opinions covering July 2013 through June 2014 and 381 advisory opinions covering July 2012 through June 2013. 
The freedom of legislators to meet behind-closed-doors in party caucus meetings also allows them to avoid the requirements of the Open Door Act. Julia Vaughn, policy director of Common Cause of Indiana, said this ability to conduct caucus sessions is particularly problematic when one party holds a super-majority in the House and/or Senate. In the 2014 legislative elections, the number of Republicans elected to seats in both the House and Senate continued to increase their majorities so they don't need Democratic members to conduct business. "The public has no access to what goes on in caucus meetings. The curtain has been pulled over the legislative process. The public part of things, the floor debate, is kind of a charade. We get the sanitized version," she said. 
The issue of public access to emails between public officials is also muddied by court opinions. While emails generally fall under the public records act, whether or not they are disclosable depends on the scope of the email. The burden is always on the government unit to show that a particular subject matter, such as an investigatory records of a law enforcement agency, must be confidential. Indiana's Public Access Counselor Luke Britt says the law and court cases favor a liberal interpretation and that exceptions are to be exercised judiciously. But he said there have been limited instances of discretion being abused and arbitrary withholding of emails for no good reason. Britt said some law enforcement agencies (county sheriff and local police agencies throughout the state, particularly in small, rural areas) have blanket policies that all investigatory records are considered not disclosable, even for closed cases. "While that's permissible, it's not in the best interest of transparency, unless it jeopardizes public safety," said Britt. The public records law could be tightened, he said, to include parameters for the investigatory exception. 
Another problem over disclosing emails, explained Stephen Key, executive director of the Hoosier State Press Association, was creating due to two differing Indiana Court of Appeals rulings relating to when a FOI request has "reasonable particularity," or it's specific enough to answer. One ruling, Anderson vs. Huntington County Board of Commissioners, calls email a method of communication, not a type of record, and says a request isn't specific enough without the names of all the individuals involved in email exchanges, including both senders and recipients. 
Another ruling, Jent vs. Fort Wayne Police Department, says the request is "reasonably particular" if it enables if the government agency to understand and identify what is sought and who is involved, so the specific people do not have to be named. 
Key said these court rulings and the Indiana Supreme Court's decision not to resolve the cases create confusion and has led to deny broad requests for emails. 
 The public or media made 381 formal complaints from July 2012 through June 2013 that they were denied a request or received no response from state, county, city, town, township and other agencies and schools and universities. 
 The number from July 2013 through June 2014 totaled 381. (http://www.in.gov/pac/files/Annual_report_FY_2013.pdf). 
 The number of formal complaints totaled 203 from July 2013 through June 2014. (http://www.in.gov/pac/files/Annual_report_FY_2014.pdf) 
 Of those complaints received during the last two reporting years, Public Access Counselor Luke Britt has estimated that 40 percent of them were due to the agencies not responding at all or not citing a reason for their denial.</t>
  </si>
  <si>
    <t>Respondents report no knowledge of nepotism, cronyism or patronage in the auditor's office. No such cases turned up for the period covered. 
State application forms ask candidates if they have a relative in state government to help managers avoid placing relatives in close positions. 
Also, officials in the auditor's office take ethics training offered by the state ethics commission so they know about the rules on this.</t>
  </si>
  <si>
    <t>Illinois Constitution Section 5C, 1970
http://www.ilga.gov/commission/lrb/con4.htm   
30 ILCS 105/25) (from Ch. 127, par. 161) Sec. 25. , part (d) - (h), July 6, 2014. http://www.ilga.gov/legislation/ilcs/ilcs3.asp?ActID=470&amp;ChapterID=7                                
Illinois General Assembly, Senate Committees, accessed May 21, 2015, http://www.ilga.gov/senate/committees/                
Illinois General Assembly, House Committees, accessed May 21, 2015,  http://www.ilga.gov/house/committees/
Rules of the House of the Representantives of the Ninety-Ninth General Assembly, January 28, 2015, http://www.ilga.gov/house/99th_House_Rules.pdf
Rules of the Senate of the State of Illinois, Ninety-Ninth General Assembly, January 14, 2015
http://www.ilga.gov/senate/99thSenateRules.pdf</t>
  </si>
  <si>
    <t>The Office of the State Comptroller has been free of examples of nepotism, cronyism and patronage during the period of study, according to documented evidence and interviews. The office is partly responsible for exposing such practices in state government, which may account for its recent insulation from the behavior.
 In May 2014, for example, the office recommended that the State University of New York at Albany implement an anti-nepotism policy after a track coach hired his daughter as an assistant.</t>
  </si>
  <si>
    <t>State Budget Agency website: The Budget Process, www.in.gov/sba/2372.htm; accessed Feb. 17, 2015.</t>
  </si>
  <si>
    <t>No such law exists.
There is no law in Arkansas requiring the regular auditing or random auditing of a sample of legislative disclosure forms by an impartial third party.</t>
  </si>
  <si>
    <t>Iowa Code Chapter 2.46  "General Assembly — Powers of legislative fiscal committee," Code of Iowa updated as of January 2015,
https://www.legis.iowa.gov/docs/code/2015/2.pdf</t>
  </si>
  <si>
    <t>The state auditor's office generally bases management decisions on qualifications and performance. Several factors play into this. First, jobs in the auditor's office generally don't pay as well as similar positions in the private sector. Second, the vast majority of the work done by the office is handled by private firms on contract with the state; those firms are approved by the state and then each agency chooses its own auditing firm. That contract is then vetted and approved by the office.</t>
  </si>
  <si>
    <t>Neither the governor nor other members of the executive branch in Massachusetts controls whether or not immunity from criminal prosecution is granted or withdrawn.    There is no provision in the state law  establishing the executive branch that would permit such control.      
The only publicly known case of a member of an executive branch being investigated by other entities for misconduct involved former Lt. Gov. Timothy Murray.   
The state Attorney General in 2013 investigated Murray , a Democrat, for allegedly accepting illegal campaign donations from two public employees who solicited tens of thousands from contributors on behalf of Murray.   One of the individuals, Chelsea Housing Authority Executive Director Michael McLaughlin, was sentenced to three years in federal prison last year for hiding his $360,00 public salary and rigging construction inspections.  Murray eventually paid a civil fine of $80,000 to the AG and state Office of Campaign and Political Finance to settle the allegations and no criminal charges were brought.   Murray became the first lieutenant governor to resign in decades following the disposition, but he denied the resignation had any connection to the McLaughlin case or an unexplained early morning car crash he had in 2011.  Murray said publicly he wanted to spend more time with his young family.</t>
  </si>
  <si>
    <t>Hawaii State Constitution, Article III, Section 12, Organization of the legislature, 2014, http://lrbhawaii.org/con/conart3.html
Rules of the Hawaii Senate 2013-14
http://www.capitol.hawaii.gov/session2013/docs/2013-2014SenateRules.pdf
Rules of the Hawaii House 2013-14
http://www.capitol.hawaii.gov/session2013/docs/2013HouseRules.pdf</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</si>
  <si>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Supreme Court website, Civil Opinions page, accessed Feb. 14, 2015, http://www.isc.idaho.gov/appeals-court/isc_civil</t>
  </si>
  <si>
    <t>Robert Cummins, fmr. Chairman of the Illinois Judicial Inquiry Board, 9 March 2015, 10 March 2015, phone interview, email interview.
Judicial Inquiry Board, accessed 13 March 2015, http://www.illinois.gov/jib/Pages/default.aspx
Illinois Courts, accessed 13 March 2015, http://www.state.il.us/court/General/CourtsInIL.asp</t>
  </si>
  <si>
    <t>Idaho Code Section 67-457, Joint Legislative Oversight Committee, 1993
http://www.legislature.idaho.gov/idstat/Title67/T67CH4SECT67-457.htm
Idaho Code Section 67-458, Definitions, 1993
http://www.legislature.idaho.gov/idstat/Title67/T67CH4SECT67-458.htm 
Idaho Code Section 67-460, Powers of Committee, 1993
http://www.legislature.idaho.gov/idstat/Title67/T67CH4SECT67-460.htm</t>
  </si>
  <si>
    <t>South Dakota Codified Laws, Title 5, Chapter 18A, Section 8, includes the phrase “Sole source procurement” in its title. The section allows a contract to be awarded without competition “if the purchasing agency determines in writing that the supplies or services are of such a unique nature that the contractor selected is clearly and justifiably the only practicable source to provide the supplies or services.”
 The section goes on to say that “The determination that the contractor selected is justifiably the sole source shall be based on either the uniqueness of the supplies or services or the sole availability at the location required. In such cases, the purchasing agency shall conduct negotiations, including price, delivery, and quantity to obtain the most advantageous price and shall include the written verification of the sole source in the contract file.”</t>
  </si>
  <si>
    <t>Tammy Mori, Hawaii Judiciary, special assistant for judiciary communications, 20 January 2015, telephone
Hawaii Judge Orders Police Misconduct Files To Be Made Public, Nick Grube, Honolulu Civil Beat, 11 February 2014, http://www.civilbeat.com/2014/02/21152-hawaii-judge-orders-police-misconduct-files-to-be-made-public/
Summary Disposition Order, Hawaii Intermediate Court of Appeals, 16 January 2015, http://www.courts.state.hi.us/docs/opin_ord/ica/2015/January/CAAP-14-0000388sdo.pdf
Hawaii Judiciary, Circuit Court, blank form for use in rendering judgment, accessed 13 May 2015, http://www.courts.state.hi.us/docs/1CP/1CP618.pdf
Original Proceeding Order, Hawaii Supreme Court, 5 January 2015, http://www.courts.state.hi.us/docs/opin_ord/sct/2015/January/SCPW-14-0000904ord.pdf
Patricia Mau-Shimizu, Hawaii Bar Association, executive director, 28 April 2014, Honolulu, Hawaii, telephone</t>
  </si>
  <si>
    <t>In practice, the entity/ies mandated to monitor state elections operates with independence and is protected from political interference.</t>
  </si>
  <si>
    <t>Peggy Nighswonger, Wyoming Election Director, Secretary of State's Office, April 21, 2015, phone.         
Secretary of state race highlights counties' differing election equipment, Trevor Graff, Casper Star-Tribune, Aug. 21, 2014
http://billingsgazette.com/news/state-and-regional/wyoming/secretary-of-state-race-highlights-counties-differing-election-equipment/article_0f3a246f-ba2f-5133-b81a-dc9d7b6400f5.html#ixzz3YGXrmXMR
Wyoming scores top marks for candidate information, Casper Journal, April 11, 2015
http://casperjournal.com/news/quick_news/article_d9ad7aa9-046d-5215-a939-fe8688ce59e5.html</t>
  </si>
  <si>
    <t>Lobbyists are required to file quarterly statements identifying clients and the amount of money received along with amount they paid out for salaries and other expenses. The forms do not list specific issues or bills. 
While the vast majority of registered lobbyists file the quarterly statements, it’s not unusual for some of the forms — approximately a couple dozen — to come in after the deadline. For example, a prominent lobbyist representing a casino gaming company filed two statements on Dec. 4, 2014, more than a month after the Oct. 29 quarterly deadline.</t>
  </si>
  <si>
    <t>Federal prosecutors usually pursue corruption cases of high-ranking officials, rather than state prosecutors. Louisiana recently has sent a governor, three insurance commissioners, a former state senator and others to prison for corruption, all via federal investigations and prosecutions.
However, during the time period examined no federal prosecutions were levied against the governor or cabinet officials. Only one federal investigation became public and it was ultimately dropped with the state attorney general’s office picking up the probe and indicting a Jindal administration cabinet member.
Gov. Bobby Jindal’s former secretary of the Department of Health and Hospitals, Bruce Greenstein, was indicted September 2014 on perjury charges related to contact with executives regarding a $200 million state contract. The charges were filed by the state attorney general, after a federal grand jury investigated.</t>
  </si>
  <si>
    <t>In-person interview with Bill Rankin, Court Reporter, the Atlanta Journal- Constitution, February 20, 2015;
Phone interview with Robin McDonald, Reporter, The Daily Report, February 27,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</si>
  <si>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 xml:space="preserve">Pursuant to § 37-2-21, a sole source contract may be awarded for a supply, service, or construction item without competition when, under published regulations, the chief purchasing officer or purchasing agent, determines, in writing, that there is only one source for the required supply, service, or construction item.
Details of implementation are spelled out in the Division of Purchasing's regulations, section 9, on the department's web site.
 </t>
  </si>
  <si>
    <t xml:space="preserve">Independent expenditure groups have no cap on how much they are allowed to spend. However, they are not allowed to coordinate with candidates, which would make the cap on any joint fundraising event effectively zero. AS 15.13.400 (10) prohibits "direct or indirect consultation or cooperation" between a group and candidate, it is broad enough to cover the scenario described. </t>
  </si>
  <si>
    <t>Craig Waters, Florida Supreme Court Press Officer, interviewed by email June 2, 2015
Howard Finkelstein, Public Defender of Broward County, interviewed by phone March 27, 2015
David Bogenschutz, Florida lawyer who often represents judges in JQC cases, interviewed by phone April 3, 2015</t>
  </si>
  <si>
    <t>Jan 30, 2015, and Feb. 4, 2015, email interviews with Reid Magney, public information officer, Wisconsin Government Accountability Board,
"Elections board head defends agency in the wake of audit, GOP criticism," Wisconsin State Journal, By Mary Spicuzza, Dec. 17, 2014  
http://host.madison.com/news/local/govt-and-politics/elections-board-head-defends-agency-in-the-wake-of-audit/article_67c0c181-e5df-590c-8f96-93cece231d6b.html
"Don't let government accountability 'reform' mean return to corruption," State Sen. K. Vinehourt, Dec. 15, 2014, http://www.uppitywis.org/blogarticle/don-t-let-government-accountability-reform-mean-return-corruption
Legislative Audit Bureau, Audit of GAB, December 2014 
lab_audit_report_14_14_full_pdf_13314.pdf
Governance Accountability Board website, accessed April 20, 2015. 
http://www.gab.wi.gov/campaign-finance</t>
  </si>
  <si>
    <t xml:space="preserve">Since January 2013, the Kentucky Attorney General's office has conducted and/or completed 23 public corruption cases. Most of them dealt with county officials, however, the most prominent public corruption case involved former Kentucky Agriculture Commissioner Richie Farmer and resulted in convictions in state and federal court.
In January 2014, Farmer, a once-popular college basketball player, was sentenced to 27 months in federal prison for improperly using his position for personal gain. Farmer used Agriculture Department funds to buy items for personal use, such as computers, other electronics, guns and two refrigerators. In addition, the investigation revealed that he ordered state employees to perform work on his house, such as building a basketball court on his property, while on state time and to take him on hunting trips. Separately, he was sentenced in state court on campaign finance violations. 
So far, however, the former fish and wildlife commissioner of Kentucky is not facing prosecution for misuse of state resources. Jonathan Gassett admitted to the Executive Branch Ethics Commission that he had department personnel work on his home during state time, including pumping out a flooded basement. He admitted to using his position to secure a controlled chemical and to purchase 15 prints of artwork at $35 each.  </t>
  </si>
  <si>
    <t>Sean O'Sullivan, Director of Community Affairs, Delaware courts, former News Journal courts reporter, email interview, February 6, 2015; 
Jeff Mordock, News Journal reporter, former Delaware courts reporter for Delaware Law Weekly, email interview, February 6, 2015;
Delaware courts website, opinions section, courts.delaware.gov, accessed March 24, 2015, http://1.usa.gov/1E7w9Xn</t>
  </si>
  <si>
    <t>Email exchange, Rhonda Stearley-Hebert, Program Manager of Communications for the Judicial Branch, in Hartford, June 25, 2015. 
Email exchange, Kevin Rennie, lawyer, Hartford Courant columnist, blogger, July 4, 2015.
"Motion for Articulation," Connecticut Judicial Branch Law Libraries, 2014 edition, (accessed March 2, 2015). http://www.jud.ct.gov/lawlib/Notebooks/Pathfinders/Articulation.PDF
Judicial Branch website, Advance Release Opinions of the Appellate and Supreme Courts, (accessed March 2, 2015). http://www.jud.ct.gov/external/supapp/aro.htm#supreme</t>
  </si>
  <si>
    <t>Julie Archer, project manager for Citizens Action Group, in a telephone interview Jan. 8, 2015, from her office in Charleston WV.
Jake Glance, spokesman for Secretary of State’s Office, in an email interview from the state Capitol on Jan. 22, 2015.
 Phil Kabler, statehouse correspondent for the Charleston Gazette, in a telephone interview from his office in the state Capitol on Feb. 11, 2015.</t>
  </si>
  <si>
    <t>Sole Source Procurement is specified within the law. Contracts may be awarded without competition if one of nine conditions are met, all defined within Section 515 under Sub-chapter B of the Procurement Law. (These include, for example, when only a single contractor is capable of providing the supply, service or construction or when the services involve the repair, modification or calibration of equipment by a manufacturer or its dealer.) 
Use of sole source procurement must be justified in writing and approved by the agency head or deputy secretary.</t>
  </si>
  <si>
    <t>Former Colorado Supreme Court justice Rebecca Kourlis who runs the Institute for the Advancement of the American Legal System at the University of Denver, during a Jan. 30, 2015, phone interview.
Colorado Supreme Court Judicial Ethics Advisory Committee board member Melissa Hart, who is professor and Director of the Byron R. White Center for the Study Of American Constitutional Law University of Colorado Law School, during a Feb. 2, 2015 phone interview. 
Former Colorado Court of Appeals Judge Russell Carparelli who is a board member of the Colorado Judicial Institute and the past director of the American Judicature Society, during a Jan. 30, 2015, phone interview. 
Arthur Kane, an award-winning investigative reporter, editor, producer and executive producer in print and broadcast for more than 20 years, in a Feb. 4, 2015, e-mail. 
“Colorado chief judge requests tax money, but doesn’t want to discuss how she spends it,” Arthur Kane, watchdog.org, Jan. 21, 2015: http://watchdog.org/193029/colorado-chief-judge-requests-tax-money-doesnt-want-discuss-spends/</t>
  </si>
  <si>
    <t>David Ammons Communications Director, Washington State Secretary of State email 3/10/2015;
Kathy Sakahara, Seattle-King County director of League of Women Voters of Washington email interview 3/11/2015 and 5/27/2015;
Washington State Operating Budget for Secretary of State, 2015-17, accessed April 21, 2015 
http://fiscal.wa.gov/BudgetOAgy.aspx</t>
  </si>
  <si>
    <t>A YES score is earned if an independent group raises money in coordination with a candidate AND that group spends that money in support of the candidate THEN the spending is treated as a direct contribution to the candidate, and therefore subject to contribution limits.
A NO score is earned if no such law exists.</t>
  </si>
  <si>
    <t>Are there regulations governing the financing of political parties?</t>
  </si>
  <si>
    <t>In practice, the Michigan retirement system is essentially controlled by a group a group of administrators within the Treasury Department's Bureau of Investments. A 3-member Investment Advisory Committee, consisting of gubernatorial appointees, provides oversight. But they do not have fiduciary control over the state's five pension funds and they do not choose investments or disinvestments. 
As a result, officials say they cannot recall an IAC member ever recusing himself from any agenda items. In addition, the IAC members are not required to disclose their sources of income and assets, so those attending IAC meetings cannot know if any members have conflicts of interest regarding any particular discussion.
What’s more, the IAC Code of Conduct requires a recusal if a board member has a conflict of interest but the issue never arises, according to Treasury Department officials. The IAC minutes of recent years demonstrate that they meet quarterly, usually for 90 minutes or less, and these sessions typically consist of presentations by the Bureau of Investments and outside investment advisors. No true decisions are made, except to approve the minutes from the prior meeting.</t>
  </si>
  <si>
    <t>Interview with Cameron Quinn, professor at George Mason University and former secretary of the State Board of Elections 1999-2003 and current elections official in Fairfax County, interviewed on Feb. 5, 2015; 
Interview with Jack Young, election law expert at Sandler, Reiff, Lamb, Rosenstein &amp; Birkenstock and former counsel to the State Board of Elections in 1976-78, interviewed on Feb. 5. 
"Every year is election year in Virginia," Victoria Ross, Connectionnewspapers.com, 30 August 2013. http://www.connectionnewspapers.com/news/2013/aug/30/every-year-election-year-virginia/
Chris Piper, executive director at Ethics and Virginia Conflict of Interests Advisory Council and former employee at the Board of Elections, Richmond, Va., interviewed by email 4 May 2015.
“Part 8: Disclosure rules are lax, and reports are hard to find,” Dave Ress, Daily Press, 23 November 2014. http://www.dailypress.com/news/politics/dp-nws-virginiaway-part-8-disclosure-20141123-story.html#page=1
Fiscal year 2013 and 2014 budget for State Board of Elections, Legislative Information System, accessed 4 May 2015. http://lis.virginia.gov/cgi-bin/legp604.exe?131+bud+21-A132
Fiscal years 2015 and 2016budget for Department of Elections, Legislative Information System, accessed 4 May 2015. http://lis.virginia.gov/cgi-bin/legp604.exe?151+bud+21-A132
Department of Planning and Budget final budget for the 2012-2014 biennium, DPB Appropriations Database, accessed 4 May 2015. https://solutions.virginia.gov/pbreports/rdPage.aspx?rdReport=dwBudgetWiz&amp;rdAgReset=True&amp;selTableName=ChapterByFnd&amp;selFieldList=AgencyCode&amp;selTitleList=AgencyTitle&amp;selChapterID=45&amp;selValueColumns=Total%20Dollars%2cTotal%20Positions&amp;iptSubmitted=True&amp;chkInitial=True&amp;chkAmended=True&amp;chkCaboose=True&amp;iptFirstPageCall=False&amp;iptShowInput=DontShow&amp;iptShowToggle=Show&amp;QLinks=Agy&amp;rdShowModes=Show
Initial budget for 2014-2016 biennium, DPB Budget Appropriations Database, accessed 4 May 2015. https://solutions.virginia.gov/pbreports/rdPage.aspx?rdReport=dwBudgetWiz&amp;rdAgReset=True&amp;selTableName=ChapterByFnd&amp;selFieldList=AgencyCode&amp;selTitleList=AgencyTitle&amp;selChapterID=44&amp;selValueColumns=Total%20Dollars%2cTotal%20Positions&amp;iptSubmitted=True&amp;chkInitial=True&amp;chkAmended=True&amp;chkCaboose=True&amp;iptFirstPageCall=False&amp;iptShowInput=DontShow&amp;iptShowToggle=Show&amp;QLinks=Agy&amp;rdShowModes=Show</t>
  </si>
  <si>
    <t>Arthur G. Scotland, retired Presiding Justice 3rd District Court of Appeal, Sacramento, Apr. 6, 2015, email
Cathal Connelly, Public Information Officer, Judicial Council of California, email, Feb. 24, 2015
Patrick M. Kelly, former president State Bar of California, Western Region Managing Partner, Wilson Elser Moskowitz Edelman &amp; Dicker, Los Angeles. email, Mar. 29, 2015 
2015 California Rules of Court, Statement of Decision
Chap. 9, Rule 3.1590http://www.courts.ca.gov/cms/rules/index.cfm?title=three&amp;linkid=rule3_1590</t>
  </si>
  <si>
    <t>Georgia ethics commission fires director Holly LaBerge, Kate Brumback, Associated Press, September 8, 2014 http://chronicle.augusta.com/news/metro/2014-09-08/georgia-ethics-commission-fires-director-holly-laberge
Interview with William Perry, Executive Director, Common Cause Georgia, January 23, 2015. 
Interview with Max Blau, Political Reporter, Creative Loafing, February 22,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</si>
  <si>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 xml:space="preserve">A review of Iowa courts documents does not show instances in which the governor or state cabinet officials were charged or prosecuted. 
Sue Dinsdale, executive director of the Iowa Citizens Action Network, said that if a crime were committed by either the governor and or a member of the executive council, the individual would be investigated, charged and/or prosecuted.
A lawsuit currently under way names Gov. Terry Branstad, Lt. Gov. Kimberly Reynolds, the former chief of staff to Gov. Jeff Boeyink, former legal counsel Brenna (Findley) Bird, former communications director Timothy Albrecht and former Iowa Workforce Development director Teresa Wahlert both individually and in their official capacities. The Iowa attorney general certified that at certain times defendants were acting within the scope of their employment, meaning immunities would be applied under the Iowa Code. A District Court then held that the certification was applicable to all claims and dismissed counts alleging defendants acted outside the scope of their employment.
In an Iowa Supreme Court decision, the court held that the attorney general’s certification was not applicable to the "plaintiff’s common law claims alleging the individual defendants acted outside the scope of their employment." The case was remanded back to the District Court, where a judge ruled the trial should take place before the end of 2015. </t>
  </si>
  <si>
    <t>By law, in Ohio, purchases must be made competitively unless it is not possible or advantageous; if that is the case, the agency must receive a release from the competitive process if the purchase meets certain conditions. The state Controlling Board also can approve some sole source contracts</t>
  </si>
  <si>
    <t>North Dakota Administrative Code Section 4-12-09-03 says that sole sourcing is allowable if a commodity or service required by the state is available from only one vendor. When that occurs, the procurement officer must provide written explanation why competitive bidding is not practical and why sole sourcing is in the best interest of the state.
Administrative Code Section 4-12-09-04 says sole sourcing is allowable in emergencies. Again, the procurement officer must provide written explanation. He may not purchase more than is necessary to get through the emergency.
When the state intends to provide a sole-source contract, it must advertise that fact so that other vendors who may be able to provide the good or service needed can compete, according to Administrative Code Section 4-12-09-05.
Another sole sourcing exemption is for “work activity centers” though the procurement officer must provide written explanation that the commodity or service purchased is “acceptable” and at “fair market price,” according to Administrative Code Section 4-12-09-06. North Dakota Century Code Section 25-16.2-01 defines work activity centers as nonprofit groups that provide employment for those with physical or mental disabilities or chronic mental illnesses.</t>
  </si>
  <si>
    <t>Maryland’s public ethics laws applicable to the System’s fiduciaries prohibit participation in a matter if: (a) the official or employee, or certain relatives (spouse, parent, child, brother or sister) has an interest in the matter and the official or employee knows of the interest, or (b) the matter involves a business entity in which the official or employee or certain relatives have employment, contractual, creditor, or potential employment relationships. 
There are no documented cases of conflicts of interest or of recusals reported among pensions decision-makers in Maryland. 
Jeff Hooke, investment banker, and analyst for Maryland Public Policy Institute has a different view: "If they were totally honest fiduciaries, they would index the entire portfolio. The decision-makers "have a conflict of interest with their own careers."</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</si>
  <si>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Judiciary website, “Supreme Court opinions” and “Appeals Court opinions,” accessed February 19, https://courts.arkansas.gov/courts/supreme-court/opinions and https://courts.arkansas.gov/courts/court-of-appeals/opinions</t>
  </si>
  <si>
    <t>Jan. 29 and July 10, 2015, email interviews with Mara Rabinowitz, counsel for the Alaska Court System; 
March 24, 2015, email interview with retired Chief Justice Walter Carpeneti; 
March 24, 2015, email with former executive director of the Alaska Judicial Council, Larry Cohn;
Alaska Rules of Criminal Procedure, 32.2 (http://courts.alaska.gov/rules/crpro.htm#32.2), accessed July 26, 2015;
Bohlmann v. Alaska Construction &amp; Engineering, Inc., 2009 (http://touchngo.com/sp/html/sp-6362.htm), accessed July 26, 2015; 
Gilbert v. Nina Plaza Condo Ass’n, 2003 (https://www.courtlistener.com/opinion/2571717/gilbert-v-nina-plaza-condo-assn/), accessed July 26, 2015;
Breck v. Ulmer, 1987 (http://www.leagle.com/decision/1987811745P2d66_1811.xml/BRECK%20v.%20ULMER), accessed July 26, 2015</t>
  </si>
  <si>
    <t>Allen Gilbert, exec. dir. ACLU VT, personal interview, Jan. 6, 2015.
Sec. State Jim Condos, personal interview Jan. 6, 2015
J. Michel, VPIRG Demcracy advocate, email Jan. 13, 2015
Office of Attorney General, Vermont, Enforcing Campaign Finance Law, accessed April 30, 2015
http://ago.vermont.gov/hot-topics/campaign-finance.php</t>
  </si>
  <si>
    <t>Heather Murphy, Arizona Supreme Court Justice Spokeswoman, telephone interview, 2/23/2015
Arizona Supreme Court 2015 Opinions/Memorandum Decisions, Accessed May 6, 2015
http://www.azcourts.gov/opinions/SearchOpinionsMemoDecs.aspx?year=2015&amp;court=999
Arizona Superior Court directory, Accessed May 6, 2015
http://www.azcourts.gov/opinions/SearchOpinionsMemoDecs.aspx</t>
  </si>
  <si>
    <t>Deborah Moreau, lawyer, Delaware Public Integrity Commission, telephone interview, January 12, 2015;
"Report of Independent Counsel on investigation of violations of Delaware campaign Finance and Related state laws", December 28, 2013, accessed April 19, 2015: http://bit.ly/1CkJ2hh;
Public Integrity Commission opinions: http://1.usa.gov/1zzxJlh; Jon Offredo, government reporter, The News Journal, delawareonline.com, phone interview, 4-2-2015</t>
  </si>
  <si>
    <t>Robert Scott, of Public Affairs Research Council of Louisiana, says it is hard to tell because while state law requires recusal in such cases, it can be done without any announcement or recording; the official simply does not vote on the issue. It is point that PAR plans to soon address with a legislative recommendation.
 The experts whom Scott consulted before answering this question say it’s rare for a recusal because the officials don’t have substantial investments. The audits of the statewide systems are silent on the recusal issue.</t>
  </si>
  <si>
    <t>Kerrie Stillman, Commission on Ethics Director of Communciations and Operations, interviewed by phone March 27, 2015
Mark Herron, attorney and ethics expert, interviewed by phone April 3, 2015
Bucky Mitchell, attorney and ethics expert, interviewed by phone April 13, 2015</t>
  </si>
  <si>
    <t>Justin Lee, deputy director of elections, Lt. Governor's Office, in-person interview on March 24, 2015, Salt Lake City. Follow up email May 15, 2015.
Budget numbers from transparent.utah .gov. Revenues to Lt. Governor's Office, Accessed May 17, 2015.
Jenn Gonnely, Executive Director, Utah Chapter of League of Women Voters, in-person interview on February 10, 2015, Salt Lake City.
Mary Ann Martindale, Executive Director, Alliance for a Better Utah, in-person interview on February 10, 2015, Salt Lake City.</t>
  </si>
  <si>
    <t xml:space="preserve">The Kentucky Retirement Systems has a strict policy governing conflicts of interest as well as the Executive Branch Code of Ethics that governs board members and employees of the systems. And during the reporting period that began January 2013, there were no incidents of a conflict of interest or potential conflict of interest coming to light involving a trustee or employee. 
Still, recusals were rare among the board of trustees. Just one member of the Kentucky Retirement System board of trustees recused himself two times during the four quarterly investment committee meetings of 2014. In the Nov. 5, 2014, meeting of the investments committee, trustee Tommy Elliott abstained from voting on a $60 million investment in BDCM Opportunity Fund IV, L.P. The motion passed, according to the minutes. Elliott also abstained from a vote in the May 2014 investment committee meeting on investing $40 million in Lubert Adler Real Estate Fund VII, L.P. 
However, because the members of the smaller, separate boards of the Kentucky Judicial Form Retirement System and Legislative Retirement System do not have to file asset and financial disclosure forms, the information is not available to tell whether those board members recuse themselves from making decisions that are, in fact, conflicts of interest. </t>
  </si>
  <si>
    <t>Phil Rawls, former government reporter, the Associated Press, June 2, 2015, telephone interview.
Kim Chandler, The Associated Press, Alabama state government reporter, April 1, 2015, telephone interview.
Alabama Rules of Appellate Procedure, Rule 54, the Alabama Judicial System, Jan. 1, 1993. http://judicial.alabama.gov/library/rules/ap54.pdf, accessed July 5, 2015.
Alabama Rules of Appellate Procedure, Rule 53, the Alabama Judicial System, Jan. 1, 1993. http://judicial.alabama.gov/library/rules/ap53.pdf, accessed July 5,2015.</t>
  </si>
  <si>
    <t>Lobbyists file monthly reports during each regular and special session of the legislature. However, as regular sessions are biennial and last only four months, with special sessions occurring infrequently, this means that much of each year is not covered by reporting requirements. For example, during the State Integrity Investigation study period of January 2013-March 2015, the legislature was in session during a total of seven months, leaving 20 months in which any lobbying went unreported.
While reports provide names of legislators on which the lobbyist spent money, they do not include information about specific bills discussed. Some entertainment expenses may also go unreported; in a 2013 column in the Las Vegas Sun, reporter David McGrath Schwartz detailed how lobbyists sometimes skirt reporting requirements by asking legislators to, for example, make a small contribution to the cost of an expensive meal. Some active lobbyists with multiple clients regularly file reports showing zero expenses, according to another Sun article that reviewed spending in the 2013 legislative session.
On June 1, 2015, Governor Brian Sandoval signed into law SB 307, which aims to crack down on lobbyist spending by barring them from making any gifts to lawmakers, including buying them food and drink, except at events to which all lawmakers are invited.</t>
  </si>
  <si>
    <t>Observer say members of the Kansas Public Employees Retirement System board recuse themselves from actions in which they may have a conflict of interest. "Yes, they do," said Terry Forsyth, a lobbyist for state teachers. "I see one from time to time." KPERS communications officer Kristen Basso agreed the board members sometimes recuse themselves but could not recall such an instance in "recent memory." A review of KPERS board members meetings during the period under study revealed no mention of recusal or conflict of interest.</t>
  </si>
  <si>
    <t xml:space="preserve">In person interview with Carol Carson, executive director of the Office of State Ethics, on Jan. 21, 2015, in Hartford. 
Phone Interview with Cheri Quickmire, executive director of Common Cause in Connecticut, Feb. 3, 2015.
Phone interview, Dan Klau, member of Executive Board and past president of Connecticut Foundation for Open Government, Hartford, Feb. 10, 2015.
 </t>
  </si>
  <si>
    <t>There are no exceptions or immunities from criminal prosecution for the governor or state cabinet officials. The executive branch has no control over whether immunity can be lifted, nor has it sought to assert it. There have been several major contract disputes that have raised questions about potential criminal allegations during the study period; at least two of those, regarding a private prison contract and a statewide school broadband contract, have prompted U.S. Department of Justice investigations. The department did not find evidence of improper interference by the governor's office and will not pursue charges. However, this is outside the study period and regardless wouldn't significantly impact the score.
 The most recent concluded investigation occurred in 2011 (which is outside our period of study), when the Ada County Prosecutor investigated a criminal complaint against the then-chairman of the state Tax Commission for allegedly failing to appropriately deposit checks from a taxpayer, providing confidential information to a friend and receiving stolen checks. The official, who was a longtime campaign treasurer for the governor whom the governor had appointed to the post, resigned when the charges arose; the prosecutor concluded that the statute of limitations had run out on one of the charges, and there was insufficient admissible evidence of illegal activity on the others.</t>
  </si>
  <si>
    <t>Lobbyists file quarterly reports that include itemized expenses and lobbied bill numbers; those deadlines are nearly always met. 
 Reports list general issues on which lobbyist is lobbying, but not necessarily specific bill numbers.</t>
  </si>
  <si>
    <t>Problems with decision-makers involved in the Indiana Public Retirement System not choosing to recuse themselves if they have a conflict of interest have not surfaced publicly and legislators of the oversight commission say they have not heard of any violations during the study period. 
 Jennifer Dunlap, INPRS' public information specialist, said pension investment decision-makers do recuse themselves from areas where they have conflicts of interest. They are required to do so under INPRS's code of ethics, which states they have to follow all the ethical requirements applying to anyone with a relationship with the state, and under INPRS's Board of Governance Manual.
 Sen. Karen Tallian, D-Portage, a member of the Pension Management Oversight Commission, said an issue over a conflict of interest has not come to the commission's attention since 2013. "I can't imagine that the PMOC members wouldn't hear about it if there's a problem," she said. 
 She added that the way the board of trustees is set up, with each member accountable to a certain constituency, increases the accountability because they have to report their activities to someone or some entity.</t>
  </si>
  <si>
    <t>Lobbyists in Montana are not required to file spending reports. 
Their employers are required to file itemized spending reports identifying payees and beneficiaries four times per session year and once during even numbered years when the legislature does not meet. 
While Commissioner of Political Practices staff believe that principals file these spending reports as required, there is no way to know for sure because the office does not have the resources to audit the forms. The Commissioner has asked the legislature for appropriations to audit, but has been denied funds so far.</t>
  </si>
  <si>
    <t>C.G.S., Title 2, Chap. 16, Secs. 2-32b (d)(1) through 2-53l (d), inclusive, 1983, 1949. http://www.cga.ct.gov/2011/pub/chap016.htm#Sec2-36b.htm, 
Joint Rules, 2015, http://www.cga.ct.gov/2015/TOB/s/pdf/2015SJ-00001-R00-SB.pdf 
Appropriations Committee website, http://www.cga.ct.gov/app/
Phone interview, Susan Keane, Appropriations Committee administrator, Hartford, Feb. 4 and June 15, 2015.</t>
  </si>
  <si>
    <t>There is no evidence that the governor or cabinet committed crimes during the study period. Hawaii State Ethics Commission Executive Director Les Kondo said to his knowledge, there have been no allegations of criminal conduct of executive office officials during his four year tenure.</t>
  </si>
  <si>
    <t>29 Del. C 6336: http://1.usa.gov/1vzsJyJ, approved April 25, 1931</t>
  </si>
  <si>
    <t xml:space="preserve">The decision-makers at state-run pension funds are expected to recuse themselves from any action that could net a benefit to them or their immediate family. 
There are documented cases where this is violated. 
In a case last year, a board member of the Chicago Transit Authority pension fund, solicited donations from investment firms that do business with the pension fund for a scholarship overseen by a union. The board member is also president of the union and his daughter received scholarship money from the union's fund. 
The board member has a vote on who does business with the $1.7 billion fund. </t>
  </si>
  <si>
    <t>No such law exists. 
There is however 216.023 Legislative budget requests to be furnished to Legislature by agencies (9), 2014, http://www.leg.state.fl.us/Statutes/index.cfm?App_mode=Display_Statute&amp;Search_String=&amp;URL=0200-0299/0216/Sections/0216.023.html</t>
  </si>
  <si>
    <t>No such law exists
Department of Audits and Accounts - O.C.G.A. § 50-6-1 (2014). 
http://www.lexisnexis.com/hottopics/gacode/Default.asp</t>
  </si>
  <si>
    <t>Investment decision makers recuse themselves from actions that may present a conflict of interest, and all decision makers self-adhere to State Ethics Commission rules and regulations. The Investment Office confers with Ethics Commission staff when planning business trips or attending industry conferences. There have been no known cases of decision-makers not recusing themselves from potential conflicts of interest during the study period.</t>
  </si>
  <si>
    <t>TITLE 2. LEGISLATIVE LEGISLATIVE SERVICES 
ARTICLE 3.LEGISLATIVE SERVICES PART 2. JOINT BUDGET COMMITTEE C.R.S. 2-3-201 through 2-3-208 (2014): http://www.lexisnexis.com/hottopics/colorado/?app=00075&amp;view=full&amp;interface=1&amp;docinfo=off&amp;searchtype=get&amp;search=C.R.S.+2-3-201</t>
  </si>
  <si>
    <t>Idaho’s Public Employee Retirement System reports that its board members and top managers always recuse themselves whenever they or a member of their family has a conflict of interest. Yet, there are no documented cases of anyone at PERSI recusing him- or herself from an investment decision in recent years. It may well be that there were no conflicts, and that’s the reason for the lack of recusals. But there is no way to know that, as there is no financial asset disclosure required.</t>
  </si>
  <si>
    <t>There have been no documented cases in recent years of cronyism, nepotism or patronage within the Audit Division of the Legislative Budget Assistant. 
 The current official in charge of the budget office worked there for 32 years before he was appointed to the post six years ago. In addition, most of the positions in the office require advanced accounting training, and the majority of the current staff are certified public accountants and/or have master's degrees in business or public administration.</t>
  </si>
  <si>
    <t xml:space="preserve">Under the Alaska Public Offices Commission Performance Measure Component, a goal of auditing 80 percent of all disclosure forms filed with the Commission is outlined. In 2012, 98 percent of legislative filings were audited, and in 2013 100 percent were audited. </t>
  </si>
  <si>
    <t>There are no documented cases of nepotism, cronyism or patronage during the period of study. Positions are advertised and filled through the standard state hiring process.</t>
  </si>
  <si>
    <t>The Arizona Secretary of State maintains custody of financial disclosure statements, which include disclosure of assets. But there is no legal requirement for any agency to audit the disclosure statements.</t>
  </si>
  <si>
    <t>Both the Teacher Retirement system and the Employee Retirement System maintain conflict of interest policies. There have been no reports of those who make decisions regarding pension investments from violating conflict of interest laws and policies. 
The minutes of the Investment committee of the Employee Retirement System show that the board chair Harold Reheis regularly recuses himself from investment decisions that involve several companies.</t>
  </si>
  <si>
    <t>Joint Legislative Budget Committee, Government Code §9140 (1951)
http://leginfo.legislature.ca.gov/faces/codes_displaySection.xhtml?lawCode=GOV&amp;sectionNum=9140.
Joint Legislative Audit Committee, Government Code 10500 (1993)
http://leginfo.legislature.ca.gov/faces/codes_displaySection.xhtml?lawCode=GOV&amp;sectionNum=10500.</t>
  </si>
  <si>
    <t>Research did not turn up any documented cases of cronyism or nepotism in the Legislative Counsel Bureau's Audit Division or the Division of Internal Audits. 
As is generally true for Nevada's legislative staff, staff in the Legislative Auditor's office tend to be long-standing civil servants who work their way up the ranks into leadership positions.
For example, current Legislative Auditor Paul Townsend has served in the position since 2001 and is also an officer of the National Association of State Auditors, Comptrollers and Treasurers.</t>
  </si>
  <si>
    <t>There has been no evidence of cronyism, nepotism, or patronage documented within the legislative audit office.  
Ethical complaints about the audit agency would be reported to the Commissioner of Political Practices.</t>
  </si>
  <si>
    <t>The state Ethics Commission does not routinely audit legislator’s financial disclosure forms. But it is charged with investigating complaints that allege a disclosure is inaccurate. To initiate an investigation, the commission must have a written and signed complaint with credible allegations of wrongdoing. 
As part of the investigation, the commission can direct the Examiner of Public Accounts to conduct an audit of any person or business if the commission deems it is necessary. 
If the commission finds probable cause that an official violated the law, it refers the case to either the attorney general or a district attorney for prosecution.
For many years, Alabama’s ethics law was criticized as toothless because, while the Ethics Commission was charged with investigating complaints, it had no power to compel testimony. However, in 2010 the law was revised to give the commission subpoena powers and to formalize the investigative process. Now when an investigation is begun, the commission acts much as a grand jury.</t>
  </si>
  <si>
    <t>No documented cases exist of decision-makers failing to recuse themselves from actions that could confer a financial benefit to them or their families.  
"I would be shocked if somebody did that," said Robert Klausner, a prominent attorney and state pension expert. "If you get caught, you’re at risk of losing your own pension." 
The SBA has a policy (10-040) that says employees must promptly disclose any conflict of interest, refrain from discussing any matters to which the conflict is related, and recuse themselves from acting on any matters where the conflict of interest exists.</t>
  </si>
  <si>
    <t>A YES score is earned if state legislature asset disclosures must be audited by an impartial third party. 
A MODERATE score is earned if independent auditing only occurs when financial irregularities are discovered or suspected or the law requires a compliance review.
A NO score is earned if no such law exists.</t>
  </si>
  <si>
    <t xml:space="preserve">There are no documented cases in the study period of the governor or cabinet secretaries committing a crime and not being prosecuted for that crime. That's according to reporters who cover Delaware state government, and a review of news sources. The executive branch in Delaware does not itself control whether immunity can be lifted in the event a high-level member of the executive branch is investigated for and/or charged with a crime. </t>
  </si>
  <si>
    <t>There is no publicly available evidence of recusals, but Delaware's pension administrator said there has been at least one appropriate recusal. A search of Delaware pension minutes does not reveal any circumstances when pension board members, the investment decision makers, recused themselves because of a conflict of interest. There are no instances documented in new reports of pension decision makers recusing themselves from matters where they might have a conflict of interest. 
As honorary state officials, members of Delaware's pension board are subject to conflict of interest laws that say "No state employee, state officer or honorary state official may participate on behalf of the State in the review or disposition of any matter pending before the State in which the state employee, state officer or honorary state official has a personal or private interest." David Craik, Delaware's pension administrator, said Suzanne Grant, the pension board chairwoman, recused herself in relation to a case involving her husband's law firm, Grant &amp; Eisenhofer. But Craik said recusals are not common and could not recall any additional instances. He also could not provide documented evidence of Grant's recusal.</t>
  </si>
  <si>
    <t xml:space="preserve">Danny Homan, president, Council 61, American Federation of State, County and Municipal Employees, Jan. 29, 2015, telephone interview 
Change of state jobs to at-will status appealed, David Pitt, Associated Press, Sept. 25, 2014
http://www.desmoinesregister.com/story/news/investigations/2014/09/25/state-jobs-change-will-status-branstad-political-positions-appeal-workers-illegal/16192753/
Branstad makes judge job at-will, Clark Kauffman, Des Moines Register, Aug. 7 2014 http://www.desmoinesregister.com/story/news/local/government/2014/08/07/terry-branstad-will-judge/13708661/
Judge retires after decrying pressure, Associated Press, Dubuque Telegraph Herald, Jan. 6, 2015
http://www.thonline.com/news/iowa-illinois-wisconsin/article_01c62f69-ab04-5e85-9ca0-049420d607ff.html
Iowa Workforce Chief Denies Mismanagement  Catherine Lucey, Associated Press, Des Moines Register, Aug. 27, 2014  http://www.desmoinesregister.com/story/news/investigations/2014/08/28/iowa-workforce-director-chief-denies-mismanagement-wahlert/14723129/
Ex-judge: I opposed pro-employer boss, was fired, David Pitt, Associated Press, Des Moines Register, Aug. 26, 2014
http://www.desmoinesregister.com/story/news/politics/2014/08/27/former-judge-links-firing-opposition-boss/14667799/
Workforce director’s decision reversed, David Pitt, Associated Press, Des Moines Register, Nov. 12, 2014
http://www.desmoinesregister.com/story/news/politics/2014/11/12/iowa-workforce-development-director-reversed/18899185/
Branstad denies his staff pressured PERB hiring, Rod Boshart, Waterloo-Cedar Falls Courier, April 18, 2014
http://wcfcourier.com/news/local/govt-and-politics/branstad-denies-his-staff-pressured-perb-hiring-decision/article_f02e2b7f-e8de-54a4-9da9-87d6d12fca6e.html
Wahlert Resigns As State Workforce Director, Rod Boshart, The Gazette, Jan. 11, 2015
http://thegazette.com/subject/news/government/wahlert-resigns-as-state-workforce-director-20150111
Unemployment judge sues state, former Workforce director, David Pitt, Associated Press, Jan. 14, 2015 http://www.desmoinesregister.com/story/money/business/2015/01/14/unemployment-judge-lawsuit-iowa-workforce-development-wahlert/21736859/
 </t>
  </si>
  <si>
    <t>There is no indication -- in interviews, media stories, or elsewhere -- of members of the Ivestment Advisory Council (IAC) failing to recuse themselves over an actual or perceived conflict of interest. The appointed panel reviews and considers investment recommendations from the state treasurer. A scandal that sent the state treasurer to prison for kickbacks from an investment fund may have happened 15 years ago, but its reverberations seem to continue.
IAC members will recuse themselves, but the issue doesn't come up very often, says a longtime panel member. He said that on the few occasions it has happened, the council member will leave the room so as not to participate in any part of the discussion or decision-making.</t>
  </si>
  <si>
    <t>The executive branch has no control over whether immunity can be lifted in a corruption case, or for any other illegal actions. Although nothing of this nature happened during the reporting period (January 2013 through May 2015), in the recent past, both the governor and a top state official were prosecuted.
In 1999, the state treasurer went to prison for taking bribes, and in 2005, Gov. John Rowland, after having been forced to resign, served 10 months in a federal prison for accepting state contractors' gifts in exchange for lucrative state business.</t>
  </si>
  <si>
    <t xml:space="preserve">Governors being criminally investigated or prosecuted for crimes is something that hasn’t happened in Colorado. 
 In 2014, the state’s Independent Ethics Commission dismissed a complaint against Democratic Gov. John Hickenlooper, stating he “did not violate the state's ethics law when the Democratic Governors Association picked up expenses for him and his staff at a policy conference last year,” according to The Denver Post. (A group had filed a complaint accusing him violating the state gift ban.) 
 Also in 2014, an influential cabinet member of the governor, Kristin Russell of the Office of Information Technology (OIT), resigned after allegations that she steered taxpayer money to a business her husband managed involving some $50 million in technology contracts. The allegations came from media, not an ethics entity or law enforcement agency. There was no prosecution.
---
Peer Reviewer Comment: Agree.
“To our knowledge, no one filed a complaint against Kristin Russell. Because the IEC does not have the power to initiate investigations on its own, they could not proceed without a complaint. The governor's office maintains that she was recused from the decision to award the contract in question, and we have no evidence to the contrary. At a minimum, in the absence of evidence to the contrary, there was not enough to go forward with a request for investigation to the IEC.    Because the IEC maintains as confidential complaints found to be frivolous, we cannot assess whether the commission is failing to pursue meritorious complaints. We are aware of one instance involving a complaint my organization filed that was dismissed without a hearing; a challenge to that ruling is pending in Denver District Court. The complaint involved a county commissioner, however, not the governor or a member of the cabinet.” </t>
  </si>
  <si>
    <t>Investment decision makers recuse themselves, and complaints about PERA people not doing so hasn’t been a theme in Colorado’s pension management system, nor has it risen to the level of discipline.
Employees and trustees of Colorado’s Public Employees Retirement Association (PERA) are regularly trained about the ethics of being a fiduciary. One principle for PERA employees states, “Fiduciaries must not have conflicts of interest and must disclose relationships that could potentially cause a conflict and recuse themselves from decisions that could be seen as favoring one individual or group over another. While PERA fiduciaries are responsible to individual members and retirees, they also have a responsibility to all members and retirees collectively.” 
“We strictly enforce it and we haven't seen an issue,” said PERA’s general counsel Adam Franklin.</t>
  </si>
  <si>
    <t>Interview: James Kaiser, first vice president, Indiana State Employees Association, March 12, 2015, by phone. 
Interview: Ashley Hungate, director of communications, Department of Personnel, March 9, 2015, by email. 
Interview: Carli Stevenson, director of communications, Indiana/Kentucky Organizing Committee 962, of the American Federation of State, County and Municipal Employees, March 12, 2015, by phone. 
Indiana Code 4-15-2.2-12 (5 and 6) and 44: Civil service, merit principles, equal opportunity requirements; https://iga.in.gov/legislative/laws/2014/ic/titles/004/.</t>
  </si>
  <si>
    <t>No state agency, branch of government or government officials in Idaho are exempt from access to information laws, and there are no exemptions for email. The Idaho Public Records Law applies to all levels and all branches of government; none are excluded. There have been no reported incidents of agencies, branches of government or government officials in Idaho claiming to be exempt from this law; any such claim would have been widely reported and debunked. 
The Idaho Open Meeting Law applies to all public agencies, which are very broadly defined; no state agency or branch of government is exempt. The Open Meeting Law does contain exemptions allowing closed executive sessions in specific instances, which are required to be narrowly construed. There are sometimes complaints and news reports about closed meetings in Idaho; one recent one occurred in December, on the same day that open-government advocates were holding an open meetings/public records training session in the town where it occurred. The officials involved denied violating the open meeting law, and said the meeting was an informal, informational gathering of representatives of various different governmental and private entities. In a separate incident, in November of 2014, the Kootenai County prosecutor investigated a complaint about a closed executive session of a fire district board, and concluded the executive session met the requirements of the law and that there was no violation.
 Even though there have been some disputes over interpretation of specific codified exemptions for certain types of meetings, but no agency overall has claimed to be exempt from the law.</t>
  </si>
  <si>
    <t>There are no documented cases of cronyism, nepotism, or patronage in the state auditor's office during the period of study.
The office does not use the Missouri Merit System to make management decisions. According to the auditor's chief of staff, openings are advertised on the website and by notices to Missouri colleges and universities. Auditors are hired at the Staff Auditor I position and promoted through two other staff auditor levels, then three senior auditor levels, and then to manager, assistant director, and director, based on experience and service. Discipline is handled internally.</t>
  </si>
  <si>
    <t>There have been no allegations of crimes by the governor and state cabinet officials. The use of immunity is reserved for the prosecutors and judges.</t>
  </si>
  <si>
    <t xml:space="preserve">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Editorial: Here's how Michael Madigan Browbeats Illinois, July 9, 2014, accessed February 10, 2015  http://articles.chicagotribune.com/2014-07-09/opinion/ct-illinois-speaker-madigan-jobs-edit-0709-20140709_1_illinois-house-metra-chairwoman-speaker-michael-madigan, 
Federal judge deals Quinn ethics blow on IDOT patronage hiring, Monique Garcia, The Chicago Tribune, Oct. 22, 2014, http://www.chicagotribune.com/news/local/politics/chi-federal-judge-deals-quinn-ethics-blow-on-idot-patronage-hiring-20141022-story.html
Dr. Kent Redfield, emeritus professor of political science at the University of Illinois at Springfield, phone interview July 7, 2015. </t>
  </si>
  <si>
    <t>Consultants for pensions recuse themselves from actions in which they have a conflict of interest, typically as required by federal law. Members of the staff or boards of state-run pension funds in Arkansas rarely have a direct conflict and the managers are typically out of state. The board typically follows the recommendations of the staff and consultants. There is inevitably overlap in terms of larger stocks or funds held by the pensions and the staffers and board, but not on a scale that would create a clear conflict (and the staffers and board are removed from direct investment decisions). That said, some believe that pressure to make investments in Arkansas, such as the Big River Steel “superproject,” could amount to a conflict of interest for decision makers even if they don't have a direct financial interest.  
By rule, consultants for the Arkansas state-run pensions do not engage in the practice of meetings in which fund managers pay a fee to meet with clients. 
There have been no documented cases in recent years of inappropriate conflicts in terms of specific investments or decisions on contracting with consultants or fund managers.</t>
  </si>
  <si>
    <t>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Brian Kane, assistant chief deputy Idaho Attorney General, interviewed Monday, Dec. 29, 2014, in his office at the Idaho Capitol</t>
  </si>
  <si>
    <t>Except for the nonadministrative functions of the courts, all branches of Hawaii state government are subject to the state's open records laws. Email correspondence is treated just like any other government record. Financial disclosures are required for members of many, but not all, boards and commissions.
 A law taking effect 8 July 2014 made public disclosure of financial records mandatory for members of some boards and commissions that were previously exempt has met with resistance from the state agency charged with collecting them, resulting in a lawsuit filed by a Honolulu media company. The records remained unavailable as of 1 January 2015.
 Examples of these boards and commissions are: University of Hawaii Board of Regents, Board of Directors of the Agribusiness Development Corp., Board of Agriculture, Ethics Commission, Hawaii Community Development Authority, Hawaiian Homes Commission, Board of Directors of the Hawaii Housing Finance and Development Corp., Board of Land and Natural Resources, state Land Use Commission, Legacy Land Conservation Commission, Natural Area Reserves System Commission, Board of Directors of the Natural Energy Laboratory, Board of Directors of the Hawaii Public Housing Authority, public Utilities Commission and Commission on Water Resource Management.
 Meetings between the governor and his Cabinet are not subject to open meeting laws. Email correspondence and other written materials between members of executive agencies are generally considered open records unless they fall into categories of exemptions such as "frustration of a legitimate government function."
 The public meeting laws do not apply to the judicial branch, nor to agencies and boards operating in a quasi-judicial capacity, such as labor relations boards, civil service commissions, state ethics commission, employees retirement system board of trustees and Hawaii paroling authority. 
 The House and Senate rules, which are less stringent, take precedence over state law for the legislative branch of government. An unlimited number of House and Senate members can meet to discuss legislation without regard to the Sunshine Law.
The Hawaii Ethics Commission at first balked at making financial disclosure statements for certain state board members public, then changed its mind almost a year later after Honolulu Civil Beat filed a lawsuit.</t>
  </si>
  <si>
    <t>Senior staffers are political appointees selected by the state auditor, an elective office, but many are career government employees who've served under previous state auditors. 
State service employees must apply through and be approved by the State Personnel Board before interviews and hiring. In the past two years, there has been little turnover in management.
There is a case where questions were raised in 2014 about state Auditor Stacey Pickering retaining his former communications director through a no-bid contract to continue doing PR work for the state government agency while she worked on a congressional campaign.  
Another reported case had Pickering hiring a Republican campaign adviser and lobbyist to be a consultant for the state auditor.</t>
  </si>
  <si>
    <t>In practice, pension investment decision-makers are largely not required to recuse themselves from actions in which they may have a conflict, therefore, they do not do so. The Arizona State Retirement System Board of Governance Policy Handbook explains that the state's general conflict of interest law is used. Only disclosure of a "substantial interest" is what's required.
Arizona State Retirement System Communication Manager David Cannella said, "In the event a potential conflict exists, it is recorded and communicated to the designated ASRS Arizona Attorney General, ASRS Procurement office and the Director."
Byron Schlomach, Goldwater Institute Center for Economic Prosperity Director, said it's hard to know exactly how frequently any investment decision-makers recuse themselves, though he said it should be presumed that there are not conflicts of interest laws being violated.</t>
  </si>
  <si>
    <t>Robin K. Matsunaga, Hawaii Office of the Ombudsman, ombudsman, Honolulu, Hawaii, 5 February 2015, telephone
Randy Perreira, Hawaii Government Employees Association, a public employee union, executive director, 13 March 2015, Honolulu, Hawaii, email
Les Kondo, Hawaii State Ethics Commission, executive director, Honolulu, Hawaii, 2 February 2015, telephone 
State of Hawaii Labor Relations Board decisions, accessed 7 February 2015, http://labor.hawaii.gov/hlrb/decisions/
Annual Report Fiscal Year 2012-2013, Hawaii Office of the Ombudsman, December 2013, http://ombudsman.hawaii.gov/wp-content/uploads/2013/08/FINAL-REPORT-44-for-web-12-17-13.pdf</t>
  </si>
  <si>
    <t>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GPB producer fired for creating t-shirts condemning Cobb/Braves deal, by Rodney Ho, AJC, July 1, 2014http://radiotvtalk.blog.ajc.com/2014/07/01/gpb-producer-fired-for-creating-t-shirts-condemning-cobbbraves-deal/
“Whistleblower files lawsuit against Ga. National Guard,” by Catherine Beck, WXIA - August 19, 2014
http://www.11alive.com/story/news/local/investigations/2014/07/25/georgia-national-guard-whistleblower-lawsuit/13182923/</t>
  </si>
  <si>
    <t>The Office of the Legislative Auditor is known as one of the most upstanding office in state government and there are no known cases of nepotism, cronyism and patronage within that entity. 
 The Office of the State Auditor bases its hiring, firing and promotion methods on performance as required by the state bargaining agreements. There are no recent cases of nepotism, cronyism and patronage within that entity either.</t>
  </si>
  <si>
    <t>Ark. Code 10-3-5, "Joint Budget Committee," 1979
http://law.justia.com/codes/arkansas/2012/title-10/chapter-3/subchapter-5/</t>
  </si>
  <si>
    <t>State lobbyists generally file expense reports quarterly prior to the filing deadline. The expense report filing requirements for most lobbyists are easy to fulfill because they have limited spending activity during most quarters, which reduces their reporting requirements. Lobbyists do not frequently incur the late fees imposed for failure to file expense reports.
Lobbyist expense reports are not itemized: they need not disclose exactly what was purchased and, if they invited all legislators or every member of a group or committee to an event, they need not disclose exactly who attended and received the food or entertainment provided at the event. Also, disclosures do not include descriptions of the purpose of the lobbyist's efforts, as in which bill was the topic of discussion.
When reports are filed late, an automatic penalty of $10 per day is applied. In 2014, that penalty occurred for 159 late reports. In 2013, 192 late reports incurred the penalty.</t>
  </si>
  <si>
    <t>No cases of nepotism, cronyism or patronage at the Office of Auditor General have been reported in recent years. All but three of the agency's 140 employees are civil service workers who cannot be fired without just cause.</t>
  </si>
  <si>
    <t xml:space="preserve">Luis Toro, director of Colorado Ethics Watch, a Denver-based nonprofit that “has been actively monitoring the activities of the Colorado Independent Ethics Commission (“IEC”) since the IEC first met in 2008,” during a Jan. 26, 2015 phone interview. 
  Amy DeVan, executive director of the Colorado Independent Ethics Commission, during a Jan. 27, 2015, phone interview. 
 Elena Nunez, director of Colorado Common Cause, during a Feb. 23, 2015, phone interview. </t>
  </si>
  <si>
    <t xml:space="preserve">Marc Green, chief investment officer for the Retirement Systems of Alabama, said the question of a conflict of interest among investment analysts has not come up during his tenure at the systems. Analysts choose individual stocks rather than working with large investment firms, limiting the chance of conflicts, he said.
The question of conflicts of interest did come up a few years ago, but regarding the Boards of Control that have final say over the systems’ investments. The majority of members on the boards for the Teachers’ Retirement System and the Employees’ Retirement System are employees who are part of those systems. 
They either are appointed by the governor or elected by their peers. In 2011, two bills introduced in the legislative session would have changed membership on the Boards of Control to give the speaker of the House of Representatives and the Senate president pro-tem authority to appoint members. 
At the time, House Speaker Mike Hubbard said the bill would put more professional investment knowledge on the board. He also argued that people covered by the retirement system holding seats on the board that determines investment policy was “an inherent conflict of interest.” The bills died. </t>
  </si>
  <si>
    <t>James R. Cassie, retired lobbyist,  Jan. 15, 2014, Sacramento, email
Kim Alexander, California Voter Federation, president, Jan. 20, 2015, Sacramento, interview
Victoria B. Henley, Director-Chief Counsel, Commission on Judicial Performance, Apr. 13, 2015, email
Fair Political Practices Commission, press releases, accessed on April 22, 2015. http://www.fppc.ca.gov/press_release.php
Fair Political Practices Commission, Sacramento, June 19, 2014, Stipulation
http://www.fppc.ca.gov/agendas/2014/06-14/Schnur%20-%20Stip.pdf</t>
  </si>
  <si>
    <t>In the last decade, the Massachusetts Auditor's Office was considered a dumping ground for political patronage jobs. Many of the employees were untrained, unqualified and unmotivated --- and most had political connections. In 2011, when Massachusetts Auditor Suzanne Bump was elected to head up that office she  called in the National State Auditors Association to  review the auditor's office. The review found serious flaws in the way the office was run. As a result, Bump fired, demoted or accepted the resignation of more than 60 staffers. A second review by the auditors association in 2014 gave the state office a passing grade. 
Gregory W. Sullivan, a former Inspector General for Massachusetts and current Research Director for The Pioneer Institute, said Bump has been open and upfront about hiring the most qualified candidates possible and has advertised jobs and interviewed potential job candidates “in an open and transparent way.” Since 2014, there have been no reported cases of nepotism, patronage, or cronyism.       
“We've made a considerable number of steps to professionalize the recruiting, onboarding, training and evaluation process of our staff,” said Massachusetts Auditor Suzanne Bump. “Standards for hiring and positions are posted and we provide increase in payments and promotions based on merit, not longevity.” 
Bump said the agency also is recruiting employees with a wider range of skills and is doing more training and leadership development.</t>
  </si>
  <si>
    <t>A 100 score is earned if the decision-makers at the state-run pension funds regularly recuse themselves from any action that could confer a benefit to them or their immediate family. 
A 50 score is earned if the decision-makers of the state-run pension funds occasionally do not recuse themselves from actions that could confer a benefit on them or their immediate family.
A 0 score is earned if the decision-makers of the state-run pension funds never or rarely recuse themselves.</t>
  </si>
  <si>
    <t>Alicia Pierce, communication director, Secretary of State, Jan. 12, 2015.  
Randall Buck Wood, attorney, telephone interview, Jan. 15, 2015 
Elaine Wiant, president, Texas League of Women Voters, June 18, 2015</t>
  </si>
  <si>
    <t>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Max Brantley, Senior Editor Arkansas Times, January 20, 2015, telephone interview. 
Graham Sloan, Director Arkansas Ethics Commission, January 21, 2015, email interview.
David J. Sachar, Executive Director of Judicial Discipline Commission, February 2, 2015, telephone interview.</t>
  </si>
  <si>
    <t>Reports on principal spending are required once a year while lobbyist reports are required twice a year. 
 Reports fail to provide meaningful details about lobbyist spending such as salaries of lobbyists, itemized by principal or information that links expenditures to a particular bill or legislation. 
 A list of principals that missed recent filing deadlines can be found on the Minnesota Campaign Finance and Public Disclosure Board’s website.</t>
  </si>
  <si>
    <t>Timothy Hogan, Executive Director of the Arizona Center for Law in the Public Interest, in-person interview, 2/26/2015
Jim Small, Arizona News Service Editor, telephone interview, 5/17/2015
Arizona Commission on Judicial Conduct, BallotPedia, Accessed June 18, 2015, http://ballotpedia.org/Arizona_Commission_on_Judicial_Conduct
Arizona Supreme Court Judicial Ethics Advisory Committee Members, Accessed June 18, 2015, http://www.azcourts.gov/azcjc/JudicialEthicsAdvisoryCommittee/Members.aspx</t>
  </si>
  <si>
    <t>Stephen Meck, general council for the Public Employees Relations Commission, interviewed by phone April 14, 2015
James Bowman, a professor of public administration at the Askew School of Public Administration at Florida State University, interviewed by phone April 15, 2015.
In Florida, Officials Ban Term ‘Climate Change’, Florida Center for Investigatie Reporting, March 8, 2015, http://fcir.org/2015/03/08/in-florida-officials-ban-term-climate-change/
Rick Scott apologizes over firing of FDLE chief, Herald-Tribune, Feb. 5, 2015, http://politics.heraldtribune.com/2015/02/05/rick-scott-apologizes-firing-fdle-chief/</t>
  </si>
  <si>
    <t>Final rulings from state-level judges at all levels are put in writing without exception.</t>
  </si>
  <si>
    <t>Interview with Nashville lawyer Tricia Herzfeld at Edgefield Café on April 16, 2015.
Email from Knoxville News Sentinel writer Tom Humphrey on April 4, 2015.
Phone interview with Mark Goins, state Elections Coordinator, on Feb. 27, 2015.</t>
  </si>
  <si>
    <t>Reports are filed twice a year but critics say that the minimal details provided make the reporting requirements of the law sketchy and nearly worthless to the public. The itemized spending reports required by law consist of three financial numbers -- food/beverage expenses, mass mailing expenses, and "other" expenses. Lobbyists do not report what issues, executive actions or pieces of legislation were the subject of their efforts.</t>
  </si>
  <si>
    <t>Robert Scoglietti, spokesman, Delaware Office of Management and Budget, email interview, February 17, 2015;
Jon Offredo, News Journal state government reporter, telephone interview, February 22, 2015;
Public Integrity Commission opinions, accessed March 25, 2015,  http://1.usa.gov/1zzxJlh</t>
  </si>
  <si>
    <t>March 24, 2015, phone interview with Marla Greenstein, executive director of the Commission on Judicial Conduct; 
March 2, 2015, phone interview with state executive ethics attorney Jonathan Woodman; 
March 2, 2015, interview with Joyce Anderson, former administrator of the Select Committee on Legislative Ethics</t>
  </si>
  <si>
    <t>In practice, regulations governing conflicts of interest of members of the board or the management of the state-run pension funds are effective?</t>
  </si>
  <si>
    <t>Craig Tieszen, state senator, 11 March 2015, email.
 New secretary of state Shantel Krebs hires experience, David Montgomery, Argus Leader, 10 December 2014, http://www.argusleader.com/story/davidmontgomery/2014/12/10/krebs-deputy-team/20191899/
 Krebs Shrinking Government, Says Leaner Staff Working Hard, Cory Heidelberger, Madville Times blog, 8 January 2015, http://madvilletimes.com/2015/01/krebs-shrinking-government-says-leaner-staff-working-hard/</t>
  </si>
  <si>
    <t>John Carroll, former acting director of the Alabama Ethics Commission, May 1, 2015, telephone interview. 
Mike Cason, al.com, state government reporter, April 12, 2015, telephone interview.
“Ethics Commission has grown stronger over time,” Jim Sumner, former Ethics Commission director, The Montgomery Advertiser, Sept. 5, 2014. http://www.montgomeryadvertiser.com/story/opinion/contributors/2014/09/05/ethics-commission-grown-stronger-time/15154667/, accessed May 10. 2015.
“Senate confirms Albritton,” the Andalusia Star News, March 5, 2015. 
http://www.andalusiastarnews.com/2015/03/05/senate-confirms-albritton/, accessed May 10. 2015.</t>
  </si>
  <si>
    <t>Phone interview with Daniel E. Livingston, attorney for coalition of state employee unions, from Hartford, March 12, 2015. 
Phone interview with Sal Luciano, executive director of Council 4, American Federation of State, County, &amp; Municipal Employees (AFSCME), from New Britain, March 13, 2015.
"State Police Union: PIO's Transfer Shows 'Disrespect' For Troopers," by Jesse Leavenworth, The Hartford Courant, Feb. 28, 2015
http://www.courant.com/news/connecticut/hc-ct-state-police-union-vance-0301-20150228-story.html
"Ex-Official Says Criticizing AG Jepsen, A Malloy Ally, Got Her Fired," by Jon Lender, The Hartford Courant, April 11, 2015, http://www.courant.com/politics/hc-lender-yelmini-grievance-0412-20150411-column.html#page=1</t>
  </si>
  <si>
    <t>Phone interview, S.C. Elections Commission Executive Director Marci Andino, June 8, 2015; e-mail correspondence, July 15, 2015
State Election Commission Staff
http://www.state.sc.us/scsec/staff.htm
Jeffrey Collins, “S.C. election agency should stay in budget this year,” Myrtle Beach Online, January 15, 2013
http://www.myrtlebeachonline.com/news/local/article16639688.html
Phone interview, SC Progressive Network Director Brett Bursey, June10, 2015
Phone interview, Dr. Brenda Williams, co-founder of The Family Unit, Inc., and longtime voter registration activist,  June 13, 2015</t>
  </si>
  <si>
    <t>Interview with John Marion, executive director, Common Cause Rhode Island, Dec. 18, 2014, Providence RI, in person.
Interview with Rob Rock, director Secretary of State Elections Division, phone, June 3, 2015.
Interview with Robert Kando, executive director, Rhode Island Board of Elections, Feb. 4, 2015, phone.
Interview with Stephen Erickson, Rhode Island Board of Elections commissioner and a retired state judge, Feb. 6, 2015, phone.</t>
  </si>
  <si>
    <t>Lobbyists, lobbying entities and clients file itemized expenditure reports twice a year that are fairly detailed.  
Veteran political reporters who have studied the reports for years said there is still room for improvement. “They’re not as detailed as other states, which required breakdown by time by bill, but much more than they used to be,” said Boston political journalist David Bernstein.   “Unfortunately, in practice, a lot of them just put down a laundry list of bill numbers and executive activities, making it very difficult to determine which they spent the bulk of their time on.”
Lobbying reporting requirements were strengthened in 2011 following the revelation the state law’s vagueness allowed, in part, a Boston businessman to avoid registering as a lobbyist even as he was paid to influence top lawmakers for his client, including former House Speaker Salvatore F. DiMasi.   DiMasi was later convicted in a federal bribery scheme.</t>
  </si>
  <si>
    <t>The staff of the Ethics Commission keeps a close eye on filings and filing deadlines, and will notice if someone who has filed in the past, doesn't file on time.
 "We will process them for violations if they don't," says Michael Lord, executive director of the Maryland Ethics Commission, and there are substantial records, online filings, and other indications that this is the case.
The filings are required twice per year.
The required filings include specific information about employer, issues the lobbyist is seeking to affect, and legislation.</t>
  </si>
  <si>
    <t>North Carolina administrative code lists a number of reasons to accept a sole source bid. They include cases in which a specific product or service is required, where there are no qualifying bids, where standardization or compatibility are required, where personal or professional services are needed. The administrative code has the force of law.  Not every case of violations of the law or code can be enforced through civil litigation. But contractors who feel aggrieved with the bidding process  can take their case to a hearing before an administrative law judge.</t>
  </si>
  <si>
    <t>Kim Burgess, statewide chief human resources officer for the Colorado Department of Personnel and Administration, during a Feb. 18, 2015, phone interview.
Dana Shea-Reid, director of Colorado's State Personnel Board, during a Feb. 18, 2105, phone interview.
Jennifer Okes, former deputy executive director of the Department of Personnel and Administration, during a May 20, 2015 phone interview.   Cheryl Hutchison, director of AFSCME Colorado Council 76, during a May 22, 2015 phone interview.</t>
  </si>
  <si>
    <t>Maine law requires lobbyists file spending reports on a monthly basis — even when no lobbying took place. In practice, these requirements are nearly always met. 
 Monthly spending reports require lobbyists register a) total compensation for lobbying (for each legislative and executive branch officials and constitutional officers), b) total expenditures made for lobbying activities, c) total expenditures made to or on behalf of officials and family members, d) expenditures exceeding $25 for officials and family members, and e) events in which $250 or more was spent on officials. The level of detail is, in theory, useful and well itemized.
 While the forms are useful for identifying lobbyists and characterizing the general focus their activity, a random sampling of monthly reports immediately turned up forms that were missing fundamental information, such as bills intended to be influenced by the lobbyist's activities. While these are likely exceptions, and not the rule — a lack of auditing makes the system vulnerable to these kinds of discrepancies.</t>
  </si>
  <si>
    <t>State Finance Law Section 163 1(g) limits sole sourcing to "a procurement in which only one offerer is capable of supplying the required commodities or services."
 In addition, 10(b) specifies, "Single or sole source procurements for services or commodities, or procurements made to meet emergencies arising from unforeseen causes, may be made without a formal competitive process and shall only be made under unusual circumstances and shall include a determination by the commissioner or the state agency that the specifications or requirements
 for said purchase have been designed in a fair and equitable manner. The purchasing agency shall document in the procurement record, subject to review by the state comptroller, the bases for a determination to purchase from a single source or sole source, or the nature of the emergency giving rise to the procurement."</t>
  </si>
  <si>
    <t>The law allows sole-source contracts when 
 (1) there is only one source for the required service, construction or item of tangible personal property;
 (2) the service, construction or item of tangible personal property is unique and this uniqueness is substantially related to the intended purpose of the contract; and
 (3) other similar services, construction or items of tangible personal property cannot meet the intended purpose of the contract.
 The law goes on to say that the state purchasing agent or a central purchasing office shall use due diligence in determining the basis for the sole source procurement, including reviewing available sources and consulting the using agency, and shall include its written determination in the procurement file.</t>
  </si>
  <si>
    <t>Marie Harder, retired state of California employee and union shop steward, March 11, 2015, email
Lynda Gledhill, Deputy Secretary for Communications, Governmento Operations Agency, Sacramento, email, April 2, 2015
State Personnel Board, Whistleblower Retaliation Complaints, June 2014
http://www.spb.ca.gov/content/appeals/2013_WB_Report.pdf</t>
  </si>
  <si>
    <t>There has been no evidence of cronyism, patronage, or nepotism within the Government Accountability Board during the study period. Nor have there been cases with the Judicial Commission. 
The code of ethics prohibits a public official from using his or her position to obtain anything of value for himself or his immediate family which would include positions in state government (Wis. Stat. § 19.45(2); prohibits the use of one's position, or the use of non-public information acquired in the course of his or her duties, to provide a personal advantage to himself or herself, his or her immediate family, or any other person (Wis. Stat. § 19.45(4) and (5); and prohibits the use of one's position to enter into a state contract with an entity in which one's immediate family, or an organization in which the public official holds a significant interest  (Wis. Stat. § 19.45(6). There is a thin line between routine political business and cronyism with a governor appointing one of his campaign staff or supporters to a position in his administration. That happens all the time, and it's routine for positions who serve at the pleasure of the governor. There are very few of these positions in Wisconsin state government-the rest are governed by a strict merit-based civil service system.
---
Peer Reviewer comment: Agree.
I have seen no evidence of management decisions or actions by either the GAB or Judicial Commission that smack of cronyism, patronage or nepotism. It is worth mentioning, however, that three members of the Judicial Commission nominated by Governor Scott Walker -- Eileen Burnett of De Pere, Mark Barrette of Beaver Dam and Assef Saied, an anesthesiologist from Green Bay -- have made substantial donations to the Republican Party or GOP office seekers in recent years.</t>
  </si>
  <si>
    <t>Wanda Murren, press secretary for the Pennsylvania Department of State, 13 April 2015, Harrisburg, Pa., interview by email. 
Report finds cracks in PA's election policies, Mary Wilson, WITF5, 3 Nov. 2014, http://www.witf.org/state-house-sound-bites/2014/11/report-finds-cracks-in-pas-election-policies.php
Testimony of Elizabeth Randol, Election Modernization Campaign Manager, Common Cause Pennsylvania, at the Presidential Commission on Election Administration, 4 September 2013, https://www.supportthevoter.gov/files/2013/09/Elizabeth-Randol-Common-Cause-Testimony-to-the-PCEA.pdf
Did We Fix That? Evaluating Implementation of the Presidential Commission on Election Administration's Recommendations in Ten Swing States, Common Cause, Stephen Spaulding and Allegra Chapman, October 2014, 
http://www.commoncause.org/issues/voting-and-elections/registration-and-voting-systems/did-we-fix-that-2014/Did_We_Fix_That_2014_Full_Report.pdf</t>
  </si>
  <si>
    <t>Lobbyists are required to file spending reports monthly. The reports must show an aggregate amount, the date, purpose and on whom the hospitality was spent. Lobbyists complain about the frequency, but say they know of nobody who has tried to duck the disclosure requirements.
 If mistakes are made by the registered lobbyists, they're usually inadvertent because the rules are complex and are self-reported, typically handled by paying a fine. For instance, a lobbyist can have a drink while the lawmaker eats and not have to report the meal. Generally, the hospitality is reported if the lobbyist submits for reimbursement from the employer.
 The lobbying association makes timely and full disclosure one of its ethical standards. The ethics board lists no charges filed against lobbyists.</t>
  </si>
  <si>
    <t>Sole sourcing is clearly limited in New Jersey. N.J.S.A. 52:34-10(c) provides that advertising is unnecessary if “only 1 source of supply is available ….” Treasury Circular No. 11-14-DPP requires thorough documentation on why a recommended contractor is the only available source and an explanation on what attempts were made to obtain competition, including the results</t>
  </si>
  <si>
    <t>Art Robinson, Chairman, Oregon Republican Party, January 20, 2015,  interviewed by phone. 
Tony Green, Communications Director, Oregon Secretary of State, January 22, 2015, via email.
Analysis of the 2013-2015 Legislatively Adopted Budget, by Budget Analyst Steve Bender of the Oregon Legislative Fiscal Office, p. 383., Sept. 30, 2013.
https://www.oregonlegislature.gov/lfo/Documents/2013-15%20LAB.pdf</t>
  </si>
  <si>
    <t>Agency officials can request a sole source contract if they believe “a commodity or service is procurable from only one source or seller.” In submitting the request to the Department of Administrative Services, they must attach a note explaining why sole sourcing is appropriate, and the department’s commissioner must sign off on the request.
The limits on single-source procurement are contained in the law -- Chapter 21-I [(Section 11, I.,(2),(A-D)].</t>
  </si>
  <si>
    <t>Janis Harrison, Department of Finance and Administration Statewide Program Manager, February 17, 2015, telephone interview. 
Tim Leathers, deputy director, Arkansas Depatment of Finance and Administration,  February 4, 2015, telephone interview.
Jim Nickels, Sherwood attorney and state representative 2009-2014, February 16, 2015, telephone interview. 
Max Brantley, Senior Editor Arkansas Times, January 20, 2015, telephone interview. 
Matt Campbell, lawyer and blogger, Blue Hog Report, January 20, 2015, telephone interview. 
Rep. Nate Bell, state representative, March 9, 2015, telephone interview. 
Arkansas Office of Personnel Management policy 70.05, “Political Freedom,” 2011. 
http://www.dfa.arkansas.gov/offices/personnelManagement/policy/Documents/70_05PoliticalFreedom.pdf
Arkansas Office of Personnel Management policy 70.12, “Political Freedom,” 2014. 
http://www.dfa.arkansas.gov/offices/personnelManagement/policy/Documents/70_12PolticalActivity.pdf</t>
  </si>
  <si>
    <t xml:space="preserve">Legislative lobbyists in Kentucky file six disclosure reports per year in January, February, March, April, May and September. On the reports, the lobbyists list the dates for lobbying activity, the employer(s) of the lobbyist and the compensation for the legislative agent (lobbyist). Lobbyist expense reports itemize the expenses, such as food and beverages, hospitality, lobbying materials, transportation and lobbying related activities. 
The lobbyist expense reports do not include the bills in which legislative agents were lobbying for or against. 
Executive branch lobbyists in Kentucky file only once a year by July 31. On the annual statements, the lobbyists list the nature of the executive decision in which the lobbyist is trying to influence. In addition, the lobbyists attach a expenditure report that is itemized to include amounts for food, transportation, lodging, honoraria and other expenses related to the lobbying efforts. The lobbyists also list on the expenditure reports the names of executive branch officials or employees with whom the lobbyist engaged. 
In addition to only being filed annually, the executive branch lobbyists do not reveal in their disclosure statements how much the lobbyist was paid by the employer for lobbying activities. </t>
  </si>
  <si>
    <t>Sole source is defined as a commodity/good available from only one source due to the unique nature of the requirement, its supplier, or market conditions. The agency must provide justification for sole-sourcing to the purchasing bureau, which is responsible for determining whether it is appropriate based on state law. 
 All sole-source purchases must be approved by the director of the state's Department of Administrative Services.</t>
  </si>
  <si>
    <t>There is nothing in Nevada statutes defining the scope of sole sourcing. The Nevada Administrative Code allows the administrator of the state's purchasing division to determine when services may be contracted from a sole source.</t>
  </si>
  <si>
    <t>Chapter 34 section 44 of the Missouri Revised Statutes limits the waiver of bidding for procurement when there is only one “feasible source for the supplies.” 
Single-sourcing is permitted when the commissioner determines in writing that the supplies are proprietary, that only one distributor serves the region where supplies are needed, or a single distributor offers a discount on the supplies for a limited period of time.
For single-source purchases of $5,000 or more, the commissioner must advertise his or her intent to make the purchase through newspapers likely to reach potential other bidders at least five days before the contract, although this requirement is waived in the event of a single distributor discount offer. 
If the commissioner discovers that other feasible sources for the supplies exist, he or she must rescind the waiver and procure the supplies through normal competitive channels.</t>
  </si>
  <si>
    <t>Sole sourcing is only allowed under specific circumstances according to Montana Code Annotated title 18, chapter 4, part 3, section 6. Those circumstances include there being only one source for the item, or only one acceptable source.</t>
  </si>
  <si>
    <t>By the Attorney General's account, the agency has not had any allegations of problems with hiring or firing or promotions of staff. But it's not uncommon for elected officials to bring their campaign staff to their new jobs. 
 Attorney General Bob Ferguson, for instance, named his former campaign press person as a legislative liaison for the Attorney General's office. The head of another watchdog agency, the State Auditor, on the other hand, hired a former "right-hand man" from his private real-estate records company as part-time employee of the auditor's office. 
 Troy Kelley, as of May 2015, was facing trial for alleged tax evasion and other felonies. Kelley, in addition, brought his former campaign aide to the agency. But generally, there are few, if any, valid allegations of nepotism or patronage at the Auditor's office, the Attorney General's office or other ethics watchdog bodies.</t>
  </si>
  <si>
    <t xml:space="preserve">Bryan Dean, spokesman for the Oklahoma Election Board, telephone interview 1/28/15 9:20 a.m. 
Wayne Greene, former senior political reporter and current Editorial Pages editor, Tulsa World, in-person interview, 1/28/15 2 p.m. 
Kevin Canfield, city and county government reporter who regularly covers elections for the Tulsa World, in-person interview 2/2/15 2:30 p.m. </t>
  </si>
  <si>
    <t>Items available from only one source, according to state law, can be purchased without competitive bidding. The state agency making the purchase must report to the state Department of Finance and Administration the circumstances necessitating the sole-source purchase for DFA to authorize. 
The Department of Finance and Administration in December 2015 suspended existing regulations concerning sole-source purchases and required their requests be reviewed by the DFA executive director. For approval, according to the DFA order, the no-bid requests had to be accompanied by details verifying the commodity is available from only one source. This came after the state corrections commissioner resigned and was indicted in November 2015 for taking financial kickbacks in awarding no-bid contracts for prison services.
The state Legislature in 2015 enacted a bill to make it harder for state government agencies to award sole-source contracts. It imposes more restrictions and transparency to the state government procurement process. This was in response to the state prison system commissioner taking bribes to steer the sole-source contracts to a businessman.
The reforms in House Bill 825 include removing state agency officials from the state Personal Service Contract Board and replacing them with appointees of the governor and lieutenant governor. This change is aimed at making the board more independent to scrutinize proposed contracts. The changes also reduce from $100,000 to $75,000 the threshold for which state agencies' no-bid personal service contracts would require review and approval by the state board. Another bill (SB 2400) places restrictions on emergency contracts made by state government agencies.</t>
  </si>
  <si>
    <t>In practice, some lobbyists file up to six expenditure reports a year, in January, February, March, April, May and September, for those periods in which they spend more than $100. The reports do not contain information about which bills are being lobbied. The executive director of the Governmental Ethics Commission said that, in her experience, most lobbyists file reports with the detail and frequency required by law. In FY 2014, there were 541 lobbyists registered in the state and 5,321 reports filed (some lobbyists represent more than one client). The GEC issued 277 notices for failure to file in a timely fashion. A lobbyist said he believes most lobbyists provide all the details required by the spending reports, since those requirements are not very stringent. For instance, he noted, the exact dates of expenditures and the identity of topics discussed is not required.</t>
  </si>
  <si>
    <t>In practice, pension investment decision-makers recuse themselves from actions in which they may have a conflict of interest.</t>
  </si>
  <si>
    <t xml:space="preserve">The reports are filed once a year, on or before July 31, and include information on salaries, fees, retainers and reimbursement of expenses paid by the lobbyist’s client for lobbying purposes during the preceding 12 calendar months. It does not include descriptions of bills lobbied. 
Lobbyists also file preregistration and reports for functions that invite all members of the General Assembly and are exempt from the $3 gift and hospitality limit. The reports include money spent on food, beverage and entertainment along with other expenses. For example, on Feb. 3, 2015, the Iowa Wholesale Beer Distributors Association held an event at which it spent more than $10,000 on food and beverages. At a Feb. 11, 2015, event sponsored by the Quad Cities Chamber of Commerce, more than $2,000 was spent. </t>
  </si>
  <si>
    <t>By power of Minnesota Statute, Chapter 16B, Section 16B.97, the Commissioner of Admiration has established a policy allowing for single sourcing only when “one entity is reasonably able to meet a grant’s intended purpose and objectives, due to their geographic location, specialized equipment, specialized knowledge and/or community relationships, or as a funder designated sub-recipient.” 
Additionally, a single/sole source grant may not be based solely on agency convenience and/or prior relationships with a potential grantee according to their policy manual.</t>
  </si>
  <si>
    <t>Philip Richter, director, Ohio Elections Commission, Columbus, 12-30-14 email 
Matthew McClellan, press secretary, Ohio secretary of state's office, Columbus, 1-8-15 email 
Legislative testimony from Richter on two-year state budget proposal (available under Feb. 26, 2015 testimony): http://www.ohiohouse.gov/committee/finance-subcommittee-on-higher-education</t>
  </si>
  <si>
    <t>The Massachusetts procurement statute specifies the limited instances where procurement can occur with a sole source.   Sole sourcing is permitted in the following instances only if the procurement officer can demonstrate in writing no other adequate source for the goods or services was available:  
Sole sources of goods and services can be used in contracts for: 
• library books, school textbooks, educational programs, educational courses, educational curricula in any media including educational software, newspapers, serials, periodicals, audiovisual materials or software maintenance
• water, gas, electricity, sewer or telephone services from a regulated industry company
The Massachusetts procurement statute specifies the limited instances where procurement can occur with a sole source.   Sole sourcing is permitted in the following instances only if the procurement officer can demonstrate in writing no other adequate source for the goods or services was available:  
Sole sources of goods and services can be used in contracts for: 
• library books, school textbooks, educational programs, educational courses, educational curricula in any media including educational software, newspapers, serials, periodicals, audiovisual materials or software maintenance
• water, gas, electricity, sewer or telephone services from a regulated industry company
The Massachusetts procurement statute specifies the limited instances where procurement can occur with a sole source.   Sole sourcing is permitted in the following instances only if the procurement officer can demonstrate in writing no other adequate source for the goods or services was available:  
Sole sources of goods and services can be used in contracts for: 
• library books, school textbooks, educational programs, educational courses, educational curricula in any media including educational software, newspapers, serials, periodicals, audiovisual materials or software maintenance
• water, gas, electricity, sewer or telephone services from a regulated industry company
The Massachusetts procurement statute specifies the limited instances where procurement can occur with a sole source.   Sole sourcing is permitted in the following instances only if the procurement officer can demonstrate in writing no other adequate source for the goods or services was available:  
Sole sources of goods and services can be used in contracts for: 
• library books, school textbooks, educational programs, educational courses, educational curricula in any media including educational software, newspapers, serials, periodicals, audiovisual materials or software maintenance
• water, gas, electricity, sewer or telephone services from a regulated industry company</t>
  </si>
  <si>
    <t>Lobbyists have to file semi-annual activity reports: one not later that May 31, covering November 1 of previous year through April 30, and the other not later than November 30 covering May 1 through October 31. The activity reports must include total expenditures on lobbying, broken down into at least these areas: compensation to others who provide lobbying services, receptions, entertainment and meals, and gifts. 
The twice-a-year reports, some say, are not frequent enough and don't come at the right time of year to be the most helpful to the public and watchdog groups.
Ed FeIgenbaum, attorney and owner of INGroup, a Noblesville-based firm that provides resources and information about state and federal governments, said report coming at the end of May is a month to two months after the legislative session adjourns, depending on whether it's the short or long session. 
"You don't know how much has been spent and what's been targeted until well after the sessions are over," he said. The reporting system should be timed to coincide with the legislative sessions, as the campaign finance reports are timed to coincide with primary and general elections, he suggested.</t>
  </si>
  <si>
    <t>All Supreme Court decisions are written and available on the court’s Web page, whereas this is not always the case for the Circuit Court.
 PDF files of Supreme court opinions can be accessed through the site's searchable database. But Kemp Morton, who practiced law for 45 years in Huntington WV before his recent retirement, said there’s no automatic right of appeal in West Virginia; instead, attorneys have to petition the Supreme Court to review their cases, and justices can deny that petition for appeal without giving a reason. 
 “Very few Circuit Court judges write opinions,” he added. “A lot of their actions don’t require a full-fledged opinion. If they deny a motion for summary judgment, for example, all they have to do is say there’s a question of fact involved.” 
 Some Circuit Court judges don’t bother with opinions if the sentence is self-evident, said Stephanie Simpson, administrative assistant in the Kanawha County Circuit Court.
 Most Circuit Court judges give the rationale for their decisions, said Steve Canterbury, administrator of the West Virginia Supreme Court. Some may explain their decisions in a verbal statement before sentencing, he added. “But I think it would be a slippery slope if a judge was required to list all the reasons for all his decisions,” said Canterbury.</t>
  </si>
  <si>
    <t>Neither the House "Ethics Panel" nor the Judicial Conduct Board, the only bodies that can be considered "ethics entities," has staff. Because they don't hire, fire, or promote, there is no nepotism, cronyism, or patronage.</t>
  </si>
  <si>
    <t xml:space="preserve">Lobbyists in Illinois are required to submit detailed spending reports twice a month. 
A spot check of registered lobbying entities show there have been no violations of the requirement. </t>
  </si>
  <si>
    <t>Whether a judge includes reasons for a decision will depend on the type of decision and what the law requires. But in general, judges in Washington give reasons for any decision that may be subject to review on appeal. The public can look up online recent opinions from the state Supreme Court and the Court of Appeals.</t>
  </si>
  <si>
    <t>A.S. 24.20.151, Legislative Budget and Audit Committee Established, (http://touchngo.com/lglcntr/akstats/Statutes/Title24/Chapter20/Section151.htm), accessed Feb. 11, 2015</t>
  </si>
  <si>
    <t>Ariziona Revised Statutes, Title 41 Chapter 7 Article 10 - 1272, Powers and duties; finances
http://www.azleg.gov/FormatDocument.asp?inDoc=/ars/41/01272.htm&amp;Title=41&amp;DocType=ARS
Arizona Revised Statutes, Title 41 Chapter 7 Article 10 -1251, Joint committee on capital review; members; chairman; meetings; committee termination, http://www.azleg.gov/FormatDocument.asp?inDoc=/ars/41/01251.htm&amp;Title=41&amp;DocType=ARS
Laws current as of March 30, 2015.</t>
  </si>
  <si>
    <t>The Supreme Court and Court of Appeals always explain their rulings. In a recent ruling on a bail decision, the Supreme Court did rule that judges acting on bail decisions should explain their reasoning so that reviewing courts could quickly and easily review those decision. The circuit court had not explained its decision in this case and sometimes circuit and district courts do not explain their rulings.
But in general, trial court judges do explain themselves, even though that is not required.
The Court of Appeals has all of its published opinions since 1995 available on a page. This includes Commonwealth v. Greer, where the court sent the case back to a trial court for a new jury to sentence a defendant after the first jury refused to render a sentence at the minimum sentence requirement of five years.
The Supreme Court of Virginia has all of its opinions since 1995 available on a page on its website. This includes Jones v. Commonwealth, in which the court rules that federal case law holding that the Eighth Amendment forbids a sentence of mandated life imprisonment without parole for juvenile offenders does not apply to Virginia because trial court has the ability to suspend part or all of the life sentence imposed for a Class 1 felony conviction, so Virginia statutes don't have a mandatory life without the possibility of parole option in its sentencing laws.</t>
  </si>
  <si>
    <t>No such law exists.
State Government, Title 41, Chapter 19, Section 8, 1976.
State Government, Title 41, Chapter 19, Section 9, 1976.
Legislature, Title 29, Chapter 2, Section 80, 1991.
http://alisondb.legislature.state.al.us/alison/codeofalabama/1975/coatoc.htm, accessed March 8, 2015.
Joint Legislative Committee on Government Oversight and Accountability, House Bill 257, http://alisondb.legislature.state.al.us/alison/searchableinstruments/2015rs/bills/HB257.htm, accessed March 8, 2015.</t>
  </si>
  <si>
    <t>Idaho lobbyists file spending reports monthly during the legislative session, in addition to annually, on the Jan. 31 following the end of the year. While the in-session reports are timely, the annual reports are not, as expenditures made in, say, June or September, aren’t reported until the following Jan. 31. Most lobbying expenditures do occur during the session, but there is another time of the year when lobbyists spend large sums on state legislators, during the annual “Governor’s Cup” charity golf tournament in September. Those sums aren’t reported until nearly five months later. (Lobbyists who lobby the executive branch must also file semi-annual reports, including a July report).
 The information reported includes amounts and bill numbers, names of individual lawmakers are given only if the individual expenditure exceeds $105. Thus, very few lawmakers’ names show up in lobbying reports during the session (though lots show up from the Governor’s Cup, where lobbyists “sponsor” them by paying their registration fees and lodging expenses). Even above the $105 threshold, it’s hard to find out which legislator accepted gifts because Idaho doesn’t have a searchable electronic database; instead, it posts scanned PDFs, some of them hand-written by lobbyists. That means anyone who wants to see which Idaho legislator was treated to a $105 steak dinner, for example, must click through hundreds of scanned PDFs to find that information.
  On the plus side, Idaho strictly enforces the filing requirements, and lobbyists who don’t file spending reports are fined.</t>
  </si>
  <si>
    <t>In 2013 and 2014, there was no evidence of cronyism, nepotism or patronage in the Office of the State Auditor.</t>
  </si>
  <si>
    <t>There are no documented cases of cronyism, nepotism or patronage during the period of study involving the Louisiana Legislative Auditor, the primary agency that oversees spending and contracting in state government. 
However, a few of the internal auditors hired by state agencies to keep track of financial matters within the agency have run into problems. 
 For instance, Chris Dalton said he resigned from his job in March 2014 out of frustration that an audit of Southern University New Orleans, the result of a yearlong investigation, had not been released after SUNO’s lawyers demanded, with some success, to withdraw references to relatives of Diana Bajoie, a former state senator who still is a powerful political figure in New Orleans.
 And an auditor for the Louisiana Department of Children and Family Services, Delrice J. Augustus, was sentenced in September 2014 to 37 months imprisonment and two years' supervision for using the agency’s credit card to buy personal items.</t>
  </si>
  <si>
    <t>State agencies and departments have claimed exemptions during the study period. 
Georgia's attorney General, for example had claimed that a memo a state employee wrote to herself consisting of text messages is not considered correspondence and therefore not subject to public records. The memo was ultimately turned over to the media.
In January 2015, students at Georgia State University claimed the head-of-the-state licensed public broadcasting network used personal e-mails to keep negotiations with the university president out of public records. 
Overall Hollie Mannheimer, Executive Director of the Georgia First Amendment Foundation says State agencies and government entities in Georgia have denied information and did not comply with open records laws. She gives agencies a grade of “seven out of ten.” 
The State Legislature is exempt from Georgia's open records law, which can make it hard for Journalists to get records regarding things like travel reimbursements of lawmakers. When one lawmaker was indicted on misuse of travel reimbursements, WSB reporter Lori Geary tried to look at travel expenses and reimbursements of other state lawmakers, but that information is not made available citing the legislature's exemption from open records requirements. “They'll give it to us when they want to give it to us,” she said.</t>
  </si>
  <si>
    <t>Maine’s Administrative Services and Procedures Law authorizes sole sourcing only “after reasonable investigation by the Director of the Bureau of General Services,” and when “it appears that any required unit or item of supply, or brand of that unit or item, is procurable by the State from only one source.”
 That sole source should further provide the “most economical, effective and appropriate means of fulfilling a demonstrated need.” 5 § 1825-B</t>
  </si>
  <si>
    <t>State-level judges give reasons for their decisions, but they are overworked - four of the 30 trial judge slots are vacant; in civil cases, it is not unheard of for a judge to hand-write a short explanation for a decision. In that event, either party may move to get a fuller written explanation, which is usually granted, but there is no law requiring it.</t>
  </si>
  <si>
    <t xml:space="preserve">Wyoming legislature's Joint Appropriations committee provides oversight of public funds. "The joint appropriations committee shall sit in open sessions while considering the budget and shall begin meetings not less than twenty (20) days prior to the convening of the budget session," the statute says. 
"The joint committee may cause the attendance of the heads or responsible representatives of the departments, institutions and all other agencies of the state to furnish information and answer questions as the joint committee requires."
The joint committee causes budget bills, to be introduced in whole or in part in the house of representatives or the senate, or both, according to the statute. 
 </t>
  </si>
  <si>
    <t>Sole sourcing is defined and allowed under specific conditions: a)(1) Whenever a procurement officer determines that there is only 1 available source for the subject of a procurement contract, the procurement officer may award the procurement contract without competition to that source.
(2) Before awarding a procurement contract to a sole source, the procurement officer shall obtain:
(i) the approval of the head of the unit; and
(ii) any other approval required by law.</t>
  </si>
  <si>
    <t xml:space="preserve">In Kentucky, there have been no documented cases of nepotism, cronyism or patronage in the office of the Kentucky Auditor of Public Accounts. 
The auditor's office adheres to strict hiring guidelines for auditors, including having a four-year college degree with at least 20 semester hours in accounting or standing as a certified public accountant. In addition, all employees except top-level executive management are protected by the state civil service merit system hiring and personnel laws that establish specific processes for hiring and promotion. 
In addition, the assistant auditor of public accounts, who is appointed and does serve at the pleasure of the Auditor of Public Accounts, must be a certified public accountant. During the reporting period, the person in that position had a decade of experience in the auditor's office before being appointed to assistant auditor of public accounts. </t>
  </si>
  <si>
    <t>By law, an agency may use sole source when it submits to the Office of State Procurement in writing that there is only one source that can fill the need. The agency may not undertake sole source procurement until it receives approval from OSP.
 The agency must submit a report on sole source procurements to the Legislature annually that includes each contractor's name; the amount and type of each contract; a listing of the supplies, services or major repairs procured under each contract; and the identification number of each contract file.</t>
  </si>
  <si>
    <t>In practice, judges give reasons for most decisions, including on important matters of law, process and when addressing complex issues in district courts, Court of Appeals and Utah Supreme Court. However, judges may not always give such reasons in day-to-day operations of district courts.  In Utah's 85 Justice Courts, which handle some misdemeanors and traffic violations, the court recording practices may not be as thorough as the higher level courts.</t>
  </si>
  <si>
    <t xml:space="preserve">Kentucky's Model Procurement Code explicitly outlines the limits and conditions for noncompetitive negotiations, or sole sourcing.
Kentucky Revised Statutes Chapter 45A, Section 95, says the purchasing officer must determine before the awarding of a contract that either "competition is not feasible" or no other vendor can deliver what the state requires. The statute defines "sole source" as "a situation in which there is only one known capable supplier of a commodity or service." That could be because of the unique nature of the state's needs, the supplier or market conditions. 
Even if competitive sealed bidding isn't feasible, the statute requires the purchasing offer to engage at least three potential suppliers to submit written or oral quotes of price and services. 
The same statute also lists specific exceptions to procurement services or products in which competitive bids might not be required, including: utility services where no competition exists; library books; visiting speakers, expert witnesses or artists; or certain personal service contracts. 
One other provision, as set forth by KRS 45A.095(3) is that the state can engage in sole sourcing during "an emergency condition," such as a natural disaster, attack or energy shortage. </t>
  </si>
  <si>
    <t>Appeals court judges often reflect their reasoning in their opinions but the pattern varies at the trial court level, where judges seldom write out their reasoning and may announce their decisions in language as tersely as “motion denied,” says Texas Supreme Court Chief Justice Nathan Hecht.    
Former Supreme Court Chief Justice Wallace Jefferson said district judges make numerous decisions during the course of trial, such as ruling on whether to allow certain evidence or acting on motions, and would be hard-pressed to explain the reasoning behind each ruling.  “If the judge had to explain each and every call like that, it would bog down the system,” he said.</t>
  </si>
  <si>
    <t xml:space="preserve">Sometimes in Florida, state agencies, branches of government and government officials do claim to be exempt from access to information laws. Oftentimes when they claim to be exempt, they cite the specific statute and are not accused of overstepping the law. However, several recent and fairly extreme examples stand in stark contrast:
In 2014, Governor Rick Scott created a new policy making state employees the “custodians” of their private emails and text messages that deal with state work. "That was a new interpretation of state law," says Mary Ellen Klas,  capital bureau chief for the Miami Herald and co-bureau chief of the Tampa Bay Times/Miami Herald Tallahassee Bureau. 
The change has meant journalists and members of the public have to ask a state employee personally for records of state business conducted over private accounts which makes it a lot harder and almost inaccessible. In the past, a state agency would hand over any public record on the subject requested, regardless of what type of email was used.
Another example came to light in a newspaper's investigation of government agency responses to public records requests. "In June 2014, the South Florida Sun Sentinel asked the Florida Department of Highway Safety and Motor Vehicles to comb its Electronic Freight Theft Management System database for information about cargo heists," reported the Florida Times-Union. "The agency first told the paper it did not have the information, then said it was exempt. It then estimated the cost could be $5,000 or $10,000 to produce the data, according to editorial page editor Rosemary O'Hara." The conflict was resolved by the Attorney General's mediation program. HWS agreed to recalculate its fee and the Sun-Sentinel was able to obtain the documents at a reasonable rate.
In two more examples, universities in Florida have created non-profit corporations that do things like managing dorms and athletic programs. A story in the Associated Press highlighted how universities are claiming exemptions to FOI laws based on the creation of these businesses. And finally, some animal shelters are still skirting a law passed in 2013 that requires them to provide information about the animals they take in. </t>
  </si>
  <si>
    <t>Under the Iowa Administrative Code, which carries the weight of law according to Caleb Hunter, communications director of the Iowa Department of Administrative Services, sole sourcing is only permitted under these circumstances:
1. A state agency determines a service provider is the only one qualified or eligible or is quite obviously the most qualified or eligible to perform the service.
2. The work is of such a specialized nature or related to a specific geographic location that only a single source, by virtue of experience, expertise, proximity to the project, or ownership of intellectual property rights, could most satisfactorily provide the service.
3. A state agency is hiring a service provider to provide peer review services for a professional licensing board pursuant to Iowa Code Chapter 272C.
4. A state agency is hiring the services of experts, advisers, counsel or consultants to assist in any type of legal proceeding including but not limited to testifying or assisting in the preparation of quasi-judicial or judicial proceedings.
5. The federal government or other provider of funds has imposed clear and specific restrictions on the state agency’s use of the funds in a way that restricts the state agency to only one service provider.</t>
  </si>
  <si>
    <t>The current Legislative Post Auditor says he makes all personnel decisions involving his office and that he does not practice cronyism, nepotism or patronage. 
The current Post Auditor has been in that job since 2010, having previously worked in the office for 11 years under administrations headed by both parties. He replaced a Post Auditor who had held that post for 18 years. 
During the period under review, no allegations of nepotism were documented by the Governmental Ethics Commission, nor were any made in the news media. 
"It has a very good reputation," one statehouse reporter said of the office. "The knock on them is that they only do audits approved by the legislative committee that oversees them. They don't have independent authority."</t>
  </si>
  <si>
    <t>Appellate court judges do give reasons for their decisions and that can be seen in the rulings listed on the Administrative Office of the Courts website. But that’s not always the case with the state trial courts. The appellate courts frequently admonish the lower courts for not doing so. In fact, the Tennessee Supreme Court ruled in July 2014 that trial court judges have to explain why they grant or deny a motion for summary judgment. 
 “Appellate judges have to give reasons because they’re writing opinions,” said Shelby County Criminal Court Judge Chris Craft, who is chair of the board that disciplines judges. Trial court judges, he said, aren’t required by law to give reasons. 
 Craft gave the example of judges making a final order in a divorce case. “They can just say, ‘I’m giving alimony to her and so much amount and you have to share custody of the kids,’” Craft said. “They have an order, a final decree, but they don’t have to give reasons for their decisions.”
 Also, Craft said, trial court judges aren’t necessarily going to give written reasons for every motion they grant or deny. 
 However, the appellate courts will give reasons for granting or denying motions, said Allan Ramsaur, executive director of the Tennessee Bar Association.</t>
  </si>
  <si>
    <t>Indiana law does set a standard under which "sole source" procurement is possible, but it does leave that determination largely in the hands of the Department of Administration's commissioner, with the approval of the governor.
 In the case of services not exceeding $50,000, a contract may be awarded without formal competition when the commissioner states in writing that he determines only one source meets the agency's "reasonable requirements," on the basis of a written justification submitted by the head of the state agency wanting those services. 
 In other instances, a contract may be awarded for supplies or services without competition when the commissioner says in writing only one source meets the requirements and the governor signs off. 
 The law also states that a contract can be awarded without formal competition in instances where the compatibility of equipment, accessories or replacement parts is the "paramount consideration," based on written justification of the state agency head. 
 In the case of high technology supplies, formal competition isn't necessary when the commissioner only one source meets the agency's requirements, based on a written recommendation by the data processing division in the Department of Administration after a formal analysis was undertaken.</t>
  </si>
  <si>
    <t>Illinois Code allows for sole sourcing when there is only one economically feasible source for the item. If another interested party submits a request in writing, a public hearing may be held to review the procurement.
(30 ILCS 500/20-25) 
    Sec. 20-25. Sole source procurements. 
    (a) In accordance with standards set by rule, contracts may be awarded without use of the specified method of source selection when there is only one economically feasible source for the item. A State contract may be awarded as a sole source procurement unless an interested party submits a written request for a public hearing at which the chief procurement officer and purchasing agency present written justification for the procurement method. Any interested party may present testimony. A sole source contract where a hearing was requested by an interested party may be awarded after the hearing is conducted with the approval of the chief procurement officer.</t>
  </si>
  <si>
    <t xml:space="preserve">Despite the lack of law, most judges do provide written opinions. Appellate court judges, the Court of Appeals and Supreme Court justices always do. In summary judgment motions, they’ll put on the record why their ruling has met the criteria for summary judgment. In the sentencing phase of jury trials, they’ll even explain their sentence -- but all they are required to do is sentence the guilty party within the appropriate range. </t>
  </si>
  <si>
    <t>No example of a judge failing to explain a ruling in writing could be found, and subjects interviewed for this investigation said judges do offer written reasons for their decisions.</t>
  </si>
  <si>
    <t>There are documented instances in the study period where state agencies and a public working group claimed exemptions where they did not exist in an attempt to block access to public records. 
The Delaware Department of Technology and Information denied access in October 2013 to assessments paid by AT&amp;T and Sprint to the Delaware Broadband Fund, claiming the information was exempt under Delaware's Freedom of Information Act because the companies said the information would reveal confidential and proprietary information protected by Delaware's open records law. On appeal, the Office of the Attorney General found the department did not cite a proper exemption and acted in violation by withholding the information. 
 In October 2013, the Office of the Attorney General found that a charter school working group convened by Gov. Jack Markell did not adhere to open meetings requirements under Delaware FOIA law, including the requirement that public bodies record minutes of meetings. 
 In November 2013, the Office of the Attorney General ruled that the Delaware Department of Correction could not apply an open records exemption for potential or pending litigation to prevent the Delaware ACLU from accessing maintenance records at a state corrections center in Sussex County. That same month, the Delaware Department of Correction refused an Associated Press open records request seeking information on the purchase, acquisition, storage and disposition of lethal injection drugs," despite an earlier finding by the Attorney General's office that the information was public.</t>
  </si>
  <si>
    <t>The Legislature's Joint Committee on Finance (JCF) is designated as the separate legislative committee that oversees the spending of funds and the budget process. The JCF has broad authority to consider all spending prior to passage by the Legislature. The statutes require that certain bills be referred to joint standing committees;  The executive budget bill is introduced by and referred to the Joint Committee on Finance.   Any bill that appropriates money, provides for revenue, or relates to taxation must be referred to the joint finance committee at some point, but it may be referred to another standing committee first. 
Joint Finance was created in 1911: "all bills or accounts requiring the appropriation of money by the legislature and ail bills providing for revenue or relating to taxation shall be referred to said [Joint Finance] committee before being passed or allowed."</t>
  </si>
  <si>
    <t>Idaho Code 67-5720(2) states, "When there is only one (1) vendor for the property to be acquired, unless the property is required for a life-threatening situation or a situation that is immediately detrimental to the public welfare or property, notice of a sole source procurement shall be published. The notice may be electronic. Payment vouchers for emergency acquisitions must contain upon their faces the justification for such purchases."</t>
  </si>
  <si>
    <t>State judges generally explain their rulings, often in writing, even though they are not required to by law.
Retired District Court Judge Stephen Erickson says that it depends on the judge, and believes that a blanket requirement would stifle judicial independence. However, he says that many judges do explain their rulings, again depending on the judge and depending on the case.
Providence Journal political columnist Edward Fitzpatrick also feels that judges for the most part explain their rulings. One issue he occasionally has is when judges recuse themselves from a case, but refuse to explain why.</t>
  </si>
  <si>
    <t>Prosecuting politicians in Alabama is not a rarity, though there were no indictments of politicians in the executive branch during the study period. 
But two of Alabama’s past six governors have been convicted while in office and sent to prison. Former Gov. Don Siegelman was convicted in 2006 of bribery in a federal corruption probe. He still is appealing his verdict. Former Gov. Guy Hunt was convicted in 1993 on charges of appropriating money from his inaugural campaign for personal use. 
The Attorney General’s Office, which is part of the executive branch, began a public corruption initiative in 2012. The Special Prosecutions Division in the Attorney General’s Office includes prosecutors and investigators. Other state agencies partnering with the division are: The Department of Examiners of Public Accounts, the Ethics Commission, Department of Revenue, Department of Public Safety, Insurance Department, Office of Prosecution Services, Alabama Securities Commission, Department of Economic and Community Affairs, and Criminal Justice Information Center.</t>
  </si>
  <si>
    <t>There is no requirement that state judges give reasons for their decisions, therefore it is up to their discretion for when an opinion should be issued. Opinions are posted online on the website of the Unified Judicial System of Pennsylvania.</t>
  </si>
  <si>
    <t xml:space="preserve">Some judges explain their decisions in Oregon but others do not. 
The Oregon Court of Appeal, the State Intermediate Court of Appeals, commonly affirms decisions without any written opinion or decision of its own.
In his four-year report, released in 2014, Chief Justice Thomas Balmer described Oregon's Court of Appeals as one of the busiest courts in the nation. This builds on evidence collected in 2005, for example, the last year the issue was assessed. The Journal of Appellate Practices and Processes found that the Oregon Court of Appeals affirmed a lower court ruling without opinion more than twice as frequently as it issued opinions. This is partly because the Oregon Court of Appeals has no discretionary authority and must consider all cases filed with it, so affirming without opinion has become a means of disposing of cases quickly, per the National Center for State Courts. In 2011, the court reported it reviewed between 3,000 and 3,800 filings in the year at a time when staff resources were shrinking.
In the first half of 2015, the Oregon Court of Appeals had affirmed 25 rulings without opinion and issued roughly the same number of decisions.
District courts issue rulings in writing but they are more like orders than opinions. At times you will get long opinions out of them but mostly it is just rulings. As in, 'guilty'. Or 'remanded'. Etc. 
The supreme court does issue opinions on everything in writing. Anything they don't want to weigh in on they just don't take as a case, so there you get very involved opinions. But the Court of Appeals has the most significant lack of written decisions. </t>
  </si>
  <si>
    <t>Sole source purchases are allowed by law under Chapter 103D, Section 306, if the head of a purchasing agency, with approval of the chief purchasing officer of the state, determines in writing that there is only one source for the required goods or service, there is no outstanding objection and the procurement follows state rules governing price, terms, and conditions.</t>
  </si>
  <si>
    <t>West Virginia Code 4-3 creates a Joint Committee on Government and Finance, made up of seven members of the Senate and seven members of the House of 
 Delegates. Operating under the committee is the Commission on Special Investigations, which is charged with conducting comprehensive investigations into any possible violation of civil or criminal law at any level of state government, including purchasing. 
 §4-3-3 stipulates that "It shall be the duty of the committee to consider matters referred to it by legislative resolution, and to study and survey matters of government, finance, and claims against the state and to make a report of its studies, findings and such recommendations as it may deem proper and as well all expenditures of said committee to regular annual sessions of the Legislature. The committee is hereby vested with power and authority to employ and supervise the legislative auditor (...)."</t>
  </si>
  <si>
    <t>Requirements for “sole sourcing” of state contracts is not defined in state law. 
 The Georgia Procurement Manual clearly defines guidelines on “sole sourcing". 
 It is only permitted if the supplier is the only source of a product or service. 
 “Sole sourcing” purchases require a public notice that must include the suppliers name.</t>
  </si>
  <si>
    <t>A 100 score is earned if, when necessary, the governor and state cabinet officials are investigated, charged, and/or prosecuted. The executive branch does not control whether immunity can be lifted.
A 50 score is earned if they are not always investigated, charged, and/or prosecuted despite the existence of criminal allegations. A 50 score is also earned if the executive branch controls whether immunity can be lifted.  
A 0 score is earned if they are rarely or never investigated, charged, or prosecuted, despite the existence of criminal allegations.</t>
  </si>
  <si>
    <t>The extent of sole-sourcing is clearly limited: The provision says that sole-sourcing is applicable if only one company is capable of doing the work, as required by Florida statute 287.057 3(c). 
(c) Commodities or contractual services available only from a single source may be excepted from the competitive-solicitation requirements. If an agency believes that commodities or contractual services are available only from a single source, the agency shall electronically post a description of the commodities or contractual services sought for at least 7 business days. The description must include a request that prospective vendors provide information regarding their ability to supply the commodities or contractual services described. If it is determined in writing by the agency, after reviewing any information received from prospective vendors that the commodities or contractual services are available only from a single source, the agency shall provide notice of its intended decision to enter a single-source purchase contract in the manner specified in s. 120.57(3).</t>
  </si>
  <si>
    <t>Jim Dahlquist, administrative manager for the Illinois Office of the Auditor General, said the agency management actions, such as hiring, firing and promotions, are free from cronyism, nepotism and patronage. 
Neither cronyism nor nepotism has affected the office in the past three years, according to Dahlquist.</t>
  </si>
  <si>
    <t>There are no documented cases of nepotism, cronyism or patronage within the audit agency, either for hiring and firing, or for promotions. As a scrupulously nonpartisan agency, employees of the Audits Division are advised not to become involved in campaigns or partisan politics. Hiring and promotions are based on professional qualifications. 
 The Audits Division has not had any firings in the study period; it has hired nearly half a dozen new employees during that time. Every employee receives an annual performance evaluation. Any employee who is not performing is given a structured improvement plan and six months to show improvement, but that has not occurred during the study period. 
 For the hirings, jobs are posted through the state Division of Human Resources and also on the Audits Division website. Screening criteria include bachelor’s or master’s degrees in accounting and CPA certification, depending on the position. Experience requirements also are set for each hire. 
Applicants are screened, and those who meet all the requirements are interviewed by a team of four managers, and also go through a peer interview with a group of auditors from the division. Then, all the interviewers meet to rank the candidates and submit the top-ranked ones to the Audit Division Manager for a final selection. 
The division generally receives about 40 applicants for an entry-level auditing position, though not all typically meet the requirements; those who don’t are screened out and not interviewed.</t>
  </si>
  <si>
    <t>Delaware procurement law says a "contract may be awarded without competition if the agency head, prior to the procurement, determines in writing that there is only 1 source for the required contract. Sole source procurement shall not be used unless there is sufficient evidence that there is only 1 source for the required contract and no other type of goods or service will satisfy the requirements of the agency. The agency shall examine cost or pricing data prior to an award under this subsection. Sole source procurement shall be avoided, except when no reasonable alternative sources exist. A written determination by the agency for the sole source procurement shall be included in the agency's contract file." § 6904 (i) In sections of procurement code governing material and nonprofessional, public works and professional contracting, the law says an "agency seeking a sole source procurement shall prepare written documentation citing the existence of a sole source condition. The document shall include the specific efforts made to determine the availability of any other source and an explanation of the procurement need. The agency may, for confirmation, submit this documentation to the Section for review and comment prior to the intended date of award." § 6925 (b)</t>
  </si>
  <si>
    <t>Reporting periods are 1 January through the last day of February, 1 March through 30 April and 1 May through 31 December, just three a year rather than quarterly. The reports are detailed by client and category of expenditures, but do not include bill numbers or which lawmaker or official was lobbied.
 A move to allow more "goodwill lobbying" without disclosing such met with resistance and did not make it through the state Legislature during the study period. Goodwill lobbying is when lobbyists meet with decision-makers in general "getting to know you" or relationship-building style meetings, rather than coming before a decision-maker with a specific issue.</t>
  </si>
  <si>
    <t>In practice, there are no documented cases from any of these agencies. Executive officers and employees must adhere to Utah law, which says: No public officer may employ, appoint, or vote for or recommend the appointment of a relative in or to any position or employment, when the salary, wages, pay, or compensation of the appointee will be paid from public funds and the appointee will be directly supervised by a relative. There are seven exemptions to this law. Cronyism and patronage are not directly addressed in law.</t>
  </si>
  <si>
    <t>In 1977, the Washington State Legislature created the Legislative Evaluation and Accountability Program Committee to be the Legislature's independent source of information and technology for developing budgets, communicating budget decisions, and tracking revenue, expenditure, and staffing activity.
 LEAP makes a vast array of reports and analytic tools available to the fiscal analysts in the Washington State Legislature so they can oversee how agencies are spending their budgets month by month.
 All of this is done independently of the executive, with the official accounting records of the state. LEAP also provides consulting to legislative committees and staffs, and provides analysis and reporting on special issues at legislative request.</t>
  </si>
  <si>
    <t>In certain delineated conditions, competitive bidding requirements may be waived. One of these is when a contractor is the only supplier. 
The law mandates the State Contracting Standards Board to "adopt regulations, in accordance with the provisions of chapter 54, specifying the circumstances in which a contract may be awarded for a supply, service or construction item without competition. Such regulations shall include, but not be limited to, situations in which an agency contracting officer states in writing that there is only one source for the required supply, service or construction item, provided sole source procurement is not permitted unless a requirement is available from only a single supplier." (Sec. 4e-22)
But except for a few cases, for any contract larger than $50,000, a waiver must be approved by a Standardization Committee, comprising officials from the Department of Administrative Services, the comptroller and treasurer’s offices and other agencies.
A procurement standards manual issued by the state Office of Policy and Management (OPM), updated December 2014, says, “The sole source method is discouraged in favor of competitive procurement, although it is permissible under certain, limited, and well-defined circumstances.” It outlines those circumstances but says that any contract of more than $20,000 or longer than one year must be approved first by OPM before talks with potential contractors begin.</t>
  </si>
  <si>
    <t xml:space="preserve">There are no documented cases of nepotism, cronyism or patronage within the agency during the study period. The very nature of the agency means employees work in a "glass house," and would be subject to exposure and censure if they didn't follow the rules, according to the office. Auditors, because they scrutinize others, are in turn, scrutinized more than other government agents.
A previous state auditor, ending in 2012, did circumvent the procurement laws when she spent $23.6 million on auditing services from 13 certified public accounting companies without vetting the contracts through the Hawaii Legislature first, as required by law.
 </t>
  </si>
  <si>
    <t>Colorado state law provides narrow parameters for the permissibility of sole sourcing. For instance, the law states that prior to entering into a sole-source personal services contract, a governmental body in Colorado “shall attempt to identify competing vendors by placing a notice on the state's bid notification web site for not less than three business days. If the governmental body receives not less than two responses to the notice from qualified and responsible vendors that are able to meet the specifications identified in the notice and that are not otherwise prohibited from bidding on the contract, the sole-source selection method shall not be used.” Colorado also reports its sole-sourced contracts every year.</t>
  </si>
  <si>
    <t>Lobbyists must submit their reports every two weeks while the legislature is in session. The Government Transparency and Campaign Commission publishes them online, but has not been able to properly audit them during the research period. 
The reports include type of spending, amount, on who's behalf the expenditure was made and the person or entity the money was spent on. Lodging, Meals, Tickets and Travel are categorized.</t>
  </si>
  <si>
    <t>The Constitution of Virginia says that every law must be enacted as a bill, which must be referred to a committee of each house and reported by those committees.
The Code of Virginia says, "The standing committees of the House of Delegates and of the Senate in charge of appropriation measures shall begin consideration of the budget within five calendar days after the convening of the regular session of the General Assembly to which the budget is submitted."
The House and Senate rules name the House Appropriations Committee and Senate Finance Committee and give them responsibility over state spending.</t>
  </si>
  <si>
    <t xml:space="preserve">Lobbyists regularly file quarterly reports that list spending information. But those reports are anything but detailed. Spending on food and entertainment is reported, but lobbyists do not report venues where parties are held, the names of those attending functions, or who may benefit from the spending. Lobbyists are required to publicly report their interest in specific pieces of legislation and regulatory actions, and those reports, which include bill numbers, help provide insight into why a lobbyist may spend money to gain access. But details are still missing on separate spending reports.  
Mary Davis, a lobbyist for the casino Dover Downs, as well as alcohol distributors, trial lawyers and others, reported spending $17,831 on behalf of her clients in 2014, but details are scant on date and details of the functions. NRA lobbyist Shannon Alford reported spending $741.84 on food and refreshments, but the public officials who benefited from that spending were left off of the report, as was any detail of where the spending occurred and specifically when. Lobbyists report gifts valued above $50, and often do include the name of the public official receiving the gift. </t>
  </si>
  <si>
    <t>There is no evidence of management actions by the Audit department that would be based on cronyism, nepotism or patronage. The auditor's office has a good reputation in state government for professionalism and trust.</t>
  </si>
  <si>
    <t>In practice, lobbyists do not file expense/spending reports. They only file quarterly compensation reports.</t>
  </si>
  <si>
    <t>Budget No. 108: Senate Bill No. 2002, House Bill Nos. 1014, 1018, Legislature Council, June 2007, http://www.legis.nd.gov/fiscal/biennium-reports/60-2007/budget-analysis/legislative/pdf/legislativebudget/108li.pdf, accessed May 3, 2015.
Budget No. 108: House Bill No. 1002, Legislature Council, June 2009, http://www.legis.nd.gov/fiscal/biennium-reports/61-2009/budget-analysis/legislative/pdf/legislativebudget/108li.pdf, accessed May 3, 2015.
Budget No. 108: Senate Bill No. 2002, Legislature Council, June 2011, http://www.legis.nd.gov/fiscal/biennium-reports/62-2011/budget-analysis/legislative/pdf/legislativebudget/108li.pdf, accessed May 3, 2015.
Budget No. 108: House Bill No. 1002, Legislative Council, June 2013, http://www.legis.nd.gov/files/fiscal/2013-15/docs/108.pdf, accessed May 3, 2015.
Senate Bill No. 2002, North Dakota Legislature, April 27, 2015, 
http://www.legis.nd.gov/assembly/64-2015/documents/15-8135-05000.pdf, accessed May 3, 2015.
Jason Flohrs, executive director of the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t>
  </si>
  <si>
    <t>State law requires competitive bidding for all contracts valued at more than $25,000 except in limited cases like emergencies, such as "for the protection of the public health, welfare, or safety" (§10302a)  or only one brand of merchandise meets the needs of the state.</t>
  </si>
  <si>
    <t>Bob Kuchera, Employee representative, Wyoming Public Employees Association, May 7, 2015, phone. 
Report to the JAC, Wyoming Retirement System website, November 17, 2014 
http://retirement.state.wy.us/home/reports.html
Lawmakers propose funding Wyoming employee retirement contributions, Gregory Nickerson, WyoFile, Jan. 28, 2014
http://www.wyofile.com/blog/lawmakers-propose-funding-wyoming-employee-retirement-contributions/</t>
  </si>
  <si>
    <t>A contract may be awarded to a sole supplier “when the State Procurement Director, the head of a procurement agency, or a designee of either officer above the level of agency procurement official determines in writing that it is not practicable to use other than the required or designated commodity of service.” Efforts must be made to obtain price competition “unless a written determination is made that there is only one source for the required or designated commodity of service.”</t>
  </si>
  <si>
    <t>The procurement Code allows "sole sourcing" only when the following criteria are met: (1) When it is not practicable to award a contract by competitive sealed bidding, competitive sealed proposals under, or limited competition, and (2) when the award of the contract is in the state's best interest. An agency using sole-source contracting must submit written evidence supporting the need. The commissioner of administration or the commissioner of transportation and public facilities, as appropriate, may also require the submission of cost or pricing data in connection with an award under this section. Even when sole-source contracting is permitted, the procurement officer is statutorily required to negotiate with the single source to obtain contract terms advantageous to the state. (From 2010 to 2015, 218 sole source contracts for projects valued at $250,000 or more were completed by the state, according a public records request completed by the Department of Administration.)</t>
  </si>
  <si>
    <t xml:space="preserve">Sole source procurement is, according to Arizona law, to be avoided, except when no reasonable alternative exists. </t>
  </si>
  <si>
    <t>Phone interview Feb. 24, 2015 with Jim Morrill, politics and government reporter for the Charlotte Observer. 
Phone interview with Bob Hall of Democracy North Carolina, January 28, 2015.  
Raleigh News &amp; Observer article June 22, 2014 by Patrick Gannon. "Watchdogs Want More Campaign.."
http://www.newsobserver.com/2014/06/22/3963815/nc-watchdogs-want-more-campaign.html.
Article submitted to Chatlotte Observer by Amy Strange, deputy director for finance and operations at NC Board of Elections, April 16, 2014. "How Elections Board is Tackling.."
http://www.charlotteobserver.com/2014/04/16/4846214/how-elections-board-is-tackling.html#.VMq20rd0zow, 
Phone interview Feb. 10, 2015, with Josh Lawson, public information officer of the BOE.
 Phone interview Feb. 25, 2015 with Jane Pinsky, director of NC Coalition for Lobbying and Government Reform.</t>
  </si>
  <si>
    <t>Laurie Barcelona, Arizona State Personnel Board Executive Director, telephone interview, 2/25/15
Jim Small, Arizona News Service Editor, telephone interview, 5/17/2015
Civil Service rules keep inept government employees on the job, Mark Flatten, The Goldwater Institute, Dec. 8, 2010, Accessed May 7, 2015  http://goldwaterinstitute.org/en/work/topics/unions/related-reforms-unions/civil-service-rules-keep-inept-government-employee/</t>
  </si>
  <si>
    <t>Alabama governments are allowed to buy goods or services from sole source vendors without a contract under certain conditions. 
Officials must establish that no one other than the one vendor can meet their needs and that no other goods or services can accomplish their purpose. The purchase also requires the approval of the Department of Finance’s Division of Purchasing.</t>
  </si>
  <si>
    <t>John Conklin, New York Board of Elections, Director of Public Information, March 5, 2015, New York, phone; 
Richard Briffault, Columbia University Law School, Professor of Legislation, Feb. 4, 2015, New York, phone; 
Preliminary Report, The Commission to Investigate Public Corruption, Dec. 2, 2013, http://publiccorruption.moreland.ny.gov/sites/default/files/moreland_report_final.pdf</t>
  </si>
  <si>
    <t>Lobbyists and lobbying firms file quarterly reports with the Secretary of State that include information about legislation and agencies they have lobbied, payments received from clients, payments to other lobbying firms, and campaign contributions. Fair Political Practices Commission Enforcement actions can result from failing to disclose information properly or according to the schedule. There are occasional violations, the most frequent is failure to file on time. There were 8 such violations in 2014.
The combination of lobbying campaign finance reports can expose problematic relationships between legislators and lobbyists. In 2014, the FPPC fined Richie Ross, a prominent political consultant for Democratic legislators, $5,000 for "not sufficiently attempting debts" owed to him by lawmaker who were clients of his campaign consulting business. The FPPC said the lack of effort by Ross placed the legislators "under personal obligation to him" in violation of the Political Reform Act. The lawmakers listed the debt obligation  on their campaign finance statements.</t>
  </si>
  <si>
    <t>March 2, 2015, interview with Jim Duncan, Alaska State Employees Association president; 
March 11, 2015, phone interview with Gregg Erickson, founder of the Alaska Budget Report and Erickson &amp; Associates, former Director of Research at the Alaska Legislature;
June 16, 2015, phone interview with University of Alaska Anchorage political science professor Dr. James Muller</t>
  </si>
  <si>
    <t>Professional lobbyists in Colorado file disclosure reports monthly showing how much they received and spent, from whom the money came, and where it went. 
Disclosure reports are available in PDF format through Secretary of State website. A search function allows citizens to see which lobbyist is supporting or monitoring a piece of legislation by searching the bill number.</t>
  </si>
  <si>
    <t>State civil servants are occasionally subject to political interference. 
Bob Kuchera of the Wyoming Public Employees Association said state civil servants are fairly independent and are generally not pressured by lawmakers.
“It's not a common occurrence,” he said.
After Cindy Hill, Superintendent of Public Instruction, was investigated for alleged misconduct, many employees of the Department of Education feared for their jobs when the Wyoming Supreme Court reinstated her. More than a dozen department employees testified against Hill during the investigation.</t>
  </si>
  <si>
    <t>A YES score is earned if "sole sourcing" is limited to specific, defined conditions.
A NO score is earned if no such law exists.</t>
  </si>
  <si>
    <t>Jackie Graham, director of the Alabama Personnel Department, June 2, 2015, telephone interview.
Mike Cason, al.com, state government reporter, April 12, 2015, telephone interview.
Phil Rawls, former government reporter, the Associated Press, June 2, 2015, telephone interview.
Alabama Personnel Department, Alabama Administrative Code, Chapter 670-X-19 .02. 1981, accessed June 7, 2015.</t>
  </si>
  <si>
    <t>In Wisconsin, the law protects state civil servants from political interference, particularly through civil service protections in Chapter 230 that address retaliation.
But state civil service employees are not the individuals who typically make major administrative decisions. Those decisions are reserved for the unclassified public officials.  In the mid-1990s, the law was changed to expand the number of appointed positions at the top in state agencies: for example, division administrators.
In reality, insiders say there is political influence, subtle or not, over the activities of civil servants, however this is hard to prove. There was no documented case during the period of study. But the administration of Gov. Scott Walker has acknowledged there are considering changes to the civil service system that could open the system to increased political interference. 
A 2014 Milwaukee Journal Sentinel story said administration officials had often said that they weren't looking to change the state's century-old system for placing qualified workers in public service and weeding out partisan hacks. "But when the newspaper received records through the state open records law detailing the early-stage discussions, state officials acknowledged they were taking some early steps, saying that they hadn't disclosed the planning previously because it is modest in scope. In an interview, four top appointees of the Republican governor stressed they intended no changes to the core principles of the civil service system: hiring workers based on merit and firing them only for just cause. That system grew out of Progressive-era reforms and sought to stifle Tammany Hall-style patronage in which politicians rewarded their party's supporters with jobs and left taxpayers with the bill. Administration Secretary Mike Huebsch said he wants to respond to an aging work force and looming retirements by modernizing a hiring process that can take months of painstaking effort."</t>
  </si>
  <si>
    <t>Vicki Hearing, Communications Manager, State of Wisconsin Investment Board, email interviews Feb. 16, 18, and 20, 2015.
Legislative Audit Bureau report, SWIB, July 2014, http://legis.wisconsin.gov/lab/reports/14-9highlights.pdf
State of Wisconsin Investment Board, Placement Agent Policy, accessed on 3/3/3015,
http://www.swib.state.wi.us/private_equity.pdf
State of Wisconsin Investment Board, WRS Performance 2014, accessed on 3/3/2015, http://www.swib.state.wi.us/performance.aspx
State of Wisconsin Investment Board, WRS Opportunities, accessed on 3/3/3015,
http://www.swib.state.wi.us/opportunities.aspx
"Alternatives for Administering the Wisconsin Retirement System: Current Policy versus Total Retirement Outsourcing," La Follette Workshop in Public Affairs, UW-Madison, 
May 2012,  http://www.mppoainfo.com/news/WRS.pdf</t>
  </si>
  <si>
    <t>In practice, lobbyists file spending reports with reasonable frequency, but with limited details. The reports are filed every quarter with the Secretary of State, and are all missing the bill numbers that are associated with the lobbying reported. 
The vast majority of lobbying dollars, however, are exempted from detailed reporting that includes the recipient of the lobbying expenditure. Instead, small-dollar expenditures and large events expenditures can both be made without listing the recipient.</t>
  </si>
  <si>
    <t>Maggie Toulouse Oliver, Bernalillo County Clerk, 10 April 2015, via phone.
Diane Wood, Common Cause New Mexico, former voting rights director, 10 April 2015, via phone.
State Sen. Daniel Ivey Soto, executive director of the New Mexico Association of County Clerks and former director of the state Bureau of Elections, 8 April 2015, via phone.
"What New Mexicans think about voting," The Pew Charitable Trust, 14 October 2014, 
http://www.pewtrusts.org/en/research-and-analysis/fact-sheets/2014/10/what-new-mexicans-think-about-voting</t>
  </si>
  <si>
    <t>Craig Slaughter, director of the West Virginia Investment Management Board, in a telephone interview from his office in Charleston WV on Jan. 29, 2015.
State Auditor Glen Gainer in a telephone interview from his office in the state Capitol on Feb. 6,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
West Virginia Code 44-6C-1, Prudent Investor Rule, complete through 2014.
http://www.legis.state.wv.us/wvcode/Code.cfm?chap=44&amp;art=6C</t>
  </si>
  <si>
    <t>The Joint Fiscal Committee and the Joint Fiscal Office are responsible for the oversight of public funds.</t>
  </si>
  <si>
    <t>Frank Askin, professor Rutgers Law School, 2/16/15 phone interview. 
Rajiv Parikh, counsel at Genova Burns, who specializes in Election law, 2/18/15 phone interview.
Deputy Attorneys General to monitor Election Day voting, MyCentralJersey.com, November 3, 2014: http://www.mycentraljersey.com/story/news/local/new-jersey/2014/11/03/election-day-attorney-general/18413729/</t>
  </si>
  <si>
    <t>There are no documented cases of nepotism, cronyism or patronage in the Auditor General's office during the period of study. 
"The Auditor General has no relatives that work for us ... we have a strong nepotism policy," said John Tenewitz, general council for the Auditor General, who was not aware of any cases ever. He said that hirings, firing and promotions are always based on merit and performance.  
"I am not familiar with anyone complaining about that," agreed Kurt Wenner of Tax Watch. 
A review of all penalties doled out by the Commission on Ethics did not turn up any cases of nepotism within the Auditor General's office.</t>
  </si>
  <si>
    <t xml:space="preserve">There were no documented instances in the study period of hiring within the auditor's office being based on cronyism, nepotism or patronage. 
The state's Public Integrity Commission investigates complaints related to potential violations of state conduct law. There are no cases in its records involving the auditor's hiring. 
A reporter who covers the office has also seen no evidence of hiring based on cronyism, nepotism or patronage. </t>
  </si>
  <si>
    <t>Charles Arlinghaus, The Josiah Bartlett Center for Public Policy, president, January 22, 2015, Lowell, Mass., phone
Gordon Allen, Coalition for Open Democracy, co-chairman, January 19, 2015, Lowell, Mass., phone
Jim Splaine, New Hampshire Legislature, state representative and senator, 1969-2010 (not consecutively), January 16, 2015, Lowell, Mass., phone
David Scanlan, office of the New Hampshire Secretary of State, senior deputy secretary of state, January 9, 2015, Lowell, Mass., phone
Richard Head, New Hampshire Department of Justice, assistant attorney general, January 12, 2015, Lowell, Mass., phone
Stephen LaBonte, New Hampshire Department of Justice, assistant attorney general, January 23, 2015, Lowell, Mass., phone
Election Law Complaint Status Reports, New Hampshire Department of Justice, Jan. 1, 2013-June 30, 2013; July 1, 2013-Dec 31, 2013</t>
  </si>
  <si>
    <t>Texans for Public Justice Director Craig McDonald and other watchdog groups said complaints of cronyism, nepotism or patronage have never been serious problems at Texas Ethics Commission, which had just over 30 employees in 2015. 
“We don’t have anybody related in the agency,” said Ethics Commission Executive Director Natalia Ashley.  “I’ve never even had to look into it.  That’s not something that has ever come up.”
Alex Winslow, executive director of Texas Watch, which monitors the activities of the state court system, said he never observed “anything of that sort” when asked about any allegations of cronyism, patronage or nepotism at the State Commission on Judicial Conduct. 
The commission’s employee handbook prohibits a manager in the agency from employing  a relative within his or her chain of command.  The policy also prohibits employees from being in a position to affect the assignments, compensations or promotions of a relative or to be in a “sphere of influence” affecting a relative.</t>
  </si>
  <si>
    <t>Austin Jenkins, Capitol reporter nwNewsNetwork phone interview 2/24/2015; 
Report: Washington state looks to trim allocation for private equity," GeekWire 9/25/2013 
http://www.geekwire.com/2013/report-washington-state-trim-allocation-private-equity/
"Are state investments in coal and oil undermining ‘green’ governors?" pi.com 9/16/2014 
http://blog.seattlepi.com/seattlepolitics/2014/09/16/are-state-investments-in-coal-and-oil-undermining-green-governors/</t>
  </si>
  <si>
    <t>In Utah, all lawmakers are assigned to appropriation committees. The budget process is divided among all members of the citizen legislature. The Joint Appropriations Committee of the Legislature consists of all the members of the Legislature. The members of the JAC are divided into appropriations subcommittee. Thus, the process has become more democratic and removes some political control from legislative leaders, but final budget decisions often are made the during the last weeks of the legislative session by top leaders.</t>
  </si>
  <si>
    <t>Lobbyists in Alabama must file quarterly disclosure statements that list the subjects on which they lobbied during the period along with financial transactions over certain thresholds with public officials. However, the disclosures do not require that lobbyists list which bills they lobbied on. Nor do they have to give detailed expense reports. 
The forms require only that lobbyists list: items given to a public official, employee or their families valued at more than $250; financial transactions with public officials, candidates or their families in excess of $500, except for campaign contributions; loans given or promised to a public official or candidate; and any direct business association or partnership with any public official, candidate or their families. 
Vicky Manning, lobbyist liaison for the Ethics Commission, said lobbyists also may file pre-certification requests notifying the Ethics Commission before spending money on widely attended events. The pre-certification requests are not required, but lobbyists may file them to make sure they stay within the boundaries of the law. 
Manning said lobbyists rarely miss the deadline for filing the documents, and when they do it’s by only a few days. She said Ethics Commission staffers check the list of lobbyists each quarter and remind anyone who has not filed the required paperwork.</t>
  </si>
  <si>
    <t>Two legislative committees – the House Appropriations Committee and the Senate Finance Committee – are in charge of putting the state’s two-year budget together subject to final votes in each chamber and, through deliberations, debate and public hearings, essentially overseeing state spending. 
A conference committee composed of representatives of the two committee gets in on the act late in the session by crafting the final compromise budget that must be approved by both chambers.  
The Legislative Budget Board, the permanent committee that serves as lawmaker’s budget advisory body, is the chief budget oversight arm for lawmakers  by compiling the appropriation requests of every state agency, performing evaluation reports  and conducting hearings with agency officials in advance of the Legislature. 
---
Peer Reviewer comment: Agree
In addition to the LBB, the Sunset Advisory Commission provides direct oversight of agencies - thus indirectly the budget.</t>
  </si>
  <si>
    <t>Phone interview 1/14/15 with Kevin Benson, deputy attorney general representing secretary of state's office.
Interview 1/15/15 with Sandi Chereb, Las Vegas Review-Journal political reporter, Carson City.
Phone interview 2/2/15 with Bonnie Gilbert, Nevada election coordinator, Associated Press.</t>
  </si>
  <si>
    <t>There have been no official complaints or lawsuits over improper political influence, neither have there been any allegations as to outside influence on civil servants. 
Some agencies are headed by political appointees who flaunt their influence, said Gordon Simmons, who represents the Public Workers Union/WV. “If you have political connections, it can make a difference in how you’re treated within the agency,” he said. “And that can be more than just uncomfortable. I’ve dealt with one agency in which a political appointee used his influence as a club over his employees.”</t>
  </si>
  <si>
    <t>Jeanne Chenault, director of public relations for the Virginia Retirement System, Richmond, Va., 6 March 2015, interview by email.
History, Virginia Retirement System, accessed 26 February 2015. http://www.varetire.org/about/history.asp
Virginia Retirement System Oversight, Joint Legislative Audit and Review Commission, accessed 26 February 2015. http://jlarc.virginia.gov/vrs_abt.shtml
Biennial VRS Status and Semi-Annual Investment Report, JLARC, December 2014. http://jlarc.virginia.gov/reports/Rpt468.pdf
Kimberly A. Sarte, Assistant Director for Ongoing Oversight and Fiscal Analysis at the Joint Legislative Audit and Review Commission, 26 February 2015, interview by phone and email.
Mary Jo Fields, director of research at Virginia Municipal League, 2 March 2015, interview by phone.
Robley Jones, director of the office of government relations and research at the Virginia Education Association, Richmond, Va., 5 March 2015, interview by phone.
Ron Jordan, executive director of Virginia Governmental Employees Association, Richmond, Va., 10 March 2015, interview by phone.
"VRS bought Star Scientific stock, sold it at $87,000 loss," Jim Nolan, Richmond Times-Dispatch, 20 July 2013, http://www.richmond.com/news/latest-news/vrs-bought-star-scientific-stock-sold-it-at-loss/article_79ffa0c0-f0cd-11e2-9513-0019bb30f31a.html</t>
  </si>
  <si>
    <t>Treasurer Beth Pearce, personal interview Jan. 21, 2015.
Mark Hage, Director of Benefit Programs, VT NEA, telephone interview Jan. 26.
Jeff Briggs, Altenate member, Pension Investment Committee, telephone interview Feb. 2. 2015.
Assistant Atty. Gen. Jaye Johnson telephone interview Feb. 2, 2015.</t>
  </si>
  <si>
    <t>A 100 score is earned if lobbyists file at least quarterly, itemized expense reports, including amounts, descriptions and lobbied bill number(s). 
A 50 score is earned if lobbyists file at least semi-annual expense reports, or file them more frequently, but they lack sufficient details.
A 0 score is earned if is earned where lobbyists file expense reports annually or less-frequently, and/or they usually lack details.</t>
  </si>
  <si>
    <t>Civil servants and agencies in Washington generally are professional and independent. The head of the Washington Human Rights Commission, the agency that investigates complaints filed by civil servants, is not appointed by the governor and operates independently from his cabinet. 
 State employees receive training on how to report concerns about political interference. In addition to the Human Rights Commission, they can turn to the state whistle-blower program in the Auditor's office as well as the Executive Ethics Board.</t>
  </si>
  <si>
    <t>Neal Erickson, deputy Nebraska secretary of state for elections, telephone interview March 13, 2015
 J.L. Spray, election-law attorney and chairman, Nebraska Republican Party, telephone interview March 12, 2015
 Vince Powers, Lincoln trial attorney and chairman, Nebraska Democratic Party, phone interview, March 16, 2015</t>
  </si>
  <si>
    <t>State civil servants appeared to operate with independence during the period of study. There were no substantiated complaints of political influence or ties to families in employment decisions, according to the Office of the State Inspector General. 
 "In Virginia government, there are two constants: the General Assembly and the bureaucracy," said Ron Jordan, executive director for the Virginia Governmental Employers Association, who spent more than 20 years in the executive and legislative branch. "Virginia has a one-term governor. And this was driven home while I was in the cabinet: With our two-year budget cycle, each governor only gets to present his budget and see it executed one time. If the bureaucracy wasn’t supportive of the policies, they could drag their feet because their thinking was, 'There will be a new cast of characters soon.' You can’t underestimate the impact of having a one-term governor."</t>
  </si>
  <si>
    <t>There are at least two legislative committees that are given powers in law to provide oversight of public funds. One is a special interim appropriations committee of legislators, created by Section 2 of South Dakota Codified Laws, Title 4, Chapter 8A, “Interim Transfers and Appropriations.” Section 3 of the same chapter says the committee shall “serve to continually review, evaluate, and coordinate state fiscal and budgetary policy.” 
 Another body of legislators, the Government Operations and Audit Committee, is created in SDCL 2-6-2 “for the purpose of inquiry and review of any phase of the operations and the fiscal affairs of any department, institution, board, or agency of the state.”
 These committees stand apart from the regular appropriations committees of each chamber of the Legislature, which exist in legislative rules but cannot be found in law. It's the Joint Appropriations Committee that drafts the budget each legislative session.</t>
  </si>
  <si>
    <t>In practice, when necessary, the governor and state cabinet officials are prosecuted for crimes they commit.</t>
  </si>
  <si>
    <t>Dee Larsen, contract attorney for the Utah Retirement Systems, Howard, Larsen, Hansen &amp; Eves, Email, April 2, 2015.  
Richard Ellis, Utah State Treasurer, in-person interview April 8, 2015, Salt Lake City. 
In our opinion: Utah's retirement audit. Deseret News editorial, March 5, 2013, http://www.deseretnews.com/article/765623878/Utahs-retirement-audit.html?pg=all. Accessed May 9, 2015.
The Utah Pension Model. Editorial, Wall Street Journal, Eastern edition [New York, N.Y] 19 Jan 2011: A.14.</t>
  </si>
  <si>
    <t xml:space="preserve">Some Oklahoma judges will explain their rulings, at least with a one-line rationale, but the level of detail can vary between decisions. So the amount of reasoning behind an Oklahoma judge's decision often depends on which courtroom a case lands in, sources said. 
Most judges do make findings of fact that explain their decisions but in some cases, the decision is simply issued without much if any explanation. That was the case in a state Supreme Court ruling against a challenge to Oklahoma's execution drug secrecy law. The issue turned into a battle between the executive and judicial branches and even between the state's two highest courts. Ultimately, the Supreme Court rejected the challenge but it appeared to be due more to pressure from the governor and legislature than any legal reasoning. In many criminal appeals, the state appeals courts simply deny a request for a hearing without findings of fact. 
In some high-profile cases of intense public interest, written opinions explaining a judge's rationale appear to be more common, such as the case of a hotly disputed Oklahoma high school football playoff game in 2014. In that case, the Oklahoma County District Court judge issued a three-page written ruling on his decision not to allow the football teams to replay the final minute of a disputed game. </t>
  </si>
  <si>
    <t>There is no separate legislative committee that provides oversight of public funds.
Instead, there is a S.C. House Ways and Means Committee, which drafts the state budget, after which it then goes to the Senate Finance Committee.
As explained under Article 3, Section 15 of the S.C. Constitution, "Bills for raising revenue shall originate in the House of Representatives, but may be altered, amended or rejected by the Senate; all other Bills may originate in either house, and may be amended, altered or rejected by the other."
These two bodies are appropriation powers, and as such they do provide some measure of oversight. But there is no separate committee dedicated by law solely to budget oversight.</t>
  </si>
  <si>
    <t>The Job Classification system, under which the Department of Human Resources Classification Division is responsible “for objectively and accurately defining and evaluating the duties, responsibilities, tasks and accountability level of a job,” protects civil servants from political interference. 
 The collective bargaining agreement and the union police the classification system on behalf of the employees.
 In addition, there is a specific Department of Human Resources policy (No. 5.7) restricting political activity in the workplace. Within the time period of this study, the Vermont State Employees Association has not alleged that its members were subject to political interference.</t>
  </si>
  <si>
    <t>Howard Goldman, communications director, Teacher Retirement System of Texas, email, Feb. 11, 2015 
Texas retired teacher’s health insurance fund heads for red ink, Fort Worth Star-Telegram, Feb. 11, 2015 
ww.star-telegram.com/news/politics-government/state-politics/article9777827.html
Texas Retired Teachers Association, House Appropriations Committee Discusses Pension Fund, TRS-Care Issues, Feb. 22, 2015
http://www.trta.org/index.cfm/legislation/legislative-updates/house-appropriations-committee-discusses-pension-fund-trs-care-issues/</t>
  </si>
  <si>
    <t>Phone interview with Jerry Winters, lobbyist for the Tennessee Retired Teachers Association, on May 20, 2015. 
Phone interview with Jennifer Selliers, Compliance Officer for the Tennessee Department of Treasury and Christy Allen, assistant treasurer for Legal, Compliance and Audit, on March 19, 2015. 
Phone interview with Rep. Charles Sargent on Feb. 17, 2015.
Standard &amp; Poor’s Rating Services report “US State Pension Funding: strong Investment Returns could Lift Funded Ratios, but Longer-term Challenges Remain, accessed May 6, 2015 
http://www.standardandpoors.com/spf/upload/Events_US/US_PF_Webcast_Pensart1.pdf
Marketsmedia article “Slow and Steady,” published online on Jan. 17, 2013
http://marketsmedia.com/slow-steady/</t>
  </si>
  <si>
    <t>No documented cases could be found of Judicial Qualifications Commission actions based on nepotism, cronyism or patronage. No cases could be found of hiring, firing or promotion of commission staff which was not based on merit and performance.
 There are no documented cases of nepotism, cronyism or patronage within the Civil Service Commission during the study period and all hirings, firings and promotions are believed to be based on merit and performance.
 No cases could be found of the Legislature creating any select committee on discipline and expulsion during the study period.</t>
  </si>
  <si>
    <t xml:space="preserve">Matt Clark, state investment officer, South Dakota Investment Council, 17 April 2015, phone interview.
Rob Wylie, executive director/administrator, South Dakota Retirement System, 17 April 2015, phone interview.
Jon Hunter, chairman, South Dakota Investment Council Board, 20 April 2015, phone interview.
Eric Ollila, executive director, South Dakota State Employees Organization (a private organization that represents the interests of state employees), 15 May 2015, email.
---
Peer Reviewer Sources:
South Dakota Codified Law, Title Four, Chapter 5, Section 19, "Appointment of state investment officer--Removal--Qualifications," http://legis.sd.gov/Statutes/Codified_Laws/DisplayStatute.aspx?Statute=4-5-19&amp;Type=Statute&amp;SearchString=state*%20AND%20investment*%20AND%20officer*&amp;SearchFilter=&amp;SearchOrderBy=Rank%20DESC 
South Dakota Codified Law, Title 4, Chapter 5, Section 13, "Appointment and terms of investment council members," http://legis.sd.gov/Statutes/Codified_Laws/DisplayStatute.aspx?Statute=4-5-13&amp;Type=Statute&amp;SearchString=investment*%20AND%20council*%20AND%20board*&amp;SearchFilter=&amp;SearchOrderBy=Rank%20DESC </t>
  </si>
  <si>
    <t xml:space="preserve"> Hiring, firing and promotion of career service positions are governed by merit system principles which are insulated from political pressure. Employee advocates say, at times, there has been political pressure, but no documented instances of abuse during the study period.</t>
  </si>
  <si>
    <t>Marguerite Herman, League of Women Voters of Wyoming, Lobbyist, April 9, 2015, Jackson, Wyo., Phone.
“Gov. Matt Mead's asset forfeiture veto stands,” Trevor Brown, Wyoming Tribune Eagle, Feb. 27, 2015
http://www.wyomingnews.com/articles/2015/02/28/news/01top_02-28-15.txt#.VShiDGaSU7A
Wyoming State Executive Orders, Wyoming State Library, Online, April 10, 2015
http://will.state.wy.us/sis/wydocs/execorders.html</t>
  </si>
  <si>
    <t>There have been no documented cases of nepotism, cronyism or patronage at the Ethics Commission, either in hiring or in promotions or performance reviews. The commission's professional staff have backgrounds in law and law enforcement.</t>
  </si>
  <si>
    <t>Employee representatives says it seems inconceivable that state agency workers are completely insulated from political interference in a state bureaucracy whose policymakers, until January 2015, were all appointees of Gov. Rick Perry, many of whom were among of his biggest political donors.
“Texas could do a much better job than that,” said Rick Levy, general counsel of the Texas AFL-CIO.  “Some of these agencies, as we’ve seen, have become kind of fiefdoms and I’m not sure people feel the full measure of protection for dealing with political influence.”  
Others says that political meddling may not be evident among front-line workers but is more likely to manifest itself in the higher ranks.
During the 2014 fiscal year, according to the state auditor’s office, state agencies and higher-education institutions employed an average of 310,959.1 full-time equivalent (FTE) employees. More than 110,000 were employed in state agencies.</t>
  </si>
  <si>
    <t>Matthew Rothschild, executive director, Wisconsin Democracy Campaign, email interviews Jan. 28, 27, 25, 2015, May 22, 26, 2015
Repository of Executive Orders, accessed Jan 27, 2015
http://docs.legis.wisconsin.gov/code/executive_orders/
Laurie McCallum, Chair of the state Labor and Industry Review Commission and  former chair of the state Personnel Commission for 13 years, former First Lady of Wisconsin, face-to-face interview Jan. 26, 2015, and email interviews Jan. 27, 2015.
Executive Order 54 Extending reporting requirements to university official
https://docs.legis.wisconsin.gov/code/executive_orders/2011_scott_walker/2011-54.pdf</t>
  </si>
  <si>
    <t>Cronyism and nepotism has been a declining concern in Pennsylvania in the past couple decades. Once so common as to be largely unworthy of note, a series of ethics reforms and the modernization of government hiring and promotions practices have contributed to the reduced instances. 
As for the Ethics Commission, there are no documented cases or substantive rumors of cronyism or nepotism in recent years. Former staff say that is because staff are aware that their investigations must be unimpeachable. Thus so must be the agency itself. 
Hires, promotions, dismissals – all are made with that in mind. Such personnel moves are handled by the executive director, not by the legislator- and governor-appointed chairman or commissioners. It is the executive director's primary charge to be zealous about the integrity of the agency, or else all its work is ripe for scrutiny.
There is no evidence that the Judicial Conduct Board's hiring practices were based on such practices.</t>
  </si>
  <si>
    <t>April 9, 2013 letter from State Treasurer Cutis Loftis to S.C. Inspector General Patrick Maley
http://www.scstatehouse.gov/CommitteeInfo/SenateFinanceSpecialSubcommitteeToReviewInvestmentOfStateRetirementFunds/December52013Meeting/STOComplaintLetter.pdf
Phone interview, Curtis Loftis, S.C. State Treasurer, May 19, 2015
Phone interview, Sen. Vincent Sheheen, May 15, 2015
Paul Gable, “Treasurer Loftis Target of More Dirty Politics,” Grand Strand Daily, March 1, 2013
http://grandstranddaily.com/treasurer-curtis-loftis-target-of-more-dirty-politics/
Adam Beam, “Attorney general clears Loftis in pension probe,” The State, April 6, 2012
http://www.thestate.com/incoming/article14401832.html
Liz Farmer and Zach Patton, “State Treasurers Caught in Politics’ Crosshairs” Governing Magazine, October 2013
http://www.governing.com/topics/politics/gov-treasurers-caught-in-politics-crosshairs.html</t>
  </si>
  <si>
    <t>Preferred service employees are generally the front-line workers and middle managers in state government. The higher-ranking state government workers — generally commissioners, deputy commissioners, communication staff, etc. — are executive service employees. Those jobs tend to be more political in nature, and those officials are at-will employees, meaning they can be fired the leisure of their bosses. 
 A spokeswoman for the Department of Human Resources said employees are evaluated on professional criteria since Tennessee completely revamped its civil service laws in 2012.
 “We have tried to remove all the subjectivity and establish objective criteria to measure performance," Ashley Fuqua, a spokeswoman and legislative liaison for the Department of Human Resources, said. “No, that shouldn’t factor into your job for preferred service employees.”
 “I have not seen issues come to me where that was a problem,” Jonathan Stephens, a staff attorney with the Tennessee State Employees Association, said of employees being subjected to political interference. The TSEA is an organization that represents state employees. 
 One state lawmaker who frequently advocates for state employees says he hopes there is not political interference with state employees. And while he doesn’t know whether this is or not, he said he has concerns because he thinks the transition from the old civil service laws to the new system has been rocky, and there is subjectivity in the hiring and evaluating process for state workers. 
 “There does not seem to be enough standards, enough objective criteria to ensure that doesn’t happen,” Rep. Craig Fitzhugh, a Democrat, said of the possibility of political interference with government workers.” I’m not saying it will, but it appears to me that it makes it more likely.”</t>
  </si>
  <si>
    <t>James Allen, executive director, Pennsylvania Association for Public Employee Retirement Systems, 8 May 2015, interview by phone.
Ethics Policy, Commonwealth of Pennsylvania Public School Employees’ Retirement Board, accessed 11 June 2015, http://www.psers.state.pa.us/content/board/policies/ethics_201501.pdf
Ethical Conduct Policy, Pennsylvania State Employees Retirement System, accessed 11 June 2015, https://www.portal.state.pa.us/portal/server.pt/document/1094746/ethicalconductpolicyfiduciaryrequirements_pdf</t>
  </si>
  <si>
    <t>The Oregon Government Ethics Commission hires according to the same rules as other state departments in Oregon, and there is a general acknowledgement that the commission complies with these rules. The hiring process is open to the public and subject to screenings. It is also subject to the same ethics rules regarding nepotism as any other public body.
According to those rules, "A public body can hire the relative of a public official, but a public official may not be involved in the hiring process unless the official follows conflict of interest rules. A public official may not directly supervise a relative unless the public body authorizes the supervision. There are exceptions for personal legislative staff and unpaid volunteers."
---
Peer Reviewer Comment: Agree
No incidence of patronage, nepotism or cronyism. CJFD members are volunteers and serve 4-year terms. They include:
Three public members, appointed by the Governor and confirmed by the Senate
Three lawyers, appointed by the Oregon State Bar Board of Governors
Three judges, appointed by the Supreme Court (http://courts.oregon.gov/CJFD/Pages/index.aspx).</t>
  </si>
  <si>
    <t xml:space="preserve">Under Oklahoma law, nepotism is illegal. There is no evidence of nepotism, cronyism or patronage among the Ethics Commission staff. Because the office currently operates with a staff of only five employees, sources said it would be difficult to function without qualified people. "We can't afford to have people who can't do their job very well," Slater said. 
Slater was named as executive director in January 2013 by the board from among 40 applicants. He has an extensive background in Oklahoma politics and knowledge of ethics laws. 
Political journalist M. Scott Carter said the commission had the opportunity to look outside of Oklahoma for someone with potentially fewer political ties. Slater is an Oklahoma attorney who used to represent parties in hearings before commission members. But according to news reports, the top four finalists for executive director were all from Oklahoma and in-state experience was viewed as an advantage by the board, which made the final hiring decision. </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</si>
  <si>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"Tomblin orders hiring freeze", by Jeff Jenkins in MetroNews. March 19, 2013. http://wvmetronews.com/2013/03/19/tomblin-orders-hiring-freeze/</t>
  </si>
  <si>
    <t>Michael Cox, Communications and Outreach Director for Oregon State Treasurer Ted Wheeler, April 7, 2015,  interviewed by phone and email. 
"Activists push fossil fuels divestment" by Kate Stringer, Portland Tribune, Aug. 14, 2014, http://portlandtribune.com/sl/229941-91927-activists-push-fossil-fuels-divestment%20.
Oregon Government Ethics Law by the Oregon Government Ethics Commission, produced October 2010, page 18, confirmed to be in use during April 2015,  http://www.oregon.gov/OGEC/docs/public_official_guide/2010-10_po_guide_october_final_adopted.pdf</t>
  </si>
  <si>
    <t>The head of an organization that represents state employees and the chairwoman of the Civil Service Commission each could not recall any complaint from civil servants concerned about political interference, and no documented evidence of political interference could be found for the study period.
The state’s Employee Handbook includes a prohibition against discrimination on the basis of political affiliation. A “Political Activity” section in the handbook spells out further regulations, including a prohibition on employees “using their official authority to influence or coerce the political action of a person or group of people.”</t>
  </si>
  <si>
    <t>The House and Senate Finance committees have oversight of public funds.
Chapter 35-3 of the RI General Laws empowers the appropriate House and Senate committees to consider and amend the governor's proposed budget, to hold hearings and to take testimony from the state budget officer and representatives of any state departments. Legislative leaders have assigned those duties to the House and Senate Finance committees. The House Finance Committee considers the governor's proposed budget first; then, after it passes the full House, it goes to Senate Finance, then the Senate. If there are discrepancies between the House and Senate versions of the budget, a conference committee of the two chambers resolves them.</t>
  </si>
  <si>
    <t>Jason Mercier, Director of the Center for Government Reform at Washington Policy Center, phone interview 2/18/2015;
Austin Jenkins, Capitol reporter, NewsNetwork, phone interview 2/24/2015;
"Guest: Debate climate policies without undue influence from people like Tom Steyer" Seattle Times 10/28/2014 
http://www.seattletimes.com/opinion/guest-debate-climate-policies-without-undue-influence-from-people-like-tom-steyer/
"Inslee halts executions; impact on current cases may be minimal" Seattle Times 2/11/2014 
http://www.seattletimes.com/seattle-news/inslee-halts-executions-impact-on-current-cases-may-be-minimal/?prmid=4939
Gov. Jay Inslee's executive order 13-01 "Veterans Transition Support," accessed April 21, 2015 
http://www.governor.wa.gov/sites/default/files/exe_order/eo_13-01.pdf
"Gov. Jay Inslee should remove fuel standards from negotiations" 2/24/2015 
http://www.seattletimes.com/opinion/gov-jay-inslee-should-remove-fuel-standards-from-negotiations/</t>
  </si>
  <si>
    <t>It is rare for Supreme Court justices to give a reason for simple jurisdictional vote (such as if the court will accept or decline to make a ruling on a case). It is also rare for Supreme Court justices not to give a reason for any case that they choose to accept and hear each side's position during oral argument. On occasion, often in disciplinary cases, the justices will issue a per curiam opinion whose author is not identified. And orders such as stays often carry no opinion. 
Across the state, most judges explain their rulings, but exceptions exist - especially for more routine matters and of course especially rulings made from the bench on objections and the like during a trial. On the other hand, many judges complete detailed written rulings, opinions, findings of fact and conclusions of law, and so on.</t>
  </si>
  <si>
    <t>In a state where the agency heads answer to the governor, it’s impossible to claim there is no political interference.
"I think that employees feel that there is always a chance that there could be some political pressure that could be applied depending on the situation, the scenario, and whether or not the issue is political," said  SCSEA Executive Director Carlton Washington.
The cabinet form of government – which was established in the state in 1993 as a result of government restructuring, following a huge corruption scandal – gave a great deal of power to the governor’s office over the management of state agencies.
“You have governors that are really looking for appointees that will do their bidding first,” said State Retirees Association Board Member Sam Griswold, “ keep them out of trouble first, and that’s their top priority – not running of the agency.”</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</si>
  <si>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Executive Order No. 29: Establishing the Governor's Task Force on Prescription Drug and Heroin Abuse, Gov. Terry McAuliffe, 26 September 2014. https://governor.virginia.gov/media/3342/eo-29-establishing-the-governors-task-force-on-prescription-drug-and-heroin-abuse.pdf
A Healthy Virginia Health Care Report, Secretary of Health and Human Resources, 8 September 2014. https://hhr.virginia.gov/media/3527/a-healthy-virginia-report-final.pdf
"McAuliffe takes narrower Medicaid path in Virginia after expansion blocked," Virgil Dickson, Modern Healthcare, 8 September 2014. http://www.modernhealthcare.com/article/20140908/NEWS/309089965
"House Republicans challenge McAuliffe program for mentally ill," Michael Martz, Richmond Times-Dispatch, 19 January 2015. http://www.richmond.com/news/virginia/government-politics/general-assembly/article_86d05eb2-d638-51ed-b35b-9338c4bd242d.html
Executive Order No. 1 Equal Opportunity, Gov. Terry McAuliffe, 11 January 2014.  https://governor.virginia.gov/media/3378/eo-1-equal-opportunity.pdf
"McAuliffe's Executive Orders don't sit well with Political Opponents," Kathryn Watson, Alexandria Times, 18 November 2013. https://governor.virginia.gov/media/3378/eo-1-equal-opportunity.pdf
Executive Order No. 30 Marriage Equality in Virginia, Gov. Terry McAuliffe, 7 October 2014. https://governor.virginia.gov/media/3341/eo-30-marriage-equality.pdf
"McAuliffe orders agencies to comply with same-sex marriage," Jim Nolan, Richmond Times-Dispatch, 7 October 2014. http://www.richmond.com/news/virginia/article_aad77b10-8b14-5d14-807b-0b36344c6791.html</t>
  </si>
  <si>
    <t xml:space="preserve">While civil servants ultimately answer to political appointees and may aim to please them for advancement, and to avoid trouble, they also have safeguards in place that protect them from arbitrary or political interference.
Civil servants have protection not only from the classified employee system, but also from their union. Union contracts contain protections as well as seniority requirements and grievance procedures that make it more difficult to fire someone.
Protections are so strong that at times, John Simmons, executive director of the non-profit Rhode Island Public Expenditure Council says, it can be hard to discipline or fire an employee who deserves it.
When civil servants do file appeals with the Personnel Appeals Board, they have not cited politics, according to Human Resources director Deborah Dawson and Human Resources supervisor Tom Mannock. </t>
  </si>
  <si>
    <t>The Oregon Legislature's Joint Ways and Means Committee is created by Oregon Revised Statute 171.555 to oversee a balanced budget.
171.559 Duty of Joint Committee on Ways and Means. The Joint Committee on Ways and Means shall examine budgets based upon policy where budget policies affect more than one agency pursuant to the policies stated in ORS 171.557.</t>
  </si>
  <si>
    <t>There have been no documented cases of cronyism, nepotism or patronage within the judicial conduct commission during the study period, sources say. They also say that hiring, firing and promotions are based on merit and performance.</t>
  </si>
  <si>
    <t>The 12-member Legislative and Budget Finance Committee was created in 1959. Its membership is divided between six senators and six representatives, and seats on the committee must be equally distributed between the majority and minority parties within each chamber. 
The committee is tasked with conducting studies and making recommendations about the financial state of the commonwealth and ensuring that funds are being spent as appropriated. It employs a full-time staff to conduct the day-to-day activities.</t>
  </si>
  <si>
    <t>No state agency or branch of government is exempt from access to information laws. However, laws affecting the three branches of government vary in their application.
The Public Records Act includes dozens of exemptions, including investigative records and documents, including emails, deemed part of “deliberative process," which includes documents used in decisions. Other specifically exempted records are trade secrets, residence addresses of public officials and law enforcement officers, and security arrangements. 
The Legislative Open Records Act exempts a number of records specific to the Senate and Assembly and sets separate rules for access. California Rules of Court exempt certain records specific to the judiciary. The vast majority of Public Records Act requests are filled without problems, but some high-profile cases have gone to court.
In practice, illegally claimed exemptions are rare. The Senate, however, refused to release the calendars of an indicted Senator -- the newspapers making the requests then filed a lawsuit to obtain the records.</t>
  </si>
  <si>
    <t xml:space="preserve">There are no documented cases of nepotism, cronyism or improper patronage regarding the Ethics Commission, the Judicial Standards Commission or the Legislative Ethics Committee. 
Nepotism is banned by law, and job applicants are asked to note whether a relative is employed by the state so that supervisors avoid hiring a relative where one relative might supervise another. 
Legislators, however, are allowed to employ family members or friends in their own offices. There is no specific ban on cronyism or patronage. The only inhibition to this is an official's sense of what is right. </t>
  </si>
  <si>
    <t>Oklahoma has a Legislative Oversight Committee on State Budget Performance, a commission that is comprised of house and senate members and tasked with: the "development of agency budget request forms and instructions" in conjunction with the Office of Management and Enterprise Services; as well as "directing studies to aid in the development of legislative and procedural changes to further improve the budgetary, financial, accounting, reporting, personnel, and purchasing processes and systems of the state; direction of program evaluation and management studies; oversight and reporting on executive branch compliance with the legislative intent of appropriation measures."
The law states its oversight and reporting duties may include: agency reorganization actions, executive orders calling for reduction of full-time-equivalents or hiring freezes, and transfer of funds by the executive branch; and the development of revenue and expenditure estimates and analyses, among other responsibilities.</t>
  </si>
  <si>
    <t>For both the Joint Commission on Public Ethics (JCOPE) and the Commission on Judicial Conduct, there have been no documented cases of nepotism, cronyism or patronage. 
 Although political ties (such as pressure from legislators and the governor's office) have proved challenging for the Joint Commission on Public Ethics (JCOPE), as well as its legislative partner, the Legislative Ethics Commission, personnel decisions are mostly based on merit and performance. Experts say the JCOPE staff, while small, operates professionally.
 There is, however, a major challenge when attempting to judge JCOPE actions: Nearly all substantive discussions and decisions take place behind closed doors. It is possible, therefore, that nepotism and patronage are rampant in the agency and the public has no way of knowing.</t>
  </si>
  <si>
    <t>Lisa Kimmet, Elections and Government Services, Office of Montana Secretary of State Linda McCulloch, Deputy, 3 Feburary 2014, email, Helena, MT
Charles S. Johnson, Lee Newspapers State Bureau, Bureau Chief, 5 February 2015, Helena, Montana, telephone
Vickie Zeier, Missoula County Elections Administrator, 23 February 2015, email, Missoula, Montana. 
Post-Election Audit Confirms Accurate Vote Counts, Associated Press, 19 November 2014, http://flatheadbeacon.com/2014/11/19/post-election-audit-confirms-accurate-vote-counts/
Montana Elections Performance Index, A fact sheet from the Pew Charitable Trusts, April 2014, http://www.pewtrusts.org/~/media/Assets/2014/04/07/2012_Election_Performance_Index_Montana.pdf?la=en</t>
  </si>
  <si>
    <t>In Ohio, the State Controlling Board - a bipartisan panel of legislators headed by a gubernatorial appointee who is not a lawmaker - approves expenditures of more than $50,000. Other duties include: Waivers of competitive selection to agencies when an agency's purchases or leases from a specific vendor exceed the amounts specified in law; Appropriation releases for capital construction projects; Loans and grants made through the Department of Development; Loans and subsidies made through the Department of Education to local school districts; The transfer of appropriation authority between line items within a fund in an agency and increases in appropriation authority in some funds.</t>
  </si>
  <si>
    <t>Jeff Hunt; attorney with Parr, Brown, Gee, Loveless; in-person interview on February 19, 2015, Salt Lake City .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List of executive orders at: http://www.rules.utah.gov/executivedocuments.htm.</t>
  </si>
  <si>
    <t>Sarah London, counsel to governor, personal interview, Jan. 21, 
Allen Gilbert, exec. dir. ACLU VT, personal interview, Jan. 6, 2015.
Former Sen. Vincent Illuzzi, personal interview, Jan. 21, 2015.
Executive Orders, Gov. Peter Shumlin website, accessed April 30, 2015
http://governor.vermont.gov/executive_orders.</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</si>
  <si>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Gov. Bill Haslam’s executive orders, accessed May 4, 2015
http://www.tn.gov/sos/pub/execorders/index.htm 
Gov. Bill Haslam Executive Order No. 34, accessed May 4, 2015
http://www.tn.gov/sos/pub/execorders/exec-orders-haslam34.pdf
Gov. Bill Haslam Executive Order No. 41, accessed May 4, 2015
http://www.tn.gov/sos/pub/execorders/exec-orders-haslam41.pdf
Executive orders by former Gov. Phil Bredesen, accessed June 11, 2015: http://www.tn.gov/sos/pub/execorders/bredesenindex.htm
Executive orders by former Gov. Don Sundquist, accessed June 11, 2015: http://www.tn.gov/sos/pub/execorders/sundquistindex.htm</t>
  </si>
  <si>
    <t>North Dakota Century Code Section 54-35-02.1 requires lawmakers to create a “legislative audit and fiscal review committee” to ensure the executive branch collects and spend money in the way the legislature intended. Members are appointed by Legislative Management, a 17-member legislative body that convenes in between biennial legislative sessions. If the committee were to find that the executive branch failed to follow the law, it may call upon the attorney general to prosecute those responsible, according to Century Code Section 54-35-02.2.</t>
  </si>
  <si>
    <t>Harvey Kronberg, publisher, Quorum Report, telephone interview, Feb. 19, 2015
R. G. Ratcliffe, former state-house reporter for the Houston Chronicle and Fort Worth Star-Telegram, telephone interview, Dec. 30, 2014
Texas Gov. Perry Issues His Own Executive Order on Immigration, Governing,  Dec. 4, 2014
http://www.governing.com/topics/mgmt/tt-texas-rick-perry-verify-immigration.html</t>
  </si>
  <si>
    <t xml:space="preserve">In practice, Oklahoma's Merit Protection system largely guards classified employees from political interference. Other branches of government don't have the power to hire, fire or interfere with the state's classified employees. 
However, each agency's budget depends on an annual appropriation from the state legislature, so there could be attempts to influence through the funding/budget process. 
Sterling Zearly, executive director of the Oklahoma Public Employees Association, said he is also concerned about the rising number of "unclassified employees" -- those not protected through the civil service system -- at the Oklahoma Labor Commission potentially increasing the opportunity for political interference at that agency. "That's rife for corruption if you have an unclassified agency with regulatory authority," Zearly said. 
But of all the complaints received by the Merit Protection Commission from 2013 to present, political interference was not among the types of complaints.  </t>
  </si>
  <si>
    <t>Generally cronyism, patronage and nepotism do not play a role in management decisions by the State Ethics Commission. 
But there is one glaring departure -- when Gov. Chris Christie fired the State Ethics Commission executive director, who had opened an investigation into a Christie staffer, and replaced her with his own attorney. 
A Google search for The Advisory Committee on Judicial Ethics and the Joint Legislative Committee on Ethical Standards show no such infractions over the past three years.</t>
  </si>
  <si>
    <t>Tony Venhuizen, chief of staff to Gov. Dennis Daugaard, 25 March 2015, email.
Stan Adelstein, recently retired legislator, 18 March 2015, Rapid City, SD, in-person interview.
Zach Crago, former executive director of South Dakota Democratic Party, 3 April 2015, email.</t>
  </si>
  <si>
    <t>In the New York Assembly, the Ways and Means Committee is responsible for reviewing any bill requiring the expenditure of state funds. In the Senate, the Finance Committee has an equivalent role. Besides the Senate and Assembly Rules, there is no other law mandating these committees to oversee expenditures.</t>
  </si>
  <si>
    <t>Staff at the State Auditors office in Colorado are classified state employees who fall under the rules of the state’s Department of Personnel and Administration, and there are no documented cases of nepotism, cronyism or patronage. 
State Republican Sen. Chris Holbert, who describes himself as “one of the furthest right legislators in Colorado,” said he’s never been able to determine the political leanings of staffers in the State Auditors office. 
“Are they for me or against me? I’ve never had those thoughts,” he said. Senior management at the agency have deep experience in the auditing profession.</t>
  </si>
  <si>
    <t>The Budget Committees in each house of the General Assembly must pass the budget. The governor must then administer the budget as passed by the General Assembly.</t>
  </si>
  <si>
    <t>The Legislative Auditor is a political appointee, with hiring and firing handled by the Legislative Auditing Committee. The Auditor must be a licensed certified public accountant in the state with at least seven years of auditing experience prior to being appointed. At the time of appointment, the Auditor must not be related in the second degree of consanguinity or affinity to any member of the General Assembly or a constitutional officer.
The Auditor selects his or her staff, but cannot select anyone related to a member of the General Assembly or to the Legislative Auditor in the first degree of consanguinity or affinity (and cannot hire a relative or have two related employees within the same line of supervision). The code creating the Division of Legislative Audit expressly bars any member of the General Assembly or state employee or official from suggesting people to Legislative Audit staffing positions. 
Ultimately staffing decisions are up to the discretion of the Auditor, him or herself a political appointee, but the staffing process hiring auditors generally appears to be a professional, competitive procedure rather than a political cronyism system. There have been no clear, documented cases of nepotism, cronyism, or patronage in the division's management actions during the period of study.</t>
  </si>
  <si>
    <t>The Legislative Finance Committee oversees public funds.</t>
  </si>
  <si>
    <t>In practice, lobbyists file detailed spending reports with reasonable frequency.</t>
  </si>
  <si>
    <t>There are no documented cases of cronyism, nepotism or patronage in Bureau of State Audits. 
The State Auditor is required to meet Government Auditing Standards and the standards of the American Institute of Certified Public Accountants and be free of influence of existing state control agencies that could be the subject of audits.
Applicants for auditor positions must have a California license as a Certified Public Accountant. The office also has an equal employment opportunity policy that must meet state standards.</t>
  </si>
  <si>
    <t>There has been at least one case of state civil servants being subjected to political pressure during the study period.
In 2013, two North Dakota State University faculty members received a federal grant to teach sex education to teens in partnership with Planned Parenthood. The university president said there were questions about whether such an arrangement violated state laws and the intent of lawmakers because of Planned Parenthood's involvement; the organization's clinics provide abortions.
The law in question actually requires K-12 schools teach abstinence only while the NDSU program would be taught outside of schools to teens who have their parents' consent.
Faculty members blasted the president for bending to the will of socially conservative lawmakers. A review of internal emails revealed that the legal question had been raised by a lawmaker.
University system officials said the legal issues raised are valid, citing another law forbidding the use of government funds by agencies that perform abortions. The state attorney general would later advise the sex-ed program didn't violate state laws because those laws were invalidated by the U.S. Supreme Court.
Having failed to halt the sex-ed program, some socially conservative lawmakers tried to forbid state agencies from working with organizations that perform abortions. That effort did not bear fruit and the sex-ed program was in effect as of the end of the study period.</t>
  </si>
  <si>
    <t>Regulation of Lobbying, Wis. Stats. 13.64(2) (1995)
http://docs.legis.wisconsin.gov/1995/statutes/statutes/13/III/62/11m
Specifically, Wis. Stats. 13.64(1)
Mike Wittenwyler, administrative and regulatory attorney at Godfrey &amp; Kahn, S.C., and the lead attorney in the firm's Political Law Group. Email interview July 13, 2015
Wis. Stats 13.68 (4) Reports by lobbyists
http://www.gab.wi.gov/sites/default/files/publication/68/lobbylaw_pdf_29453.pdf
There is a detailed list of what expenses should be filed at http://gab.wi.gov/sites/default/files/guideline/25/1514_reportingrequirements_pdf_15040.pdf</t>
  </si>
  <si>
    <t>Wyoming Statutes Title 28, Chapter 7, Lobbyists, Article 2, Reports, Section 201 (b-g), Lobbyist activity reports; contents, form and filing requirements; penalties, 1998
http://legisweb.state.wy.us/statutes/statutes.aspx?file=titles/Title28/T28CH7.htm</t>
  </si>
  <si>
    <t>By and large, government agencies and officials acknowledge public information and do not claim exemptions to state laws. However, there are significant exceptions to this rule.
For the purposes of the legislative meetings guidelines established a few decades ago in the Public Records Act and in the Open Meetings Act, a meeting in the Legislature occurs only when a majority of the members of a legislative body is present and action, including voting, is taken or could be taken, or if a primary purpose of the meeting is the discussion of legislation or state policy, according to Alaska media lawyer John McKay. The Fairbanks Daily News-Miner in an editorial characterizes this as a "whale-sized exemption" and also notes that legislators in the past have claimed their offices (i.e. their email records) are not subject to public records laws. Some agencies, like the Alaska Railroad Corporation   claim exemptions from aspects of public records laws, i.e. releasing information about employee salaries, in their bylaws. 
Additionally, information about controversial programs -- such as a now-shuttered film tax subsidy -- has sometimes been concealed by requiring onerous fees to acquire records or issuing blanket denials of requests, said Kyle Hopkins, formerly a longtime reporter for the Anchorage Daily News and current digital director for NBC affiliate KTUU. "They regularly claim exemptions," Hopkins said of the state executive during recent administrations. "Look at Department of Commerce: they err on the side of protecting business interests, as opposed to looking for reasons to be transparent and release information. That was really clear through film subsidies, and it's probably because they're trained to protect the intellectual property of oil companies because Alaska has really strict privacy laws."</t>
  </si>
  <si>
    <t>West Virginia Code 6B-3-4 Reporting by Lobbyists. Complete through 2014.
http://www.legis.state.wv.us/WVCODE/ChapterEntire.cfm?chap=06b&amp;art=3&amp;section=4#03
HB 2023, Introduced Jan. 14, 2015. http://www.legis.state.wv.us/Bill_Status/bills_text.cfm?billdoc=hb2023%20intr.htm&amp;yr=2015&amp;sesstype=RS&amp;i=2023
Confrimed with Rebecca Stepto, executive director, West Virginia Ethics Commission. Email Dec. 22, 2014.</t>
  </si>
  <si>
    <t>There are examples of state career employees being penalized for their actions. In some cases, people have been shifted to "exempt,'' or political positions, without their agreement,  and then dismissed at the will of the governor as is the contention of Joe Vincoli, who claims he was improperly dismissed from the state Department of Public Safety, because he persisted in demanding investigations into state health plan reimbursements to a private hospital.  In another case, a superior court judge last year  ordered a man named John Ledford reinstated to a job with the state Alcohol Law Enforcement bureau after he contended he was fired because he was  a Democrat when Republicans took control of the State House. 
In yet another case, Kevin Gerity contended he was improperly forced to retire after he told investigators that a state pathologist had mishandled evidence in a murder case. The Vincoli and Gerity cases remain unresolved.
In North Carolina, exempt employees are not covered by the standard protections offered career employees. Exempt employees are political appointees and can be dismissed at the will of the governor. This makes them likely to favor the governor's stance on issues. That is what has happened as cabinet officials have implemented the policy of the governor and the legislature with budget cuts, tax law changes, etc. Hard to say whether its acting our of fear or favor or ideology.  
When Republicans took over the governorship and legislature in 2013, they increased the number of  authorized "exempt" or political positions to 1,500 from about 400 in the previous administration. The new governor, McCrory, then earmarked 974 jobs for exempt status as of August 2013.  The total state work force, not counting public university employees, was 64,000 as of March 31, 2015. That means exempt positions account for about 2 percent of the total work force.</t>
  </si>
  <si>
    <t>2 VSA 263, Registration of Lobbyists (2013) 
http://legislature.vermont.gov/statutes/section/02/011/00263
Sec. State Jim Condos, pesonal interview Jan. 6, 2015.
Kevin Ellis Lobbyist, personal interview Jan. 15, 2015.
Assistant Atty. Gen. Michael Duane, email Feb. 12, 2015.
Guide to Vermont's Lobbying Registration and Disclosure Law 8/24/2014, accessed April 20, 2015.
https://lobbying.sec.state.vt.us/Public/SearchFiledReports.</t>
  </si>
  <si>
    <t>Code of Virginia, Title 2.2, Section 426. 1994. http://law.lis.virginia.gov/vacode/title2.2/chapter4/section2.2-426/</t>
  </si>
  <si>
    <t>Reporting by lobbyists - rules, RCW 42.17A.615, 2010;
http://apps.leg.wa.gov/rcw/default.aspx?cite=42.17A.615
Forms for lobbyist, WAC 390-20-020, 2014;
http://apps.leg.wa.gov/WAC/default.aspx?dispo=true&amp;cite=390-20&amp;full=true#390-20-0101</t>
  </si>
  <si>
    <t>State agencies do not generally deny the media or citizens access to public records. “The way it works in practice is that most of the time we end up getting information pretty quick and free,” said Dennis Bailey, longtime general counsel for the Alabama Press Association. 
Although reporters covering state government do not have records requests rejected often, state agencies do, on occasion, make getting the information more difficult. An al.com reporter last year was required to buy copies of public records from the Alabama Department of Corrections and wasn’t allowed to take photos of them on his cell phone despite an earlier opinion from the state’s Attorney General’s Office that said citizens should be allowed to take photos of documents at no cost.  After media coverage of the disagreement, the department changed its policy to allow photos to be taken of documents free of charge. From the opposite end of the spectrum, Mike Cason, another reporter with al.com, said the Purchasing Department has required reporters to either bring a copier or take photos, but has declined to make copies of documents.
The bigger problems in Alabama are with full access to meetings of government officials. Several incidents in recent years have eroded the public’s traditional rights to attend meetings in which government groups discuss issues or take action. At issue are whether committee meetings must be held in public, whether the Legislature is required to open its meetings, and whether citizens have standing to sue when they believe an executive session has violated the law.
Problems are more likely to occur with local governments. Bailey said he is contacted by reporters or editors almost monthly with questions about documents that counties or boards of education are hesitant to release. Early in 2015, the Lauderdale County sheriff refused to release the name of the investigator who shot and killed a mentally ill man, citing safety of the officer. That, Bailey said, is not a legal exemption to the open records law. 
In another case, the Hoover City Schools System refused to release payroll records that showed employee names and compensation. Alabama School Connection, an online K-12 news site, first asked for the records in January 2014. The Attorney General’s Office released an opinion stating that the documents requested were public records and should be released, stating that  it had been well established that payroll records fell under the open records law. The records were provided to Trisha Powell Crain, executive director of the Alabama School Connection, in April 2015 after 16 months of requests and more than $5,000 in legal fees.
In 2012, the state’s Supreme Court ruled essentially that the Open Meetings Act did not apply to committees of a government body. The court said that if a committee met to discuss an issue that later would be discussed by the full body, then no open meeting was required. The ruling came in a case involving the Montgomery County Board of Education’s search for a new superintendent. Board members met in back-to-back committee meetings, but a quorum of the full board was not present in any of the meetings. The court ruled that the meetings did not violate the state’s Open Meetings Act. Other governments have taken advantage of the loophole. In Decatur, for instance, a city councilman complained that selection of the city fire chief and discussions about management of the animal shelter were examples of members making decisions outside of organized meetings. That councilman, Billy Jackson, was speaking in favor of Senate Bill 21, introduced in the 2015 session of the Legislature. The bill would outlaw serial meetings and require that any committee meetings during which a quorum of the committee deliberates must be open. It also would clarify that the Alabama Legislature is governed solely by the constitution, which “establishes that the doors of each house of the Alabama Legislature shall be open to the public except for when secrecy is required under the circumstance.” The second provision was aimed at a 2013 Supreme Court opinion that said the Legislature was not required to open its meetings to the public. The opinion was issued after the Republican majority of a conference committee adjourned the meeting, rewrote a bill in private, and then reconvened the full committee to vote on the legislation. The Supreme Court ruled that such a meeting would violate the Open Meetings Act, but since the state’s constitution gives the Legislature the power to write its own rules, that authority supersedes the actual law. Despite the ruling, most of the Legislature’s meetings are still conducted in the open.  
The third blow to open meetings in Alabama came when the state Supreme Court in 2013 ruled that two Alabama Public Television employees who had been fired after an executive session did not have standing to sue to protest the executive session. The employees in their suit did not ask for their jobs back; they asked the court to order the Alabama Educational Television Commission to have the discussion in an open meeting. The court ruled that anyone suing over an executive session must have more interest in the issue than a normal citizen. Since the employees were not seeking reinstatement to their jobs, the court said, they did not have more interest in the case than any other citizen and so did not have standing to sue. Dennis Bailey said the ruling “took away the standing of most public citizens to file suit enough though the law says citizens can sue,” if they think their governments have held illegal executive sessions.</t>
  </si>
  <si>
    <t>Texas Government Code, Title 3. Legislative Branch, Subtitle A (Legislature), Chapter 305 (Registration of Lobbyists.), Effective as amended, Sept. 1, 2009
http://www.statutes.legis.state.tx.us/Docs/GV/htm/GV.305.htm
Texas Ethics Commission, Lobby guide, Accessed Feb. 13, 2015, April 6, 2015
http://www.ethics.state.tx.us/guides/lobby_guide.pdf</t>
  </si>
  <si>
    <t>The vast majority of New York's civil servants are protected from political interference by law and through structural buffers that are effective in practice. Different agencies have their own rules and laws protecting employees, such as a 30-year-old executive order that protects administrative law judges. 
 Some upper-level civil servants, however, may be subject to indirect pressure from political forces. Division directors with the Public Employment Relations Board, for example, are appointed by board members who are themselves political employees, making them perhaps more susceptible to influence. There have been no documented examples of this pressure since 2013, however.</t>
  </si>
  <si>
    <t>Lobbyist Disclosure and Regulation Act, Utah Code 36-11, Amended by Chapter 325, 2010 General Session, http://le.utah.gov/xcode/Title36/Chapter11/36-11.html?v=C36-11_1800010118000101, Accessed May 15, 2015.
Lobbyist, principal, and government officer financial reporting requirements, Amended by Chapter 296, 2015 General Session, Utah Code 36-11-201, http://le.utah.gov/xcode/Title36/Chapter11/36-11-S201.html?v=C36-11-S201_1800010118000101, Accessed May 15, 2015.
Lobbyist disclosure web site: http://lobbyist.utah.gov/. </t>
  </si>
  <si>
    <t>The Appropriations Committee provides oversight of public funds. Members meet with fiscal staff to review the governor's budget proposals early in budget-setting years. Budget proposals are given a public hearing before the committee, which can amend it before it votes it to the full Legislature for consideration.</t>
  </si>
  <si>
    <t>In recent years political interference has crept into New Jersey civil service. For example,  eyebrows were raised in 2014 when the Commission approved the hiring of the son of Gov. Chris Christie ally. Star-Ledger statehouse reporter Brent Johnson said there is a sense that Civil Service has become more politicized since Chris Christie took office. Johnson notes, sweeping civil service reforms being pushed by Christie and the Commission could erode the protections against political interference. 
A 2013 NJ Spotlight story said this: "Christie asserts that stripping away civil service restrictions will make government more efficient and thereby enable local governments to lower property taxes. But union officials say the proposed changes will substitute patronage and favoritism for merit in the promotional process. “This latest Christie scheme to gut civil service will create more patronage and corruption at all levels by putting every single advancement at the mercy of political pressure,” Hetty Rosenstein, New Jersey area director for the Communications Workers of America, said yesterday.
“The whole point of the Civil Service system is to prevent managerial decisions based on politics,” said Adrienne Eaton, chair of Rutgers University’s Labor Studies and Employment Relations Department and also president of Rutgers’ American Federation of Teachers/American Association of University Professors chapter. “This would undermine that principle.”  
CWA Director Hetty Rosenstein also notes that  there are hundreds of government service representative positions, which are posted without a job description, and are filled  with politically connected  applicants.  
Labor attorney James McGovern notes that many governors, mostly Republican, have tried , some successfully, in changing civil service rules and procedures.</t>
  </si>
  <si>
    <t>Comprehensive Governmental Ethics Reform Act, 2006, Tenn. Code Ann. § 3-6-302(a)(2), (a)(3)
http://search.mleesmith.com/tca/03-06-0302.html</t>
  </si>
  <si>
    <t>Civil servants in New Hampshire operate largely without political interference. Observers say this stems from laws that limit the control elected officials have over hiring and other personnel decisions within the civil service. 
 For example, the governor is explicitly not allowed “to approve the employment, or salary, of any employee within the state classified service.” In addition, the state has a law, “Public Employee Freedom of Expression,” that bars public employers from interfering “in any way with the right of freedom of speech, full criticism, or disclosure by any public employee.”</t>
  </si>
  <si>
    <t>No such law (or even rule) exists.
While committees exist which have responsibility of considering and compiling the budget and reviewing bills for their impact on state revenues and expenditures, none of these committees are specifically responsible for oversight of public expenditures.</t>
  </si>
  <si>
    <t>According to Montana Code Annotated, there is a legislative budget committee that makes recommendations to the legislature regarding budget issues. The committee may "prepare recommendations to the house appropriations committee and the senate finance and claims committee on the application of certain budget issues."
"At a minimum, the recommendations must include procedures for the consistent application during each session of inflation factors, the allocation of fixed costs, and the personal services budget. The committee may also make recommendations on other issues of major concern in the budgeting process, such as estimating the cost of implementing particular programs based upon present law."</t>
  </si>
  <si>
    <t>South Dakota Codified Laws, Title 2, Chapter 12, “Lobbyists,” Section 11, adopted 1939, last amended 2012, http://legis.sd.gov/Statutes/Codified_Laws/DisplayStatute.aspx?Type=Statute&amp;Statute=2-12-11.</t>
  </si>
  <si>
    <t>Nevada politicians rarely exert overt pressure on state employees to make particular decisions in their day-to-day work. However, state employees sometimes feel intimidated from speaking out on larger policy issues if their opinions differ from those of the Governor and his cabinet.
Richard McCann, executive director of the Nevada Association of Public Safety Officers, says his group's members often refrain from testifying on budget issues during legislative sessions for fear of retaliation on the job. 
In terms of the freedom of association, Nevada offers fewer protections for public employees than many other states. Collective bargaining is banned for most workers, making them essentially at-will employees. Labor experts say this can have a chilling effect on employees' ability to make independent judgments both on and off the job, including exposing government wrongdoing.
The state does generally respect the right of unions and professional associations to represent workers in disciplinary matters and grievances.</t>
  </si>
  <si>
    <t>Executive orders, S.C. Office of the Governor Nikki Haley
http://www.governor.sc.gov/ExecutiveOffice/Pages/ExecutiveOrders.aspx
Yvonne Wenger, “Stung by court loss, governor Haley says senator McConnell must prove support for restructuring,” The Post and Courier, Jun7, 2011
http://www.postandcourier.com/article/20110607/PC1602/306079893
Harrison Cahill, “Haley creates task force to address state’s domestic violence issues,” The State, Jan. 28, 2015
http://www.thestate.com/news/local/article13943999.html</t>
  </si>
  <si>
    <t>Scott MacKay, Rhode Island Public Radio political reporter, Interview, Feb. 21, in person.
Ted Nesi, reporter, WPRI television, Interview, Feb. 25, 2015, phone.
Ian Donnis, political reporter, Rhode Island Public Radio, Interview, Feb. 5, 2015, phone.
Chafee issues executive order to create health benefits exchange, Richard Asinof, Providence Business News, Sept. 19, 2011:
http://www.pbn.com/Chafee-issues-executive-order-to-create-health-benefits-exchange,61280
Executive Orders, Office of the Governor website. accessed on May 8, 2015. http://www.governor.ri.gov/documents/orders/</t>
  </si>
  <si>
    <t>The Legislative Audit Commission is responsible for reviewing the spending of public funds and financing at all levels of government. The commission periodically selects topics for the legislative auditor to evaluate, which can include any agency, program, or activity established by law to achieve a state purpose, or any topic that affects the operation of state government.
 The commission also reviews legislative auditor reports and makes about internal controls and financial management.</t>
  </si>
  <si>
    <t>Pennsylvania Office of Administration, Records and Directives: Executive Orders 2010-2019, accessed March 3, 2015, http://www.oa.state.pa.us/portal/server.pt/community/executive_orders/708
Gov. Wolf, opponents claim wins as judge issues injunction on home care worker executive order, the Patriot-News, Matt Miller, 23 April 2015, http://www.pennlive.com/midstate/index.ssf/2015/04/gov_wolf_opponents_claim_wins.html
Unionizing battle for Pennsylvania home-care workers heating up, Bill Toland, Pittsburgh Post-Gazette, 8 April 2015, 
http://www.post-gazette.com/news/state/2015/04/08/Unionizing-battle-for-Pennsylvania-home-care-workers-heating-up/stories/201504080032
The New Way Forward: Constitutional Amendments, Michael Manzo, PoliticsPA, accessed April 2015,
http://www.politicspa.com/the-new-way-forward-constitutional-amendments/64041/</t>
  </si>
  <si>
    <t>The House and Senate Appropriations Committees oversee public funds once the annual budget is completed. More specifically, oversight is provided by the numerous Appropriations Subcommittees, each of which deals with a specific budget category or department.
---
Peer Reviewer Comment: Agree
It is also worth mentioning the House Oversight and Ethics Committee, which typically reviews reports of the auditor general.</t>
  </si>
  <si>
    <t>A 100 score is earned if no state agencies, branches of government or government officials claim to be exempt from access to information laws, including email correspondence and "open meetings." A 100 score can also be earned if codified exemptions are correctly claimed. 
A 50 score is earned if some agencies, some branches of government, or some government officials claim to be exempt from access to information laws. 
A 0 score is earned if exemptions are claimed regularly.</t>
  </si>
  <si>
    <t>No such law exists. No law names a dedicated legislative committee to oversee public funds.
There is no single legislative committee that provides oversight of funds but Ways and Means Committees in both the House and Senate along with the Post Audit and Oversight Committee keep tabs and make suggestions on budget expenditures. It's the Inspector General's office, however, that has the responsibility under Massachusetts General Laws Chapter 12A, Section 8,  for auditing all spending bills, including the General Appropriations Bill, also known as the State Budget.</t>
  </si>
  <si>
    <t>Sources interviewed did not point to any particular cases of nepotism, cronyism or patronage in Ethics Commission or Judicial Discipline Commission management.
However, in a 2014 complaint filed against then-Ethics Commission Executive Director Caren Cafferata-Jenkins, the commission's former chief investigator accused Cafferata-Jenkins of asking employees to help her in her judicial campaign. Such requests could constitute patronage if employees received favorable treatment in return. Cafferata-Jenkins ultimately resigned from the commission in the face of the allegations.</t>
  </si>
  <si>
    <t>There are no documented cases involving nepotism, cronyism or patronage on the part of members of the ethics oversight agencies.</t>
  </si>
  <si>
    <t>State employees who are part of the classified employee system are protected from political interference from any branch of state government because they cannot be terminated without due process. There also are laws and regulations that clearly restrict their ability to engage in political activity while on the job.
 There are no recent documented cases of employees being subjected to political interference.
 Also, the State Personnel Board is insulated from interference as its five members are appointed by the governor and approved by the Legislature; more than three of its members cannot be members of the same political party. At least three appointees to the board must have experience in personnel administration, business or public administration, labor relations, or law.</t>
  </si>
  <si>
    <t>There have been no documented cases of cronyism, nepotism or patronage within the Accountability and Disclosure Commission or Judicial Qualifications Commission during the study period. 
 Many staff members of the Accountability and Disclosure Commission are longtime employees of the office, and both staff and members of the commission take very seriously the importance of setting an example for the rest of state government, said Frank Daley, executive director of the commission.</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</si>
  <si>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"Kitzhaber issues executive order to overhaul Oregon's workforce system" by Molly Young (The Oregonian, 7/31/13) http://www.oregonlive.com/money/index.ssf/2013/07/kitzhaber_issues_executive_ord.html</t>
  </si>
  <si>
    <t>Is the right of access to information effective?</t>
  </si>
  <si>
    <t>Michael McNutt, press secretary for Gov. Mary Fallin, emailed interview questions 2/2/15
Wayne Greene, editorial pages editor for Tulsa World and former senior political writer, in-person interview 1/28/15, 2 p.m. 
"Governor Fallin names two new cabinet secretaries," 7/16/13 Oklahoman article by Michael McNutt (formerly a reporter at the paper, now the governor's press secretary) 
http://newsok.com/oklahoma-gov.-mary-fallin-names-two-new-cabinet-secretaries/article/3862816/?page=2
Secretary of State's website showing recent executive orders by Gov. Mary Fallin
https://www.sos.ok.gov/gov/execorders.aspx
https://www.sos.ok.gov/documents/executive/922.pdf
https://www.sos.ok.gov/documents/executive/942.pdf</t>
  </si>
  <si>
    <t>Laura Swinford, Communications Director, Office of the Secretary of State, 27 March 2015, Jefferson City, Missouri, interview by phone.
Jeff Phillips, “Secretary of State, House Republicans argue over budget, election integrity,” KSPR, 18 April 2014, accessed 6 April 2015, http://www.kspr.com/news/local/secretary-of-state-house-republicans-argue-over-budget-election-integrity/21051620_25530634
Web archive of Completed Elections Integrity Unit Reviews, 27 March 2015, Internet Archive Wayback Machine, accessed 6 April 2015, https://web.archive.org/web/20150327042912/https://www.sos.mo.gov/elections/elections_integrity/reviewed.asp</t>
  </si>
  <si>
    <t>Ryan Furlong, Communications Director, Office of Minnesota Secretary of State Steve Simon, St. Paul, Minnesota, 9 March 2015, email interview
Election Judge Guide, Office of the Minnesota Secretary of State, 2014, http://www.sos.state.mn.us/Modules/ShowDocument.aspx?documentid=5060
Minnesota Statutes, Chapter 204B, 204B.22, 2014, https://www.revisor.mn.gov/statutes/?id=204B.22&amp;year=2014
2016-17 Biennial Budget, Office of the Secretary of State, Agency Profile, November 2014, http://www.mn.gov/mmb-stat/documents/budget/gov-budget-archives/gov-2015/background/g53.pdf</t>
  </si>
  <si>
    <t>State employees are generally protected from interference in performing their jobs. 
A Helena-based employment law firm does handle one or two political interference cases each year. The recent ones have settled out of court and are confidential. 
The Human Rights Bureau received one political beliefs complaint in 2013 and none in 2014.</t>
  </si>
  <si>
    <t>Pamela Weaver, Director of Communications, Secretary of State, Jackson, Mississipi, April 24, email interview.
Pamela Weaver, Director of Communications, Secretary of State, Jackson, Mississipi, May 26, visit to SOS office.
Ryan Nave, News Editor, Jackson Free Press, May 28, 2015, Jackson, Mississippi, interview.
Mississippi Secretary of State, Report on Election Day 2014.
https://www.ms.gov/sos/admin/Documents/GetDocument/12
Mississippi Secretary of State, Staff Directory.
http://www.sos.ms.gov/About/Pages/Staff-Directory.aspx</t>
  </si>
  <si>
    <t>Because the Missouri Merit System applies to so few state employees, political influence is a potential factor in non-merit state employee hires that do not otherwise have built-in accountability mechanisms. Also, union officials regularly accuse state agencies of being heavily influenced by political fear or favor. At-will employees in non-merit agencies are not guaranteed any protections from politically motivated dismissal.</t>
  </si>
  <si>
    <t xml:space="preserve">There have been no documented allegations of  cronyism, nepotism, or patronage in the hiring practices of the Commissioner of Political Practices, the legislative ethics committees or the Judicial Standards Commission. </t>
  </si>
  <si>
    <t>Maine law establishes a “joint standing committee of the Legislature” to have “jurisdiction over appropriations and financial affairs…" and which is “authorized to provide oversight of financial matters, excluding those items over which the Legislative Council has statutory authority.” 3 § 521
 Another committee, the Government Oversight Committee, works though the Office of Program Evaluation and Government Accountability “to ensure that public funds provided to local and county governments, quasi-municipal governments, special districts, utility districts, regional development agencies or any municipal or nonprofit corporation are expended for the purposes for which they were allocated, appropriated or contracted.” 3 § 991
 Together, these committees provide oversight — and evaluation, of the use of public funds.</t>
  </si>
  <si>
    <t xml:space="preserve">Judges do not always give reasons for their decisions. The court of appeals and supreme court often issue written opinions as to the reason for their decision, though the Supreme Court may sometimes cite a lower court ruling. 
In lower courts, it varies. In a routine traffic case a judge generally rules guilty or not without saying why. A lot of case are heard on motions and sometimes a written order is appropriate and sometimes not. In a child support case the judge must make certain findings and pot them in a written order. In a case involving a request for summary judgment, where the facts are not in dispute a judge may just issue an order favoring one side with no explanation. 
As judges are not always required to give reasons for their decisions, they sometimes don't but usually do. 
An article about a recusal issue involving a Supreme Court Justice says that if prior practice holds, there will be no oral argument before a decision and no written opinion why the justice should or should not remain on the case. </t>
  </si>
  <si>
    <t xml:space="preserve">Paul Bukowski, prosecuting attorney, former aide to state House of Representatives, phone interview, April 14, 2015                                                                                         
Mark Brewer, attorney, former Michigan Democratic Party chairman, phone interview, March 12, 2015                                                                                                  
Rich Robinson, director of Michigan Campaign Finance Network, phone interview, March 11                                                                                                                                 
John Pirich, former state assistant attorney general, attorney for Honigman Miller firm specializing in election law and campaign finance, phone interview, June 5, 2015                  </t>
  </si>
  <si>
    <t>Because lower-level Mississippi state employees have protections granted by the personnel board, they can be considered as acting with independence from any branch of government. However, most managerial state employees, who are in a decision making capacity, are not protected and are at the will of the agency head, who is sometimes appointed by the Governor or elected. In this way, many state employees operate with knowledge that they could be fired if they do not hold the ideology of the ruling political party. The Secretary of State's office at-will employees, for example, are generally replaced after each election.
It should also be noted that the state's solution to corruption within state agencies is to take the agency from under the protections of the personnel board. Months after the Mississippi Department of Corrections Commissioner Chris Epps was charged with bribery in a huge money laundering scheme, the Mississippi Legislature passed a bill to take MDOC out from under the personnel board so the agency could fire employees more quickly, without having to go through the redress process. Out of the 213 appeals board cases on the State Personnel Board website, 84 dealt with employees from MDOC.</t>
  </si>
  <si>
    <t>The Court of Appeals, New York's highest court, and the second-tier appellate division almost always provide extensively reasoned written opinions, sometimes accompanied by dissenting opinions by one or more judges. Occasionally, however, the court instead issues shorter memoranda, some as brief as a paragraph.
 Judges in the supreme courts, New York's county courts, usually provide written opinions as well.</t>
  </si>
  <si>
    <t>The Louisiana Constitution requires that the Louisiana House of Representatives originate the legislation that will become the spending plan for the coming fiscal year and that the bill be enacted in law and that the law be the sole authorization for the State Treasury to expend funds.
 State law gives authority to the Revenue Estimating Conference to officially recognize the revenues available to be spent on the General Appropriations Bill. The REC is made up of a panel of four members appointed by the governor, the Senate president, the House speaker and an economist appointed by LSU board and approved by the other three members. The REC meets periodically throughout the year, taking reports from economists employed by the Legislature and by the governor, then deciding the actual amount of available revenues.
 If the Legislature is not in session, any changes and updates to the budget can be considered and approved by the Joint Legislative Committee on the Budget, which is composed of the members of the House Committee on Appropriations, Senate Committee on Finance, and the chairman of the House Committee on Ways and Means and chairman of the Committee on Senate Revenue and Fiscal Affairs.</t>
  </si>
  <si>
    <t xml:space="preserve">For the most part, judges at all three levels do give adequate reasons for their decisions. According to former Appellate Court Judge Harvey Weissbard, when they occasionally don't -on trial court level - or if their explanations lack detail, they are routinely caught in appeal (if there is an appeal). Former prosecutor Kathy Flicker and reporter Josh Margolin agree with the assessment. </t>
  </si>
  <si>
    <t xml:space="preserve">Although only appellate judges are required to give reasons for their decisions in writing, the Supreme Court always does and district court judges usually do. </t>
  </si>
  <si>
    <t>All websites accessed on March 23, 30, April 12, 2015
Interview, Dr. Maurice T. Cunningham, Ph.D., J.D.  Associate Professor of Political Science, University of Massachusetts-Boston, Boston, MA, various dates March, 2015, by telephone and email
Galvin claims Baker budget underfunds ’16 prez primary, Owen Boss, Reporter, the Boston Herald, Boston, MA, March 11, 2015
http://www.bostonherald.com/news_opinion/local_politics/2015/03/galvin_claims_baker_budget_underfunds_16_prez_primary
Secretary of the Commonwealth agency payroll, FY 2014
http://opencheckbook.itd.state.ma.us/analytics/saw.dll?Dashboard&amp;PortalPath=%2Fshared%2FTransparency%2F_portal%2FAdditional%20Spending&amp;Page=Payroll
Secretary of the Commonwealth agency payroll, FY 2015
http://opencheckbook.itd.state.ma.us/analytics/saw.dll?Dashboard&amp;PortalPath=%2Fshared%2FTransparency%2F_portal%2FAdditional%20Spending&amp;Page=Payroll
Secretary of the Commonwealth agency payroll, FY 2013
http://opencheckbook.itd.state.ma.us/analytics/saw.dll?Dashboard&amp;PortalPath=%2Fshared%2FTransparency%2F_portal%2FAdditional%20Spending&amp;Page=Payroll
Secretary of the Commonwealth, Elections Division website:
http://www.sec.state.ma.us/ele/eleidx.htm</t>
  </si>
  <si>
    <t>State judges at the various levels generally explain their decisions in cases deemed of enough importance. However, many cases are handled by orders that provide very brief explanations.
Here are links to two brief state Supreme Court rulings. The first is in the Brian O'Keefe case:
http://caseinfo.nvsupremecourt.us/public/caseView.do?csIID=34985
Here is another example of a brief state Supreme Court ruling, in the Keith Brooks case:
http://caseinfo.nvsupremecourt.us/public/caseView.do?csIID=34576   
Here is a link to a longer decision in another case, a 14-page state Supreme Court ruling in the Darryl Jones case:
http://caseinfo.nvsupremecourt.us/public/caseView.do?csIID=31486</t>
  </si>
  <si>
    <t>At the Superior and Supreme Court level, judges by and large issue written explanations along with their orders. The state Supreme Court issues comprehensive opinions and orders that offer detailed explanations, with citations, and the documents are posted online.
 However, longtime court observers say that at the lower circuit court level and at some superior courts, the extent of explanation for decisions, written or otherwise, can vary considerably depending on the habits of a particular judge.</t>
  </si>
  <si>
    <t>Tom Spencer, executive director of the Oklahoma Teachers Retirement System, telephone interview, 2/20/15 11 a.m. 
Joseph Fox, executive director for Oklahoma Public Employees Retirement System, 2/26/15 4 p.m. 
Gary Jones, state auditor and inspector/member of the pension oversight commission, telephone interview 3/25/15 3:30 p.m.
"Unapproved severance packages prompted firing of Oklahoma Teachers Retirement System executive," Oklahoman news article by Randy Ellis, 10/14/13. 
http://newsok.com/unapproved-severance-packages-prompted-firing-of-oklahoma-teachers-retirement-system-executive/article/3893110
"Oklahoma officials propose ways to save taxpayers money," Oklahoman newspaper article by Rick Green, 6/9/14. 
http://newsok.com/oklahoma-officials-propose-ways-to-save-taxpayers-money/article/4889152</t>
  </si>
  <si>
    <t xml:space="preserve">Montana Supreme Court Justices are required by law to give their decisions in writing and they do so without exception. 
Montana does not have an appellate court and thus all appeals from district court are heard by the Supreme Court.  
In recent history, district courts also give their decisions in writing without exception. Though that requirement is not in statute as it is for the Supreme Court, case law has stated that district court decisions need to be in writing. For example, in the 1978 case Ballantyne v. Anaconda Company, the district court ordered a new trial without for providing a grounds for its decision. The Supreme Court remanded the case and ordered the district court to enter reasons for granting the plaintiffs a new trial.  
Decisions are not provided online and can be obtained from the court in person, by ground mail, or by email in less than a week. </t>
  </si>
  <si>
    <t>Judges at all levels virtually always provide reasons for their decisions, if not automatically, then on request of attorneys in the case. Reasons are provided in writing – again, if not automatically, then on the request of attorneys.</t>
  </si>
  <si>
    <t>Jennifer Bevan-Dangel, exec dire Common Cause, telephone interview 2/24/15; 
Jared DeMarinis, director, Candidacy and Campaign Finance Division, Maryland Board of Elections, telephone interview 3/18/15; 
Maryland Officials Pulled 35 Voting Machines During 2014 elections, news story NBC Washington, 1/20/15 http://www.nbcwashington.com/investigations/Md-Officials-Pulled-35-Voting-Machines-During-2014-Elections-289218201.html; 
"Check your Ballot," Baltimore Sun editorial recounts some problems with voting machines in previous elections, Baltimore Sun, 10.31/14 http://www.baltimoresun.com/news/opinion/editorial/bs-ed-voting-machines-20141031-story.html</t>
  </si>
  <si>
    <t>Political interference within the state civil service is not a significant issue within Minnesota government, said Ashley Erickson, Assistant Communications Coordinator of the Minnesota Association of Professional Employees, adding that this Minnesota-based labor union has not received any grievances in the last several years regarding political interference for state employees.
 If issues of political interference do exist, they most likely vary from agency to agency said Pollard but he was not aware of any problems from Minnesota Management &amp; Budget’s viewpoint.</t>
  </si>
  <si>
    <t>Julie Flynn, Deputy Secretary of State, Maine Bureau of Corporations, Elections and Commissions, 10 February 2015, telephone interview.
Zachary Heiden, Legal Director &amp; Staff Attorney, American Civil Liberties Union (ACLU) of Maine, 16 February 2015, telephone Interview.
Our Opinion: Long Island Recount triggered hasty claims of fraud, Central Maine Morning Sentinel, 10 December 2014,
http://www.centralmaine.com/2014/12/10/our-opinion-long-island-recount-triggered-hasty-claims-of-fraud/
Question of voter fraud raised after untraceable ballots change outcome of Senate election, Mario Moretto, Bangor Daily News, 25 November 2014,
http://bangordailynews.com/2014/11/25/politics/elections/questions-unanswered-after-untraceable-mystery-ballots-change-outcome-of-senate-election/
Election workers, recount volunteers and state police officers headed to Augusta for recount investigation, Christopher Cousins, Bangor Daily News, 8 December 2014,
http://bangordailynews.com/2014/12/08/politics/state-house/election-workers-recount-volunteers-and-state-police-officers-headed-to-augusta-for-recount-investigation/?ref=search
Investigation into Senate District 25 election reveals 21 votes were tallied twice during recount, likely reversing outcome again, Mario Moretto, Bangor Daily News, 9 December 2014,
http://bangordailynews.com/2014/12/09/politics/investigation-into-senate-district-25-election-begins-in-augusta/?ref=relatedBox</t>
  </si>
  <si>
    <t>Judges are required to give written explanations for their decisions, but will classify the explanations as “unpublished” or “published” depending on the importance, detail and applicability of the action. 
 Some cases are classified as “unpublished,” which means the case can’t be cited as precedent except as law of the case, res judicata, or collateral estoppel. 
 Generally, judges don’t provide a written explanation (thereby classifying them as “unpublished”) when the case has minimal applicability, doesn’t establish a new rule of law or involve a significant legal issue, said Thomas Vasaly, Executive Secretary of the Board on Judicial Standards. 
 The large majority of explanations are labeled as “unpublished."</t>
  </si>
  <si>
    <t>Though it is difficult to quantify this empirically, the Governor's Office and legislators, in practice, do not attempt to supersede a department head or a civil servant's supervisor. Civil Service rules prohibit partisan considerations in employment decisions and in recent years there have been no findings by the Civil Service Commission of political interference by employees' superiors.
However, a prominent state employees' union official, Nick Ciaramitaro, who played a key role as a state House member in the 1970s writing public sector labor laws, said some department heads have intimidated employees from time to time. According to Ciaramitaro, some workers feel a "chilling effect" imposed by their department head when they express opinions on policy to legislators, either in their role as an employee or simply as a citizen.</t>
  </si>
  <si>
    <t>Other than procedural orders, trial court judges usually do give written reasons for their decisions in civil cases. Orders in criminal cases are "normally some type of form order," according to Darlene Ballard, Mississippi Commission on Judicial Performance Executive Director.
All appeals and Supreme Court judges write reasons for their decisions, which can be found on the State of Mississippi Judiciary website.</t>
  </si>
  <si>
    <t>Kirstan B. Alvanitakis, Louisiana Democratic Party, in-person interview, Feb. 11, 2015.
Meg Casper, Office of the Secretary of State, in-person interview, Feb. 19, 2015.
Mike McClanahan, head of the NAACP of East Baton Rouge Parish, in-person interview, Feb. 12, 2015.
Louisiana Secretary of State Tom Schedler plans layoffs, will reduce hours at museums to suffice mid-year budget cuts, Melinda Deslatte, The Associated Press, Feb. 21, 2015.
http://theadvocate.com/news/zachary/11636742-123/louisiana-secretary-of-state-tom 
Office of the Secretary of State/Department of State Strategic Plan, FY 2015- FY 2019
http://www.sos.la.gov/OurOffice/PublishedDocuments/SupportingDocumentForStrategicPlanForFiscalYears20152019.pdf  
“Secretary of State Tom Schedler says a proposed $3.8 million mid-year budget reduction by the Jindal administration will force him to implement an agency-wide employee furlough as early as next week,” Press Release. Jan. 14, 2015
http://www.sos.la.gov/Pages/NewsAndEvents.aspx#faq93 
“Louisiana is so poor that Bobby Jindal’s budget won’t fund presidential primaries in 2016,” by Jeff Guo, The Washington Post, March 19, 2015
http://www.washingtonpost.com/blogs/govbeat/wp/2015/03/19/louisiana-is-so-poor-that-it-cant-afford-to-hold-presidential-primaries-in-2016/ 
Louisiana Secretary of State: No presidential preference primary here unless Gov. Bobby Jindal funds it,” by Mark Ballard, April 6, 2015, The Advocate
http://theadvocate.com/features/11879509-123/louisiana-secretary-of-state-no</t>
  </si>
  <si>
    <t xml:space="preserve">Trey Grayson, Northern Kentucky Chamber of Commerce, president and former Kentucky Secretary of State, 6 January 2015, Covington, phone interview.
Mitchel Denham, Kentucky Attorney General's Office, assistant deputy attorney general of the criminal division and special prosecutors, 14 January 2015, Frankfort, Kentucky, phone interview.
Lynn Zellen, Kentucky Office of Secretary of State, communications director, 2 February 2015, Frankfort, Kentucky, email interview.
Commonwealth of Kentucky Operating Budget 2015-16 Volume 1 (pages 29-32), Kentucky Office of the State Budget Director, 1 July 2014, http://www.osbd.ky.gov/NR/rdonlyres/69F0EBA4-3229-4F76-8AAF-4F657181F1ED/0/1416BOCVolumeIA.pdf, accessed 5 February 2015.
Voters erroneously sent word of registration problem, Joe Gerth, Louisville Courier-Journal, 10 April 2014, http://www.courier-journal.com/story/news/local/2014/04/09/voters-erroneously-sent-word-registration-problem/7522825/, accessed 5 February 2015. </t>
  </si>
  <si>
    <t xml:space="preserve">Kentucky Revised Statutes Chapter 7, Section 330, Subsection 1, gives the Legislative Research Commission, an organ of the General Assembly, the authority to "perform an audit or investigation on any accounts, books and other financial records of the state government." Subsequent subsections grant the Legislative Research Commission the authority to examine all accounts and review all activities and performance of government programs and agency. 
In addition KRS 6.910 establishes the powers of the legislature's Program Review and Investigations Committee. That 16-member panel of lawmakers has the authority, at the committee's discretion, to study "the operations of state agencies to ascertain that sums appropriated have been, or are being, expended for the purposes for which such appropriations were made and to evaluate the effectiveness" of those programs. 
The committee, which contains members of both parties from both the House and Senate chambers, is not responsible for overseeing all spending, but does have the power to "study on a continuing basis the operations, practices, and duties of state agencies," as stated in KRS 6.910(2).
Those functions are separate from the House and Senate appropriations and revenue committees, which are established by General Assembly rules to craft the executive budget document every two years.  </t>
  </si>
  <si>
    <t>Bryan Caskey, assistant state election director, telephone interview Feb. 19, 2105.                 
Carol Williams, GEC executive director, telephone interviews Feb. 18, 2015 and June 15, 2015.                     
Governor's Budget Report: http://budget.ks.gov/publications/fy2014/fy2014_gbr_vol2.pdf Martin Hawver, Hawver News Service, telephone interview Jan. 19, 2015 dolores Furtado, former president League of Women Voters, telephone interview Jan. 19, 2015</t>
  </si>
  <si>
    <t>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
David Hunter, CEO of Retirement and Investment Office, interviewed by phone from Bismarck, N.D., March 25, 2015 and email, March 22, 2015.</t>
  </si>
  <si>
    <t>There are no documented cases of Missouri Ethics Commission, Supreme Court Office of Chief Disciplinary Counsel, or Committee for Retirement, Removal, and Discipline of Judges members or employees being hired, fired, or promoted on any basis other than merit.
No member of the MEC was dismissed during the study period. The MEC does not utilize the Missouri Merit System to make management decisions. According to executive director James Klahr, the commission advertises job openings on the commission's website, the Office of Administration's website, and in mid-Missouri newspapers. A team of staff members conducts interviews that include an explanation of the commission's rules on political activity. There are few promotion opportunities within the commission because of the size of the office, but heads of units refer staff for promotions to Klahr and they discuss the employee's merits before promoting any employee.
The Office of Chief Disciplinary Counsel and the Committee for Retirement, Removal, and Discipline of Judges are small offices with few promotional opportunities. The OCDC employs and manages staff at the discretion of the Chief Disciplinary Counsel. The CRRDJ employs four staff members in at-will positions.</t>
  </si>
  <si>
    <t>Phone interview April 3, 2015, with Edward Siedle, president of  Benchmark Financial Services, a Palm Beach, FL, company that does forensic investigations of pensions. 
Phone interview April 6, 2015, with Richard Warr, professor of  finance at NC State University. 
Article Sept. 2, 2014, by David Sirota, "North Carolina Union Files SEC Pay-to-Play Complaint Against Erskine Bowles"; http://www.ibtimes.com/north-carolina-union-files-sec-pay-play-complaint-against-erskine-bowles-1676024.
Article Sept.  27, 2014, by David Ranii, "NC pension fund remains committed to its hedge fund investments"; http://www.newsobserver.com/news/business/article10073228.html
Charlotte Observer article  April 22, 2015, by Rick Rothaker. "State Treasurer Cowell Launching Second Fund  That Invests In NC Companies."
http://www.charlotteobserver.com/news/business/article19211919.html
Interview March 2015 with Greg Grantham, teacher and trustee of the Teacher and State Employees' Retirement System/Local Government Employees' Retirement System (TSERS/LGERS).</t>
  </si>
  <si>
    <t>Eric Van Lancker, Clinton County auditor, former president of the Iowa State Association of County Auditors, Jan. 8, 2015, telephone interview  
Adam Mason, state policy director, Iowa Citizens for Community Improvement, April 15 2015, telephone interview.
Carol Olson, deputy secretary of state for elections, Office of the Secretary of State, Jan. 16, 2015, telephone interview
Secretary of State Budget, Page 782-788, Iowa Budget Report 2016-2017, accessed April 21, 2015
http://www.dom.state.ia.us/index_files/FY2016_BudgetBook.pdf</t>
  </si>
  <si>
    <t>Dan Mayfield, Sr., New Mexico Public Employees Retirement Association, director, 17 Mar 2015, via phone. 
Paul Gessing, Rio Grande Foundation, president, 10 April 2015, via phone.
Bruce J. Perlman, Ph.D., University of New Mexico, Regents Professor of Public Administration, 12 May 2015, via phone.
Mike Gallagher, Albuquerque Journal, investigative reporter, 12 May 2015, via phone.</t>
  </si>
  <si>
    <t>The eight commission members are appointed by the governor, lieutenant governor, House speaker and chief justice. These political appointees select the executive director, who serves at the will and pleasure of the commission. 
While the commission's staff is exempt from the state personnel regulations that protect government employees, the commission uses those rules as the template for hiring and paying staffers.</t>
  </si>
  <si>
    <t>The Legislative Fiscal Committee is empowered to gather information on the budget to report to the legislature and "examine the reports and official acts of the executive council and of each officer, board, commission, and department of the state, in respect to the conduct and expenditures thereof and the receipts and disbursements of public funds thereby." The committee can also study the various state offices, departments, agencies, boards, bureaus, and commissions and recommend any changes needed to reduce expenditures and increase efficiency. The Government Oversight Committee can also provide oversight of government agencies and actions.</t>
  </si>
  <si>
    <t>State law establishes the Senate Ways and Means Committee and House Appropriations Committees as standing committees. Under the rules adopted by the House and Senate, appropriations bills are referred to the House Appropriations Committee or the Senate Ways and Means Committee. There is also joint Legislative Budget Committee, established to "make a continuous study of the state budget, revenues and expenditures."</t>
  </si>
  <si>
    <t>Supreme Court judicial decisions are always explained in writing, either in written opinions (published, and precedent-setting), or in written memoranda of decision (non-published, do not establish precedent), depending on the type of case. 
 There were no instances in 2013 and 2014 when a written decision was not issued by the Supreme Court.
 Superior Court decisions, however, are not all required to be in writing, and while there is a record of every order in the court docketing system, some decisions are not issued in writing. It is not possible to estimate the ratio of those in writing versus not; however, sources generally agree that judges have heavy work load and are unable (nor are they required) to issue written decisions in every instance.</t>
  </si>
  <si>
    <t>Joe Perone, Treasury spokesman 2/27/15 phone interview. 
John Reitmyer, New jersey Spotlight statehouse reporter, 3/2/15 phone interview. 
New Jersey audit clears Massachusetts Gov. Charlie Baker over suspected pay-to-play donation, By Shira Schoenberg, Repub.com, on January 29, 2015: http://www.masslive.com/politics/index.ssf/2015/01/new_jersey_audit_clears_massac.html</t>
  </si>
  <si>
    <t>Judges in Maryland generally explain their rulings, as many oral and written decisions show. But they don't give explanations all the time. Sometimes, a judge will issue a ruling from the bench, and several days later will issue a written ruling with all legal citations, explaining the decision, and spelling out the reasons and the legal precedents. At other times, a judge will simply state the ruling and move on. Sometimes it is a matter of how crowded the trial court (circuit court) is. 
In District Court, the lower court, which handles matters including traffic violations, rulings are not often issued in writing. 
The state's highest court (Court of Appeals) issues decisions in writing; the Court of Special Appeals (intermediate appellate court) does as well, but not all are published.</t>
  </si>
  <si>
    <t>The State Budget Committee, consisting of four legislators -- one Democrat and one Republican from both the House of Representatives and Senate -- and the director of the State Budget Agency, makes a single, comprehensive budget recommendation to the governor, which then can be altered. (Indiana Code 4-12-1-5, establishing State Budget Committee, state budget director, etc.). After the legislature adopts a two-year budget, the committee provides continuing legislative oversight of implementing the budget between legislative sessions that begin each January. Many appropriations, including capital expenditures, require the committee's review and approval before any funds can be released.
 But in the legislature, two important committees also provide oversight of spending proposals. The House Ways and Means Committee, a bipartisan committee of Republican and Democratic representatives, is the body that originates the state budget bill and takes initial action on all bills that would, if passed, have a fiscal impact on the state's finances.
 The Senate Appropriations Committee, a bipartisan committee of Republican and Democratic senators, also must act on these fiscal-impact bills and approve the state budget before it's sent to the full Senate and House for consideration.</t>
  </si>
  <si>
    <t>Judges submit written reasons when requested by the parties in district level courts. For the most part, the written reasons are drafted by one of the attorneys.
However, critics say that largely depends on the judge and say there are instances in which some judges routinely delay signing the written reasons in order to slow the appeals process. However, because hearings are transcribed, these instances eventually are resolved.
The Supreme Court and the appellate courts render opinions supported by their reasons that are available online copies of which can be downloaded by anyone for free.</t>
  </si>
  <si>
    <t>Neal Kurk, New Hampshire Legislature, state representative, chairman, House Finance Committee and Joint Fiscal Committee, Feb. 19, 2015, email
Germano Martins, New Hampshire Retirement System Board of Trustees, employee member, 2006-present (non-consecutively), Feb. 16, 2015, Lowell, Mass., phone
Dennis Delay, New Hampshire Center for Public Policy Studies, economist, Feb. 11, 2015, Lowell, Mass., phone 
Marty Karlon, New Hampshire Retirement System, public information officer, Feb. 11, 2015, Manchester, NH, phone, Feb. 12, 2015, email</t>
  </si>
  <si>
    <t>Catherine Turcer, policy analyst, Common Cause-Ohio, Columbus, 1-28-15 email 
Dennis R. Hetzel, executive director, Ohio Newspaper Association, Columbus, 2-15-15 email
List of the governor's executive orders: http://www.governor.ohio.gov/MediaRoom/ExecutiveOrders.aspx 
Controlling Board gives OK to use of federal money to pay for Medicaid expansion in Ohio, Robert Higgs, Northeast Ohio Media Group, Oct. 21, 2013: http://www.cleveland.com/open/index.ssf/2013/10/controlling_board_gives_ok_to.html</t>
  </si>
  <si>
    <t>Paula Petruso, Secretary, Retired Public Employees of Nevada, Las Vegas, NV, May 1, 2015, by phone.  
Marty Bibb, Executive Director, Retired Public Employees of Nevada, Las Vegas, NV, May 1, 2015, by phone.  
Jon Ralston, host, KNPB's Ralston Reports, Las Vegas, NV, April 23, 2015, by phone.
Legislative Counsel Bureau Policy and Program Report, Public Employees Retirement System, July 2014
https://www.leg.state.nv.us/Division/Research/Publications/PandPReport/22-PERS.pdf
"PERS Reform Bill Author Touts Alternative to Pensions," Sean Whaley, Las Vegas Review Journal, April 15, 2015
http://www.reviewjournal.com/news/nevada-legislature/pers-reform-bill-author-touts-alternative-pensions</t>
  </si>
  <si>
    <t>There have been no documented cases of nepotism, cronyism, and patronage at The Minnesota Campaign Finance and Public Disclosure Board or the Minnesota Board on Judicial Standards during the study’s time period. 
 The Minnesota Campaign Finance and Public Disclosure Board is considered an ethically upstanding entity by many sources and any complaints with the Board are usually related to overwhelmed staff and lack of funding/resources for their work.</t>
  </si>
  <si>
    <t xml:space="preserve">Both the Senate and House have standing appropriations committee that oversee public funds. In addition, departments are required to submit annual reports to the appropriate oversight committee. 
30 ILCS 105/25) (from Ch. 127, par. 161) 
    Sec. 25. Fiscal year limitations. 
beginning in section (d)  
.. The Department of Public Health and the Department of Human Services (acting as successor to the Department of Public Health under the Department of Human Services Act) shall each annually submit to the State Comptroller, Senate President, Senate Minority Leader, Speaker of the House, House Minority Leader, and the respective Chairmen and Minority Spokesmen of the Appropriations Committees of the Senate and the House, on or before December 31, a report of fiscal year funds used to pay for services provided in any prior fiscal year. This report shall document by program or service category those expenditures from the most recently completed fiscal year used to pay for services provided in prior fiscal years. ...
The Senate has two appropriations committees and the House has five covering education, general services, public services, and human services. 
In the Senate: 
(b) No bill that provides for an appropriation
or expenditure of money from the State Treasury
may be considered for passage by the Senate unless
it has first been reported to the Senate by an
Appropriations Committee, unless:
(1) the bill was discharged from an
Appropriations Committee in accordance with
Rule 7-9;
(2) the bill was exempted from this
requirement by a majority of those appointed
to the Committee on Assignments; or
(3) this Rule was suspended in
accordance with Rule 7-17.
In the House:
(b) No bill that provides for an appropriation of money from the State Treasury may
be considered for passage by the House unless it has first been favorably reported by an
Appropriations Committee or:
(1) the bill was discharged from an Appropriations Committee under Rule 58;
(2) the bill was exempted from this requirement by a majority of those
appointed to the Rules Committee; or
(3) this Rule was suspended under Rule 67.
(c) The Clerk shall keep a record in which there shall be entered:
(1) The time and place of each meeting of the committee.
(2) The attendance of committee members at each meeting.
(3) The votes cast by the committee members on all legislative measures acted
on by the committee.
(4) The "Record of Committee Witness" forms executed by each person
appearing or registering in each committee meeting, which shall include
identification of the witness, the person, group, or firm represented by
appearance and the capacity in which the representation is made (if the
person is representing someone other than himself or herself), his or her
position on the legislation under consideration, and the nature of his or her
desired testimony.
(5) An audio recording of the proceedings.
(6) Documents submitted to the committee by persons providing testimony or
registering in each committee meeting.
(7) Such additional information as may be requested by the Clerk. </t>
  </si>
  <si>
    <t>No instances of nepotism, cronyism or patronage in the Alabama Examiners of Public Accounts were documented during the study period. 
The office has little turnover, and the employees are hired through the state’s civil service, the Merit System, which means they meet set qualifications before they can be considered for a post.</t>
  </si>
  <si>
    <t>A 100 score is earned if there are no documented cases of nepotism, cronyism, and patronage within the audit agency. Hirings, firings, and promotions are based on merit and performance.
A 50 is earned if occasionally there are documented cases of nepotism, cronyism, and patronage. Political leaders or senior officials sometimes appoint family member or friends to favorable positions, or lend other favorable treatment.
A 0 is earned if there are frequent documented cases of nepotism, cronyism, and patronage occurring in hirings, firings, and promotions.</t>
  </si>
  <si>
    <t>Iowa appellate courts provide a written opinion, which includes a detailed background, the scope of the review, a discussion that includes the reasoning behind the decision and a conclusion.
"All of the Iowa Supreme Court oral arguments are live streamed and archived on the Judicial Branch website, and all of the supreme court and court of appeals opinions are posted online. Citizens can sign up for e-mail notification of when the court of appeals post opinions and the supreme court posts opinion or orders," Steve Davis, communications officer for the Iowa Judicial Branch, said in an email.
Trial courts also issue written decisions and judgments. Generally, those should include findings of fact and citations of law to explain how and why the judge decided the case. These are public records.
Davis reported that he was unaware of any exceptions for either the trial courts or the appellate courts that would allow judges to forgo writing their reasons for decisions.</t>
  </si>
  <si>
    <t>Michael Walden-Newman, state investment officer, in-person interview at NIC office, April 7, 2015
Kate Allen, legal counsel, legal counsel, Nebraska Legislature Retirement Systems Committee, email exchange April 15, 2015
Code of Conduct, Nebraska Public Employees Retirement Board Policies, accessed April 29, 2015; 
http://npers.ne.gov/SelfService/public/howto/BoardDocs/PERBpolicies.pdf</t>
  </si>
  <si>
    <t>John Trimble, an Indianapolis attorney and president of the Indianapolis Bar Association, said the Supreme Court and Court of Appeals usually do issue written opinions describing their reasons for rulings. 
 In one high-profile case decided by the Supreme Court, the justices upheld Indiana's "right to work" law on Nov. 5, 2014, and extensively explained its thinking in a written ruling. They unanimously agreed that "any compulsion to provide services does not constitute a demand made by the state. . . .the law merely prohibits employers from requiring union membership or the payment of monies as a condition of employment." 
 However, Trimble noted the Supreme Court usually does not issue an opinion when it decides whether or not to hear an case from Court of Appeals. While Supreme Court justices don't typically issue opinions when they deny transfers from other courts, they will typically do so if they accept a case. The Court of Appeals issues published opinions, available online, and unpublished opinions, which are still available but have to be requested, Trimble said.
 Kathryn Dolan, Supreme Court public information officer, said, "Appellate judges always provide written opinions explaining their decisions."
 While state-level judges do not have to give reasons for their decisions by statute, they often do that, with some exceptions.</t>
  </si>
  <si>
    <t>In law, funds raised by outside groups in coordination with a candidate and then spent in support of that candidate are subject to donation limits.</t>
  </si>
  <si>
    <t>In practice, branches of government, state agencies and government officials do not claim to be exempt from access to information laws.</t>
  </si>
  <si>
    <t>No such law exists.
 House Bill 2202 (Concerning the establishment of an open data policy to facilitate sharing and publication of government data): http://apps.leg.wa.gov/billinfo/summary.aspx?bill=2202&amp;year=2014
 http://lawfilesext.leg.wa.gov/biennium/2013-14/Pdf/Bill%20Reports/House/2202%20HBA%20GOE%2014.pdf</t>
  </si>
  <si>
    <t>2013 Wisconsin Act 153 (March 27, 2014)
 13.625 (1) (c) (intro.)
 http://docs.legis.wisconsin.gov/2013/related/acts/153/23/_1
 Prohibited Practices: Wis. Stat. /13.625(1)(c) 
 https://docs.legis.wisconsin.gov/statutes/statutes/13/III/625/1/c/1 (1970)
 WISCONSIN RIGHT TO LIFE, INC. v. BARLAND 751 F.3d 804 (2014)
 http://scholar.google.com/scholar_case?case=17904188190301837931&amp;q=WISCONSIN+RIGHT+TO+LIFE,+INC.+v.+BARLAND+751+F.3d+804+%282014%29&amp;hl=en&amp;as_sdt=6,50&amp;as_vis=1</t>
  </si>
  <si>
    <t>No such law exists
Confirmed with Sean McGinley, partner in the law firm DiTrapano Barrett DiPiero McGinley &amp; Simmons, in a telephone interview from his office in Charleston WV on Feb. 4, 2015.</t>
  </si>
  <si>
    <t>The Joint Legislative Oversight Committee, created in 1993, is an evenly-split bipartisan joint committee with the power to order performance evaluations to determine whether state government programs and agencies are operating efficiently and cost-effectively and are achieving intended results.
  JLOC, created by Idaho Code Section 67-457, oversees the Legislature’s Office of Performance Evaluations, a nonpartisan staff operation that conducts the research and produces the evaluations. JLOC has subpoena power, and can take testimony under oath. It publishes all its reports and posts them online.</t>
  </si>
  <si>
    <t>Wyoming Statutes, Title 22, Chapter 25, Section 102,  Jan. 1, 2015
http://legisweb.state.wy.us/statutes/statutes.aspx?file=titles/Title22/T22CH25.htm
Lori Klassen, Wyoming Secretary of State’s Office, Elections Specialist, March 19, 2015, Jackson, Wyo., Phone.</t>
  </si>
  <si>
    <t>Robert Cummins, a former chairman of the Illinois Judicial Inquiry Board said decisions and rulings of trial court judges are memorialized in written orders.  Those orders may or may not also provide the basis underlying the trial court judges’ decision because, in many instances, lawyers draft the order that the judge then signs.  Depending on the nature of the  case,  orders  may be in the form of written opinions.  If a judge does not provide a written  explanation for his or her rulings, an oral explanation is almost always given instead.</t>
  </si>
  <si>
    <t>West Virginia Code 3-8-1 Provisions to Regulate and Control Elections. Complete through 2014. http://www.legis.state.wv.us/WVCODE/ChapterEntire.cfm?chap=03&amp;art=8&amp;section=1A#08
 West Virginia Code 3-8-12(p) WVC3-8-12(f)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
 Confirmed that "person" includes lobbyists. Rebecca Stepto, Executive Director of the Ethics Commission and lawyer, email interview April 27, 2015.</t>
  </si>
  <si>
    <t>The state constitution gives the Legislature power to create its own committees. The rules of the Senate name a standing Ways and Means Committee and the rules of the House name a standing Finance Committee. The purview of the committees includes overall state financing policies, including revenue enhancement, taxation, other revenues, and cash and debt management; statewide implementation of planning, programming, budgeting and evaluation; and government structure and finance.</t>
  </si>
  <si>
    <t>Supreme Court and Appellate Court judges always give reasons for their rulings. They are frequently oral and are then followed up in writing within a few days. It is common for a judge to give both an oral and a written explanation.
 A typical appeals court written ruling summaries the case and arguments, cites law and explains the conclusion and order. An oral ruling from the bench is described in an 11 February 2014 Civil Beat article about a lawsuit it filed against a government agency.
  In the Circuit Court and in the District Court, the judges will sometimes fill out a form, or have the winning side prepare the ruling, rather than write it themselves. In some cases in the two lower courts the written rulings are not always fully explained.</t>
  </si>
  <si>
    <t>Idaho judges explain their rulings in writing as required by law, and the written decisions are publicly available and generally easy to access. However, there are occasions when a court makes a ruling on a motion or procedural issue and simply issues an order saying that it is denied, with no explanation. 
 However, all major decisions on cases are given in full, written opinions. In December of 2014, for example, the Idaho Supreme Court decided 12 civil cases. The rulings ranged from a low of seven pages to a high of 25 pages; they averaged 13 pages.</t>
  </si>
  <si>
    <t>No such law exists. 
Georgia does not have a separate legislative committee to oversee public funds year-round, partly because Georgia has a part-time legislature. 
Oversight of the budget is handled in Georgia by the Department of Audits which is part of the legislative branch. 
During the 40-day Legislative session both the Senate and House Appropriations committees review and vote on the governor's budget proposals for the remaining and coming fiscal year.
There is no law describing the duties of the appropriations committees</t>
  </si>
  <si>
    <t>No such law exists.
The Virginia Freedom of Information Act (1968) 2.2-3700; https://leg1.state.va.us/cgi-bin/legp504.exe?000+cod+2.2-3700</t>
  </si>
  <si>
    <t>The law does not single out and task a single legislative committee with oversight, especially not with oversight over the expenditure of funds as such. However there is the Joint Legislative Auditing committee is established by Joint Rule of the Legislature as adopted on November 18, 2014. The House and Senate Appropriations Committees are responsible for putting together the budget. After the appropriations have been made, the Joint Legislative Auditing Committee provides oversight of state operations and may direct the Audit General to conduct audits, reviews or other examinations … Sections 11.40 through 11.9005, Florida Statutes, establish the Joint Legislative Auditing Committee, the Auditor General, the Office of Program Policy and Government Accountability and the Legislative Budget Commission. Chapter 216 governs the budget process."
But several entities funded by the legislature together carry out this duty with a primary focus on budget but not oversight over expenditure as such. For example, there is the joint legislative auditing committee (which is established by a rule), the Auditor General, the Office of Program Policy Analysis and Government Accountability, and the Governor’s Office of Planning and Budgeting. 
216.023 Legislative budget requests to be furnished to Legislature by agencies.—
(9) The legislative budget request from each agency and from the judicial branch shall be reviewed by the Legislature. The review may allow for the opportunity to have information or testimony by the agency, the judicial branch, the Auditor General, the Office of Program Policy Analysis and Government Accountability, the Governor’s Office of Planning and Budgeting, and the public regarding the proper level of funding for the agency in order to carry out its mission.</t>
  </si>
  <si>
    <t>2 VSA Section 266 (3). Chapter 11, Registration of Lobbyists (2014).
 http://legislature.vermont.gov/statutes/section/02/011/00266
 Guide to Vermont's Campaign Finance Law, 2014, accessed April 17, 2015.
 https://www.sec.state.vt.us/media/333336/2014-CF-Guide4-10.pdf
 Secretary of State Jim Condos, personal interview, jan. 6, 2015.
 Kevin Elllis, lobbyist, personal interview Jan. 15, 2015.</t>
  </si>
  <si>
    <t>Comprehensive Governmental Ethics Reform Act of 2006, 2006, Tenn. Code Ann. § 3-6-304(j)
 http://search.mleesmith.com/tca/03-06-0304.html
 Drew Rawlins, executive director of the Tennessee Bureau of Ethics and Campaign Finance, confirmed in a phone interview on Jan. 29, 2015 that lobbyists aren’t restricted from giving to political parties. There is no limit to donations to political parties in Tennessee.</t>
  </si>
  <si>
    <t>In practice, audit agency management actions (e.g. hiring, firing, promotions) are not based on cronyism, nepotism, or patronage.</t>
  </si>
  <si>
    <t>Texas Election Code Title 15. Regulating Political Funds and Campaigns.  Chapters 251-258.  Accessed May 5, 2015
http://www.statutes.legis.state.tx.us/Docs/EL/htm/EL.253.htm
Campaign Finance Guide for Candidates and Officeholders Who File with the Texas Ethics Commission.  Accessed Jan. 5-6, 2015
http://www.ethics.state.tx.us/guides/COH_state_guide.htm
Texas Ethics Commission:  Campaign Finance Guide for Political Committees.  Accessed Jan. 6, 2015
http://www.ethics.state.tx.us/guides/pac_guide.pdf</t>
  </si>
  <si>
    <t>Supreme Court and Appeal Courts judges generally explain their rulings in writing in Georgia. 
 Many Superior Court Judges get the winning side in a case to prepare the order, then review and sign it, according to journalist Bill Rankin. He says this happens a lot in death penalty and habeas corpus cases. Judges in rural areas of Georgia tend to be more informal in their orders than their urban counterparts, according to reporter Robin McDonald.</t>
  </si>
  <si>
    <t>No such law exists.
 Utah Lobbyist Disclosure and Regulation Act, Amended by Chapter 250, 2011 General Session, Amended by Chapter 252, 2013 General Session, Utah Code 36-11-305, http://le.utah.gov/xcode/Title36/Chapter11/36-11-S305.html?v=C36-11-S305_1800010118000101. Accessed May 9, 2015.</t>
  </si>
  <si>
    <t>§17-25-10  (h) (1) of the The Rhode Island Campaign Contributions and Expenditures Reporting Act of 1974 can be found here: http://www.rilin.state.ri.us/Statutes/TITLE17/17-25/17-25-10.1.HTM
Jason Gramitt, deputy, Rhode Island Ethics Commission, and lawyer, Interview, Feb. 13, 2015, phone.</t>
  </si>
  <si>
    <t>Oregon Revised Statutes Chapter 171 - State Legislature, Section 171.745 (1973).
https://www.oregonlegislature.gov/bills_laws/lawsstatutes/2013ors171.html</t>
  </si>
  <si>
    <t>Pennsylvania Lobbying Disclosure Law, 2006, Title 65 (Public Officers), Section 13A04 (Registration) and Section 13A05 (Reporting) and Section 13A03 (Definitions), http://www.legis.state.pa.us/cfdocs/legis/LI/consCheck.cfm?txtType=HTM&amp;ttl=65</t>
  </si>
  <si>
    <t>RI General Laws § 22-10-9, covering legislative lobbying and reporting requirements, passed in 1988, can be found here:
http://webserver.rilin.state.ri.us/Statutes/TITLE22/22-10/22-10-9.HTM
RI General Laws § 42-139-6, covering executive branch lobbying and passed in 2004, can be found here: 
http://webserver.rilin.state.ri.us/Statutes/TITLE42/42-139/42-139-6.HTM</t>
  </si>
  <si>
    <t>S.C Code 2-17-30 (1962)
http://www.scstatehouse.gov/code/t02c017.php</t>
  </si>
  <si>
    <t>Campaign contribution limits and restrictions. SC Code Section 8-13-1314 (1991); http://www.scstatehouse.gov/code/t08c013.php. 
 U.S. District Court decision, South Carolina Citizens for Life v. Krawcheck, 759 F. Supp. 2d 708 - Dist. Court, D. South Carolina 2010, http://scholar.google.com/scholar_case?case=14075020301560886732</t>
  </si>
  <si>
    <t>No such law exists. 
 Corroborated by:
 Jody Severson, political consultant, Severson and Associates, 21 March 2015, email.
 Shantel Krebs, secretary of state, 20 March 2015, email.</t>
  </si>
  <si>
    <t>Review of Pennsylvania Election Code, 1937, (unconsolidated statute), Article XVI (Primary and Election Expenses), Sections 1621-1642 and Section 1625 (Statements by Lobbyists),
 http://www.legis.state.pa.us/cfdocs/legis/CH/PUBLIC/ucons_pivot_pge.cfm?session=1937&amp;session_ind=0&amp;act_nbr=0320.&amp;pl_nbr=1333</t>
  </si>
  <si>
    <t xml:space="preserve">Pam Robinson, Administrator of the Public Funds Division, Wyoming, Department of Audit, May 6, 2015, phone.
Wyoming State Government Directory, Wyoming Secretary of State’s Office, Department of Audit, Page 22, 2014, online, accessed June 8, 2015 
https://soswy.state.wy.us/Forms/Publications/Directory.pdf
Despite state audits, Wyoming small-town leaders face little accountability, Laura Hancock, Casper Star-Tribune, April 22, 2013
http://trib.com/news/state-and-regional/despite-state-audits-wyoming-small-town-leaders-face-little-accountability/article_30c9de54-851e-5114-bdb5-ec4d5d395e9c.html
 </t>
  </si>
  <si>
    <t>In Florida, judges sometimes give reasons for their rulings, and sometimes they don't. Because they aren't required by law to give reasons for their decisions, they are often going above and beyond by doing so. And generally, in cases that warrant written decisions and explanations, such as child custody cases and dissolution of marriage cases, judges tend to give them. 
"Yes they do give reasons," one former judge said. "Most of the time." Lawyer David Bogunshultz, who often represents judges, agreed that judges give reasons for their decisions far more often than the law requires. 
Public Defender Howard FInkelstein said judges certainly don't always give explanations, though. "They don’t want the decision making process reviewed," he said. "They’ll grant or deny and not give reasons. If reasons aren’t given, it’s a lot harder to overturn it on appeal."</t>
  </si>
  <si>
    <t>A joint committee (the Joint Finance Committee), comprised of lawmakers from the Delaware House and Senate, oversees budget appropriations. Delaware law says the "standing committees of each House in charge of the Budget Appropriation Bill shall sit jointly in open session while considering the budget and the Budget Appropriation Bill and they shall begin such joint meetings within 5 days after the budget and the Budget Appropriation Bill have been submitted to the General Assembly by the Governor."  § 6336</t>
  </si>
  <si>
    <t>Except in some specifically defined cases, Superior Court judges often don't give their opinions in writing. Part of this is because of the volume of their caseload. They can, and do, however, have transcripts of their hearings, which they sign, when that's called for (such as when parties plan to appeal a decision to a higher court). In addition, if a party requests a written copy of the decision, the judge will provide it.
Appellate and  Supreme Court judges give their decisions in writing, and those decisions are available on the Judicial Department website, often within days of being issued.</t>
  </si>
  <si>
    <t>Rick Chandler, state Revenue Secretary. Phone interview, Feb. 22, 2015  
Joe Christman, state auditor, letter, Dec. 19, 2014, http://gab.wi.gov/sites/default/files/news/lab_audit_report_14_14_full_pdf_13314.pdf
LAB Report 14-16 “Biennial Report,” December 2014 http://legis.wisconsin.gov/lab/reports/14-biennialreport.pdf</t>
  </si>
  <si>
    <t>North Dakota Century Code, § 54-05.1-03(2), 1975 to 2011,  http://www.legis.nd.gov/cencode/t54c05-1.pdf.</t>
  </si>
  <si>
    <t>Ohio Revised Code 101.73 D, Statement of expenditures, 2001: http://codes.ohio.gov/orc/101.73 
Ohio Revised Code 121.63 B, Statement of expenditures, records, 2001: http://codes.ohio.gov/orc/121.63 
Ohio Revised Code 101.93 B, Retirement system lobbyists and employers, statement of expenditures, receipts to be retained, 2004 (last amended Jan. 7. 2013): http://codes.ohio.gov/orc/101.93</t>
  </si>
  <si>
    <t>Brad Shannon, editorial writer and former statehouse reporter for The Olympian, phone interview 3/20/2015; 
Thomas Shapley, spokesman for State Auditor's Office, email interview 4/15/2015
Washington State Auditor state government review page, accessed April 22, 2015
http://www.sao.wa.gov/state/Pages/default.aspx#.VQzOnI7F-So</t>
  </si>
  <si>
    <t>The 57-member Appropriations Committee, one of the legislature's 22 joint standing committees, has oversight over everything related to the spending of public funds, including state agencies' budgets.
Although there is no specific reference to an "Appropriations Committee," per se, in the state statutes, Title 2, Chapter 16, contains 10 mentions of  "the joint standing committee of the General Assembly having cognizance of matters relating to appropriations and the budgets of state agencies," references found from 2-32b (d)(1) through 2-53l (d), inclusive.
The specific makeup and duties of the Appropriations Committee, and the other 21 joint standing committees, are found in the Joint Rules, which the legislature approves at the start of every two-year budget cycle. 
Senate Joint Resolution No. 1, 3(b)(1), dated January Session, 2015, Page 2, spells out the duties of the Appropriations Committee.</t>
  </si>
  <si>
    <t>State Auditor Glen Gainer in a telephone interview from his office in the state Capitol on Feb. 6, 2015.
Phil Kabler, statehouse correspondent for the Charleston Gazette, in a telephone interview from the state Capitol on Jan. 20, 2015.
Jack Rogers, retired state department head, in a telephone interview from his home in Charleston WV on Jan. 21, 2015.</t>
  </si>
  <si>
    <t>Lobbying Reporting (1933-2013) NC GS 120C-400-405. http://www.ncleg.net/EnactedLegislation/Statutes/HTML/ByArticle/Chapter_120C/Article_4.html</t>
  </si>
  <si>
    <t>“In the fiscal year ending June 30, 2012, the Court of Appeals issued 1,863 opinions, of which 181, or 10 percent, were published,” according to Colorado’s judicial branch website. Interviewees said the Colorado Supreme Court and Court of Appeals publish decisions promptly and explain their reasoning, and it's common for trial court judges to give explanations for their decisions. 
Supreme Court judges not giving reasons for their decisions hasn’t been an area of concern for the Colorado Commission on Judicial Discipline, according to its executive director William Campbell. 
Regarding the transparency of other decisions (non-rulings), one member of the state press corps who covers the judiciary had a different view about the level at which the Supreme Court gives reasons for its decisions to the media. She declined to answer. 
"Having covered courts for both TV and print for two decades, I think there is a tradition in the judiciary not to explain their rulings and opinions,” said Arthur Kane, an award-winning investigative reporter, editor, producer and executive producer in print and broadcast for more than 20 years. “But now, in Colorado, justices and administrators have taken that further and are refusing to discuss their policies, practices and how they spend public and tax money. In a free country, it's clearly a problem when the judiciary can exempt itself from any public accountability and refuses to answer questions about their actions and policies."
Kane himself tried to question a Supreme Court justice about why the judiciary had exempted itself from open records laws, “including how her department spends the hundreds of millions of tax dollars it currently receives.”</t>
  </si>
  <si>
    <t>Martha Mavredes, Auditor of Public Accounts, 18 February 2015, Richmond, Virginia, interviewed by email.
June Jennings, Virginia Inspector General, 19 February 2015, Richmond, Virginia, interview by phone.
Auditor of Public Accounts introduced budget, Legislative Information System, 17 December 2014. http://lis.virginia.gov/cgi-bin/legp604.exe?151+bud+11-A133.
Office of Inspector General introduced budget, Legislative Information System, 17 December 2014. http://lis.virginia.gov/cgi-bin/legp604.exe?151+bud+11-A147.
Final Budget for the 2012-14 Biennium, Department of Planning and Budget, accessed 18 February 2015.
https://solutions.virginia.gov/pbreports/rdPage.aspx?rdReport=dwBudgetWiz&amp;rdAgReset=True&amp;selTableName=ChapterByFnd&amp;selFieldList=AgencyCode&amp;selTitleList=AgencyTitle&amp;selChapterID=45&amp;selValueColumns=Total%20Dollars%2cTotal%20Positions&amp;iptSubmitted=True&amp;chkInitial=True&amp;chkAmended=True&amp;chkCaboose=True&amp;iptFirstPageCall=False&amp;iptShowInput=DontShow&amp;iptShowToggle=Show&amp;QLinks=Agy&amp;rdShowModes=Show</t>
  </si>
  <si>
    <t>The Joint Budget Committee in Colorado reviews executive budget requests, including past expenditures, and makes decisions on future budget levels that are then referred to the General Assembly.</t>
  </si>
  <si>
    <t>No such law exists.
 Allen Gilbert, exec. dir. ACLU VT, personal interview, Jan. 6, 2015.
 Secretary of State Jim Condos, personal interview jan. 6, 2015.
 State Auditor Doug Hoffer, personal interview Jan. 21, 2015</t>
  </si>
  <si>
    <t>Two committees with budget-related responsibilities exist in law.
 The Joint Legislative Budget Committee, with eight members from each party, selects the Legislative Analyst, whose staff monitors state finances for the lawmakers and provides critical bipartisan analysis of the governor’s spending plans. The analyst provides the most thorough, timely and independent review of state government operations and expenditures.
 The Joint Legislative Audit Committee, controlled by majority Democrats, makes three nominations for the job of state auditor. The governor makes the final selection. The committee considers proposed audits and votes on which are selected. 
 Two committees perform the task of drafting the budget, the Assembly Committee on Budget and the Senate Committee on Budget and Fiscal Review. They are created by legislative rule, not statute. They also provide oversight of spending by state agencies and may investigate programs.</t>
  </si>
  <si>
    <t>Government Records Access and Management Act, Renumbered and Amended by Chapter 382, 2008 General Session, Utah Code 63G-2 http://le.utah.gov/xcode/Title63G/Chapter2/63G-2.html. Accessed May 9, 2015.
(Law creating Utah records hub website). Utah Transparency Advisory Board, Amended by Chapters 75, 185 and 387, 2014 General Session, Utah Code 63A-3-403(10)(11), http://le.utah.gov/xcode/Title63A/Chapter3/63A-3-S403.html, Accessed May 16, 2015.
 Government Records Access and Management Act, Public repository of legislative email. Enacted by Chapter 231, 2013 General Session, Utah Code 63G-2 (2) 208,  http://le.utah.gov/xcode/Title63G/Chapter2/63G-2-S208.html?v=C63G-2-S208_1800010118000101. Accessed May 9, 2015.
SB 70 state data portal amendment, http://le.utah.gov/~2014/bills/static/SB0070.html
Utah records hub website created through SB70 (2014 Legislature) or Utah Code 63A-3-403(10)(11): http://openrecords.utah.gov/ 
Utah transparency website (mostly concerned with budgetary information: tranparent. utah.gov
Utah data set website: data.utah.gov</t>
  </si>
  <si>
    <t>The Texas Public Information Act, Chapter 552 of the Texas Government Code, 1973
 http://www.statutes.legis.state.tx.us/Docs/GV/htm/GV.552.htm
 Texas Attorney General's Office, 2014 Public Information Handbook. Accessed April 6, 2015
 https://www.texasattorneygeneral.gov/AG_Publications/pdfs/publicinfo_hb.pdf
 Texas Administrative Code, Charges for Providing Copies of Information, Effective as amended, Feb. 22, 2007 
 http://www.cityoflg.com/TAC_CostsForOpenRecords_010810.pdf</t>
  </si>
  <si>
    <t>Auditor Doug Hoffer, personal interview Jan. 21, 2015.
Former Auditor Elizabeth Ready telephone interview Feb. 20, 2015.
Allen Gilbert, Ex. Dir. VT ACLU, personal interview Feb. 10, 2015.
Auditor's performance audits, accessed April 20, 2015.
http://auditor.vermont.gov/audits/performance</t>
  </si>
  <si>
    <t>Cathy Kendall, president of the Association of Montana Retired Public Employees, 25 February Helena, Montana, Telephone
Dore Schwinden, Montana Public Employee Retirement Administration, Director, 28 March 2015, Helena, Montana, email
Legislative Audit Division, Performance Audit, State Investment Management and Governance Practices, January 2014, http://leg.mt.gov/content/Publications/Audit/Report/12P-10.pdf
Board of Investments, Governance Manual, http://www.investmentmt.com/TheBoard/content/TheBoard/Docs/GovernancePolicy.pdf</t>
  </si>
  <si>
    <t>The Joint Budget Committee oversees the expenditure of public funds, including pre-session budget hearings, as well as regular meetings and hearings during the regular and fiscal sessions and in the interim between sessions. Members include current and immediate past co-chairs of the Legislative Council and the Legislative Joint Auditing Committee, as well as 24 members of the House and 24 from the Senate.</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</si>
  <si>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John Schaff, Utah Legislative Auditor General, Website consulted for information.http://le.utah.gov/audit/office.htm. Accessed June 10, 2015.
State Auditor budget information, The Compendium of Budget Information, http://le.utah.gov/lfa/reports/cobi2015/agcy_090.htm#financialsTab, Accessed June 11, 2015.
State Treasurer budget information, The Compendium of Budget Information, http://le.utah.gov/lfa/reports/cobi2015/agcy_050.htm#financialsTab. Accessed June 11, 2015.
Legislative Fiscal Analyst budget Information, The Compendium of Budget Information, http://le.utah.gov/lfa/reports/cobi2015/LI_AEA.htm#financialsTab, Accessed June 11, 2015.
Legislative Auditor General budget information, The Compendium of Budget Information, http://le.utah.gov/lfa/reports/cobi2015/LI_AFA.htm#financialsTab, Accessed June 11, 2015. 
Utah State Auditor staff, http://auditor.utah.gov/about-us/directory/, accessed June 15, 2015. 
Office of the Legislative Fiscal Analyst - Who's Who, http://le.utah.gov/lfa/lfawho.htm, accessed June 15, 2015. 
Auditor General’s Staff, http://le.utah.gov/audit/staff.pdf, accessed June 15, 2015.</t>
  </si>
  <si>
    <t>The Arizona Joint Legislative Budget Council (JLBC) is defined in law as consisting of "fourteen members, including the chairmen of the senate and house of representatives appropriations committees, the majority and minority leaders of the senate and the house of representatives, four members of the senate appropriations committee appointed by the president of the senate and four members of the house of representatives appropriations committee appointed by the speaker of the house of representatives."
According to the council website, it is tasked with the following: "The primary powers and duties of the JLBC relate to ascertaining facts and making recommendations to the Legislature regarding all facets of the state budget, state revenues and expenditures, future fiscal needs, and the organization and functions of state government."</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</si>
  <si>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Note: Two Republican officials were asked to comment multiple times but did not return emails and phone calls. They are House Majority Leader Al Carlson from Fargo and House Assistant Majority Leader Don Vigesaa from Cooperstown.</t>
  </si>
  <si>
    <t>No such law exists.
Lucian Pera, an expert in open records law and partner at Adams and Reese in Memphis, Dec. 18, 2014, phone interview.</t>
  </si>
  <si>
    <t>The Civil Service Commission staffers who assist the Ethics Board are classified as civil service employees, not political appointees. The assistant attorney general assigned to the commission is an appointee of the Attorney General but issues of cronyism, nepotism or patronage have not been raised regarding that position. 
Occasionally a board member will recuse himself/herself from a particular case because of possible conflict of interest - e.g., the member is a lawyer in a firm which has a client with a possible interest in the outcome of a case. In other cases, a business or financial interest of a board member may present a conflict.  In those instances, the recusing board member has no communications with the other members regarding the case. 
However, while the recusal process is board protocol, it is based on "self-declaration and self-enforcing."</t>
  </si>
  <si>
    <t>No such law exists.
 South Dakota Codified Laws, Title 1, Chapter 27, Section 1.2, adopted 2009, last amended 2012, http://legis.sd.gov/Statutes/Codified_Laws/DisplayStatute.aspx?Type=Statute&amp;Statute=1-27-1.2
 South Dakota Codified Laws, Title 1, Chapter 27, Section 4, adopted 1963, last amended 2009, http://legis.sd.gov/Statutes/Codified_Laws/DisplayStatute.aspx?Type=Statute&amp;Statute=1-27-4</t>
  </si>
  <si>
    <t>Sec. 24.20.151 establishes the Budget and Audit Committee: "The establishment of the committee recognizes the need of the legislature for full-time technical assistance in accomplishing the fiscal analysis, budget review, and post-audit functions." 
The Legislative Finance Division provides research and drafting support with the statutorily assigned responsibilities to analyze the budget and appropriation requests of each department or agency of state government, analyze the revenue requirements of the state, and provide the House and Senate Finance Committees and Legislative Budget and Audit Committee with comprehensive budget review and fiscal analysis services.</t>
  </si>
  <si>
    <t>Executive orders and proclamations. http://www.governor.state.nc.us/newsroom/orders-and-proclamations.
Phone interview Feb. 24, 2015, with Jim Morrill, politics and government reporter for the Charlotte Observer. 
Phone interview Feb. 25, 2015, with Jane Pinsky, director of NC Coalition for Lobbying and Government Reform.
Phone interview Feb. 28, 2015 with Bob Hall, executive director of Democracy North Carolina.</t>
  </si>
  <si>
    <t>Interview: Valerie Kroeger, communications director for Secretary of State Connie Lawson, Jan. 21, 2015, by email. 
Interview: Ray Scheele, political science professor, co-director of the Bowen Center for Public Affairs, Ball State University, Feb. 9, 2015, by phone. 
Indiana House Bill 1001, secretary of state's budget, page 15: https://iga.in.gov/legislative/2015/bills/house/1001#document-b912411f</t>
  </si>
  <si>
    <t>There are no public, documented cases during the period of study of any employee of the Ethics Commission whose employment was then questioned because it was based on a personal or political connection.        
“I am unaware of any hiring decision that was based on anything other than merit,” said Peter Sturges, a Boston-area attorney who served as the state Ethics Commission Executive Director for seven years and frequently advises clients on ethics matters.   
All jobs at the Ethics Commission are advertised and candidates are subject to an “extensive interview,” said agency spokesman  David Giannotti.  
Every employee hired must comply with state conflict of interest laws, he said. “All personnel decisions, including hiring, firing and promotions are based on merit,” Giannotti said. The Commission itself appoints the Executive Director, who appoints the remaining employees with the exception of the agency’s general counsel, Giannotti said.   The general counsel’s position requires Commission approval.   
The staff of the Commission on Judicial Conduct is composed of qualified attorneys, each of whom is hired on merit and possesses relevant qualifications.</t>
  </si>
  <si>
    <t>Brian Gladstein, Common Cause Illinois, 11 March 2015, phone interview.
Compliance Examination Audit, State Board of Elections, State of Illinois, Office of the Auditor General, Fiscal Year 2013, accessed 20 February 2015, http://www.auditor.illinois.gov/Audit-Reports/Compliance-Agency-List/Elections/FY13-Elections-Comp-Digest.pdf.
Illinois State Board of Elections, accessed March 7, 2015, http://www.elections.il.gov/
Ken Menzel, General Counsel, Illinois State Board of Elections, phone interview May 14, 2015.
Andrew Nauman, deputy director of campaign disclosure, Illinois State Board of Elections, phone interview May 14, 2015.
James Tenuto, assistant executive director, Illinois State Board of Elections, phone interview May 14, 2015</t>
  </si>
  <si>
    <t>No such law exists. 
The Legislature is charged with adopting a balanced budget and with providing for audits to be conducted after financial transactions are made. But no committee is set up to oversee expenditure of funds. 
A bill was proposed in the Alabama Legislature's regular session in 2015 that would have created a Joint Legislative Committee on Government Oversight and Accountability to provide continuous oversight of state government operations, including reviewing spending of state agencies and modifying spending plans during the year. It was not approved before the Legislature adjourned.</t>
  </si>
  <si>
    <t>William Eimicke, Columbia University, Professor of International and Public Affairs, Feb. 3, 2015, New York, phone; 
Executive Orders, Gov. Andrew Cuomo, accessed March 5, 2015, https://www.governor.ny.gov/news; 
Richard Briffault, Columbia University Law School, Professor of Legislation, Feb. 4, 2015, New York, phone</t>
  </si>
  <si>
    <t>Group gives state 'D' on access to executive orders, The Santa Fe New Mexican, Steve Terrell, capitol reporter, 29 July 2014, http://www.santafenewmexican.com/news/local_news/group-gives-state-d-on-access-to-executive-orders/article_ebefd057-d053-5860-9c00-f76fc7ca0013.html
Julie Ann Grimm, Santa Fe Reporter, editor, 3 April 2015, via phone. 
Rob Nikolewski, Watchdog.org, former state capitol reporter, 10 April 2015, via phone.
Viki Harrison, Common Cause New Mexico executive director, 30 March 2015, via phone.
Court reverses New Mexico governor on Environmental Rules, The New York Times, 26 January 2011, 
http://green.blogs.nytimes.com/2011/01/26/new-mexico-high-court-reverses-governor-on-environmental-rules/?_r=0</t>
  </si>
  <si>
    <t xml:space="preserve">There is no documented evidence of cronyism nepotism or patronage in the Maryland ethics commission or other ethics entities. 
The bar to be hired is considered high and requires substantial professional competencies including legal background and experience in ethics related fields. The Commission on Judicial Disabilities hires lawyers, and others with legal background. 
The ethics commission staff and staff who work for the Judicial Disabilities Commission also are deemed to be experts in their fields, and there have been no published reports or other public indications to the contrary during the study period, including any notion that staff was let go for political reasons or any other non-performance-based reason. </t>
  </si>
  <si>
    <t xml:space="preserve">Is the legislative oversight committee effective? </t>
  </si>
  <si>
    <t>A YES score is earned if in law there must be a dedicated legislative committee (or equivalent group within the legislature) that oversees the expenditure of public funds. 
A NO score is earned if no such law exists.</t>
  </si>
  <si>
    <t>The Maine Ethics Commission has a full-time staff of six, many of whom have served for 10 years or more. There have been no documented cases of cronyism, nepotism or patronage during the study period.
However, this commission's enforcement authority is limited to the legislative branch; the executive and judicial branches are outside of its purview.</t>
  </si>
  <si>
    <t>Interview 1/19-15 with Sandi Chereb, Las Vegas Review-Journal political reporter, Carson City.
Interview 1/19-15 with Barry Smith, executive director, Nevada Press Association, Carson City.
Phone interview 1/19-15 with Mike Willden, Gov. Brian Sandoval's chief of staff. 
List of executive orders signed by Gov. Sandoval in 2014, accessed May 20, 2015
http://gov.nv.gov/News-and-Media/Executive-Orders/Executive-Orders-2014/</t>
  </si>
  <si>
    <t>Dan Tuohy, New Hampshire Union Leader, senior political reporter, Feb. 4, 2015, Lowell, Mass., phone 
Dave Solomon, New Hampshire Union Leader, business reporter, former editor Nashua Telegraph, Feb. 6, 2015, Lowell, Mass., phone
Charles Arlinghaus, The Josiah Bartlett Center for Public Policy, president, January 22, 2015, Lowell, Mass., phone
Annmarie Timmins, Concord Monitor, courts and state house reporter 1994-2014 (approximately), Feb. 6, 2015, Lowell, Mass., phone</t>
  </si>
  <si>
    <t>Josh Margolin, ABC News reporter and former statehouse reporter for The Star-Ledger, 2/8/15 interview. 
Assemblyman John Wisniewski, 2/8/15 phone interview. 
State of NJ website, Executive Orders: http://nj.gov/infobank/circular/eoindex.htm</t>
  </si>
  <si>
    <t xml:space="preserve">In each of Kentucky's ethics enforcement agencies, the commission is responsible for hiring the top full-time staff member, who then can hire and fire personnel at will — but with the commission's oversight. None of the employees for the Executive Branch Ethics Commission, Legislative Ethics Commission or Judicial Conduct Commission are covered by the merit hiring rules that govern front-line civil servants. 
However, there have been no cases of cronyism, nepotism or patronage on the staffs of the Executive Branch Ethics Commission, Legislative Ethics Commission or Judicial Conduct Commission. And there have been no allegations of commission members or staff giving favorable treatment or positions to family or friends. </t>
  </si>
  <si>
    <t>In law, state legislature asset disclosure forms are regularly audited.</t>
  </si>
  <si>
    <t>Charles S. Johnson, Lee Newspapers State Bureau, Bureau Chief, 5 February 2015, Helena, Montana, telephone
Bruce Tutvedt, State Senator, Kalispell (R), 2 February 2014, email, Kalispell, Montana.
Mitch Tropila, State Representative, Great Falls (D), 20 March 2015, telephone, Helena, Montana. 
Executive orders, Office of Governor Steve Bullock, 2015, http://governor.mt.gov/Home/Governor/eo</t>
  </si>
  <si>
    <t>People who closely watch ethics in Louisiana say nepotism, cronyism and patronage were once a problem but are not anymore. There are no documented cases in the past six years, which include the period of study.
 For state level judges, there have been no instances of cronyism, nepotism or patronage management actions released to the public.</t>
  </si>
  <si>
    <t>Vince Powers, chairman, Nebraska Democratic Party, phone interview, March 16, 2015
J.L. Spray, chairman, Nebraska Republican Party, phone interview, March 12, 2015
Executive Orders, Nebraska governor, accessed May 14, 2015; 
http://nlcs1.nlc.state.ne.us/docs/pilot/pubs/EOIndex.html</t>
  </si>
  <si>
    <t>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Secretary of State’s budget request to the state Legislature for fiscal year 2016, accessed Jan. 18, 2015, http://legislature.idaho.gov/budget/publications/LBB/current/LBBFrame.htm
“Some close races in Idaho,” Betsy Z. Russell, Eye on Boise/The Spokesman-Review, Nov. 4, 2014, http://www.spokesman.com/blogs/boise/2014/nov/04/some-close-races-idaho/</t>
  </si>
  <si>
    <t>WVC6B-2-6 Financial Disclosure Statement; Filing Requirements. Complete through 2014. 
http://www.legis.state.wv.us/WVCODE/ChapterEntire.cfm?chap=06b&amp;art=2&amp;section=6#02
WVC6B-2-7 Financial Disclosure Statement; Contents. Complete through 2014.
http://www.legis.state.wv.us/WVCODE/ChapterEntire.cfm?chap=06b&amp;art=2&amp;section=7#02</t>
  </si>
  <si>
    <t>Wis. Stat. § 19.43 and 19.44, 19.55, Financial Disclosure, http://docs.legis.wisconsin.gov/statutes/statutes/19/III/43?view=section (1973)</t>
  </si>
  <si>
    <t>Wyoming Statutes, Title 9, Chapter 13, Section 108, 1998 
http://legisweb.state.wy.us/statutes/statutes.aspx?file=titles/Title9/T9CH13.htm</t>
  </si>
  <si>
    <t>No such law exists.
 Review of Pennsylvania's consolidated and unconsolidated statutes, January 2014, http://www.legis.state.pa.us/cfdocs/legis/LI/Public/index.cfm
 Craig Staudenmaier, managing partner, Nauman Smith, 30 January 2014, Harrisburg, Pa., interview by phone.
 Which Pa. governor candidates plan to adopt an open data policy? Juliana Reyes, Technical.ly Philly, 8 May 2014
 http://technical.ly/philly/2014/05/08/pa-governor-candidates-open-data-policy/</t>
  </si>
  <si>
    <t>Harvey Kronberg, publisher, Quorum Report, telephone interview, Feb. 19, 2015
Ray Hymel, lobbyist, Texas Public Employees Association, telephone interview, Feb. 19, 2015 
Texas State Auditor’s Office, Feb. 26, 2015
https://sao.fraud.state.tx.us/Hotline.aspx
Rep. Trey Martinez Fischer, D-San Antonio, Telephone interview, July 3, 2015.</t>
  </si>
  <si>
    <t>Elected and appointed officials, candidates, and appointees — Reports of financial affairs and gifts, RCW 42.17A.700, 2010
 http://apps.leg.wa.gov/rcw/default.aspx?cite=42.17A.700</t>
  </si>
  <si>
    <t>No such law exists. 
R.I. Exec. Order No. 2013-01 (Jan. 10, 2013). A press release summarizing the order can be found here: http://www.ri.gov/press/view/18366
The 1979 Rhode Island Access to Public Records Act §38-2: http://webserver.rilin.state.ri.us/Statutes/TITLE38/38-2/INDEX.HTM 
The Rhode Island transparency portal, accessed April 22, 2015, can be found here: http://www.transparency.ri.gov/
C. Eugene Emery Jr. Providence Journal. "Master price list stays updated, searching easier". Jan. 8, 2015. http://www.politifact.com/rhode-island/promises/linc-o-meter/promise/716/will-create-more-open-and-competitive-procurement/</t>
  </si>
  <si>
    <t>S.C. FOIA Attorney Jay Bender confirmed this information in separate interviews (March 30, 2015 and June 22, 2015).</t>
  </si>
  <si>
    <t>Martin Guindon, state auditor general, 1 April 2015, email.
External Peer Review of State of South Dakota Department of Legislative Audit, National State Auditors Association, 13 June 2014, http://legislativeaudit.sd.gov/Reports/State/NSAA%20Peer%20Review%20Report%202014.pdf.
State of South Dakota Budget in Brief, Fiscal Year 2015, (auditor general’s budget on page numbered 47, which is page 52 of PDF), http://legislativeaudit.sd.gov/staff%20roster/staff_roster_all.htm, 1 April 2015.</t>
  </si>
  <si>
    <t>Mansco Perry III, Executive Director and Chief Investment Officer, Minnesota State Board of Investment, 13 April 2015, St. Paul, Minnesota, in-person interview
2014 Annual Report, Minnesota State Board of Investment, December 2014, http://mn.gov/sbi/publications/2014AnnualReport.pdf
About Us, Minnesota State Board of Investment, accessed 19 May 2015, http://mn.gov/sbi/About%20Us.html
Minnesota Statutes, Chapter 11A, Section 11A.03, 2014, https://www.revisor.leg.state.mn.us/statutes/?id=11A.03</t>
  </si>
  <si>
    <t>Pat Robertson - executive director of Mississippi Public Employees' Retirement System: e-mailed answers to questions April 15, 2015
Public Employees' Retirement System: www.pers.ms.gov
Former PERS Board of Trustees chairman Butch McMillan - telephone interview - June 4, 2015</t>
  </si>
  <si>
    <t>Phone interview with Deborah Loveless, Director of State Audit, on Feb. 3, 2015.
Link to Division of Investigations, accessed May 6, 2015 
http://www.comptroller.tn.gov/ia/
Link to audits, accessed May 6, 2015
http://www.comptroller.tn.gov/sa/AuditsMore.asp</t>
  </si>
  <si>
    <t>Ohio Revised Code 149.43 B6, Availability of public records for inspection and copying, 2004 (latest amendment effective March 20, 2015): http://codes.ohio.gov/orc/149.43v1
 Ohio Electronic Records Committee Guidelines for Databases as Public Records, 2001: http://ohsweb.ohiohistory.org/ohioerc/wp-content/uploads/2014/09/DBguidelines1.pdf 
 Dennis R. Hetzel, executive director, Ohio Newspaper Association, Columbus, 2-15-15 email</t>
  </si>
  <si>
    <t>Rick Brundrett, “S.C. DOT’s Chief Watchdog Neutered,” The Nerve, July 15, 2013
http://thenerve.org/news/2013/07/15/DOT-auditor/
S.C. Interim State Auditor Rich Gilbert, May 26, 2015 phone interview
Inspector General Patrick Maley, June 2, 2015 phone interview
S.C. Office of Inspector General
http://oig.sc.gov/Pages/About.aspx</t>
  </si>
  <si>
    <t>No such law exists
Telephone interview Brady Henderson, legal director of ACLU Oklahoma, 1/16/15 3:45 p.m. CST</t>
  </si>
  <si>
    <t>Phil Stoddard, director of Michigan Office of Retirement Services, phone interview, May 18, 2015                                                                                                                          
Kerrie Vanden Bosch, deputy director, Michigan Office of 
Retirement Services, phone interview, May 18, 2015Caleb 
Buhs, public information officer, Department of  Technology, Management and Budget, email conversations, April 21-26, 2015                                                               
Terry Stanton, communications director, Treasury Department, email conversations, May 1, 2015                                                                                                                                
James Hohman, writer/researcher, Mackinac Center for Public Policy, phone interview, May 9, 2015, email conversation, June 29, 2015</t>
  </si>
  <si>
    <t>No such law exists. 
Oregon Revised Statutes Chapter 192 - Records; Public Reports and Meetings, Sections 192.440 (1973), https://www.oregonlegislature.gov/bills_laws/lawsstatutes/2013ors192.html</t>
  </si>
  <si>
    <t>Michael Golden, director of external affairs, Maryland state retirement agency, email response 4/1/15
Morris Segall, senior economist, Sage Policy Group, Baltimore, telephone interview,4/6/15
Extensive online search by the author for news stories that would suggest that there are not any issues of political interference. The pension investment decision-makers comprise a bipartisan board. Search conducted on 4.17.15  searching for stories that would suggest political interference, Maryland Pensions Politics, Maryland Pensions Political Interference, Maryland Pensions Problems
State Personnel and Pensions Art., §§ 21-201 – 21-203 and State Personnel and Pensions Art., § 21-204 - 21-205
System’s Governance Policies and Charters adopted by the Board of Trustees, which are available at http://sra.maryland.gov/Agency/Board/GovernanceAndCharters.aspx, No reported stories about political interference with pension decisions.</t>
  </si>
  <si>
    <t>No such law exists. 
Corroborated by: Jack McDonald, attorney for North Dakota Newspaper Association, interviewed by phone from Bismarck, N.D., Jan. 28, 2015.</t>
  </si>
  <si>
    <t>Interview with Kevin Blanchette, former Massachusetts State Representative and currently the executive director of the Worcester Regional Retirement Board, conducted by phone on February, 23, 2015.
“Fossil Fuel Divestment Bill Attracts Support, Note of Caution” by Andy Metzger, State House News Service, September 10, 2013
http://www.statehousenews.com/news/2013644 – accessed website March 1, 2015
“For Public Pensions, Fossil Fuel Divestment Offers No Easy Answers,” by Katie Gilbert, Institutional Investor, March 23, 2015
http://www.institutionalinvestor.com/article/3438436/investors-pensions/for-public-pensions-fossil-fuel-divestment-offers-no-easy-answers.html#.VZWc6BNVhLM  - website accessed June 20,2015
State Court Pension Cases
http://www.mass.gov/courts/case-legal-res/law-lib/laws-by-source/cmr/800-899cmr/840cmr.html – website accessed March 1, 2015.</t>
  </si>
  <si>
    <t>Gov. Andrew Cuomo's Executive Order 95, March 11, 2013, (http://www.governor.ny.gov/news/no-95-using-technology-promote-transparency-improve-government-performance-and-enhance-citizen); 
 Open New York handbook, November 6, 2013. (http://nys-its.github.io/open-data-handbook/OpenDataHandbook.pdf); 
 Open New York website, accessed March 1, 2015. (https://data.ny.gov/)</t>
  </si>
  <si>
    <t>Barry Ciccocioppo, communications director, State Auditor General's Office, Harrisburg, Pa., 3 April 2015, interview by phone. 
Frank Pinto, lobbyist and former Republican candidate for Auditor General, 6 April 2015, interview by phone.
Sixty-seven auditor general employees given budget-related layoff notices, Jan Murphy, The Patriot News, 22 May 2013, http://www.pennlive.com/midstate/index.ssf/2013/05/sixty-seven_auditor_general_em.html
Auditor General Eugene DePasquale's 2014 agenda includes looking at state university system and charter school law, Jan Murphy, The Patriot News, 11 February 2014, http://www.pennlive.com/midstate/index.ssf/2014/02/auditor_general_eugene_depasqu_3.html</t>
  </si>
  <si>
    <t>Electronic Data Processing Records (1995) NC GS 132-6.1
http://www.ncga.state.nc.us/EnactedLegislation/Statutes/HTML/BySection/Chapter_132/GS_132-6.1.html</t>
  </si>
  <si>
    <t>Sandy Matheson, Maine Public Employees Retirement System, Executive Director, 18 February 2015, Portland, Maine, in person nterview.
Naomi Schalit, Senior Reporter, Maine Center for Public Interest Reporting, 25 February 2015, in person interview.
Beth Ashcroft, Director, Office of Program Evaluation and Government Accountability, 26 February 2015, in person interview.Comprehensive Annual Financial Report, Maine Public Employee Retirement System, 2014, accessed March 16, 2015, http://www.mainepers.org/PDFs/CAFRS/CAFR14.pdf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
Maine Revised Statutes Title 5, Chapter 421, Section(s) 17103, 1985, http://www.mainelegislature.org/legis/statutes/5/title5sec17103.html
Maine State Constitution, Article IX, Section 18, http://www.maine.gov/legis/const/#a9</t>
  </si>
  <si>
    <t>Every Supreme Court and Court of Appeal decision that determines a cause is in writing and has a written opinion, which is designated as published/citable or unpublished/non-citable as precedent in deciding other cases. 
 It is possible for an appellate court to reverse a Superior Court decision that failed to cite reasons, but such cases are extremely rare and have not been identified during the study period. In the Superior Court, decisions with reasons stated are required by statute in certain circumstances. Regardless of whether they are required to give reasons for their decisions that determine causes, most Superior Court judges do so.</t>
  </si>
  <si>
    <t xml:space="preserve">In the Supreme Court and Court of Appeals, there is always a written opinion upon final decision (often including dissents), which is published and available for free. On the trial court level, there is almost never a written opinion on criminal cases; judges typically will give detailed explanations of their orders in civil cases (class action cases or domestic cases will almost always have findings and conclusions in the form of a written, published opinion). 
Judges do not always give reasons for other decisions (rulings from the bench, recusals, appointments, declining motions, etc.). 
---
Peer Review Commnet: Agree.
The Supreme Court and the intermediate Court of Appeals routinely issue opinions giving the reasons for affirming or reversing the decisions of the lower courts, signed by the authoring justice and listing justices who concur or dissent, although on rare occasions a court has issued no more than an unsigned per-curiam order. The most famous case was way back in 1967 when the justices, most of them terrified of the public reaction for and against the decision, upheld a 1928 law that made it a crime to teach the theory of evolution in public schools. The 6-1 decision was unsigned and gave no reasons for the decision, which was unanimously reversed by the U.S. Supreme Court. But in their rulings on preliminary and procedural issues formal signed opinions are rare. </t>
  </si>
  <si>
    <t>No such law exists.
Sunshine Foundation, Open Legislative Data Report Card (2013): http://openstates.org/reportcard/
NJ Open Data Initiative (2014): ftp://www.njleg.state.nj.us/20142015/A2500/2071_I1.HTM 
Center for Data Innovation, State Open Data Policies and Portals (8/18/14): http://www.datainnovation.org/2014/08/state-open-data-policies-and-portals/</t>
  </si>
  <si>
    <t>New Hampshire Revised Statutes Annotated, Title I, Chapter 21-R, Section 21-R:10, 2013
http://www.gencourt.state.nh.us/rsa/html/i/21-r/21-r-mrg.htm
Confirmed with Steven Kelleher, New Hampshire Department of Information Technology, acting commissioner, December 31, 2014, Lowell, Mass., phone</t>
  </si>
  <si>
    <t>Robert Scott, Public Affairs Research Council of Louisiana, in-person interview, Feb. 21, 2015
Joel Robideaux, Republican state representative from Lafayette, in-person interview, Feb. 19, 2015
Amid rising costs, New Orleans employee pension fund under pressure to trim benefits, Robert McClendon, The Times-Picayune, Feb. 2, 2015
http://www.nola.com/politics/index.ssf/2015/02/amid_rising_costs_new_orleans.html
Louisiana teachers pension officials decry disparaging report, Jessica Williams, nola.com, Feb. 2, 2015
http://www.nola.com/education/index.ssf/2015/02/louisiana_teachers_pension_officials_decry_disparaging_report_say_funding_problems_are_being_addressed.html
Louisiana teachers retirement system gets C-grade, study says, Jessica Williams, nola.com, Jan. 27, 2015
http://www.nola.com/education/index.ssf/2015/01/louisiana_teachers_retirement.html
Edmonson retirement law ruled unconstitutional, Joe Gyan Jr., The Advocate, Sept. 17, 2014
http://theadvocate.com/news/10281022-123/edmonson-retirement-law-ruled-unconstitutional
Report finds Edmonson raise unconstitutional, Marsha Shuler, The Advocate, Aug. 17, 2014
http://theadvocate.com/home/10003497-123/report-finds-edmonson-raise-unconstitutional 
DA Walter Reed used public money to pad his own retirement, records show, The Times-Picayune, Aug. 1, 2014
http://www.nola.com/politics/index.ssf/2014/07/da_walter_reed_created_additio.html</t>
  </si>
  <si>
    <t>Bob Henson, member of the board of trustees of the Kentucky Retirement Systems from March 1998 to March 2014, retired state employee, 18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Shirley Clark, Kentucky Public Retirees, legislative chair and former Kentucky Retirement Systems liaison for the retired state employees' group, 16 February 2015, Frankfort, Kentucky, phone interview. 
Beshear's office sought meetings for political allies at pension agency, John Cheves, Lexington Herald-Leader, 25 May 2011, http://www.kentucky.com/2011/05/25/1751729_beshears-office-sought-meetings.html?rh=1
"2015 Public Pension Oversight Board Members" webpage, Legislative Research Commission, 16 February 2015, http://www.lrc.ky.gov/Committee/statutory/PP%20Ov.%20Bd/members.htm
Ky. pension board to call for more funds, Mike Wynn, Louisville Courier-Journal, 24 November 2014, http://www.courier-journal.com/story/news/politics/ky-legislature/2014/11/24/pension-oversight-panel-funding/70058436/</t>
  </si>
  <si>
    <t>Gary Jones, state auditor and inspector, telephone interview. 2/19/2015 4:30 p.m.
"Rogers County spent $4.2 million in FEMA funds for unauthorized road work, audit says," Tulsa World article by Rhett Morgan, 6/19/14. 
http://www.tulsaworld.com/communities/claremore/news/rogers-county-spent-million-in-fema-funds-for-unauthorized-road/article_a6a7f336-06a0-5ce2-89f4-9b3be3ca63cf.html 
"State Auditor says agency is clearing backlog of county audits in Oklahoma," Oklahoman newspaper article by Megan Rolland, 1/9/2013. 
http://newsok.com/state-auditor-says-agency-is-clearing-backlog-of-county-audits-in-oklahoma/article/3744568</t>
  </si>
  <si>
    <t>Terry Forsyth, director for political action for Kansas National Education Associiation, telephone interview Feb. 25, 2015.                                                                                               
Rebecca Proctor, executive director Kansas Organization of State Employees, telephone interview June 15, 2015
Kristen Basso, KPERS communications officer, email Feb. 26, 2015                                                                                                                                                  
"Brownback defends using public pension funds to fill Kansas budget hole" by Bryan Lowry, the Wichita Eagle, Dec. 10, 2014: http://www.kansas.com/news/politics-government/article4413431.html
Mark Peters and Aaron Kurlioff, Wall Street Journal, Feb. 5, 2015: http://www.wsj.com/articles/risky-pension-bond-strategy-considered-in-kansas-1423167830 
Meaghan Kilroy, Jan. 2, 2105, Pensions &amp; Investments: http://www.pionline.com/article/20150121/ONLINE/150129959/kpers-executive-director-governors-proposal-will-increase-pension-contributions-by-37-billion "Governor signs $1B bonding bill for KPERS" by 
"Governor signs $1B bonding bill for KPERS" by Tim Carpenter, April 16, 2015, Topeka Capital-Journal: http://cjonline.com/news/state/2015-04-16/governor-signs-1b-bonding-bill-kpers "No Easy Fix for KPERS Unfunded Liability, Lawmakers are Told" by Peter Hancock, May 6, 2015, Lawrence Journal-World.</t>
  </si>
  <si>
    <t>Carrie Bartunek, assistant public affairs director/press secretary, Ohio state auditor's office, Columbus, 1-8-15 email
State Auditor Dave Yost budget testimony, Feb. 28, 2013, Gongwer News Service: http://www.gongwer-oh.com/public/130/HB59AUDtest.pdf 
Auditor's office "Skinny Ohio" home page: http://skinnyohio.org/ 
Allocations of the State Auditor in the Executive Budget for Fiscal Years 2016-2017. http://blueprint.ohio.gov/doc/budget/State_of_Ohio_Budget_Recommendations_FY-16-17.pdf</t>
  </si>
  <si>
    <t>Robert R. Peterson, state auditor, interviewed by phone from Bismarck, N.D., March 12, 2015.
Budget No. 117: Senate Bill No. 2004, House Bill No. 1014, Legislative Council, June 2007, http://www.legis.nd.gov/fiscal/biennium-reports/60-2007/budget-analysis/legislative/pdf/legislativebudget/117li.pdf, accessed May 3, 2015.
Budget No. 117: House Bill No. 1004, Legislative Council, June 2009, http://www.legis.nd.gov/fiscal/biennium-reports/61-2009/budget-analysis/legislative/pdf/legislativebudget/117li.pdf, accessed May 3, 2015.
Budget No. 117: Senate Bill No. 2004, Legislative Council, June 2011, http://www.legis.nd.gov/fiscal/biennium-reports/62-2011/budget-analysis/legislative/pdf/legislativebudget/117li.pdf, accessed May 3, 2015.
Budget No. 117: House Bill No. 1004, Legislative Council, June 2013, http://www.legis.nd.gov/files/fiscal/2013-15/docs/117.pdf, accessed May 3, 2015.
Senate Bill No. 2004, North Dakota Legislature, April 15, 2015, http://www.legis.nd.gov/assembly/64-2015/documents/15-8137-04000.pdf, accessed May 3,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t>
  </si>
  <si>
    <t xml:space="preserve">An array of case law, established through decades of court proceedings, requires judges to provide reasons for their opinions. The audio recording of a hearing -- all official court hearings in Alaska are recorded -- constitutes the official court record, and oral findings can be reduced to writing. "Some state have courts that are not “courts of record,” meaning that they don’t keep any records of their decisions," said Mara Rabinowitz, counsel for the Alaska Court System, in a July 10, 2015, email. "Alaska is not one of those states. The electronic recordings required to be kept by Administrative Rule 35(a) constitute the official court record."
Whenever a judge fails to clearly articulate the reason for a decision in writing, that is often flagged by appellate courts: "The Alaska Supreme Court through its role in appellate review frequently remands decisions that do not include an understandable rationale for the conclusion or decision," Rabinowitz said. 
Additionally, Criminal Procedure Rule 32.2(c)(1) states that "at the sentencing hearing, the judge shall state clearly the precise terms of the sentence, the reasons for the selecting the particular sentence, and the purposes the sentence is intended to serve.” 32.3(a)(3), also part of the Rules of Criminal Procedure, establishes that "all judgments shall be reduced to writing and the effective date shall be included in the written judgment.”
Additionally, Alaska requires judges to assist and explain decisions for parties who do not have lawyers: see Bohlmann v. Alaska Const. &amp; Engineering, Inc., 205 P.3d 316 (Alaska 2009); Gilbert v. Nina Plaza Condo Ass’n, 64 P.3d 126 (Alaska 2003); and Breck v. Ulmer, 745 P.2d 66 (Alaska 1987).  </t>
  </si>
  <si>
    <t>New York Legislative Law Section 1-H (b), amended 2007, http://www.jcope.ny.gov/law/lob/lobbying2.html</t>
  </si>
  <si>
    <t>Wayne Walter, member of IPERS Investment Board and the Winneshiek County treasurer, Feb. 13, 2015, telephone interview
Judy Akre, director of communications, Iowa Public Employees' Retirement System, Feb. 13, 2015, email
"Meet the Investment Board Members," IPERS, accessed April 14 2015
https://www.ipers.org/ipers_central/board/members.html</t>
  </si>
  <si>
    <t>NMSA &gt; CHAPTER 2 Legislative Branch &gt; ARTICLE 11 Lobbyist Regulation &gt; 2-11-6. Expenditure report to be filed; contents; reporting periods. (2005) 
http://public.nmcompcomm.us/nmnxtadmin/NMPublicLink.aspx?jd=2-11-6</t>
  </si>
  <si>
    <t xml:space="preserve">William Atwood, executive director, Illinois State Board of Investments, interview by phone, April 3, 2015.
Illinois State Board of Investments, ethics training presentation, accessed May 11, 2015, https://www.illinois.gov/isbi/Pages/Trainings.aspx 
Executive Ethics Communications, ex parte communications training, accessed May 11, 2015, https://www.illinois.gov/eec/Documents/Reference%20Handout%20Ex%20Parte%20and%20Procurement%20Communications.pdf 
Illinois Municipal Retirement Fund, accessed May 11, 2015, https://www.imrf.org/
State Universities Retirement System,2014 annual report, accessed May 11, 2015, http://www.surs.com/pdfs/ann_rep/content/PDFS/SUMMARY-2014.pdf
Dr. Kent Redfield, emeritus professor of political science at the University of Illinois at Springfield, phone interview July 7, 2015. </t>
  </si>
  <si>
    <t>Phone interview Feb. 27, 2015, with Bill Holmes, director of external affairs for the state auditor's office.  Follow-up phone call June 23, 2015.
Phone interview Feb. 25, 2015 with Jane Pinsky, director of the NC Coalition for Lobbying and Government Reform. 
Phone interview Feb. 28, 2015 with Bob Hall, executive director of Democracy North Carolina.</t>
  </si>
  <si>
    <t>Interview: Jennifer Dunlap, public information specialist, Indiana Public Retirement System, March 5, 2015, by email. 
Interview: Rep. Woody Burton, R-Whiteland, chairman of the Indiana Public Retirement System, March 13, 2015, by phone. 
Interview: Sen. Phil Boots, R-Crawfordsville, member of the Pension Management Oversight Commission, March 13, 2015, by phone.
Indiana Code 5-10.5-3-2, Indiana Public Retirement System board composition; https://iga.in.gov/legislative/laws/2014/ic/titles/005/.
Indiana Code 5-10.5-2-3, Indiana Public Retirement System, independent body corporate and politic; https://iga.in.gov/legislative/laws/2014/ic/titles/005/.</t>
  </si>
  <si>
    <t>Alabama judges usually do give reasons for their decisions, especially for the bigger issues and especially by the state’s Supreme Court and Courts of Civil and Criminal Appeals. But they don’t always issue written opinions. 
Judges don’t always issue written opinions for rulings on motions, particularly trial court judges when they issue rulings from the bench. The appellate courts also are allowed to affirm the judgments of lower courts with “no opinion” opinions. But in these cases the Court of Criminal Appeals is required by Rule 54 to write a memorandum giving reasons for rejecting the appellant’s contentions. The Supreme Court and the Court of Civil Appeals may under Rule 53 affirm a lower court decision without a written opinion if they determine a written opinion would serve no significant precedential purpose or if they determine there is no question that the facts support the lower court ruling. There are cases in which usually routine cases are upheld without substantive written rulings, though none were controversial during the study period.
Phil Rawls, who recently retired as an Alabama government reporter for the Associated Press, said he’s been impressed with judges’ opinions in Alabama. He said the judges usually write orders with lots of explanation for their actions. Furthermore, he said it’s rare now for the state Supreme Court to send cases such as death row cases back to lower courts because they did not explain their actions.</t>
  </si>
  <si>
    <t xml:space="preserve">Ethics Commission Rules, 74E O.S. Appendix I, rule 2.31 and 2.37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 
Lee Slater, executive director of Oklahoma Ethics Commission, telephone interview 1/30/15 1:30 p.m. </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</si>
  <si>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“After much debate, lawmakers introduce bill to remove lawmakers’ pension-spiking perk,” Betsy Z. Russell, Eye on Boise/The Spokesman-Review, Feb. 9, 2015, http://www.spokesman.com/blogs/boise/2015/feb/09/after-much-debate-house-panel-introduces-bill-remove-legislators-pension-spiking-perk/
 ---
 Peer Reviewer Source:
 http://www.legislature.idaho.gov/legislation/2015/H0100.htm</t>
  </si>
  <si>
    <t>Matthew Sweeney, Office of the New York Comptroller, Assistant Communications Director, March 3, 2015, email; 
FY 2016 Executive Budget Financial Plan, Gov. Andrew Cuomo, February 2015, http://openbudget.ny.gov/historicalFP/fy1516archive/eBudget1516/financialPlan/FinPlanUpdated.pdf ; 
William Eimicke, Columbia University, Professor of International and Public Affairs, Feb. 3, 2015, New York, phone</t>
  </si>
  <si>
    <t>Peter McAleer, Comptroller spokesman, 1/28/15, via email 
Stephen Eells, State Auditor, 2/5/15 phone interview. 
John Reitmyer, New Jersey Spotlight reporter, 3/5/15 phone interview 
Harvey Weissbard, former NJ Superior Court trial and appeallate judge, 2/20/15 phone interview. 
ABC news reporter Josh Margolin, former NJ statehouse reporter, 2/8/15 phone interview.
OLS staff directory: http://www.njleg.state.nj.us/legislativepub/olsemployeeindex.asp, accessed June 16, 2015
New Jersey office of State Comptroller employees salaries, http://new-jersey-employees.findthedata.com/d/a/Office-of-State-Comptroller, accessed June 16, 2015. 
New Jersey office of State Comptroller employees salaries, http://new-jersey-employees.findthedata.com/d/a/Office-of-State-Comptroller, accessed June 16, 2015.</t>
  </si>
  <si>
    <t>No such law exists.
 Corroborated by:
 Matthew McClellan, press secretary, Ohio secretary of state's office, Columbus, 1-8-15 email (this is based on confirmation by the office legal/campaign finance team).
 Ohio Revised Code 3517.102 B, Dollar limits on campaign contributions, 1999 (last amended 9-29-13): http://codes.ohio.gov/orc/3517.102 
 Chart on Ohio's limits, 2015: http://www.sos.state.oh.us/sos/upload/candidates/2015limitchart.pdf</t>
  </si>
  <si>
    <t>Campaign Contributions Prohibition (2006 amended 2013) NC GS 163-278.13C; http://www.ncleg.net/EnactedLegislation/Statutes/HTML/BySection/Chapter_163/GS_163-278.13C.html</t>
  </si>
  <si>
    <t>Vijoy Chattergy, State of Hawaii, Employees’ Retirement System, chief investment officer, 13 February 2015, Honolulu, Hawaii, email
Nathan Eagle, Civil Beat reporter, 23 April 2015, Honolulu, Hawaii, email.
Minutes of the Regular Meeting of the Board of Trustees of the employees' Retirement System, 17 November, 2014, http://ers.ehawaii.gov/wp-content/uploads/2015/01/November-17-2014.pdf
Investment Policy, Guidelines and Procedures, Employees' Retirement System of the State of Hawaii, October 2014, http://ers.ehawaii.gov/wp-content/uploads/2012/10/ERS-Investment-Policy-Guidelines-Procedures-Manual-November-5-2014.pdf</t>
  </si>
  <si>
    <t>A 100 is earned if state-level judges explain all their rulings in writing without exception.
A 50 is earned if judges generally explain their rulings, but exceptions exist.
A 0 is earned if state-level judges often fail to explain their rulings in writing.</t>
  </si>
  <si>
    <t>No such law exists. 
Corroborated with: Michelle Peterson, administrative assistant I in Administration/Licensing Unit in Office of Secretary of State, voicemail from Bismarck, N.D., Feb. 19, 2015.</t>
  </si>
  <si>
    <t>Jeb Bush's Administration Steered Florida Pension Money to George W. Bush’s Fundraisers, International Business Times, April 14, 2015, http://www.ibtimes.com/jeb-bushs-administration-steered-florida-pension-money-george-w-bushs-fundraisers-1880592
John Kuczwanski, Communications Manager for the State Board of Administration, interviewed by email April 8, 2015
Edward Siedle, lawyer and private investigator of pension issues, interviewed by phone April 13</t>
  </si>
  <si>
    <t>NMSA &gt; CHAPTER 1 Elections &gt; ARTICLE 19 Campaign Practices &gt; 1-19-34.7. Contribution limitations; candidates; political committees. (2009) 
 http://public.nmcompcomm.us/nmnxtadmin/NMPublicLink.aspx?jd=1-19-34.7 
 NMSA &gt; CHAPTER 2 Legislative Branch &gt; ARTICLE 11 Lobbyist Regulation &gt; 2-11-6. Expenditure report to be filed; contents; reporting periods. (2005) http://public.nmcompcomm.us/nmnxtadmin/NMPublicLink.aspx?jd=2-11-6</t>
  </si>
  <si>
    <t>Interview the Dave Williams, State Government Reporter, Atlanta Business Chronicle, March 6, 2015
E-mail from James A. Potvin, Executive Director, Employee Retirement System, February 9, 2015.
Employees Retirement System of Georgia Comprehensive annual report, 2014. 
http://www.ers.ga.gov/Docs/Formsandpubs/CAFR2014.pdf
“Creation and membership of board of trustees” - O.C.G.A. 47-3-21
http://www.lexisnexis.com/hottopics/gacode/Default.asp
“Power and duty of board of trustees to administer and operate retirement system” O.C.G.A. § 47-2-21(2014)
http://www.lexisnexis.com/hottopics/gacode/Default.asp</t>
  </si>
  <si>
    <t>Election Law Section 14-114, amended 1997, (http://codes.lp.findlaw.com/nycode/ELN/14/14-114); 
 Board of Elections 2014 Contribution Limits (http://www.elections.ny.gov/NYSBOE/Finance/2014FamilyContributionLimitsRev06202014.pdf); 
 Blair Horner, New York Public Interest Research Group, Legislative Director, and Former Adviser to Attorney General Andrew Cuomo, Feb. 24, 2015, New York, phone</t>
  </si>
  <si>
    <t>Phone interview, Peter Thor, state Investment Advisory Council member, coordinator for policy &amp; planning, AFSCME, Council 4, New Britain, April 21, 2015.
"Newly Established Teacher Retiree Healthcare Trust Gets Off the Ground," AFT Connecticut website, Oct. 21, 2014, http://aftct.org/node/37950
"Nappier Truthful On Investment Decision," from Carol M. Thomas, interim chairman of the IAC in letter to the editor, Hartford Courant, Oct. 30, 2014, http://www.courant.com/opinion/letters/hc-ugc-article-nappier-truthful-2014-10-30-story.html</t>
  </si>
  <si>
    <t>New Hampshire Statutes, Chapter 664, Section 4, 2011
 http://www.gencourt.state.nh.us/rsa/html/LXIII/664/664-4.htm 
 New Hampshire Statutes, Chapter 15, “LOBBYISTS”, Section 15:6 (c), (2009)
 http://www.gencourt.state.nh.us/rsa/html/i/15/15-mrg.htm
 David Scanlan, Office of the New Hampshire Secretary of State, senior deputy secretary of state, January 9, 2015, Lowell, Mass., phone</t>
  </si>
  <si>
    <t>1. Campaign Contributions and Expenditures Reporting Act (1973): http://www.nj.gov/state/dos_statutes-elections-31-63.shtml#ele_19_44a_1 
Corroborated by legal expert: 
2. Joe Donohue, NJ Election Law Enforcement Commission (ELEC) Deputy Director, email, 2/17/15</t>
  </si>
  <si>
    <t xml:space="preserve"> David Craik, Delaware Pension Administrator, telephone interview, March 4, 2015;
Jonathan Starkey, "Sen. Mary Landrieu, D-La., plans Greenville fundraiser", delawareonline.com, March 30, 2014, http://www.delawareonline.com/story/firststatepolitics/2014/03/25/landrieu-grant-fundraiser/6759035/; 
Delaware Public Employees Retirement System 2014 Comprehensive Annual Financial Report, accessed March 9, 2015, http://1.usa.gov/1wmMWrC; 
Delaware Way blog, "Taking sides in campaign finance reform", delawareway.blogpost.com, April 6, 2014: http://bit.ly/1HoaSvG; 
Suzanne Grant biography, International Lion of Judah Conference, accessed 4-2-2015: http://bit.ly/1HoasW9
</t>
  </si>
  <si>
    <t>Eric Sondermann, project director for the Colorado Pension Project, a group that seeks a more sustainable and accountable pension system, during a Feb. 24, 2015 phone interview.
David Milstead, former Rocky Mountain News reporter who covered the state's pension system, during a March 1, 2015 phone interview.
Ben Valore-Caplan, appointed by the governor as a trustee of Colorado's Public Employee's Retirement Association (PERA), and also founder and CEO of the investment advisory firm Syntrinsic, during a March 3, 2015 phone interview.</t>
  </si>
  <si>
    <t>Jeffry Pattison, Legislative Budget Assistant, January 30, 2015, Lowell, Mass., phone
Charles Arlinghaus, The Josiah Bartlett Center for Public Policy, president, Feb. 11, 2015, Lowell, Mass., phone
Stephen Norton, New Hampshire Center for Public Policy Studies, executive director, Feb. 3, 2015, Lowell, Mass., phone 
Lou D’Allesandro, New Hampshire legislature, Democrat senator, vice chairman Senate Ways and Means Committee, member Joint Fiscal Committee, Feb. 3, 2015, Lowell, Mass., phone
Neal Kurk, New Hampshire legislature, Republican state representative, chairman House Finance Committee and Joint Fiscal Committee, January 30, 2015, Lowell, Mass., phone
State of New Hampshire Biennial Report of the Legislative Budget Assistant 2013, 2014, Office of Legislative Budget Assistant, accessed January 2015 http://www.gencourt.state.nh.us/LBA/Biennial%20Reports/Biennial%20Report%202013-2014.pdf
Peer Review Report, National State Auditors Association, October 2014
http://www.gencourt.state.nh.us/LBA/AuditReports/PeerReviews/2014%20Peer%20Review%20Report.pdf</t>
  </si>
  <si>
    <t>Paul Townsend, Legislative Auditor, Nevada Legislature, Las Vegas, NV, March 19, 2015, by phone
David Byerman, former Secretary, Nevada Senate, Las Vegas, NV, March 31, 2015, by phone.
Anjeanette Damon, Watchdog Reporter, Reno Gazette Journal, Las Vegas NV, April 7, 2015, by phone.
Geoff Dornan, Capitol Reporter, Nevada Appeal, Las Vegas, NV, April 15, 2015 and June 17, 2015, by phone.</t>
  </si>
  <si>
    <t>George Hopkins, executive director of the Arkansas Teacher Retirement system, Februray 17, 2015, telephone interview. 
Max Brantley, Senior Editor Arkansas Times, January 20, 2015, telephone interview. 
Wesley Brown, business editor Talk Business, March 10, 2015, telephone interview.
“System boosts its steel mill investing,” Michael Wickline, Arkansas Democrat-Gazette, June 18, 2014
http://www.arkansasonline.com/news/2014/jun/18/system-boosts-its-steel-mill-investing-/</t>
  </si>
  <si>
    <t>In practice, state-level judges give reasons for their decisions.</t>
  </si>
  <si>
    <t>Mark Paul, author, journalist, former deputy state treasurer, Mar. 23, 2015, Sacramento, interview
CalSTRS Board Members, web page, accessed on Apr. 15, 2015
http://www.calstrs.com/board-members
CalPERS, Board of Administration, web page, accessed on Apr. 15, 2015
http://www.calpers.ca.gov/index.jsp?bc=/about/board/home.xml
Calpensions, "Sad end for CalPERS private equity 'golden years,'" Jan. 20, 2015
http://calpensions.com/category/calpers/operations-calpers/page/2/</t>
  </si>
  <si>
    <t>Nevada Campaign Practices Act, 1981, NRS Chapter 294A, Section .0055, amended 2013 
 https://www.leg.state.nv.us/NRS/NRS-294A.html#NRS294ASec0055
 Nevada Campaign Practices law, 1981, NRS Chapter 294A, Section .100, amended 2013 
 https://www.leg.state.nv.us/NRS/NRS-294A.html#NRS294ASec100
 Legislative Counsel Bureau Policy and Program Report, Research Division, April 2014 
 http://www.leg.state.nv.us/Division/Research/Publications/PandPReport/15-L.pdf
 Phone interview 1/14/15 with Kevin Benson, deputy attorney general representing secretary of state's office.</t>
  </si>
  <si>
    <t>Marc Green, chief investment officer, the Retirement Systems of Alabama, telephone interview, May 28, 2015.
“RSA's Bronner seeks more than monetary return on real estate investments,” Michael Tomberlin, reporter, al.com, Aug. 24, 2013. http://www.al.com/business/index.ssf/2013/08/rsas_bronner_seeks_more_than_m.html, accessed May 31,2015.
Ex parte David Bronner et al, Writ of Mandamus, The Alabama Supreme Court, Dec. 31, 2014. http://law.justia.com/cases/alabama/supreme-court/2014/1110472.html, accessed May 31,2015.
“Investment Policies and Procedures,” Retirement Systems of Alabama, May 2007. http://www.rsa-al.gov/uploads/files/RSA_Investment_Policy.pdf, accessed May 31,2015.</t>
  </si>
  <si>
    <t>No such law exists. 
Confirmed with Steve Canterbury, administrator of the West Virginia Supreme Court, in a telephone interview from his office in the state Capitol Jan. 6, 2015.</t>
  </si>
  <si>
    <t>State v. Gallion, 2004 WI 42, 270 Wis. 2d 535, 678 N.W.2d 197, 01−0051." http://www.wicourts.gov/html/sc/01/01-0051.htmhttp://www.wicourts.gov/html/sc/01/01-0051.htm 
Justice Ann Walsh Bradley review: courts.legis.wisconsin.gov/statutes/Stat0973.pdf
legis.wisconsin.gov/statutes/Stat0973.pdf</t>
  </si>
  <si>
    <t>Byron Schlomach, Goldwater Institute Center for Economic Prosperity Director, telephone interview 3/2/15 
David Cannella, Arizona State Retirement System Communication Manager, email interview 3/18/2015
Arizona State Retirement System (ASRS) Board Governance Policy Handbook, Accessed May 7, 2015
https://www.azasrs.gov/sites/default/files/Board%20Governance%20Handbook.pdf
Public pension reform can't come soon enough, Arizona Daily Sun Editorial, June 10, 2012, Accessed May 7, 2015
http://azdailysun.com/news/opinion/editorial/public-pension-reform-can-t-come-soon-enough/article_d0b93eaa-9698-5d0b-9107-1e8b0f83df44.html</t>
  </si>
  <si>
    <t>No such law exists.
Confirmed by Mary Baker, Commissioner of Political Practices, program supervisor, 29 January 2015, Helena, Montana, telephone</t>
  </si>
  <si>
    <t>No such law exists.
2014 Campaign Finance Guide, Mississippi Secretary of State, https://www.sos.ms.gov/Elections-Voting/Documents/2014%20Campaign%20Finance%20Guide.pdf
Pamela Weaver, Director of Communications, Secretary of State, Jackson, Mississipi, April 24, 2015 email interview.</t>
  </si>
  <si>
    <t xml:space="preserve">No such law exists.
Texas Supreme Court Chief Justice Nathan Hecht, interview, state capitol, Jan. 19, 2015 </t>
  </si>
  <si>
    <t>Utah Rules of Criminal Procedure, Rule 26, http://www.utcourts.gov/resources/rules/urcrp/URCRP26.html.</t>
  </si>
  <si>
    <t>State lawmakers are heavily involved in the Wyoming Retirement System and subsequently pension investment decision-makers are not completely protected from political interference.
“The legislature watches real closely what they’re doing and has input, meaning they look at how things are going and supply some money to the system,” said Bob Kuchera of the Wyoming Public Employees Association. “Politicians call them in and constantly want to know the money they’re putting into the system and how it's working."
The Wyoming Retirement System gives multiple reports to the Wyoming State Legislature’s Joint Appropriations Committee each year.</t>
  </si>
  <si>
    <t>Article VI, section 6 of the Constitution of Virginia 
http://constitution.legis.virginia.gov/constitution.htm#6S6
Courts of Record law, 1983. Section 413. http://law.lis.virginia.gov/vacode/title17.1/chapter4/section17.1-413/</t>
  </si>
  <si>
    <t>No such law exists.
Power of judges, RCW 2.08.190, 2011
http://apps.leg.wa.gov/RCW/default.aspx?cite=2.08.190
Washington State Constitution, Art. IV, section 2, updated as of May 22, 2015
http://www.leg.wa.gov/LAWSANDAGENCYRULES/Pages/constitution.aspx</t>
  </si>
  <si>
    <t>South Dakota Codified Law, Title 22, Chapter 11, Section 4, "Criminal proceedings against child charged with a felony permitted by circuit court," http://legis.sd.gov/Statutes/Codified_Laws/DisplayStatute.aspx?Statute=26-11-4&amp;Type=Statute&amp;SearchString=findings*%20AND%20of*%20AND%20fact*&amp;SearchFilter=&amp;SearchOrderBy=Rank%20DESC
South Dakota Codified Law, Title 29A, Chapter 5, Section 208, "Hearing--Convenience--Participants--Determination of appointment," http://legis.sd.gov/Statutes/Codified_Laws/DisplayStatute.aspx?Statute=29A-5-208&amp;Type=Statute&amp;SearchString=findings*%20AND%20of*%20AND%20fact*&amp;SearchFilter=&amp;SearchOrderBy=Rank%20DESC
South Dakota Codified Law, Title 22, Chapter 6, Section 11, "Presumptive sentence of probation--Departure for aggravating circumstances," http://legis.sd.gov/Statutes/Codified_Laws/DisplayStatute.aspx?Statute=22-6-11&amp;Type=Statute&amp;SearchString=probation*&amp;SearchFilter=&amp;SearchOrderBy=Rank%20DESC</t>
  </si>
  <si>
    <t>1. Minnesota Statutes, Chapter 10A, Section 10A.27, 2014, https://www.revisor.mn.gov/statutes/?id=10A.27
 2. Minnesota Session Laws, Chapter 138, Section 44, Subdivision 1, 2013, https://www.revisor.mn.gov/laws/?id=138&amp;year=2013&amp;type=0
 3. Gary Goldsmith, Minnesota Campaign Finance and Public Disclosure Board, Executive Director, 11 February 2015, St. Paul, Minnesota, email. 
 4. Legislature Passes Campaign Finance and Election Law Changes, Winthrop &amp; Weinstine, unknown, http://www.winthrop.com/news_events/winthrop_news/articletype/articleview/articleid/661/legislature_passes_campaign_finance_and_election_law_changes.aspx 
 5. 2013-2014 Election Cycle Segment Contribution and Campaign Expenditure Limits, Minnesota Campaign Finance and Disclosure Board, 2013, http://www.cfboard.state.mn.us/campfin/Limits/CONTRIB_LIMITS_2013_2014.pdf</t>
  </si>
  <si>
    <t>No such law exists.
Confirmed by Allan Ramsaur, executive director of the Tennessee Bar Association, in an interview on Dec. 17, 2015 at Tazza.</t>
  </si>
  <si>
    <t>All sources viewed on Jan. 17, 2015
Massachusetts law setting limits on “legislative or executive agent”. 1973.
https://malegislature.gov/Laws/GeneralLaws/PartI/TitleVIII/Chapter55/Section7A
Lobbyists not subject to $200 limit until they register with the state; see advisory opinion from the Massachusetts Office of Campaign and Political Finance, Jan. 29, 1996:
http://files.ocpf.us/pdf/legaldocs/AO-96-07.pdf  - White, W. Paul
Legal definition of executive and legislative agent
https://malegislature.gov/Laws/GeneralLaws/PartI/TitleI/Chapter3/Section39
Interview, Pam Wilmot, Executive Director, Common Cause, Massachusetts, Boston, MA, June 26, 2015, by email and telephone</t>
  </si>
  <si>
    <t>In law, the extent of "sole sourcing" is clearly limited.</t>
  </si>
  <si>
    <t>Phone interview, Lee Coggliola, Disciplinary Counsel for the South Carolina Supreme Court, March 31, 2015
Phone Interview, Sarah Leverette, League of Women Voters, April 6, 2015
Phone interview, Gedney Howe, Charleston attorney, April 21, 2015</t>
  </si>
  <si>
    <t>Michigan Campaign Finance Act 1976
http://www.legislature.mi.gov/(S(krg53ejckkqd1e4ubusv5pzm))/mileg.aspx?page=GetObject&amp;objectname=mcl-Act-388-of-1976</t>
  </si>
  <si>
    <t>New Jersey Administrative Code at N.J.A.C. 19:25-20.9 (updated 2/13): http://www.elec.state.nj.us/pdffiles/regulations/regulations.pdf 
Annual Report samples: http://www.elec.state.nj.us/publicinformation/gaa_annual.htm</t>
  </si>
  <si>
    <t>Charles Janssen, current state auditor, in-person interview, State Capitol, Feb. 25, 2015 
Mike Foley, Nebraska lieutenant governor and former state auditor, phone interview, Feb. 27, 2015
 Zach Pluhacek, Lincoln Journal Star, "Auditor says budget boost will help safeguard tax dollars," March 19, 2015; http://journalstar.com/news/state-and-regional/statehouse/auditor-says-budget-boost-will-help-safeguard-tax-dollars/article_dd9f3008-3836-5689-b58e-5a9594f829fc.html</t>
  </si>
  <si>
    <t>Wyoming Statutes, Title 16, Chapter 6, Section 102, Resident contractors; preference limitation with reference to lowest bid or qualified response; decertification; denial of application for residency, 1982 http://legisweb.state.wy.us/statutes/statutes.aspx?file=titles/Title16/T16CH6.htm
Wyoming Statutes, Title 9, Chapter 2, Article 10, Section 1016, 1983 http://legisweb.state.wy.us/statutes/statutes.aspx?file=titles/Title9/T9CH2.htm</t>
  </si>
  <si>
    <t>Robert “Spence” Jackson, media director, Office of the State Auditor, Jefferson City, Missouri, 25 March 2015, interview by phone.
Tom Schweich, Office of the State Auditor Department Request, Fiscal Year 2015, Office of Administration, accessed 12 April 2015, http://oa.mo.gov/sites/default/files/FY%202015%20Auditor%20Budget%20Gov%20Rec.pdf
Audit Reports, Office of the State Auditor, accessed 12 April 2015, http://auditor.mo.gov/AuditReports/AuditsMenu2.aspx
Annual Reports, Office of the State Auditor, accessed 12 April 2015, http://auditor.mo.gov/AnnualReport/AnnualReports.aspxPresentation of the State Auditor's Office, accessed June 1, 2015, http://auditor.mo.gov/AboutUs/Overview.aspx</t>
  </si>
  <si>
    <t>No such law exists. 
Interview with Ed Fitzpatrick, Providence Journal political columnist, Feb. 6, 2015, phone.
Interview with Stephen Erickson, retired Rhode Island District Court judge, Feb. 6, 2015, phone. 
Interview with Craig Berke, Rhode Island courts communications director, Feb. 12, 2015 phone.</t>
  </si>
  <si>
    <t>No such law exists. 
There is however the Nevada Public Records law, 1911, NRS 239. 
http://leg.state.nv.us/NRS/NRS-239.html
Confirmed by Sarah Bradley, deputy attorney general, public records deputy, phone interview 2/3/15.</t>
  </si>
  <si>
    <t>No such law exists.
Civil Procedure, 12 O.S. 11-611
http://www.oscn.net/applications/oscn/DeliverDocument.asp?CiteID=94013</t>
  </si>
  <si>
    <t>§16.70-16.78, Wis. Stats., apply to all general purchasing of goods and services by agencies and campuses, http://docs.legis.wisconsin.gov/statutes/statutes/16/IV/70
ADM 5-11 and 50, Wisconsin Administrative Code, define purchasing and competitive bidding policies
Specfically, Adm 8.03  Basis for awards as a result of bidding.
http://docs.legis.wisconsin.gov/code/admin_code/adm/8/03/1</t>
  </si>
  <si>
    <t>Maryland Annotated Code, Oct. 2014, ELECTION LAW, Title 13, campaign finance, subtitle 2, campaign finance organization and activity see section 13-226 b(1) (2) https://govt.westlaw.com/mdc/Document/N2C609BF0F0B211E287538FE6867B56CD?viewType=FullText&amp;originationContext=documenttoc&amp;transitionType=CategoryPageItem&amp;contextData=(sc.Default)#co_anchor_I2A931800E56811E497DEB0E444016692, Effective: January 1, 2015
MD Code, Election Law, § 13-226 Formerly cited as MD CODE Art. 33, § 13-212;  MD CODE Art. 33, § 13-214 
Confirmed with:
Jared DeMarinis of state board of elections, campaign finance that a lobbyist is treated as an individual is treated in the eyes of the law. 
Lobbyist disclosure outlined in Maryland Annotated Code, 2014, General Provisions Title, Public Ethics Law, 5-716, requires lobbyists to disclose political contributions in excess of cumulative $500 per recipient. http://ethics.maryland.gov/download/general/Ethics%20Law.pdf</t>
  </si>
  <si>
    <t xml:space="preserve">No such law exists.
Review of PA Constitution, Article V, 1968
http://www.legis.state.pa.us/cfdocs/legis/LI/consCheck.cfm?txtType=HTM&amp;ttl=00&amp;div=0&amp;chpt=5
Lynn Marks, executive director, Pennsylvanians for Modern Courts, 17 March 2015, Philadelphia, Pa., interview by phone. </t>
  </si>
  <si>
    <t>Agency of Administration Bulletin 3.5, Contracting procedures, July 15, 2008.
http://cmo.vermont.gov/sites/cmo/files/downloads/AOA-Bulletin_3_5.pdf
Buildings and General Services Commissioner Michael Obuchowski personal interview Feb. 18,
2015.
Deborah Damore, Purchasing and Contracting Director, Dept. of Buildings and General Services, email Feb. 23, 2015.
Transportation Secretary Sue Minter, email March 19, 2015.
Cyrus Patten, Ex. Dir. Campaign for Vermont, email Feb. 23, 2015.
Buildings and Generel Services Conflict of Interest Policy August 2014.
http://aoa.vermont.gov/sites/aoa/files/pdf/AOA-Bulletin_3_5.pdf</t>
  </si>
  <si>
    <t>Virginia Public Procurement Act, 1982. Articles 1 through 3. http://law.lis.virginia.gov/vacode/title2.2/chapter43/</t>
  </si>
  <si>
    <t>General Assembly Conflict of Interests Act, 1987. Disclosure and Disclosure form, Sections 110 and 111. http://law.lis.virginia.gov/vacode/30-110/, http://law.lis.virginia.gov/vacode/title30/chapter13/section30-111/
2015 HB 2070, Legislative Information System. Accessed 18 April 2015. http://lis.virginia.gov/cgi-bin/legp604.exe?151+sum+HB2070</t>
  </si>
  <si>
    <t>Montana Code Annotated, Title II, Chapter 6, Part 1, Section 2, 1895, http://leg.mt.gov/bills/mca/2/6/2-6-102.htm
Mike Meloy, Montana Freedom of Information Hotline, Attorney, 20 January 2015, Bozeman, Montana telephone</t>
  </si>
  <si>
    <t>Competitive solicitation, RCW 39.26.120, 2012
http://apps.leg.wa.gov/rcw/default.aspx?cite=39.26.120</t>
  </si>
  <si>
    <t>Maine Revised Statutes Title 21-A, Chapter 13, Section(s) 1015, 2011.
 http://legislature.maine.gov/statutes/21-A/title21-Asec1015.html
 Maine Revised Statutes Title 1, Chapter 25, Section(s) 1015, 2009.
 http://legislature.maine.gov/statutes/1/title1sec1015.html</t>
  </si>
  <si>
    <t>West Virginia Code 5A-3-10, Competitive Bids; Publication of Solicitation for Sealed Bids; Purchase of Products of Nonprofit Workshops; Employees to Assist in Dealing with Nonprofit Workshops. Complete through 2014.
http://www.legis.state.wv.us/WVCODE/Code.cfm?chap=05a&amp;art=3#03</t>
  </si>
  <si>
    <t>Neal Milner, University of Hawaii, retired political science professor, 14 January 2015, Honolulu, Hawaii, telephone
Memo about issues associated with the 2014 primary election, Scott Nago, Hawaii Office of Elections, chief elections officer, 21 August 2014, http://hawaii.gov/elections/ec/docs/2014/primary_ec-report_2014-08-21.pdf
How Bad Is Hawaii’s Office of Elections? Pretty bad. The importance of its mistakes on the few big things far outweighs the good things it does, Neal Milner, Honolulu civil Beat, 9 October 2014, http://www.civilbeat.com/2014/10/neal-milner-how-bad-is-hawaiis-office-of-elections/
Hawaii's election chief defends primary performance, Lisa Kubota, Hawaii News Now, 18 August 2014, http://www.hawaiinewsnow.com/story/26311816/hawaiis-election-chief-defends-primary-performance#HINews</t>
  </si>
  <si>
    <t>Contracts awarded by bidding,  Amended by Chapter 445, 2013 General Session, Utah Code 63G-6a-602,  http://le.utah.gov/xcode/Title63G/Chapter6A/63G-6a-S602.html?v=C63G-6a-S602_1800010118000101. Accessed May 9, 2015.</t>
  </si>
  <si>
    <t>No such law exists.
John Bloomer, Secretary of Senate, interview Jan. 20, 2015.
Campaign for Vermont presses lawmakers to adopt personal financial disclosure rules, by Anne Galloway, VT Digger Jan.3, 2014.
http://vtdigger.org/2014/01/03/campaign-vermont-presses-lawmakers-adopt-personal-financial-disclosure-rules/
Former House Majority Leader Floyd Nease personal interview Feb. 4, 2015.
Rules and Orders of the House of Representatives, Jan. 28, 2015. http://legislature.vermont.gov/assets/Rules/houserules.pdf</t>
  </si>
  <si>
    <t>Financial disclosure form-Required when filing for candidacy-Public availability, Utah Code 20A-11-1603, Amended by Chapter 18, 2014 General Session, http://le.utah.gov/xcode/Title20A/Chapter11/20A-11-S1603.html?v=C20A-11-S1603_2014040320140313.
Failure to disclose conflict of interest- Failure to comply with reporting requirements, Utah Code 20A-11-1604, Renumbered and Amended by Chapter 18, 2014 General Session, http://le.utah.gov/xcode/Title20A/Chapter11/20A-11-S1604.html?v=C20A-11-S1604_2014040320140313.</t>
  </si>
  <si>
    <t>Texas Government Code, Title 10.  State Purchasing and General Services.  Section 2155.063, 1999 
http://codes.lp.findlaw.com/txstatutes/GV/10/D/2155/C/2155.132
Texas Government Code, Title 10.  State Purchasing and General Services.  Section 2155.132, 1999  
http://codes.lp.findlaw.com/txstatutes/GV/10/D/2155/C/2155.132
Chuks Amajor, interim director of the Texas Procurement and Support Services (TPASS), Texas Comptroller’s Office,  Jan. 29, 2015, and May 6, 2015.
Chris Bryan, spokesperson, Texas Comptroller of Public Accounts, telephone interviews, Jan. 29, 2015, and May 6, 2015, email, May 8, 2015
Priscilla Pipho, chief customer officer, Department of Information Resources, email, Feb. 9, 2015</t>
  </si>
  <si>
    <t>South Dakota Codified Laws, Title 5, Chapter 18A, “Public Agency Procurement -- General Provisions,” Section 14, adopted 2010, http://legis.sd.gov/Statutes/Codified_Laws/DisplayStatute.aspx?Type=Statute&amp;Statute=5-18A-14.
South Dakota Codified Laws, Title 5, Chapter 18A, “Public Agency Procurement -- General Provisions,” Section 22, adopted 2010, last amended 2011, http://legis.sd.gov/Statutes/Codified_Laws/DisplayStatute.aspx?Type=Statute&amp;Statute=5-18A-22.
---
Peer Reviewer Sources:
South Dakota Board of Regents Contract 15-1520-031, http://open.sd.gov/contracts/15/15-1520-031.pdf
South Dakota Governor's Office, Contract 15-0105-010, http://open.sd.gov/contracts/010/15-0105-010.pdf
Campaign donations, contracts intermingle, Rapid City Journal, 29 Dec. 2008, http://rapidcityjournal.com/news/local/top-stories/campaign-donations-contracts-intermingle/article_d848ab95-6ee9-55bd-a4fb-615844d7efb3.html</t>
  </si>
  <si>
    <t>Tennessee procurement law, 2013, Tenn. Code Ann. § 12-3-501
http://search.mleesmith.com/tca/12-03-0501.html</t>
  </si>
  <si>
    <t>Ryan Germany, general counsel, Secretary of State Office, telephone interview, February 6, 2015;
Kristina Torres, Capitol Reporter, The Atlanta Journal-Constitution, telephone interview, February 17, 2015;
“Fulton scrambles to catch up on voter data,” Johnny Edwards, The Atlanta Journal - Constitution, August 16, 2013. - 
http://www.myajc.com/news/news/local-govt-politics/fulton-scrambles-to-catch-up-on-voter-data/nZRBB/?icmp=ajc_internallink_textlink_apr2013_ajcstubtomyajc_launch#b7832ff9.3620543.735653</t>
  </si>
  <si>
    <t>During the period under review, there were no documented cases of nepotism, cronyism or patronage within the Governmental Ethics Commission. The commission hires its executive director, who makes all the rest of the personnel decisions. The executive director said always "involves" commission members in the hiring of the general counsel, since that person represents the commission and staff.</t>
  </si>
  <si>
    <t>Transparency Florida reports, 10-year history of Division of Elections Appropriations, accessed June 1, 2015,  http://www.transparencyflorida.gov/TYHAppropAgy.aspx?ID=45000000&amp;FY=15&amp;RT=ALL
Meredith Beatrice, Division of Elections director of communications, responded to questions by email April 2, 2015
Ronald Labasky, prominent elections expert and attorney, interviewed on the phone March 27, 2015
John Whittles, elections expert and attorney, interviewed by phone March 24, 2015</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</si>
  <si>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Executive Orders, Office of the Missouri Governor, accessed 13 April 2015, http://governor.mo.gov/news/executive-ordersJason Rosenbaum, 
“Nixon on National Guard: 'Not the best path forward to get into a gunfight on the street,'” St. Louis Public Radio, 18 February 2015, accessed 13 April 2015, http://news.stlpublicradio.org/post/nixon-national-guard-not-best-path-forward-get-gunfight-street
Marie French, “Missouri lawmaker takes first step to impeach Gov. Jay Nixon,” St. Louis Post-Dispatch, 6 February 2014, accessed 13 April 2015, http://www.stltoday.com/news/local/govt-and-politics/missouri-lawmaker-takes-first-step-to-impeach-gov-jay-nixon/article_81b00ff9-c709-57ed-995f-956dbffd2823.html</t>
  </si>
  <si>
    <t>Executive Orders, governorbryant.com.
http://www.governorbryant.com/executive-orders/
Gov. Bryant Issues Executive Order Affirming Mississippi's Right to Define its Own Public School Curricula, governorbryant.com, Dec. 16, 2013. http://www.governorbryant.com/gov-bryant-issues-executive-order-affirming-mississippis-right-to-define-its-own-public-school-curricula/
Lynn Evans, president, Common Cause Mississippi, April 19, 2015, Jackson, Mississippi, email interview.
United States: Mississippi Governor Rescinds Executive Order Requiring Blue Cross Of Mississippi To Grant "In Network" Status To Excluded Hospitals, James Burns, Mondaq, Feb 27, 2014 http://www.mondaq.com/unitedstates/x/295894/Healthcare/Mississippi+Governor+Rescinds+Executive+Order+Requiring+Blue+Cross+Of+Mississippi+To+Grant+In+Network+Status+To+Excluded+Hospitals</t>
  </si>
  <si>
    <t>RI General Laws, § 37-2-1 regarding competitive bidding, enacted in 1989, can be found here:
http://webserver.rilin.state.ri.us/Statutes/TITLE37/37-2/INDEX.HTM
RI General Laws, § 37-2-18 regarding competitive sealed bidding, § 37-2-19 regarding competitive negotiation, § 37-2-22 small purchases, enacted in 1989. http://webserver.rilin.state.ri.us/Statutes/TITLE37/37-2/INDEX.HTM
The state Division of Purchasing's procurement rules can be found on its web site here, accessed March 4, 2015:
http://www.purchasing.ri.gov/rulesandregulations/rulesandregulations.aspx</t>
  </si>
  <si>
    <t>Elaine Manlove, Delaware Elections Commissioner, telephone interview, March 10, 2015;
Gov. Jack Markell's Fiscal Year 2016 budget proposal, (Page 50, Department of Elections) acessed March 10, 2015, http://1.usa.gov/1BUJFfK;
Delaware Fiscal Year 2015 budget, (Page 50, Department of Elections) accessed March 10, 2015, http://1.usa.gov/1zzwfaS</t>
  </si>
  <si>
    <t>SC Code  11-35-1510 (1981) 
http://www.scstatehouse.gov/code/t11c035.php
SC Code 11-35-1520 (1991) 
http://www.scstatehouse.gov/code/t11c035.php</t>
  </si>
  <si>
    <t>Richard Coolidge, director of communications at the Secretary of State’s office, during a Jan. 21, 2015, phone interview. 
Gerry Cummins, Vice President of the Voter Service project at the League of Women Voters of Colorado, during a Jan. 21, 2015 phone interview.
Elena Nunez, director of Colorado Common Cause, which runs the Just Vote! Colorado Election Protection program, during a Jan. 27, 2015 phone interview.</t>
  </si>
  <si>
    <t>Title 62 (Procurement), Chapter 5 (Source Selection and Contract Formation), Subchapter B (Methods of Source Selection), Section 511 (Methods of source selection) and Section 512 (Competitive Sealed bidding),  2002
http://www.legis.state.pa.us/cfdocs/legis/LI/consCheck.cfm?txtType=HTM&amp;ttl=62&amp;div=0&amp;chpt=5&amp;sctn=11&amp;subsctn=0
Procurement Handbook, Department of General Services, updated February 2015, accessed March 2015, 
http://www.dgs.pa.gov/State%20Government/Materials-and-Services-Procurement/Procurement-Handbook/Pages/default.aspx#thresholds
Charles E. Anderson, Chief Counsel, Pennsylvania Department of General Services Office of Chief Counsel, 9 June 2015, interview by email.</t>
  </si>
  <si>
    <t xml:space="preserve">Phone interview, Josh Foley, compliance attorney and spokesman for SEEC, Hartford, Jan. 30, 2015.
Editorial, The Hartford Courant, Dec. 13, 2013, http://articles.courant.com/2013-12-30/news/hc-ed-agenda-government-transparency-slipping-in-c-20131223_1_open-government-foi-law-state-ethics
"SEEC says alleged campaign violations warrant investigation," by Christopher Burns, WiltonBulletin.com, Oct. 14, 2015.  http://www.wiltonbulletin.com/29339/seec-says-alleged-campaign-violations-warrant-investigation/ </t>
  </si>
  <si>
    <t>Mark Brewer, former Michigan Democratic Party chairman, phone interview, March 12, 2015       
Detroit Free Press, March 17, 2015, "Board: Snyder's education reform plan violates constituiton"                                 http://www.freep.com/story/news/local/michigan/2015/03/17/state-board-statement-executive-order-violates-constitution/24904527/                                                                      
MLive, April 27, 2015, "New executive order moves to improve Michigan's energy future" http://www.mlive.com/environment/index.ssf/2015/04/new_executive_order_moves_to_i.html                                                                                                                                                                                                                                                                
Governor's Office website, Executive Orders                       http://www.michigan.gov/snyder/0,4668,7-277-57577_57632---,00.html</t>
  </si>
  <si>
    <t>Confidential source, telephone interview, Sacramento, June 19, 2015.
Secretary of State, Office of Constituent Affairs, June 19, 2015.
Department of Finance, Historical Budgets, 2015-2016, Salaries and Wages
http://www.dof.ca.gov/budget/historical/2015-16/salaries_and_wages/documents/0010.pdf
Department of Finance, Historical Budgets, 2014-2015, Salaries and Wages
http://www.dof.ca.gov/budget/historical/2014-15/salaries_and_wages/documents/0010.pdf</t>
  </si>
  <si>
    <t>Rachel E. Stassen-Berger, Capitol bureau chief, Pioneer Press, St. Paul, Minnesota, 4 March 2015, in-person interview.
Dayton acts to step up response to child protection, Brandon Stahl, Star Tribune, 24 September 2014, http://www.startribune.com/local/276018311.html
Recent Executive Orders, Office of Governor Mark Dayton &amp; Lt. Governor Tina Smith, State of Minnesota, 5 March 2015, http://mn.gov/governor/resources/executive-orders/?page=1</t>
  </si>
  <si>
    <t>All websites accessed on Jan. 18, Feb. 2 and March 22, 2015.   
Interview, Ed Cafasso, Managing Director, Boston, Burson-Marsteller, March 13, 16, by telephone and email
News Article:  Executive Order Seen Boosting Minority Women, Businesses Yawu Miller, Reporter, Bay State Banner, and Feb. 26, 2015: 
http://baystatebanner.com/news/2015/feb/26/executive-order-seen-boosting-minority-women-busin/
Press Release:   “Executive Order Establishes Judicial Nominating Commission,” Office of the Governor, Commonwealth of Massachusetts, and Feb. 5, 2015:
http://www.mass.gov/governor/press-office/press-releases/exec-order-establishes-judicial-nominating-commission.html
News Article:  “Patrick requires environmental justice regulation across state government,” Massachusetts Lawyers Weekly, Boston, MA, Nov. 29, 2014
http://masslawyersweekly.com/2014/11/29/patrick-requires-environmental-justice-regulation-across-state-government/
News Article:   “Governor Patrick Carves Out Money for Public Art,” WBUR Radio, 90.9 FM, Boston, Dec. 10, 2014
http://artery.wbur.org/2014/12/10/public-art-construction-money-mass
Massachusetts Executive Orders since Jan. 1, 2013:   http://www.mass.gov/courts/case-legal-res/law-lib/laws-by-source/exec/Issued February 8, 2013
Executive Orders issued by Gov. Deval Patrick between Jan. 1, 2013 and March 31, 2014:http://www.mass.gov/courts/case-legal-res/law-lib/laws-by-source/exec/eo500-549.html&gt; Motor Vehicle Traffic Ban (rescinded by Executive Order 545 
Executive Order 545 (Mass. Register # 1229)  
Issued February 9, 2013
Rescission of Executive Order No. 544 
Executive Order 546 (Mass. Register # 1231)  
Issued March 8, 2013
Establishing the Service-Disabled Veteran Owned Business Enterprise Program
Executive Order 547 (Mass. Register # 1240)  
Issued July 19, 2013
Renaming of the Massachusetts Military Reservation to Joint Base Cape Cod
Executive Order 548 (Mass. Register # 1253)  
Issued January 16, 2014
Establishing a Cross-Secretariat Task Force on School Safety and Security
Executive Order 549 (Mass. Register # 1255)  
Issued January 31, 2014
Enhancing the Efficiency and Effectiveness of the Executive Department's Information Technology Systems (SupersedingExecutive Order 523 Governor Deval Patrick, 2007-15
Executive Order 550 (Mass. Register # 1257)  
Issued March 12, 2014
Establishing a Task Force on Successful Women in the Workplace
http://www.mass.gov/courts/case-legal-res/law-lib/laws-by-source/exec/eo550-599.html</t>
  </si>
  <si>
    <t>Susan Inman, President of the Arkansas County Election Commission Association (previously Pulaski County Elections Commission chair, State Board of Elections commissioner, director of election under former Secretary of State Sharon Priest), February 3, 2015, telephone interview. 
Tim Humphries, Arkansas State Board of Election Commissioners Legal Counsel (previously longtime attorney for the attorney general and secretary of state), February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“Flawed Arkansas Voter ID procedure gets national attention,” Max Brantley, Arkansas Times, May 21, 2014, http://www.arktimes.com/ArkansasBlog/archives/2014/05/21/flawed-arkansas-voter-id-procedure-gets-natonal-attention</t>
  </si>
  <si>
    <t>Oregon Revised Statutes Chapter 279A - Public Contracting - General Provisions, Section 279A.015 (2003).
https://www.oregonlegislature.gov/bills_laws/ors/ors279a.html</t>
  </si>
  <si>
    <t>Kris Kingsmore, Arizona Secretary of State Elections Services Assistant Director, telephone interview, 2/12/2015
Brewer, Bennett To Attend Formal Election Canvass, The Associated Press, December 01, 2014, Accessed May 6, 2015
http://kjzz.org/content/73160/brewer-bennett-attend-formal-election-canvass
2014 Election Canvass, Accessed May 6, 2015
http://apps.azsos.gov/election/2014/General/Canvass2014GE.pdf</t>
  </si>
  <si>
    <t xml:space="preserve">The Public Competitive Bidding Act of 1974. 61 O.S. Section 103 
http://www.oscn.net/applications/oscn/DeliverDocument.asp?CiteID=85254
Oklahoma Central Purchasing Act, 74 O.S. chapter 4, section 85
http://www.ok.gov/DCS/documents/CentralPurchasingAct.pdf
Steve Hagar, Director of Central Purchasing for the Office of Management and Enterprise Services, telephone interview 3/6/15 2:30 p.m. </t>
  </si>
  <si>
    <t>Cases of nepotism, cronyism and patronage have not surfaced publicly in regard to the State Ethics Commission during the study period. 
 Inspector General Cynthia Carrasco, who has been serving as a counselor and the executive director since 2006, before being named to her office in early 2015, said she has never felt any influence of cronyism, nepotism or party affiliation regarding commission members or the inspector's position. "I have not seen it," she said.
The only influence of party affiliation comes through the law that designates no more than three of the five Ethics Commission members can be affiliated with the same political party. 
James Clevenger, chairman of the State Ethics Commission, said commission members are not involved in staffing of the commission itself or selecting the Inspector General and he doesn't even know the political affiliations of staff members. He said the commission's staff reporter worked for a Democratic governor and has worked for two Republican governors. 
 Ray Scheele, co-director of the Bowen Center for Public Affairs and political science professor at Ball State University, pointed out that the ethics commission has a very limited grant of power, but its bipartisanship is a plus. Still, he recognized the political nature of the commission members, as they are appointed by the governor and many are former legislators. 
 The House and Senate Ethics Committees and the Indiana Commission on Judicial Qualifications do not have any hiring, firing or other management authority. The legislators are appointed to their positions by the top leaders in the House and Senate. The commission members are three lawyers elected by other lawyers in the state and three non-lawyers appointed by the governor.</t>
  </si>
  <si>
    <t>Daniel Hurtado, Chief of Staff and General Counsel for The Office of Executive Inspector General for the Agencies of the Illinois Governor, said that the Office of Executive Inspector General is and has been free from cronyism, nepotism and patronage. He said he could not think of an instance within that past three years where any of those problems occurred.
Chad Fornoff, Executive Director of the Illinois Executive Ethics Commission also said that the Executive Ethics Commission is and has been free from management misconduct along the lines of cronyism, nepotism and patronage.
The Legislative Inspector General's Office, however, came under scrutiny in 2014. 
J. William Roberts was appointed acting legislative inspector general in August 2014. A report by the Better Government Association found that Roberts had ties to several lawmakers and would have had to recuse himself from all matters related to House Speaker Michael Madigan, as he had provided legal services to him prior to his appointment. Roberts resigned the post in December 2014. 
There are no documented cases of cronyism, nepotism or patronage for the Judicial Inquiry Board.</t>
  </si>
  <si>
    <t>Interview with Eileen Canzian, Politics Editor, Baltimore Sun by telephone, 3/17/15;
Interview with Michael Dresser, Baltimore Sun veteran political reporter by telephone 3/21/15.
Interview with Bryan Sears, Daily Record, by telephone 3/15/15, 
Interview with Jennifer Bevan-Dangel, Exec Dir Common Cause 2/24/15 by telephone</t>
  </si>
  <si>
    <t>In a state that has a colorful history of civil servants acquiring their jobs through political influence and being required to kick back part of their salaries to politicians, the Civil Service Department’s structure, processes and reason-to-be carefully protect government civil servants from political interference.
 State civil servants are forbidden from participating in any political activity, cannot contribute to political campaigns or even post signs in their yards. Very occasionally do civil servants break the rules. 
 However, about one-third of the government’s workforce is appointed and serves at the pleasure of the governor or his assigned. Appointed government workers are not covered by the same restrictions and routinely participate in political activities.
 In December 2014, Marshall Pierre, a park ranger covered by civil service, was charged with saying on his Facebook page that he might run for constable. The case is ongoing and he could lose his job.
 Observers and participants say they haven't heard of a case in which elected officials and politicians have interfered with decisions of state civil servants, though they have heard of decisions by appointed employees being influenced. Elected officials and politicians often criticize the civil servants, but the decisions don’t seem to be overturned.
 There are regular reports of the governor’s staff browbeating civil servants, mostly on issues of public disclosure and hot-button topics. The governor also has dramatically cut the budget of the state Department of Education, whose leader, an appointee, refuses to go along with the governor’s opposition to Common Core standards. The budget proposal goes before the Louisiana Legislature in the 2015 session.</t>
  </si>
  <si>
    <t>Steve Mistler, Statehouse Reporter, Portland Press Herald, 18 February 2015, email interview.
Mario Moretto, Politics Reporter, Bangor Daily News, 20 February 2015, email interview.
Christopher Cousins, Politics Reporter, Bangor Daily News, 20 February 2015, email interview.
An Order Regarding Administrative Rulemaking, Executive Order, Gov. Paul LePage, 15 April 2014, 
http://www.maine.gov/tools/whatsnew/index.php?topic=Gov_Executive_Orders&amp;id=623114&amp;v=article2011
Executive Order Archive, State of Maine, Governor's Office Website,
http://www.maine.gov/governor/lepage/official_documents/executive_orders-archive.shtml
LePage issues order prohibiting state workers from viewing porn, Staff Reports, Portland Press Herald, 20 February 2015,
http://www.pressherald.com/2015/02/20/lepage-issues-order-prohibiting-state-workers-from-viewing-porn/</t>
  </si>
  <si>
    <t xml:space="preserve">Hiring in the office of the Idaho Attorney General is done on a merit basis. However, all employees of the office are non-classified, and not part of the state’s civil service system, as is true for all employees in the offices of elected officials. Nepotism is strictly forbidden. The attorney general’s hiring focuses on merit and not factors such as cronyism or patronage.
Selection of members of the House and Senate Ethics Committees is done by the leadership of both parties in each house. House rules require that committee members not have been subject to any past ethics sanction. Nepotism is strictly forbidden. However, the appointments are political, in the sense that they are elected officials appointed by the leaders of their party to serve this function. Though both House and Senate leaders say they select the legislators who they think will do a good and fair job, these decisions could be influenced by cronyism or patronage.
Members of the Idaho Judicial Council include the chief justice of the Idaho Supreme Court, who chairs the council; three appointees of the Idaho State Bar, including one district judge and two attorneys; and three non-attorney members appointed by the governor. No more than three of the six appointed members may be of the same party. 
But the appointments made by the governor are political appointments. They currently are a former state legislator; the wife of a sitting congressman; and a lobbyist who is the former chief of staff to both an Idaho governor and an Idaho U.S. senator.
  </t>
  </si>
  <si>
    <t>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2, adopted 1974, http://legis.sd.gov/Statutes/Codified_Laws/DisplayStatute.aspx?Type=Statute&amp;Statute=3-1A-2.
South Dakota Codified Laws, Title 3, Chapter 1A, "Officers' Statements of Financial Interest," Section 5, adopted 1974, http://legis.sd.gov/Statutes/Codified_Laws/DisplayStatute.aspx?Type=Statute&amp;Statute=3-1A-5.</t>
  </si>
  <si>
    <t xml:space="preserve">The Ethics Commission consists of five members appointed by the governor from a panel of 10 people nominated by the judicial council. All staff serves at the pleasure of the commission. This helps insulate employees from cronyism, nepotism and patronage.
Staffing is very stable, with no sign of cronyism or patronage.
  </t>
  </si>
  <si>
    <t>Disclosure Statements of Conflict of Interests law, 2003, Tenn. Code Ann. § 8-50-502(1) (2), 501(a)(1); http://www.tennessee.gov/tref/forms/conflict_law.pdf
Disclosure Statements of Conflict of Interests law, Tenn. Code Ann. § 8-50-501(d)(1), (page 2 of PDF).
http://www.tennessee.gov/tref/forms/conflict_law.pdf</t>
  </si>
  <si>
    <t>No such law exists.
Leonard Van Slyke, Brunini Law Firm, First Amendment attorney, April 7 2015, Jackson, Mississippi, email interview.6016188841</t>
  </si>
  <si>
    <t>Texas Government Code, Section 572.002, Personal Financial Disclosure, Standards of Conduct, and Conflict of Interest, Effective Sept. 1, 1993
http://www.statutes.legis.state.tx.us/Docs/GV/htm/GV.572.htm</t>
  </si>
  <si>
    <t>Missouri Revised Statutes, 1993, Chapter 610 Section 29, amended 1998, 2004, 2014 http://www.moga.mo.gov/mostatutes/stathtml/61000000291.html
Missouri Revised Statutes, 1987, Chapter 610 Section 23, amended 1998, 2004, http://www.moga.mo.gov/mostatutes/stathtml/61000000231.html</t>
  </si>
  <si>
    <t>In October 2014 the Georgia Department of Audits and Accounts released a Performance Audit of the Government Transparency and Campaign Finance Commission. 
It found that the commission has hired unqualified staff, and does not fulfill its duties and responsibilities. While such hiring was the result of a weak organizational structure, throughout the study period, the commission continued to be plagued by trouble that began with cronyism when members of the governor's staff reportedly influenced the hiring of a new executive director in 2011. 
 Stacey Kalberman, former director of the commission, and her deputy filed lawsuits after they had been allegedly forced out of office for investigations concerning ethics complaints against the Governor Nathan Deal. 
 The lawsuits revealed allegations that staffers of Governor Nathan Deal helped recruit Holly LaBerge, who is a former lobbyist for the state's Public Defender's Standards Council. According to the August Chronicle, the lawsuits "included allegations that she [LaBerge] later claimed the governor “owes her” for taking care of the complaints, which involved his personal and campaign finance disclosures during the 2010 campaign."
 In 2014, a jury awarded Kalberman $700,000 in a whistleblower lawsuit. That same year LaBerge was fined 10,000 for not turning over evidence in the lawsuit against the ethics agency. She was subsequently fired.
 The Judicial Qualifications Commission has a small staff of four employees. Sources state that there have been no reports on nepotism, cronyism or patronage within the organization.</t>
  </si>
  <si>
    <t xml:space="preserve">In Kentucky's government, merit employees are sensitive to perceived attempts at political interference in their job duties and have multiple avenues to report questionable attempts and influence, including their supervisors, the Kentucky Personnel Board and the Executive Branch Ethics Commission. Soliciting campaign donations from merit state workers is illegal in Kentucky. There have been no instances of merit employees being solicited for campaign donations. However, the former deputy cabinet secretary in the Justice and Public Safety Cabinet, Charles Geveden, agreed with the Executive Branch Ethics Commission to a $5,000 fine for making fundraising calls to subordinates who were non-merit appointees. 
Where political interference has more commonly seeped into the ranks of civil servants has been in hiring decisions. For instance, former Agriculture Commissioner Richie Farmer used political and personal preference to approve the hiring of eight employees and award 11 others with pay increases, a Personnel Board investigation found in 2013. 
The Executive Branch Ethics Commission determined during a 2013 investigation that another official in the Ag Department, Bruce Harper, influenced merit employees for political purposes. Harper, the Ag Department's former director of outreach and development, tried to intervene on behalf and waive a penalty for a grain dealer who also was a political contributor to Farmer. The investigation also found Harper interfered with enforcement procedures by the Office of the State Veterinarian to waive a fine against a farmer. </t>
  </si>
  <si>
    <t>Code of Ethics § 36-14-16, passed in 1987, can be found here: 
http://webserver.rilin.state.ri.us/Statutes/TITLE36/36-14/36-14-16.HTM
R.I. Gen. Laws § 36-14-9(c), passed in 1987, stating that financial disclosures are public:
http://webserver.rilin.state.ri.us/Statutes/TITLE36/36-14/36-14-9.HTM
R.I. General Laws. § 36-14-17, passed in 1987, on Content of financial statement. http://webserver.rilin.state.ri.us/Statutes/TITLE36/36-14/36-14-17.HTM</t>
  </si>
  <si>
    <t>Louisiana Revised Statutes RS 24:56 Prohibited conduct, passed 2006.
 http://www.legis.la.gov/Legis/law.aspx?d=84157 
 Louisiana Revised Statutes 18:1505.2. Contributions; expenditures; certain prohibitions and limitations, passed in 1980, amended 1982, 1988, 1989. 1990, 1991, 1993, 1997, 1999, 2001, 2003, 2004, 2006, 2008, 2009, 2010 and 2014.
 http://www.legis.la.gov/Legis/Law.aspx?d=81466</t>
  </si>
  <si>
    <t>No such law exists. 
 Ohio Constitution, Article IV, Section 2c: http://www.sos.state.oh.us/sos/upload/publications/election/constitution.pdf</t>
  </si>
  <si>
    <t>SC Code 8-13-1110 (1991)
http://www.scstatehouse.gov/code/t08c013.php
Phone interview, Lynn Teague, S.C. League of Women Voters, April 30, 2015, e-mail
Phone interview, State Senator Brad Hutto, June 5, 2015
---
Peer Reviewer sources:
"State House for Sale: SC's ‘very murky’ system," by Adam Beam, The State, June 22, 2013 - http://www.thestate.com/news/politics-government/article14435276.html</t>
  </si>
  <si>
    <t xml:space="preserve">Public Official and Employee Ethics Law, Title 65 (Public Officers), Sections 1104(a) (Statement of financial interests required to be filed - public official or public employee), 1998 http://www.legis.state.pa.us/cfdocs/legis/LI/consCheck.cfm?txtType=HTM&amp;ttl=65&amp;div=0&amp;chpt=11
Robert P. Caruso, executive director of the State Ethics Commission, 30 January 2015, Harrisburg, Pennsylvania, interview by phone.
Right to Know Law, 2008. Act  3, unconsolidated statute.
http://www.legis.state.pa.us/CFDOCS/LEGIS/LI/uconsCheck.cfm?txtType=HTM&amp;yr=2008&amp;sessInd=0&amp;smthLwInd=0&amp;act=0003.&amp;CFID=249357484&amp;CFTOKEN=27081708 </t>
  </si>
  <si>
    <t>State auditor's office: www.osa.state.ms.us
Legislative Budget Office: http://www.lbo.ms.gov/misc/mbr1pdfs/155-00-mbr1.pdf
Brett Kittredge - state auditor's office communications director - emailed questions and answers - Jan. 30, 2015</t>
  </si>
  <si>
    <t>North Dakota Century Code, § 27-02-23, 1891 to 1977, http://www.legis.nd.gov/cencode/t27c02.pdf.
Corroborated with: Jim Ganje, staff attorney in the state court administrator’s office, interviewed by phone from Bismarck, N.D., Feb. 26, 2015.
Corroborated with: Aaron Birst, executive director of North Dakota States’ Attorneys’ Association, email, Feb. 28, 2015.
Corroborated with: Tony Weiler, executive director of the State Bar Association of North Dakota, interview by phone from Bismarck, N.D., March 6, 2015.
State of North Dakota v. Travis Charles Lium, North Dakota Supreme Court, Feb. 21, 2008, http://www.ndcourts.gov/court/opinions/20070135.htm, accessed March 6, 2015.
Celestine Eleanore Praus v. Ervin Anton Praus, North Dakota Supreme Court, Aug. 7 2010, https://www.ndcourts.gov/court/opinions/20090354.htm, accessed March 6, 2015.</t>
  </si>
  <si>
    <t>Shelly Watterud, Administrative Support, Office of the Legislative Auditor, 7 April 2015, St. Paul, Minnesota, phone interview. 
Rebecca Otto, State Auditor, Minnesota Office of the State Auditor Rebecca Otto, 6 April 2015, St. Paul, Minnesota, email interview. 
Legislative budget office bill advances, Tim Pugmire, MPR, 18 March 2015, http://blogs.mprnews.org/capitol-view/2015/03/legislative-budget-office-bill-advances/
No strong case for the new state budget office, Editorial Board, Star Tribune, 6 April 2015, http://www.startribune.com/opinion/editorials/298635731.html
2016-17 Biennial Budget - State Auditor, State of Minnesota ,November 2014, http://www.mn.gov/mmb-stat/documents/budget/gov-budget-archives/gov-2015/background/g61.pdf</t>
  </si>
  <si>
    <t>Kentucky Revised Statutes, Chapter 6, Section 811, 2014 http://www.lrc.ky.gov/Statutes/statute.aspx?id=43307, accessed 1 January 2015.
Kentucky Registry of Election Finance contribution limits chart, http://kref.ky.gov/Pages/Contribution-Limits.aspx, accessed 1 January 2015.
Kentucky Revised Statues, Chapter 121, Section 150, 2011, http://www.lrc.ky.gov/Statutes/statute.aspx?id=39731, accessed 1 January 2015.
Kentucky Revised Statutes, Chapter 11A, Section 211, 2006, http://www.lrc.ky.gov/Statutes/statute.aspx?id=608, accessed 1 January 2015.
John Schaaf, Kentucky Legislative Branch Ethics Commission, assistant director and general counsel, 31 December 2014, Frankfort, Kentucky, phone interview.</t>
  </si>
  <si>
    <t>There were no documented cases in the study period of Public Integrity Commission hiring being based on nepotism, cronyism or patronage. No evidence, for example, was turned up by a 2013 report from special prosecutor E. Norman Veasey, a former Delaware Chief Justice who studied the commission's operations and concluded it lacked sufficient resources to pursue investigations. 
Deborah Moreau, a former Delaware Department of Justice lawyer, was appointed in June 2013. Moreau is one of only two employees. The other employee, an administrative assistant, was hired in 2006, before the beginning of the study period. 
There are also no documented instances where management actions on the House and Senate Ethics committees, or the Court on the Judiciary, were based on nepotism, cronyism or patronage in the study period.</t>
  </si>
  <si>
    <t>K.S.A. 25-4153, Election Campaign Finance, 1981: http://ethics.ks.gov/statsandregs/25-4153.html  
K.S.A. 25-4153(a), Election Campaign Finance, 1990: http://ethics.ks.gov/statsandregs/25-4153a.html</t>
  </si>
  <si>
    <t>Phone interview Feb. 27, 2015, with Chris Heagarty, director of NC Judicial Standards Commission.
Phone interview Feb. 27, 2015 with Michael Crowell, professor of public law and government at the UNC School of Government. Follow-up phone call Jun 10, 2015</t>
  </si>
  <si>
    <t>No such law exists. 
Oregon Revised Statutes Chapter 244 - Government Ethics 244.050 (1974).
https://www.oregonlegislature.gov/bills_laws/lawsstatutes/2013ors244.html</t>
  </si>
  <si>
    <t>State Ethics Act (2006) NC GS 138A-3, -11, -23,-24. http://www.ncga.state.nc.us/gascripts/statutes/statutelookup.pl?statute=138a
Public policy (1979), NC GS 143-318.9. http://www.ncleg.net/gascripts/statutes/statutelookup.pl?statute=143-318.9
"Public records" defined (1935). NC GS 132-1. http://www.ncleg.net/gascripts/statutes/statutelookup.pl?statute=132-1</t>
  </si>
  <si>
    <t>No such law exists.
 Indiana Campaign Finance Act, Indiana Code 3-9-2-12, https://iga.in.gov/legislative/laws/2014/ic/titles/003/</t>
  </si>
  <si>
    <t>North Dakota Century Code, § 16.1-09-02, 1981 to 2013, http://www.legis.nd.gov/cencode/t16-1c09.pdf.
North Dakota Century Code, § 16.1-09-03, 1981, http://www.legis.nd.gov/cencode/t16-1c09.pdf.</t>
  </si>
  <si>
    <t>New Hampshire Statutes, Title I, Chapter 15, “Lobbyists,” 2009
http://www.gencourt.state.nh.us/rsa/html/I/15/15-mrg.htm 
Confirmed with Dianna Wimpey, Office of the New Hampshire Secretary of State, election assistant, January 24, 2015, Lowell, Mass., phone 
Lobbyists, website of the New Hampshire Secretary of State, accessed Jan. 1-15, 2015
http://sos.nh.gov/LobReports.aspx
 Confirmed with Richard Head, New Hampshire Department of Justice, assistant attorney general, January 12, 2015, Lowell, Mass., phone</t>
  </si>
  <si>
    <t>Ohio Revised Code 102.02 A, Financial disclosure statement filed with ethics commission, 2004 (latest amendment effective March 3, 2015): http://codes.ohio.gov/orc/102.02</t>
  </si>
  <si>
    <t>New York Civil Practice Law and Rules, Section 5522, 2006, http://law.justia.com/codes/new-york/2006/civil-practice-law-rules/cvp0r5522_r5522.html</t>
  </si>
  <si>
    <t>Iowa Code Chapter 68A.504 "Campaign Finance — Prohibiting contributions during the legislative session," Code of Iowa updated as of January 2015, https://www.legis.iowa.gov/docs/code/2015/68A.pdf</t>
  </si>
  <si>
    <t>Ethics Commission Rules, 74E O.S. Appendix I, rule 3
 http://www.oklegislature.gov/osstatuestitle.html
https://drive.google.com/file/d/0B0BgaBXva60WOXJDaEs0UDdFQms/view?usp=sharing
Oklahoma Open Records Act, 1985. 51 O.S. 24A-17</t>
  </si>
  <si>
    <t>Idaho Code 67-6610A, Limitations on Contributions, 1997
 http://legislature.idaho.gov/idstat/Title67/T67CH66SECT67-6610A.htm
  Idaho Code 67-6602, Subsection O, Definitions, 1974
 http://legislature.idaho.gov/idstat/Title67/T67CH66SECT67-6602.htm</t>
  </si>
  <si>
    <t>NMSA &gt; CHAPTER 10 Public Officers and Employees &gt; ARTICLE 16A Financial Disclosures &gt; 10-16A-3. Required disclosures for certain candidates and public officers and employees; condition for placement on ballot or appointment. (1997) 
http://public.nmcompcomm.us/nmnxtadmin/NMPublicLink.aspx?jd=10-16A-3</t>
  </si>
  <si>
    <t>Public Officers Law Section 73-a, subsection 2, revised 10/2012, http://www.albany.edu/hr/assets/Public-Officers-Law.pdf ; 
2013 Financial Disclosure Forms of Elected Officials, Joint Commission on Public Ethics, website accessed Feb. 27, 2015, http://www.jcope.ny.gov/elected%20officials/fdselectedofficials.html</t>
  </si>
  <si>
    <t>There are no documented cases of hiring or firing based on cronyism, nepotism or patronage at Colorado’s Independent Ethics Commission or the Commission of Judicial Discipline. There is only one staffer at the IEC, and the agency relies on legal counsel from the state attorney general, not its own independent counsel.</t>
  </si>
  <si>
    <t>Nevada Revised Statutes Chapter 218H, Section 400, Duty to file; form; contents; itemization of expenditures; audits and investigations, 1975.  
https://www.leg.state.nv.us/NRS/NRS-218H.html#NRS218HSec400</t>
  </si>
  <si>
    <t>Illinois Compliled Statutes (10 ILCS 5/9-8.5) Sec 9-8.5 Limitations on Campaign Contributions, July 6, 2012, http://www.ilga.gov/legislation/ilcs/ilcs4.asp?ActID=170&amp;ChapterID=3&amp;SeqStart=40900000&amp;SeqEnd=46700000 
Ken Menzel, General Counsel, Illinois State Board of Elections, phone interview May 14, 2015
Andrew Nauman, deputy director of campaign disclosure, Illinois State Board of Elections, phone interview May 14, 2015
James Tenuto, assistant executive director, Illinois State Board of Elections, phone interview May 14, 2015</t>
  </si>
  <si>
    <t>New Hampshire Statutes, Title I, Chapter 14-B:1, III; Chapter 14-B:1:8 F
http://www.gencourt.state.nh.us/rsa/html/i/14-b/14-b-mrg.htm
Confirmed with Richard Lambert, New Hampshire Legislative Ethics Committee, executive administrator, January 13, 2015, Lowell, Mass., phone
Confirmed with Martin Gross, New Hampshire Legislative Ethics Committee, chairman, January 14, 2015, Lowell, Mass., phone
Financial Disclosure and Declaration of Intent Filings, website of the Legislative Ethics Committee, accessed Jan. 5-21, 2015, http://gencourt.state.nh.us/ethics/Financial_Disclosure/disclosurelist.aspx</t>
  </si>
  <si>
    <t>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
 Hawaii Revised Statutes, Title 2, chapter 11, Section 302, Definitions, 2014
 http://www.capitol.hawaii.gov/hrscurrent/Vol01_Ch0001-0042F/HRS0011/HRS_0011-0302.htm</t>
  </si>
  <si>
    <t>NJ's Legislative Code of Ethics, adopted March 17, 2008, amended in 2009: http://www.njleg.state.nj.us/ethics/code_ethics.asp 
Financial disclosure instructions: http://www.njleg.state.nj.us/ethics/FDSINS.PDF 
Completed forms: http://www.njleg.state.nj.us/ethics/FinanceDiscloseForms.asp</t>
  </si>
  <si>
    <t>There are no reported cases of nepotism, cronyism or patronage within the Fair Political Practices Commission or the Commission on Judicial Performance. 
The FPPC has not shown political favoritism: It fined a former chairman $200 for failing to report a gift of air travel on a statement of economic interests.
The staffs of both agencies are subject to state civil service rules for employment practices.</t>
  </si>
  <si>
    <t>Lobbyist and principal; file separate statements; when; contents. Nebraska State Law 49, Section 1483; effective 1976, last revised 2012; http://nebraskalegislature.gov/laws/statutes.php?statute=s4914083000
Lobbyist; registration; application; contents. Nebraska State Law 49, Section 1480; effective 1976, last revised 2001; 
http://www.nebraskalegislature.gov/laws/statutes.php?statute=s4914080000</t>
  </si>
  <si>
    <t>Nevada Public Officers and Employees law, 1967, NRS Chapter 281. Section .571, amended 2011 
https://www.leg.state.nv.us/NRS/NRS-281.html#NRS281Sec571
National Conference of State Legislatures report, updated June 2014.
Phone interview 2/5/15 with Brenda Erdoes, chief legal counsel, Nevada Legislature</t>
  </si>
  <si>
    <t>Pension fund investment agents make decisions independently. The Uniform Prudent Investor Act ensures insulation from political interference, and the board is funded independently from the Legislature. Ten members of the 13-member board, with no more than six from the same political party, are appointed by the governor to six year terms from which they cannot be removed except for cause. Craig Slaughter, director of the West Virginia Investment Management Board, said the board makes independent investment decisions. There is no indication the board has been influenced by the executive or legislative branches.</t>
  </si>
  <si>
    <t xml:space="preserve">There is no evidence from the study period that the management actions of the ethics entities in Arkansas are based on cronyism, nepotism, or patronage. Staffing decisions are typically delegated to the director, and staff members are long-standing civil servants. </t>
  </si>
  <si>
    <t>No such law exists. 
Confirmed with Laura Mitchell, New Hampshire Judicial Branch, public information officer, Jan. 30, 2015, email
Confirmed with Annmarie Timmins, Concord Monitor, courts and state house reporter 1994-2014 (approximately), Feb. 6, 2015, Lowell, Mass., phone</t>
  </si>
  <si>
    <t>Montana Code Annotated, title 2, chapter 2, part 1, section 6, 1980, http://leg.mt.gov/bills/mca/2/2/2-2-106.htm
National Conference of State Legislators, Ethics:  Personal Financial Disclosure for State Legislators: Income Requirements, http://www.ncsl.org/research/ethics/financial-disclosure-for-legislators-income.aspx</t>
  </si>
  <si>
    <t>Montana Annotated Code title 5, chapter 7, part 2, section 8, 1980, http://leg.mt.gov/bills/mca/5/7/5-7-208.htm
Instructions for form L-5, Lobbying report, 2014, http://politicalpractices.mt.gov/content/4lobbying/2015FormL5</t>
  </si>
  <si>
    <t>RULE 1:7. General Provisions For Trials (Adopted November 27, 1974 to be effective April 1, 1975: http://www.judiciary.state.nj.us/rules/r1-7.htm 
RULE 3:29. Statement Of Reasons For Disposition Of Motion Or Application (Adopted July 29, 1977 to be effective September 6, 1977): http://www.judiciary.state.nj.us/rules/r3-29.htm</t>
  </si>
  <si>
    <t>Individuals required to file a statement of financial interests. Nebraska State Law 49, Section 1493; effective 1976, last amended 2002; http://nebraskalegislature.gov/laws/statutes.php?statute=49-1493
Commission; duties. Nebraska State Law 49, Section 14,123; effective 1976, last revised 2013; 
http://nebraskalegislature.gov/laws/statutes.php?statute=49-14,123</t>
  </si>
  <si>
    <t>NMSA &gt; CHAPTER 34 Court Structure and Administration &gt; ARTICLE 5 Court of Appeals &gt; 34-5-11. Court of appeals; quorum; decisions; rehearings. (1966)
http://public.nmcompcomm.us/nmnxtadmin/NMPublicLink.aspx?jd=34-5-11</t>
  </si>
  <si>
    <t>Kelly Miller, state relations officer, Office of Auditor General, email conversation, April 6, 2015, phone interview, April 7, 2015                                                                            
OAG Website, expenditures and accountability information  http://www.audgen.michigan.gov/transparency/transparency.html#expenditures 
Mackinac Center for Public Policy, Feb. 20, 2015, "The real problem with 'economic development' programs;  http://www.mackinac.org/21015</t>
  </si>
  <si>
    <t>No such law exists.
Corroborated by:
Stacie Christensen, Information Policy Analysis Division of the Minnesota Department of Administration, Director, 4 March 2015, St. Paul, Minnesota, email correspondence.</t>
  </si>
  <si>
    <t>State law Sections 25-4-25 &amp; 25-4-27 - MISSISSIPPI ETHICS COMMISSION - (1993): www.lexisnexis.com/hottopics/mscode
Mississippi Ethics Commission: 
www.ethics.state.ms.us/ethics/ethics.nsf/webpage/A_stmt_econ_int?OpenDocument
House of Representatives Rules 63B (CODE OF ETHICS): http://billstatus.ls.state.ms.us/htms/s_rules.pdf
State law Section 25-4-17 - MISSISSIPPI ETHICS COMMISSION -
(1979): http://billstatus.ls.state.ms.us/htms/s_rules.pdf
Mississippi Ethics Commission: www.ethics.state.ms.us/ethics/ethics.nsf</t>
  </si>
  <si>
    <t>State law Section 5-8-11 - LOBBYING LAW REFORM ACT -  (1994): www.lexisnexis.com/hottopics/mscode/
Mississippi Secretary of State: www.sos.ms.gov/Elections-Voting/Documents/2015%20Lobbying%20Guide.pdf
Lynn Evans - President of Common Cause Mississippi: e-mailed answers to questions April 5, 2015</t>
  </si>
  <si>
    <t>Missouri Revised Statutes, 1990, Chapter 105 Section 483, amended 1991, 1996, 1997, http://www.moga.mo.gov/mostatutes/stathtml/10500004831.html 
Missouri Revised Statutes, 1990, Chapter 105 Section 491, amended 1991, 1997, http://www.moga.mo.gov/mostatutes/stathtml/10500004911.html</t>
  </si>
  <si>
    <t>Missouri Revised Statutes, 1997, Chapter 105 section 473, amended 1998, 1999, 2006, 2010, http://www.moga.mo.gov/mostatutes/stathtml/10500004731.html</t>
  </si>
  <si>
    <t>All sources accessed on Feb. 8, 9, 2015:
Interview, Suzanne Bump, Massachusetts State Auditor, Boston, MA, Feb. 9 2015 by telephone and email;
Gregory W. Sullivan, a former Inspector General for Massachusetts and current Research Director for The Pioneer Institute. Interview conducted June 25, 2015.       
“Audit faults $35m in Medicaid outlays: State agency defends services for low-income immigrants,” Kay Lazar and Travis Andersen, Reporters, The Boston Globe, Boston, MA, Dec. 11, 2014.
http://www.bostonglobe.com/metro/massachusetts/2014/12/11/state-auditor-criticizes-million-questionable-claims-paid-for-health-coverage-immigrants/Oo9dlbNRTXfSxVrblxjnDP/story.html
“Audit finds widespread questionable spending by Department of Transitional Assistance, including benefits paid to the dead” by Jim Kinney, Reporter, Springfield Republican, MassLive, Springfield, MA, May 28, 2013.
http://www.masslive.com/business-news/index.ssf/2013/05/audit_finds_widespread_ebt_abuse_includi.html#incart_most-comments</t>
  </si>
  <si>
    <t>No such law exists. 
All sources accessed on Jan. 28, 2015:
Massachusetts Open Data Initiative 
http://www.mass.gov/governor/pressoffice/pressreleases/2012/2012530-governor-announces-big-data-initiative.html
 Sunlight Foundation, December, 2014 List of city, state governments with open data policies and laws; 
http://sunlightfoundation.com/policy/opendatamap/</t>
  </si>
  <si>
    <t>Michigan Lobby Registration Act 1978, Michigan Code Section 4.418 http://www.legislature.mi.gov/(S(aezmoly3gt303ghmwd04ssn2))/mileg.aspx?page=getobject&amp;objectname=mcl-Act-472-of-1978&amp;queryid=18393748                                       
Lobby Registration Act Manual 
http://www.michigan.gov/sos/0,4670,7-127-1633_11945---,00.html
Lobby Registration Act Thresholds
http://www.michigan.gov/sos/0,4670,7-127-1633_11945---,00.html</t>
  </si>
  <si>
    <t>Minnesota Statutes, Chapter 10A, Section 10A.04, 2014, https://www.revisor.mn.gov/statutes/?id=10A.04</t>
  </si>
  <si>
    <t>March 13, 2015, email interview with Gail Fenumiai, Division of Elections director; 
March 11, 2015, phone interview with Gregg Erickson, former director of research for the Legislature, founder of the Alaska Budget Report; 
FY2015 Enacted Budget for Governor's Office (includes Division of Elections), (https://www.omb.alaska.gov/ombfiles/15_budget/Gov/Enacted/15compsummary_gov.pdf), accessed March 15, 2015; 
FY2014 Enacted Budget for Governor's Office (includes Division of Elections), (https://www.omb.alaska.gov/ombfiles/14_budget/Gov/Enacted/14compsummary_gov.pdf); 
FY2013 Enacted Budget for Governor's Office (includes Division of Elections), (https://www.omb.alaska.gov/ombfiles/13_budget/Gov/Enacted/13compsummary_gov.pdf); 
FY2012 Enacted Budget for Governor's Office (includes Division of Elections) (https://www.omb.alaska.gov/ombfiles/12_budget/Gov/Enacted/12compsummary_gov.pdf)</t>
  </si>
  <si>
    <t>All sources accessed on Feb. 1, 2015:
Massachusetts lobbying law, as amended by Ch. 28 of the Acts of 2009
https://malegislature.gov/Laws/SessionLaws/Acts/2009/Chapter28
The state “lobbying law”
Massachusetts General Laws Ch. 3, Section 39 – 50, 1973
https://malegislature.gov/Laws/GeneralLaws/PartI/TitleI/Chapter3/Section39
https://malegislature.gov/Laws/GeneralLaws/PartI/TitleI/Chapter3/Section43</t>
  </si>
  <si>
    <t>Robert Scott, president of the Public Affairs Research Council of Louisiana, in-person interview, Feb. 21, 2015.
Barry Erwin, president of the Council for a Better Louisiana, in-person interview, Feb. 18, 2015.
Gov. Bobby Jindal, Executive Order BJ2015-1, accessed April 10, 2015.
http://www.gov.state.la.us/assets/docs/BJ%202015-%201%20BESE's%20Duty%20to%20Uphold%20the%20Accountability%20System%20and%20Offer%20Alternatives%20to%20the%20PARCC%20Test.pdf 
Jindal issues executive on PARCC tests; BESE responds, Amanda McElfresh and Barbara Leader, The Advertiser, Jan. 30, 2015.
http://www.theadvertiser.com/story/news/2015/01/30/just-in-jindal-issues-executive-order-on-parcc-tests/22603021/ 
Gov. Jindal issues executive order protecting parents’ right to opt out of Common Core testing, Danette Clark, EAGnews.org, Feb. 3, 2015.
http://eagnews.org/gov-jindal-issues-executive-order-protecting-parents-right-to-opt-out-of-common-core-testing/</t>
  </si>
  <si>
    <t>Maryland Annotated Code, Oct. 2014, General Provisions Article, Title 5, Subtitle 7, Lobbying, Registration with Ethics Commission. 5-705, 706, 707, 708 http://ethics.maryland.gov/download/general/Ethics%20Law.pdf
See a sample report here: https://lobby.ethics.state.md.us/print/pdf.cfm?page=activity&amp;regID=34257&amp;actID=48511</t>
  </si>
  <si>
    <t>Louisiana Revised Statutes 24:53. Registration of lobbyists with the board; compilation of information, passed 1993, effective Aug. 15, 1993, amended 1996, 1997, 1999, 2001 and 2008.
http://www.legis.la.gov/Legis/Law.aspx?d=84145 
Louisiana Administrative Code. Lobbyist Disclosure. Page 96, September 2014 
http://ethics.la.gov/Pub/Other/rules.pdf</t>
  </si>
  <si>
    <t>Eileen Canzian, politics editor, Baltimore Sun, telephone interview, 3/171/15; 
Noel Isama, Director, Transparency and Accountability, Common Cause, Md., email interview, 3/24/15; 
"Audit critical of Medicaid Procument, " Baltimore Sun article, 2/25/15 a sample of the agency's independence: http://www.baltimoresun.com/health/bs-hs-medicaid-audit-20150225-story.html)
Laura Johnson, Office of Legislative Audits, Maryland, Director of Fiscal Compliance Audits, by telephone, 5/28/15
Staff auditor opportunities: https://www.ola.state.md.us/top_pgs/Careers/careers_staffauditor.html accessed 5/28/15.</t>
  </si>
  <si>
    <t>Maine Revised Statutes Title 3, Chapter 15, Section 317, 1975. http://www.mainelegislature.org/legis/statutes/3/title3sec317.html</t>
  </si>
  <si>
    <t>Questions arose in 2014 over employment and management practices in Iowa Workforce Development, with one retiring judge saying administrative law judges, who rule on unemployment benefits cases, faced pressure under a politically appointed director, Teresa Wahlert. Additionally, the department’s former chief judge, Joe Walsh, has filed a lawsuit claiming he was illegally switched from a merit employee to an at-will employee in 2013 and then unfairly fired after standing up to Wahlert, who allegedly asserted a pro-employer bias over judges. 
Wahlert was also criticized for overstepping her bounds when an arbitrator ruled that she had not had the authority to promote a judge who had been demoted due to complaints about a hostile work force. Another lawsuit was filed against the state, Wahlert and two other judges in Iowa Workforce Development by an administrative law judge alleging that she was suspended in retaliation for criticizing management and defamed in a legislative hearing last summer. It was the third lawsuit filed by former Iowa Workforce Development employees naming Wahlert, who retired in January 2015.
An additional, unverified claim was raised in 2014 over an alleged attempt by the executive branch to influence the hiring of an administrative law judge. According to the former leader of the Iowa Public Employee Relations Board, the governor's former chief of staff and former legal counsel pressured the board to hire a judge under threat of a reduced budget. However, the communications were oral, without any email trail or a way to corroborate information outside of other board members stepping forward to verify. Board members did not come forward to confirm the allegations. The governor released statements denying attempts to influence hiring.
Although these claims are unverified and have not yet gone through the legal process, they do point to uncertainties and public concerns over the state of civil servants' independence from political influence.
Furthermore, Danny Homan, Council 61 president for the American Federation of State, County and Municipal Employees, noted that he did not believe public employees were as protected from political influences as he would hope, especially those not covered by a collective bargaining agreement. He objected to recent efforts to change positions from being covered by collective bargaining, or "merit" status, to "at-will" employees, who can then be fired.
Caleb Hunter, head of marketing and communications for the Iowa Administrative Services Division, said he didn't believe the switch to at-will status opens employees to political interference, because "there’s no data to support the assertion that individuals are being removed for political reasons."
While there may not be specific numbers to support the assertion that public employees have become more susceptible to political influence, there does appear to be significant public concern that such is the case, and the number of lawsuits filed by Iowa Workforce Development employees seems to point toward political interference issues.
A review by the Des Moines Register found that almost 300 state jobs were moved from merit to at-will status over a 36-month period, with 198 jobs reclassified in 2013 alone. Among the jobs switched were the chief administrative law judge and top administrators in the Iowa Department of Inspections and Appeals. The changes took place in the Health Facilities Division and the Investigations Division, which inspect and license health care facilities and providers and investigate alleged fraud in public assistance programs like Medicaid. Converting the positions to at-will not only means employees can be fired for nearly any reason, but also that the positions can be filled without advertising.</t>
  </si>
  <si>
    <t>Kentucky Revised Statutes Chapter 11A, Section 216, 2000 http://www.lrc.ky.gov/Statutes/statute.aspx?id=609 accessed 24 January 2015.
Kentucky Revised Statutes Chapter 11A, Section 221, 2000 http://www.lrc.ky.gov/Statutes/statute.aspx?id=610 accessed 24 January 2015.
Kentucky Revised Statutes Chapter 6, Section 821, 2014
http://www.lrc.ky.gov/Statutes/statute.aspx?id=43308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</si>
  <si>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Damon Thayer, Kentucky state Senate, Republican Senate Floor Leader, 23 January 2015, Frankfort, Kentucky, in-person interview.
Al Cross, University of Kentucky, director of the Institute for Rural Journalism and Community Issues and columnist for the Louisville Courier-Journal, 20 January 2015, Lexington, Kentucky, phone interview. 
In mainly red state of Ky., Dem. Governor embraces Obamacare, Wyatt Andrews, CBS News, 27 November 2013, http://www.cbsnews.com/news/in-mainly-red-state-of-ky-dem-governor-embraces-obamacare/, accessed 20 January 2015.
Search of Kentucky Executive Journal, Kentucky Secretary of State website, no date, http://apps.sos.ky.gov/executive/journal/%28S%28inagseodwgbqxyqx2giz1tns%29%29/journal2.aspx accessed 20 January 2015.
Judge: Health exchange suit can proceed, Ronnie Ellis, CNHI News Service/The Ashland Independent, 24 July 2014, http://www.dailyindependent.com/news/local_news/article_41b2d237-4edd-5141-adfd-212f664fc874.html?mode=jqm, accessed 20 January 2015.</t>
  </si>
  <si>
    <t>State Rep. Jim Ward, telephone interview May 10, 2015 Marge Aherns, incoming co-president Kansas League of Women Voters, telephone interivew May 15, 2015
"Brownback Rescinds Executive Orders That Offered Protection," Jonathon Shorman, Topeka Capital-Journal, Feb. 10, 2015: http://cjonline.com/news/2015-02-10/brownback-rescinds-executive-order-offered-protections-basis-sexual-orientation                                                  
Kansas Governor website: https://governor.ks.gov/media-room/executive-orders                                                                                                              
Kansas State Library website: https://kslib.info/Archive.aspx?ADID=107 
"Gov. Sam Brownback issues executive order on religious liberty after same-sex marriage ruling" by Bryan Lowrey, Wichita Eagle, July 7, 2015: http://www.kansas.com/news/politics-government/article26668207.html</t>
  </si>
  <si>
    <t>Pola Buckley, Maine State Auditor, 23 February 2015, Interview.
Agency Request, State of Maine Budget and Financial Management System, 29 December 2014, not available online.
DHHS loses track of millions in overpayments to long-term care providers, Kelley Bouchard, Portland Press Herald, 19 January 2014,
http://www.pressherald.com/2014/01/19/dhhs_loses_track_of_millions_in_overpayments_to_long-term_care_providers_/</t>
  </si>
  <si>
    <t>Ohio Revised Code 125.05 A-D, Competitive selection, 2008 (last amended Sept. 29, 2013): http://codes.ohio.gov/orc/125.05 
Ohio Revised Code 125.06, Issuing release and permit to agency to secure supplies or services, 1993, (last amended Sept. 22, 2008): http://codes.ohio.gov/orc/125.06 
Ohio Revised Code 9.312 A, Factors to determine whether bid is responsive and bidder is responsible, 2002: http://codes.ohio.gov/orc/gp9.312</t>
  </si>
  <si>
    <t>North Dakota Century Code, § 54-44.4-05, 1979 to 2011,  http://www.legis.nd.gov/cencode/t54c44-4.pdf.
NDCC, § 48-01.2-07, 2007, http://www.legis.nd.gov/cencode/t48c01-2.pdf.
NDCC, § 48-09-01, 1939 to 2011, http://www.legis.nd.gov/cencode/t48c09.pdf.
“North Dakota State Procurement Manual: Level 1 and 2 Small Purchase Procedures,” http://www.nd.gov/spo/legal/docs/2014%20OMB%20PROCUREMENT%20MANUAL%20-%20Level%201%20Manual%20Feb%202012.pdf, accessed Feb. 19, 2015.
NDUS Policies, Section 803.1, https://www.ndus.edu/makers/procedures/sbhe/default.asp?PID=19&amp;SID=9, accessed Feb. 19, 2015.
NDUS Procedures, Section 803.1, http://www.ndus.edu/makers/procedures/ndus/default.asp?PID=290&amp;SID=60, accessed Feb. 19, 2015.
NDCC, § 48-01.2-02.1, http://www.legis.nd.gov/cencode/t48c01-2.pdf.
NDCC, § 54-44.4-11, 2003 to 2007, http://www.legis.nd.gov/cencode/t54c44-4.pdf.
NDCC, § 54-44.4-02, 1979 to 2009, http://www.legis.nd.gov/cencode/t54c44-4.pdf.
NDCC, § 54-17-02, http://www.legis.nd.gov/cencode/t54c17.pdf.
NDCC, § 38-08-04.4, http://www.legis.nd.gov/cencode/t38c08.pdf.
NDCC, § 54-44.4-01(3), http://www.legis.nd.gov/cencode/t54c44-4.pdf.
NDCC, § 54-44.7-03, http://www.legis.nd.gov/cencode/t54c44-7.pdf.
NDCC, § 48-05-12, http://www.legis.nd.gov/cencode/t48c05.pdf?20150219213245.
NDCC, § 54-44.4-09, 1999 to 2005, http://www.legis.nd.gov/cencode/t54c44-4.pdf.
NDCC, § 44-08-01, http://www.legis.nd.gov/cencode/t44c08.pdf.
North Dakota Administrative Code,  § 4-12-08-01, 2004,  http://www.legis.nd.gov/information/acdata/pdf/4-12-08.pdf.
ND Admin. Code, § 4-12-08-02, 2004,  http://www.legis.nd.gov/information/acdata/pdf/4-12-08.pdf.
ND Admin. Code, § 4-12-08-03, 2004,  http://www.legis.nd.gov/information/acdata/pdf/4-12-08.pdf.
ND Admin. Code, § 4-12-08-04, 2004,  http://www.legis.nd.gov/information/acdata/pdf/4-12-08.pdf.
ND Admin. Code, § 4-12-08-05, 2004,  http://www.legis.nd.gov/information/acdata/pdf/4-12-08.pdf.
ND Admin. Code, § 4-12-08-06, 2004,  http://www.legis.nd.gov/information/acdata/pdf/4-12-08.pdf.
ND Admin. Code, § 4-12-08-07, 2004,  http://www.legis.nd.gov/information/acdata/pdf/4-12-08.pdf.
ND Admin. Code, § 4-12-08-08, 2004,  http://www.legis.nd.gov/information/acdata/pdf/4-12-08.pdf.
ND Admin. Code, § 4-12-08-09, 2004,  http://www.legis.nd.gov/information/acdata/pdf/4-12-08.pdf.
ND Admin. Code, § 4-12-08-10, 2004,  http://www.legis.nd.gov/information/acdata/pdf/4-12-08.pdf.
ND Admin. Code, § 4-12-08-11, 2004,  http://www.legis.nd.gov/information/acdata/pdf/4-12-08.pdf.
ND Admin. Code, § 4-12-08-12, 2004,  http://www.legis.nd.gov/information/acdata/pdf/4-12-08.pdf.
ND Admin. Code, § 4-12-08-13, 2004,  http://www.legis.nd.gov/information/acdata/pdf/4-12-08.pdf.</t>
  </si>
  <si>
    <t>Sue Dinsdale, Executive Director, Iowa Citizens Action Network, February 4, 2015, Telephone Interview.
Executive Order 81, Gov. Terry Branstad, May 15, 2013
https://governor.iowa.gov/wp-content/uploads/2013/05/ExecutiveOrder81.pdf
Executive Order 82, Gov. Terry Branstad, Aug. 20, 2013
https://governor.iowa.gov/wp-content/uploads/2013/08/Executive-Order-82.pdf
Executive Order 83, Gov. Terry Branstad, Oct. 16, 2013
https://governor.iowa.gov/wp-content/uploads/2013/10/EO-83.pdf
Executive Order 84, Gov. Terry Branstad, Feb. 17, 2014
https://governor.iowa.gov/wp-content/uploads/2014/02/EO-84.pdf
Executive Order 85, Gov. Terry Branstad, March 24 2014
https://governor.iowa.gov/wp-content/uploads/2011/05/Executive-Order-85.pdf
Governor orders training for Toledo home staff, appoints task force to study operations, O. Kay Henderson, Radio Iowa, Aug. 20, 2014  http://www.radioiowa.com/2013/08/20/governor-orders-training-for-toledo-home-staff-appoints-task-force-to-study-operations/ 
Iowa Lawmakers: Make cronyism, secret settlements illegal, Jason Clayworth, Des Moines Register, Sept. 30, 2014  http://www.desmoinesregister.com/story/news/investigations/2014/09/30/secret-settlements/16486511/</t>
  </si>
  <si>
    <t>Interview: John Krull, chairman of the journalism department at Franklin College, Franklin, and executive editor of The StatehouseFile, a Statehouse student reporting program. 
StateImpact article, Dec. 12, 2014, Here’s What Will Happen With CECI Responsibilities, Personnel, by Rachel Morello, http://indianapublicmedia.org/stateimpact/2014/12/12/ceci-responsibilities-personnel/.
Indianapolis Star article, Nov. 17, 2013, Pence, Ritz at odds over new education agency, by Barb Berggoetz, http://www.indystar.com/story/news/education/2013/11/17/pence-ritz-at-odds-over-new-education-agency-/3617949/..</t>
  </si>
  <si>
    <t>Libby Carlin, Kentucky Auditor of Public Accounts Office, assistant state auditor and certified public accountant,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Commonwealth of Kentucky Operating Budget 2015-16 Volume 1 (pages 42-43), Kentucky Office of the State Budget Director, 1 July 2014, http://www.osbd.ky.gov/NR/rdonlyres/69F0EBA4-3229-4F76-8AAF-4F657181F1ED/0/1416BOCVolumeIA.pdf. accessed 24 January 2015.</t>
  </si>
  <si>
    <t xml:space="preserve">Illinois Governor's Office, website, accessed April 17, 2015. https://www2.illinois.gov/gov/Pages/default.aspx
Rauner spends 1st full day as governor on ethics, reversal of Quinn actions, Monique Garcia, Rick Pearson, and Ray Long, The Chicago Tribune, Jan. 13, 2015, http://www.chicagotribune.com/news/local/breaking/ct-bruce-rauner-illinois-governor-met-0114-20150113-story.html#page=1 
Executive Order No. 15-13, Executive Order Respecting State Employees' Freedom of Speech, February 9, 2015, https://www.illinois.gov/Government/ExecOrders/Documents/2015/ExecutiveOrder2015-13.pdf 
Andy Shaw, president and chief executive officer, Better Government Association, interview by email June 17, 2015. </t>
  </si>
  <si>
    <t>State Finance Law Article 11, Section 163, subsection 6, no date available, http://www.nysl.nysed.gov/libdev/excerpts/stf163.htm</t>
  </si>
  <si>
    <t>Purchases and contracts (1931) NC GS 143-49-53.http://www.ncleg.net/gascripts/Statutes/StatutesTOC.pl?Chapter=0143</t>
  </si>
  <si>
    <t>Scott Frank, Legislative Post Auditor, telephone interview Feb. 13, 2015                             
"State audits being delayed because of lack of auditors," Associated Press, July 24, 2014: http://www2.ljworld.com/news/2014/jul/24/state-audits-being-delayed-because-lack-auditors/                                                                                                                                           
Kansas Governor's Budget Report: http://budget.ks.gov/publications/FY2014/FY2014_GBR_Vol1--Corrected_1-28-2013.pdf</t>
  </si>
  <si>
    <t>N.J.S.A. 52:34, Sections-6 (Purchases or contracts payable out of state funds; public advertisements for bids), http://law.onecle.com/new-jersey/52-state-government-departments-and-officers/34-6.html
N.J.S.A. 52:34, Sections-7 (State bid advertising thresholds), http://law.onecle.com/new-jersey/52-state-government-departments-and-officers/34-7.html
N.J.S.A. 52:34, Sections-9 (Subject matter making advertising unnecessary under s. 52:34-8), http://law.onecle.com/new-jersey/52-state-government-departments-and-officers/34-9.html
N.J.S.A. 52:34, Sections-10 (Circumstances under which advertising is unnecessary under s. 52:34-8), http://law.onecle.com/new-jersey/52-state-government-departments-and-officers/34-10.html
N.J.S.A. 52:34-12 : State advertisement for bids. http://law.onecle.com/new-jersey/52-state-government-departments-and-officers/34-12.html
2/18/11 Treasury Circular: http://www.state.nj.us/infobank/circular/cir1114x.pdf</t>
  </si>
  <si>
    <t>Mary Mosiman, Iowa auditor, Feb. 12, 2015, telephone interview
Detailed Budget Book - fiscal years 2016-2017, Governor's budget recommendations, Iowa Department of Management, accessed April 21, 2015  http://www.dom.state.ia.us/state/budget_recommendations/index.html
Iowa Electronic Employee Directory, accessed April 8, 2015
http://phonebook.iowa.gov/default.aspx</t>
  </si>
  <si>
    <t>NMSA &gt; CHAPTER 13 Public Purchases and Property &gt; ARTICLE 1 Procurement &gt; 13-1-102. Competitive sealed bids required. (2007) 
http://public.nmcompcomm.us/nmnxtadmin/NMPublicLink.aspx?jd=13-1-102</t>
  </si>
  <si>
    <t>Kim Chandler, the Associated Press, government reporter in Montgomery, Ala., Feb. 4, 2015, telephone interview.
Ed Packard, Alabama Secretary of State’s Office, director of elections, Feb. 6, 2015, telephone interview.
Mike Cason, Al.com, state government reporter, April 12, 2015, telephone interview.</t>
  </si>
  <si>
    <t>Interview: Paul Joyce, state examiner, Indiana Board of Accounts, Feb. 2, 2015, by phone. 
Advance Indiana article: State Board of Accounts staff slashed 30 percent in past 10 years due to budget cuts," Oct. 20, 2014 (www.advanceindiana.blogspot.com)
Anderson Herald Bulletin, "State Board of Accounts suspends some government audits," by Stuart Hirsch, Oct. 12, 2014. http://www.heraldbulletin.com/news/state_news/state-board-of-accounts-suspends-some-government-audits/article_8a9e07af-e427-5503-97d7-7474485a5296.html
Indiana House Bill 1104, https://iga.in.gov/legislative/2015/bills/house/1104</t>
  </si>
  <si>
    <t>Idaho Gov. Butch Otter’s executive orders page, Idaho governor’s website, accessed Jan. 19, 2015, http://gov.idaho.gov/mediacenter/execorders/index.html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Jon Hanian, press secretary to the governor, interviewed in his office at the Idaho Capitol, Monday, Dec. 29, 2014</t>
  </si>
  <si>
    <t>Jim Dahlquist, administrative manager for the Illinois Office of the Auditor General; email interview received April 3, 2015
Illinois Budget Book, Fiscal 2016, released February 2015, http://www2.illinois.gov/gov/budget/Documents/Budget%20Book/Budget%20Book%20FY16/FY2016IllinoisOperatingBudgetBook.pdf 
Illinois Agency Fact Sheets, Fiscal 2014, accessed April 15, 2015
http://www2.illinois.gov/gov/budget/Documents/Budget%20Book/FY%202014/FY2014AgencyFactSheets.pdf
Dr. Kent Redfield, emeritus professor of political science at the University of Illinois at Springfield, phone interview July 7, 2015.</t>
  </si>
  <si>
    <t>K.S.A. 46-268, Reports filed by lobbyists, 1974: http://ethics.ks.gov/statsandregs/46-268.html 
K.S.A. 46-269, content of report, 1974: http://ethics.ks.gov/statsandregs/46-269.html
---
Peer Reviewer sources:
Kansas Legislative Research Department, "2015 Supplement II to Preliminary Summary," of session law, page 39.</t>
  </si>
  <si>
    <t>New Hampshire Statutes, Title I, Sections 21-I:11-(2);(3); 21-I:11-b; 2014
http://www.gencourt.state.nh.us/rsa/html/I/21-I/21-I-mrg.htm
Adm 600, Department of Administrative Services Procedural Rules,“Plant and Property Management Rules,” Section 609.02 (a)-(i), 2013 http://www.gencourt.state.nh.us/rules/state_agencies/adm600.html
Michael Connor, New Hampshire Department of Administrative Services, deputy commissioner, Feb. 2, 2015, Lowell, Mass., phone
Dave Solomon, New Hampshire Union Leader, business reporter, former editor Nashua Telegraph, Feb. 6, 2015, Lowell, Mass., phone
NH judge: Liquor lawsuit worthy about illegal awarding of contract, Kathryn Marchocki, New Hampshire Union Leader, July 18, 2014 http://www.unionleader.com/apps/pbcs.dll/article?AID=/20140719/NEWS02/140718974/0/Animals</t>
  </si>
  <si>
    <t>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t>
  </si>
  <si>
    <t>Indiana Code 2-7-3-1, filing requirement; https://iga.in.gov/legislative/laws/2014/ic/titles/002/. 
Indiana Code 2-7-3-3, activity report contents; https://iga.in.gov/legislative/laws/2014/ic/titles/002/.
House Enrolled Act 1002, revised state ethics law, https://iga.in.gov/legislative/2015/bills/house/1002#digest-heading.</t>
  </si>
  <si>
    <t>Iowa Code 68B.38  "Government Ethics and Lobbying — Lobbyist’s client reporting," Code of Iowa updated as of January 2015,
https://www.legis.iowa.gov/docs/code/2015/68B.pdf</t>
  </si>
  <si>
    <t xml:space="preserve">NRS 3.240, TITLE 1 STATE JUDICIAL DEPARTMENT, District Courts, Written decisions
http://law.justia.com/codes/nevada/2010/title1/chapter3/nrs3-240.html
Phone interview 1/22/15 with Janette Bloom, retired chief clerk, Nevada Supreme Court
Phone interview 1/23/15 with Michael Sommermeyer, PIO, Nevada Supreme Court </t>
  </si>
  <si>
    <t>Idaho Code Section 67-6619, Reporting by Lobbyists, 2008, amended 2010
http://legislature.idaho.gov/idstat/Title67/T67CH66SECT67-6619.htm</t>
  </si>
  <si>
    <t>Minnesota Statutes, Chapter 10A, Section 10A.09, 2014, https://www.revisor.mn.gov/statutes/?id=10a.09</t>
  </si>
  <si>
    <t>No such law exists. 
There is however: 
State Government - Open Data Policy - Council on Open Data, April 2014, http://mgaleg.maryland.gov/webmga/frmMain.aspx?pid=billpage&amp;stab=02&amp;id=SB0644&amp;tab=subject3&amp;ys=2014rs
Confirmed with Jennifer Bevan-Dangel, Executive Director, Common Cause of Maryland, Interview by phone, 2/24/15</t>
  </si>
  <si>
    <t>Illinois Compiled Statutes, Lobbyist Registration Act, 25 ILCS 170, Sec. 6, January 1, 2014, http://www.ilga.gov/legislation/ilcs/ilcs3.asp?ActID=465&amp;ChapterID=6</t>
  </si>
  <si>
    <t>The Election Bureau of the Secretary of State's office is a relatively small agency with seven employees. It consists of a manager, an attorney devoted to election law, a coordinator of our electronic voter database called the Statewide Voter Registration System, and four election specialists who are cross trained in the areas of election administration, campaign finance, and voter registration, according to a spokesman for the Secretary of State’s office. Its budget for 2016 is $8,432, while the Secretary of State's office is budgeted for $1.13 million. 
  “They do a good job with what they have, but we’d like to see more funding and more staff,” said Julie Archer, who lobbies for the Citizens Action Group.
  There have been complaints that the election commission has not been as aggressive as it should have been, said Phil Kabler, statehouse correspondent for the Charleston Gazette, “but I’m not sure whether that’s a factor of resources or motivation.” Complicating the problem is the law forbidding the election bureau from commenting on any investigation, making it impossible for citizens to know how much or how little the agency is actually doing, he added.</t>
  </si>
  <si>
    <t>Hawaii Revised Statutes, Title 8, chapter 97, Section 2.5, Renewal of registration, 2014, http://www.capitol.hawaii.gov/hrscurrent/Vol02_Ch0046-0115/HRS0097/HRS_0097-0002_0005.htm</t>
  </si>
  <si>
    <t>No such law exists
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</si>
  <si>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Montana Code Annotated title 3, chapter 2, part 6, section 1, 1947, http://leg.mt.gov/bills/mca/3/2/3-2-601.htm
Hon. Blair Jones, Judicial Standards Commission, Chairman, 10 February 2015, Columbus, Montana, email
Susan Lupton, State Law Library of Montana, Reference Librarian, 12 June 2015, Helena, Montana, email
Ballantyne v. Anaconda Co., 574 P.2d 582 (Mont. 1978), Supreme Court of Montana, February 3, 1978, https://www.courtlistener.com/opinion/876745/ballantyne-v-anaconda-co/
In Re the Marriage of Jensen, 193 Mont. 247 (Mont. 1981), Supreme Court of Montana, July 17, 1981, https://casetext.com/case/in-re-the-marriage-of-jensen?page=252
Steinmetz v. Roberts, 196 Mont. 311 (Mont. 1981), Supreme Court of Montana, December 1, 1981, https://casetext.com/case/steinmetz-v-roberts</t>
  </si>
  <si>
    <t>Government Transparency and Campaign Finance Act -O.C.G.A. § 21-5-71 (b)(7) 2013
http://www.ethics.ga.gov/wp-content/uploads/2011/08/2014-B%20GA%20Govt%20Transparency%20and%20Campaign%20Finance%20Act%20effective%20Januay%2031%202014%20INCORPORATING%20HB310%20and%20SB297%20FINAL.pdf
Commission website registry - http://ethics.ga.gov/filer-information/lobbyists/</t>
  </si>
  <si>
    <t>Rachel Hibbard, Office of the Hawaii State Auditor, deputy auditor, 27 January 2015, Honolulu, Hawaii, telephone
Hawaii Office of the Auditor, Annual Report for 2014, 23 March 2015, http://files.hawaii.gov/auditor/Reports/2015/2014AnnualReport.pdf
Reports, Hawaii Office of the Auditor, accessed 1 February 2015, http://auditor.hawaii.gov/reports/
Financial audits, Hawaii Office of the Auditor, accessed 1 February 2015,
http://auditor.hawaii.gov/financial-audits/
Looking for a Great Read? Try the Auditor’s Annual Report, Neal Milner, Civil Beat, columnist, 30 April 2015, http://www.civilbeat.com/2015/04/neal-milner-looking-for-a-great-read-try-the-auditors-annual-report/</t>
  </si>
  <si>
    <t>All sources accessed on Jan. 18, 2015
Massachusetts financial disclosure law, M.G.L. Ch. 268B, section 5, (b) and (c) 
https://malegislature.gov/Laws/GeneralLaws/PartIV/TitleI/Chapter268B/Section5
sample financial interest form for 2013:
http://www.mass.gov/ethics/about-the-commission/organization/the-legal-division/financial-disclosure-law-information/cy-2013-sfi-form-final.pdf
the statue includes all elected officials; see M.G.L. Ch. 268B section 1:  
http://www.mass.gov/ethics/laws-and-regulations/rules-and-regulations-governing-the-commission/
the statute includes all elected state officials: "Public official", a person who holds a public office.
The state Ethics Commission rules and regulations mention members of the General Court, which is what the Legislature is called in Massachusetts, as being covered by the statute:
Governmental Body means: any state or county agency, authority, board, bureau, commission, council, department, division, or other entity, including the general court and the courts of the Commonwealth, whether or not located within, or subject to the control of, a larger Governmental Body.</t>
  </si>
  <si>
    <t>National State Auditors Association – Georgia Peer Review, September 24, 2014
http://www.audits.ga.gov/files/NSAA_Peer_Review_Report_2014.pdf
Georgia State Budget Proposal 2016 - https://opb.georgia.gov/sites/opb.georgia.gov/files/related_files/site_page/FY_2016_GovernorsBudgetReport.pdf
Interview with former State Auditor Russel Hinton,March 5, 2015
Interview with Dr. Carolyn Bourdeaux, Director, Center for state and local finance, Georgia State University, March 6, 2015</t>
  </si>
  <si>
    <t>Missouri Constitution, 1875, Article V section 12, amended 1970, 1976, http://www.moga.mo.gov/MoStatutes/ConstHTML/A050121.html
Missouri Revised Statutes, 1939, Chapter 477 section 30, amended 1943, 1973, 1978, http://www.moga.mo.gov/mostatutes/stathtml/47700000301.html
Rules of Criminal Procedure, 1979, Rule 30.25(b), revised 1983, http://www.courts.mo.gov/courts/ClerkHandbooksP2RulesOnly.nsf/c0c6ffa99df4993f86256ba50057dcb8/e91ca566dc4b4a7686256ca600521497?OpenDocument</t>
  </si>
  <si>
    <t>The Secretary of State's office itself says it has sufficient resources to monitor and enforce election laws, ensure ballot tabulation equipment is working properly, certify and train county election administrators and respond to citizen complaints. Additional monitoring would require more staff and resources than are currently available.
 The agency has about 315 full-time equivalent employees and had a budget of $82.6 million in 2013-15. But the League of Women Voters of Washington does not agree that the agency has enough resources to provide adequate oversight, as a result of the state budget cuts that have affected many agencies.</t>
  </si>
  <si>
    <t>The board structure protects it from political interference. The Virginia Retirement System has a nine-member board, five of whom are appointed by the governor and four by the General Assembly. The members have staggered five-year terms. None may be elected or appointed officials and only a couple can be state employees.
The chief investment officer reports to the board, not to the governor or legislature, which protects the investment decisions from political interference.
Finally, the Joint Legislative Audit and Review Commission checks on the management, investments, governance and actuarial policies of the retirement system. The commission publishes semi-annual investment reports, biennial status reports and quadrennial actuarial reports.
The board shows awareness of its fiduciary responsibilities and relies on its committees and their recommendations.
VRS faced some allegations of political involvement during the investigation of former Gov. Bob McDonnell. VRS had bought some stock in the company owned by Jonnie Williams, who gave over $170,000 in gifts and loans to McDonnell and his family. A newspaper account says VRS bought $289,000 in stock and sold it incrementally over three months, realizing an $87,581 loss. The purchase was made as part of the public equity trading done to realize short-term gains at VRS. “They determined it was a dog – it was bought as one of a group of up-and-comers in a fund that made a lot of money, but this one was a bigger dog than the others,” Jordan said. The allegations were baseless -- the VRS hadn't acquired the stock under pressure from the McDonnell administration.</t>
  </si>
  <si>
    <t>In practice, there is no statewide ethics entity. 
For the Legislature's Ethics Committee, there is no staff to speak of that is distinct from the Legislature's staff.
The Arizona Judicial Ethics Advisory Committee members are appointed by the Arizona Supreme Court Chief Justice. One of the nine members comes from the public, the other eight from the judiciary. 
There have not been any documented cases of cronyism, nepotism or patronage with regard to the appointments.</t>
  </si>
  <si>
    <t>Since there is no such entity, there is no staff. 
 The Attorney General's office, which investigates allegations of election law violations, appears to have sufficient staff, if only because there are few allegations. There were two in the 2014 election year, both alleging inadequate detail about the financing of yard signs. According to the Attorney General's website, as of April 15, the cases had not been resolved.</t>
  </si>
  <si>
    <t>112.3215 Lobbying before the executive branch, 2014,  http://www.leg.state.fl.us/statutes/index.cfm?App_mode=Display_Statute&amp;Search_String=112.32155&amp;URL=0100-0199/0112/Sections/0112.3215.html
11.045 Lobbying before the Legislature, 2014, http://www.leg.state.fl.us/statutes/index.cfm?App_mode=Display_Statute&amp;Search_String=11.0455&amp;URL=0000-0099/0011/Sections/0011.045.html</t>
  </si>
  <si>
    <t>John Tenewitz, General council for the auditor general, interviewed by phone April 17, 2015
Kurt Wenner, Vice President of Research of Florida TaxWatch, interviewed by phone April 29, 2015
Audit uncovers more problems at Leon School, Talahassee Democrat, Dec. 11, 2014, http://www.tallahassee.com/story/news/politics/2014/12/10/audit-uncovers-problems-leon-schools/20214729/</t>
  </si>
  <si>
    <t>106.08 Contributions; limitations on, 2014, http://www.leg.state.fl.us/Statutes/index.cfm?App_mode=Display_Statute&amp;Search_String=&amp;URL=0100-0199/0106/Sections/0106.08.html
Ben Wilcox, Integrity Florida, Research Director (and a lobbyist himself), March 9, 2015, phone interview 
Mark Herron, Tallahassee attorney considered top expert on Florida election law, interviewed by phone March 18, 2015</t>
  </si>
  <si>
    <t>The Lt. Governor's Office, which includes oversight of elections, campaign finance and lobbyist regulation, has nine employees. A large majority of staff time in the office is spent on election-related matters, but the office does not have specific funding numbers for election-specific work.  The office is not facing any backlog and there has not been any sharp decrease or increase in funding in recent years.  The most recent budget allocation to the Lt. Governor's office was $1,034,273.64 during the 2014 fiscal year. The previous fiscal year it was $1,130,139.64.</t>
  </si>
  <si>
    <t>Jon Offredo, News Journal reporter, in-person interview,  February 17, 2015;
Jen Rini, "Auditor: Staff has already taken 'drastic hit'" , delaware.newszap.com, February 20, 2014: http://bit.ly/1MtKx62
Jon Offredo, "Wagner wins seventh auditor race", delawareonline.com, November 5, 2014, http://delonline.us/1LqA6w9; 
Jonathan Starkey, "Auditor says lawmakers are jeopardizing investigations", delawareonline.com, February 19, 2014: http://delonline.us/1CkWkup;</t>
  </si>
  <si>
    <t>Georgia Government Transparency and Campaign Finance Act, effective January 31, 2014, O.C.G.A. § 21-5-41, http://www.ethics.ga.gov/wp-content/uploads/2011/08/2014-B%20GA%20Govt%20Transparency%20and%20Campaign%20Finance%20Act%20effective%20Januay%2031%202014%20INCORPORATING%20HB310%20and%20SB297%20FINAL.pdf
 In person interview with William Perry, Executive Director, Common Cause Georgia, January 23, 2015;
 E-mail from Maria Bazile, Compliance and Education manager with the Georgia Government Transparency and Campaign Finance Commission, June 11, 2015.</t>
  </si>
  <si>
    <t>The Secretary of State’s Office oversees election responsibilities through its elections division, which according to the office website, provides assistance and advice to election officials on the proper conduct of elections. This includes hosting seminars and election schools, providing calendars, ballot certification, primary election funding, and legal interpretations of election laws to election officials.  
The division also maintains the Texas Election Administration Management (TEAM) System, an online, compliant, voter registration application designed for county officials to maintain accurate and efficient voter registration rolls under the standards of the 2002 How America Votes Act (HAVA).  
Overall, the Secretary of State’s Office has reduced full-time employees from 221 to 203 from Sept. 1, 2013, to August 2014.  Alicia Pierce, communications director for the Secretary of State, said the election component has adequate staffing to carry out its duties, but Elaine Wiant, Texas president for the League of Women Voters, said the elections oversight entity has inadequate resources to carry out the job it needs to be doing.
“The Secretary of State’s Office does not have the resources it needs,” said Wiant, who contends that the agency should be doing far more in voter education, particularly on how voters comply with the state’s photo ID requirement.  Wiant said she would like to see the office send out postcards in advance of each election with details on polling locations and similar information.</t>
  </si>
  <si>
    <t>There is no indication that cronyism, nepotism or patronage has been a problem in recent history in any of the ethics offices, according to leaders from each office. 
A Google search turned up no instance of violations over the study period.</t>
  </si>
  <si>
    <t>The State Retirement Systems are considered an independent entity under Utah law which insulates it from political interference. The state retirement fund has been structured as an independent trust fund managed by an independent board. By statute, the legislature cannot access trust funds. An independent board and staff oversee the funds. Such independence may also preclude oversight to check for political interference because the system is also exempt from the state's open meetings and records laws. The Wall Street Journal has cited the fund as an “blueprint” of how states should structure pension systems.</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</si>
  <si>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National State Auditors Association, May 18, 2012: http://www.leg.state.co.us/OSA/coauditor1.nsf/Quality%20Control%20Review.pdf?OpenFileResource</t>
  </si>
  <si>
    <t>Under the investment process used, it would be close to impossible for political interference to occur. Treasury Department staff play no part in investment decisions, which at any rate are primarily made by the consultant firm, which is based out of state. At least in recent memory, no one has suggested any political interference in pension investment decisions.</t>
  </si>
  <si>
    <t>15 Del. Code, Chapter 80 § 8010 (a),  http://1.usa.gov/1uh209J,  effective October 11, 1990</t>
  </si>
  <si>
    <t>Phone interview with Robert G. Jaekle, Republican state auditor, 2002-2011, Feb. 27, 2015, from Stratford.
"State continues to shrink backlog of ‘whistleblower’ complaints," by Keith M. Phaneuf, CT Mirror, Jan. 30, 2015, http://ctmirror.org/2015/01/30/state-continues-to-shrink-backlog-of-whistleblower-complaints/
Auditors of Public Accounts website, (accessed frequently, most recently June 18, 2015), http://www.cga.ct.gov/apa/about-history.asp</t>
  </si>
  <si>
    <t>Political Reform Act of 1974, Government Code § 85702 (Amended 2001)
http://leginfo.legislature.ca.gov/faces/codes_displaySection.xhtml?lawCode=GOV&amp;sectionNum=85702.</t>
  </si>
  <si>
    <t>Margarita Fernández, Chief of Public Affairs, California State Auditor, March 18, 2015, Sacramento, email
California State Auditor, Other Career Opportunities web page, accessed on April 22, 2015
https://www.bsa.ca.gov/opportunities/career
California State Auditor, Workforce Analysis, May 2014</t>
  </si>
  <si>
    <t xml:space="preserve">Election-year allegations more than four years ago that then-Gov. Rick Perry’s appointees influenced investment decisions at the Teacher Retirement System – detailed in the first State Integrity Project in 2012 – stirred lingering concerns that the big retirement funds could be subject to political meddling.  
But experts say there have been no serious discussions about political heavy-handedness since the last controversy in 2010, and most of the latest talk about retirement systems has come in legislative debates on how to keep them solvent in coming years.   </t>
  </si>
  <si>
    <t>Colorado Constitution, ARTICLE XXVIII, Campaign and Political Finance, Section 3, contribution limits: http://tornado.state.co.us/gov_dir/leg_dir/olls/constitution.htm#ARTICLE_XXVIII_Section_3
 FAIR CAMPAIGN PRACTICES ACT, C.R.S. 1-45-103.7, (2014): http://www.lexisnexis.com/hottopics/colorado/?app=00075&amp;view=full&amp;interface=1&amp;docinfo=off&amp;searchtype=get&amp;search=C.R.S.+1-45-103.7</t>
  </si>
  <si>
    <t>Connecticut General Statutes (C.G.S,) Title 9, Chap. 155, Sec. 9-610, subsections (e) through (k), 1986. http://search.cga.state.ct.us/surs/sur/htm/chap_155.htm#sec_9-610</t>
  </si>
  <si>
    <t>Those who monitor Tennessee’s pension system say it has enough legislative oversight and safeguards in place to keep investment decisions from being swayed by politics. That doesn’t mean that politics doesn’t play a role in how the Tennessee Consolidated Retirement System operates—the pension system itself has gone through controversial legislative changes in recent years where the state moved to hybrid pension plan. Those changes prompted an outcry among state employees, teachers unions and some Democrats. 
 But as far as investments are concerned, the system has a lot of protections in place to make sure that politics doesn’t sway decision makers. 
 For one thing, state law and the TCRS’s investment policy have restrictions on the types and the amount of investments that can be made in various markets. Also, the TCRS is known for being risk-averse compared to many of the other states.
 With more than $42 billion in assets, TCRS has been ranked among the top-funded state pension programs in the nation. 
 One lobbyist who monitors the pension system on behalf of his clients said he believes decisions are protected from political interference.
 “Obviously you have to consider that the state treasurer is an appointee of the legislature, so I don’t know if there is any way to say that there is absolutely no politics involved, said Jerry Winters, a longtime lobbyist for the Tennessee Education Association and who now works for the Tennessee Retired Teachers Association. However, Winters said that he believes the treasurer “has been as transparent as any public official can be about how the investment process works.”
 “I’ve been monitoring this for a long time, and I’ve never gotten the sense that anybody’s putting political pressure to direct investments in a certain direction,” Winters said. “I really think there are some built-in safeguards. The legislature has a group called the Fiscal Review Committee that looks at contracts, but they’re also supposed to be the overall watchdog. You have safeguards through the state comptroller’s office. Personally, I’ve always been one to be skeptical when large amounts of money are involved, but I’ve seen no sign that they’ve been overtly political with any of their investments.”
 “By state statute we have a fiduciary duty to act on the highest ethical standard based on the best interest of the beneficiaries of the trust,” said Jennifer Selliers, Compliance Officer for the Tennessee Department of Treasury. “I preach that consistently to the team, and I have not ever in my two years here seen political influence upon their investment decisions.”
 A state lawmaker, who sits on a legislative committee that has oversight over the Tennessee Consolidated Retirement System and who is also on the TCRS Board of Trustees, agreed with Selliers.
 “They are an independent group under the Treasurer,” said Rep. Charles Sargent. He said that he had never seen any political interference and noted that the pension system has been rated among the best in terms of its funding.</t>
  </si>
  <si>
    <t>The Ethics Commission office staffing is stable, with little turnover. The most recent director filled that role for more than 17 years, and the general counsel also has been with the office for many years, for instance. 
The Ethics Commission began a search for a new director in 2014 and recommended Thomas B. Albritton, who had been a lawyer in private practice for 23 years. In March 2015, the state Senate confirmed Albritton’s appointment unanimously and without controversy. 
No cases of nepotism, cronyism or patronage could be documented during the study period.</t>
  </si>
  <si>
    <t xml:space="preserve">Jay Barth, Professor of Politics at Hendrix College, February 7, 2015, telephone interview.
Roger Norman, Legislative Auditor, February 2, 2015, telephone interview.
Jon Moore, Deputy Legislative Auditor, February 2, 2015, telephone interview. 
Max Brantley, Senior Editor Arkansas Times, January 20, 2015, telephone interview. </t>
  </si>
  <si>
    <t>Ark. Code 7-6-201 (14-A), 203 (a-c, f), "Political Financing," 1975
http://law.justia.com/codes/arkansas/2012/title-7/chapter-6/subchapter-2/section-7-6-201/
http://law.justia.com/codes/arkansas/2012/title-7/chapter-6/subchapter-2/section-7-6-203/
Act 1280 of 2015, "An Act to Amend the Ethics Laws of the State of Arkansas," Sections 5, 7, 2015; Ark. Code 7-6-203 
http://www.arkleg.state.ar.us/assembly/2015/2015R/Acts/Act1280.pdf</t>
  </si>
  <si>
    <t>A 100 score is earned if there are no documented cases of nepotism, cronyism, and patronage within the ethics entity. Hirings, firings, and promotions are based on merit and performance.
A 50 is earned if occasionally there are documented cases of nepotism, cronyism, and patronage. Family members or friends occasionally benefit from favorable positions or other favorable treatment.
A 0 is earned if there are frequent documented cases of nepotism, cronyism, and patronage occurring in hiring, firing and promotions.</t>
  </si>
  <si>
    <t>Minnesota Statutes, Chapter 546, Section 546.27, 2014, https://www.revisor.mn.gov/statutes/?id=546.27
Minnesota Statutes, Chapter 480, Section 480.06, 2014, https://www.revisor.mn.gov/statutes/?id=480.06
Minnesota Statutes, Chapter 480A, Section 480A.08, 2014, https://www.revisor.mn.gov/statutes/?id=480A.08
Peter Knapp, Co-Director of Clinics, William Mitchell College of Law, 11 March 2015, St. Paul, Minnesota, phone interview</t>
  </si>
  <si>
    <t>TITLE 24. GOVERNMENT - STATE ADMINISTRATION ARTICLE 6. COLORADO SUNSHINE LAW PART 3. REGULATION OF LOBBYISTS C.R.S. 24-6-302 (2014), Disclosure statements: http://www.lexisnexis.com/hottopics/colorado/?app=00075&amp;view=full&amp;interface=1&amp;docinfo=off&amp;searchtype=get&amp;search=C.R.S.+24-6-302: 
Colorado Constitution, Amendment 41, Section 3. Gift ban, (4), accessed April 28, 2015: http://www.sos.state.co.us/pubs/info_center/laws/ArticleXXIX.html</t>
  </si>
  <si>
    <t>Mississippi Supreme Court, Mississippi Rules of Appellate Procedure.
https://courts.ms.gov/rules/msrulesofcourt/rules_of_appellate_procedure.pdf</t>
  </si>
  <si>
    <t>C.G.S., Title I, Chap. 10, Sec. 1-96 of the 2014 Supplement to the Connecticut General Statutes. 1977. http://www.cga.ct.gov/current/pub/chap_010.htm#sec_1-96</t>
  </si>
  <si>
    <t>No such law exists.
29 Del. C. 5835, http://1.usa.gov/16n5BHJ, First Approved July 26, 1995, amended in July 1995 and August 2012</t>
  </si>
  <si>
    <t>Arizona Revised Statutes, Title 41 Chapter 7 Article 8.1-1232.02, Expenditure reporting; principals and lobbyists; gifts, http://www.azleg.gov/FormatDocument.asp?inDoc=/ars/41/01232-02.htm&amp;Title=41&amp;DocType=ARS
Arizona Revised Statutes, Title 41 Chapter 7 Article 8.1-1232.03, Expenditure reporting; public bodies and public lobbyists; gifts, http://www.azleg.gov/FormatDocument.asp?inDoc=/ars/41/01232-03.htm&amp;Title=41&amp;DocType=ARS
Laws current as of March 30, 2015.</t>
  </si>
  <si>
    <t>Ark. Code 21-8-604, "Activity reports -- Required contents," 1988.
http://law.justia.com/codes/arkansas/2012/title-21/chapter-8/subchapter-6/section-21-8-604/</t>
  </si>
  <si>
    <t>Michigan Constitution, 1963, Article VI Subsection 6 Michigan Court Rules, Section 2.602 http://www.legislature.mi.gov/(S(wf0nxcfijs3ut55e5byzsi0i))/documents/mcl/pdf/mcl-chap1.pdf                                                                                                           
Michigan Court Rules  http://courts.mi.gov/Courts/MichiganSupremeCourt/rules/Pages/current-court-rules.aspx</t>
  </si>
  <si>
    <t>Lobbying firms, Political Reform Act of 1974, Government Code §86114, (Amended 1986)
http://leginfo.legislature.ca.gov/faces/codes_displaySection.xhtml?lawCode=GOV&amp;sectionNum=86114.)
Lobbyist employers, Political Reform Act of 1974, Government Code §86115, (Amended 1985)
http://leginfo.legislature.ca.gov/faces/codes_displaySection.xhtml?lawCode=GOV&amp;sectionNum=86115.
Lobbyists, Political Reform Act of 1974, Government Code §86116, (Amended 2001)
http://leginfo.legislature.ca.gov/faces/codes_displaySection.xhtml?lawCode=GOV&amp;sectionNum=86116.</t>
  </si>
  <si>
    <t>Public Officers and Employees, Alabama Title 36, Chapter 25, Section 19, 1973.
http://alisondb.legislature.state.al.us/alison/codeofalabama/1975/coatoc.htm, accessed May 6,2015.</t>
  </si>
  <si>
    <t>A.S. 24.45.051, "Reports" (http://www.touchngo.com/lglcntr/akstats/statutes/title24/chapter45/section051.htm), accessed June 7, 2015</t>
  </si>
  <si>
    <t>Title 16 Chapter 6 Article 1 - 905, Contribution limitations; civil penalty; complaint; reductions, http://www.azleg.state.az.us/FormatDocument.asp?inDoc=/ars/16/00905.htm&amp;Title=16&amp;DocType=ARS 
Title 41 Chapter 7 Article 8.1 - 1234.01, Contributions prohibited during session; exceptions http://www.azleg.state.az.us/FormatDocument.asp?inDoc=/ars/41/01234-01.htm&amp;Title=41&amp;DocType=ARS
Laws current as of March 30, 2015.</t>
  </si>
  <si>
    <t>All sites accessed on Jan. 12, 2015
Massachusetts General Law Chapter 211, Section 8: enabling statute for the Supreme Judicial Court:
https://malegislature.gov/Laws/GeneralLaws/PartIII/TitleI/Chapter211/Section8
Massachusetts appellate court website; rules of appellate procedure:
http://www.mass.gov/courts/court-info/appealscourt/appeals-court-help-center/appeals-court-decisions.html
Rules for civil cases only:
http://www.mass.gov/courts/case-legal-res/rules-of-court/appellate-procedure/mrap28.html
Massachusetts Code of Judicial Conduct, Appendix A – guidance for judges on need for explanatory memorandum in decisions
http://www.mass.gov/courts/case-legal-res/rules-of-court/sjc/sjc309.html
Written findings of fact required by judges in child abuse and domestic violence cases:  
https://malegislature.gov/Laws/GeneralLaws/PartII/TitleIII/Chapter209A/Section3</t>
  </si>
  <si>
    <t>No such law exists.
Maine Rules of Civil Procedure, Rule #1, p. 2
http://www.courts.maine.gov/rules_adminorders/rules/text/MRCivPPlus/RULE%201.pdf
Maine Rules of Civil Procedure, Rule #52, p. 105, 2014,
http://www.courts.maine.gov/rules_adminorders/rules/text/mr_civ_p_2014-10-10.pdf
Maine Rules of Criminal Procedure, Rule #23, 2014,
http://www.courts.maine.gov/rules_adminorders/rules/text/mr_crim_p_plus_2014-1-1.pdf</t>
  </si>
  <si>
    <t>The state’s investment officer and the chairman of the Investment Council Board say they’ve never had a problem involving political interference, and no documented example of political interference could be found.
The chairman of the board said inexperienced legislators will sometimes ask questions that indicate a desire to restrict the board’s or the council’s independence, but those are quickly dealt with and typically never go beyond the initial question.
---
Peer Reviewer Comment: Agree.
The state's investment officer is appointed by the Investment Council and can only be removed by the council. The officer is not a political appointee. Only three of the council's eight members may hold any public office at a given time, and no more than four members can be from the same political party.</t>
  </si>
  <si>
    <t>No such law exists. 
Confirmed by Interview, Steve Lash, Daily Record, reporter, telephone interview, 3/30/15
Confirmed by Interview, Professor Amy Dillard, University of Baltimore Law School, by telephone 3/30/15,</t>
  </si>
  <si>
    <t>A.S. 15.13.070, Limitations On Amount of Political Contributions, 2014 (http://www.legis.state.ak.us/basis/statutes.asp?title=15#15.13.070), accessed Feb. 15, 2015; 
A.S. 24.45.121, Prohibitions ,2014, (http://www.legis.state.ak.us/basis/statutes.asp#24.45.121), accessed Feb. 15, 2015; 
APOC Lobbying Frequently Asked Questions (http://doa.alaska.gov/apoc/faqs/faq-lobbying.html), accessed Feb. 15, 2015</t>
  </si>
  <si>
    <t xml:space="preserve">Susan Stokely Clary, Kentucky Supreme Court, Clerk of Supreme Court of Kentucky, 6 February 2015, Frankfort, Kentucky, phone interview. 
Jimmy Shaffer, Kentucky Judicial Conduct Commission, executive secretary, 2 February 2015, Frankfort, Kentucky, email interview. 
Kentucky Rules of Civil Procedure 52.01, 2014, https://govt.westlaw.com/kyrules/Document/NAC799030A91B11DA8F5EE32367A250AE?viewType=FullText&amp;originationContext=documenttoc&amp;transitionType=CategoryPageItem&amp;contextData=%28sc.Default%29, accessed 6 February 2015. 
Kentucky Rules of Civil Procedure 76.28, 2014, https://govt.westlaw.com/kyrules/Document/NDDD40E10FEC411DD8DBB820A7CBBF94F?viewType=FullText&amp;originationContext=documenttoc&amp;transitionType=CategoryPageItem&amp;contextData=%28sc.Default%29, accessed 6 February 2015. </t>
  </si>
  <si>
    <t>Code of Judicial Conduct, amended in 1975, 1993, 1996, 1998, 2012 and on June 23, 2014.
http://www.lasc.org/rules/supreme/cjc.asp</t>
  </si>
  <si>
    <t>The law requires lobbyists to file detailed spending reports for items above $50, if their total amount of expenses are more than $500. Salary or compensation information is not spelled out as a necessity in spending reports.
“Each lobbyist activity report shall contain a listing of the lobbyist's sources of funding, each loan, gift, gratuity, special discount or hospitality paid or given, as defined by rules and regulations, to or on behalf of any legislator, state elected official or state employee acting in his official capacity which exceeds fifty dollars ($50.00) in value identified by date, amount and the name of the legislator, state elected official or state employee,” the statute says. 
Special events like receptions, meals and entertainment must also be disclosed in the report. 
If the total expenses are less than $500 for both offerings and events, no report is required.</t>
  </si>
  <si>
    <t>In law, there are still limits and rules for lobbyists' contributions to candidates and committees. A base limit is the maximum amount an individual may contribute, or a committee may transfer, to a single candidate during a two-year or four-year election cycle. Under Wisconsin law, it is a combined limit for both the primary election and the general election. Contributions to state political parties or PACs from individuals are not subject to base limits.
 A lobbyist cannot make a direct contribution using personal funds unless the contribution window in open. Before passage of Act 153, this period began on June 1 of an even-numbered year and ended on Election Day, unless the legislature had not completed its final floor period or was in special or extraordinary session. In such cases, a lobbyist was prohibited from contributing to a candidate committee until the floor period had passed or the legislature had adjourned. Act 153 adjusted this lobbyist contribution period so that it begins on April 15 of an even-numbered year, while retaining the limitations related to an unfinished floor period or an ongoing special or extraordinary session.
 Chapter 13 does not address the conduct of a lobbyist's spouse at all. There is no prohibition against a lobbyist's spouse making political contributions from any source at any time. Katzman v. State Ethics Board, 228 Wis. 2d 282, 596 N.W.2d 861 (Ct. App. 1999), 98-2884.</t>
  </si>
  <si>
    <t>No such law exists.
K.S.A. 20-112, written opinion: http://law.justia.com/codes/kansas/2012/chapter20/article1/section20-112/Kansas 
Constitution Article 3, Judicial branch: http://kslib.info/829/Article-Three-Judicial</t>
  </si>
  <si>
    <t>Maryland Annotated Code, Oct. 2014, General Provisions, 5-601, 5-602 
http://mgaleg.maryland.gov/webmga/frmStatutesText.aspx?article=ggp&amp;section=5-601&amp;ext=html&amp;session=2015RS&amp;tab=subject5,
Maryland Annotated Code, Oct. 2014, General Provisions Article, Titel 5, Sec. 5-606 http://ethics.maryland.gov/download/general/Ethics%20Law.pdf</t>
  </si>
  <si>
    <t>West Virginia Code makes no specific mention of lobbyists. However, 3-8-1(a)(20) defines “person” as an individual, partnership, committee, association, or group, and it says “a person may not, directly or indirectly, make any contribution in excess of the value of $1,000” in any election. That definition is commonly accepted to include lobbyists. There are no limitations, however, on supporting or opposing ballot issues, including constitutional amendments, according to 3-8-12(p).</t>
  </si>
  <si>
    <t>Louisiana Revised Statutes 26:291 – Permits, passed in 1997, amended in 2013.
http://www.legis.la.gov/Legis/law.aspx?d=84861 
Louisiana Revised Statutes 42:20 – Minutes, passed in 1976, amended in 1981, 2010 and 2014.
http://www.legis.la.gov/Legis/law.aspx?d=99507</t>
  </si>
  <si>
    <t>No such law exists.
Interview: John Trimble, attorney with Lewis Wagner LLC of Indianapolis, president of the Indianapolis Bar Association, and past member of the Indiana Judicial Qualifications Commission, Feb. 9, 2015, by phone.
Interview: Kathryn Dolan, Supreme Court public information officer, Feb. 16, 2015, by email.</t>
  </si>
  <si>
    <t>No such law exists.
Maine Revised Statutes Title 1, Chapter 13, Section 414, 2013,
http://www.mainelegislature.org/legis/statutes/1/title1sec414.html</t>
  </si>
  <si>
    <t>In practice, the ethics entity/ies' management actions (e.g. hiring, firing, promotions) are not based on cronyism, nepotism, or patronage.</t>
  </si>
  <si>
    <t>Iowa Code Chapter 602.4106  "Judicial Branch — Opinions — reports," Code of Iowa updated as of January 2015,
https://www.legis.iowa.gov/docs/code/2015/602.pdf</t>
  </si>
  <si>
    <t>Lobbyists, like any individual, can give up to $950 per election to candidates for Legislature, school boards and county and city offices. However, lobbyists are not explicitly mentioned under the law. 
 Limits of $1,900 per election apply to statewide executive offices, judicial and Port of Seattle candidates. There are no limits on contributions to state parties, county or legislative district party committees and caucus political committees.</t>
  </si>
  <si>
    <t>Kentucky Revised Statutes Chapter 42, Section 32, 2011, http://www.lrc.ky.gov/Statutes/statute.aspx?id=39926 accessed 25 January 2015.
Kentucky Open Door webpage, Commonwealth of Kentucky, no date, http://opendoor.ky.gov/Pages/default.aspx accessed 25 January 2015.
Pamela Trautner, Kentucky Finance and Administration Cabinet, public information officer, 22 January 2015, Frankfort, Kentucky, email interview. 
Al Cross, University of Kentucky, director of the Institute for Rural Journalism and Community Issues and contributor to the Kentucky Open Government Blog, 20 January 2015, Lexington, Kentucky, phone interview.</t>
  </si>
  <si>
    <t>Illinois Supreme Court Rules, Number 18, September 1, 2006, http://www.state.il.us/court/SupremeCourt/Rules/Art_I/ArtI.htm#18m
Illinois Supreme Court Rules, Number 23, Jan. 1, 2011, http://www.state.il.us/court/SupremeCourt/Rules/Art_I/ArtI.htm#23m
Supreme Court Rules have force of law in Illinois, as cited in Bright v. Dicke, 652 N.E.2d 275 (Ill. 1995), and confirmed with Joseph Tybor, director of communications, Illinois Supreme Court, via email on May 19, 2015. https://www.courtlistener.com/opinion/2065888/bright-v-dicke/</t>
  </si>
  <si>
    <t>Iowa Code, Chapter 22.3A Examination of Public Records (Open Records) — Access to data processing software, Code of Iowa updated as of January 2015,
https://www.legis.iowa.gov/docs/code/2015/22.pdf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t>
  </si>
  <si>
    <t>Virginia has no limits on donations from lobbyists to candidates or to political parties. Virginia has no limits on corporate donations to candidates or political parties. However candidates and parties must disclose how many donors gave money or in-kind donations of under $100 and must itemize donations, money and in-kind contributions, of those who gave more than $100.</t>
  </si>
  <si>
    <t>No such law exists.
KORA FAQs on Kansas attorney general's website: https://ag.ks.gov/legal-services/open-govt/kora-faq</t>
  </si>
  <si>
    <t>Hawaii Revised Statutes, Title 32, Chapter 21G, Courts and Court Officers, 2005, http://www.capitol.hawaii.gov/hrscurrent/Vol13_Ch0601-0676/HRS0601/HRS_0601-.htm
Hawaii Revised Statutes, Chapter 604, Section 17 Courts of record; testimony and proceedings, 1971, http://www.capitol.hawaii.gov/hrscurrent/Vol13_Ch0601-0676/HRS0604/HRS_0604-0017.htm
Hawaii Rules of Appellate Procedure, Rule 35, Dispositions, amended December 14, 2011, http://www.courts.state.hi.us/docs/court_rules/rules/hrap.htm#35</t>
  </si>
  <si>
    <t>Idaho Code, Section 1-205, Disposition of Appeals, 1881 
http://legislature.idaho.gov/idstat/Title1/T1CH2SECT1-205.htm
Idaho Rules of Civil Procedure, Rule 52a, 1976
http://www.isc.idaho.gov/ircp52a</t>
  </si>
  <si>
    <t>Malia Zimmerman, Hawaii Reporter, founder and former editor/publisher, Los Angeles, California, 15 January 2015, email
Emergency proclamations, Hawaii Office of the Governor, accessed 14 March 2015, http://www.scd.hawaii.gov/Proclamations.htm
Gov. Neil Abercrombie's Executive Orders, Hawaii archives, accessed 15 January 2015, http://archive2014.abercrombie.hawaii.gov/newsroom/executive-orders/
Abercrombie to Sign Executive Order Creating Super-PLDC, Andrew Walden, Hawaii Free Press, 22 January 2013, http://hawaiifreepress.com/ArticlesMain/tabid/56/ID/8721/Abercrombie-to-Sign-Executive-Order-Creating-Super-PLDC.aspx 
Governor’s Statement Regarding the Repeal of the PLDC, State of Hawaii executive office press release, 22 April 2014, http://archive2014.abercrombie.hawaii.gov/blog/governors-statement-regarding-the-repeal-of-the-pldc/</t>
  </si>
  <si>
    <t>Nevada Revised Statutes Chapter 333.300, Purchasing: State, Notices of proposed purchases; purchases by formal contract; preferences; emergency purchases, 1951
https://www.leg.state.nv.us/NRS/NRS-333.html#NRS333Sec300
Nevada Administrative Code Chapter 333.150, Requirements for contract for services of independent contractor; competitive selection; request for proposals; effective date, 1999
https://www.leg.state.nv.us/NAC/NAC-333.html#NAC333Sec150</t>
  </si>
  <si>
    <t>No such law exists
However: Florida's Rules of Criminal Procedure (Rule 3.701 d 11), updated 2015, http://www.floridabar.org/TFB/TFBResources.nsf/Attachments/BDFE1551AD291A3F85256B29004BF892/$FILE/Criminal.pdf?OpenElement</t>
  </si>
  <si>
    <t>No such law exists. 
Georgia Code of Judicial Conduct, Canon 3B(1)
http://www.deontologie-judiciaire.umontreal.ca/fr/magistrature/documents/Georgia_Code_of_Judicial_Conduct.pdf</t>
  </si>
  <si>
    <t>Former Colorado Court of Appeals Judge Russell Carparelli who is a board member of the Colorado Judicial Institute and the past director of the American Judicature Society, and has gone through the process, during a Jan. 30, 2015, phone interview.
Colorado Supreme Court Judicial Ethics Advisory Committee board member Melissa Hart, who is professor and director of the Byron R. White Center for the Study Of American Constitutional Law at the University of Colorado Law School, during a Feb. 2, 2015 phone interview.</t>
  </si>
  <si>
    <t>Official 2015 Connecticut Practice Book, Secs. 61-4, 64-1. http://www.jud.ct.gov/publications/PracticeBook/PB.pdf
Connecticut General Statutes, Title 51 (Courts), Chaps. 871, 872, 882, 883.</t>
  </si>
  <si>
    <t>Materiel division; established; duties; administrator; branches; established. Nebraska State Law 81, Section 1118; effective 1965, last revised 2003; http://www.nebraskalegislature.gov/laws/statutes.php?statute=81-1118
Competitive bidding requirements. Nebraska State Law 73, Section 504; effective 2003, last revised 2012; http://www.nebraskalegislature.gov/laws/statutes.php?statute=73-504</t>
  </si>
  <si>
    <t>Delaware Constitution of 1897 Article IV (37): http://1.usa.gov/1E7usJw; 
Talmo v. Union Park Automotive, 16 A.3d 938, 2011 WL 1528786 (Del. Supr. April 2011); 
Husband M v. Wife D, 399 A.2d 847, 848 (Del.1979); 
B.E.T., Inc. v. Board of Adjustment of Sussex County, 499 A.2d 811, 812 (Del.1985) (quoting Ademski v. Ruth, 229 A.2d 837, 838 n. 1 (Del.1967))</t>
  </si>
  <si>
    <t>Steve Bousquet, Tallahassee bureau chief of the Tampa Bay Times, interviewed by phone April 3
Carol Weissert, Director of the Leroy Collins Institute at Florida State University, interviewed by phone on March 26
A list of all executive orders in the time period of study, accessed on May 26, 2015 http://www.flgov.com/all-executive-orders/
Rick Scott signs executive order to suspend 11th grade exam, Tampa Bay Times, Feb. 24, 2015, http://www.tampabay.com/blogs/gradebook/rick-scott-signs-executive-order-to-suspend-11th-grade-exam/2218883</t>
  </si>
  <si>
    <t>California Constitution, Art VI. §14 (1966)
http://leginfo.legislature.ca.gov/faces/codes_displaySection.xhtml?lawCode=CONS&amp;sectionNum=SEC.%2014.&amp;article=VI
Code of Civil Procedure, §632 (Amended 2002)
http://leginfo.legislature.ca.gov/faces/codes_displaySection.xhtml?lawCode=CCP&amp;sectionNum=632.
Penal Code §1385(a) (Amended 2014)
http://leginfo.legislature.ca.gov/faces/codes_displaySection.xhtml?lawCode=PEN&amp;sectionNum=1385.
Penal Code§1050(d) (Amended 2003)
http://leginfo.legislature.ca.gov/faces/codes_displaySection.xhtml?lawCode=PEN&amp;sectionNum=1050.
California Rules of the Court, §4.406 (Amended 2007)
http://www.courts.ca.gov/cms/rules/index.cfm?title=four&amp;linkid=rule4_406</t>
  </si>
  <si>
    <t>Brian Robinson, Communications Director for Governor Nathan Deal, email interview, February 10 2015;
Phone interview Tom Crawford, Editor of the Capitol Report, interview, February 20, 2015;
Governor's Executive Orders, accessed March 27, 2015: 
https://gov.georgia.gov/executive-orders</t>
  </si>
  <si>
    <t>Gilbert v. Nina Plaza Condo Ass’n (http://ak.findacase.com/research/wfrmDocViewer.aspx/xq/fac.20030214_0000056.AK.htm/qx), accessed Feb. 15, 2015; 
Breck v. Ulmer (http://www.leagle.com/decision/1987811745P2d66_1811.xml/BRECK%20v.%20ULMER), accessed Feb. 15, 2015
Corroborated by:
Feb. 3, 2015, email from Mara Rabinowitz, counsel for the Alaska Court System;</t>
  </si>
  <si>
    <t>Administrative Rules of Montana, 2.5.604, 2014, http://www.mtrules.org/gateway/ruleno.asp?RN=2.5.604
Montana Code Annotated, title 18, chapter 4, part 3, section 2, 1983, http://leg.mt.gov/bills/mca/18/4/18-4-302.htm</t>
  </si>
  <si>
    <t>While there is no direct language that protects civil servants from political interference, civil servants are legally protected through state ethics act and have extensive protection under state whistleblower laws. 
But two situations suggest otherwise - where top political officials pushed state civil servants to make hires outside of the regulatory hiring process. 
Former Governor Pat Quinn’s Department of Transportation influenced dozens of hires.  Quinn pushed people into staff position jobs without the required hiring process. He  eventually fired 58 after news broke out but retaining just over 100. 
Also, in 2014, Michael Madigan was involved in a patronage scandal for Metra. Instead, while there was an appearance of Madigan influencing job hires, the inspector general in a secret report, found no wrongdoing.</t>
  </si>
  <si>
    <t>Arizona Revised Statute Title 12 Chapter 1
http://www.azleg.state.az.us/FormatDocument.asp?inDoc=/ars/12/00107.htm&amp;Title=12&amp;DocType=ARS
Laws current as of March 30, 2015.</t>
  </si>
  <si>
    <t>No such law exists.
Arkansas Supreme Court, Rules of the Court, Rule 5-2 “Opinions” https://courts.arkansas.gov/rules-and-administrative-orders/court-rules/rule-5-2-opinions</t>
  </si>
  <si>
    <t>Classified state employees, those who are in the civil service system, are protected from political interference by hiring and evaluation criteria and due-process rights that require that they can only be dismissed for cause. Slightly over half of Idaho state employees are classified employees; there are 12,900 classified employees subject to merit examination, selection, retention, promotion and dismissal requirements; and 11,900 non-classified employees who serve at the will of the appointing official. There have been no recent cases of state classified employees complaining of political interference, either in public or to the Idaho Public Employees Association.
  Though some employees cite a sense of fear, that they don’t want to do something that might bring disapproval onto them from their supervisor, including joining the IPEA or perhaps taking open political stands, there is no recent evidence of retaliation having occurred.
  The director the state Division of Financial Management is the daughter of the state senator who chairs the Senate Transportation Committee. To avoid the appearance of any conflict of interest, she made it clear to the staff when she took the position that she would recuse herself on any issue involving transportation, and have a deputy director handle it instead. She is not a classified employee, but the move helped set a tone of awareness of the need to avoid conflicts.</t>
  </si>
  <si>
    <t>Missouri Revised Statutes, 1939, Chapter 34 section 40, amended 1945, 1983, 1990, 1995, 1999, 2003, http://www.moga.mo.gov/mostatutes/stathtml/03400000401.html
Missouri Revised Statutes, 1990, Chapter 34 section 42, amended 1995, http://www.moga.mo.gov/mostatutes/stathtml/03400000421.html
Missouri Revised Statutes, 1990, Chapter 34 section 43, http://www.moga.mo.gov/mostatutes/stathtml/03400000431.html
Missouri Revised Statutes, 1995, Chapter 34 section 45, http://www.moga.mo.gov/mostatutes/stathtml/03400000451.html</t>
  </si>
  <si>
    <t>State law Section 31-7-13  - Bid Requirements and Exceptions - (1942): www.lexisnexis.com/hottopics/mscode/
Mississippi Legislature - House Bill 825 and Senate Bill 2400 (2015): www.legislature.ms.gov
Joint Legislative Committee on Performance Evaluation and Expenditure Review: www.peer.state.ms.us/reports/rpt577.pdf
Department of Finance and Administration: www.dfa.state.ms.us/Purchasing/PurchasingGuidelinesQuickReference.pdf
Department of Finance and Administration: www.transparency.mississippi.gov
The Clarion-Ledger news article: http://www.clarionledger.com/story/news/2015/03/23/house-passes-senates-weaker-reforms/70353622/</t>
  </si>
  <si>
    <t>Lobbyists may not make a political contribution to a sitting legislator until the Legislature has adjourned "sine die," meaning at the end of the two-year biennium. Sitting legislators may not solicit contributions from lobbyists until final adjournment. Neither may elected officials of the administration. They, however, may accept donations from lobbyists, as long as the official did not solicit the donation. Even then, though, the Secretary of State's office suggests that these elected administrative officials "proceed cautiously."
 Otherwise, lobbyists face the same contribution limits as anyone else, whether they are giving to candidates or political parties. A lobbyist, like an individual or a corporation, is a "single source" subject to the same limits - $1,000 to a candidate and $2,000 to a party or a political action committee in every two-year election cycle.</t>
  </si>
  <si>
    <t>The state ombudsman is one of several reporting mechanism for public sector political interference. Others are the Ethics Commission, the Hawaii Labor Relations Board and the Office of the Attorney General.
 Generally speaking, civil service employees are insulated from political pressure or interference on the job and of course they have more protections than political appointees who serve in at-will positions and contract hires, according to the head of the state's largest public employee union.
  There have been no known formal complaints about political interference within civil service positions during the study period, and the head of the largest employee labor union verifies that it's not happening behind the scenes, leading to the conclusion that employees make decisions without fear.</t>
  </si>
  <si>
    <t>The Management and Budget Act of 1984</t>
  </si>
  <si>
    <t xml:space="preserve">Utah Code §36-11-305 states, "It is unlawful for a person, lobbyist, principal, or political committee to make a campaign contribution or contract, promise, or agree to make a campaign contribution to a legislator or a legislator's personal campaign committee, or a political action committee controlled by a legislator during the time the Legislature is convened in annual general session, veto override session, or special session." However, there are no restrictions when the Legislature is out of session. 
There is also a ban on lobbyist expenditures to a legislator during the session. Expenditures are limited to no more than $10. Furthermore, there are no restrictions on lobbyist donations to political parties. </t>
  </si>
  <si>
    <t>Minnesota Statute Chapter 16C, section 16C.06, 2014, https://www.revisor.mn.gov/statutes/?id=16c.06</t>
  </si>
  <si>
    <t>In law, is there a separate legislative committee that provides oversight of public funds.</t>
  </si>
  <si>
    <t>Gregory Nickerson, Reporter, WyoFile, May 12, 2015, email.                                                        
Ruth Ann Petroff, Wyoming Legislature, State House of Representatives, April 28, 2015, phone.
Steve Harshman, Wyoming Legislature, State House of Representatives, Co-Chairman of the Joint Appropriations Committee, May 12, 2015, phone.                                                           
Budget and Fiscal Information, State of Wyoming Legislature website, May 12, 2015
http://legisweb.state.wy.us/LSOWEB/BudgetFiscal/BudgetFiscal.aspx</t>
  </si>
  <si>
    <t>All sources accessed on Jan. 23, 2015:
The Massachusetts Uniform Procurement Act Chapter 30B, sections 5 and 6, 1990 
http://malegislature.gov/Laws/GeneralLaws/PartI/TitleIII/Chapter30B/Section5
https://malegislature.gov/Laws/GeneralLaws/PartI/TitleIII/Chapter30B/Section6
Massachusetts procurement regulation 801 CMR 21.00 for commodities or services, including human and social services 
http://www.mass.gov/bb/regs/801021.html#21-05
All sources accessed on Jan. 23, 2015:
https://malegislature.gov/Laws/GeneralLaws/PartI/TitleIII/Chapter30B/Section6
Massachusetts procurement regulation 801 CMR 21.00 for commodities or services, including human and social services 
http://www.mass.gov/bb/regs/801021.html#21-05
All sources accessed on Jan. 23, 2015:
The Massachusetts Uniform Procurement Act Chapter 30B, sections 5 and 6, 1990 
http://malegislature.gov/Laws/GeneralLaws/PartI/TitleIII/Chapter30B/Section5
https://malegislature.gov/Laws/GeneralLaws/PartI/TitleIII/Chapter30B/Section6
Massachusetts procurement regulation 801 CMR 21.00 for commodities or services, including human and social services 
http://www.mass.gov/bb/regs/801021.html#21-05</t>
  </si>
  <si>
    <t>Maryland Annotated Code, Oct. 2014, State Finance and Procurement Article, Sects 13-103 and 13-104, Annotated Code of Maryland And section 13.102 discusses small procurement, and 13-109 defines small procurement Md. STATE FINANCE AND PROCUREMENT Code Ann. § 13-103 Section 13,107 allows exceptions if there is discretionary determination that only a single source is available:  https://govt.westlaw.com/mdc/Document/NCCFEAF106D5E11DE9328ED266CBDF61C?viewType=FullText&amp;originationContext=documenttoc&amp;transitionType=CategoryPageItem&amp;contextData=(sc.Default)#co_anchor_I538B2EE0457811E4A1F0937B9F196296
The $25,000 threshold for public notice is in statute and throughout COMAR Title 21 regulations.COMAR (Code of Maryland Regulations) Oct. 2014, Title 21 link:  http://www.dsd.state.md.us/comar/getfile.aspx?file=21.05.04.04.htm</t>
  </si>
  <si>
    <t>Todd Berry, president, Wisconsin Taxpayers Alliance, 401 North Lawn St., Madison. Email: pres1@wistax.org' Face-to-face interview and followup emails, Feb. 17, 2015
"State Budget: Process and Issues," The Wisconsin Taxpayer, October 2014. www.wistax.org
Wis. Stats Chapter 20, Appropriations and Government Management
https://docs.legis.wisconsin.gov/statutes/statutes/20/</t>
  </si>
  <si>
    <t>While there has been no evidence that civil servants have been subject to political interference from other branches of the state government, Georgia's 'at will' system opens up the risk of civil servants not being able to act independently. 
 Georgia is what is called an “at will,” state where all employees hired after June 30, 1996 can be dismissed without cause. 
 During a study period an employee with the Georgia National Guard claimed she was fired after accusing her boss of unethical behavior. The state has since settled her lawsuit.</t>
  </si>
  <si>
    <t>Illinois Public Act 098-0627 An Act concerning State government, 2014, http://www.ilga.gov/legislation/publicacts/fulltext.asp?Name=098-0627</t>
  </si>
  <si>
    <t>"There is political interference, particularly in the Department of Environmental Protection," said Professor James Bowman, citing a recent news article about how the governor ordered DEP officials not to use the term “climate change” or “global warming” in any official communications, emails, or reports.
Steve Meck said that the statute does often prevent politicians from exerting undue influence over civil servants. "They can’t just make a call and get somebody fired," he said. 
Still, that seems to be exactly what happened recently to the State's top law enforcement officer. "Trying to quell a growing scandal that is threatening to derail the start to his second term, Gov. Rick Scott apologized Thursday for how his office handled the dismissal of the state’s former top law enforcement officer," the Sun-Sentinel reported. "But the governor continued to deny allegations made by ousted Florida Department of Law Enforcement chief Gerald Bailey that he was fired, in part, for refusing to target an Orange County official in a criminal investigation."</t>
  </si>
  <si>
    <t>Hawaii Revised Statutes, Title 4, Chapter 27, Section 44, Electronic data set availability, 2014, 
http://www.capitol.hawaii.gov/hrscurrent/Vol01_Ch0001-0042F/HRS0027/HRS_0027-0044.htm
House Bill 632, as passed by the Hawaii Legislature, effective 1 July 2013
http://www.capitol.hawaii.gov/session2013/bills/HB632_CD1_.htm</t>
  </si>
  <si>
    <t>Louisiana Revised Statutes 39:1594 Competitive Bidding, passed 2014, effective Jan. 1, 2015
http://www.legis.la.gov/Legis/Law.aspx?p=y&amp;d=96067 
Louisiana Administrative Code Title 34 Chapter 3 Addena Modifying Invitation for Bids, Page 52, December 2014
http://doa.louisiana.gov/osr/lac/books.htm</t>
  </si>
  <si>
    <t>Maine Revised Statutes Title 5, Chapter 155, Section(s) 1825-B, 1991.
http://legislature.maine.gov/legis/statutes/5/title5sec1825-B.html</t>
  </si>
  <si>
    <t>No such law exists.
Georgia Department of Audits and Accounts, accessed March 26, 2015, http://www.audits.ga.gov;
Georgia Government Transparency and Campaign Finance Commission, accessed March 26, 2015, http://www.ethics.ga.gov;
Georgia Secretary of State, accessed March 26, 2015, http://sos.ga.gov
Official Code of Georgia
 http://www.lexisnexis.com/hottopics/gacode/Default.asp</t>
  </si>
  <si>
    <t>Mike McKown, director of the state Budget Office, in a telephone interview from his office in the state Capitol in Charleston WV on Jan. 2, 2015. 
Governor's approved budget available on line, accessed April 26, 2014.
http://www.budget.wv.gov/approvedbudget/Pages/default.aspx
Governor’s budget presented on his Web site, accessed on April 23, 2015. 
http://www.budget.wv.gov/executivebudget/Pages/recommendedbudget.aspx
Associated Press article entitled Tomblin Plans Targeted Cuts, Reserves to Cover $195 million Budget Gap, published Jan. 12, 2015, by WV Public Media.
http://wvpublic.org/post/tomblin-plans-targeted-cuts-reserves-cover-195-million-budget-gap
Ashton Marra, statehouse correspondent for West Virginia Public Broadcasting, in a telephone interview from her office in Charleston WV on Feb. 9, 2015.</t>
  </si>
  <si>
    <t>Colorado Open Records Act, Colorado Revised Statutes 24-72-201 to 24-72-309, 1963: http://www.lexisnexis.com/hottopics/colorado/?app=00075&amp;view=full&amp;interface=1&amp;docinfo=off&amp;searchtype=get&amp;search=C.R.S.+24-72-201
 Confirmed with Steve Zansberg, a Denver-based media attorney who represents Colorado newspapers and broadcasters, and is president of the Colorado Freedom of Information Coalition, during a Jan. 26, 2015 phone interview. About the Colorado Transparency Project, accessed June 5, 2015: https://www.colorado.gov/apps/oit/transparency/about.html</t>
  </si>
  <si>
    <t>No such law exists. 
C.G.S., Title I, Chap. 14, 1975, http://www.cga.ct.gov/current/PUB/chap_014.htm
Tyler Kleykamp, CT chief data officer. Email Jan. 7, 2015.</t>
  </si>
  <si>
    <t>No such law exists.
Delaware Freedom of Information Act: 29 Del. Code, Chapter 100: http://delcode.delaware.gov/title29/c100/: effective January 1, 1977</t>
  </si>
  <si>
    <t>Tom Jensen, administrator for Legislative Evaluation &amp; Accountability Program Committee email interview 3/4/2015;
Richard Ramsey, operating budget coordinator for Senate Ways and Means Committee phone interview 3/11/2015;
Legislative Evaluation &amp; Accountability Program Committee 2013-15 omnibus budget overview, accessed April 22, 2015
http://leap.leg.wa.gov/leap/budget/lbns/2013operating1315.pdf</t>
  </si>
  <si>
    <t>215.985 Transparency in government spending, The 2014 Florida Statutes, http://www.leg.state.fl.us/statutes/index.cfm?mode=View%20Statutes&amp;SubMenu=1&amp;App_mode=Display_Statute&amp;Search_String=215.985&amp;URL=0200-0299/0215/Sections/0215.985.html
HB 5401 — Transparency in State Contracting, The Florida Senate, http://www.flsenate.gov/Committees/billsummaries/2013/html/452
INTEGRITY FLORIDA APPLAUDS GOV. SCOTT, LEGISLATOR​S FOR NEW LAWS INCREASING GOVERNMENT TRANSPARENCY, Integrity Florida, May 20, 2013, http://www.integrityflorida.org/integrity-florida-applauds-gov-scott-legislator%E2%80%8Bs-for-new-laws-increasing-government-transparen%E2%80%8Bcy-and-accountabi%E2%80%8Blity/</t>
  </si>
  <si>
    <t>No such law exists. 
California Public Records Act, Office of the Attorney General, Summary of the California Public Records Act 2004
http://ag.ca.gov/publications/summary_public_records_act.pdf
Peter Scheer, Executive Director, First Amendment Coalition, Dec. 22, 2014, email
Thomas Peele, reporter, Bay Area News Group, Dec. 27, 2014, email</t>
  </si>
  <si>
    <t>Legislators and cabinet employees do occasionally call members of the boards of the state's retirement systems and make recommendations for money management firms or request that the board members meet with a member of the firm. And board members will take those meetings as a courtesy. But there has been no reported evidence or substantive rumors of direct political interference in the decision-making or the final stages of the hiring process.</t>
  </si>
  <si>
    <t xml:space="preserve">Kentucky Revised Statutes Chapter 45A, Section 100, 2010 http://www.lrc.ky.gov/Statutes/statute.aspx?id=22346 accessed 25 January 2015.
Kentucky Revised Statutes Chapter 45A, Section 80, 2010 http://www.lrc.ky.gov/Statutes/statute.aspx?id=22342 accessed 25 January 2015.
Kentucky Revised Statutes Chapter 45A, Section 85, 2010 http://www.lrc.ky.gov/Statutes/statute.aspx?id=22343 accessed 25 January 2015.
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  
Paul Gannoe, Kentucky Finance and Administration Cabinet's Department for Facilities and Support Services, deputy commissioner, 23 January 2015, Frankfort, Kentucky, in-person interview.  
Jennifer Linton, Kentucky Finance and Administration Cabinet's Department for Facilities and Support Services, director of the division of engineering and contract administration, 23 January 2015, Frankfort, Kentucky, in-person interview.  </t>
  </si>
  <si>
    <t xml:space="preserve">Larry Wolfe, Holland &amp; Hart LLP, Attorney, Lobbyist and Retired staff member of Wyoming Attorney General’s Office, March 26, 2015, phone.                                                                        
Ruth Ann Petroff, Wyoming Legislature, State House of Representatives, March 26, 2015, phone.  
Impeachment Imminent?, Aerin Curtis, Wyoming Tribune Eagle, July 2, 2014, 
http://www.wyomingnews.com/articles/2014/07/03/news/01top_07-03-14.txt#.VRLf92aSU7A
Joint Rules of the House and Senate, Wyoming State Legislature, Legislature’s website, accessed June 9, 2015 
http://legisweb.state.wy.us/lsoweb/App_Themes/LSO/JointRules.pdf                         Rules Governing the Commission on Judicial Conduct and Ethics, Commission webpage, April 1, 2014 judicialconduct.wyo.gov/home/establishment-of-commission/commission-rules      </t>
  </si>
  <si>
    <t>State workers covered by collected bargaining agreements have more protection from political interference than those not covered.  But because those agreements don't cover hiring or promotion practices, there are gaps in that protection.  
In fact, a state statute -- Title 5, Sec. 5-272 (d) -- says hiring and promotion practices may not be negotiated:  "The establishment, conduct and grading of merit examinations, the rating of candidates and the establishment of lists from such examinations and the appointments from such lists shall not be subject to collective bargaining." 
A union official said, "To the extent that we can negotiate an agreement, there is a lot of protection" for state employees.
There was at least one reported incident during the reporting period (January 2013 through April 2015) -- of the firing of a high-level civil service employee -- the longtime state labor relations chief -- in which politics appeared to play a part in an employment decision. But as of May 1, 2015, there was debate over whether that person was actually a member of the civil service.</t>
  </si>
  <si>
    <t>Kentucky Revised Statutes, Chapter 6, Subsection 787, 2001, http://www.lrc.ky.gov/Statutes/statute.aspx?id=388, accessed 21 January 2015.
Code of Ethics, Legislative Ethics Commission, no date, http://klec.ky.gov/Code-of-Ethics/Pages/default.aspx, accessed 21 January 2015.
John Schaaf, Kentucky Legislative Branch Ethics Commission, assistant director and general counsel, 31 December 2014, Frankfort, Kentucky, phone interview.</t>
  </si>
  <si>
    <t>Jan 30, 2015, and Feb. 4, 2015, email interviews with Reid Magney, public information officer, Wisconsin Government Accountability Board
"JFC Co-Chairs Call for Resignation of Kevin Kennedy" July 10, 2015
http://legis.wisconsin.gov/senate/republicans/media/1397/0710jfccochairs_01.pdf
Legislative Audit Bureau, Audit of GAB, December 2014 
lab_audit_report_14_14_full_pdf_13314.pdf
"GAB reorganization bill likely in April," Wisconsin State Journal, Feb 20, 2015, Page A5
---
Peer Reviewer sources:
Judicial Commission Annual Report, 2014 Calendar Year,  https://www.wicourts.gov/courts/committees/judicialcommission/annualreport.pdf</t>
  </si>
  <si>
    <t>Louisiana Revised Statutes 42:1124 Financial disclosure; statewide elected officials; certain public servants, passed 1982, amended 1996, 1997, 1999, 2008 and 2014, effective Jan. 1, 2015.
 http://www.legis.la.gov/Legis/Law.aspx?d=473277</t>
  </si>
  <si>
    <t>Maine Revised Statutes Title 1, Chapter 25, Section(s) 1012, 1016-G, 2009.
http://legislature.maine.gov/statutes/1/title1ch25sec0.html</t>
  </si>
  <si>
    <t>K.S.A. 75-3739, Competitive bids, 1953: http://ethics.ks.gov/statsandregs/46-233.html</t>
  </si>
  <si>
    <t xml:space="preserve">Sources said Oklahoma's pension system is design to protect the investment decision makers from political interference. Tom Spencer, executive director of the Oklahoma Teachers' Retirement System, said he worked for the Oklahoma Public Employees Retirement System for 11 years prior to joining Teachers, and never witnessed "any attempts at political influence by outside forces."
But while the pensions employ outside investment consultants, each of the boards overseeing Oklahoma's individual pension plans contains a number of political appointees, which could open the process up to potential attempts at political influence. For example, the board of trustees for the Oklahoma Public Employees Retirement system contains three members appointed by the governor, one by the Supreme Court, two appointed by the speaker of the house and two appointed by the president pro tempore of the senate, in addition to other executive branch appointees. Statute requires that some of those appointees be retired members of OPERS and have banking experience, said executive director Joseph Fox. 
"But board members by law have a fiduciary duty to do what's best for the fund," Fox said. 
News reports indicate the boards act according to state laws. In 2013, the board of trustees fired an executive director of the teachers retirement fund with a solid track record of financial success because he failed to get several employees' severance packages approved in advance as required by law. Oklahoma's pension system has been the subject of political debate in recent years, especially with regard to potential efforts to consolidate the seven funds or move all new state employees to defined contribution programs instead. </t>
  </si>
  <si>
    <t>K..S.A. 46-247, Individuals required to file written statements of substantial interests, 1974: http://ethics.ks.gov/statsandregs/46-247.html                                                          
K.S.A. 46-229, Substantial interest defined, 1974: http://ethics.ks.gov/statsandregs/46-229.html
K.S.A. 46-248, statements of sustantial interest, 1974: http://ethics.ks.gov/statsandregs/46-248.html                                                                    
 K.S.A. 45-221, records open to the public, 1984: http://www.kslegislature.org/li_2014/b2013_14/statute/045_000_0000_chapter/045_002_0000_article/045_002_0021_section/045_002_0021_k/</t>
  </si>
  <si>
    <t>Rebeca Stepto, executive director, WV Ethics Commission, email interview Dec. 31, 2014, Jan. 2, 2015 and Jan. 20, 2015 from her office in Charleston WV
 Retired attorney Kemp Morton, the former chairman of the WV Ethics Commission, in a telephone interview from his home in Huntington WV Jan. 15, 2015.
 Phil Kabler, statehouse correspondent for the Charleston Gazette, in a telephone interview from the state Capitol on Jan. 19, 2015.
 Gordon Simmons, who represents the Public Workers Union/WV, in a telephone interview from his office in Charleston WV on Jan. 30, 2015.</t>
  </si>
  <si>
    <t>Lobbyists do not have a reporting requirement to the Government Accountability Board.  Their obligation is under the statute for lobbying principals.  That is, it is a lobbying principal's obligation to gather such information and include it as part of the lobbying principal’s report.
Following that, any lobbyist must file semi-annually with the Government Accountability Board a Statement of Lobbying Activities and Expenditures for the preceding reporting period in July and January.  
Wisconsin Statutes require that each principal report all lobbying expenditures for the preceding reporting period on the form and submit it to the Board by July 31 or January 31. A lobbyist whose activities and expenditures are required to be reported by a principal under sub. (1) shall provide to the principal information which the principal determines is needed to prepare the statement. 
The principal shall file a copy of the information, signed by the lobbyist under the penalty for making false statements provided in s. 13.69 (6m), with the board at the time of filing the statement under sub. (1) Reportable expenditures include: Payments and obligations to contract lobbyists; Compensation to in-house lobbyists (including fringe benefits); Compensation of officers, directors, and employees who support lobbying (other than clerical employees and employees who devoted less than 10 hours to lobbying);  overhead, travel and living expenses; Purchase of research, printing, advertising, and other items and services,  and payments or reimbursements to state officials.</t>
  </si>
  <si>
    <t>A small number of California civil servants report retaliation in the workplace. In 2012, the State Personnel Board received 44 whistleblower retaliation complaints out of  more than 200,000 civil service employees. In 2013, of the 44, the board accepted 27 of the complaints for investigation. Eventually, only two appeals were granted, the remainder were withdrawn, dismissed, settled or consolidated. There are complaints that some employees are reluctant to file complaints because they fear retaliation or the process for reporting is too lengthy or cumbersome.
The SPB does not report the cause of the complaint.</t>
  </si>
  <si>
    <t>Alison Dempsey-Hall, Deputy Communications Director, Washington State Attorney General by email 3/5/2015;
 Jim Brownell, Audit Manager, Single Audit and Whistleblower Team, Washington State Auditor’s Office, email interview 3/26/2015
 Reiko Callner, Executive Director, WA State Commission on Judicial Conduct, email interview 3/10/2015 and 5/26/2015
 Washington State Auditor's Office, state government audit page, accessed April 22, 2015 
 http://www.sao.wa.gov/state/Pages/default.aspx#.VQ3k2PnF-So
 "State sues Super Bowl broker that sold tickets it never had," Geoff Baker, The Seattle Times 3/11/2015 http://old.seattletimes.com/html/seahawks/2025884090_superbowltickets11xml.html</t>
  </si>
  <si>
    <t>Three times a year, lobbyists are required to file a spending report of all expenditures, according to financial category, including meals and beverages; living accommodations; advertising; travel; contributions; gifts to public officials or employees or to members of the immediate family of a public official or employee; and other expenses or services. 
 Compensation is not required, however. There is no provision in the Ethics Act requiring lobbyists to report on compensation received for lobbying activities. Legislation introduced into the 2015 regular session, House Bill 2023, would have required lobbyists to report their compensation, but it failed to pass.</t>
  </si>
  <si>
    <t>Iowa Code Chapter 68B.35 "Government Ethics and Lobbying – Personal financial disclosure — certain officials, members of the general assembly, and candidates," Code of Iowa updated as of January 2015, https://www.legis.iowa.gov/docs/code/2015/68B.pdf
Iowa Administrative Code Chapter 351, Subchapter 7.1 "Personal Financial Disclosure — Filing requirements and procedures," Iowa Administrative Code updated as of December 2014,
https://www.legis.iowa.gov/docs/ACO/agency/12-24-2014.351.pdf
Iowa Administrative Code Chapter 351, Subchapter 7.2 "Personal Financial Disclosure — Information disclosed on form," Iowa Administrative Code updated as of December 2014,
https://www.legis.iowa.gov/docs/ACO/agency/12-24-2014.351.pdf</t>
  </si>
  <si>
    <t>June Jennings, Virginia Inspector General, 19 February 2015, Richmond, Virginia, interview by phone.
Proposed budget for 2015-16 fiscal years, December 2014. http://lis.virginia.gov/cgi-bin/legp604.exe?151+bud+11-A147.
Final Budget for the 2012-14 Biennium, Department of Planning and Budget, accessed 18 February 2015.
https://solutions.virginia.gov/pbreports/rdPage.aspx?rdReport=dwBudgetWiz&amp;rdAgReset=True&amp;selTableName=ChapterByFnd&amp;selFieldList=AgencyCode&amp;selTitleList=AgencyTitle&amp;selChapterID=45&amp;selValueColumns=Total%20Dollars%2cTotal%20Positions&amp;iptSubmitted=True&amp;chkInitial=True&amp;chkAmended=True&amp;chkCaboose=True&amp;iptFirstPageCall=False&amp;iptShowInput=DontShow&amp;iptShowToggle=Show&amp;QLinks=Agy&amp;rdShowModes=Show
Michael Kelly, director of communications, Attorney General's office, 13 March 2015, interview by email.
Executive Order 2: Personnel Directive Prohibiting the Receipt of Certain Gifts; Establishment of Executive Branch Ethics Commission, Gov. Terry McAuliffe, signed 11 January 2014, revised 13 February 2015. https://governor.virginia.gov/media/3605/executive-order-2-revised-nosig.pdf
Amendment 25.10 in the 2014-16 budget, accessed 5 March 2015. http://leg2.state.va.us/WebData/15amend.nsf/ebea1c0863d2f61b8525689e00349981/4dfa0db145164d3c85257df600456ba8?OpenDocument
Virginia Conflict of Interest and Ethics Advisory Council budget, accessed 5 March 2015. http://lis.virginia.gov/cgi-bin/legp604.exe?
LIS 2014-16 budget as enrolled, Conflict of Interest and Ethics Advisory Council. http://lis.virginia.gov/cgi-bin/legp604.exe?
Search of the Appellate Case Management System for petitioner Judicial Inquiry and Review Commission, conducted 7 August 2015.</t>
  </si>
  <si>
    <t>Lobbyists must file monthly L-2 reports disclosing compensation earned and expenditures incurred for lobbying. The reports, signed by the lobbyist, are required to be filed by the 15th of the month following the one being reported. 
 The Public Disclosure Commission by rule requires the lobbyist to disclose subject matter, issue or bill number.</t>
  </si>
  <si>
    <t>Civil servants have some general protections regarding political freedom under Office of Personnel Management policy and Arkansas law. Broadly speaking, the civil service in Arkansas is made up of long-serving, experienced civil servants who generally act independently and professionally. 
That said, given that staffing is ultimately in control of agency leadership, who themselves are political appointees, some degree of political interference in the actions of civil servants is inevitable (and very few civil servants have express statutory protections from such interference). It is common for legislators to pressure civil servants regarding policy implementation, both publicly and privately (and ultimate control of their budgets and review of certain actions during the interim between sessions is in legislative hands). Similarly, department heads serve at the pleasure of the governor, who may push for certain actions publicly or privately based on political considerations. Particularly in controversial areas such as health care, education, and environmental protection, few would doubt that agency decisions are influenced by political pressure. The impact of political pressure from the legislature is likely to increase with the enactment of Amendment 92 in 2014, which demands legislative review and approval of all administrative rules promulgated by a state agency before they become effective.</t>
  </si>
  <si>
    <t>Jenn Gonnely, Executive Director, Utah Chapter of League of Women Voters, in-person interview on February 10, 2015, Salt Lake City. 
Brent Johnson, lead attorney, Utah State Courts, in-person interview, March 13, 2015. Salt Lake City. 
Joanne Slotnik, Director, Utah Judicial Performance Evaluation Commission, in-person interview on March 3, 2015.
Ben Whisenant, attorney and law professor, in-person interview on February 27, 2015.( Whisenant previously worked athe Judicial Performance Commission.)
Brooke W. Harkness, director, Political Subdivisions Ethics Commission, email response to questions May 21, 2015.
Judicial Conduct Commission budget numbers derived from transparent.utah.gov.
Independent Legislative Ethics Commission data provided by Kim J. Bouck, Executive Director, email response to questions, May 18, 2015.</t>
  </si>
  <si>
    <t>Allen Gilbert, Ex. Dir. Vermont ACLU, personal interview jan.6, 2015.
 Secretary of State Jim Condos, personal interview Jan. 6, 2015.
 State Auditor Doug Hoffer, personal interview, Jan. 21, 2015.
 Steven Adler, Chair Judicial Condcut Board telephone interview Feb. 13, 2015.</t>
  </si>
  <si>
    <t>“Each lobbyist shall file with the Virginia Conflict of Interest and Ethics Advisory Council a separate semiannual report of expenditures, including gifts, for each principal for whom he lobbies by December 15 for the preceding six-month period complete through the last day of October and June 15 for the preceding six-month period complete through the last day of April.”
This section of the law includes the form required for filing, which calls for all compensation and payments to be reported. Forms are required by principal – so lobbyist can file multiple forms based on the issue/principal working for. Also, form says “list of executive and legislative actions (with as much specificity as possible) for which you have lobbied and a description of activities conducted.”</t>
  </si>
  <si>
    <t>Natalia Ashley, executive director, Texas Ethics Commission, interviews, Feb. 3, 2015 and June 10, 2015
Paul W. Hobby, chairman, Texas Ethics Commission, telephone interview, Feb. 5, 2015
Texas Ethics Commission, Legislative Appropriations Request. 2016-2017 fiscal biennium, March 3, April 6, 2015 
http://www.ethics.state.tx.us/tec/LAR_FY16-17.pdf
2016-2017 state biennial budget.  Texas Ethics Commission.  Article I, Pages 36-38. Last accessed, June 10, 2015. http://www.lbb.state.tx.us/Documents/Budget/Session_Code_84/HB1-Conference_Committee_Report_84.pdf</t>
  </si>
  <si>
    <t>In practice, state civil servants are generally protected from political interference. 
State human resources policy is that decisions are made without fear or favor, and with independence. 
There are not documented cases to the contrary. Arizona State Personnel Board members are political appointees, however, and the Goldwater Institute has raised questions about the practices of the board.</t>
  </si>
  <si>
    <t>The law requires that quarterly reports for lobbyists be filed with the Lt. Governor's Office. Lobbyists must obtain a license before beginning lobbying activity. A license application contains requirements to list the names of officials contacted and about which issues. The reports also require lobbyists to list expenditures made on behalf of specific bills and more general issues.  Expenses that are required to be reported include lodging, travel, and daily expenditures more than $10, </t>
  </si>
  <si>
    <t>"For union civil servants, there may be political interference, there may be an attempt to, but we have the protection of the contract and a complaint process or a grievance process," says Jim Duncan, Alaska State Employees Association president. This doesn't apply to cabinet-level appointees and similarly-positioned state government employees who are installed by the governor to enact broad policy goals, Duncan said. 
Dr. James Muller, a longtime political scientist at the University of Alaska Anchorage, agrees that a level of change is healthy and to be expected when any new administration takes control: "There's a line one has to draw between the change that happens with political elections, and some sort of illegitimate pressure," he said. An example of illegitimate pressure would be university professors removed at the request of legislators, the governor, or another leader for controversial positions -- but Muller said that has not occurred during his three decades in the university system, in part because of the structure of tenure and in part because individual leaders have fought against that. Muller recalled an instance when a former university president fought successfully to keep a professor from being pushed out because of his political views.
Gregg Erickson, a longtime economist and reporter who tracks state government, also said he could not think of a glaring example of a mid-level civil servant being removed for political reasons in recent years.</t>
  </si>
  <si>
    <t>Phone interview with Drew Rawlins, executive director of the Bureau of Ethics and Campaign Finance, on Dec. 18, 2014.
 Phone interview with Tom Humphrey, reporter for the Knoxville News Sentinel, on Feb. 16, 2015.
 Interview with Dick Williams, chair of Common Cause Tennessee, Feb. 16, 2015 at Panera Bread.
 Phone interview with Shelby County Criminal Court Judge Chris Craft, who is also Board of Judicial Conduct chairman, on Feb. 17, 2015</t>
  </si>
  <si>
    <t>Mark Roby, member Judicial Qualifications Commission, 14 May 2015, email.
 Civil Service Commission minutes for 6 June 2013, Bureau of Human Resources Website, https://bhr.sd.gov/cscminutes/Mintues%20Conference%20Call%2006-06-13.pdf, 14 May 2015.
 Judicial Qualifications Commission, State of South Dakota, Complaints Received and Dispositions, http://www.ujs.sd.gov/uploads/jqc/Complaints-Dispositions.pdf, 24 March 2015.
 Judicial Qualifications Commission budget, within Unified Judicial System Budget, State of South Dakota Budget in Brief, fiscal year 2014, http://bfm.sd.gov/budget/BiB/SD_BIB_FY2014.pdf, 14 May 2014.
 Bureau of Human Resources budget, within Executive Management budget, State of South Dakota Budget in Brief, fiscal year 2014, http://bfm.sd.gov/budget/BiB/SD_BIB_FY2014.pdf, 14 May 2014.</t>
  </si>
  <si>
    <t>Section 11 of South Dakota Codified Laws, Title 2, Chapter 12, “Lobbyists,” requires that “On or before July first of each year, each registered lobbyist and each employer of a registered lobbyist whose name appears in the directory in that year shall submit to the secretary of state a complete and detailed report of all costs incurred for the purpose of influencing legislation.” 
 But, “the personal expenses of the lobbyist spent upon the lobbyist's own meals, travel, lodging, phone calls or other necessary personal needs while in attendance at the legislative session need not be reported.” 
 There is no requirement to report compensation.</t>
  </si>
  <si>
    <t>The annual budget figure is based on the summation of the latest S.C. House Appropriations Bill, which can be accessed here:
lhttp://www.scstatehouse.gov/query.php?search=DOC&amp;searchtext=ethics&amp;category=BUDGET&amp;year=2015&amp;version_id=2&amp;return_page=&amp;version_title=As%20passed%20by%20the%20House&amp;conid=7868426&amp;result_pos=0&amp;keyval=30577&amp;numrows=10
April 10, 2015 phone interview, former S.C. Ethics Commission General Counsel Cathy Hazelwood.
March 25, 2015 phone interview, John Crangle, executive director of Common Cause South Carolina
Jamie Self, “S.C. Ethics Commission wants to expand its watchdog staff,” The State,  Nov. 19, 2014</t>
  </si>
  <si>
    <t>The employers of lobbyists are required to file spending reports and those reports list lobbyist compensation in a range amount. For instance, the employer could say it paid a lobbyist under $10,000 or between $25,000 but less than $50,000.</t>
  </si>
  <si>
    <t>Robert P. Caruso, executive director of the State Ethics Commission, 30 January 2015, Harrisburg, Pennsylvania, interview by phone.
Who's Minding the Store for Legislative Ethics? Joe Smydo, Pittsburgh Post-Gazette, 22 December 2014, Pittsburgh, Pa., http://www.post-gazette.com/news/politics-state/2014/12/22/Who-s-minding-the-store-for-legislative-ethics/stories/201412150001
Pennsylvania State Ethics Commission 2013 Annual Report, State Ethics Commission, Harrisburg, Pa., August 2014, http://www.ethics.state.pa.us/portal/server.pt/community/publications/9045
Statement of the State Ethics Commission Presented to teh Pennsylvania House of Representatives State Government Committee, John J. Bolger, chairman of the Ethics Commission, 9 Sept. 2013, accessed April 2015, http://www.legis.state.pa.us/cfdocs/legis/TR/transcripts/2013_0157_0012_TSTMNY.pdf
2014 Annual Report, Commonwealth of Pennsylvania Judicial Conduct Board, accessed July 2015, http://judicialconductboardofpa.org/wp-content/uploads/2014-JCB-Annual-Report.pdf</t>
  </si>
  <si>
    <t>Under S.C, Code 2-17-30, lobbyists “no later than June thirtieth and January thirty-first of each year, must file a report with the State Ethics Commission covering that lobbyist's lobbying during that filing period.” Reports must include name and identification of the lobbyist and “each person on whose behalf the reporting lobbyist engaged in lobbying during the covered period” as well as “the identification of each person from whom income attributable to the lobbyist's lobbying is paid or promised and the amount of the income attributable to the lobbyist's lobbying paid or promised.” Relevant legislation for which lobbying occurs must also be reported.</t>
  </si>
  <si>
    <t>Ross Cheit, chairman, Rhode Isalnd Ethics Commission, Interview, Feb. 13, 2015, phone.
Jason Gramitt, deputy, Rhode Island Ethics Commission, Interview, Feb. 13, 2015, phone.
Scott MacKay, Rhode Island Public Radio political reporter, Interview, Feb. 21, 2015, in person.</t>
  </si>
  <si>
    <t>Lobbyists and the corporations that hire them must file detailed financial reports periodically throughout the year that include how much they spend, including any gifts worth more than $25 and any campaign contributions over $100. The report should also include "the names of the individuals receiving or in whose behalf the expenditures have been made, and the reason, date, and place of the expenditures." (§ 22-10-9 and § 42-139-6), as well as compensation for the filing lobbyists. Executive branch reports must be filed at least twice a year. Reports on legislative lobbying must be filed monthly during the January-to-June legislative session and then 30 days within the end of the session.</t>
  </si>
  <si>
    <t>Steps have been built into Alabama’s Merit System to ensure as much separation as possible between the civil service and politics. Employees in the Merit System can be fired only for cause and have a built-in appeal process.
“Politics should not enter into decisions about state employees,” said Jackie Graham, director of the state’s Personnel Department. 
The state also has rules that bar employees from conducting any political activities on state time. Graham said she’s heard no allegations of that happening in recent years.
There was a time when high-ranking employees in constitutional offices were active in campaigns, doing such things as saving all their vacation time to take off during election season so they could campaign for their bosses. That practice has dwindled to next-to-nothing in recent years.</t>
  </si>
  <si>
    <t>Lee Slater, executive director, Oklahoma Ethics Commission. Telephone interview 2/22/2015 4:35 p.m. 
M. Scott Carter, political journalist for Oklahoma Watch, telephone interview, 2/21/2015 10 a.m.
"State Agency fails to collect most fees," Oklahoma Watch article by M. Scott Carter, 12/28/2014. 
http://oklahomawatch.org/2014/12/26/state-ethics-agency-fails-to-collect-most-fees/
Proposed FY 2015 Oklahoma executive budget:
http://www.ok.gov/OSF/documents/bud15.pdf</t>
  </si>
  <si>
    <t>Under the Lobbying Disclosure Law, individual lobbyists are not required to file reports unless they are engaging in lobbying on their own behalf, but they do have to sign statements attesting to the accuracy of detailed reports filed on their behalf. 
Under the law, it is the responsibility of the principal (the individual, corporation, association, partnership, business trust or "other entity") on whose behalf the lobbying was conducted to file quarterly expense reports detailing all the costs spent on lobbying for that time period. 
The signed statements lobbyists include in the report attest to the accuracy of reported salaries or other forms of compensation, benefits, vehicle allowances, bonuses and reimbursable expenses paid to the lobbyists. Lobbyists' statements of accuracy also include signing off on the general subject matter or issue being lobbied (but not the specific bill numbers).</t>
  </si>
  <si>
    <t>Ron Bersin is the Executive Director of the Oregon Government Ethics Commission. He was interviewed by phone March 9.
Brian Boquist is a Republican senator in Oregon. He was interviewed by phone March 25.
John Savory is an Oregon citizen who once made a complaint with the Oregon Government Ethics Commission. He is also a member of the planning commission of Canby, Oregon. He was interviewed by phone March 25.</t>
  </si>
  <si>
    <t>ORS 171.745 requires lobbyists to file reports regarding spending on legislative or executive officials or other spending for the purpose of lobbying, save for spending on other lobbyists. Those reports are required to include information about compensation and salary, as well as travel, living, and office overhead expenses. They do not require details of lobbied issues or bill numbers, only lobbied individuals.</t>
  </si>
  <si>
    <t>Paul Nick, executive director, Ohio Ethics Commission, Columbus, 1-2-15 email 
 Tony Bledsoe, Legislative Inspector General, Columbus, 12-31-14 email 
 Rick Dove, 2014 annual report, Board of Professional Conduct (see cover letter on Page 4): http://www.supremecourt.ohio.gov/Publications/BOC/2014annualRep.pdf
 Rick Dove, 2013 annual report, Board of Commissioners on Grievances &amp; Discipline (see cover letter on Page 4): http://www.supremecourt.ohio.gov/Publications/BOC/2013annualRep.pdf
 Portion of 2013-14 state budget dealing with the Ohio Ethics Commission: http://obm.ohio.gov/Budget/operating/doc/fy-12-13/bluebook/Section-E_Ethics+Commission.pdf</t>
  </si>
  <si>
    <t>A 100 score is earned if state civil servants operate with independence from any branch of the state government, making decisions without fear or favor.
A 50 score is earned if they are occasionally restricted, or occasionally make decisions based on fear or favor (e.g. public criticism or praise by state officials).
A 0 score is earned if state civil servants' independence is regularly restricted, and decisions are frequently made based on fear or favor.</t>
  </si>
  <si>
    <t>Brent Edison, disciplinary counsel for the North Dakota Judicial Conduct Commission, interview by phone from Bismarck, N.D., March 3, 2015.
Aaron Birst, executive director of North Dakota States’ Attorneys’ Association, email, March 5, 2015.
Tony Weiler, executive director of the State Bar Association of North Dakota, interview by phone from Bismarck, N.D., March 6, 2015.
Budget No. 180: House Bill Nos. 1002, 1014, Legislative Council, June 2007, http://www.legis.nd.gov/fiscal/biennium-reports/60-2007/budget-analysis/legislative/pdf/legislativebudget/180li.pdf, accessed May 3, 2015.
Statement of Purpose of Amendment: House Bill No. 1002: Funding Summary, Legislative Council, June 2007, http://www.legis.nd.gov/fiscal/biennium-reports/60-2007/budget-status/pdf/spa/1002.pdf, accessed May 3, 2015.
Budget No. 180: Senate Bill Nos. 2002, 2121, Legislative Council, June 2009, http://www.legis.nd.gov/fiscal/biennium-reports/61-2009/budget-analysis/legislative/pdf/legislativebudget/180li.pdf, accessed May 3, 2015.
Statement of Purpose of Amendment: Senate Bill No. 2002: Funding Summary, Legislative Council, June 2009, http://www.legis.nd.gov/fiscal/biennium-reports/61-2009/budget-status/pdf/spa/2002.pdf, accessed May 3, 2015.
Budget No. 180: House Bill No. 1002, Legislative Council, June 2011, http://www.legis.nd.gov/fiscal/biennium-reports/62-2011/budget-analysis/legislative/pdf/legislativebudget/180li.pdf, accessed May 3, 2015.
Statement of Purpose of Amendment: House Bill No. 1002: Funding Summary, Legislative Council, June 2011, http://legis.nd.gov/fiscal/biennium-reports/62-2011/budget-status/pdf/spa/1002.pdf, accessed May 3, 2015.
Budget No. 180: Senate Bill No. 2002, House Bill No. 1041, Legislative Council, June 2013, http://www.legis.nd.gov/files/fiscal/2013-15/docs/180.pdf, accessed May 3, 2015.
Statement of Purpose of Amendment: Senate Bill No. 2002: Funding Summary, Legislative Council, May 24, 2013, http://www.legis.nd.gov/files/fiscal/2013-15/docs/2002.pdf, accessed May 3, 2015.
House Bill No. 1002, North Dakota Legislature, April 27, 2015, http://www.legis.nd.gov/assembly/64-2015/documents/15-8107-05000.pdf, accessed May 3, 2015.
Statement of Purpose of Amendment: House Bill No. 1002: Funding Summary, Legislative Council, Feb. 26, 2015, http://www.legis.nd.gov/files/fiscal/2015-17/docs/1002.pdf, accessed May 3, 2015.</t>
  </si>
  <si>
    <t>Lobbyists must file spending reports every year on or before Aug. 1 following the expiration of their registration, according to North Dakota Century Code Section 54-05.1-03(2). The report must include every instance in which the lobbyist spent $60 or more in any single occasion on any individual, including the family member of any legislator or the governor. For each instance, the lobbyist must describe the nature of the expenditure, the amount, the date and the name of the recipient of the expenditure.
There is no law requiring lobbyists to disclose their compensation.</t>
  </si>
  <si>
    <t>While Ohio law requires activity and expenditure reports filed three times a year by employers or lobbyists, there is no requirement to include the lobbyist's fee or salary from their principal or employer.</t>
  </si>
  <si>
    <t>In person interview Feb. 18, 2015 with Perry Newson, Ethics Commission executive director. Phone interview with Newson June 8, 2015.
 Phone interview Feb. 24, 2015, with Jim Morrill, politics and government reporter for the Charlotte Observer.
 Phone interview Feb. 28, 2015 with Bob Hall, executive director of Democracy North Carolina.
Phone interview July 6, 2015 wityh Chris Heagarty, director of the Judicial Stanradrds Commission.</t>
  </si>
  <si>
    <t>Lobbyists must file spending reports listing how much they spent on entertainment, gifts and other expenditures, as well as campaign contributions; but the law specifically exempts salary information. The law requires disclosure of spending on meals and drinks, but no specifics if the amount is under $75.</t>
  </si>
  <si>
    <t>New York requires lobbyists to file bimonthly reports detailing their spending and compensation. The reports must include information on bills or issues the person lobbied, as well as whom the lobbyist met with.</t>
  </si>
  <si>
    <t>Lobbyists and those who employ then are required to file quarterly reports on their lobbying expenditures. Lobbyists' principals must file reports each month for lobbying the legislature while the legislature is in session. In addition, principals must report annually what they paid lobbyists for lobbying. This is an aggregate amount, not necessarily what each individual was paid. Lobbyists are not required to say whom they lobbied or the issue or bill number involved.</t>
  </si>
  <si>
    <t>John Milgrim, Joint Commission on Public Ethics, Director of External Affairs, Feb. 25, 2015, New York, email; 
 Susan Lerner, Common Cause New York, Executive Director, Feb. 25, 2015, New York, phone; 
 Richard Briffault, Columbia University Law School, Professor of Legislation, Feb. 4, 2015, New York, phone; 
 Three years In, New York Ethics Commission Still Looking to Find Footing, David Howard King, Gotham Gazette, Dec. 18, 2014, http://www.gothamgazette.com/index.php/government/5479-three-years-in-new-york-ethics-commission-still-looking-to-find-footing ; 
 N.Y. Agency, Joint Commission on Public Ethics, Faces Questions, Mike Vilensky and Josh Dawsey, Wall Street Journal, Jan. 30, 2015, http://www.wsj.com/articles/n-y-agency-joint-commission-on-public-ethics-faces-questions-1422664114 ; 
 Highlights of the 2015-16 New York State Budget, Gov. Andrew Cuomo, April 1, 2015, https://www.budget.ny.gov/pubs/press/2015/pressRelease15_enactedBudget.html ; 
 Annual Report, Page 23, Commission on Judicial Conduct, March 1, 2015, http://www.scjc.state.ny.us/Publications/AnnualReports/nyscjc.2015annualreport.pdf</t>
  </si>
  <si>
    <t>Lobbyists are required to file detailed spending reports, pursuant to 52:13c-18 and the NJ Administrative Code: "19:25-20.9 Annual report
 (a) Any represented entity or governmental affairs agent who or which receives receipts of more than $2,500 or makes expenditures of more than $2,500 in any calendar year for the purpose of communication with or providing benefits to any member of the Legislature, legislative staff, the Governor, the Governor's staff, or an officer or staff member of the Executive Branch, for the purpose of influencing legislation, regulations or governmental processes, or for the purpose of communication with the general public, shall file with the Commission, not later than February 15th of each year, an annual report of receipts and expenditures for the previous calendar year on forms supplied by the Commission."</t>
  </si>
  <si>
    <t>During each legislative session, lobbyists must by law file monthly spending reports, plus a final report within 30 days of the session's conclusion (NRS 218H.400). The reports must list all spending on behalf of legislators, and if expenditures total more than $50, they must be itemized by category.
The law does not require lobbyists to report their compensation. It also does not specify that lobbyists cite bill numbers in connection with their expenses, but simply says that they must name the legislators being lobbied.</t>
  </si>
  <si>
    <t>Heath Haussamen, New Mexico in Depth, reporter, 15 March 2015, via phone.
 Diane Denish, former lieutenant governor of New Mexico, 16 March, via phone.
 Judicial Standards Commission 2014 Annual Report, accessed May 28, 2015
 http://www.nmjsc.org/docs/annual_reports/FY14AnnualReport.pdf</t>
  </si>
  <si>
    <t>Lobbyists are required to file, in addition to annual registration forms, quarterly statements of income and expenses that are to list both the dollar amount received from a client and the amount paid out to conduct lobbying, including salaries. The statements do not have to disclose the issues or bills relevant to the firm or lobbyist.</t>
  </si>
  <si>
    <t xml:space="preserve">Lobbyists in Montana are not required to file spending reports. However, their employers are required to file itemized spending reports identifying payees and beneficiaries. The reports also include bills lobbied, and itemization of earmarked contributions and payments made to the benefit of public officials.
Employers do not have to itemize payments to lobbyists, but they do have to list who they have hired to lobby and how much the paid lobbyists in total. 
Lobbyists are required to file registration forms that do not include salary information. </t>
  </si>
  <si>
    <t>Joseph DiBrigida, Executive Branch Ethics Committee, chairman, January 29, 2015, Lowell, Mass., phone 
 Ann Rice, New Hampshire Department of Justice, deputy attorney general, January 22, 2015, Lowell, Mass., phone.
 Martin Gross, New Hampshire Legislative Ethics Committee, chairman, January 14, 2015, Lowell, Mass., phone
 Richard Lambert, New Hampshire Legislative Ethics Committee, executive administrator, January 13, 2015, Lowell, Mass., phone
 Robert T. Mittelholzer, Judicial Conduct Committee, executive assistant, April 29, 2015, email. 
 NH state budget, fiscal years 2014, 2015, accessed April 16, 2015
 http://www.gencourt.state.nh.us/lba/Budget/operating_budgets/2014_2015/HB%201%20Final%20Chaptered%20Version.pdf</t>
  </si>
  <si>
    <t>Lobbyists are required to provide quarterly itemized spending reports that include both compensation and spending. 
 They are not required to specify lobbied bill numbers, though reports do list general issues on which they are lobbying.</t>
  </si>
  <si>
    <t>In practice, state civil servants are protected from political interference.</t>
  </si>
  <si>
    <t>1. Willliam Schluter, Former state Senator, 2/12/15 phone interview. 
 2. Mark, T. Holmes, State Ethics Commission Deputy Director, via 1/26/15 email. 
 3. NCSL survey: http://www.ncsl.org/portals/1/documents/ethics/newjersey.pdf</t>
  </si>
  <si>
    <t>The Missouri Revised Statutes require lobbyists to file monthly reports of the lobbyist's total expenditures and an itemized listing of expenditures made on behalf of all public officials, their staff, their spouses or dependents, including publication and advertising expenses, travel, entertainment, honoraria, food, and gifts.
Lobbyists are only required to report expenditures for occasions by the identity of the invited group, not by the actual event attendees. The report must also include disclosure of direct business relationships, associations, or partnerships with any public official.
If a lobbyist principal employs more than one lobbyist, expenditures of the principal are reported by one lobbyist on the monthly report, not all. Lobbyists and lobbyist principals must provide information twice every year on the legislation or executive or judicial action they supported or opposed.
Lobbyists and lobbyist principals are not required to file reports on their compensation or payments received for lobbying services.</t>
  </si>
  <si>
    <t>Yvonne Nevarez-Goodson, Executive Director, Nevada Commission on Ethics, Las Vegas, NV, April 14, 2015, by phone.
State of Nevada Commission on Ethics, Annual Report, July 1, 2014, accessed May 21, 2015
www.ethics.nv.gov/COE_website_files/coe_publications_and_media/2014_Ethics_Annual_Report_FINALvc.pdf
State of Nevada Commission on Ethics, Annual Report, July 1, 2013, accessed May 21, 2015
www.ethics.nv.gov/COE_website_files/coe_fiscal_reports/2013_Annual_Report_with_Appendices_FINAL.pdf
Paul Deyhle, Executive Director, Nevada Commission on Judicial Discipline, Las Vegas, NV, June 4, 2015, by phone.
Nevada Commission on Judicial Discipline, 2014 Annual Report, http://judicial.state.nv.us/2014_CommissionAnnualReport.pdf
Nevada Commission on Judicial Discipline, Stipulation and Order for Public Reprimand in the Matter of the Honorable Michelle Leavitt, May 13, 2015, http://judicial.state.nv.us/Docs/2015/2015-05-13_Stipulation_OrderforPublicReprimand_MichelleLeavitt.pdf</t>
  </si>
  <si>
    <t>Charles S. Johnson, Lee Newspapers State Bureau, Bureau Chief, 24 February 2015, Helena, Montana, email
Jonathan Motl, Commissioner of Political Practices, Commissioner, 5 February 2015, Helena, Montana, telephone and 3 May 2014, email
Dave Boyher, Legislative Services Division, Office of Research and Policy Analysis, 20 February 2014, Director, Helena, Montana, Telephone
Hon. Blair Jones, Judicial Standards Commission, Chairman, 5 May 2015, Columbus, Montana, email
Montana budget panel cuts political practices budget, Missoulian, Charles S. Johnson, 12 February 2015, http://missoulian.com/news/state-and-regional/Montana-budget-panel-cuts-political-practices-budget/article_8d8c497b-790c-5ccf-aa37-e331fe66c997.html</t>
  </si>
  <si>
    <t>Frank Daley, executive director, Nebraska Accountability and Disclosure Commission, telephone interview March 9, 2015
  J.L. Spray, election-law attorney, phone interview, March 12, 2015
 Gavin Geis, executive director, Common Cause Nebraska, in-person interview, The Mill coffeeshop, March 11, 2015</t>
  </si>
  <si>
    <t xml:space="preserve">Dean Fausset, Director, Wyoming Department of Administration and Information, April 29, 2015, phone.    
Do I Qualify?, State of Wyoming A&amp;I Human Resources Division web page for Job Seekers, April 29, 2015
http://www.wyoming.gov/loc/06012011_1/jobs/hiring/Pages/DoIqualify.aspx
Wyoming State Personnel Rules, Chapter 2,  Section 3, Online, Jan. 28, 2015        http://www.wyoming.gov/loc/06012011_1/DOCS%20HR/Rules/AllChaptersCombinedWithCoverAndTOCCURRENT.pdf                                                                                              </t>
  </si>
  <si>
    <t>Under Subd. 4 of Chapter 10A, Section 10A.04, reports must include:
 • The lobbyist's total disbursements on lobbying, separately listing lobbying to influence legislative action, lobbying to influence administrative action, and lobbying to influence the official actions of a metropolitan governmental unit, and a breakdown of disbursements for each of those kinds of lobbying into categories specified by the board.
 • The amount and nature of each gift, item, or benefit, excluding contributions to a candidate, equal in value to $5 or more, given or paid to any official
 • Each original source of money in excess of $500 in any year used for the purpose of lobbying to influence legislative action, administrative action, or the official action of a metropolitan governmental unit. 
 • A general description of the subjects lobbied in the previous 12 months.
Specific amounts of compensation in excess of $500, however, need not be disclosed.</t>
  </si>
  <si>
    <t>Sally Drew, president of the Association of Career Employees (ACE), sally_drew@mac.com, Phone interview Feb. 16, 2015, and email followup.
Gary Mitchell, current vice president for Wisconsin, AFSCME International Board; former Local 1942 Wisconsin State Employees Union president, phone interview 6/1/2015. 
Laurie McCallum, Chair of the state Labor and Industry Review Commission and  former chair of the state Personnel Commission for 13 years, former First Lady of Wisconsin, face-to-face interview Jan. 26, 2015, and email interviews Jan. 27, 2015, Feb. 8, 2015, and Feb. 9, 2015.
Collective Bargaining and Labor Union Legislation Database http://www.ncsl.org/research/labor-and-employment/collective-bargaining-legislation-database.aspx</t>
  </si>
  <si>
    <t>James Klahr, Executive Director, Missouri Ethics Commission, 19 March 2015, Jefferson City, Missouri, interview by phone.
Brad Ketcher, Ketcher Law Firm LLC, St. Louis, Missouri, 2 April 2015,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Office of Administration Budget Request 2015, Doug Nelson, Commissioner, Office of Administration, 2015, http://oa.mo.gov/sites/default/files/FY%202015%20OA%20Budget%20Budget%20Gov%20Rec.pdfOffice of 
Administration Budget Request 2014, Doug Nelson, Acting Commissioner, Office of Administration, 2014, http://archive.oa.mo.gov/bp/budreqs2014/OA/OA.pdf
Office of Administration Budget Request 2013, Kelvin Simmons, Commissioner, Office of Administration, 2013, http://archive.oa.mo.gov/bp/budreqs2013/OA/OA.pdf
Annual Report 2013, Supreme Court Office of the Chief Disciplinary Counsel, May 2014, accessed 13 April 2015, http://www.mochiefcounsel.org/reports/AnnualReport2013.pdf</t>
  </si>
  <si>
    <t>Sara Walker, director of the Division of Personnel, in a telephone interview from her office in Charleston WV on Feb. 2, 2015.
Phil Kabler, statehouse correspondent for the Charleston Gazette, in an article entitled Statehouse Beat: Letter has some questioning jail director’s departure, published Feb. 9, 2015. 
http://www.wvgazette.com/article/20150209/GZ01/150209252/1419
Gordon Simmons, who represents the Public Workers Union/WV, in a telephone interview from his office in Charleston WV on Jan. 30, 2015.
Robin Perdue, director of the Public Employees Grievance Board, in a telephone interview from her office in Charleston WV on Feb. 2, 2015.
Lonnie Simmons, partner in the law firm DiTrapano Barrett DiPiero McGinley &amp; Simmons, in a telephone interview from his office in Charleston WV on Feb. 4, 2015.</t>
  </si>
  <si>
    <t>The itemized spending reports required by law consist of three financial numbers -- food/beverage expenses, mass mailing expenses, and "other" expenses. The compensation and salary details for lobbyists are included in the "other" category and, as a result, they cannot be determined by the public. Lobbyists do not report what issues, executive actions or pieces of legislation were the subject of their efforts.</t>
  </si>
  <si>
    <t>Brad Shannon, editorial writer for The Olympian, phone interview 3/20/2015;
Franklin Plaistowe Planning, Performance, Rules and Appeals Section Chief, Washington State Human Resources, email interview 4/17/2015;
Washington General Services Position Description Guide, accessed 4/17/2015
http://www.hr.wa.gov/WorkforceDataAndPlanning/WorkforcePlanning/Pages/PositionDescriptionGuidance.aspx
"Auditor’s office created job for his ex-associate, emails show," Jim Brunner and Lewis Kamb, The Seattle Times 3/31/2015 
 http://www.seattletimes.com/seattle-news/politics/state-auditor-told-aides-to-hire-former-business-associate/</t>
  </si>
  <si>
    <t>Gary Goldsmith, Executive Director, Minnesota Campaign Finance and Public Disclosure Board, 7 April 2015, St. Paul, Minnesota, email interview
 Jeremy Schroeder, Common Cause Minnesota, Executive Director, 30 March 2015, St. Paul, Minnesota, phone interview
 Lobbying violations vex understaffed Minnesota regulator, Brad Schrade, Star Tribune, 14 February 2012, http://www.startribune.com/politics/statelocal/139334403.html
 2016-17 Biennial Budget, Board on Judicial Standards, Agency Profile, State of Minnesota, November 2014, http://www.mn.gov/mmb-stat/documents/budget/gov-budget-archives/gov-2015/background/j70.pdf
 2016-17 Biennial Budget, Campaign Finance and Public Disclosure Board, Agency Profile, State of Minnesota, November 2014, http://www.mn.gov/mmb-stat/documents/budget/gov-budget-archives/gov-2015/background/g9j.pdf</t>
  </si>
  <si>
    <t>Mississippi Ethics Commission Executive Director Tom Hood: e-mailed answer to question - Feb. 18, 2015
Ethics Commission: Mississippi Ethics Commission: www.ethics.state.ms.us
Walter Brown - attorney, former state representative and former state Ethics Commission chairman: telephone interview April 17, 2015 
State Legislature: billstatus.ls.state.ms.us/documents/2014/html/SB/2800-2899/SB2874SG.htm</t>
  </si>
  <si>
    <t>Maine’s Lobbyist Disclosure law requires that “every lobbyist shall report that lobbyist's lobbying activities for each month that the Legislature is in session.” 3 § 317
 The law specifies that the disclosure include:
 1. The specific dollar amount of compensation received for lobbying activities;
 2. The specific dollar amount of expenditures made or incurred by the lobbyist during the month,
 3. The total amount of expenditures by the lobbyist…to, or on behalf of …covered officials, including members of the official’s immediate family;
 4. The date and a description of an event, a list of all officials …or members of an officials immediate family in attendance and the total amount of expenditures for the event…;
 5. A list of each legislative action by Legislative Document number, specific issue, nomination or other matter in connection with which the lobbyist is engaged in lobbying;
 6. A list specifically identifying each legislative action for which the lobbyist was compensated…;
 7. A list of all the employer’s original sources.</t>
  </si>
  <si>
    <t>Lawrence Glazer, member, State Ethics Board, email conversation, March 17, 2015                
Lynn Jondahl, former Ethics Board chair, email conversations, March 17-20, 2015
State Ethics Board website
http://www.michigan.gov/mdcs/0,4614,7-147-32705---,00.html</t>
  </si>
  <si>
    <t>Lobbyists are required to file detailed reports that show expenditures, issues/bills, spending on meals, compensation, and others relevant expenditures.</t>
  </si>
  <si>
    <t>Hiring policy, Department of Human Resource Management, 1 June 2011. http://www.dhrm.virginia.gov/docs/default-source/hrpolicy/pol2_10hiring.pdf?sfvrsn=2
Equal Employment Opportunity policy, Department of Human Resource Management, 5 February 2010. http://www.dhrm.virginia.gov/docs/default-source/hrpolicy/pol2_05eeo.pdf?sfvrsn=2
Performance Planning and Evaluation policy, Department of Human Resource Management, 1 August 2001. http://web1.dhrm.virginia.gov/itech/hrpolicy/pol1_40.html
Ron Jordan, executive director of Virginia Governmental Employees Association, Richmond, Va., 10 March 2015, interview by phone.
Bill Sizemore, retired reporter from The Virginian-Pilot, Norfolk, Va., 12 March 2015, interview by phone.</t>
  </si>
  <si>
    <t>Interview, Peter Sturges, attorney and former Executive Director of the Massachusetts State Ethics Commission, Boston MA, Feb. 6, 92015, by email and telephone
Interview,  David Giannotti, Public Education and Communications Division Chief,  Massachusetts State Ethics Commission, Boston, MA, by telephone and email, Jan. 23 and March 18, 2015
All sources accessed on Jan. 23, March 18, April 1, April 9, 2015
Gov. Charlie Baker’s recommended budget for FY16; Ethics Commission appropriation remains stable
http://www.mass.gov/bb/h1/fy16h1/brec_16/hsummary.htm
Massachusetts State Budget appropriation for Ethics Commssion for FY 15
Massachusetts State Budget approrpriation for Ethics Commission for FY14
Massachusetts State Budget appropriation for state Ethics Commission for FY13
Massachusetts Budget Browser; indicating stable line item for Ethics Commission over past several years
http://www.massbudget.org/browser/line_item.php?id=0900010000
Commission on Judicial Conduct, Annual Report, 2014
http://www.mass.gov/cjc/2014AnnualReport.pdf</t>
  </si>
  <si>
    <t xml:space="preserve">Executive branch lobbyists in Kentucky and legislative agents must file regular spending reports with the respective ethics commission for that branch of government. 
Lobbyists of the executive branch must outline any expenditures during the annual reporting period, according to Kentucky Revised Statutes Chapter 11A, Section 216. Those expense reports must include the name of the official(s) being lobbied, the "approximate date" of the expense, the lobbyist's employer and a "brief description of the expenditures made." It does not require itemized expense lists. It also does not require disclosure of how much the lobbyist was paid for lobbying activities. 
Legislative lobbyists must disclose their pay for lobbying in each spending report filed six times year, the name of the legislator, candidate or member of a legislator or candidate's family on whose behalf the expenditures were made; the expense amount, a description of the spending and the date and location of the event, according to KRS 6.821(2). In addition, lobbyists must outline expenditures made for "informational, educational, or promotional items or activities," as required by KRS 6.821(3)(b).
However, legislative agents are not required to disclose the specific bill on which they are lobbying nor whether they are opposing or supporting that particular bill or issue.  </t>
  </si>
  <si>
    <t>All lobbyists are required to file, by the 25th of the following month, aggregate amounts spent on a legislator, his/her spouse and minor children, including any function involving legislators or when more than 25 executive branch officials have been invited. Compensation amounts are to be reported, but only in broad categories.</t>
  </si>
  <si>
    <t>Former Sen. Vincent Illuzzi, personal interview Feb.17, 2015.
Justin St. James, Staff Attorney Vermont State Employees Association personal interview Feb. 17, 2015.
Michelle Anderson, General Counsel, Department of Human Resources, email March 9, 2015.
State-VSEA contract. Agreements between the state and the Vermont State Employees' Association Inc., Non-Management Bargaining Unit, effective July 1, 2014 - expiring June 30, 2016, accessed April 17, 2015.
http://www.vsea.org/sites/vsea.org/files/Non_Mgmt_Contract_2014_2016_v1.pdf</t>
  </si>
  <si>
    <t>Michael Lord, executive director, Maryland ethics commission, interview 3/12/15;
Michael Dresser, Baltimore Sun reporter, interview, 3/21/15, 
Jennifer Bevan-Dangel, Common Cause, telephone interview, 2/24/15
Interview with Dea Daly, Ethics Advisor, Maryland Department of Legislative Services by telephone 3/27/15
Gary Kolb, executive secretary, Maryland Commission on Judicial Disabilities, email 4/29/15</t>
  </si>
  <si>
    <t xml:space="preserve">Under Kansas law, lobbyists must fill out spending reports giving their employer and person who was lobbied, but not their own compensation, issue or bill lobbied.
---
Peer Reviewer comment: Agree.
The 2015 Kansas Legislature did pass and Gov. Sam Brownback signed on June 5, 2015, a bill altering reporting requirements, beginning Jan. 10, 2017. The bill deletes a mandate that a lobbyist file a year-end summary report when the individual spends less than $100 for lobbying that year. The bill also implements, in 2017, the requirement that lobbyists file a detailed report with the Secretary of State listing the amount of public funds paid to hire or contract for the lobbying services on behalf of a government entity or any association of government entities that receives public funds. These reports will be available on a publicly searchable website. </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</si>
  <si>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wants more money to shed light on campaign spending, Mario Moretto, 19 November 2014, Bangor Daily News, http://bangordailynews.com/2014/11/19/politics/maine-ethics-commission-wants-more-money-to-shed-light-on-campaign-spending-lobbying/
 Agenda Item #5, Maine Ethics Commission Meeting Minutes, 17 Jan 2013. http://www.maine.gov/ethics/pdf/item5_003.pdf</t>
  </si>
  <si>
    <t>Jan Moller, executive director of the Louisiana Budget Project, in-person interview, Feb. 5, 2015
 Barry Erwin, head of the Council for a Better Louisiana, in-person interview, Feb. 16, 2015
 Robert Scott, of the Public Affairs Research Council, in-person interview, Feb. 19, 2015
 Melissa Landry, executive director, Louisiana Lawsuit Abuse Watch, in-person interview, May 22, 2015.
 Valarie Willard, communications director of the Louisiana Supreme Court, telephone interview on May 22, 2015
 Act 15, State Budget, page 164, accessed April 13, 2015
 http://www.legis.la.gov/legis/ViewDocument.aspx?d=915624
 In the matter of Antoine J. Thomassie, Louisiana Board of Ethics, Docket No. 2013-1484, accessed April 13, 2015
 http://www.ethics.state.la.us/EthicsCharges/DocView.aspx?id=305771&amp;searchid=0524f51f-1d71-45b7-9d7b-a4bc702faab6&amp;dbid=0 
 State charges Jefferson Parish constable with ethics violations; he calls the charges a 'nightmare', by Adriane Quinlan, nola.com. Dec. 31, 2014
 http://www.nola.com/politics/index.ssf/2014/12/constable_tony_thomassie_ethic.html</t>
  </si>
  <si>
    <t>Jean Mills-Barber, HR Director, Utah Department of Human Resource Management, email response to questions, April 14, 2015. 
Wendy Peterson, Utah Division of Human Resources, email response to questions, April 11, 2015, Salt Lake City. 
Todd Sutton, Employee Representative, Utah Public Employees' Association, phone interview April 14, 2015, Salt Lake City.</t>
  </si>
  <si>
    <t>The lobbyist activity reports, required to be filed semi-annually, call for a considerable amount of information, but they do not ask for their salary and compensation information. The reports must include total expenditures on lobbying, broken down to include at least these categories: payment and reimbursement to others who perform lobbying services; receptions; entertainment, including meals; gifts made to legislative persons following the gift reporting requirements; a list of general subject matter of each bill lobbied for. The second semi-annual report must include total amounts for the period covered and the total year, but doesn't have to include certain expenditures, including personal expenses of lobbyists. 
 Each lobbyist has to file separate semi-annual activity reports relating to each person from whom the lobbyist receives payment for lobbying. 
 The state's new ethics reform law (House Enrolled Act 1002), effective July 1, 2015, eliminates the reporting of lobbying expenditures by legislative liaisons in the executive branch and for state educational institutions. The law also requires state educational institutions to report certain expenses related to lobbying by their employees and related foundations.</t>
  </si>
  <si>
    <t>Alex Winslow, director, Texas Watch, telephone interview, Jan. 18, 2015  
Harvey Kronberg, publisher, Quorum Report,  telephone interview, Jan. 17, 2015
Alex Winslow, director, Texas Watch, telephone interview, Jan. 18, 2015
The State Auditor’s Office, State Classification Team, Feb. 3, 2015
http://www.hr.sao.state.tx.us/</t>
  </si>
  <si>
    <t>The employer, not the lobbyist, is required to file spending reports. This includes information about salaries, fees, retainers and reimbursement of expenses paid by the lobbyist’s employer to the lobbyist for lobbying purposes in both the legislature and executive branch during the previous 12 months. The reports are filed once a year by July 31.</t>
  </si>
  <si>
    <t>Illinois code requires registered lobbyist to file detailed expenditure reports that include lobbied issues and name of employer. These are due bi-monthly for spending in the previous month. The code specifies that all reports must be filed in a form from the Secretary of State's office. Salary is not required to be disclosed and the reports filed by the lobbying entity and the lobbyist are the same.</t>
  </si>
  <si>
    <t>Phone interview with Ashley Fuqua, legislative liaison and spokeswoman for the Department of Human Resources, on March 13, 2015.
Phone interview with Rep. Craig Fitzhugh on May 22, 2015. 
Knoxville News Sentinel blog “TSEA survey: 87% of state workers believe evaluations subjective” published on the newspaper’s website on March 11, 2015: http://knoxblogs.com/humphreyhill/2015/03/11/tsea-survey-87-of-state-workers-believe-evaluations-subjective/</t>
  </si>
  <si>
    <t>Idaho law, in Section 67-6619, requires lobbyists to report all expenditures by category, with categories including entertainment, food and refreshment, travel, etc. They must name any legislator, executive official, or member of their family on whom the lobbyist spends more than $105, including the date, purpose and amount of the expenditure. They must list the subject matter and the “number of each senate or house bill, resolution, memorial or other legislative activity or any rule, ratemaking decision, procurement, contract, bid or bid process, financial services agreement or bond in which the lobbyist has been engaged in supporting or opposing.”
  However, Idaho law does not require lobbyists to report what their employers pay them to lobby. The same section exempts from disclosure “payments made directly to the lobbyist” by the employer. This is a significant gap in Idaho law, and results in only fairly small amounts being reported in lobbying disclosure reports, when the true amounts spent by corporations or other monied interests to exert influence on a piece of legislation is likely much higher – with large amounts of it in salaries or fees paid to the lobbyists.</t>
  </si>
  <si>
    <t>Eric Ollila, executive director, South Dakota State Employees Organization, 21 April 2015, phone interview.
Barb Christianson, chairwoman, South Dakota Civil Service Commission, 22 April 2015, phone interview.
Accounting Assistant job description, Bureau of Human Resources website, http://bhr.sd.gov/classification/classspecs/010120.pdf, accessed on 22 April 2015.
Employee Handbook, South Dakota Bureau of Human Resources, https://bhr.sd.gov/forms/policies/Handbook.pdf, accessed on 22 April 2015.</t>
  </si>
  <si>
    <t>John Steffen, Kentucky Executive Branch Ethics Commission, executive director, 23 December 2014, Frankfort,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Kentucky Legislative Branch Budget 2013-2014, Legislative Research Commission, no date, http://www.lrc.ky.gov/expenditures/default.aspx, accessed 19 February 2015. 
Panel's chief denies John Arnold vote was fixed, Tom Loftus, Louisville Courier-Journal, 10 April 2014, http://www.courier-journal.com/story/news/politics/ky-legislature/2014/04/09/panels-chief-denies-john-arnold-vote-fixed/7527531/, accessed 19 February 2015. 
Commonwealth of Kentucky Operating Budget 2015-16 Volume 1 (pages 29), Kentucky Office of the State Budget Director, 1 July 2014, http://www.osbd.ky.gov/NR/rdonlyres/69F0EBA4-3229-4F76-8AAF-4F657181F1ED/0/1416BOCVolumeIA.pdf. accessed 19 January 2015.
In reversal, Kentucky Legislative Ethics Commission finds former lawmaker John Arnold guilty, Jonathan Meador, WFPL-Louisville Public Media, 7 May 2004, http://wfpl.org/reversal-kentucky-legislative-ethics-commission-finds-former-lawmaker-john-arnold-guilty/, accessed 19 February 2015. 
Tom Loftus, Louisville Courier-Journal, Frankfort bureau chief, 21 January 2015, Frankfort, Kentucky, phone interview.
Jason Nemes, Fultz Maddox Hovious &amp; Dickens, attorney and former chief of staff to the office of Chief Justice and director of the Administrative Office of the Courts, 6 February 2015, Louisville, Kentucky, phone interview. 
Expenditure Detail 2013-2014, Kentucky Judicial Conduct Commission, no date, http://courts.ky.gov/commissionscommittees/JCC/Documents/Public_Information/20132014JCCExpenditureReport.pdf, accessed 20 February 2015.</t>
  </si>
  <si>
    <t>Carol Williams, GEC executive director, telephone interview Feb. 18, 2015.    
Governor's Comparison Report FY 2014: http://budget.ks.gov/publications/FY2014/FY2014_Comparison_Report.pdf 
Governmental Ethics Commission annual report, 2014: http://ethics.ks.gov/GECSummaries/Annual%20Report%202014.pdf
"Kansas Governor Proposes Cuts in Ethics Commission Budget," Associated Press, Jan. 18, 2013 http://kansaspublicradio.org/kpr-news/regional-headlines-friday-january-18-2013</t>
  </si>
  <si>
    <t>Lobbyists must provide detailed spending reports, but don't have to disclose their compensations. 
 But, If a lobbyist is paid more than 10,000 dollars a year, the law requires that each entity or individual on whose behalf the lobbyist is working must be disclosed.</t>
  </si>
  <si>
    <t>Deborah Dawson, Director of Human Resources, phone interview, March 30, 2015
Tom Mannock, Rhode Island Department of Human Resources supervisor, phone interview, March 30, 2015
John Simmons, executive director, Rhode Island Public Expenditure Council, phone interview, March 7, 2015</t>
  </si>
  <si>
    <t>Hawaii Revised Statutes, Chapter 97, Section 2.5, requires spending reports including the compensation paid to lobbyists. There is no requirement to report bill numbers or specific issues that were lobbied for. Instead, the lobbyists is to report broad subject areas.</t>
  </si>
  <si>
    <t>Phone interview, SCSEA Executive Director Carlton Washington,  May 21, 2015
Phone Interview, Sam Griswold, Board Member, State Retirees Association of South Carolina, July 18, 2015
Jamie Self, “Sheheen: DSS needs more, better trained case workers and whistle-blower protections,” The State, April 15, 2014
http://www.thestate.com/news/politics-government/politics-columns-blogs/the-buzz/article13848401.html</t>
  </si>
  <si>
    <t>Lobbyists are required to file quarterly compensation reports, but they are fairly general and only require that a lobbyist report the range of compensation (see ranges below in the statue) rather than a breakdown of exact figures. The filings do not include spending reports, lobbied issues or bill numbers. 
112.3215 Lobbying before the executive branch or the Constitution Revision Commission; registration and reporting; investigation by commission.—
(5)(a)1. Each lobbying firm shall file a compensation report with the commission for each calendar quarter during any portion of which one or more of the firm’s lobbyists were registered to represent a principal. The report shall include the:
a. Full name, business address, and telephone number of the lobbying firm;
b. Name of each of the firm’s lobbyists; and
c. Total compensation provided or owed to the lobbying firm from all principals for the reporting period, reported in one of the following categories: $0; $1 to $49,999; $50,000 to $99,999; $100,000 to $249,999; $250,000 to $499,999; $500,000 to $999,999; $1 million or more.
2. For each principal represented by one or more of the firm’s lobbyists, the lobbying firm’s compensation report shall also include the:
a. Full name, business address, and telephone number of the principal; and
b. Total compensation provided or owed to the lobbying firm for the reporting period, reported in one of the following categories: $0; $1 to $9,999; $10,000 to $19,999; $20,000 to $29,999; $30,000 to $39,999; $40,000 to $49,999; or $50,000 or more. If the category “$50,000 or more” is selected, the specific dollar amount of compensation must be reported, rounded up or down to the nearest $1,000.
11.045 Lobbying before the Legislature
(a)1. Each lobbying firm shall file a compensation report with the office for each calendar quarter during any portion of which one or more of the firm’s lobbyists were registered to represent a principal. The report must include the:
a. Full name, business address, and telephone number of the lobbying firm;
b. Name of each of the firm’s lobbyists; and
c. Total compensation provided or owed to the lobbying firm from all principals for the reporting period, reported in one of the following categories: $0; $1 to $49,999; $50,000 to $99,999; $100,000 to $249,999; $250,000 to $499,999; $500,000 to $999,999; $1 million or more.
2. For each principal represented by one or more of the firm’s lobbyists, the lobbying firm’s compensation report must also include the:
a. Full name, business address, and telephone number of the principal; and
b. Total compensation provided or owed to the lobbying firm for the reporting period, reported in one of the following categories: $0; $1 to $9,999; $10,000 to $19,999; $20,000 to $29,999; $30,000 to $39,999; $40,000 to $49,999; or $50,000 or more. If the category “$50,000 or more” is selected, the specific dollar amount of compensation must be reported, rounded up or down to the nearest $1,000.</t>
  </si>
  <si>
    <t>Jay Zsorey, Financial Audit Director, telephone interview 2/27/2015
Arizona Auditor General Office Overview, Accessed May 7, 2015
http://www.azauditor.gov/office-overview
National State Auditors Association Arizona Peer Review Report, Accessed May 7, 2015
http://www.azauditor.gov/PDF/NSAA_Peer_Review-2013.pdf</t>
  </si>
  <si>
    <t>Megan Tooker, executive director and legal counsel, Iowa Ethics and Campaign Finance Board, Feb. 5, 2015, telephone interview
Steve Davis, communications director, Iowa Judicial Branch, Feb. 26, 2015, email
Wally Horn, state senator, D - Cedar Rapids, Iowa Legislature, February 4 2015, telephone interview.</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</si>
  <si>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Illinois Budget Book, Fiscal 2016, released February 2015, http://www2.illinois.gov/gov/budget/Documents/Budget%20Book/Budget%20Book%20FY16/FY2016IllinoisOperatingBudgetBook.pdf 
State of Illinois Judicial Inquiry Board Compliance Examination for the two years ended June 30, 2014, http://www.auditor.illinois.gov/Audit-Reports/Compliance-Agency-List/JIB/FY14-JIB-Comp-Full.pdf</t>
  </si>
  <si>
    <t>Matt Shelby, media coordinator, Oregon Department of Administrative Services, which includes Human Resources. He was interviewed by phone April 23, 2015.
Filling a Vacancy Process Flowchart, Oregon Department of Administrative Services, http://www.oregon.gov/DAS/CHRO/manual/docs/4_filling_a_vacany_process_map.pdf, accessed April 22, 2015.
Human Resource Online Reference Guide - Selecting the Best Person, Oregon Department of Administrative Services, http://www.oregon.gov/DAS/CHRO/manual/docs/12_selecting_a_candidate_making_a_job_offer.pdf, accessed on April 22, 2015.</t>
  </si>
  <si>
    <t>Interview: Indiana Inspector General Cynthia Carrasco, Jan. 16, 2015, by email. 
 Interview: Andy Downs, executive director, Mike Downs Center for Indiana Politics, Indiana University-Purdue University Fort Wayne, Jan. 5, 2015, by phone. 
 Interview: James Clevenger, chairman, State Ethics Commission, March 2, 2015, by phone. 
 Indiana Commission on Judicial Qualifications, "About the Commissions," http://www.in.gov/judiciary/jud-qual/2380.htm; accessed May 16, 2015. 
 Indiana House Enrolled Act 1002, Indiana Code, 2-2.2-3, Legislative Ethics Committees, https://iga.in.gov/legislative/2015/bills/house/1002#document-9fc5d9.</t>
  </si>
  <si>
    <t>March 13, 2015, in-person interview with Tim Bradner, former BP lobbyist and longtime legislative reporter;
Organizational Chart of the Division of Legislative Audit, Accessed June 11, 2015, (http://legaudit.akleg.gov/about/org-chart/);
2015 Enacted Operating Budget, Legislature Component Summary - All Funds (https://www.omb.alaska.gov/html/budget-report/department-table.html?dept=Legis&amp;fy=15&amp;type=Enacted), accessed March 23, 2015; 
2014 Enacted Operating Budget, Legislature Component Summary - All Funds  (https://www.omb.alaska.gov/html/budget-report/department-table.html?dept=Legis&amp;fy=14&amp;type=Enacted), accessed March 23, 2015; 
2013 Enacted Operating Budget, Legislature Component Summary - All Funds (https://www.omb.alaska.gov/html/budget-report/department-table.html?dept=Legis&amp;fy=13&amp;type=Enacted), accessed March 23, 2015; 
2012 Enacted Operating Budget, Legislature Component Summary - All Funds (https://www.omb.alaska.gov/html/budget-report/department-table.html?dept=Legis&amp;fy=12&amp;type=Enacted), accessed March 23, 2015; 
2011 Enacted Operating Budget, Legislature Component Summary - All Funds (https://www.omb.alaska.gov/html/budget-report/department-table.html?dept=Legis&amp;fy=11&amp;type=Enacted), accessed March 23, 2015;  
2010 Enacted Operating Budget, Legislature Component Summary - All Funds (https://www.omb.alaska.gov/html/budget-report/department-table.html?dept=Legis&amp;fy=10&amp;type=Enacted), accessed March 23, 2015; 
Feb. 20, 2015, email interview with Legislative Auditor Kris Curtis;</t>
  </si>
  <si>
    <t>Brian Kane, assistant chief deputy Idaho Attorney General, interviewed Monday, Dec. 29, 2014, in his office at the Idaho Capitol
 Brent Hill, president pro-tem, Idaho Senate, interviewed Jan. 5, 2015, by telephone
 Rebecca Boone, Idaho correspondent, Associated Press; Tuesday, Jan. 6, Associated Press office, downtown Boise
 Scott Bedke, Speaker of the House, in his office at the Idaho Capitol, Thursday, Jan. 8, 2015
 Peter Morrill, vice president, Idahoans for Openness in Government, Tuesday, Jan. 13, 2015, by telephone
 Leo Morales, assistant director, and Ritchie Eppink, legal director, ACLU of Idaho, Tuesday, Jan. 13, 2015, by conference call
 Idaho Legislative Budget Book, fiscal year 2016, on Joint Finance-Appropriations Committee website, accessed Jan. 28, 2015, http://legislature.idaho.gov/budget/publications/LBB/current/LBBFrame.htm
 Idaho Judicial Council, Annual Report, 2013, http://www.judicialcouncil.idaho.gov/2013_Annual_Report.pdf
 “Idaho losing money by cutting costs,” Betsy Z. Russell, The Spokesman-Review, Feb. 10, 2013, http://www.spokesman.com/stories/2013/feb/10/idaho-losing-money-by-cutting-costs/
 “New Idaho law boosts resources for investigations,” Associated Press, Washington Times, May 18, 2014, http://www.washingtontimes.com/news/2014/may/18/new-idaho-law-boosts-resources-for-investigations/
 "The State's Use of Legal Services," Idaho Office of Performance Evaluations, Feb. 9, 2015, http://legislature.idaho.gov/ope/publications/reports/r1502.html</t>
  </si>
  <si>
    <t>Lucinda Meltabarger, administrator of the Office of Management and Enterprise Services' Human Capital Division, phone interview 2/27/15 10:15 a.m. 
Tom Dunning, communications coordinator of the Oklahoma Public Employees Association, telephone interview, 1 p.m. 3/3/15
Carol Shelley, executive director of the Merit Protection Commission, telephone interview, 2 p.m. 3/4/15
Human Captial Management's PMP Handbook: http://www.ok.gov/opm/documents/PMPHandbook.pdf</t>
  </si>
  <si>
    <t>No such law exists.
Lobbyists must file reports each quarter, but those reports do not include salary or compensation information under Delaware law. For each employer the lobbyist represents, the lobbyist must report expenses on food and refreshments, gifts, entertainment, lodging, travel, and recreation on behalf of members of the General Assembly or members of any state agency. Lobbyists are required to report totals, but strict itemization is not required. Lobbyists must report the recipient of spending when spending exceeds $50 per person. §5835</t>
  </si>
  <si>
    <t>Phil Rawls, former government reporter, the Associated Press, June 2, 2015, telephone interview.
Examiners of Public Accounts, Expenditure by Category, Alabama Department of Finance, multiple dates. http://open.alabama.gov/Checkbook/Agency/Default.aspx, accessed June 3, 2015.
“Alabama state auditors may be washed away in tide of corruption,” John Archibald, reporter, al.com, Feb. 11, 2013. http://blog.al.com/archiblog/2013/02/alabama_state_auditors_may_be.html, accessed June 3, 2015.
Report Search, Examiners of Public Accounts, multiple dates. http://www.examiners.state.al.us/ReportSearch.aspx, accessed June 3, 2015.
Barnett Wright, Jefferson County reporter, al.com, July 20, 2015, telephone interview.
“Alabama's chief examiner rejects Gov. Bob Riley's request for Jefferson County audit,” Bob Sims, staff writer, The Birmingham News, Sept. 19, 2009, http://blog.al.com/spotnews/2009/09/alabamas_chief_examiner_reject.html, accessed July 20, 2015.</t>
  </si>
  <si>
    <t>Testimony of the Hawaii State Ethics Commission on HB 1465, Making Appropriations, Les Kondo, Hawaii State Ethics Commission, Executive Director, 4 February 2015, http://www.capitol.hawaii.gov/Session2015/Testimony/HB1465_TESTIMONY_FIN_02-04-15_.PDF
 Les Kondo, Hawaii State Ethics Commission, executive director, Honolulu, Hawaii, 2 February 2015, telephone 
 Janet Mason, League of Women Voters- Hawaii, legislative chair, Honolulu, Hawaii, 16 January 2015, telephone</t>
  </si>
  <si>
    <t>Terry Casey, chairman, State Personnel Board of Review, Columbus, 1-23-15 telephone interview 
Russell E. Carnahan, employment law attorney, Columbus, 2-19-15 email 
Beth Gianforcaro, director of communications, Ohio Department of Administrative Services, Columbus, 2-20-15 email
Online review of State Personnel Board of Review files, February 2015</t>
  </si>
  <si>
    <t>Auditor: Probe of Ethics Commission will be limited, Aaron Gould Sheinin, AJC October 16, 2014 - http://www.ajc.com/news/news/state-regional-govt-politics/auditor-probe-of-ethics-commission-will-be-limited/nbWz9/
 - Audit lays bare Georgia Ethics Commission's Problems, Chirs Joyner, AJC, October 10, 2014 - http://investigations.blog.ajc.com/2014/10/16/audit-lays-bare-georgia-ethics-commissions-problems/#__federated=1
 - Department of Audits Performance Audits 2014 http://www.audits.ga.gov/rsaAudits/viewMain.aud;jsessionid=B09B2F2B51F334328D01417590894A44
 - Interview with William Perry, Executive Director, Common Cause Georgia, January 23, 2015. 
 “Ethics commission asks GBI to probe possible fraud” - Jamse Salzer, AJC October 15 2014. http://www.ajc.com/news/news/state-regional-govt-politics/ethics-commission-asks-gbi-to-probe-possible-fraud/nhj9P/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 Judge Brenda S. Weaver – Vice-Chairman, Judicial Qualifications Commission – e-mail June 5, 2015</t>
  </si>
  <si>
    <t>Lobbyists in Colorado must file detailed reports each month on what they spent and received on lobbying. Amendment 41, passed as a citizen initiative in 2006, imposed a gift ban barring offering gifts or hospitality to lawmakers.</t>
  </si>
  <si>
    <t>Lobbyists in Arizona are required to file itemized spending reports, but not reports detailing compensation/payments received for lobbying services.</t>
  </si>
  <si>
    <t xml:space="preserve">Lobbyists must file activity reports which include  lists of expenditures itemized by financial category (printing, food and refreshments, postage, travel, etc.), employers, and clients. The activity reports do not require listing the compensation received for lobbying. </t>
  </si>
  <si>
    <t>Lobbyist, lobbying firms and lobbyist employers are required to file quarterly reports that include information about legislation and agencies they have lobbied, payments received from clients, payments to other lobbying firms, and campaign contributions. 
According to  §86115 of the Political Reform Act, the persons subject to this requirement are: 
"(a) Any lobbyist employer; and
(b) Any person who directly or indirectly makes payments to influence legislative or administrative action of five thousand dollars ($5,000) or more in value in any calendar quarter, unless all of the payments are of the type described in subdivision (c) of Section 82045."</t>
  </si>
  <si>
    <t>Phone interview March 16, 2015, with Shari Howard, policy and rules coordinator for Office of state Human Resources. 
Phone interview Feb. 23, 2015, with Michael C. Byrne, Raleigh lawyer specializing in personnel litigation.
Phone interview Feb. 25, 2015 with Tom Harris, chief of staff and general counsel for the State Employees Association of North Carolina.
WRAL article Sept. 6, 2013, by Cullen Browder and Tyler Dukes, "State Health Agency Gave Big Contract to Wos Acquaintance"
 http://www.wral.com/state-health-agency-gave-big-contract-to-wos-acquaintance/12858264/
Article May 14, 2015, by Lynn Bonner.State audit says former DHHS manager wasted money hiring people she knew.  http://www.newsobserver.com/news/politics-government/state-politics/article20823345.html#storylink=cpy 
State auditor's report. http://www.ncauditor.net/EPSWeb/Reports/Investigative/INV-2015-0401.pdf</t>
  </si>
  <si>
    <t>All registered lobbyists and all principals who employ lobbyists are required to file with the Ethics Commission quarterly reports stating: items given to a public official, employee or their families valued at more than $250; financial transactions with public officials, candidates or their families in excess of $500, except for campaign contributions; loans given or promised to a public official or candidate; and any direct business association or partnership with any public official, candidate or their families. 
The law also requires anyone who is not a registered lobbyist but who is negotiating a contract, trying to sell something or otherwise engaging in a financial transaction with a public official or employee in their official capacity to file quarterly reports detailing any spending of more than $250 on the officials or their families. 
Lobbyists are not required to report their salaries or fees they are paid for their services.</t>
  </si>
  <si>
    <t>Michael Cuevas, Roemer Wallens Gold &amp; Mineaux, Attorney, March 17, 2015, New York, phone; 
Probe Finds NYC Jail Guards Hired Despite Arrests, Gang Ties, Associated Press via New York Times, Jan. 15, 2015, http://www.nytimes.com/aponline/2015/01/15/nyregion/ap-us-nyc-jails-investigation.html
State Examinations, New York Department of Civil Service, accessed March 17, 2015, http://www.cs.ny.gov/jobseeker/public/stateexam.cfm ;</t>
  </si>
  <si>
    <t xml:space="preserve">Lobbyists must file quarterly financial statements with the Alaska Public Offices Commission, which include the name of employer, a generic description of issues lobbied for, compensation structure and amount, and dates of employment. </t>
  </si>
  <si>
    <t>Kerrie Stillman, Commission on Ethics Director of Communciations and Operations, interviewed by phone March 27, 2015
Mark Herron, attorney and ethics expert, interviewed by phone April 3, 2015
Bucky Mitchell, attorney and ethics expert, interviewed by phone April 13, 2015
David Bogenschutz, Florida lawyer who often represents judges in JQC cases, interviewed by phone April 3, 2015</t>
  </si>
  <si>
    <t>A YES score is earned if lobbyists are required to file itemized spending reports (including name of employer, lobbied issues and bill number(s) and compensation/payments received for lobbying services). 
A MODERATE score is earned if lobbyists are required to file itemized spending reports or compensation/payments received, but not both.
A NO score is earned if no such law exists.</t>
  </si>
  <si>
    <t>In person interview with Carol Carson, executive director of the Office of State Ethics, in Hartford, Jan. 21, 2015.
Office of State Ethics Annual Report to Governor for Calendar Year 2013, pp 10 through 12, summary of actions related to Statements of Financial Interests, http://www.ct.gov/ethics/lib/ethics/annual_reports/2013_ose_report_to_the_governor_final.pdf
Office of State Ethics reports of opinions, rulings and enforcement actions, March 12, 2015, http://www.ct.gov/ethics/cwp/view.asp?a=3488&amp;Q=414904&amp;ethicsNav=|44061|
Phone interview with Sharon Dexler, Administrative Assistant, Judicial Review Council, August 4, 2015.</t>
  </si>
  <si>
    <t>Paul Gessing, Rio Grande Foundation, president, 10 April 2015, via phone.
Daniel Faber, employment law attorney, 12 May 2015, via phone. 
Charles Bowyer, National Education Association-New Mexico, executive director, 12 May 2015, via phone.</t>
  </si>
  <si>
    <t>E. Norman Veasey, Former Delaware Chief Justice and campaign finance special prosecutor, telephone interview, January 12, 2015;
Deborah Moreau, Lawyer, Delaware Public Integrity Commission, telephone interview, January 12, 2015;
 "Report of Independent Counsel", December 28, 2013, http://bit.ly/1CkJ2hh;</t>
  </si>
  <si>
    <t>Luis Toro, director of Colorado Ethics Watch, a Denver-based nonprofit that “has been actively monitoring the activities of the Colorado Independent Ethics Commission (“IEC”) since the IEC first met in 2008,” during a Jan. 26, 2015 phone interview and subsequent e-mails. Amy DeVan, executive director of the Colorado Independent Ethics Commission, during a Jan. 27, 2015 phone interview. 
Elena Nunez, director of Colorado Common Cause, during a Feb. 23, 2015, phone interview. 
“Ethics Watch Urges Ethics Commission to Act on Eleven-Month-Old Case,” Colorado Ethics Watch, Feb. 24, 2015: http://www.coloradoforethics.org/co-legal/entry/ethics-watch-urges-ethics-commission-to-act-on-eleven-month-old-case 
Colorado Independent Ethics Commission, Annual Report 2014, accessed April 28, 2015: https://www.colorado.gov/pacific/iec/annual-report-2014
National Conference of State Legislatures, State Ethics Commissions, http://www.ncsl.org/research/ethics/state-ethics-commissions.aspx</t>
  </si>
  <si>
    <t>Brent Johnson, Star-Ledger statehouse reporter, 3/19/15 phone interview 
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The appointment of Joe DiVincenzo's son looks like a Christie patronage hire:  By Star-Ledger Editorial Board on October 03, 2014:  http://www.nj.com/opinion/index.ssf/2014/10/the_hiring_of_joe_divincenzo_jr_looks_like_a_christie_patronage_job_editorial.html  
UN-CIVIL WARS: CHRISTIE ADMINISTRATION PUSHING FOR SWEEPING CIVIL SERVICE CHANGES, MARK J. MAGYAR | MAY 1, 2013: http://www.njspotlight.com/stories/13/04/30/un-civil-wars-christie-administration-pushing-for-sweeping-civil-service-changes/</t>
  </si>
  <si>
    <t>Secretary of State Shantel Krebs is primarily responsible for overseeing state elections. She has indicated she not only has sufficient staff, but she has more budgeted staff members than she needs. Upon taking office, she voluntarily shrunk the staff from 15.6 FTEs to 13.5.
 She filled her staff with a number of experienced people who have previous experience in the secretary of state’s office.
 Additionally, a legislator who serves on a committee that reviews legislation proposed by the secretary of state said he views the office’s staffing as sufficient.
 The Board of Elections does not have its own staff but is able to use the secretary of state's staff.
 The total budget for the Secretary of State's Office was $4,618,080 in FY2016, $4,864,404 in FY2015, $4,519,664 in FY2014 and $3,084,076 in FY2013, which would indicate sufficient funding given the sustained increase since FY2013.</t>
  </si>
  <si>
    <t>Jay Jay Wierenga, Communications Director, Fair Political Practices Commission, May 6, 2015, email
Victoria B. Henley, Director-Chief Counsel, Commission on Judicial Performance, Apr. 2, 2015, email
Department of Finance, 2014-15 budget
Commission on Judicial Performance, 3-Year Expenditures and Positions, January 2015
http://www.ebudget.ca.gov/2015-16/pdf/GovernorsBudget/0010/0280.pdf
Fair Political Practices Commission, 3-year Expenditures and Positions, January 2015
http://www.ebudget.ca.gov/2015-16/pdf/GovernorsBudget/8000/8620.pdf</t>
  </si>
  <si>
    <t>Graham Sloan, Director Arkansas Ethics Commission, January 21, 2015, email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Max Brantley, Senior Editor Arkansas Times, January 20,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Act 32 of 2015, "An Act for the Arkansas Ethics Commission Appropriation for the 2015-2016 Fiscal Year"
http://www.arkleg.state.ar.us/assembly/2015/2015R/Acts/Act32.pdf</t>
  </si>
  <si>
    <t>State Election Commission Executive Director Marci Andino has dealt with staffing problems in the past, such as when the Voter ID law came into effect in 2013. Her current staff, she said, is sufficient as the office takes on new duties, but she needs more. Last year, she asked for five area representatives; she got three, partly because it was too late in the budget process. In this year’s budget, the S.C. Election Commission received $371,000 to begin implementation of supervisory and compliance audit responsibility over counties – exactly half of the original request of $742,000.
“I think the South Carolina Election Commission has historically done a good job in being non-partisan administering elections,” said SC Progressive Network Director Brett Bursey. “They’ve been given really shoddy tools and a low budget, but they scrape by.”
Dr. Brenda Williams, a longtime voting rights activist based in Sumter, said local offices, likewise, are far too understaffed to reach people who need their services: poor and elderly people, located deep in the rural areas of the state, who aren’t able to register and are generally unaware of their rights.</t>
  </si>
  <si>
    <t>Norman Patenaude, New Hampshire Personnel Appeals Board, commissioner 2014-present, employment law attorney, law professor, Feb. 17, 2015, Lowell, Mass., phone
Joseph Casey, New Hampshire Personnel Appeals Board, chairman, member 2006-present, Feb. 11, 2015, Lowell, Mass., phone
Patrick Wood, New Hampshire Personnel Appeals Board, commissioner 1997-2014, attorney, Feb. 19, 2015, Lowell, Mass., phone
Job Classification and Compensation, website of NH Dept. of Administrative Services Human Resources, accessed Feb. 10-23, 2015, http://www.admin.state.nh.us/hr/comp.html
New Hampshire Administrative Rules, Per 800 “Employee Performance Evaluation,” accessed April 15, 2015
http://www.gencourt.state.nh.us/rules/state_agencies/per100-1500.html</t>
  </si>
  <si>
    <t>As with many state agencies, the Auditor's Office is operating under a tight budget. To maximize the agency's limited resources, the Auditor's office uses a statewide risk assessment and planning process to select significant issues to address, rather than auditing individual agencies. Its most recent accountability audits examined state grants, benefit payments, tuition waivers and use of state-issued credit cards. 
 The Auditor's local government auditing functions are funded by local governments through an hourly rate system, so that a portion of the mission is consistently funded. A separate voter-approved tax stream pays for performance audits (although in lean times, the Legislature and the governor have had to appropriate some of that money from state general funds). The biggest gap is with accountability audits of state government agencies. That function is primarily funded through state general fund resources.</t>
  </si>
  <si>
    <t>Lee-Ann Easton, Director, Nevada Department of Administration, Human Resource Management Division, Las Vegas, NV, April 24, 2015, by email
Richard McCann, Executive Director, Nevada Association of Public Safety Officers, Las Vegas, NV, April 24, 2015, by phone.
Robert Manis, President, Nevada Faculty Alliance, College of Southern Nevada chapter, Las Vegas, NV, May 19, 2015, by phone.</t>
  </si>
  <si>
    <t>Dirk Hood, human resources administrator, Nebraska Department of Labor, phone interview, April 16, 2015.
William Wood, chief negotiator/administrator, Nebraska Department of Administrative Services, phone interview, April 21, 2015
State of Nebraska, Classified Personnel Rules and Regulations, accessed April 28, 2015; 
 http://das.nebraska.gov/personnel/nerules/rules_final_with_cover.pdf
Job Specifications, State Personnel Classification and Compensation, Department of Administrative Services, accessed April 28, 2015
 http://das.nebraska.gov/personnel/classncomp/jobspecs/index.html</t>
  </si>
  <si>
    <t>Timothy Hogan, Executive Director of the Arizona Center for Law in the Public Interest, in-person interview, 2/26/2015 
Jim Small, Arizona News Service Editor, telephone interview, 5/17/2015
Arizona Supreme Court Judicial Ethics Advisory Committee Opinion: Judicial Obligation to Perform Same-Sex Marriages, Accessed June 18, 2015, http://www.azcourts.gov/Portals/137/ethics_opinions/2015/RevisedAdvisoryOpinion15-01.pdf
Ex-Arizona Sen. Scott Bundgaard drops lawsuit against Phoenix, Dustin Gardiner, The Arizona Republic, March 18, 2014, Accessed June 18, 2015,   http://www.azcentral.com/story/news/local/phoenix/2014/03/17/arizona-lawmaker-scott-bundgaard-fight-lawsuit/6544505/
Senate Ethics Committee votes to investigate complaint against Bundgaard, Joanne Ingram, Cronkite News, Sept. 13, 2011, Accessed May 7, 2015, http://cronkitenewsonline.com/2011/09/senate-ethics-committee-votes-to-investigate-complaint-against-bundgaard/</t>
  </si>
  <si>
    <t>While the Secretary of State's office is sufficiently equipped, the Board of Elections is challenged with lack of staff. 
The Secretary of State office, in the view of John Marion, executive director of Common Cause Rhode Island, has sufficient staff to perform its duties, which revolve around less controversial tasks such as maintaining the voter rolls and filing election results.
According to Rob Rock, director of the Secretary of State's Elections Division, the office has had stable funding in recent years and a fulltime staff of 4, including the director and deputy director, that is augmented during busy election times by employees from other divisions of the Secretary of State's office. The office receives its funding from the General Assembly, in the annual state budget.
Stephen Erickson, a Rhode Island Board of Elections commissioner since 2014, says that the board does not have enough staff to focus on the larger picture of overseeing elections, such as improving the early voting system to reduce the need for mail ballots and policing mail ballots, which can be abused. “We have a very good staff, and they work hard, but it’s small,” says Erickson. “If we had greater resources, we could have greater oversight and focus on the larger picture.” John Marion, executive director of Common Cause Rhode Island, agrees.
With an in-house lawyer and investigators well versed in election law, the board would be better equipped to handle its own investigations of alleged voting improprieties, instead of having to refer it to the state police, who have a broader range of crimes on their plate.
Robert Kando, the board’s executive director, said that the agency has the equivalent of five full-time employees running elections.</t>
  </si>
  <si>
    <t>Martha Mavredes, Virginia’s auditor of public accounts, said her office’s funding is consistent and she typically has 115 staff members at any time. Of her current staff, 30 have master’s degrees, 29 are certified public accountants, eight are certified fraud examiners, 10 are certified government finance managers, eight are certified information systems auditors, four are chartered global management accountants, five are project management professionals and one is a certified internal auditor, while others have technology or contracting credentials. Statute drives most of the office’s work, primarily the Commonwealth’s financial statements and audits of federal grant programs. 
“Based on my staffing levels, once we ensure all of the required work is done, we usually have about 5 percent of our work plan devoted to areas we have identified as higher risk,” Mavredes said.
The Auditor of Public Accounts has a fairly consistent budget. The proposed budget amendments for fiscal years 2015 and 2016 would give the auditor $11,940,421 in 2015 and $11,944,569 for fiscal year 2016 with a stable number of authorized positions at 130. That number of staffers is unchanged from the previous two-year budget, when the auditor’s office was authorized $11,331,545 and $11,335,573 for 2013 and 2014, respectively.
The Office of State Inspector General opened at the beginning of the 2013 fiscal year. It was allocated $1.4 million and 6 staff members then, which grew to $6.2 million and 40 staff in 2014. For the current fiscal year, the proposed budget amendment would give the office $6.5 million and 40 staff and in 2016, the office would get $6.7 million and 40 staff. Inspector General June Jennings said that at this point in the new agency’s life, that staffing and funding level seems sufficient.</t>
  </si>
  <si>
    <t xml:space="preserve">Pennsylvania has a decentralized voting system, meaning that while the state's Bureau of Elections sets policies, it is up to each county to allocate the appropriate resources to implement them. 
In 2013, the nonpartisan organization Common Cause reported its observations of the most recent presidential election which covered all of the state's counties. It noted that lack of uniformity in election administration meant that voter rolls and poll books were not being efficiently managed. It also found long lines at polling locations and communication problems between poll workers and the county/state, suggesting that extra phone lines and trained supplemental staff were needed at county election offices. 
It also suggested that every precinct have a telephone and computer access to the SURE system to confirm voter registration and polling location. </t>
  </si>
  <si>
    <t>Don Jones, Hohenlohe, Jones Law Offices, Employment Attorney, 7 April 2015, Helena, Montana, Telephone
Annie Glover, Montana Department of Labor and Industry, Director of Communications, 30 April 2015, Helena, Montana, email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
Montana Human Rights Bureau, Statistics in brief, FY 2014, http://erd.dli.mt.gov/Portals/54/Documents/Human-Rights/dli-erd-hr051.pdf
Montana Human Rights Bureau, Statistics in brief, FY 2013, 
http://erd.dli.mt.gov/Portals/54/Documents/Human-Rights/dli-erd-hr023.pdf
State of Montana Careers, Job Openings, 2015, https://mtstatejobs.taleo.net/careersection/200/jobsearch.ftl?lang=en
Websites accessed 12 August 2015</t>
  </si>
  <si>
    <t xml:space="preserve">The Secretary of State's Office of Oregon has sufficient resources to oversee elections. While available resources sometimes limit the speed of investigations, the office does investigate every complaint alleging election violations and is consistently funded. There is no backlog of work reported during the period of study. </t>
  </si>
  <si>
    <t>March 24, 2015, phone interview with Marla Greenstein, executive director of the Commission on Judicial Conduct; 
March 2, 2015, phone interview with state executive ethics attorney Jonathan Woodman; 
March 2, 2015, interview with Joyce Anderson, former administrator of the Select Committee on Legislative Ethics; 
Feb. 21, 2015, email interview with Legislative Auditor Kris Curtis
FY2015, Component Summary, Department of Law (https://www.omb.alaska.gov/ombfiles/15_budget/Law/Enacted/15compsummary_law.pdf), accessed March 24, 2015; 
FY2015, Component Summary, Legislature (https://www.omb.alaska.gov/ombfiles/15_budget/Legis/Enacted/15compsummary_legis.pdf), accessed March 24, 2015; 
FY2015, Component Summary, Alaska Court System 9https://www.omb.alaska.gov/ombfiles/15_budget/ACS/Enacted/15compsummary_acs.pdf), accessed March 24, 2015;</t>
  </si>
  <si>
    <t>The secretary of state is independently elected and sets the office's staffing levels and budget. Although the latter is subject to approval of the state legislature and governor, in practice the secretary's proposed budget usually emerges essentially intact. The secretary of state's office itself says, "The office maintains sufficient, qualified staff, adequate resources, and is consistently funded." The office is not facing any backlog. 
 The Ohio Elections Commission is a bit of a shoestring operation, with three employees besides the seven board members. But the executive director and two staffers have kept up to date on the cases referred to the commission. However, in the pending state budget, Director Philip Richter warns: "With the amount in this budget proposal, however, the Commission cannot continue to operate on even the frugal basis in which the Commission has carried out its duties...I cannot operate the Commission at the level projected in this budget proposal."</t>
  </si>
  <si>
    <t>The Auditor's Office does not entirely depend on the Legislature for funding. The office gets only a small percentage of its funding from the General Fund. More comes from an annual fee to a State Audit Revolving Fund imposed on every state agency, in effect requiring them all to pay for their own share of the auditing function.
 The Auditor's Office is larger than it was in Fiscal Year 2013 by one person (from 14 to 15), a 7.1 percent increase. So while it undoubtedly feels overwhelmed at times, the Auditor's office continues to churn out audit reports - the Comprehensive Annual Financial Report (CAFR), the required Single Audit Report reviewing the state's federal funds, several performance audits, and special reports on subjects it chooses to pursue. Last year, there were three performance audits and three other reports. Another report to the Legislature was issued in January, based on an investigation the Auditor's office chose.
 The legislative and judicial branches of government are not audited.</t>
  </si>
  <si>
    <t>Staff and observers of four primary auditing and financial-related offices in state government say that they have sufficient resources to safeguard financial resources. These four offices include the State Auditor, State Treasurer, Legislative Fiscal Analyst, and Legislative Auditor.
Budgets and staff have remained consistent during fiscal years 2013-2015. There has been no dramatic changes. Here are statistics on the four agencies.
State Auditor has about 50 staff and was allocated the actual budgets below: 
FY2013 $5,001,000, 38.60
FY2014 $4,926,000,  40.30
FY2015 $5,3429,400, 45.42
Legislative Fiscal Analyst has about 18 staff and was allocated the actual budgets below: 
FY2013, $2,639,000, 19.40
FY2014, $2,679,300, 19.40
FY2015, $3,151,100, 20
Legislative Auditor General has about 27 staff and was allocated the actual budgets below: 
FY2013, $3,323,900, 27.82
FY2014, $3,409,700, 26.90
FY2015, $3,578,800, 28
State Treasurer actual budget.
FY2013 $2,475,700, 27.26
FY2014  $2,716,700, 24.70
FY2015 $3,202,100, 24.66</t>
  </si>
  <si>
    <t>In general, the secretary of state’s office has enough staff and resources to oversee elections without a backlog of work. Staff is qualified to do the job and funding for the office is consistent.
The number of full-time equivalent positions authorized by the Legislature has increased over the years from 27 in the 2007-2009 biennium to 31 in 2013-2015 (three FTEs were for a temporary computer project) and 34 in 2015-2017.
Officials from several political parties confirmed the secretary of state's office has the resources and qualified staff to fulfill its duties. An official from the Republican Party, the same party as the elected secretary of state, referenced a national report declaring North Dakota as having the smoothest election as of 2012, the latest year available.
An official from the Libertarian Party agreed there were adequate resources. An official from the Democratic Party disagreed slightly, noting the lack of investigations or audits of political financing and frequent crashes experienced by the secretary of state’s website on Election Day.
The website provides up-to-the-minute updates as ballots are counted.</t>
  </si>
  <si>
    <t>The office has a staff of just under 200, including certified public accountants required to sign off on financial audits, and is responsible for conducting audits called for in the audit committee plan and other work.
The office also has a special investigations unit to investigate allegations of fraud and wrongdoing in state government, sometimes with federal and state prosecutors and outside law enforcement.
Rep. Trey Martinez Fischer, D-San Antonio, who worked with the auditor's office as a member of a House committee on government transparency, says he believes the office could use more manpower because of its responsibilities to carry out complex audits. He believes the office “doesn't have the resources it needs and at times has to prioritize.”</t>
  </si>
  <si>
    <t>No such law exists.</t>
  </si>
  <si>
    <t>Illinois Compiled Statutes, ,5 ILCS 420/3A-30, Sec. 3A-30, Disclosure, Nov. 19, 2003, http://www.ilga.gov/legislation/ilcs/ilcs5.asp?ActID=129&amp;ChapterID=2</t>
  </si>
  <si>
    <t>Indiana Code 2-2.1-3-2, Legislative Ethics law, statement of economic interests; http://iga.in.gov/legislative/laws/2014/ic/titles/002/.</t>
  </si>
  <si>
    <t>“We can always use more staff, but we very carefully use the resources that we have to do the audits that are required, both financial audits and performance audits that are required,” said Deborah Loveless, director of State Audit.
 A look at the audit page on the state comptroller’s website shows that audits that are required by law are published regularly and timely. In addition, there are numerous investigative audits on the website.</t>
  </si>
  <si>
    <t>Florida Constitution, article II section 8, amended in 1998, http://www.leg.state.fl.us/Statutes/index.cfm?Mode=Constitution&amp;Submenu=3&amp;Tab=statutes&amp;CFID=189917&amp;CFTOKEN=7bce2a4eb2d6c5cb-5EB4FB74-D0EA-AC66-A7DC5A019E9146CD#A2S08
FS 112.3144, Full and public disclosure of financial interests, 2014, http://www.leg.state.fl.us/statutes/index.cfm?App_mode=Display_Statute&amp;Search_String=FS%20112.3144&amp;URL=0100-0199/0112/Sections/0112.3144.html</t>
  </si>
  <si>
    <t>Georgia Government Transparency and Campaign Finance Act. - O.C.O.G § 21-5-50 (a) (1) 2012
http://www.ethics.ga.gov/wp-content/uploads/2011/08/2014-%20GA%20Govt%20Transparency%20and%20Campaign%20Finance%20Act%20effective%20Januay%2031%202014%20INCORPORATING%20HB310%20and%20SB297%20FINAL.pdf
Georgia Government Transparency and Campaign Finance Commission, Personal Finance Disclosures, accessed March 27, 2015, http://www.ethics.ga.gov/2011/04/personal-financial-disclosure/</t>
  </si>
  <si>
    <t>Hawaii Revised Statutes, Title 7, chapter 84, Section 17, Requirements of disclosure, 2014, http://www.capitol.hawaii.gov/hrscurrent/Vol02_Ch0046-0115/HRS0084/HRS_0084-0017.htm
 Hawaii Revised Statutes, Title 7, Chapter 84, Section 17, Requirements of disclosure, 2014,
 http://www.capitol.hawaii.gov/hrscurrent/Vol02_Ch0046-0115/HRS0084/HRS_0084-0017.htm
 Hawaii Revised Statutes, Title 7, Chapter 84, Section 17.5, Disclosure files; disposition 2014,
 http://www.capitol.hawaii.gov/hrscurrent/Vol02_Ch0046-0115/HRS0084/HRS_0084-0017_0005.htm</t>
  </si>
  <si>
    <t>Colorado Revised Statutes, Public Official Disclosure Law, 24-6-202 (2). Disclosure - contents - filing - false or incomplete filing -
 penalty: http://www.sos.state.co.us/pubs/info_center/laws/Title24Article6Part2.html
TITLE 24. GOVERNMENT - STATE, ADMINISTRATION, ARTICLE 6. COLORADO SUNSHINE LAW, PART 2. PUBLIC OFFICIAL DISCLOSURE LAW, C.R.S. 24-6-202 (2014) Disclosure - contents - filing - false or incomplete filing - penalty: http://www.lexisnexis.com/hottopics/colorado/?app=00075&amp;view=full&amp;interface=1&amp;docinfo=off&amp;searchtype=get&amp;search=C.R.S.+24-6-202
Confirmed with Richard Coolidge, communications director of the Colorado Secretary of State’s office in a Feb. 12, 2015, e-mail.</t>
  </si>
  <si>
    <t>Appointments of the governor and treasurer, both statewide elected officials, and the legislature always are subject to politics. However, those appointees make up only a minority of the pension fund boards (three of nine in the police &amp; fire fund, for example). Ohio even has campaign finance rules for those seeking board posts elected by retirees.</t>
  </si>
  <si>
    <t>The Department of Legislative Audit has 22 employees in the capital city of Pierre and 14 additional employees spread across the state, and a budget of about $3 million that has stayed consistent and grown by small amounts in recent years.
The department’s head, the auditor general, believes he has sufficient, qualified staff and adequate resources, and no evidence could be found to the contrary.</t>
  </si>
  <si>
    <t>C.G.S., State Code of Ethics, Chap. 10, Sec. 1-83(a) (1) and 1-83(b), 1977. http://www.ct.gov/ethics/cwp/view.asp?a=2313&amp;q=432632#183</t>
  </si>
  <si>
    <t>29 Del. Code 5813: http://1.usa.gov/1H5RpUz, First Approved July 8, 1983</t>
  </si>
  <si>
    <t>"We are getting back to where we need to be," said S.C. State Auditor Rich Gilbert. "When the recession hit, we had to terminate a lot of our staff because of budget."
A few years ago, the office’s original staff of 40 to 45 people was cut back to 25, but the General Assembly has gradually restored funding. 
Employees, Gilbert said, lack the right level of experience, "because for a four or five year period we weren't able to replace people that we lost." He expects that restored funding will make up for the lapse.
Two years ago, Patrick J. Maley, who heads the Office of Inspector General suggested to the local investigative publication The Nerve that the new office has too little manpower to have much effect, with “only two investigators to cover more than 100 state agencies, boards and commissions, which collectively employ approximately 58,000 workers.” 
The powers that be have gradually given him more.
“They basically gave four retired agents and three retired highly credentialed people complete autonomy to roam around the executive branch of government without restraint, to investigate anything, and give us a hotline to boot, to look at things, so I think that is some confidence.”
“You never have enough,” he said, “but for a start-up organization it’s enough to get us going.”</t>
  </si>
  <si>
    <t>The State Investment Board, which makes all state investment decisions, generally behave in an apolitical way, according to sources from both parties. There are no media reports alleging political interference during the period of study. 
Currently, five out of 11 members directly represent employees or retired employees, three are elected Republican officials, one is appointed by a Republican elected official and two others are appointed by other means.</t>
  </si>
  <si>
    <t>Iowa Code Chapter 8A.311 "Department of Administrative Services — Competitive bidding — preferences — reciprocal application — direct purchasing," Code of Iowa updated as of January 2015, https://www.legis.iowa.gov/docs/code/2015/8A.pdf
Iowa Administrative Code Chapter 117.4(2)  "Targeted Small Business (TSB) Procurement," Iowa Administrative Code updated as of January 2015,
https://www.legis.iowa.gov/docs/ACO/IAC/LINC/01-21-2015.Agency.11.pdf
Iowa Code Chapter 26.3  "Public Construction Building — Competitive bids for public improvement contracts," Code of Iowa updated as of January 2015,
https://www.legis.iowa.gov/docs/code/2015/26.pdf
Procurement Policy within the Pulblic Sector, Debbie O'Leary, procurement services, division administrator, Iowa Department of Administrative Services, accessed April 21, 2015 
http://das.gse.iowa.gov/procurement/publicsectorpurchasingpractices.pdf</t>
  </si>
  <si>
    <t>Indiana Administrative Code, Title 25, 1.1-1-10, Sole source procurement; http://www.in.gov/legislative/iac/iac_title?iact=25.
Indiana Code 5-22-8 and 10, small purchases and special/emergency purchasing methods; https://iga.in.gov/legislative/laws/2014/ic/titles/005/.
Indiana Administrative Code, Title 25 1.1-1-11, emergency contracting; http://www.in.gov/legislative/iac/iac_title?iact=25.
Indiana Department of Administrator, Vendor Handbook: http://www.in.gov/idoa/files/VEN-Handbook06262013.pdf; accessed March 3, 2015.</t>
  </si>
  <si>
    <t>No such law exists. 
A.S. 24.20.206, "Duties of the Legislative Budget and Audit Committee" (http://www.touchngo.com/lglcntr/akstats/Statutes/Title24/Chapter20/Section206.htm), accessed March 30, 2015;
A.S. 47.30.046, "Mental Health Budget Reports" (http://touchngo.com/lglcntr/akstats/Statutes/Title47/Chapter30/Section046.htm), accessed March 30, 2015; 
A.S. 39.50.020, "Public Official Financial Disclosure Forms" (http://www.touchngo.com/lglcntr/akstats/Statutes/Title39/Chapter50/Section020.htm), accessed March 30, 2015; 
Jan. 15, 2015 phone interview with media lawyer John McKay</t>
  </si>
  <si>
    <t xml:space="preserve">No such law exists.
 </t>
  </si>
  <si>
    <t>Arkansas Financial Transparency Act, 2011, Ark. Code 25-1-4,
http://www.arkleg.state.ar.us/assembly/2011/2011R/Acts/Act303.pdf</t>
  </si>
  <si>
    <t>Illinois Compiled Statutes, Illinois Procurement Code, 30 ILCS 50 , Sec. 20-5, January 1, 2015, http://www.ilga.gov/legislation/ilcs/ilcs5.asp?ActID=532&amp;ChapterID=7
Illinois Compiled Statutes, Illinois Procurement Code, 30 ILCS 50 , Sec. 20-10, July 13, 2011, http://www.ilga.gov/legislation/ilcs/ilcs5.asp?ActID=532&amp;ChapterID=7
Illinois Compiled Statutes, Illinois Procurement Code, 30 ILCS 50 , Sec. 20-15, January 1, 2015,  http://www.ilga.gov/legislation/ilcs/ilcs5.asp?ActID=532&amp;ChapterID=7
Illinois Compiled Statutes, Illinois Procurement Code, 30 ILCS 50 , Sec. 20-20, February 6, 1998, http://www.ilga.gov/legislation/ilcs/ilcs5.asp?ActID=532&amp;ChapterID=7
Illinois Compiled Statutes, Illinois Procurement Code, 30 ILCS 50 , Sec. 20-25, August 3, 2012, http://www.ilga.gov/legislation/ilcs/ilcs5.asp?ActID=532&amp;ChapterID=7
Illinois Compiled Statutes, Illinois Procurement Code, 30 ILCS 50 , Sec. 20-30, January 1, 2015,  http://www.ilga.gov/legislation/ilcs/ilcs5.asp?ActID=532&amp;ChapterID=7
Illinois Compiled Statutes, Illinois Procurement Code, 30 ILCS 50 , Sec. 20-35, January 1, 2015, http://www.ilga.gov/legislation/ilcs/ilcs5.asp?ActID=532&amp;ChapterID=7
Illinois Compiled Statutes, Illinois Procurement Code, 30 ILCS 50 , Sec.30-15, January 1, 2015, http://www.ilga.gov/legislation/ilcs/ilcs5.asp?ActID=532&amp;ChapterID=7
Illinois Compiled Statutes, Illinois Procurement Code, 30 ILCS 50 , Sec. 40-20, January 1, 2015, http://www.ilga.gov/legislation/ilcs/ilcs5.asp?ActID=532&amp;ChapterID=7</t>
  </si>
  <si>
    <t>No such law exists. 
Elections, Alabama Code Title 17, Chapter 5, Section 8.1, 2011.
Public Officials and Employees, Alabama Code Title 36, Chapter 25, Section 4, 2010. 
http://alisondb.legislature.state.al.us/alison/codeofalabama/1975/coatoc.htm, accessed April 9, 2015.</t>
  </si>
  <si>
    <t>Stephen Klein, Chief Fiscal Officer, personal Interview Jan. 29, 2015.
Finance and Mgt. Commissioner James Reardon, personal interview Feb. 4, 2015.
Jack Hoffman, senior policy analyst Public Assets Institute personal interview Jan. 29, 2015.
FY 2016 budget documents on JFO website, accessed April 17, 2015. 
http://www.leg.state.vt.us/jfo/budget_fy2016.aspx</t>
  </si>
  <si>
    <t>Under SC Code 8-13-1314, lobbyists are banned from giving contributions to candidates and political parties. However, a 2010 U.S. District Court decision that did away with the definition of "committee" makes it so the finances of political parties are no longer subject to the Ethics Act.
Lobbyists are thus banned from contributing to candidates, but not to parties.</t>
  </si>
  <si>
    <t>No such law exists requiring the government to publish data meeting the open-date principles.</t>
  </si>
  <si>
    <t>R. Jay Landis, director of Division of Legislative Automated Systems, 17 February 2015, Richmond, Va., interview by email.
Legislative Information System, 2015 Session Budget Bill -- Introduced, http://lis.virginia.gov/151/bud/TOC1.HTM, searchable: http://lis.virginia.gov/cgi-bin/legp604.exe?151+men+SB1.
Department of Planning and Budget, The 2015 Executive Budget Document, 17 December 2014, https://solutions.virginia.gov/pbreports/rdPage.aspx?rdReport=BDOC2015_FrontPage.</t>
  </si>
  <si>
    <t>No such law exists. 
There are no contribution limits that apply specifically to lobbyists. Lobbyists are, however, bound by the same contribution limits that apply to any individual.</t>
  </si>
  <si>
    <t>No such law exists.
 While the Virginia Freedom of Information Act requires there be public access to records in the custody of a public body, nothing in the code states that these documents must be made available online.</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</si>
  <si>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Compendium of Budget Information: http://le.utah.gov/lfa/reports/cobi2015/cobi2015.htm. Accessed May 15, 2015.
Annual State of Utah Comprehensive Financial Report, 2014.http://finance.utah.gov/reporting/documents/14UTCAFR.pdf, Accessed May 15, 2015.
Legislative FiscalAnalyst Report, 2014,  http://le.utah.gov/interim/2014/pdf/00003542.pdf. Accessed May 15, 2015.
Also see instructional videos here: https://www.youtube.com/user/UtahLegislature.</t>
  </si>
  <si>
    <t>No such law exists. The state of Washington has a portal for making data available to the public: https://data.wa.gov/, but there is no law requiring agencies to do this. 
 The Legislature considered a bill in 2014 to establish an Open Data Law, but it did not pass.
---
Peer Reviewer comment: Agree
The state does maintains a searchable budget website for all state spending data that was created by law. 
---
Peer Reviewer source:
http://fiscal.wa.gov/</t>
  </si>
  <si>
    <t>Idaho Code Section 67-5715, Department of Administration, Purpose of Act, 1975
http://legislature.idaho.gov/idstat/Title67/T67CH57SECT67-5715.htm
Idaho Code Section 67-5720(2), Acquisition In Open Market, 1975, last amended 2001
http://legislature.idaho.gov/idstat/Title67/T67CH57SECT67-5720.htm
Idaho Administrative Procedures Act, IDAPA 38.05.01.44, 2002
http://adminrules.idaho.gov/rules/current/38/0501.pdf</t>
  </si>
  <si>
    <t>Eva DeLuna Castro, budget analyst, Center for Public Policy Priorities.  Telephone interview, Jan. 21, 2015.
Legislative Budget Board, Initial House Budget recommendations, general appropriations bill, 2016-2017 biennium, Accessed Jan. 30, 2015
http://www.lbb.state.tx.us/Documents/Budget/Session_Code_84/2016-17_GAAct_House_HB1_Intro.pd
Legislative Budget Board, summary of legislative budget estimates, 2016-2017 biennium, Accessed Jan. 30, 2015 
http://www.lbb.state.tx.us/Documents/Publications/Bill_Summary/2043_Summary_LBE_House_2016-17.pdf</t>
  </si>
  <si>
    <t>Further to a new law signed in 2014 (SB70 State Data portal Amendments or Utah Code 63A-3-403(10)(11)), Utah is moving toward the goal of publishing data and records online as it initiates online disclosure systems through an Open Records Website. The government is moved to have both record requests on responses filed online. The data can be downloaded in bulk in formats which can be easily read and manipulated by spreadsheet software. Also, there are no restrictions or cost related to obtaining the data, making it easily accessible. 
By January 1, 2016, School Districts and Charter Schools, Public Transit District, Counties, and Municipalities will be available on the Open Records website.
Local Districts and Special Districts will be available by January 1, 2017.</t>
  </si>
  <si>
    <t>Competitive Bidding Procedure - O.C.G.A. § 50-5-67 (2014)
http://www.lexisnexis.com/hottopics/gacode/Default.asp
Purchases without competitive bidding – O.C.G.A. § 50-5-69 (2014)
http://www.lexisnexis.com/hottopics/gacode/Default.asp</t>
  </si>
  <si>
    <t>There is no law requiring the online publication of data.</t>
  </si>
  <si>
    <t>Hawaii Revised Statutes, Title 9, Chapter 103D, Section 302-307, Competitive sealed bidding, 1993, http://www.capitol.hawaii.gov/hrscurrent/Vol02_Ch0046-0115/HRS0103D/HRS_0103D-0302.htm</t>
  </si>
  <si>
    <t>Phone interview with Mike Dedmon, assistant director of the Division of Budget, on Feb. 19, 2015. 
Interview with Jim White, former executive director of the Fiscal Review Committee, on Jan. 6, 2015 at Rock Bottom Restaurant &amp; Brewery
Gov. Bill Haslam’s Budget Fiscal Year 2015-2016: 
http://www.tn.gov/finance/bud/documents/2016BudgetDocumentVol1.pdf
Expenditures by Object and Funding by Source Fiscal Year 2015-2016
http://www.tn.gov/finance/bud/documents/2016ExpRevDetail.pdf</t>
  </si>
  <si>
    <t>29 Del C. 6913(d)(4), http://1.usa.gov/1wed8oQ, Approved August 7, 1996
29 Del. C. 6923(a) 6961 6962 6981, Effective September 16, 1996
http://delcode.delaware.gov/title29/c069/sc01/</t>
  </si>
  <si>
    <t>The law does not define procedures for making data available online, but it does include electronics communication and data in its definition of public information subject to the act: "The general forms in which the media containing public information exist include a book, paper, letter, document, e-mail, Internet posting, text message, instant message, other electronic communication, printout, photograph, film, tape, microfiche, microfilm, photostat, sound recording, map, and drawing and a voice, data, or video representation held in computer memory."
 According to the attorney general's public information handbook, "If public information exists in an electronic or magnetic medium, the requestor may request a copy in an electronic medium, such as a diskette or electronic tape." The governmental entity is required to provide a copy in the requested medium if it has the technological ability to produce it, but it is not required to purchase any software or hardware to accommodate the request. Consequently, there is nothing in the law that absolutely requires government entities to publish data in an open format.</t>
  </si>
  <si>
    <t>287.057 Procurement of commodities or contractual services, 2014, http://www.leg.state.fl.us/statutes/index.cfm?App_mode=Display_Statute&amp;Search_String=287.057&amp;URL=0200-0299/0287/Sections/0287.057.html</t>
  </si>
  <si>
    <t>Randall Chase, Associated Press Delaware reporter, in-person interview, January 27, 2015;
Review of Executive Orders, Delaware Public Archives executive order records, accessed March 10, 2015, http://1.usa.gov/1B1zsNu;
Review of Gov. Jack Markell's executive orders, governor.delaware.gov, accessed March 10, 2015, http://1.usa.gov/1B1zANa; 
Molly Murray, "Markell unveils plan to combat climate change", delawareonline.com, March 2, 2015, http://delonline.us/1B1yXmw</t>
  </si>
  <si>
    <t>TITLE 24. GOVERNMENT - STATE PROCUREMENT CODE ARTICLE 103. SOURCE SELECTION AND CONTRACT FORMATION PART 2. METHODS OF SOURCE SELECTION C.R.S. 24-103-202 (2014): http://www.lexisnexis.com/hottopics/colorado/?app=00075&amp;view=full&amp;interface=1&amp;docinfo=off&amp;searchtype=get&amp;search=C.R.S.+24-103-202
State of Colorado Procurement Code of Ethics and Guidelines: https://www.colorado.gov/pacific/sites/default/files/State%20of%20Colorado%20Procurement%20Code%20of%20Ethics%20and%20Guidelines.pdf</t>
  </si>
  <si>
    <t>Jim White, legislator and member of Joint Appropriations Committee, 17 April 2015, phone interview.
House Bill 1208 (2015 budget legislation), South Dakota Legislative Research Council website, http://legis.sd.gov/Legislative_Session/Bills/Bill.aspx?Bill=1208&amp;Session=2015, accessed 17 April 2015.
State of South Dakota Budget in Brief Fiscal Year 2015, http://bfm.sd.gov/budget/BiB/SD_BIB_FY2015.pdf, accessed 17 April 2015.
Open SD, http://open.sd.gov/, accessed 17 April 2015.</t>
  </si>
  <si>
    <t>C.G.S., Title 4a, Chap. 58, Sec. 4a-57, 1949, http://www.cga.ct.gov/current/pub/chap_058.htm#sec_4a-57;
Title 4, Chap.  55a, Sec. 4-214 through 4-216(b), 1993, http://www.cga.ct.gov/current/pub/chap_055a.htm#sec_4-214</t>
  </si>
  <si>
    <t>Phone interview, Dr. Gary Rose, chairman of the Department of Government and Politics, Sacred Heart University, Fairfield, CT., Feb. 17, 2015.
"Malloy Issues Executive Order Banning State-Paid Travel to Indiana"by Cristopher Keating, Hartfort Courant, March 30, 2015. http://www.courant.com/politics/capitol-watch/hc-malloy-issues-executive-order-banning-statepaid-travel-to-indiana-20150330-story.html
Executive Order No. 45, from Gov. Dannel Malloy banning travel by state employees to Indiana, issued March 30, 2015. 
List of governor's executive orders, (accessed June 13, 2015), 
http://portal.ct.gov/governor/executive-Orders/</t>
  </si>
  <si>
    <t>Public Contract Code §10301 (Amended 2000), §10302 (Amended 2009)
http://leginfo.legislature.ca.gov/faces/codes_displaySection.xhtml?lawCode=PCC&amp;sectionNum=10301.
http://leginfo.legislature.ca.gov/faces/codes_displaySection.xhtml?lawCode=PCC&amp;sectionNum=10302.</t>
  </si>
  <si>
    <t>Links to itemized budget allocations can be found by clicking on the link for the latest General Appropriations Bill at the S.C. Legislature home page.
http://www.scstatehouse.gov/budget.php  
You can also track changes during the appropriation process through the following sites:
House:  http://scstatehouse.gov/committeeinfo/Ways&amp;MeansMeetingHandouts/MeetingHandouts.php
Senate:  http://scstatehouse.gov/committeeinfo/SenateFinanceMeetingHandouts/2015MeetingHandouts.php
S.C. Executive Budget Office
http://www.budget.sc.gov/EBO-index.phtm
S.C. Comptroller General
http://www.cg.sc.gov/Pages/default.aspx
S.C. Revenue and Fiscal Affairs Office
http://rfa.sc.gov/budget</t>
  </si>
  <si>
    <t>Terry Madonna, director, Franklin and Marshall College's Center for Politics &amp; Public Affairs, 23 April 2015, interview by phone.
Mike Wood, research director, Pennsylvania Budget and Policy Center, Harrisburg, Pa., 24 April 2015, interview by email. 
House and Senate feeds, Pennsylvania Cable Network, accessed April 2015, https://pcntv.com/watch-online/</t>
  </si>
  <si>
    <t>Under Chapter 973, the state's sentencing statutes, case law has clarified that judges must explain their sentences: "Requisite to a prima facie valid sentence is a statement by the trial judge detailing the reasons for selecting the particular sentence imposed. Circuit courts shall: 1) specify the objectives of the sentence on the record and identify the general objectives of greatest importance; 2) describe the facts relevant to those objectives and explain why the particular component parts of the sentence imposed advance the specified objectives; 3) identify the factors that were considered in arriving at the sentence and indicate how those factors fit the objectives and influence the decision."
Wisconsin Supreme Court Justice Ann Walsh Bradley reaffirmed the principle in 2004 in a review of a lower court ruling: "The rule of law suffers when the sentencing judge's discretion is unguided and unchecked.  The rationale for sentencing decisions must be made knowable and subject to review."</t>
  </si>
  <si>
    <t xml:space="preserve">No such law exists requiring state-level judges to give reasons for their decisions. </t>
  </si>
  <si>
    <t>The web site for the state budget office, accessed Feb. 21, 2015, can be found here:
http://www.budget.ri.gov/
Scott MacKay, Rhode Island Public Radio political reporter, Interview, Feb. 21, 2015, in person.
Ted Nesi, reporter, WPRI television, Interview, Feb. 25, 2015, phone.
Larry Berman, spokesman for House Speaker Nicholas Mattiello, Interview, March 5, 2015, Interview.</t>
  </si>
  <si>
    <t>Not all courts are required to give reasons for their decisions in writing. The Supreme Court is required in Virginia's Constitution to give the reasons for its decisions. In state law, the Court of Appeals is also required to do so as well. However, circuit courts are not required to do so.
Article 6 section 6 of the constitution states "When a judgment or decree is reversed, modified, or affirmed by the Supreme Court, or when original cases are resolved on their merits, the reasons for the Court's action shall be stated in writing and preserved with the record of the case."</t>
  </si>
  <si>
    <t>John Mullen is the legislative advocate for the Oregon Law Center. He was interviewed by phone Feb. 11. 
Steve Buckstein is the co-founder and senior policy analyst at Cascade Policy Institute. He was interviewed by phone March 16.
2013-2015 Legislatively Adopted Budget, Oregon Transparency web site, http://www.oregon.gov/transparency/pages/lab.aspx, accessed on March 16, 2015.
Revenue forecasts by the Oregon Office of Economic Analysis, http://www.oregon.gov/das/oea/pages/revenue.aspx, accessed on March 16, 2015.</t>
  </si>
  <si>
    <t>The state constitution requires the Supreme Court to give the grounds for its decision in writing. State law requires other judges to put their rulings in writing, but does not explicitly require them to give the reasons for their decisions.</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</si>
  <si>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Democratic Gov. John Hickenlooper’s executive orders, accessed May 4, 2015: http://www.colorado.gov/cs/Satellite/GovHickenlooper/CBON/1251616203275</t>
  </si>
  <si>
    <t>Wayne Greene, editorial pages editor and former senior political writer, Tulsa World. In person interview, 2/20/2015, 3 p.m. 
David Blatt, executive director Oklahoma Policy Institute, telephone interview, 2/21/15, 11:15 a.m. 
John Estus, spokesman for the Office of Management and Enterprise services, phone interview, 2/16/2015, 2 p.m. 
Brandy Manek, Budget and Policy Director for Office of Management and Enterprise Services, in-person interview, 2/27/15 9:15 a.m. 
Open Books website: http://www.ok.gov/okaa/
https://okreporting.ok.gov/analytics/saw.dll?Dashboard</t>
  </si>
  <si>
    <t>Lobbyists are not specifically named in The Rhode Island Campaign Contributions and Expenditures Reporting Act. Pursuant to  §17-25-10.1, they are subject to the same $1,000 per calendar year limit on donations by individuals to a candidate or political party.</t>
  </si>
  <si>
    <t>No such law exists.
 South Dakota does not have an open data law. In fact, several statutes in the "Public Records and Files" chapter of South Dakota Codified Laws expressly protect the government from being forced to employ methods of data publication that would be more convenient for the public.
 Section 1.2 of the chapter says it "does not require a governmental entity to acquire computer capability to generate public records in a new or different form if that new form would require additional computer equipment or software not already possessed by the governmental entity."
 Section 4 says it “does not mandate that any record or document be kept in a particular format nor does it require that a record be provided to the public in any format or media other than that in which it is stored.”</t>
  </si>
  <si>
    <t>Catherine Turcer, policy analyst, Common Cause-Ohio, Columbus, 1-30-15 email 
Gary Daniels, chief lobbyist, ACLU Ohio, Columbus, 2-6-15 email 
Keary McCarthy, president/CEO of Innovation Ohio, former minority chief of staff in Ohio House, Columbus, 2-6-15 email 
Dennis R. Hetzel, executive director, Ohio Newspaper Association, Columbus, 2-15-15 email
Budget recommendations posted minutes after their release: http://blueprint.ohio.gov/doc/budget/State_of_Ohio_Budget_Recommendations_FY-16-17.pdf 
Budget highlights posted shortly after their release: http://blueprint.ohio.gov/doc/budget/State_of_Ohio_Budget_Highlights_FY-16-17.pdf</t>
  </si>
  <si>
    <t xml:space="preserve">There is no stated mandate that requires judges and appeals court justices to give reasons for their decisions, but a judge’s rationale is often reflected in his or her rulings, particularly written orders.  
Texas Supreme Court Chief Justice Nathan Hecht says appellate judges give reasons for decisions in their written opinions but district court trial judges seldom do.  
“Our state trial judges typically do not have the clerks to have them,”  Hecht said in an interview.  Some trial judges may explain their decisions in their ruling from the bench, but it’s typically not written out and signed, Justice Hecht said.      </t>
  </si>
  <si>
    <t>Utah court rules are replete with many instructions to document, with reasons, judicial actions in civil, criminal, juvenile and other court situations.  All types of cases are governed by specific rules of evidence and administrative processes. Written rulings are required.</t>
  </si>
  <si>
    <t>There are no limits on the amount a lobbyist may donate to candidates or political parties, but lobbyists who make political contributions are subject to the same registration and reporting requirements as political committees (in addition to other requirements under the Lobbyist Disclosure Law).</t>
  </si>
  <si>
    <t>No such law exists requiring judges to explain their rulings in writing.</t>
  </si>
  <si>
    <t>The Political Reform Act of 1974, Government Code §87200 (Amended 2012)
 http://leginfo.legislature.ca.gov/faces/codes_displaySection.xhtml?lawCode=GOV&amp;sectionNum=87200.
The Political Reform Act of 1974, (Gifts) Government Code §82030 (Amended 2012)
http://leginfo.legislature.ca.gov/faces/codes_displaySection.xhtml?lawCode=GOV&amp;sectionNum=82028.
The Political Reform Act of 1974, (Family) Government Code §82030 (Amended 1980)
http://leginfo.legislature.ca.gov/faces/codes_displaySection.xhtml?lawCode=GOV&amp;sectionNum=82029.
The Political Reform Act of 1974, (Income) Government Code §82030 (Amended 2012)
http://leginfo.legislature.ca.gov/faces/codes_displaySection.xhtml?lawCode=GOV&amp;sectionNum=82030.
"Political Reform Act of 1974 §81008 (Amended 2013)
http://leginfo.legislature.ca.gov/faces/codes_displaySection.xhtml?lawCode=GOV&amp;sectionNum=81008."</t>
  </si>
  <si>
    <t>While the agency "could always do more," Rhode Island auditor general Dennis Hoyle says that staffing has been fairly stable in recent years, and the agency has sufficient resources. 
There is a fair amount of turnover, as young accountants and auditors move on to more lucrative private-sector jobs, and sometimes it can take time to fill positions, although funding has remained steady. The agency has 45 positions, but at the time of this interview, Hoyle said he was down about 10 positions, due to attrition. The reduced staffing, however, had not been going on long enough to affect his office's work.
Tim White, an investigative reporter for WPRI-Channel 12, says that he can't speak directly to whether the agency has enough resources, but that "I'm not overwhelmed by what they produce. They don't churn out a lot of reports."</t>
  </si>
  <si>
    <t>No law requires state-level judges to give reasons for their decisions.</t>
  </si>
  <si>
    <t>The state’s pension funds have been under increased scrutiny — from the media and lawmakers — in the half decade since the State Investment Council and Educational Retirement Board lost a total of about $150 million due to politically driven investments that failed. Because most members of the boards are elected, they tend to be more responsive to members and unions than to the governor or Legislature.</t>
  </si>
  <si>
    <t>John Carroll, former acting director of the Alabama Ethics Commission, May 1, 2015, telephone interview. 
Mike Cason, al.com, state government reporter, April 12, 2015, telephone interview.
“Ethics Commission has grown stronger over time,” Jim Sumner, former Ethics Commission director, The Montgomery Advertiser, Sept. 5, 2014. http://www.montgomeryadvertiser.com/story/opinion/contributors/2014/09/05/ethics-commission-grown-stronger-time/15154667/, accessed May 10. 2015.</t>
  </si>
  <si>
    <t>The New York Office of the State Comptroller, which is responsible for pension investments, is independent from other branches of state government. There has been no documented evidence or allegations of outside influence or pressure on the comptroller since 2013.
The comptroller is a statewide elected official and has ultimate authority over investment decisions. The comptroller is supported by a large, professional staff, outside consultants and advisory boards. An inspector general also monitors investment decisions.</t>
  </si>
  <si>
    <t>The Auditor General's Office laid off 67 employees in May 2013 citing a funding shortage — down from $54 million during the 2007-2008 fiscal year to $42.4 million in 2013. Audits had fallen from 5,000 in 2007 to 4,000 in 2012, according to articles published in the Patriot News. 
Since that time, the funding has remained consistent, at about $41.4 million for 2015, and the auditor general's office has invested heavily in information technology to help gain efficiencies. While there was a backlog when the current auditor general came into office, the office cleared it and has been able to keep pace with the schedule, according to staff.</t>
  </si>
  <si>
    <t>Ark. Code 21-8-701 (d), "Persons required to file," 1988
http://law.justia.com/codes/arkansas/2010/title-21/chapter-8/subchapter-7/21-8-701
Ark.Code 21-8-402, "Definitions", 1988
http://law.justia.com/codes/arkansas/2010/title-21/chapter-8/subchapter-4/21-8-402</t>
  </si>
  <si>
    <t>The board of elections is short-staffed.  The state board of elections audits campaign finance reports, which are supposed to be examined within four months of an election. In fact, the board is about four years behind in its audits with some audits from 2010 not yet completed, though some more recent audits have been completed in major races.. The board acknowledges the backlog and says it is working to reduce it. Officials attribute the problem to the large number of filings, especially paper filings, lack of staff, and antiquated software for handling e-filings. The board handles 8,000 to 10,000 filings in a general election years and about half that in off years. The staff reviews an average of 2,200 reports a year.</t>
  </si>
  <si>
    <t>By all accounts, New Jersey pensions investments entity is run by career professionals and has an excellent national reputation; politics rarely affect investment decisions. How the pension is funded is another matter, There was, however, a very loud debate, and varying opinions, regarding Mass. Gove. Charlie Baker. 
As reported 1/29/15 in the Star-Ledger: It came out during Baker's gubernatorial campaign that Baker, a Republican, had made a $10,000 donation to the New Jersey Republican State Committee in May 2011. Baker wrote as his occupation on campaign finance documents that he was a partner at the investment management firm General Catalyst Partners. Seven months later, the New Jersey pension fund invested $25 million with General Catalyst." And audit by the Treasury Department found no wrong doing.</t>
  </si>
  <si>
    <t>Brad Harmon, president of Communication Workers of America Local 6355, Jefferson City, Missouri, 13 May 2015, interview by phone.
Ryan Burns, public information officer, Office of Administration, Jefferson City, Missouri, 19 May 2015, interview by email.
Merit Agencies, Missouri Merit System, Office of Administration, accessed 18 May 2015, https://oa.mo.gov/personnel/job-applicants/missouri-merit-system/merit-agencies
Electronic Application System FAQ's, Missouri Merit System, Office of Administration, accessed 18 May 2015, https://oa.mo.gov/personnel/job-applicants/missouri-merit-system/electronic-application-system-ease-faqs
Virginia Young, “Democratic aide heads to troubled Family Support agency,” St. Louis Post-Dispatch, 21 January 2015, http://www.stltoday.com/news/local/govt-and-politics/virginia-young/democratic-aide-heads-to-troubled-family-support-agency/article_8eb09741-21c3-5d6d-b918-8a6bbb4f65a9.html</t>
  </si>
  <si>
    <t>While there is no one agency or committee assigned to ethics in the law for the executive or legislative branches, the Wyoming Legislature does have the authority in the constitution to create its own rules for proceedings. The Legislature has created its own joint rules to deal with ethics complaints. 
If a complaint is received about ethics or misconduct against a legislator or public official, the presiding officer can decide to address or dismiss the complaint. If pursued, the complaint will go to a subcommittee, which will decide to further investigate it. 
The rules "are less than efficient, and likely effective, way to deal with these kind of issues," attorney Larry Wolfe said. There is no separate budget or staff allotted for this sort of procedure. 
When the legislature created a special committee to deal with complaints against the Superintendent of Public Instruction Cindy Hill in 2014, some lawmakers did not move toward impeachment because of monetary concerns. 
“We always get dinged for not having very many ethics laws or disclosure laws but part of that is we haven’t had to react to many incidences,” Rep. Ruth Ann Petroff, R-Jackson, said. “In general I think people take pride in honoring a basic ethics code.” 
The Judicial Branch has the Commission on Judicial Conduct and Ethics, which has its own budget and resources to conduct its work.</t>
  </si>
  <si>
    <t>Arizona Revised Statutes, Title 38 Public Officers and Employees
http://www.azleg.gov/ArizonaRevisedStatutes.asp?Title=38 (38-541 through 38-545)
Arizona Revised Statutes, 38-541. Definitions, http://www.azleg.state.az.us/FormatDocument.asp?inDoc=/ars/38/00541.htm&amp;Title=38&amp;DocType=ARS
Attorney General Opinion No. I 78-018, accessed May 12, 2015
http://azmemory.azlibrary.gov/cdm/singleitem/collection/agopinions/id/6846/rec/1
Laws current as of March 30, 2015.</t>
  </si>
  <si>
    <t>The Board of Elections is not adequately staffed to keep up with its work, although some complain the agency is overstaffed in the wrong areas. At a February 2015 board meeting, it was noted that the entity's enforcement was running months behind because it had yet to hire hearing officers needed to move forward. In a March 2015 interview, board spokesman John Conklin said the compliance unit -- created in 2014 -- had not yet filled all its staff positions. 
 In its December 2013, the Moreland Commission on Public Corruption -- since disbanded -- reported "inexcusable delays" at the Board of Elections. It also noted that the board complains of a lack of resources, but that it does not make adequate use of the resources it has. The board's structure, evenly split between Republicans and Democrats, has "effectively led to a tacit, bipartisan agreement to do nothing," the commission said.</t>
  </si>
  <si>
    <t>The NHRS’s management, Board of Trustees and investment committee operate largely without political interference. The 13 seats on the board are divided among several constituencies — public employees, employers and public members with financial backgrounds — making it difficult for the governor or any other political leader to exert control over the system.
In addition, there are no term limits for members the NHRS’s Independent Investment Committee, which has the most direct control over investment decisions. This further insulates the group from political interference. This has also been criticized by some public employees, who have seen their representation on the board diminished, and, in the case of the investment committee, eliminated altogether.</t>
  </si>
  <si>
    <t>A.S. 24.60.030 (f), Prohibitions Related to Conflicts of Interest and Unethical Conduct, (http://www.legis.state.ak.us/basis/statutes.asp#24.60.030), accessed Feb. 14, 2015; 
Sample Form filed by House Speaker Mike Chenault on March 15, 2014 (https://aws.state.ak.us/ApocReports/POFD/View.aspx?ID=5754)</t>
  </si>
  <si>
    <t>There are enough auditors so that the Secretary of State's Audits Division is able to carry out its oversight duties without a backlog of work, but the agency is asking for three additional auditors this year in its budget. It has had the same number of auditors for the past 8-10 years. 
They get their work done but prioritize what they think they need. There is a sense that there is always more to get done. More staff would better help the division conduct more performance audits and probably help improve state government efficiencies faster. This is a division that is not statutorily and constitutionally required to audit all local governments, so it is a much smaller organization than audit divisions in states like Ohio and Washington that audit every state and local government agency.</t>
  </si>
  <si>
    <t xml:space="preserve">State Auditor and Inspector Gary Jones reports that his office has sufficient staff to fulfill its duties, but the agency's budget has been cut by 20 percent in the past five years. 
They've attempted to reduce a long-standing backlog by  "increasing our efficiency and productivity," Jones said. "We're leaner and meaner."
In certain cases, the Oklahoma Auditor and Inspector's office can charge the agency it is auditing to reduce the cost burden. Appropriations approved by the legislature have to cover the remainder of its budget. However, there are no examples of charging since 2013.
In a 2014 article about an audit that had uncovered possible misuse by Rogers County of FEMA funds for road work, Jones told a reporter that audit representing an "easing of a backlog" faced by the Auditor and Inspector’s Office. The article noted that the auditor's office had brought 67 of 77 counties into compliance by the end of fiscal year 2013. 
When Jones took office in 2011, some counties hadn’t been audited since 2005. </t>
  </si>
  <si>
    <t>Brenda Scott, President, Mississippi Alliance of State Employees, April 9, 2015, Jackson, Mississippi, interview.
Mississippi State Personnel Board Policy and Procedures Manual, 2014, Chapter 4 http://www.spbrez.ms.gov/SPB%20Documents/SPB/policy%20proc/ppm%2010%20-%20appeals.pdf
Mississippi State Personnel Board, Job Seekers.
http://agency.governmentjobs.com/mississippi/default.cfm</t>
  </si>
  <si>
    <t>In recent years, the Government Accountability Board was responsible for completing a number of tasks that increased its workload. These tasks included helping to administer recall elections in 2011 and 2012, administering a statewide recount, implementing redistricting legislation, and working on photo identification issues. 
GAB's expenditures decreased from $5.8 million in fiscal year (FY) 2009-10 to $5.6 million in FY 2013-14, or by 3.0 percent. 
In July 2014, GAB was authorized 48.75 full-time equivalent (FTE) staff positions, 63.6 percent of which were project positions. Authorization for all 31.00 FTE project positions will expire in June 2015, although the Legislature may extend the authorization until June 2016. 
GAB's 2015-17 Biennial Budget Request indicates that the loss of project positions would impair the ability of GAB's staff to fulfill certain statutorily required duties, such as overseeing election administration. 
GAB’s staff had no written procedures for determining when to assess penalties, when to waive them, or when to issue written warnings in lieu of assessing penalties. In addition, staff were unable to provide us with complete information on the number of penalties assessed in recent years, the amounts assessed, or why penalties were sometimes not assessed or were waived even though statutory violations had occurred. Available information indicates that staff issued an estimated 99 written warnings in lieu of assessing penalties from January 2010 through December 2013.
The Judicial Commission has sufficient resources to carry out its work. 
---
Peer Reviewer comment: Agree.
The Judicial Commission's annual report submitted at the end of the 2014 calendar year makes no mention of inadequacy of resources of an inability to carry out required duties because of financial constraints.</t>
  </si>
  <si>
    <t>New Mexico's electoral oversight process is not structurally or effectively potent. According to a 2014 poll by the Pew Charitable Trust, New Mexicans "have major gaps in their knowledge of voter registration opportunities and policy, do not know which office is responsible for managing and conducting elections and primarily use online search engines for information about elections." The poll showed that only 10 percent of New Mexicans are aware that the Secretary of State's Office manages elections.
 State elections are primarily administered by county clerks and overseen by the Secretary of State's Bureau of Elections. The Secretary of State's Bureau of Elections is staffed by a director and one other employee, although it receives technical and other support from the rest of the office. By comparison, the Bureau of Elections for the City of Albuquerque has a permanent, full-time staff of 25 people. 
 The department's funding and small monitoring staff is sufficient until problems or accusations of irregularities arise, in which case the small staff is strained in its ability to oversee elections.</t>
  </si>
  <si>
    <t>Judges in South Dakota are required to issue written findings in certain circumstances that are specified in law, including when a court finds that a child should be held for criminal proceedings in a court of competent jurisdiction; when a court enters an order at a hearing on a petition to appoint a guardian or conservator; and when a court departs from statutes that otherwise mandate a sentence of probation.</t>
  </si>
  <si>
    <t>Nevada's Public Employees' Retirement System wasn't always insulated from political pressures. In the 1970s, scandals arose over retirement funds being directed to politicians' pet projects; in response, voters amended the state Constitution to state that the System's resources "must not be loaned to the state or invested to purchase any obligations of the state." The amendment also created a legislative oversight committee, the Interim Retirement and Benefits Committee.
Today, sources agree that the multiple checks and balances on PERS tend to keep board members and staff focused on administering investments wisely without regard to any particular political perspective. In addition to legislative oversight, members of advocacy group Retired Public Employees of Nevada regularly attend board meetings and receive customized presentations from system staff about its performance. 
The system also faces close scrutiny from conservative groups, who argue that a 401(k)-style defined contribution plan would save the state money in the long run. A bill that would have created a hybrid plan with a small defined benefit supplemented by a larger defined contribution element for new state workers failed to win approval in the 2015 legislative session. However, a more modest reform bill, SB 406, as signed into law. It will reduce payouts for state employees hired after July 1, 2015 and prevent workers convicted of embezzlement or bribery from collecting benefits.</t>
  </si>
  <si>
    <t>The Ethics Commission is funded consistently, but has limited personnel and funding. It is not unusual for the Commission to face a backlog of work. 
 It has eight employees and a budget of $708,736 in FY2015, about the same budget it had for the past four years. But budget limitations prevent the commission from implementing policies that would be in the public interest such as putting financial disclosure statements online. The commission has hired outside contractors at times, but had difficulty paying them when the funding ran out. 
 Rebeca Stepto, the executive director of the Ethics Commission said more staff is needed to do the job. She said: “The Ethics Commission has a staff of eight, which is very capable and hard-working, but this number is insufficient to complete the Commission’s multiple duties under the West Virginia Ethics Act. With an increase in the number of ethics complaints filed from 38 in Fiscal Year 2011 to 147 in Fiscal Year 2014, the Commission has experienced somewhat of a backlog of complaints, although the docket has been reduced substantially in the last few months.”</t>
  </si>
  <si>
    <t>This law does not appear to exist. "Generally," said Charleston attorney Gedney Howe, "when a judge sentences somebody, he doesn’t have to give any explanation for why he is sentencing them."</t>
  </si>
  <si>
    <t>John Pollard, Legislative and Communications Director, Minnesota Management and Budget, 24 March 2015, St. Paul, Minnesota in-person interview
Ashley Erickson, Assistant Communications Coordinator, Minnesota Association of professional Employees, May 29, email interview.
State Civil Service, House Research Department, Minnesota House of Representatives, 24 March 2015, http://www.house.leg.state.mn.us/hrd/issinfo/gvst_civsr.aspx?src=14
Minnesota Statute, Chapter 43A, Section 43A.20, 2014, https://www.revisor.mn.gov/statutes/?id=43a.20</t>
  </si>
  <si>
    <t>The Nebraska Investment Council has five voting members plus the State Treasurer and the Public Employees Retirement Systems executive director. The five voting members are appointed by the governor and confirmed by the Legislature. They serve five-year staggered terms. The governor selects the chairperson. 
The State Investment Officer is appointed by the governor and approved by the nonpartisan Legislature.
The Nebraska Public Employees Retirement Board – which does not handle investment decisions, but rather governs disbursement of pension funds – has eight members appointed by the governor and approved by the Legislature, plus the state investment officer as an ex-officio member. 
State law requires members to come from different constituencies to ensure balance. Six members are participants in the retirement systems administered by the PERB. Two are at-large members and are not employees of the State of Nebraska or any of its political subdivisions.</t>
  </si>
  <si>
    <t>No such law exists. 
There is no law requiring judges to give reasons for their decisions.</t>
  </si>
  <si>
    <t>The state auditor reported that his staff is able to do the work required by law without a backlog. Funding is consistent but, with state government growing to serve the state’s growing population, he has requested more staff. With two more auditors, he said, his staff will be able to conduct two performance audits at the same time, which he prefers though it’s not required by law.
The number of full-time equivalent positions authorized by the Legislature has fluctuated over the years with 54.8 in the 2007-2009 biennium, 50.8 in 2011-2013 and 53.8 in 2013-2015. In 2015-2017, the state auditor's office will have 59.8 FTEs, more than the increase requested by the state auditor.
Lawmakers on the Legislative Audit and Fiscal Review Committee said they agree that the state auditor’s office could use more staff members. One noted that it’s hard for the state auditor’s office to keep up with growing wages in the state.</t>
  </si>
  <si>
    <t>Both the office of the Secretary of State and the attorney general place a high priority on ensuring elections run smoothly and without improprieties. Of all the provisions of New Hampshire’s election and campaign finance laws that the attorney general’s office is tasked with enforcing, it appears to devote the greatest resources to elections. The office sends approximately 30 investigators across the state on election days to monitor polls and respond to possible violations, and it staffs a complaint line. 
 The office produces a biannual “election law complaint status report” that it shares with the legislature’s election law committee. For 2013, the report shows that it received 68 complaints and investigated and closed 41; the single largest category of complaints pertained to wrongful voting, a common complaint in New Hampshire. 
 Both the AG’s office and secretary of state have budgets set aside for elections and funding is consistent. A top official with the secretary of state’s office said its has sufficient resources to manage elections. However, officials with attorney general’s office have expressed concerns that they lack the staffing and resources to enforce all aspects of the elections laws, in particular those pertaining to campaign finance.
 Longtime observers say New Hampshire officials generally take election rules seriously, something they attribute in part to the pride the state takes in being home to the first presidential primary, as well as having among the highest voter turnout rates in the country.</t>
  </si>
  <si>
    <t>There is no law requiring judges to give reasons for their decisions.</t>
  </si>
  <si>
    <t>No such law exists. 
State law makes it optional for judges to explain rulings in Oklahoma: "Upon the trial of questions of fact by the court, it shall not be necessary for the court to state its findings, except generally, for the plaintiff or defendant, unless one of the parties request it, with the view of excepting to the decision of the court upon the questions of law involved in the trial; in which case the court shall state, in writing, the findings of fact found, separately from the conclusions of law."</t>
  </si>
  <si>
    <t>The Attorney General's office itself says it has sufficient resources to carry out its mission as the state's top law office. That said, the AG's office sometimes has been slow to pursue cases. In March 2014, the AG's office sued SBTickets.com for selling Super Bowl tickets that were never delivered. But the lawsuit came after a private class-action lawsuit had been filed, and after the office had received more than 120 formal complaints alleging rip-offs by Super Bowl ticket brokers.
 The AG's office budget funds the Executive Ethics Committee.
 Another watchdog, the whistle-blower program overseen by the state Auditor's office, also says it has enough funding to carry out its mission. The Washington Commission on Judicial Conduct also says it's independently empowered to go after misbehaviors by judges.
 The state Auditor's Office selectively focuses its financial, fraud and other accountability audits in deference to its limited budget. 
 The Commission on Judicial Conduct says it has enough staff and resources to carry out its mission, though more money would always help.</t>
  </si>
  <si>
    <t xml:space="preserve">There is no such law. </t>
  </si>
  <si>
    <t>Pam Sharp, director of the Office of Management and Budget, interviewed by phone from Bismarck, N.D., March 4, 2015.
Richard Mikulski, reference librarian with the Legislative Council (legislative staff), email, March 18, 2015.
“Agency Budget Information (July 2013-June 2015),” North Dakota Legislative Branch, http://www.legis.nd.gov/fiscal/63-2013/agency, accessed March 12, 2015.
“State Budget,” Fiscal Management Division in Office of Management and Budget, http://www.nd.gov/fiscal/budget/state/, accessed Feb. 22, 2015. Budget requests are filed by year under the heading “Executive Budget Summary.” Details down to the individual line-item are filed by year under the heading “Budget Detail.” Note: Because of a programming glitch, budget details are viewable only in Firefox and Internet Explorer browsers. OMB is developing a new website to be unveiled in summer 2015.
“State of North Dakota: Legislative Appropriations 2013-15 Biennium,” Office of Management and Budget, http://www.nd.gov/fiscal/docs/budget/appropbook2013-15.pdf, accessed March 12, 2015.</t>
  </si>
  <si>
    <t>Each part of government is responsible for paying for its own audit, so the $20 million per year paid to independent contract auditors comes out of the budgets of other agencies. 
 With its current budget, the state auditor's office is limited in the number of investigations it can do into allegations that come into its waste, fraud and abuse hotline. Staff levels occasionally dip low but are usually brought back up quickly.</t>
  </si>
  <si>
    <t>The Office of the State Comptroller's audit division has been funded consistently since 2013. The enacted 2015-16 budget estimates the department's funding will remain "essentially flat" through 2019, so staffing may become more of a concern if the workload increases in that time.
 Department spokesman Matthew Sweeney said audits are conducted "in a timely manner" and staffing has not been a problem.</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</si>
  <si>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t>
  </si>
  <si>
    <t xml:space="preserve">Under Oklahoma’s revised law, which took effect Jan. 1, 2015, lobbyists are considered individual donors. Specific definitions for executive and legislative lobbyists are included under rule 5 of the statute. 
The law states: “No person shall make, and no political party shall accept, a contribution to any political party committee in excess of Ten Thousand Dollars ($10,000.00) in any calendar year, except as otherwise permitted by law or these Rules." 
Candidates and candidate committees are subject to limits now based on election cycle: $2,600 prior to a primary, $2,600 prior to a runoff (after primary election and before runoff primary election if candidate appears on the ballot at the runoff primary election), $2,600 prior to general election (after primary or runoff primary at which nominee is selected and before general election if candidate appears on the ballot at the general election) and $2,600 after the general election, if no other contributions have been made
The $2,600 may increase by July 1, 2015 and every two years thereafter by the percent difference of the price index for the previous 12 months, under the new law. </t>
  </si>
  <si>
    <t>Representatives of the ethics entities and officials outside of these entities agree that they are adequately funded. Administrators said they have not been short-changed, but do live with budget constraints like all state government agencies.
Budget allocations during the past 3 fiscal years:
Executive Branch Ethics Commission, most recent report said nominal money has been spent on the commission activities because it has not investigated any cases.
The Political Subdivisions Ethics Commission has one staff member, paid $4,000 a year and works roughly 80 hours. The Commission has the capability to bring on additional temporary staff or temporary investigators should the need arise.
The Commission has received a handful of complaints, but most are incomplete or filed incorrectly.  Most incorrectly filed complaints are never re-filed.  In 2013,  the commission conducted a preliminary review of a complaint and dismissed it so it never made it to the public hearing level. The commission director said that she has adequate funding for her workload.
The Independent Legislative Ethics Commission has an annual budget of $50,000. The Executive Director is the only allocated staff position, but the Commission has the capability to bring on additional temporary staff or temporary investigators should the need arise. The commission appears to have adequate staff and funding to complete the charge outlined in the governing rule.
Judicial Conduct Commission expenditures: 
2013--$235,589
2014 --$245,500
2015--$193,051</t>
  </si>
  <si>
    <t>For the executive branch and the State Senate, there is no ethics entity, so there is no staff. The Judicial Conduct Board is able to handle its duties even though it has no staff, per se; the secretary to the private attorney who chairs the board takes care of whatever clerical and other staff work might be needed. The House "Ethics Panel" has no staff.</t>
  </si>
  <si>
    <t>The Audit Division of the Legislative Budget Assistant has been level funded in recent years, and officials, lawmakers and observers say the funding hasn’t kept pace with the growing complexities of the work it performs. 
 The limited funding has led to considerable turnover in recent years among the accountants and other professionals who work in the office. According to the Legislative Budget Assistant, as of January 2015, there was a more than 30 percent vacancy rate in the Legislative Budget Office, primarily within the Audit Division, its largest component. 
 At the same time, the division has largely maintained its substantial output in recent years. In 2013 and 2014, the division produced 19 financial audits of various government agencies, and 13 performance audits of government programs. In October 2014, the National State Auditors Association, which conducts audits of the state budget office every three years, determined that the office’s system of quality control conformed to “Government Accounting Standards in all material respects.”</t>
  </si>
  <si>
    <t>There is no language in the South Carolina Freedom of Information Act requiring the government to publish data online in an open format.</t>
  </si>
  <si>
    <t>Jim Evans, Governor's Press Office, Sacramento, Feb. 10, 2015, email
A.G. Block, Associate Director, University of California, Sacramento Center, email, Mar. 17, 2015
Gov. Edmund G. Brown Jr., Recent Executive Orders, accessed on Apr. 20, 2015
http://gov.ca.gov/s_executiveorders.php</t>
  </si>
  <si>
    <t>The secretary of state's elections division has a staff that ranges from five to seven employees. As a result, there are times, typically at the height of the election season, when the staff can be hard-pressed to keep up with the workload. 
 This can be a problem for reporters who need to talk with a secretary of state staffer directly involved in processing results but instead must talk with a public affairs employee. That leads to delays in getting needed information.</t>
  </si>
  <si>
    <t>There is no law spelling out a requirement for government to publish data online in an open-data format.
Former Governor Lincoln Chafee, who served from 2011 through 2014, did sign an executive order in 2013 creating an online transparency portal that provides public access to government financial reports, audits, contracts, expenditures and public payroll information. However, the order does not specify any open-data standards, and the information on the transparency portal web site is not presented in an open-data format.
Chafee also created an Office of Digital Excellence to work with state agencies. The work is incomplete but ongoing, and the new governor, Gina Raimondo, who maintained her own transparency portal as the Rhode Island general treasurer, has pledged to continue this work, though she has not said anything specific regarding open-data format.</t>
  </si>
  <si>
    <t xml:space="preserve">The agency had six vacancies at the outset of 2015 and was plagued by a 60 percent turnover rate of agency lawyers, which executive director Natalia Ashley said “impacted the effectiveness of service” the commission provides to the public.  
The 2015 Legislature, in approving a $5.9 million two-year budget for the commission for 2016-17, partly granted the commission’s request for six added positions, approving 3.5 new full-time equivalent positions, primarily to bolster enforcement.  
Lawmakers also funded $100,000 in salary adjustments for the commission’s eight staff attorneys to help arrest the high turnover rate.  
The commission has also been installing a new $3.5 million electronic filing system approved by the previous legislative session in 2013.      </t>
  </si>
  <si>
    <t>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Arkansas governor’s website, “Executive Orders,” accessed February 12, 2015, http://governor.arkansas.gov/executive-orders
“Gov. Hutchinson signs executive orders. But…,” Max Brantley, Arkansas Times, January 14, 2015. 
http://www.arktimes.com/ArkansasBlog/archives/2015/01/14/gov-hutchinson-signs-executive-orders-but
Executive Order 10-14, "Executive Order governing the use of motor vehicles owned or leaded by executive branch agencies, boards, and commissions," 2010. 
https://www.ark.org/dfa_statevehiclesearch/EO_10-14.pdf
"Hutchinson asks for HB 1228 to be changed," Lindsey Millar, Arkansas Times, April 1, 2015.  http://www.arktimes.com/ArkansasBlog/archives/2015/04/01/hutchinson-wont-sign-hb-1228-as-is-wants-it-amended</t>
  </si>
  <si>
    <t>The Legislative Auditor's office has sufficient staff and resources to regularly produce audits that result in government action and media attention. It is able to carry out audits requested by legislative committees in a reasonable time frame.
Routine audits of state agencies are relatively infrequent, however. Legislative Auditor Paul Townsend estimates that, due to resource constraints, his office audits each state agency approximately every four to eight years.
The Division of Internal Audits produces even fewer audits — nine during the 2013-2014 biennium, compared with 26 prepared by the Legislative Auditor in the same time period. Its eight auditors will oversee state spending of more than $20 billion in 2016-2017 budget cycle.
The Division may see more resources and attention under a reorganization of state administration approved by the legislature in 2015. The Division will be consolidated with the governor's budget division in a new Office of Finance.</t>
  </si>
  <si>
    <t>No such law exists. 
There is no open data law in Oregon and no requirement that data be published online. Oregon's public records law (ORS 192.440[3]) allows that information be made available in an open data format only if the data is maintained that way.</t>
  </si>
  <si>
    <t>No laws exist in Pennsylvania at the state level addressing the publication of data in open formats. The topic was, however, an issue in the most recent 2014 gubernatorial election. During his campaign, Gov. Tom Wolf said he was interested in developing an open data plan modeled after one in use by the city of Philadelphia.</t>
  </si>
  <si>
    <t>Ark. Code 19-11-229, “Competitive sealed bidding,” 1979.
http://law.justia.com/codes/arkansas/2012/title-19/chapter-11/subchapter-2/section-19-11-229/
Ark. Code 19-11-230, “Competitive sealed proposals,” 1979. 
http://law.justia.com/codes/arkansas/2012/title-19/chapter-11/subchapter-2/section-19-11-230/
Act 1189 of 2013, "An Act to Amend Provisions of the Arkansas Code Concerning Procurement Laws as they Relate to Minority Vendors, and for Other Purposes," Section 2 [amended § 19-11-229 to raise threshold from $25,000 to $50,000]
http://www.arkleg.state.ar.us/assembly/2013/2013R/Acts/Act1189.pdf</t>
  </si>
  <si>
    <t>No such law exists
Oklahoma's Open Records law does not require the government to publish data online in an open format; rather, it spells out a right to inspect and obtain copies (for reasonable fees). 
Some local governments and state agencies may choose to publish their data online in open formats, but that practice varies widely across public bodies in Oklahoma.  
There is no specific requirement to publish data online in an open format under Oklahoma's law.</t>
  </si>
  <si>
    <t>The S.C. Ethics Commission is consistently funded by the S.C. General Assembly, it doesn't have nearly enough money to discharge its functions. With an annual budget of a little over $2 million, it can only afford one investigator among its 11 employees, and no auditor. According to chairman Jim Warren, the Commission does little more than follow up on a growing mound of complaints. 
"Complaints have been on the rise in recent years" according to a November 2014 story in The State newspaper, "climbing to 170 in the 2014 fiscal year, up from 100 in 2011, and creating a backlog of work for commission staff members."
"There's never enough time or people to do anything but a cursory review of campaign finance reports," said former general counsel Cathy Hazelwood. The Commission, agrees Common Cause lobbyist John Crangle,  has been "badly understaffed and underfunded for a long time.
Staffing or resources do not appear to be an issue with the ten-member Senate or House Ethics Committees or the Judicial Commission, which are only charged with pursuing ethics infractions against their own members.</t>
  </si>
  <si>
    <t>The State Auditor's office currently is staffed with about 45 auditors, many of whom are veteran certified public accountants who have been with the office for many years. 
 At this writing, the new state auditor is seeking five additional auditors from the Legislature, pointing out that staffing has not kept up with the state's expanding budget. 
 The auditor's office is behind its standard three-year cycle for audits on 14 state agencies, including Corrections and Health and Human Services. The Department of Administrative Services has gone longest — since 2004 — without an overall audit.</t>
  </si>
  <si>
    <t xml:space="preserve">The legislative auditor does not have a work backlog or a funding shortage. 
The staff are qualified, though there have been many staff retiring lately and younger new hires often do not stay in the same agency job. That turnover hasn't had a discernible impact on the quality of the auditor's work. 
 </t>
  </si>
  <si>
    <t>The Rhode Island Ethics Commission has 12 full-time employees, including the executive director, 4 staff attorneys and 3 investigators. The commission's $1.5 million budget has remained stable in the past four years, says Jason Gramitt, staff attorney and education coordinator since 2001.
The commission's chairman, Ross Cheit, believes that the commission is "well staffed."</t>
  </si>
  <si>
    <t>No Ohio law exists on open data. 
 The Ohio Electronic Records Committee, part of the state historical society (now known as the Ohio History Connection), developed guidelines in late 2001; they apparently have not been updated. However, Ohio's public records law requires that the response be provided "duplicated upon paper, upon the same medium upon which the public office or person responsible for the public record keeps it, or upon any other medium upon which the public office or person responsible for the public record determines that it reasonably can be duplicated as an integral part of the normal operations of the public office or person responsible for the public record."</t>
  </si>
  <si>
    <t>The Ethics Commission is understaffed and underfunded, although for the 2014-2015 fiscal year, the commission received a $100,000 increase over the previous year for an annual budget of $1,868,000. 
Commission members testified to the state House in 2013 that lack of funding and reductions in staffing limited its ability to complete its core functions. That remains the case today. 
The executive director of the Commission, in an interview Jan. 30, 2015, estimates that, at a minimum, he needs another $300,000-$400,000 to put toward hiring two more staff members to do compliance reviews and another investigator. 
As of late December 2014, he reported 11 vacancies on a staff of 27. The commission levied just $95,262.99 in penalties/restitution in 2013, a 44 percent drop in the $171,297.48 in penalties/restitution ordered in 2012 and 38 percent below the $155,778.48 ordered in 2011. Caruso said the limited resources meant the commission did not do the number of compliance reviews or investigations in 2013 as it has in previous years.
The Judicial Board of Conduct, on the other hand, seems to be able to keep up with its workload. It received or initiated 793 complaints in 2014, the largest number of complaints in a single year, according to its 2014 annual report. The board closed 754. Of those, 30 matters were found to warrant a full investigation. Formal charges were filed in the Court of Judicial Discipline against four judges and petitions were filed for interim suspension against three; five matters were resolved by the resignation of two judicial officers.</t>
  </si>
  <si>
    <t xml:space="preserve">No such law exists. 
North Dakota Century Code Section 44-04-18 says public entities may provide remote access to their records, but only if they can ensure no confidential information is revealed. The code also allows public entities to charge a “reasonable fee” for providing remote access. There is no law requiring the government to follow any specific data standard or open data standards. </t>
  </si>
  <si>
    <t>New York has made strides in the availability of open data since March 2013, when Gov. Andrew Cuomo issued an executive order requiring some state agencies to post as much data as possible on a new state website. The order did not, however, require all agencies to comply. 
 The guidelines, for example, urge agencies to make data as accessible as possible, including allowing bulk access. Several agencies have taken this guideline to heart, making it easy for anyone with Internet access to find databases quickly. The Department of Motor Vehicles, for example, allows easy access to a database of vehicle registrations, while the Department of Health has uploaded nearly 400 databases with up-to-date, useful information.
 The guidelines also require all data uploaded to the state Open Data Platform to be in a machine-readable format and require groups to keep data as current as possible.
 Although the executive order has improved the availability of open data in New York, it left room for improvement. The order did not, for example, require all agencies to comply, nor did it require that covered agencies post all available data. Instead, it required those agencies to include "high-quality" data so as not to create an "undue financial, operational or administrative burden."</t>
  </si>
  <si>
    <t>A.S. 36.30.100, General Policy, (http://www.legis.state.ak.us/basis/folioproxy.asp?url=http://www.legis.state.ak.us/cgi-bin/folioisa.dll/stattx08/query=*/doc/%7Bt14839%7D?), accessed Feb. 15, 2015</t>
  </si>
  <si>
    <t>State agencies must use electronic data-processing systems that will not impair public inspection and examination of records and that can provide electronic copies of such records.   Every public agency must  create an index of computer databases. There is no open data standards law as such.</t>
  </si>
  <si>
    <t>Arizona Revised Statute Title 41 Chapter 23 Article 3-2532, Methods of source selection, http://www.azleg.gov/FormatDocument.asp?inDoc=/ars/41/02532.htm&amp;Title=41&amp;DocType=ARS
Laws current as of March 30, 2015.</t>
  </si>
  <si>
    <t>The threshold for major procurements is $7,500.
Anything more than $7,500 is subject to a competitive bid but agencies can request a bid waiver if deemed a bid is not feasible. Elected officials have a threshold of $20,000.
“Bids or contracts for supplies or services in excess of seven thousand five hundred dollars ($7,500.00) shall be made by competitive sealed bidding,” statute says.
“An elected state official may also contract for supplies or services for his office by competitive negotiation if the contract is for twenty thousand dollars ($20,000.00) or less and he determines that the use of competitive sealed bidding is not feasible or practical.”</t>
  </si>
  <si>
    <t>Elizabeth Lynam, Citizens Budget Commission, Vice President, March 16, 2015, New York, phone; 
New York Budget Archives, Open Budget website, accessed March 18, 2015, http://openbudget.ny.gov/budgetArchives.html ; 
Ken Girardin, Empire Center, Communications Manager, Feb. 11, 2015, New York, phone</t>
  </si>
  <si>
    <t>Although open government advocates have pushed for more and better access to open data, as of 2015, there is no law requiring the government to publish data online in an open format that meets the Sunlight Foundation's Open Data Principles.</t>
  </si>
  <si>
    <t>State Government, Alabama Title 41, Chapter 16 Sections 20-23, 1957. 
http://alisondb.legislature.state.al.us/alison/codeofalabama/1975/coatoc.htm, accessed May 27, 2015.</t>
  </si>
  <si>
    <t>With limited exceptions, state law provides that agencies will award contracts to the lowest responsible bidder or highest scoring proposer. For example, Adm 8.03 specifies "The award of a contract for a procurement shall be made to the lowest responsible bidder, taking into account qualified bids from sheltered workshops, small businesses, and minority businesses."
Competition brings about lower prices and higher quality goods and services. To create a competitive environment, agencies must develop solicitations with clear specifications that encourage bidding by multiple vendors. State procurement laws, policies and procedures apply equally to all agencies, campuses and vendors. Consequently, the State strives to use consistent processes across state government.
Agencies must provide fair treatment of all vendors. To that end, bids and proposals are compared and evaluated on an equal basis. The specifications presented in a solicitation must relate to the deliverables provided in any resulting contract. Consistency helps agencies conduct transparent and defensible procurements as expected by the public and vendor community.</t>
  </si>
  <si>
    <t>The office is consistently funded by the state Legislature and is adequately staffed to meet its election oversight responsibilities, which is one of several duties the office has. 
 The office meets all required deadlines for election oversight, including extremely time-sensitive matters regarding ballot wording disputes.</t>
  </si>
  <si>
    <t>Princeton and Rutgers Professor Richard Keevey, former New Jersey budget director, phone interview 2/12/15. 
Joe Perone, Treasury spokesman, 2/26/15 phone interview.
Office of Management and Budget, accessed 3/1/15: http://www.state.nj.us/treasury/omb/publications/15budget/pdf/FY15BudgetBook.pdf
Further info, Publications of the Office of Management and Budget : http://www.state.nj.us/treasury/omb/publications/15budget/index.shtml</t>
  </si>
  <si>
    <t>Funding is a constant struggle for the Oklahoma Ethics Commission. "We have five employees, including me," Slater said. It's a minuscule staff considering the commission is tasked with policing and enforcing ethics over all state officials, entities and employees in Oklahoma. 
The agency is understaffed and doesn't have the budget or technology to keep up with enforcing ethics rules in Oklahoma. "They've got five people keeping tabs on all of that," said political journalist M. Scott Carter of Oklahoma Watch. 
And Oklahoma's current budget shortfall could make things even worse. Under the 2015 budget proposal, the commission is facing cutting 6.25 percent from its operating budget of the previous year. The commission is working with lawmakers to pass Senate Bill 347, which aims to keep the agency's funding at a functioning level. 
But budget cuts have impacted the agency's ability to function: A 2014 Oklahoma Watch article reported that the agency hadn't collected some $200,000 in fees because of "a lack of resources."</t>
  </si>
  <si>
    <t>Jeffry Pattison, Legislative Budget Assistant, January 30, 2015, Lowell, Mass., phone
Stephen Norton, New Hampshire Center for Public Policy Studies, executive director, Feb. 3, 2015, Lowell, Mass., phone
House Bill-1-A Final Version, Office of the Legislative Budget Assistant, 2013
http://www.gencourt.state.nh.us/legislation/2013/HB0001.pdf</t>
  </si>
  <si>
    <t>West Virginia Code requires that "(a) A purchase of and contract for commodities, printing and services shall be based, whenever possible, on competitive bids." (§5A-3-10). And it specifically directs purchasing departments to require sealed bids or electronic transmission bids for goods or services exceeding $25,000. Purchasing agencies that award multiple contracts to the same vendor are required to reports such transactions to the Purchasing Division director if such contracts exceed the $25,000 threshold in any given year. Such bids must be solicited publicly.</t>
  </si>
  <si>
    <t>Joe Kanefield, former general counsel to Arizona Gov. Jan Brewer, telephone interview, 1/28/2015
Arizona Executive Order log, Accessed May 6, 2015
http://azmemory.azlibrary.gov/cdm/search/collection/execorders
Governor Doug Ducey Issues Moratorium on Regulatory Rulemaking, January 5, 2015, http://azgovernor.gov/governor/news/governor-doug-ducey-issues-moratorium-regulatory-rulemaking
Climate Change Policy in North America: Designing Integration in a Regional System, Neil Craik, Isabel Studer, Debora VanNijnatten, University of Toronto Press, 2013, Accessed May 6, 2015, https://books.google.com/books?id=qV0rAgAAQBAJ&amp;pg=PA94&amp;dq=arizona+governor+%22executive+order%22&amp;hl=en&amp;sa=X&amp;ei=PRgBVaG0PJK0ogS7nYLwBQ&amp;ved=0CCkQ6AEwAg#v=onepage&amp;q=arizona%20governor%20%22executive%20order%22&amp;f=false</t>
  </si>
  <si>
    <t>Victor Joecks, Executive Vice President, Nevada Policy Research Institute, Las Vegas, NV, March 11, 2015, by phone
Nevada's Government website, State Budget, accessed June 18, 2015
http://open.nv.gov/
Following the Money 2015: How the 50 States Rate in Providing Online Access to Government Spending Data, U.S. PIRG, accessed June 18, 2015
http://uspirg.org/sites/pirg/files/reports/Following%20the%20Money%202015%20vUS.pdf</t>
  </si>
  <si>
    <t>State law says, "insofar as practicable, all purchases of or contracts for goods and services must be based on a competitive solicitation process." There is no minimum dollar amount for the bid to be exempt.</t>
  </si>
  <si>
    <t>The Ohio Ethics Commission's funding has been frozen since 2010. However, Executive Director Paul Nick says, "We eliminated our backlog of advisory requests and now answer most requests within 15 days of their receipt. Every agency could always use more resources, but we have not been threatened with cuts. There is no significant backlog of investigations, though prosecutions sometimes get delayed in the court system." 
Legislative Inspector General Tony Bledsoe says: "JLEC has sufficient staff and funding has been consistent throughout its history."
Richard A. Dove, secretary of the Supreme Court's Board of Professional Conduct (formerly known as the Board of Commissioners on Grievances &amp; Discipline) says the board achieved a 15 percent reduction in internal operating expenses compared to the previous fiscal year. Since fiscal year 2011, the board has reduced its operating expenses by 31.8 percent, or more than $287,000. In 2013, he said the board cut spending and staffing and still reduced its active caseload by more than 27 percent for the second consecutive year.</t>
  </si>
  <si>
    <t>Virginia Public Procurement Act requires that all public contracts with nongovernmental contractors for the purchase or lease of goods, or for the purchase of services, insurance or construction, shall be awarded after competitive sealed bidding and that professional services shall be procured by competitive negotiation. 
There are a number of exceptions. If a public body determines that sealed bidding isn’t practical or better financially, goods, services or insurance may be procured by competitive negotiation or insurance may be procured through a broker. Following the same process, some construction projects, such as design-build and highway projects, may likewise be procured through competitive negotiation. If a public body determines that there is only one practical source for the item or service procured, the body must put the reasoning in writing, along with the contractor and date of contract award and publish the notice. If there is an emergency, a public body must foster as much competition as the situation will allow and write a notice that explains the emergency and the contractor, what is being procured and the date of the contract award. Local public bodies may establish procedures to buy goods and services without competitive sealed bids or competitive negotiation for goods and services not expected to exceed $100,000 and professional services not expected to exceed $60,000. State public bodies may establish procedures to buy goods and services without competitive sealed bids or competitive negotiation for goods and services not expected to exceed $100,000 and professional service snot expected to exceed $50,000, but for anything expected to exceed $30,000, the state public body must still write an informal solicitation and post a public notice. Public bodies may also purchase items through a public auction sale if they write in advance that this will be in the best interest of the public.
Certain agencies are also exempted, including the Virginia Port Authority if it adopts its own procedures for competitive procurement; the Virginia Retirement System for investment management, actuarial services and disability determination services; the State Treasurer for investment management services that will instead follow policies set by the Commonwealth Treasury Board; the Department of Social Services or local departments of social services for acquiring cars for sale or transfer to recipients of Temporary Assistance to Needy Families; the College of William and Mary, Virginia Commonwealth University, the University of Virginia, Virginia Polytechnic Institute and State University and Eastern Virginia Medical School for investment management of endowment funds, endowment income, gifts and nongeneral fund reserves that are covered by the Uniform Prudent Management of Institutional Funds Act; the board of the Virginia College Savings Plan for operation and management services; Virginia’s colleges and universities for the purchase of items for resale at retail bookstores and similar outlets; and the legislative branch where the chairmen of the House or Senate Rules Committee has specifically exempted it; a public body that is a utility operator for utility marking services if competitive sealed bidding is not practical or better financially for the public; Virginia nonprofit corporation or organization for construction, planning or design when state appropriations are less than $10,001 or the nonprofit is following federal procurement standards; Citizens’ Advisory Council on Furnishing and Interpreting the Executive Mansion; Department of Corrections for pre-release and post-incarceration services; University of Virginia Medical Center where covered by its own law; any public body whose purchases are covered by a remedial plan established by the governor or responsible chief administrative officer; community services boards or behavioral health authorities with an administrator or management body, and any public bodies that must comply with federal laws or regulations to receive funds when released to do so by the governor. Certain elections materials and services; contracts for caps and gowns, photographs, class rings, yearbooks and graduation announcements, and administration and promotion of the Virginia Breeders Fund may also be procured without competition.
Towns, cities, counties or school divisions where the governing body has alternative polices that are based on competitive principles and apply to procurement of goods and services are also exempted but they must publish any contracts that they arrive at without competitive bidding and for what reason; they must competitively bid any project where they receive more than $50,000 in state aid; they must follow state law on any design-build or construction management project, and they must follow other state procurement procedure laws. Towns with a population of less than 3,500 are also exempted but they must competitively bid any project where they receive more than $50,000 in state aid; they must follow state law on any design-build or construction management project, and they must follow other state procurement procedure laws.</t>
  </si>
  <si>
    <t>The judicial conduct commission has sufficient staff and is adequately and consistently funded, sources say. There is no backlog of work. 
The number of full-time equivalent positions authorized by the Legislature has stayed at four since the 2007-2009 biennium.
The disciplinary counsel, who works on behalf of the commission, says he also works with the state disciplinary board for attorneys and additional resources are needed for work with the board but not the commission.</t>
  </si>
  <si>
    <t>The supreme court must issue its decisions in writing, as required by North Dakota Century Code Section 27-02-23.
The law does not make any such requirements of state district judges. Several sources suggested this is more a norm than a requirement. There are numerous examples of district judges issuing oral decisions in cases that went before the state supreme court without the court expressing prejudice against the fact that the lower court did not issue a written decision.</t>
  </si>
  <si>
    <t>No such law exists. 
 The Ohio Constitution requires "the decisions in all cases in the Supreme Court shall be reported together with the reasons therefor." There is no similar requirement for lower courts.</t>
  </si>
  <si>
    <t>Regarding appeals, New York law requires that a "court reversing or modifying a judgment or order without opinion shall briefly state the grounds of its decision." While the law does not require reasons for affirmations, the New York Court of Appeals does provide brief explanations for those as well.
 Lower-court judges are not required to give reasons for their decisions, according to the New York City Bar Association.</t>
  </si>
  <si>
    <t>The law says lobbyists cannot contribute anything to legislative or executive branch candidates or candidate campaign committees. They can't bundle contributions. They're simply banned. However, the ban doesn't apply to lobbyists' donations to political parties and ballot measures, which can legally be unlimited.</t>
  </si>
  <si>
    <t>There are no laws limiting donations from lobbyists.</t>
  </si>
  <si>
    <t xml:space="preserve">No law requires judges to state reasons for their decisions in every case.   The court of appeals and supreme court typically issue written opinions as to the reason for their decision. 
In lower courts  it varies. In a routine traffic case a judge generally rules  guilty or not without saying why.  A lot of cases are heard on motions and sometimes a written order is appropriate and sometimes not. In a child support case, the judge must make certain findings and put them in a written order. In a case involving a request for summary judgment, where the facts are not in dispute, a judge may just issue an order favoring one side with no explanation. </t>
  </si>
  <si>
    <t>No such law exists
The limits on lobbyists' campaign contributions in Ohio are the same as for other individuals; no distinction is made in Ohio law.</t>
  </si>
  <si>
    <t>All public employee retirement systems in Missouri are considered entities apart from other branches of government. They are not subject to oversight by any other government body, and most utilize an elected Board of Trustees with staff and consultant decision-making authority. Internal policies on employee management vary. The Missouri Department of Transportation and Highway Patrol Employee Retirement System requires the agreement of an outside investment consultant to hire or fire anyone.</t>
  </si>
  <si>
    <t>Lobbyists in New York are subject to the same restrictions as individual political donors. State election law does not, however, explicitly refer to lobbyist donations.
 For statewide primaries, the 2014 individual limits per election were $19,700 for Democrats, $13,470 for Republicans and $6,500 apiece for the Conservative, Independence, Working Families and Green parties. For statewide general and special elections, the limit was $41,100 for all candidates per election.
 For Senate primary campaigns, the individual limit was $6,500 per election. For general and special elections, the limit was $10,300 per election. The limit for all Assembly races was $4,100 per election.
 Individual donors may give up to $102,300 per calendar year to political party committees.</t>
  </si>
  <si>
    <t>There is no evidence of the Board of Investments acting in response to political pressure. 
Montana's retired public employees have been satisfied with the board's decisions. 
The board's nine members are appointed by the governor and confirmed by the legislature. The board does not serve at the governor's pleasure.</t>
  </si>
  <si>
    <t>There are at least 12 sections of the Utah Code which mandate competition in the bidding process and prohibit actions that would limit competition. Utah rules also encourage reopening the bidding process if there is a lack of competition. Here is an example in Utah Code 63G-6a-602: "Contracts awarded by bidding (1) Except as otherwise provided in this chapter, the division or a procurement unit with independent procurement authority shall award a contract for a procurement by bidding, in accordance with the rules of the applicable rulemaking authority. (2) The bidding standard procurement process is appropriate to use when cost is the major factor in determining the award of a procurement."  Purchases under $1,000 do not require bidding. Purchases between $1,001 and $5,000 must use state cooperative contracts which are negotiated through competitive bidding. Purchases more than $5,001 must use a centralized state competitive bidding process.</t>
  </si>
  <si>
    <t>Civil Service Commission database https://civilservice.state.mi.us/nxt/gateway.dll?f=templates&amp;fn=default.htm&amp;vid=dstars:dstars02
Nick Ciaramitaro, former state representatives, Michigan legislative director, American Federation of State, County and Municipal Employees union, phone interview, June 29, 2015                                         
John Gnodtke, general counsel, Michigan Civil Service Commission, phone interview, April 10, 2015, email conversations, April 10 and 12  
---
Peer Reviewer Source:
"New hearing today in prison whistle-blower case,"" Detroit Free Press, June 15, 2015; http://www.freep.com/story/news/politics/2015/06/09/new-hearing-prison-official-whistle-blower-case/28765643/</t>
  </si>
  <si>
    <t>According to Part V, Section A of Agency of Administration Bulletin 3.5, all contracts of more than $100,000 may be awarded “only after adherence to a standard bid process.”</t>
  </si>
  <si>
    <t>The New Mexico Campaign Reporting Act does not single out lobbyists, treating them the same as individuals and corporations. Therefore, lobbyists are allowed to contribute a total of $10,800 to candidates for statewide office and political parties (which are included in the law's definition of "political committees"); $5,400 during the primary period and $5,400 during the general election period. Donations to non-statewide candidates are limited to $5,000 total; $2,500 during the primary election period (defined as the day after the general election for the applicable office until the day of the primary for that office) and $2,500 during the general election for statewide candidates. (The amounts adjust on a schedule tied to the Consumer Price Index.)
 However, there is disagreement about whether the law allows the limit to be given during the primary, for example for an individual lobbyist to write one $10,800 check (as of 2015; the limits adjust yearly based on cost-of-living) to a candidate during primary period, intending it to cover the general as well. 
 In addition, there is debate over whether or not the law allows contributions in excess of the limits if the money is meant to repay old campaign debt.</t>
  </si>
  <si>
    <t>The composition of the Investment Advisory Council, which advises the State Board of Investment on investment-related matters, is made up of members from the executive branch of Minnesota government. The governor appoints three members (two active and one retiree representative) and the Commissioner of Minnesota Management &amp; Budget and the Executive Directors of the three statewide retirement systems are also permanent members of the Advisory Council. 
There are no documented cases of political interference issues within these entities but it is clear that many of the Council members are involved in highly political positions within state government.</t>
  </si>
  <si>
    <t>Wyoming statute requires each member of the state Legislature to file financial disclosure forms with the Wyoming Secretary of State yearly. Legislators’ immediate family members are not required to file asset disclosure forms, however. 
 The forms must include the source, but not amount, of the legislator's income and “a list of all offices, directorships and salaried employment held by the person filing the form in any business enterprise, but excluding offices and directorships in a nonprofit corporation where no compensation is received for service,” according to statute. The law does not specify that these forms be made available to the public.</t>
  </si>
  <si>
    <t>Public Officers and Employees, Title 36, Chapter 25, Section 14, 2012.
Public Officers and Employees, Title 36, Chapter 25, Section 4, 2010.
Public Officers and Employees, Title 36, Chapter 25, Section 16, 1995.
http://alisondb.legislature.state.al.us/alison/codeofalabama/1975/coatoc.htm, March 29, 2015.</t>
  </si>
  <si>
    <t>In reality, political interference from the executive and legislative branches is not an issue that's raised in regard to the state pension systems. 
However, a backstop role beyond the pension boards is played by the Investment Advisory Committee, under the Department of Treasury. The IAC is comprised of three members outside of government with a financial background – appointed by the governor on a rotating basis – and two ex-officio members from within who have budget and finance expertise. The fact that the three voting members of the IAC are gubernatorial appointees can raise skepticism about the objectivity of the pension fund system. 
Yet, the Michigan retirement system is essentially controlled by a group a group of administrators within the Treasury Department. "The Bureau of Investments at Treasury is a technocratic group that makes the investment decisions for the pension system," explained researcher James Hohman, director of fiscal policy at the Mackinac Center for Public Policy in Midland, Mich. "They report to the advisory committee. They seem to perform like their peers in other states and have avoided the investment scandals that have been reported elsewhere."</t>
  </si>
  <si>
    <t>There are no restrictions on campaign contributions that apply specifically to lobbyists in the state’s campaign finance law. However, lobbyists are regarded the same as any other individual donor; they can contribute no more than $1,000 per election to candidates who do not voluntarily accept spending caps for their campaigns, or $5,000 per election to candidates who do accept spending caps. The same limits apply to contributions to political parties.
There are, however, additional disclosure requirements for lobbyists. Under the state’s lobbyist law, they must disclose their political contributions in itemized quarterly statements filed with the Secretary of State’s office.</t>
  </si>
  <si>
    <t>Wis. Stat. § 19.43 requires every public official to file a statement of economic interests.  This statement must include the elements set forth in Wis. Stat. § 19.44, and must be set forth in the form prescribed by the Government Accountability Board. The public official not only has to disclose his or her assets, but certain assets and business interests of his immediate family on his or her own statement of economic interests.  For example, Part A.1. of the form asks the public official to "list stocks, bonds, limited partnerships, Wisconsin government securities, and mutual market funds you or your family held (minimum $5,000.)"  Part A.2. asks the public official to list businesses, farms, business real estate, in which the official or his/her family had at least a 10% interest.  
The GAB reports 100 percent compliance with the law requiring state public officials and candidates to file Statement of Economic Interests on a yearly basis.(5) 
Section 19.55 (2) (c) requires the GAB to make statements of economic interests filed with the board to be made available for public inspection and copying during regular office hours and make copying facilities available at a charge not to exceed actual cost.</t>
  </si>
  <si>
    <t>The law addresses this specifically for the Court of Appeals: "Decisions of the court shall be in writing with the grounds stated, and the result shall be concurred in by at least two judges," but not for others.</t>
  </si>
  <si>
    <t>Judges are strictly required to explain their decision in Court Rule 1:7-4: "The court shall, by an opinion or memorandum decision, either written or oral, find the facts and state its conclusions of law thereon in all actions tried without a jury, on every motion decided by a written order that is appealable as of right, and also as required by R. 3:29 The court shall thereupon enter or direct the entry of the appropriate judgment."
Rule 3:29 states that "The court shall place on the record the reasons supporting its decision on a motion to dismiss an indictment, accusation or complaint, or on an application for diversion, change or reduction of sentence, or other disposition of a criminal matter."</t>
  </si>
  <si>
    <t>Interview, John Marra, counsel general for the Massachusetts Division of Human Resources, Boston, Jan. 20, 2015, by telephone
“Patronage in the Probation Department,” A Spotlight Report by The Boston Globe, various dates 2011-2015 http://www.boston.com/news/local/massachusetts/specials/spotlight/probation/index/
Independent Counsel Report on the Massachusetts Department of Probation 
http://www.boston.com/news/local/massachusetts/specials/spotlight/probation/ware_report/  accessed Jan. 19, 2015
Massachusetts Civil Service Law Chapter 31
https://malegislature.gov/Laws/GeneralLaws/PartI/TitleIV/Chapter31  accessed Jan. 19, 2015</t>
  </si>
  <si>
    <t>When the chairman of the state pension board is the state Treasurer and board members are union officials or serve on the board of retirees, it can be difficult to keep politics out of the mix, said Kevin Blanchette, former Massachusetts State Representative and currently the executive director of the Worcester Regional Retirement Board. “The law requires them to act in the best interest of the fund and I believe they do but there are no real statutory protections,” he said, adding that he has been at board meetings which bordered on the political. 
In 2013, for example, Massachusetts Senator Benjamin Downing introduced a bill that would force the state's pension funds from investing in oil, gas and coal companies, drawing the ire of a number of critics, including the executive director and  Chief Investment Officer of the Massachusetts Pension Reserves  Investment Management Board which $60 billion in combined assets for the teachers' and state retirement systems, who argued that pension decisions should be based on “risk and return.”. 
Blanchette said divesting the state of its fossil fuel investments was also  favored by several state legislators and a candidate who was running for the state Treasurer's job.  Downing's bill requiring the state to divest failed in the legislature, however, sparing state pension board members from the political fallout of selling off their fossil fuel investments. 
In January 2015, Downing re-submitted the bill to the Senate again, where it remains.
It wasn't  the first time pension board managers were embroiled in a political controversy. In 2011, public pension managers were sanctioned for accepting gifts or hospitality by the state ethics commission and public pension employees were the target of public corruption investigations. Politically-connected individuals have also been hired as members of the PRIM board.
Politically-connected individuals have also been hired as members of the PRIM board. 
When the chairman of the state pension board is the state Treasurer and board members are union officials or serve on the board of retirees, it can be difficult to keep politics out of the mix, said Kevin Blanchette, former Massachusetts State Representative and currently the executive director of the Worcester Regional Retirement Board. “The law requires them to act in the best interest of the fund and I believe they do but there are no real statutory protections,” he said, adding that he has been at board meetings which bordered on the political. 
Several times in the last year, Blanchette said, there have been discussions about divesting the state of its fossil fuel investments, an item favored by several state legislators and a candidate who was running for the state Treasurer's job.  The Massachusetts Legislature declined to take a stand on fossil fuel divesture and the bill never passed.
Several years ago, however, public pension managers were sanctioned for accepting gifts or hospitality by the state ethics commission and public pension employees were the target of public corruption investigations. Politically-connected individuals have also been hired as members of the PRIM board.
When the chairman of the state pension board is the state Treasurer and board members are union officials or serve on the board of retirees, it can be difficult to keep politics out of the mix, said Kevin Blanchette, former Massachusetts State Representative and currently the executive director of the Worcester Regional Retirement Board. “The law requires them to act in the best interest of the fund and I believe they do but there are no real statutory protections,” he said, adding that he has been at board meetings which bordered on the political. 
Several times in the last year, Blanchette said, there have been discussions about divesting the state of its fossil fuel investments, an item favored by several state legislators and a candidate who was running for the state Treasurer's job.  The Massachusetts Legislature declined to take a stand on fossil fuel divesture and the bill never passed.
Several years ago, however, public pension managers were sanctioned for accepting gifts or hospitality by the state ethics commission and public pension employees were the target of public corruption investigations. Politically-connected individuals have also been hired as members of the PRIM board.</t>
  </si>
  <si>
    <t>West Virginia Code 6B-2-6(a)(1) requires all elected officials, including legislators, and their spouses to file a regular asset disclosure form. WVC6B-2-7 specifies that the public official and his/her spouse must report occupation, all businesses in which they hold at least a $10,000 interest, nonprofit organizations of which they are officers, identification by category of each source of income exceeding $1,000, and whether either profited in the preceding year by doing business with the state. It also asks who the officeholder and his spouse owe money to, have received gifts from, and the names of all their children who may be employees of state, county or municipal government. 
  There is no requirement that the children of public officials file financial disclosure statements. "Immediate family" means a spouse with whom the individual is living as husband and wife and any dependent child or children, dependent grandchild or grandchildren and dependent parent or parents.
  All are public records, open to the public. 6B-2-6(h)(1) requires the Ethics Commission to post the asset disclosures on the Internet.</t>
  </si>
  <si>
    <t>Sue Esty, legislative director, AFSCME Council 3 Maryland, email 4/27/15 via AFSCME spokesman Jeff Pittman
Criteria used by Maryland are outlined here: 
Performance Planning and Evaluation Program http://www.dbm.maryland.gov/employees/Pages/pep/PEPhome.aspx accessed 4/1515
And specific criteria for various categories are available here as PDFs http://www.dbm.maryland.gov/employees/Pages/pep/PEPhome.aspx, accessed 4/1515
A Google search on 4/29/15 turned up no documentation about abuse of the system in Maryland, using key words: Maryland employment: Maryland hiring and firing; state civil service Maryland.</t>
  </si>
  <si>
    <t>A series of disclosures about alleged abuses in state contracting in 2015 led to a  new state law that strengthened competitive bidding practices in the state’s so-called Cooperative Contracts program that came under scrutiny through state contracts totaling $110 million with Austin tech company 21CT.  
The Cooperative Contracts program is administered by the Department of Information Resources, which handles technology purchases for the state.   Under the program, vendors competed for "master contracts" to offer their wares on what effectively was a catalog on the DIR Website.  Once the contract was awarded through competitive bidding, agencies could shop the Website and make purchases directly through the master contract "without further competitive action,” according to a frequently-asked-questions post on the DIR Website.  
The Cooperative Contracts program, created in 2005 as part of what the Houston Chronicle said was a push by then-Gov. Rick Perry and lawmakers to make privatization easier, came under criticism following disclosures that contracts between the Health and Human Services Commission and 21CT was approved with little oversight and no competitive bidding.   
A strike force appointed by Gov. Greg Abbott to investigate the 21CT contracts denounced the deals as a "policy fiasco" and said the Department of Information Resources provided "little or no external or internal oversight.”
Senate Bill 20, enacted by the 2015 Legislature and signed into law in the aftermath of the  state procurement scandal, imposes new restrictions on the Cooperative Contracts program by requiring state agencies to secure multiple bids from vendors on contracts under $1 million, instead of being allowed to buy from a single approved vendor, as in the past.   
Purchases of $1 million or more would acquire approval from an agency governing board.   
Section 2155.063 of the Texas Government Code states:  "Except as otherwise provided by this subtitle, a purchase of or contract for goods or services shall, whenever possible, be accomplished through competitive bidding."   
Another section, 2155.067, grants an exception from competitive bidding if only one vendor was available to supply a certain product. Another exemption was provided by Section 2155.138, which stated that competitive bidding provisions did not apply to a state purchase of goods or services made or provided by blind or visually impaired persons.    
The comptroller’s office is responsible for all commodities and services other than technology contracts that fall under the purview of the Department of Information Resources. The Government Code authorizes the Comptroller to “acquire by purchase, lease, rental or another manner all goods and services for a state agency, including a purchase that does not require a competitive bid or a spot purchase.“ Many state agencies also have their own procurement specialists and can seek authorization from the comptroller’s department to purchases items or services specific to their own needs.  
Chuks Amajor, interim director of the Texas Procurement and Support Services (TPASS), which is responsible for state purchasing through the Comptroller’s Office, says that most state contracts that are handled by the comptrollers office are competitively bid except in limited cases directed by statute. Those exceptions would include products made by vendors for the Texas Institute for the Blind and Handicapped and products made by prisoners under a program the Texas Correctional Industries program.     
Amajor says the comptroller’s procurement process works this way: Whenever there is a need for goods or service, requests for proposals, describing the specifications and contract terms, are solicited on a forum known as The Electronic Business Daily. The winning bid – usually, but not always, the lowest bid – is accepted under a two-year contract with two options to renew for periods generally ranging from one to three years. Amajor says a price increase might be allowed if contractor costs go up based on the producer price index by the U.S. Bureau of Labor Statistics. The contract could also be canceled if monitoring by the comptroller’s office reveals “significant problems” with the contract.</t>
  </si>
  <si>
    <t>Gerry Oligmueller, state budget administrator, phone interview, April 5, 2015
Mike Calvert, director, Legislative Fiscal Office, phone interview, April 9, 2015
Nebraska Department of Administrative Sources, Budget Division website, accessed April 28, 2015; 
http://budget.nebraska.gov/
Nebraska Legislature's Fiscal Office website, accessed April 28, 2015
http://nebraskalegislature.gov/reports/fiscal.php</t>
  </si>
  <si>
    <t>March 13 interview in Anchorage with Tim Bradner, former lobbyist for BP and Standard Oil of Ohio, legislative reporter for three decades;
April 24 interview in Anchorage with longtime KTUU anchor and political reporter Steve Mac Donald;
Administrative Orders from the Office of the Governor of Alaska (http://www.gov.state.ak.us/admin-orders/index.php), accessed Feb. 11, 2015;</t>
  </si>
  <si>
    <t>Charles S. Johnson, Lee Newspapers State Bureau, Bureau Chief, 5 February 2015, Helena, Montana, telephone
Quinton Nyman, Montana Public Employees Association, Executive Director, 26 February 2015, Helena, Montana, Email
HB2, 2015, http://leg.mt.gov/bills/2015/billpdf/HB0002.pdf
Understanding State Finances and the Budgeting Process, A reference manual for legislators, 2009, http://leg.mt.gov/content/Publications/fiscal/leg_reference/Understanding_State_Finances.pdf</t>
  </si>
  <si>
    <t>Between Jan. 1 and April 15 each year, every elected official and every executive state officer (including legislators) shall file with the commission a publicly available statement of financial affairs for the preceding calendar year. The form includes information on immediate family members and is publicly available.</t>
  </si>
  <si>
    <t>Joyce Oreskovich, Director, Bureau of Human Resources, 23 March 2015, email.
Beth Ashcroft, Director, Office of Program Evaluation and Government Accountability (heads the legislative panel that investigates issues like political interference in civil service and questions of government accountability), 26 February 2015, in person interview.
Naomi Schalit, Senior Reporter, Maine Center for Public Interest Reporting, 25 February 2015, in person interview.
The Lobbyist in the Henhouse, Colin Woodard, Portland Press Herald, 16 June 2013, http://www.pressherald.com/interactive/lobbyist_in_the_henhouse_dep_series/</t>
  </si>
  <si>
    <t>The Joint Commission on Public Ethics (JCOPE) has about 40 employees responsible for lobbying oversight (including 40,000 lobbying disclosure forms per year), financial disclosures (30,000 forms per year), ethics training for state employees and officials and investigations of ethics violations in state government. Government watchdogs say the agency simply can't handle that workload. 
 It is unfortunately impossible to determine exactly how much work is done by the commission because most of its activities are done in secret. But evidence suggests a lack of staffing and political entanglements, as well as rules making it easy for commissioners to veto investigations, prevent the agency from doing its work. Some legislators call the commission "J-Joke," a play on JCOPE, according to The Wall Street Journal.
 The Journal also reported that commissioners were embarrassed by their inability to root out corruption before U.S. Attorney Preet Bharara. The commission only discovered, for example, that Bharara was investigating then-Assembly Speaker Sheldon Silver through media reports.
 The 2015-16 state budget included a 27 percent increase in JCOPE's funding for enforcement activities.
 The Commission on Judicial Conduct has complained in its annual reports about its flat funding, which led to a reduction in staffing and the panel's ability to resolve cases quickly. The report states "(...) the percentage of new complaints processed in the same year as received dropped from a high of 97% in 2007-08 to 89% in 2014. The number of matters pending more than a year rose 20%, from 50 in 2007-08 to 62 in 2014. This is attributable to the steady diminution of resources caused by years of “flat” budgeting."</t>
  </si>
  <si>
    <t>Only in 2014 did the House of Representatives adopt a rule requiring all members to file a disclosure form listing their employers and "any boards, commissions, or other entities on which the member serves; a description of that position; and whether the member receives any form of remuneration for that position." But the rule does not require them to list all their assets or those of their immediate families.
  The State Senate has adopted no such rule.
  Vermont is one of only three states that does not require asset disclosures by lawmakers, and from time to time someone urges the Legislature to adopt a disclosure rule. The legislature includes organic farmers, social workers, small businesspeople, municipal employees. It’s not a millionaires club. Nor has there been outcry in the general public. Vermonters seem to like their citizen legislature and think that even office-holders deserve their privacy.</t>
  </si>
  <si>
    <t>Shannon Templet, director of Civil Service, in-person interview, Jan. 9, 2015
State Rep. John Schneider, R-Covington, in-person interview, Jan. 9, 2015.
Towers Watson Data Services: Employee Performance Rating Distribution graph
Examples of metrics and objectives used in the Performance Evaluation System
Statewide summary page from the PES Annual Report – FY 13-14, accessed May 1, 2015.
http://www.civilservice.louisiana.gov/files/publications/annual_reports/2013-2014%20PES%20Annual%20Report.pdf</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</si>
  <si>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
2014 Annual Fiscal Report, Missouri Senate Appropriations Committee, September 2014, http://www.senate.mo.gov/15info/2014redbook.pdf</t>
  </si>
  <si>
    <t>Mike Cason, al.com, state government reporter, April 12, 2015, telephone interview.
“Executive Order Number 36,” Gov. Robert Bentley, Jan. 15, 2013. http://governor.alabama.gov/newsroom/2013/01/executive-order-no-36/
“Executive Order Number 37,” Gov. Robert Bentley, Jan. 22, 2013. http://governor.alabama.gov/newsroom/2013/01/executive-order-number-37/
“Executive Order Number 38,” Gov. Robert Bentley, March 21, 2013. http://governor.alabama.gov/newsroom/2013/03/executive-order-number-38/
“Executive Order Number 39,” Gov. Robert Bentley, April 11, 2013. http://governor.alabama.gov/newsroom/2013/04/executive-order-number-39/
“Executive Order Number 40,” Gov. Robert Bentley, June 6, 2013. http://governor.alabama.gov/newsroom/2013/06/executive-order-number-40/
“Executive Order Number 19, Amendment 1,” Gov. Robert Bentley, Aug. 19, 2013. http://governor.alabama.gov/newsroom/2013/08/executive-order-number-19-amendment-1-2/
“Executive Order Number 41,” Gov. Robert Bentley, Oct. 23, 2013. http://governor.alabama.gov/newsroom/2013/10/executive-order-number-41/
“Executive Order Number 42,” Gov. Robert Bentley, Dec. 10, 2013. http://governor.alabama.gov/newsroom/2013/12/executive-order-number-42/
“Executive Order Number 43,” Gov. Robert Bentley, May 9, 2014. http://governor.alabama.gov/newsroom/2014/05/executive-order-number-43/
“Executive Order Number 44,” Gov. Robert Bentley, June 30, 2014. http://governor.alabama.gov/newsroom/2014/06/executive-order-number-44/
“Executive Order Number 45,” Gov. Robert Bentley, July 7, 2014. http://governor.alabama.gov/newsroom/2014/07/executive-order-number-45/
“Executive Order Number 47,” Gov. Robert Bentley, Sept. 15, 2014. http://governor.alabama.gov/newsroom/2014/09/executive-order-number-47/
All accessed May 3, 2015.</t>
  </si>
  <si>
    <t>Bob M. Dearing - Copiah-Lincoln Community College faculty member and former state senator: e-mailed answers to questions March 28, 2015
Mississippi Legislature: http://www.legislature.ms.gov/Pages/default.aspx
Legislative Budget Office: http://www.lbo.ms.gov</t>
  </si>
  <si>
    <t xml:space="preserve">David Smith, Kentucky Association of State Employees, president and former Kentucky state employee for 10 years, 18 February 2015, Minot, North Dakota, phone interview. 
Andy Crocker, Kentucky Personnel Board, general counsel, 16 February 2015, Frankfort, Kentucky, phone interview. 
Investigation regarding Department of Agriculture, Commonwealth of Kentucky Personnel Board Investigation 12-03 Report and Recommendation, 23 October 2013, http://personnelboard.ky.gov/NR/rdonlyres/5004FC0C-1F8D-4ED8-9C03-707C0A3AA98B/0/INVESTIGATIONREPORTAG1203.pdf, accessed 21 February 2015. 
Employee Performance Evaluation System Evaluator Handbook, no author, Kentucky Personnel Cabinet, updated February 2012, https://personnel.ky.gov/Pages/learning-PerfEval-EVAL.aspx, accessed 20 February 2015. 
Final Order in Jessica A. Harris vs. Education and Workforce Development Cabinet, Kentucky Personnel Board, 19 March 2014, http://personnelboard.ky.gov/NR/rdonlyres/74CA16B8-B18B-4612-9A0B-974E2DCBDCE0/0/harris.PDF, accessed 21 February 2015. 
Ky. Voices: In Farmer case, we could push law so far as to criminalize politics, Robert L. Abell, op-ed in Lexington Herald-Leader, http://www.kentucky.com/2013/04/30/2620279_ky-voices-in-farmer-case-we-could.html?rh=1, accessed 18 February 2015. </t>
  </si>
  <si>
    <t>While there is no asset disclosure form, Utah law does require candidates for office are required to file a "conflict of interest" form and list any company in which they own more than $5,000 in stock, any company in which they own or are an officer, any organization where they have a paid leadership role, real estate where ownership would constitute a conflict as well as the employment of all adults who reside in the official's household. No assets or financial information are required. The forms are updated as long as the official holds the office.</t>
  </si>
  <si>
    <t>Texas legislators, as well as other public officials, are required to file annual disclosure statements every April 30 and covering the previous year. The documents, which are publicly available, list sources of occupational income, employers, commercial paper, business holdings, board positions, blind trusts, gifts in excess of $250 and sales of stock and other assets with gains or losses reported in categorical amounts at up to a category of $25,000 or more.
 Holdings of stock shares are listed in categorical amounts up to a maximum category of 10,000 shares or more. Section 572.023 of the Texas Government Code also requires candidates and officials to include the financial activities “of the individual's spouse and dependent children if the individual had actual control over that activity for the preceding calendar year.” 
Those required to file the annual disclosure statements include all elected statewide officers, including the governor, members of the legislature, appeals court justice and judges, district judges, district attorneys, and members of the State Board of Education. Candidates for those offices are also required to file the statements, as are state agency heads and appointees to executive branch state agencies.</t>
  </si>
  <si>
    <t>There is no indication that political influence plays a role in investment decision-making. Two interviewees who are experts on the matter as well as an extensive news article search for reported scandals show no evidence of political interference playing a role. 
The members of the Board of Trustees and the Investment Committee, as well as employees of the State Retirement Agency who exercise discretionary authority over the management or administration of the System or the management or disposition of the System’s assets are fiduciaries of the System under Maryland law (“System’s fiduciaries”) and are required to discharge their duties solely in the interests of the participants and for the exclusive purpose of providing benefits to the participants. 
There is no evidence that this has not been the case.</t>
  </si>
  <si>
    <t>Bill Marx, Chief Fiscal Analyst, Fiscal Analysis Department, House Research, 23 March 2015, St. Paul, Minnesota, email interview. 
Mark Haveman, Executive Director, Minnesota Center for Fiscal Excellence, 20 March 2015, St. Paul, Minnesota, phone interview 
2015 Budget Tracking Spreadsheets, Minnesota Senate, 18 March 2015, http://www.senate.mn/departments/fiscalpol/tracking/index.php?ls=#header
Legislative Session Tracking Sheets, Fiscal Analysis Department, Minnesota House of Representatives, 17 March 2015, http://www.house.leg.state.mn.us/fiscal/tracking.asp</t>
  </si>
  <si>
    <t>Open Michigan website                                                                                               
http://www.michigan.gov/openmichigan/0,4648,7-266-60201---,00.html                                                    
Michigan Transparency website                                                                             
http://media.state.mi.us/ MITransparency
Michigan Transparency budget database              
http://media.state.mi.us/MiTransparencyHome/Appropriations
John Whetstone, communications director, House Republicans, phone interview, May 7, 2015</t>
  </si>
  <si>
    <t>Members of the legislature are required to disclose sources of income of more than $1,000 but they don't have to say how much they earned. Tenn. Code Ann. § 8-50-501(a)(1) § 8-50-502(1). 
They also must disclose any investment in a business of more than $10,000 or 5 percent of total capital. Tenn. Code Ann. § 8-50-502(2). And they have to disclose whether a spouse or child living in the home made such an investment. The disclosure of the amount of the investment is not required.
Tennessee law says the conflicts of interests disclosure "shall be in writing in the form prescribed by the Tennessee Ethics Commission and shall be a public record." Tenn. Code Ann. § 8-50-501(d)(1)</t>
  </si>
  <si>
    <t>South Dakota Codified Laws in Title 3, Chapter 1A, “Officers’ Statements of Financial Interest,” require legislators to file a statement of financial interest within 15 days of assuming office. 
The information required to be listed on the statements is described in Section 5 as items of “close economic interest.” Section 1 defines “close economic interest” as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Section 5 also states that only the close interest must be listed, and not the value of the close interest.
Section 1 defines immediate family as “a spouse or minor children living at home.”
Regarding availability of the statement, Section 5 says “All statements of financial interest shall be open to public inspection.”</t>
  </si>
  <si>
    <t xml:space="preserve">John Milburn, director of legislative and public affairs, Department of Administration, email Feb. 13, 2015                                                                                                                           
Rebecca Proctor, interim director of Kansas Organization of State Employees, telephone interview March 6, 2015                                                                        
"Brownback proposes plans in State of State address":                                                                         Danedri Thompson, Gardner News, Jan. 23, 2015: http://gardnernews.com/brownback-proposes-plans-in-state-of-the-state-address/                                                                                   </t>
  </si>
  <si>
    <t>After the Ethics Commission's 2011-2012 Annual Report described a serious budget crisis, with a backlog of dozens of opinions waiting to be written, the Legislature in 2013 approved an additional staff attorney position. This has allowed the Commission to wipe out its backlog of opinions and keep up with an increased volume of legal challenges to its work.
The Carson City-based office still needs more travel funds for Commission members to conduct outreach and education about government ethics in other parts of the state, including the population-heavy southern region, said Executive Director Yvonne Nevarez-Goodson. And Commission staff are among the lowest-paid attorneys on the state's payroll, earning less than lawyers in other departments with comparable experience.
The Commission on Judicial Discipline also recently asked for and received a substantial budget increase. Commission executive director Paul Deyhle wrote in his 2014 annual report that the commission suffered from a "seemingly endless shortfall of adequate funds and resources" that "led to a long-running and significant backlog of complaints." 
In one case in which a judge improperly jailed the mother of a defendant in a murder trial without due process, the Commission took three years to issue a decision, reprimanding the judge long after the trial had concluded.
The state legislature approved additional staffing for the 2016-2017 fiscal year. "We will [now] have the staff and resources to carry out our mandates," Deyhle said.</t>
  </si>
  <si>
    <t>There is no evidence that the Secretary of State's Office is limited by personnel or funding. 
Montana does well in measures of election performance. Vote counts were accurate in the most recent post election audit, done in 2014. In the Pew Charitable Trust's most recent election performance index, for the 2012 election, Montana ranked in the top 25 percent for election administration performance.</t>
  </si>
  <si>
    <t>All sources accessed on Jan. 27, 28, 29 and 30, 2015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Massachusetts Open Checkbook http://opencheckbook.itd.state.ma.us/analytics/saw.dll?Dashboard
Massachusetts Annual Budgets 2007-2015 
http://www.mass.gov/anf/budget-taxes-and-procurement/state-budget/
Link to “Creating a Transparent Budget” http://www.massbudget.org/report_pdf.php?pdf=Creating_a_Transparent_Budget.pdf</t>
  </si>
  <si>
    <t>The budget for the Elections Integrity Unit of the Secretary of State is the subject of some contention in the General Assembly. As of the conclusion of the study period, additional funding to add two full-time employees to the Elections Division was removed from the budget by amendment, passed by vote directly down party lines.
According to the Secretary of State's communications director, there are no dedicated Integrity Unit employees; existing Election Division employees delegate and reallocate responsibilities to fulfill the Integrity Unit's role. The Election Division has not yet fallen noticeably behind in its responsibilities publishing investigation findings or election results.</t>
  </si>
  <si>
    <t>Under SC Code 8-13-1110, "No public official, regardless of compensation, and no public member or public employee as designated in subsection may take the oath of office or enter upon his official responsibilities unless he has filed a statement of economic interests in accordance with the provisions of this chapter with the appropriate supervisory office." This includes legislators, but their families are exempt.
Under SC Code 8-13-1140, officials file annually, "no later than noon on March thirtieth of each calendar year."
---
Peer Reviewer comment: Agree.
What is required is limited: This from a June 22, 2013,  article by Adam Beam, formerly of The State in Columbia: "Forty-seven states require some type of income disclosure from both private and public sources, according to the S.C. Commission on Ethics Reform, appointed by Gov. Nikki Haley. South Carolina is the only state that requires just one source of income to be disclosed — government income."</t>
  </si>
  <si>
    <t>Staffing and budget for the Accountability and Disclosure Commission and Judicial Qualifications Commission are consistent and generally sufficient. 
However, Accountability and Disclosure Commission investigations can lag, especially during busy election seasons, with results of investigations not announced for some months.</t>
  </si>
  <si>
    <t>Pursuant to § 36-14-16, legislators must file asset disclosure forms annually. The statement should include the financial activity of the filing person and that of his/her spouse and any dependent children. The content of the disclosure needs to include incomes sources above $200, equity, gifts received and real property.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</si>
  <si>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No such law exists.
 New Jersey has no open data law, though there is a bill pending in an Assembly committee, New Jersey Open Data Initiative, A2071. The Center for Data Innovation puts New Jersey in the middle of the pack nationwide for its current data policy and practices, giving it a score of 4 , with 8 being the maximum. The Sunlight Foundation gave New Jersey a B grade for posting executive orders and legislative data. Emily Shaw, national policy director for Sunshine, says there is reason for optimism in New Jersey for better open data policy, as a result of movement in the Legislature and initiatives by non-profits.</t>
  </si>
  <si>
    <t>In the June 2014 party primary, the Secretary of State's office created a plan to deploy staffers from the Secretary of State (SOS) and State Auditor's offices observe elections. They deployed 81 people to all 82 counties, which suggests the office has sufficient staff to observe elections. While observers are usually deployed throughout the state, never before has an observer been present in every county on a single election day, according to the Secretary of State's office.
The report produced by the SOS also suggests the office has enough resources to satisfy the requirements of the office outlined in the statute. The office is consistently funded, receiving $17,091,774 for fiscal year 2015.
While the SOS office appears to have sufficient staff, the staff is fairly unresponsive to inquiries from the media. For example, even though the SOS website suggests a person with elections questions contact elections officer Jennifer Robertson, questions will not be answered by the election department, but the individual will be referred to the communication director. 
After several weeks with no answers regarding this report from the SOS Communication Director, Pamela Weaver, she responded "I see what you're doing," and expressed apparent hostility when asked about the Secretary of State's backlog of work. "The Secretary of State's Office is obviously very busy," she said.</t>
  </si>
  <si>
    <t>Danny Homan, president, Council 61, American Federation of State, County and Municipal Employees, Jan. 29, 2015, telephone interview 
Change of state jobs to at-will status appealed, David Pitt, Associated Press, Sept. 25, 2014
http://www.desmoinesregister.com/story/news/investigations/2014/09/25/state-jobs-change-will-status-branstad-political-positions-appeal-workers-illegal/16192753/
Branstad makes judge job at-will, Clark Kauffman, Des Moines Register, Aug. 7 2014 http://www.desmoinesregister.com/story/news/local/government/2014/08/07/terry-branstad-will-judge/13708661/</t>
  </si>
  <si>
    <t xml:space="preserve">The Commissioner of Political Practices (CPP) does not have sufficient staff to oversee all of the offices' duties. The office is responsible for overseeing campaign finance rules and disclosure, ethics enforcement, and lobbying disclosure and rule enforcement. 
There are seven CPP staff and they spend much of their time overseeing campaign finance disclosure and dealing with campaign practices complaints, which dwarf ethics complaints.
Until 2013, the CPP didn't have its own attorney. Now that the CPP has a staff attorney, in addition to the commissioner being an attorney, the office has been able to work through an extensive backlog of campaign finance investigations. However, that has left little time for the CPP to be proactive about ethics or lobbying. 
In the 2015 legislative session, the Joint Appropriations Subcommittee on General Government voted to cut the CPP's budget, including removing funding for the staff attorney. The final budget approved by the legislature preserved the CPP's attorney, though that budget had not been signed by the governor at press time.
The judicial standards commission shows no evidence of being understaffed. 
The legislative ethics committees have adequate staff, especially considering that neither committee has met for five legislative sessions. </t>
  </si>
  <si>
    <t>Michael Dresser, Baltimore Sun reporter, telephone interview, 3/21/15;
Benjamin Orr, Executive Director, Center on Economic Policy (Md), telephone interview, 3/26/15;
Bryan Sears, reporter, Daily Record, telephone interview 3/29/15
Budget here: http://dbm.maryland.gov/pages/default.aspx accessed several times, most recent: 5/29/15
Fiscal Digest 2015 here: http://msa.maryland.gov/megafile/msa/speccol/sc5300/sc5339/000113/020000/020806/unrestricted/20150203e.pdf
Operating Budget fy 2016 here: http://mgaleg.maryland.gov/webmga/frmMain.aspx?pid=billpage&amp;tab=subject3&amp;id=hb0070&amp;stab=01&amp;ys=2015RS
Capital Budget fy 2016 here: 13 bills described here: http://mgaleg.maryland.gov/webmga/frmMain.aspx?id=B5&amp;stab=01&amp;pid=broadsubjpage&amp;tab=subject3&amp;ys=2015RS</t>
  </si>
  <si>
    <t>The Public Official and Employee Ethics Law requires all public officials and public employees to file statements of financial interest. 
Public officials are defined as "any person elected by the public or elected or appointed by a governmental body or an appointed official in the executive, legislative and judicial branch of this Commonwealth ..." Public employees are defined as "any individual employed by the Commonwealth or a political subdivision who is responsible for taking or recommending official action of a nonministerial nature with regard to contracting or procurement; administering or monitoring grants or subsidies; planning or zoning; inspecting, licensing, regulating or auditing any person; or any other activity where the official action has an economic impact of greater than a de minimis nature on the interests of any person." 
Statements of financial interest are publicly available under the state's Right-to-Know Law. 
The law does not require immediate family to file statements of financial interest.</t>
  </si>
  <si>
    <t>No such law exists. While a law enacted in 2013 directs state agencies to make use of software that employs an “open data” format, it does not require that such data be published online or that agencies employ the format in responding to public information requests.</t>
  </si>
  <si>
    <t xml:space="preserve">Andrew Barris, Civil Service Commission, interview by phone April 17, 2015.
Department of Central Management Services, website, accessed April 17, 2015, www.work.illinois.gov
Illinois employment application, accessed April 17, 2015, http://www.state.il.us/cms/download/pdfs/app_cms100P.pdf
Executive Ethics Commission, Case #10-01308, accessed June 5, 2015, http://www.illinois.gov/oeig/Documents/10-01308_Guli_Miller_and_Booker_04.21.15.pdf
Dr. Kent Redfield, emeritus professor of political science at the University of Illinois at Springfield, phone interview July 7, 2015. </t>
  </si>
  <si>
    <t>Patrick Flood, Maine Senator and former chair, Appropriations Committee, 13 February 2015, in person interview.
Christopher Nolan, Director, Office of Fiscal and Program Review, 13 February 2015, in person interview.
Budget Materials, Joint Standing Committee on Appropriations and Financial Affairs, accessed March 12, 2015,
http://legislature.maine.gov/legis/ofpr/appropriations_committee/materials/index.htm</t>
  </si>
  <si>
    <t>No such law exists. 
 In Nevada's Public Records law, NRS 239, there is no law or policy in Nevada specifically requiring the government to disseminate data or metadata online in an open format.</t>
  </si>
  <si>
    <t>Interview: Ashley Hungate, director of communications, Department of Personnel, March 9, 2015, by email. 
Interview: James Kaiser, first vice president, Indiana State Employees Association, March 12, 2015, by phone. 
Interview: Carli Stevenson, director of communications, American Federal of State, County and Municipal Employees, Indiana/Kentucky Organizing Committee 962, March 12, 2015, by phone.</t>
  </si>
  <si>
    <t>No such law exists.
Montana Code Annotated Title II, Chapter 6, Part 1, Section 2 states that "every citizen has a right to inspect and take a copy of any public writings of this state," except information that is constitutionally protected from disclosure such as "trade secrets" and matters related to individual and public safety. 
However, the law does not specify that the information be made available online or conform to open data standards.</t>
  </si>
  <si>
    <t>Jan Moller, executive director of the Louisiana Budget Project, in-person interview, Feb. 5, 2015
Barry Erwin, president of the Council for a Better Louisiana, in-person interview, Feb. 16, 2015
Robert Scott, of the Public Affairs Research Council, in-person interview, Feb. 19, 2015</t>
  </si>
  <si>
    <t>No such law exists requiring the government to publish data online in an open format.</t>
  </si>
  <si>
    <t>The Office of Secretary of State provides support and assistance for those at the local level who directly administer elections but is not legally responsible for providing direct oversight of elections. 
The biennial budget of the has hovered around $19 million for more than a decade though there was an outlier year (FY 06-07) in which the budget exceed $45 million. 
In Minnesota, counties, cities and townships are responsible for administering the elections process making it difficult to determine if staffing and resources issues problems exist within the election system. 
Election judges are appointed for each precinct during elections and are responsible for setting up a polling place, operating voting equipment, registering individuals to vote, demonstrating how to mark a ballot, distributing ballots to voters, closing down polling place following voting, certifying polling place results. 
The number of election judges per precinct can be found in Minnesota Statutes, Chapter 204B, 204B.22.</t>
  </si>
  <si>
    <t>Chapter 610 section 29 of the Missouri Revised Statutes strongly encourages all public governmental bodies keeping their records in an electronic format to provide easy access to the public, and prohibits those bodies from entering into a records database contract that would make public access more difficult. The law does not require data published in machine readable format, and instead it says that, “a usable electronic format shall allow, at a minimum, viewing and printing records.”</t>
  </si>
  <si>
    <t>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t>
  </si>
  <si>
    <t>The Ethics Commission has a backlog of work, but it's not excessive as it reviews reports, writes advisory opinions and investigates complaints against government officials concerning conflicts of interest.
The eight-member commission has sufficient staffing and resources. It's authorized to have six employees and spend about $667,000 in fiscal 2015. Its funding has been consistent.
It issues about 145 advisory opinions a year, processes about 118 complaints, conducts about 33 investigations, processes about 5,500 financial-disclosure reports and holds about 30 training sessions.</t>
  </si>
  <si>
    <t>Gina Williams, Hawaii Department of Human Resources Development, administrative assistant to the director, Honolulu, Hawaii, 6 February 2015, telephone
Les Kondo, Hawaii State Ethics Commission, executive director, Honolulu, Hawaii, 14 May 2015, telephone 
Hawaii Ethics Commission, Resolution of Charge 2014-2, Hiring and Supervision of Spouse, 19 February 2014, 
http://files.hawaii.gov/ethics/advice/ROC2014-2.pdf
Classification Specification and Minimum Qualification Requirements for Hawaii Civil Service Positions, Hawaii Department of Human Resources Development, accessed 6 February 2015, 
 http://dhrd.hawaii.gov/wp-content/uploads/2012/12/WP_Class-Specifications-and-Minimum-Qualification-Requirements.xlsx
Example of Minimum Qualifications Specifications for one position, Hawaii Department of Human Resources Development, accessed 6 February 2015, http://files.hawaii.gov/dhrd/main/eccd/Class%20Specifications%20and%20Minimum%20Qualification%20Requirements/Group_III/3341mq.pdf
Senate Panel: Nepotism in Hawaii State Hospital Hiring Is ‘Disturbing’, Nick Grube, Honolulu Civil Beat, 10 April 2014, http://www.civilbeat.com/2014/04/21771-senate-panel-nepotism-in-hawaii-state-hospital-hiring-is-disturbing/
State Hospital favoritism complaints prompt anti-nepotism bill, Keoki Kerr, Hawaii News Now, 4 March 2014, http://www.hawaiinewsnow.com/story/24887456/state-hospital-favoritism-complaints-prompt-anti-nepotism-bill</t>
  </si>
  <si>
    <t xml:space="preserve">Traditional manpower limits prevent the Secretary of State's Bureau of Elections from initiating investigations or following up to resolve violations when the offender ignores the bureau's edicts. These shortcomings do not impact the bureau's ability to comply with online publications of election returns or campaign finance reports. The current and former secretary of state have experienced budget cuts, but candidates and lawmakers have not complained about a backlog of work at the Bureau of Elections. </t>
  </si>
  <si>
    <t>The Secretary of the Commonwealth, which has legal authority over elections in Massachusetts, has been consistently funded at between $35 and 45 million annually since Jan. 1, 2013.  Secretary William F. Galvin has been reelected to four-year terms since 1994 and is a veteran politician, having served previously as a state legislator.   His staff size has remained consistent at between 550 and just over 600 employees since Jan. 1, 2013.   
However, the new Republican governor in Massachusetts, Charlie Baker, has proposed slicing the Secretary’s budget in FY16.  Secretary William Galvin criticized Baker in March, 2015, claiming the cuts will deplete the Elections Division by 30 percent, depriving Massachusetts voters of their right to elect a new president in 2016. 
“As you all know, this country is scheduled to elect a new president next year,” Galvin told the Boston Herald. “Apparently the governor only wants 49 states to vote.”
The Elections Division regularly reports activity, including information for voters, election results, historical and current statewide ballot measures and information for those running for office.   There have been no publicly documented instances of the Division absconding its duties or suffering a backlog since Jan. 1, 2013.</t>
  </si>
  <si>
    <t>No such law exists.
 There are no open data law requirements in Minnesota according to the Director of Information Policy Analysis Division of the Minnesota Department of Administration.</t>
  </si>
  <si>
    <t>While more and more courts and agencies are making material accessible online, Mississippi has no law requiring the government to do so.</t>
  </si>
  <si>
    <t>In addition to the $10,000 mandated annually by law, the Ethics Board receives staff assistance from the Civil Service Commission and from the Attorney General's Office. The executive secretary of the board is a Civil Service Commission employee. 
For each of its quarterly meetings, the board members are supplied with a briefing book, often several inches thick, containing a complete documentary history of the cases at hand, plus a review of factual issues and an evaluation of legal issues.
The board's budget is essentially provided on an as-needed basis. 
The limited staffing rarely creates a problem in providing the assistance needed in dealing with a case, but on occasion board work has to “get in line” behind other assignments that staff might have.</t>
  </si>
  <si>
    <t xml:space="preserve">David Giannotti, the Massachusetts Ethics Commission’s spokesman, said the agency is adequately funded and staffed to meet its mission. Over the past seven years, the state Legislature has consistently increased the agency’s budget, allowing it to add to staff.  The executive and legislative branches have also supported the Ethics Commission’s application for bond funding so it can replace the electronic filing system, Giannotti said.   
Public records generally support Giannotti.  While Gov. Charlie Baker has not recommended an increased line item for the upcoming fiscal year to fund the Ethics Commission:  his recommendation is to keep funding the same with an annual appropriation of $1,925,364.   The appropriation has increased and then remained stable at just over $1.9 million over the previous three years, state budget records show.
The Commission on Judicial Conduct had a staff of four, and received a budget of over $600,000 in fiscal year 2014. It disposed of 68 complaints in 2014, is currently engaged in 35 investigations, and by all indications is not facing a backlog. </t>
  </si>
  <si>
    <t>No such law exists. 
There is no law or policy that requires Massachusetts state government to publish data online in an open format. Former Gov. Deval Patrick announced an initiative- not a law - to develop the state’s economy with data, but on Jan. 28, 2015, the link to that site did not work.
There have been efforts to increase access to government data in recent years, but little change. The Sunlight Foundation graded 50 state legislatures in 2013 on the transparency and data available on its websites; Massachusetts was one of five that got an F.</t>
  </si>
  <si>
    <t>During the study period, the state auditor's office performed an average of 143 audits per year. It has 115 employees, is consistently funded and routinely carries out its duties while expending fewer funds each year ($7.19 million in 2012 when it left $975,140 of appropriated funds unexpended, $7.06 million in 2013 when it left $1.21 million in appropriated funds unexpended) and receiving a larger appropriation each year, at $8.32 million in 2014.
Recently, the office's productivity decreased dramatically, likely as a result of the state auditor's suicide in February 2015 and the office media director's suicide a month later. It has completed just over half as many audits this year as it has generally performed by this point in time in the previous two years (16 from January through the end of March 2015, as opposed to 26 over the same period in 2014). 
The previous year's annual report, usually published in March, has not yet been released, and the Office of Administration does not have a department budget request on file from the state auditor's office for 2016.</t>
  </si>
  <si>
    <t xml:space="preserve">2015-2016 Appropriations Bill (HB235), Kentucky General Assembly,  28 April 2014, http://www.lrc.ky.gov/record/14RS/HB235.htm, 25 January 2015. 
Bryan Sunderland, Kentucky Chamber of Commerce, senior vice president of public affairs, 21 January 2015, Frankfort, Kentucky, phone interview.
Terry Brooks, Kentucky Youth Advocates, director, 24 January 2015, Louisville, Kentucky, email interview.
Kevin Wheatley, Time Warner Cable's cn|2, political reporter and former state government reporter for the Frankfort State Journal, 20 January 2015, Louisville, Kentucky, phone interview.
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in-person interview.
Kentucky OpenDoor Executive Budget, Commonwealth of Kentucky, no date, http://opendoor.ky.gov/transparency/Pages/executivebudget.aspx accessed 25 January 2015. </t>
  </si>
  <si>
    <t>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“Deal promotes 3 officers on his security detail,” Associated Press, February 7, 2015. http://savannahnow.com/news/2015-02-07/deal-promotes-3-officers-his-security-detail</t>
  </si>
  <si>
    <t>The state auditor's office does not have sufficient staff and resources to conduct its work and has to contract private accountants to deal with the backlogged auditing duties the office is required by law to perform.
The state audit agency has about 150 employees, which includes about 40 certified public accountants. Its state-appropriated budget for fiscal 2015 provides about $13 million. For 2016, state auditor's office got a $1 million increase.</t>
  </si>
  <si>
    <t xml:space="preserve">No such law exists. 
There are efforts underway to get government data published online. Most notably, the legislature passed a bill in June 2014 that created the Council on Open Data. The Council is to promote the State policy on open data and specifies open data principles, such that open data be machine readable and released to the public in ways that make it easy to find, access, and use. 
Whereas the law invites entities to work with open data, the bill does not yet require any government data to be actually made accessible in open data format. </t>
  </si>
  <si>
    <t>No such law exists.
 The Freedom of Access Act (FOAA) encourages all state agencies to “consider, in the purchase of and contracting for computer software and other information technology resources, the extent to which software or technology will 1) Maximize public access to public records and 2) Maximize the exportability of public records while protecting confidential information that may be part of public records.”
 1 § 414
 The law, however, does not explicitly require the government to publish data online, and because it arrives in disparate forms from various agencies, it effectively meets none of the Sunlight Foundation's Open Data standards.</t>
  </si>
  <si>
    <t>While Maine law does not designate a specific entity to "monitor" state elections, in practice, the Bureau of Corporations, Elections and Commissions, a division of the Department of the Secretary of State, is mandated to oversee elections. 
 The Bureau supervises and administers all elections of federal, state and county offices and referenda, and advises election officials from 500 municipalities, 600 candidates and the general public regarding election laws and procedures; prepares, proofreads and distributes 1,800 separate ballot types and other elections materials; tabulates official elections results; supervises recounts in contested races; and oversees the application of state laws pertaining to candidate and citizen initiative petitions, according to its mandate.
 As the entity overseeing elections, the Bureau has sufficient, qualified staff to fulfill its duties and is consistently funded. In addition, ward clerks, wardens and deputy wardens staffed by municipalities are utilized on election day to ensure smooth election processes.</t>
  </si>
  <si>
    <t>The Office of the Legislative Auditor is a critical unit of the legislature and is highly depended on by lawmakers and high-level officials in government. 
 Currently, the Office employees more than 55 staff members, which is considered understaffed by Office leadership. Generally, staff members are able to complete their work in a timely fashion but it would be advantageous (in terms of government transparency and taking on more cases) for the office to hire additional employees. 
 Currently, several legislators are advocating for bills to remove responsibility for fiscal notes from Minnesota Management and Budget to a newly established office or the Office of the Legislative Auditor. If that responsibility were passed to the Legislative Auditor, it would create additional work for the already very busy office. 
 The Minnesota Office of the State Auditor does have sufficient staff and resources to conduct its work according to the Auditor Rebecca Otto. Historically, the State Auditor’s Office has been consistently funded with a budget hovering between $16 million and $20 million since 2003.</t>
  </si>
  <si>
    <t>Duane Goossen, former legislator and Director of the Kansas Division of the Budget, phone interview Feb. 12, 2015.                                                                                                                         
Nile Dillmore, former legislator, telephone interview, Feb. 19, 2015.                              
Governor's Budget Report with Legislative Authorizations -- http://budget.ks.gov/publications/FY2014/FY2014_Comparison_Report.pdf</t>
  </si>
  <si>
    <t>The Ethics Administration has 40 authorized positions and a budget in Fiscal Year 2015 of $4.4 million. Observers and participants say the Ethics Administration needs more funding and more staff in order to handle the volume of work. 
 The responsibilities, particularly in terms of asset disclosures, are now required of most elected officials and candidates for nearly every public office at the local, parish and state levels. The Ethics Administration simply cannot do much more than ensure that the reports are filed and filled out. There are few, if any, investigations that are started by the Ethics Administration, though when a complaint is raised an investigation is begun. State law, however, requires the Ethics Board to audit the disclosures and instigate investigations. 
 The Ethics Board is not doing the work that public advocates would like to see them do, said Robert Scott, of the Public Affairs Research Council of Louisiana; more funding is needed. However, Scott says Louisiana’s Ethics Board is better funded than many, if not most, states he has surveyed. Additionally, when considering the staffs of the Inspector General and the Legislative Auditor, as well as the Ethics Board, then Louisiana has plenty of people able to investigate wrongdoing.
 For instance, Jefferson Parish Constable Antoine Tony'' Thomassie says he lost his re-election bid because of Ethics Board charges filed against him for spending public money on food and entertainment and for hiring his wife. The information was turned over to the Ethics Board after an investigation by the Metropolitan Crime Commission and the Louisiana Legislative Auditor's office.
 For state-level judges, the Judiciary Commission, through its Office of Special Counsel, receives complaints, conducts investigations and recommends outcomes to the Louisiana Supreme Court. 
 The Commission operates in secret and only upon a recommendation does any of the work become public. State Rep. Neil Abramson, D-New Orleans, submitted legislation asking for budget information about this – and other – court functions to be made public. He testified, and reiterated in a personal interview, that he is unaware how the $2 million appropriated for the Judiciary Commission money is spent, and doesn’t even know how many employees are in the Office of Special Counsel. His concerns were echoed by Melissa Landry, executive director, Louisiana Lawsuit Abuse Watch.
 Valarie Willard, communications director of the Louisiana Supreme Court, counted 10 employees in the Office of Special Counsel, three of whom are lawyers.</t>
  </si>
  <si>
    <t>Auditor General Doug Ringler has not complained publicly about his staff or funding. He has approximately 140 employees working underneath him and audit delays have not been raised as an issue by the Legislature, which oversees his office. The OAG annual budget has gradually risen over the past 10 years from $13.6 million to $17.9 million.</t>
  </si>
  <si>
    <t>Jimmy Centers, communications director, Office of the Governor of Iowa, Jan. 15, 2015, telephone Interview
Iowa's Program and Budget: fiscal years 2016-2017, accessed April 21, 2015
http://www.dom.state.ia.us/index_files/FY2016_BudgetBook.pdf
Budget in Brief — fiscal years 2016-2017, accessed April 21, 2015
http://www.dom.state.ia.us/index_files/FY2016_BudgetInBrief.pdf</t>
  </si>
  <si>
    <t xml:space="preserve">The Kentucky Board of Elections employs nine full-time employees, not counting the six board members and secretary of state, who serves as chairperson of the board. 
Generally, that staffing level and the annual state and federal funding has provided enough resources for the department to perform election training, paperwork and monitoring duties. Because the agency is not responsible for investigating potential violations and enforcing the laws, it doesn't have a backlog of such work.
The Board of Elections has met its deadlines with certifying election results and reviewing precinct rosters and voter credit based on the results, which is done after every election. 
However, the Board of Elections has had to contract out with vendors to perform some tasks with little oversight. For instance, a month before the May 2014 primary election, 70,000 voters across seven Kentucky counties received incorrect letters because of an error by the printer with whom the Kentucky Board of Elections has a contract. The letters notified voters erroneously that they weren't properly registered to vote instead of telling them where to vote — an error that was not caught until the letters went out. 
State general fund support to the Board of Elections did drop from $3.9 million in Fiscal Year 2013 to $2.5 million in Fiscal Year 2014 which covered a calendar year in which there was not a general election. That funding level went back up to more than $4 million for Fiscal Years 2015 and 2016, which covers parts of three election cycles (federal and state elections in 2014 and 2016 and statewide elections in 2015). In addition, Kentucky has tapped additional federal funds to pay out more than $5 million each year for new voting machines in counties between 2014-2016 per the "Election Fund." </t>
  </si>
  <si>
    <t>Since 2012, the state Auditor's office has lost about 23 staff members but the reduction has not deterred its mission. Despite those staff reductions and funding cutbacks, the office still tackles some tough challenges – like a 2015 audit that found MassHealth made $233 million in unnecessary payments.    
State Auditor Suzanne Bump said that while budget reductions have constrained her resources, her office has developed a risk-based approach to audit planning which gives high priority to agencies and programs that are at the greatest risk of misspending or poor performance. 
In 2014,  that risk assessment model helped Bump's office evaluate the state's Medicaid agency, known as MassHealth, and issue a report that found MassHealth spent $35 million on questionable claims for health care provided to low-income immigrants in Massachusetts. By 2015, Bump's office found even more discrepancies on MassHealth's books.
Two years earlier in 2014, the office spearheaded an audit of the state Department of Transitional Assistance, which administers the Supplemental Nutrition Assistance Program, formerly known as Food Stamps, Transitional Aid to Families with Dependent Children and Emergency Aid to Elderly, Disabled and Children.  That audit found that the agency paid out a total of $2.39 million in benefits to more than 1,000 people who had been dead for six to 27 months.                                                                                                                            
Gregory Sullivan, Research Director  with the Pioneer Institute who worked closely with the state Auditor's Office while serving a 10-year stint as the state's  Inspector General, said because funding and staff cutbacks and a mandate that requires audits of all state department  every two years along with an obligation to ferret out government waste and abuse, Auditor staffers are spread thin. 
That means things can get missed during an audit, he said. Yet despite that potential shortfall, Sullivan noted that audits are a necessary way to monitor state agencies.                                                                               
“Aside from making sure all the money is there, an audit is very useful for the government,” he said. “It's a self-critical method of government and it's good to have that function because people always make mistakes people and you need someone to identify and correct them.”</t>
  </si>
  <si>
    <t>Maine's Public Employee Retirement System is a quasi-government entity whose decision-making and funding is constitutionally protected from political interference.
 Article IX, Section 18, of the Maine Constitution reads, in part, that "all of the assets, and proceeds or income therefrom, of the Maine State Retirement System or any successor system and all contributions and payments made to the system to provide for retirement and related benefits shall be held, invested or disbursed as in trust for the exclusive purpose of providing for such benefits and shall not be encumbered for, or diverted to, other purposes. Funds appropriated by the Legislature for the Maine State Retirement System are assets of the system and may not be diverted or deappropriated by any subsequent action."
 The fund's board of trustees is vested, by law, with fiduciary responsibility for the fund's investment decision-making, and is established as a wholly "independent agency." 5 § 17103
 In practice, state government and politicians adhered to the mandates dictated by Maine's Constitution and Law in 2013 and 2014. There is no evidence of political interference in the fund's decision-making during the study period. As one fund manager pointed out: If the legislature, via its appropriations committee, mettles too much with the fund's investment decisions, then fiduciary responsibility - the proverbial "buck" - passes to the legislature - a situation that would make no one happy.</t>
  </si>
  <si>
    <t>State Rep. Joel Robideaux, R-Lafayette and chief sponsor of the legislation revamping the retirement system, says that on a statewide level, the procedures put in place during the past few years pretty much guarantee a lack of political interference. And there have been few instances of political interference. However, he is more sanguine about the smaller, comparatively unsophisticated local systems around the state that have not yet caught up with the reforms. 
Investment decisions, particularly for the statewide retirement systems, are made or reviewed by a committee charged with the task and then by the board of each system. Audits of the decisions and the investments find the decisions are made without interference. Investment procedures also are reviewed by the Louisiana legislative auditor.
When the investments are not up to par, those systems come under intense criticism, as happened earlier this month with the teachers, whose investment decisions were ranked a C- grade by a retirement group.
Robert Scott, of the Public Affairs Research Council of Louisiana, says the procedures, particularly for the statewide systems, have eliminated political interference. “They’re fairly protected from the governor, but not from their constituency,” who have not been shy in complaining when investment returns don’t meet expectations, he said.
However, in the summer of 2014 it was discovered that a bill was amended and passed in the final hour of the Legislative session that changed the rules for Louisiana State Police Commander Col. Mike Edmonson and would have meant more than $100,000 extra in his retirement. Edmonson also sits on the statewide retirement board for the State Police.
After the discovery and the controversy it stirred up, the State Police retirement board's attorneys reviewed the legislation and the change in rules. The lawyers recommended revoking the change, and the board approved. The board then voted to file a lawsuit to ensure the courts approved. A state District Court ruled the law, which Gov. Bobby Jindal had signed after it was vetted by his lawyers, was unconstitutional. A bill was filed for consideration in the upcoming session to preclude a similar incident in the future.</t>
  </si>
  <si>
    <t>As is the case in all institutions, the availability of additional resources would result (with some likelihood) in a higher level of scrutiny. However, for the most part, the Office of Legislative Audits is assessed by those inside and outside of government as doing a thorough job. 
There are some limits on the frequency with which the agency audits school systems for instance (every three years) but that is the general pattern for all state-funded agencies and stipulated in the law. One criticism is that while audits are conducted, there are not always re-audits, to see what improvements were made in response to the audit. 
A story below from the Baltimore Sun about the University of Maryland's failure to follow up on an audit is illustrative of the impact audits do and don't have. The hiring criteria include seeking employees with auditing experience or a specialized background in scrutiny of data and documents which speaks to the qualification of staff employed. 
The agency has been consistently funded in the past decade, and reports no backlog of required audits (agencies of state government are audited every three years).</t>
  </si>
  <si>
    <t>Oregon Revised Statutes 244.050 1 (a) requires legislators to file statements of economic interest annually including their family member in 244.060. The disclosures are publicly available through FOI requests, but there is no law mandating them to be made publicly available by default.</t>
  </si>
  <si>
    <t xml:space="preserve">Eric Van Lancker, the Clinton County auditor and former president of the Iowa State Association of County Auditors, said that the workload in county auditors' offices can increase significantly during the election season, which can be a challenge to some offices that need to bring in part-time help over that time because they cannot afford to hire an elections clerk full time. Van Lancker said he hires about six part-time people for about 50 days to help handle absentee ballots. Finding volunteers for polling locations also has proved to be challenging. Although he said they did not currently face a backlog, he was concerned about the future. Van Lancker said the 2014 election had the smallest number of election officials that he had used since entering the office in 2009.
Carol Olson, deputy secretary of state for elections, said that although the office has sufficient staff currently, she was concerned about its capacity to handle the next round of elections in 2016 because the office's HAVA (Help America Vote Act) funds are essentially depleted. The governor's proposed budget includes increased appropriations for the office, which Olson said will be needed, although she said there is not currently a backlog. "If we don't have increased resources we will be OK this year, but I am concerned that we will be in a more critical situation in the following fiscal year," she said.
Adam Mason, state policy director for Iowa Citizens for Community Improvement, said both the Secretary of State and county commissioners seem to have been able to handle recent elections, including managing recounts if necessary and certifying elections in a timely manner. </t>
  </si>
  <si>
    <t>Oklahoma's Ethics Rules require "All elected state executive, legislative and judicial officers" as well as "all candidates for state elective executive, legislative and judicial offices" and all "state officers and employees who make policy decisions" to file asset disclosure forms. 
The law does not require their family members to file asset disclosure forms, but it does require the filer to disclose certain financial interests held by "the filer’s spouse or dependent." 
As for spouses or dependents, these forms are required to list: income earned from a state agency or similar body over $5,000 per year; relationships with lobbyists, contracts between the spouse/dependent and any government entity; any financial interest in an industry regulated by the filer. 
 All asset disclosure forms are available to the public under the Oklahoma Open Records Act, through the Ethics Commission office.</t>
  </si>
  <si>
    <t>The Inspector General's office receives consistent funding and is able to fulfill with its duties with current staff, said Inspector General Cynthia Carrasco. She cited funding levels for the 2015-16 biennium of $1,182,140 for 2015 and slightly less, $1,147,059 for 2016. She said the Ethics Commission receives an amount within the Inspector General's budget of $12,543 in each of the two years. 
James Clevenger, chairman of the State Ethics Commission, said he believes there is sufficient staffing and resources in order to keep up with the needed investigations without a backlog. 
After the number of investigators and attorneys increased significantly during the first term of Gov. Mitch Daniels' tenure from 2005 to 2008, staff levels have remained fairly constant in the last decade. As of April 2014, the staff of the inspector general's office totaled 11 people, including attorneys, special agents and administrative staff. 
 Andy Downs, director of the Mike Downs Center for Indiana Politics at Indiana University-Purdue University Fort Wayne, said he expects if the State Ethics Commission and Inspector General's office had additional resources, they would be able to investigate more claims and close them out faster.
 "In other words, there is, and will always be, more work for them to do," he said. "I think there are two questions to answer. First, do we spend enough to accomplish what needs to be done? Second, where do we cross the line and get into diminishing returns for any additional investment?"
Based on his years of interacting with government workers, he said he believes most government workers do good work and do so without ethical lapses. Still, he believes additional resources would be helpful in for these offices. 
 The House and Senate ethics committees consist of six members each, three each appointed by the presiding officer and the minority leader. They perform their roles as part of their legislative duties. As part of the 2015 revision of the state ethics law (Indiana Code 2-2.1), the Office of Legislative Ethics was created within the Legislative Services Agency, a body that writes bills and develops fiscal notes for proposed legislation.  
The executive director of the LSA is directed to assist and advise legislators on understanding the ethics rules of the House and Senate and completing their statements of economic interests. The law says the staff of the office shall remain current. 
 The Indiana Commission for Judicial Qualifications remains the same size, as it's a constitutionally established body composed of the same seven members as the Indiana Judicial Nominating Commission. The chief justice of the Indiana Supreme Court is the ex officio chairman of both bodies. The other six members are three citizens appointed by the governor and three lawyers elected by other lawyers, all to three-year terms. The bodies are supported by the staff of the Indiana Supreme Court.</t>
  </si>
  <si>
    <t xml:space="preserve">The Kentucky Retirement Systems is a separate agency attached to the executive branch of government and required to follow the Executive Branch Code of ethics. 
While the Kentucky Retirement Systems' board of trustees and its investment committee ultimately sign off on major investment decisions, parts of the process remain opaque, which makes it difficult to determine whether political considerations seep into the process. For instance, the investment recommendations come from the retirement system's staff and consultants, and the genesis for how those investment firms or funds came across the radar of staff or consultants is not included in the record. 
In addition, there is precedent for the governor's office forwarding names of private investment firms to the Kentucky Retirement System, although it is outside the reporting period. The Lexington Herald-Leader reported in 2011 that at least twice the governor's office connected close allies who represented firms with the Kentucky Retirement System. This is worth noting because since then, the law changed to give the governor more appointees on the Kentucky Retirement Systems board. The governor's Secretary of the Personnel Cabinet automatically serves on the board, and now the governor is responsible for appointing six other members, giving the governor's appointees a seven-seat majority on the 13-member board. (The other six are elected by various constituency groups, such as state workers, county workers, and the state police.)  
A new Public Pension Oversight Board does provide an additional layer of scrutiny to the Kentucky Retirement Systems. It currently includes six lawmakers, the state budget director, representatives from the attorney general and state auditor's office and four other experts. However, unless the General Assembly changes the law, that panel has no jurisdiction over the Judicial Form Retirement System that manages pension funds for judges and court employees, as well as the Legislative Retirement System that manages the pension fund for lawmakers. </t>
  </si>
  <si>
    <t>Members of the state legislature are required to file financial disclosure statements with the Joint Legislative Ethics Committee.
But names of immediate family members and their financial holdings are to be disclosed only if those holdings are for the use or benefit of the filer. Names only are required of businesses run by spouses or children in the same household are required.
The asset disclosures are subject to public disclosure</t>
  </si>
  <si>
    <t>The Election Division of the Secretary of State's office and the Election Commission under that office appear to have sufficient, stable funding and enough bi-partisan staff to do their jobs, at least without affecting their performance. 
 The number of employees allocated to the Secretary of State's office has increased from 66 in January 2012 to 75 staffers, as of January 2015. The annual budget for fiscal years 2014 and 2015 has remained at $4,664,881.
 Valerie Kroeger, spokesperson for the Secretary of State’s office, said, “The legislature has generously funded the work required under the Help American Vote Act (HAVA) and the National Voter Registration Act (NVRA). The General Assembly has provided millions of additional dollars for these requirements.” 
 Ray Scheele, political science professor and co-director of the Bowen Center for Public Affairs at Ball State University, said the Secretary of State's office seems equipped to handle its duties and functions well with the Republican and Democratic co-chairs of the Election Division and their staffs. 
 Of the funds appropriated to the Secretary of State's office, $1.5 million annually is allocated for voter education and outreach in the 2015-16 budget. While The Election Division is under the Secretary of State's direction, it's funds are appropriate separately by the legislature. The division received $10,693,563 for the 2015-15 biennium. Political watchd+G10ogs do not offer any criticism of the staff, led by the two co-chairmen, and their ability to do their jobs. 
 The proposed budget for the secretary of state's office for the 2015-17 biennium increases to $5.45 million in 2015-16 and $5.319 million in 2016-17. The increases are primarily due to funding a new program, called Business One Stop project, an initiative that allows citizens who register with one state agency to have that registration cover all agencies.</t>
  </si>
  <si>
    <t>The Louisiana legislative auditor's office, whose budget is controlled directly by the House and Senate, has enough personnel and funding to perform its duties. 
 For state-level agencies, including the Supreme Court and the appellate courts, the auditors conduct performance and financial reviews on a regular schedule. 
 For local governments, including the state district courts, CPA firms are hired by the local agency from an approved list. The CPAs do a review of the finances, though necessarily looking for fraud. If questionable procedures arise, the Legislative Auditor can intervene and review for possible fraud. 
 The direct agency auditors - as opposed to the Legislative Auditor's Office - are embedded in the agencies and hired and paid by the department and, depending on the agency, may not have the dollars to allow them to operate beyond a fundamental double-check of the numbers within their agency.</t>
  </si>
  <si>
    <t>There is no requirement in state law for judges to give reasons for their decisions. They are simply required to give their decisions in writing.</t>
  </si>
  <si>
    <t>Gov. Matt Mead does limit the exercise of that authority. The orders he has made have been limited in number and narrow in scope. For example, he made two true executive orders in 2014 — one on a declaration of emergency because of flood conditions and another replacing an order from 1998 on an advisory committee for emergency medical services and trauma. 
In general, the governor defers to the legislature. In the case of Medicaid expansion, it was within the governor’s purview to enter into an agreement with the federal government, but Mead left it up to the legislature. However, he did veto a bill in February 2015 that would have ended the state's civil forfeiture policy.</t>
  </si>
  <si>
    <t>No such law exists. 
 There is no requirement that judges in New Hampshire provide explanations for their decisions.</t>
  </si>
  <si>
    <t>All political candidates, including lawmakers, are required by North Dakota Century Code Section 16.1-09-02 and 16.1-09-03 to file a “statement of interest” that, among other things, lists their and their spouse’s sources of income, business interests and business relationships.
 The law does not require statements of interest from other members of their immediate family nor does it require any additional statement of interests from an official in office. Statements are filed with the secretary of state, who must provide them to the public upon request.</t>
  </si>
  <si>
    <t xml:space="preserve">The Kentucky Auditor of Public Accounts has 120 spots for auditors, of which about 115 were filled at the beginning of 2015. The office also has 20 spots for administrative and executive staff. More than 90 percent of the agency's total $12.8 million budget in fiscal year 2015 goes to personnel. 
The auditors specialize in certain areas of government to maximize efficiency and maintain a balance between regular required state examinations and special investigations and reviews of entities such as school districts, airport and fire districts and area development districts — quasi-governmental organizations that receive and spend public funds but aren't classified as state agencies. 
Like many state agencies, the auditor's office has had to endure a series of budget reductions ordered by the governor between 2008 and 2014. For instance, the auditor's office general fund appropriation slid from $4.9 million in fiscal year 2012 to $4.6 million in the 2015 fiscal year. The agency has saved money without scaling back its staff or auditing functions, in part, by outsourcing less work on county audits to outside CPA firms. 
Since 2012, the number of county audits conducted on contract-basis by outside firms for the auditor's office has dropped from nearly 40 to five in 2014. The auditor's office also can charge agencies for special audits to defray the costs of personnel and resources. Revenue collected to cover the costs of the that auditing work has risen from $6 million in fiscal year 2012 to an estimated $8 million in fiscal year 2015.  </t>
  </si>
  <si>
    <t>Members of the legislature are required to list their financial assets. The law covers immediate family, defined as  the lawmaker's spouse, unemancipated children, a member of the legislator's extended family who resides in the judge's home. 
The asset disclosure forms are public documents accessible to the public. 2015 forms are on the Ethics Commission web site. Previous years' filings are available on request by mail or e-mail.</t>
  </si>
  <si>
    <t>State-level judges are required to explain their rulings in writing. Since Montana has no intermediate level appeals court the law also applies to appellate decisions. According to Montana Code Annotated title 3, chapter 2, part 6, section 1, "In the determination of causes, all decisions of the supreme court must be given in writing, the grounds of the decision must be stated, and each justice agreeing or concurring with the decision must so indicate by signing the decision. Any justice disagreeing with a decision must so indicate by written dissent".
There is no statute requiring district court judges to give their decisions in writing. However, there is a body of case law requiring district court judges to give written decisions as findings of fact and conclusions of law or as written memorandums with citation to case law that explains the court’s findings and reasoning. These cases include Ballantyne v. Anaconda (1978),  Jensen (1981), and Steinmetz v. Roberts (1981).</t>
  </si>
  <si>
    <t>No such law exists. State judges at all levels are not required to give the reasons for their decisions.</t>
  </si>
  <si>
    <t>The Tomblin administration, which has been in office since 2010, has not often used executive orders to establish new regulations and policy. It has issued orders have that have been narrow in scope.
“This governor in particular hasn’t relied much on executive orders at all,” said Phil Kabler, statehouse correspondent for the Charleston Gazette. “The last one was a hiring freeze he imposed a year ago when revenue collections were not coming in as projected.”
  A spokeswoman said the governor’s office issued six executive orders in 2014. 
  “From what I’ve seen reported, I think the governor has been good about not using executive orders too much,” said Jack Rogers, retired state department head. “And in West Virginia, it’s not been our custom to do business by executive order anyway.”</t>
  </si>
  <si>
    <t>Every member of the New York Assembly and Senate is required by Public Officers Law Section 73-a to file an annual statement of financial disclosure that includes, among other things, outside income, stocks, real estate holdings and board positions. Each legislator's spouse and unemancipated children also must disclose financial assets. The forms are made available to the public on the Joint Commission on Public Ethics' website.</t>
  </si>
  <si>
    <t>Lobbyists are not explicitly mentioned in the law, but are covered under the same Nevada law that restricts a person from making donations to any candidate exceeding $10,000 in an election year.
However, there are no constitutional or statutory limits on contributions made by anyone, including lobbyists, to groups such as political parties, committees sponsored by political parties or political action committees.</t>
  </si>
  <si>
    <t>The Legislative Post Audit office currently has a staff of 25 people. Little of its work is mandated by law; it works at the behest of the Legislative Post Audit Committee. The current Legislative Post Auditor says he has sufficient staff to do the work requested by the committee. 
However, in 2014 it was reported that 25 audits requested by legislators were being delayed by a lack of manpower in the office, partly because legislators had passed a law requiring the office to audit three school districts a year. The office's budget was reduced in 2013 and by 2015 had not yet reached its 2012 level.</t>
  </si>
  <si>
    <t>No such law exists.
The Missouri Constitution and the Missouri Revised Statutes contain provisions for the recording and publication of opinions for cases “determined by opinion” in the Missouri Supreme Court or the appellate courts. The Rules of Criminal Procedure require an opinion in every case except when a decision is unanimous “and all judges believe that no jurisprudential purpose would be served by a written opinion.” No such statute exists for the circuit courts.</t>
  </si>
  <si>
    <t>Gov. Jay Inslee has issued 12 executive orders between January 2013, when he took office, and February 2015. That's slightly fewer than the pace set by his predecessor, Chris Gregoire.
 Most of Inslee's orders have been fairly defined, such as ordering state agencies to set aside at least 5 percent of procurement contracts to veteran-owned businesses and raising the benchmark for the percentage of state workers teleworking in order to reduce commutes. Others have been more far reaching, such as the April 2014 order establishing a Carbon Emissions Reduction Taskforce.
 Inslee also threatened to issue an executive order setting low-carbon fuel standards. Legislators, opposed to the move to bypass them, inserted a poison pill provision in the 2015 transportation funding bill to thwart the governor.
 Inslee also has exercised authority outside of executive orders. For instance, he was criticized for a close relationship with billionaire environmentalist Tom Steyer at a time Inslee was formulating a carbon-reduction blueprint for the state. 
 Another was Inslee's February 2014 moratorium on all executions during his term in office. Inslee relied on RCW 10.01.120, which allows governors to commute or pardon sentences. Inslee also has proposed adopting a tax on capital gains, a plan that would have to be adopted by the legislature.</t>
  </si>
  <si>
    <t>No such law exists.
Though Mississippi trial judges typically provide written reasons for their decisions in civil cases, there is no specific state statute requiring all state-level judges to do so.
It is the court that sets its own rules and procedures, and it is such that appeals court judges do give reasons for their decisions.
"The Supreme Court may write opinions on all cases heard by that Court and shall publish all such written opinions ... The Court of Appeals may write opinions on all cases heard by that Court and shall publish all such written opinions," according to the Supreme Court's rules of procedure.</t>
  </si>
  <si>
    <t>In an interview, State Auditor Mary Mosiman said the office has sufficient staff and resources to complete its statutory audit work, but that more manpower would allow it to conduct more performance audits, which look for redundancies and aim to provide for better efficiency in state government. She said the office currently does as many performance audits as possible.
The auditor's office has received, and is projected to receive, budget increases over the next few years, according to the governor's recommended budget. 
In fiscal 2014, the office received $914,506 in state appropriations, which increased to an estimated $944,506 in fiscal 2015. The department's requested budgets for fiscal 2016 and 2017 were recommended by the governor at $991,731 and $1,041,317, respectively. The office receives additional funds, such as payments from other government entities and fees, licenses &amp; permits revenue. 
A search for "Auditor of State" in the Electronic Employee Directory returned 97 employees.</t>
  </si>
  <si>
    <t>The law stipulates regarding the award of contracts by competitive sealed solicitations: Unless otherwise authorized by law, state contracts shall be awarded by competitive sealed solicitations by the central procurement office in the manner set forth in § 12-3-502, except as provided in § 12-3-401 and §§ 12-3-503 -- 12-3-508.</t>
  </si>
  <si>
    <t>District-court judges (trial judges), Supreme Court judges and Court of Appeals judges are required to explain their formal decisions in writing, though written opinions are not always required in conjunction. 
 District-court judges are required to adhere to Minnesota Statutes, Chapter 546, Section 546.27, which states “when an issue of fact has been tried by the court, the decision shall be in writing, the facts found and the conclusion of law shall be separately stated, and judgment shall be entered accordingly.”
 Regulations for Minnesota Supreme Court judges are found in Minnesota Statutes, Chapter 480, Section 480.06, which states “in all cases decided by the court, it shall give its decision in writing, and file the same with the clerk, together with headnotes, briefly stating the points decided. A copy of such headnotes shall be furnished by the clerk, without charge, to such proprietors of daily newspapers as may desire them for free publication.”
 Court of Appeals regulations are found in Minnesota Statutes 480A.08, which state that written opinions are not required in conjunction with statements of the decision but decisions without a written opinion cannot be “officially published” or “cited as precedent, except as law of the case, res judicata, or collateral estoppel.”</t>
  </si>
  <si>
    <t>Wayne Walter, a member of the IPERS Investment Board, said that, during the two years he has served so far, he has had no contact by either political party who asking to provide any direction for votes the board has taken. He said he has not seen any evidence of anyone trying to sway a vote for political reasons. 
Walters pointed out that members are politically appointed; they are approved by the Senate and serve six-year terms that are not subject to revocation if they vote against someone's wishes. He noted that the nonvoting members chosen from the legislature are balanced by party "so one party or another couldn't gang up on the rest of the board and take one position."
Within the IPERS staff, most are covered by either merit (six staff members) or collective bargaining (62 staff members); only seven staff members serve at-will. The use of merit and collective-bargaining positions potentially insulates against political interference in IPERS' investment activities.
A review of online newspaper archives from the Des Moines Register, the Cedar Rapids Gazette, the Sioux City Journal, and the Waterloo-Cedar Falls Courier did not reveal any concerns about political interference with the Investment Board or the IPERS staff.</t>
  </si>
  <si>
    <t>SC Code 11-35-1510 states that "all state contracts must be awarded by competitive sealed bidding," although it outlines certain exceptions.  The same exceptions apply to SC Code 11-35-1520, sub. 1, which emphasizes that "Contracts greater than fifty thousand dollars must be awarded by competitive sealed bidding."</t>
  </si>
  <si>
    <t>The Michigan Constitution requires the Supreme Court to explain their rulings in writing. The lower court judges face the same requirements under the Michigan Court Rules, which carry the force of law.</t>
  </si>
  <si>
    <t xml:space="preserve">Since he took office 11 January 2014, Gov. Terry McAuliffe has issued 42 executive orders. Many are narrow -- declaring states of emergency or establishing commissions for certain topics. But a few have drawn criticism for being too broad. For example, Democratic Gov. Terry McAuliffe recently took executive action to expand Medicaid coverage for those with severe mental illness through regulatory action and an executive order. Republicans who oppose the expansion of Medicaid cried foul, saying the governor was overstepping his bounds as the chief executive by encroaching in an area that should be the dominion of the General Assembly.
Opponents also said the governor's first executive order, which protects gay, lesbian and transgender state workers from discrimination. Some Republicans criticized it as a run around the legislative process.
Governor McAuliffe also signed an executive order directing state agencies to provide same-sex benefits to state employees, Virginia residents seeking to adopt and to file state and federal taxes as married couples. This followed the U.S. Supreme Court's decision not to review the Fourth Circuit Court of Appeals’ decision legalizing gay marriage in Virginia. These kinds of executive actions are few and far between, although McAuliffe's recent action is viewed by some as a serious violation of the separation of powers. </t>
  </si>
  <si>
    <t>Decision-makers of the Indiana Public Retirement System, for the most part, operate independently from any branch of government, although the state legislature does exert some influence over certain aspects of investments. But those involved in INPRS' activities say the influence is for the good, not a negative factor.
The diverse composition of the board of trustees and the state law that makes INPRS "an independent body corporate and politic" creates a situation in which decision-makers can operate independently, according to Jennifer Dunlap, director of communications for INPRS.
Rep. Woody Burton, R-Whiteland, a commission member, said he is convinced the INPRS staff and investment managers are unbiased and diligent about their investment decisions and always open about answering questions and explaining their decisions.
One example of the legislature's positive influence, said Burton, was a state law passed in 2012 that required the state-funded pensions to divest themselves of funds owned by companies in countries that treat people inhumanely. He said the legislature also passed legislation in 2014, which came out of a summer study committee, that required the INPRS to lower the interest rate prediction on pension funds to 6.7 percent from 7.5 percent, based on economic conditions. 
Sen. Phil Boots, R-Crawfordsville, said he believes investment decisions are made independently and the legislature makes a positive influence by passing such laws as the one that required the divestiture. 
Other than the legislation mentioned, cases of influence or pressure exerted by any branch of government on INPRS board members could not be found in the media during the period of study.</t>
  </si>
  <si>
    <t>Like his recent predecessors, this governor uses executive orders largely for housekeeping, to make changes within the executive branch, such as promulgating the code of ethics or appointing members of some boards or commissions. He couldn't abolish or create a state agency established by statute, for example, and he doesn't try. His political enemies have not accused him of misusing executive power in such a way.
 During the period of study, Gov. Shumlin issued 20 executive orders in 2013, 12 in 2014 and nine through the first four months of 2015.</t>
  </si>
  <si>
    <t>In law, not all state-level judges are required to give reasons in writing for their decisions. The justices on the state’s highest court are legally required to issue a “brief statement” of their reasoning on a case, according to the enabling statute creating the Supreme Judicial Court. It states, “The full court shall, as soon as may be after the decision of the questions submitted to it, make and enter a proper order, direction or judgment for the further disposition of the case, or cause a rescript, containing a brief statement of the grounds and reasons of the decision.”  
The SJC justices however, are given wide discretion about whether or not to issue a detailed memorandum explaining their ruling.   The state Code of Judicial Conduct states that an explanatory memorandum cannot be the basis for a charge of judicial misconduct in Massachusetts.   
Judges on the state Appeals Court also are not required by statute to issue a written decision explaining their reasoning, but are expected to do so under the rules of appellate procedure.  The Code of Judicial Conduct also urges judges to explain their rationale in ruling on cases, but does not require that they do so..   
There is no statutory requirement that lower court judges have to issue decisions in writing.  One exception is the state’s child abuse and domestic violence prevention statute, which requires judges to issue written findings of fact to document the issuance of a restraining order or award of custody in the child’s best interests.</t>
  </si>
  <si>
    <t>Former  Gov. Rick Perry, who served 14 years before leaving office on Jan. 20, 2015, issued 80 executive orders that largely dealt with government initiatives, such as creating a commission for disaster recovery, starting a statistical center for criminal justice programs and launching a task force to review property appraisal.  
Some had political overtones, such as an order requiring state agencies to use e-verify to confirm eligibility of prospective employees implicitly reflected Perry’s dissatisfaction with the federal government’s efforts to control implications.  
By far, Perry’s most controversial order was RP-65, which required young girls to be vaccinated against the sexually transmitted HPV virus.  The order infuriated religious conservatives and ignited further controversy following disclosures that a former Perry chief of staff was a lobbyist who had ties to the vaccine’s manufacturer. Perry later rescinded the order.</t>
  </si>
  <si>
    <t>Competitive bidding is required for procurements greater than $10,000 for construction and greater than $5,000 for other goods and services. This is reflected as well in the state's purchasing rules.</t>
  </si>
  <si>
    <t>The Illinois Office of the Auditor General is responsible for auditing more than 100 state agencies.
Its mission, according to the 2014 fiscal year budget, is to oversee government entities and improve state operations.
Jim Dahlquist, administrative manager for the Illinois Office of the Auditor General said that the office has enough funding, staff and resources to capably handle that mission.
State budget records show the office typically receives between $26 million and $30 million in funding.</t>
  </si>
  <si>
    <t>No such law exists, though many judges do issue written rulings.</t>
  </si>
  <si>
    <t>There is no evidence that the pension investment decision-makers have been influenced by outside pressure. 
The Illinois State Board of Investments, which oversees four of the six pension fund systems in Illinois, has a process in place to make investment and fund-management decisions without fear or favor. 
The Illinois Municipal Retirement Fund manages $33 billion in assets through dozens of independent money managers and consultants.
The State University Retirement System manages $18 billion in assets through dozens of independent money managers. 
Both of these systems rely on dozens of independent money managers, both domestic and foreign. 
In addition to structural and statutory requirements, staff members and board members are required to disclose any ex parte communications with any provider or potential provider - such as a money manager or someone looking for information. 
The conversations are logged and disclosed to maintain a system of transparency.</t>
  </si>
  <si>
    <t>Idaho’s Audits Division is within the Legislative Services Office budget, which has been consistently funded and staffed. Though overall funding for the office dropped during the economic downturn from 2009 to 2011, the Legislative Services Office never fell below its current staffing level of 64 full-time positions. The Audits Division has no backlog, and has completed all its required and assigned projects on time.
The division currently employs 25 staff auditors, five of whom are CPAs; four managing auditors, all of whom are CPAs; the director, who is a CPA; and a senior administrative assistant.
 Its director says if it had more funding, it could do more in-depth discretionary management reviews of agencies; instead, those reviews may be more cursory. However, the division completes all the required audits, including the audit of the state’s Comprehensive Annual Financial Report, the annual Federal Single Audit, every-three-years management reviews of executive agencies, reviews of independent audits of units of state government, and 90-day follow-up reports on all findings and recommendations, as required and on time.</t>
  </si>
  <si>
    <t>No such law exists.
 There is no statutory requirement that state-level judges give reasons for their decisions.
 The Maine Rules of Civil Procedure, and those of Criminal Procedure, however, govern judicial practice in all Maine courts and allow any party to request a judge to “find the facts specially and state separately its conclusions of law." See Maine Rules of Civil Procedure, Rule #52, p. 105 &amp; Maine Rules of Criminal Procedure, Rule # 23.
 The rules are promulgated under the authority of the rules enabling act [4 § 8], which expressly provides that after they become effective “all laws and rules in conflict therewith shall be of no further force or effect.” (See Maine Rules of Civil Procedure, Rule #1, p. 2)</t>
  </si>
  <si>
    <t>Gov. Bill Haslam’s first executive order has been his most controversial, but it didn’t circumvent the legislature. Instead, it stopped a tradition of the governor and cabinet officials from disclosing their income. There is no state law that says they have to reveal the amount of their outside income. But former Gov. Phil Bredesen had previously issued an executive order requiring that the income be disclosed annually.
Haslam signed the executive order in January 2011, and since that time his orders have been limited without trying to circumvent the legislature. 
Haslam twice ordered a commission to help him select judges after the legislature let the law that established that nominating body sunset. One can argue that in setting up the new council, the governor took power away from himself in the interest of finding the most qualified judges. The Governor’s Council for Judicial Appointments for the Trial and Appellate Courts of Tennessee is very similar to the old Judicial Nominating Commission. Both nominating bodies have been broadly supported in the legal community as a way to help select the best judges. 
Gov. Bill Haslam has issued a total of 45 executive orders from Jan 15, 2011, to May 23, 2015. His predecessor, former Gov. Phil Bredesen, had issued a total of 73 executive orders during his time in office from 2003 to 2010. However, Bredesen issued 46 executive orders after having served about the same amount of time as Haslam has currently. 
Former Gov. Don Sundquist issued a total of 38 executive orders during his time in office from 1995 to 2002.</t>
  </si>
  <si>
    <t>The state auditor operates with 15 analysts, six managers and five support staff. Management of the office believes there is sufficient staff to handle the workload. 
But sometimes it must postpone audits requested by the Legislature because of staff issues, according to the state auditor. There are no examples of audits being delayed in the auditor's annual report for 2014, however, leading to the conclusion that the office has caught up on its work. 
The office conducted 18 performance audits and 25 financial audits in 2014. There are no reports of the auditor failing to do the duties of the office.</t>
  </si>
  <si>
    <t>Supreme Court justices and appellate court judges write (or join) decisions on the cases they choose to hear. State judges on the trial level – district, family and juvenile – are required to write decisions, when asked. But, if not asked or the judges don't volunteer to write opinions, they can deliver them orally from the bench and be done with it. The code requires that, when asked, they use simple and easily understood language.</t>
  </si>
  <si>
    <t>Like most state agencies, the department of audits did endure budget cuts throughout the recession, but the department did get a passing grade, the highest possible, from the National State Auditors Association in its Peer Review 2014. 
 There have been no reported cases of staff shortages resulting in backlog or oversight duties, however, the department is getting $850,000 in the current state budget proposal for “vacant positions to audit local education agencies.”</t>
  </si>
  <si>
    <t>No such law exists. There are no limits on lobbyists' donations to candidates and political parties.</t>
  </si>
  <si>
    <t>Judges in Kentucky are required by Kentucky Rules of Civil Procedure 52.01 to clearly outline their reasoning for decisions and rulings. That rule states that "the court shall find the facts specifically and state separately its conclusions of law thereon and render an appropriate judgment; and in granting or refusing temporary injunctions or permanent injunctions the court shall similarly set forth the findings of fact and conclusions of law which constitute the grounds of its action."
The same rule goes on to say, "the court shall find the facts specifically and state separately its conclusions of law thereon and render an appropriate judgment; and in granting or refusing temporary injunctions or permanent injunctions the court shall similarly set forth the findings of fact and conclusions of law which constitute the grounds of its action."
In addition, the appellate-level courts have a similar requirement in Kentucky Rules of Civil Procedure 76.28(1), which says in subsection (b) that "opinions and orders finally deciding a case on the merits shall include an explanation of the legal reasoning underlying the decision."</t>
  </si>
  <si>
    <t xml:space="preserve">State Auditor Tom Wagner complained in February 2014 that lawmakers had withheld funding for positions in his office, jeopardizing investigations, according to coverage in The News Journal and at delawareonline.com. "What is at risk is there are a lot of issues out at the state agency level," Wagner said. "Those do not get looked at because there are not the resources to do it." 
Wagner said his office had 10 vacant auditing positions with a starting salary for state auditors is $32,500. Wagner, who won re-election in November 2014, ran on a platform of raising salaries of state auditors to make the positions more competitive. </t>
  </si>
  <si>
    <t>Under Iowa Code 602.4106, Judicial Branch — Opinions — reports, all decisions of the court, "including motions and points of practice, shall be specifically stated, and shall be accompanied with an opinion upon those which are deemed of sufficient importance, together with any dissents, which dissents may be stated with or without an opinion. All decisions and opinions shall be in writing and filed with the clerk."</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</si>
  <si>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
Wyoming Registered Lobbyists 2014-2015 Period, Wyoming Secretary of State Election Division, accessed 3/22/2015,
http://soswy.state.wy.us/Elections/docs/2014-2015_WY_Lobbyist_List.pdf</t>
  </si>
  <si>
    <t>In law, lobbyists are required to file detailed spending reports, including compensation/salary information.</t>
  </si>
  <si>
    <t>No such law exists.
 Indiana judges do not have to give reasons for their decisions under any state statute. 
 Kathryn Dolan, Indiana Supreme Court public information officer, explained requirements for state-level judges to give written decisions varies widely. Criminal cases do not require explanations for findings of guilt or sentence imposed, nor do civil cases by juries. In civil cases tried by judges, including some juvenile court cases, trial rules say the court may, on its own motion, and must, on written motion by any party, make specific findings. 
 John Trimble, president of the Indianapolis Bar Association, said Indiana judges aren't required to give reasons for their decisions, but some do, under certain circumstances.</t>
  </si>
  <si>
    <t>Peter C. Christianson, attorney, DeWitt Ross, email and phone interview Feb. 3, 2015
Reid Magney, public information officer,Wisconsin Government Accountability Board, email interview Feb. 3, 2015
Eye on Lobbying web site, produced and maintained by the GAB,  http://lobbying.wi.gov/Home/Welcome. Accessed several times, including March 12, 2015 and May 25, 2015
GAB Board minutes, Dec. 17, 2013, attachments. http://gab.wi.gov/sites/default/files/event/74/12_17_2013_gab_meeting_agenda_and_board_materials__76822.pdf  (pp. 70-777 and page 96.) 
Peter C. Christianson, "Intended Advocate; Unintended Lobbyist; Regulating Elections and Lobbying in Wisconsin" Wisconsin Lawyer, October 2007, Volume 80
"2013 Wisconsin Act 153 Revises Portions of Wisconsin's Campaign Finance and Lobbying Laws" April 01, 2014, by Mike B. Wittenwyler and Jodi Jensen, http://www.gklaw.com/resources/documents/Political%20Law%20040114.pdf</t>
  </si>
  <si>
    <t xml:space="preserve">The auditors' agency has 117 employees, and its budget request from the state Office of Policy and Management shows it asked for no more employees at least through the current year. 
Although no reports or interviews have pointed at deficiencies in staffing or other resources during the current reporting period (January 2013 through April 2015), one indication of a very full workload, at the least, has been the large backlog of whistleblower reports over the past several years. (The Auditors of Public Accounts is where state employees can file whistleblower complaints.) The backlog (of more than 200 cases) has recently been reduced by 70 percent. </t>
  </si>
  <si>
    <t>Rebecca Stepto, executive director, West Virginia Ethics Commission. Interview in her office in Charleston on Dec. 19, 2014 and email from her office in Charleston on Jan. 2, 2015 and April 15, 2015.
 Don Smith, lobbyist for WV Press Association, in a telephone interview from his office in Charleston WV on Jan 19, 2015.
 WV Ethics Commission, Directory of Registered Lobbyists, January 2014. http://www.ethics.wv.gov/lobbyist/Documents/March%2017%2c%202015%20Lobbyist%20Directory.pdf</t>
  </si>
  <si>
    <t>No such law exists.
In Missouri there has been no law limiting the amount of a single or aggregate contribution from any lobbyist during the study period. Lobbyists may give as much money as they want to a candidate, political party, or ballot measure committee during a campaign cycle, as long as the committee follows reporting guidelines and does not exceed cash contribution and anonymous contribution limits.</t>
  </si>
  <si>
    <t>Illinois Supreme Court Rule 23 states that the decision of an Appellate Court must be expressed in writing, but not all decisions by all courts are required to be in writing. 
Additionally, rules governing Illinois circuit courts are established locally and may vary between courts. 
Rule 23. Disposition of Cases in the Appellate Court
The decision of the Appellate Court may be expressed in one of the following forms: a full opinion, a concise written order, or a summary order conforming to the provisions of this rule. All dispositive opinions and orders shall contain the names of the judges who rendered the opinion or order.
      (a) Opinions. A case may be disposed of by an opinion only when a majority of the panel deciding the case determines that at least one of the following criteria is satisfied:
            (1) the decision establishes a new rule of law or modifies, explains or criticizes an existing rule of law; or
            (2) the decision resolves, creates, or avoids an apparent conflict of authority within the Appellate Court.
      (b) Written Order. Cases which do not qualify for disposition by opinion may be disposed of by a concise written order which shall succinctly state:
            (1) in a separate introductory paragraph, a concise syllabus of the court’s holding(s) in the case;
            (2) the germane facts;
            (3) the issues and contentions of the parties when appropriate;
            (4) the reasons for the decision; and
            (5) the judgment of the court.
      (c) Summary Order. In any case in which the panel unanimously determines that any one or more of the following dispositive circumstances exist, the decision of the court may be made by summary order. A summary order may be utilized when:
            (1) the Appellate Court lacks jurisdiction;
            (2) the disposition is clearly controlled by case law precedent, statute, or rules of court;
            (3) the appeal is moot;
            (4) the issues involve no more than an application of well-settled rules to recurring fact situations;
            (5) the opinion or findings of fact and conclusions of law of the trial court or agency adequately explain the decision;
            (6) no error of law appears on the record;
            (7) the trial court or agency did not abuse its discretion; or
            (8) the record does not demonstrate that the decision of the trier of fact is against the manifest weight of the evidence.
      When a summary order is issued it shall contain:
            (i) a statement describing the nature of the case and the dispositive issues without a discussion of the facts;
            (ii) a citation to controlling precedent, if any; and
            (iii) the judgment of the court and a citation to one or more of the criteria under this rule which supports the judgment, e.g., “Affirmed in accordance with Supreme Court Rule 23(c)(1).”
      The court may dispose of a case by summary order at any time after the case is docketed in the Appellate Court. The disposition may provide for dismissal, affirmance, remand, reversal or any combination thereof as appropriate to the case. A summary order may be entered after a dispositive issue has been fully briefed, or if the issue has been raised by motion of a party or by the court, sua sponte, after expiration of the time for filing a response to the motion or rule to show cause issued by the court.
Illinois Supreme Court Rule 18 states if a court finds a law unconstitutional, it has to give a written opinion.
Rule 18. Findings of Unconstitutionality
         A court shall not find unconstitutional a statute, ordinance, regulation or other law, unless:
(a) the court makes the finding in a written order or opinion, or in an oral statement on the record that is transcribed;
(b) such order or opinion clearly identifies what portion(s) of the statute, ordinance, regulation or other law is being held unconstitutional;
(c) such order or opinion clearly sets forth the specific ground(s) for the finding of unconstitutionality, including:
(1) the constitutional provision(s) upon which the finding of unconstitutionality is based;
(2) whether the statute, ordinance, regulation or other law is being found unconstitutional on its face, as applied to the case sub judice, or both;
(3) that the statute, ordinance, regulation or other law being held unconstitutional cannot reasonably be construed in a manner that would preserve its validity;
(4) that the finding of unconstitutionality is necessary to the decision or judgment rendered, and that such decision or judgment cannot rest upon an alternative ground; and
(5) that the notice required by Rule 19 has been served, and that those served with such notice have been given adequate time and opportunity under the c</t>
  </si>
  <si>
    <t>Brad Shannon, editorial writer and former statehouse reporter for The Olympian, phone interview 3/20/2015;
 Lori Anderson, Public Disclosure Commission, email interview 3/3/2015
 L1 lobbyist registration form, accessed May 11, 2015
 http://www.pdc.wa.gov/filers/blank_forms/acrobat/lobbying/pdcl1.PDF
 "Moneytree leads push to loosen state’s payday-lending law" Jim Brunner, The Seattle Times 3/4/2015 
 http://www.seattletimes.com/seattle-news/moneytree-leads-push-to-loosen-states-payday-lending-law/
 Lobbying violation database for 2013, Public Disclosure Commission, accessed 4/16/2015
 http://www.pdc.wa.gov/MvcComplianceWebDB/Home/Details?caseyear=2013-49</t>
  </si>
  <si>
    <t>All state legislators (and candidates for the legislature) and their spouses are required to file financial disclosure forms annually. These forms are kept on file for five years and are public records.</t>
  </si>
  <si>
    <t xml:space="preserve">Lobbyists are not explicitly mentioned under Michigan legislature regarding contribution restrictions. 
The Michigan laws regarding campaign finance and lobbying are silent on rules specifically for lobbyists regarding contribution limits. As a result, lobbyists face the same limits as any individual: $6,800 for statewide offices; $2,000 for state Senate; and $1,000 for state House. That also means that they can make unlimited contributions to PACs and political parties. </t>
  </si>
  <si>
    <t>Robley Jones, director of the office of government relations and research at the Virginia Education Association, Richmond, Va., 11 March 2015, interview by phone.
Stephen Haner, veteran lobbyist, Richmond, Va., 13 March 2015, interview by phone.
Secretary of the Commonwealth's office, Richmond, Va., 13 March 2015, interview by email.
Lobbyist Registration Form, Secretary of the Commonwealth, accessed 12 March 2015. https://commonwealth.virginia.gov/media/3421/lobbyist_registration_form_2014.pdf</t>
  </si>
  <si>
    <t>Generally speaking, the office has the resources and staff to fulfill its mission, though like many state entities, those who work there say they could always use more. 
“We feel pretty good … about what we can get done with our staff,” said Colorado Deputy State Auditor Monica Bowers, who has worked in the OSA for 23 years and said she’s never seen staffing or resources impacted the office to a point where it became problematic, adding that the office has had a somewhat constant level of staffing for about two decades. The office of the State Auditor recently moved into new, spacious office space. 
The last external professional peer review, which is conducted every three years by the National State Auditors Association, determined in 2012 that Colorado’s office was “suitably designed … to provide reasonable assurance of conforming with government auditing standards.”</t>
  </si>
  <si>
    <t>Mississippi has no law limiting donations to candidates and political parties by lobbyists.</t>
  </si>
  <si>
    <t xml:space="preserve"> Justin Lee, deputy director of elections, Lt. Governor's Office, in-person interview on March 24, 2015, Salt Lake City.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</si>
  <si>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The Division of Legislative Audit is consistently funded and has sufficient resources at the state level. The division's staff includes seven full-time CPAs and a staff attorney. Legislative Audit has seen an increase in requests for special projects from the Joint Legislative Auditing committee in recent years, which could strain resources, but during the period of study, the division had adequate resources to fulfill its oversight duties. 
“As far as the local level, there are parts like water and sewer systems we don’t look at,” said Roger Norman, Legislative Auditor. “We just don’t have the manpower. Even though there’s a lot of risk out there – it’s a policy decision. How much more do you want us to take on?” 
Also at the local level, meeting federal requirements for audits on schools can overwhelm staff.</t>
  </si>
  <si>
    <t>Sec. State Jim Condos, pesonal interview Jan. 6, 2015.
 Kevin Ellis Lobbyist, personal interview Jan. 15, 2015.
 Assistant Atty. Gen. Michael Duane, email Feb. 12, 2015.
 Vermont Lobbying Information System, accessed Feb. 16, 2015.
 https://lobbying.sec.state.vt.us/Public/SearchFiledReports</t>
  </si>
  <si>
    <t>Under Massachusetts law, lobbyists can contribute up to $200 annually to an individual candidate, to their committee, a political action committee or a state party committee.  There is no annual limit on the amount a lobbyist can contribute to a state ballot question committee. 
According to Ch.55, Section 7, "Notwithstanding any other provision of this chapter, the aggregate of all contributions by a legislative or executive agent for the benefit of any one candidate and such candidate’s committee shall not exceed the sum of two hundred dollars in any one calendar year. Notwithstanding any other provision of this chapter, the aggregate of all contributions by a legislative or executive agent to any other political committee, other than a ballot question committee, shall not exceed the sum of two hundred dollars in any one calendar year."
Lobbyist is defined broadly under Massachusetts law.  An “executive agent” or a “legislative agent” is a person who earns compensation or rewards by “any act to promote, oppose, influence, or attempt to influence the decision” of the executive or legislative branch of government.  Such "agents" can include lobbyists as well as those with gaming licenses. The $200 limit on such an agent’s campaign contributions is not triggered until that individual registers as a lobbyist with the Massachusetts Secretary of State, as required by law. 
The according to advisory opinion from the Massachusetts Office of Campaign and Political Finance from January 1996 states, "A person is not subject to the $200 contribution limit imposed on lobbyists by s. 7A(b) until the person registers as, or takes the actions that meet the definition of, a legislative or executive agent. Contributions made prior to that time are not considered in determining whether the $200 limit has been reached."</t>
  </si>
  <si>
    <t>The offices of the ethics entities for the executive, legislative and judicial branches appear to have consistent funding, with some noting a need for additional resources. 
Under the Governor's proposed FY 2016 budget, these offices are slated to see a decline in funding. 
The Judicial Inquiry Board was cited by the Auditor General in a 2014 report for a backlog of complaints and not enough staff. 
From the report:  "Further, the Board’s Executive Director noted significant changes in staffing levels and caseload volume at the Board since she started as the Executive Director in January 1998. During the period from Fiscal Year 1998 through Fiscal Year 2000, the Board had six to seven employees working on an average of 431 cases received each year. 
However, during the period from Fiscal Year 2012 through Fiscal Year 2014, the Board had five employees working on an average of 529 cases received each year. As a result of this reduction in staff, the Board’s Executive Director indicated the Board has one less legal assistant available to assist the Executive Director in processing pending complaints and one less investigator available to probe into complaints pursuant to the Board’s direction. While the Constitution, the Rules of Procedure of the Judicial Inquiry Board, and the Board’s Complaint Process do not establish a timeframe for the initial review process, the growing inventory level increases the risk the Board’s caseload will become unmanageable. (Finding Code No. 2014-001)"
Daniel Hurtado is the chief of staff and general counsel for the Office of Executive Inspector General in Illinois. His office is one of the main entities responsible for ensuring accountability in state government and investigating allegations of misconduct. 
Throughout the past few years, Illinois budget records show the office’s budget has been about $7.5 million.
“Since September 2010, the date the current Executive Inspector General was appointed to run the agency, our agency has received all of the financial resources it has requested in order to perform duties,” Hurtado said.
“While the agency could be appropriated more funds to conduct more investigations, we have opted to not make that request because we believe it is appropriate to focus our resources on investigative matters that have a high impact on deterring misconduct,” Hurtado added.
Those high-impact investigations include ones that help alleviate systemic misconduct or fraud, or investigations that involve alleged violations of the state’s Ethics Act, such as violations of the gift ban and the prohibition against political activity while on state time or through the misappropriation of state resources, according to Hurtado.
While Hurtado said his agency has sufficient staff and resources, Chad Fornoff – executive director of the Illinois Executive Ethics Commission – said his commission could use more resources. 
The Executive Ethics Commission is responsible for interpreting and putting into place the state government’s Ethics Act.
The commission also hears cases brought by the Attorney General’s Office for employees who have violated the ethics act.
“I’d like to have more people involved in training, particularly,” Fornoff said. “The governor’s budget cuts our budget by 10 percent next year. That’s going to be difficult.”
The Executive Ethics Commission  received $6.5 million in 2014 and 2015. Under the Governor's proposed Fiscal 2016 budget, it is slated to get $5.9 million. 
The Legislative Ethics Commission is budgeted $281,000 in the proposed Fiscal 2016 budget. It received $313,000 in 2014 and spent $121,000. For Fiscal 2015, it was appropriated $313,000 and is on track to spend the same.
The Judicial Inquiry Board was appropriated $680,000 in Fiscal 2014, but spent $666,000. It received $680,000 in Fiscal 2015 and is estimated to spend the same. Under the Governor's proposed Fiscal 2016 budget, it is slated to get $612,000.</t>
  </si>
  <si>
    <t>Jack Gullahorn, president/counsel,  The Professional Advocacy Association of Texas, telephone interview, Feb. 5, 2015 
William J. Miller, co-founder, HillCo Partners, Austin, telephone interview, Feb. 17, 2015
Texas Ethics Commission, Lobby guide, Accessed Feb. 12, 2015
http://www.ethics.state.tx.us/guides/lobby_guide.pdf</t>
  </si>
  <si>
    <t>The Idaho Secretary of State’s office currently has a staff of 27. While the office has been requesting funding from the Legislature for an additional deputy secretary for the past five years, that position is to oversee commercial filings, not elections. The office keeps up with its duties with regard to elections and campaign finance, and there is no backlog of work, nor has it requested additional election-related staffers.
  The Secretary of State’s office posts all campaign finance reports online the day they are received, a fairly remarkable record that it continues to uphold. Reporters, civic activists and people involved in the political process all anticipate and make use of these timely documents during election campaign seasons. The Secretary of State’s office also, in recent years, has improved its online reporting of election results collected from county clerks across the state on election night, the point that its website is now the go-to place on election night for up-to-date results as they come in.</t>
  </si>
  <si>
    <t>A review of enacted budgets over a six-year period (2010 to 2015) shows that the Division of Legislative Audit has been consistently funded in recent years. In 2010, the office received $4.55 million from the governor's enacted operating budget, and in 2015 had grown to $7.16 million. 
Over the years, however, ""there's always questions about how much resources they have, how much resources they're given to do their audits,"" says Tim Bradner, a longtime legislative reporter, of the Division of Legislative Audit. The division has 36 staff and is headed by Legislative Auditor Kris Curtis, who says that the division in recent years has had adequate resources to fulfill oversight duties without a backlog of work.</t>
  </si>
  <si>
    <t>Phone interview with Tom Humphrey, writer for the Knoxville News Sentinel, on Feb. 16, 2015.
 Interview with Dick Williams, chair of Common Cause Tennessee, Dec. 17, 2014 at Panera Bread.
 Registration for Debra Maggart, a lobbyist for ASPCA, accessed May 6, 2015
 https://apps.tn.gov/ilobbysearch-app/viewLobbyistRegistration.htm?lobbyistRegistrationId=17877</t>
  </si>
  <si>
    <t>Interview: Niki Kelly, Statehouse reporter, Fort Wayne Journal-Gazette, Jan. 28, 2015, by phone. 
Interview: John Ketzenberger, executive director of the Indiana Fiscal Policy Institute, Feb. 10, 2015, by phone.
Interview: Ray Scheele, political science professor and co-director of the Bowen Center for Public Policy, Feb. 9, 2015, by phone. 
Indiana state budget, 2015-17, House Enrolled Act 1001, https://iga.in.gov/legislative/2015/bills/house/1001#document-53861fe8, accessed May 15, 2015
Indiana state budget, 2013-15, House Enrolled Act 1001, http://www.in.gov/apps/lsa/session/billwatch/billinfo?year=2013&amp;request=getBill&amp;docno=1001, accessed May 15, 2015</t>
  </si>
  <si>
    <t>In practice, the Arizona Auditor General has sufficient staff (41 employees) and resources to conduct its work. The agency is funded on a consistent basis, and always has sufficient resources to meet its workload.</t>
  </si>
  <si>
    <t>Idaho Code 1-205 states, "The decisions of the court shall be given in writing; and in giving a decision, if a new trial be granted, the court shall pass upon and determine all the questions of law involved in the case presented upon such appeal, and necessary to the final determination of the case." 
 Idaho Rules of Civil Procedure, Rule 52a, states, “The court shall find the facts specially and state separately its conclusions of law thereon and direct the entry of the appropriate judgment; and in granting or refusing interlocutory injunctions the court shall similarly set forth the findings of fact and conclusions of law which constitute the grounds of its action.”</t>
  </si>
  <si>
    <t>Louisiana has only one law requiring information be posted online and it is, under an amendment added in 2014, for minutes of public bodies if those agencies have a website. Wholesalers and retailers who hold permits allowing the sale of alcohol or tobacco products are required to be listed online.</t>
  </si>
  <si>
    <t>The Office of Elections receives consistent funding, but it is understaffed for the workload it is expected to perform, especially as the state continues to gain population.
 While Hawaii voters don't usually experience long lines at the polls, mistakes have cropped up over the past two election cycles where polls opened late, the wrong ballots or insufficient ballots were sent were sent to polling places. Required reports to the state Legislature have been late. This despite the fact that the state has one of the lowest voter turnouts in the nation.</t>
  </si>
  <si>
    <t>Dave Bordewyk, general manager of South Dakota Newspaper Association and lobbyist on its behalf, 2 April 2015, email.
 Lobbyist Expense Report for Doug Abraham listing January 2015 registrations, https://sos.sd.gov/Lobbyist/LRRptLobbyist.aspx?LBID=13214&amp;Ses=2015&amp;Typ=1, 2 April 2015.
 Lobbyist Registration Form, South Dakota Secretary of State website, https://sdsos.gov/services-for-individuals/assets/2015lobbyistregistration.pdf, 2 April 2015.
 Filed lobbyist registration forms provided by the secretary of state (provided by email; filed forms are not available online), 14 May 2015.</t>
  </si>
  <si>
    <t>In Kentucky, a law implemented in 2011 requires certain government information to be published online. Specifically, Kentucky Revised Statutes Chapter 42, Section 32 requires the posting online of state expenditures, including the amount, the payee's name, type of expenditure, description of the reason for the expenditure and a link to supporting financial documents "if the document is electronically available."
The statute also requires the site to be searchable and easily accessible. However, no mention is made of format requirements. 
The statute sets out rough parameters for the frequency of updating, calling for the site to be updated monthly. Data shared by all agencies, such as payroll and purchasing data kept on Kentucky's eMARS accounting system, must be updated weekly, according to KRS 42.032 (2).</t>
  </si>
  <si>
    <t xml:space="preserve">The Attorney General, the House and Senate Ethics Committees, and the Idaho Judicial Council all have staff to draw upon in their investigations. The House and Senate Ethics Committee have access to all staff resources of the Legislature, including the nonpartisan Legislative Services Office staff and the advice and services of the Idaho Attorney General’s office. 
 The Idaho Judicial Council is a fairly small agency, with just a part-time executive director and a legal assistant, along with seven council members, two of whom are judges, two lawyers, and two representatives of the public. In 2013, the council provided 35 informal ethics opinions to judges; received 81 disciplinary complaints; dismissed 62 as unfounded; conducted inquiries into 17 and investigations into two. Two judges were admonished; seven cases remained open at the end of the year.
 The Idaho Attorney General’s office has a staff of just under 200; however, Attorney General Lawrence Wasden has complained repeatedly to the Legislature in recent years that his office needs more attorneys, and that a lack of sufficient staffing has caused the state to contract out for private attorneys for some cases at a much greater expense than simply adding staff in his office. No backlog in cases has developed; instead, the debate has been about efficiency and cost to address all cases each year. However, the Attorney General did tell the Legislature in 2013 that he’d had to turn down 15 requests for assistance from county prosecutors due to lack of staff. In 2014, the Legislature authorized additional staff in the Attorney General’s office specifically for addressing county cases, while also requiring the office to take on more of those cases. A legislative performance evaluation this year concluded that Idaho agencies are spending $10 million a year on pricey outside lawyers, when the state could save millions by just adding staff in the Attorney General’s office and using fewer outside lawyers.
 </t>
  </si>
  <si>
    <t>The Secretary of State has adequate resources to fulfill most of its election oversight duties. 
 When the governor announced state budget cuts across the board in 2013, one of the area the Secretary of State cut staff was the election division, according to journalist Christina Torres with the AJC. These cuts, however, did not cause significant backlogs on the state level. 
 However, the 2015/2016 state budget includes nearly $260,000 for new positions for the Secretary of State to be used “for future elections.” Despite the extra money Ryan Germany, general counsel for the Secretary of State said: “We feel that we do [have enough employees]. We are very well funded in the elections division.”
 While the Secretary of State is in charge of elections in Georgia, it's the state's 159 counties who actually fund and carry out elections, and the question of whether there is proper staffing and funding is up to each county.</t>
  </si>
  <si>
    <t xml:space="preserve">Alabama’s Examiners of Public Accounts has not fallen behind in scheduled audits. But it is subject to the same budget fluctuations as other state departments, based on the state’s finances. 
Like many other agencies of state government, the Examiners of Public Accounts’ budget has declined in the past few years. Personnel costs were relatively stable during the study period, $11.9 million in fiscal year 2014 and $11.3 million in fiscal year 2013. But that appropriation has dropped from a high of $15.7 million in fiscal year 2009. 
The Examiners of Public Accounts also has refused requests for special audits in recent years, citing a lack of resources. In 2009 (outside of the study period, but indicative of events that still occasionally occur) the Jefferson County Commission as it was facing lawsuits from creditors and the threat of bankruptcy requested a complete audit of its accounts, but the Examiners of Public Accounts said it could not handle the project and the commission hired a private firm. At least once since then the commission again asked the Examiners to conduct audits demanded by creditors, with the same outcome. The commission since that time has continued having its audits conducted by a private firm.  </t>
  </si>
  <si>
    <t>Phone interview, John Ruoff, The Ruoff Group, April 17, 2015
Phone interview, John Crangle, Common Cause, April 9, 2015
Phone interview, Sue Berkowitz, SC Appleseed, April 9, 2015</t>
  </si>
  <si>
    <t>No such law exists. 
This FAQ is on the attorney general's website:                                
Does a public agency have to digitalize information for me, if they only possess it in analog (hard copy) form?
No. The KORA requires that public records (if the records are not otherwise closed by some law) be provided in the form that the public agency possesses and has the capacity to reproduce; it does not require the creation of the record (or information) in another format. If the public agency wishes to provide the extra service of converting a record into another format, it may do so.</t>
  </si>
  <si>
    <t>The Division of Elections operates within its legislatively authorized budget each year and has sufficient, qualified staff to fulfill its assigned functions with no reported backlog of work, based on the functions ascribed and mandated by the law. 
During the period of study, budget has hovered around $20 million, and the number of full-time employees has been relatively stable, at about 55.  
Lawyers who work with the Division of Elections report that staff are very experienced and do a good job with the resources they have. In Florida, generally, there are not enough people staffing government offices, but the Division of Elections is an exception.</t>
  </si>
  <si>
    <t>No such law exists.
 A state law does not exist that requires the government to publish data online meeting any of the open data standards.</t>
  </si>
  <si>
    <t xml:space="preserve">With an annual budget of slightly more than $1 million, the Ethics Commission has the smallest budget of the legislative service agencies. A staff of 10, five of whom are attorneys, handle a large amount of work, but seem to handle the load.
In 2014, the office processed 1,922 annual financial disclosure statements, handled 1,342 complaints or requests for advice, opened 28 investigations, handled registration and expenditure reports for 359 lobbyists representing 385 clients and conducted ethics training for 1,700 state officials and employees, according to testimony to the Legislature.
  </t>
  </si>
  <si>
    <t>The Iowa Code does not require governing bodies to publish data online or in an open format. One open data standard is met through the requirement that electronic public records that are combined with data processing software developed by the government (software that government bodies are not required to release) must be "made available in a format usable with commonly available data processing or database management software" (22.3A(2)).</t>
  </si>
  <si>
    <t xml:space="preserve">More than 40 state employees work full-time to prepare for and monitor state elections. Payrolls swell with casual/seasonal employees during election seasons, said Elaine Manlove, Delaware's elections commissioner. The elections commissioner's office is properly staffed with IT workers, back-office employees and workers in charge of voter registration, polling places and campaign finance. 
The office also is regularly funded through the legislative process. Gov. Jack Markell's fiscal year 2016 budget included $4.3 million for the Department of Elections, and authorized 42 positions, representing stable funding over the previous year. Markell's 2016 budget also included $1.3 million in funding related to Delaware's April 2016 presidential primary. </t>
  </si>
  <si>
    <t>A 100 score is earned if the entity has sufficient, qualified staff, and adequate resources to fulfill its oversight duties without a backlog of work. It is consistently funded.  
A 50 score is earned if the entity has limited resources, causing the volume of work to occasionally overwhelm staff and delay investigations and/or reports. Funding is consistent. 
A 0 score is earned if lack of resources regularly limits the entity in exercising oversight. The entity is not consistently funded and/or work is usually delayed.</t>
  </si>
  <si>
    <t>Stephen Meck, general council for the Public Employees Relations Commission, interviewed by phone April 14, 2015
James Bowman, a professor of public administration at the Askew School of Public Administration at Florida State University, interviewed by phone April 15, 2015.
State of Florida employment application, https://peoplefirst.myflorida.com/sap/public/bsp/sap/public/graphics/mimes/SOF_Employment_App_07-14.pdf, accessed April 23, 2015</t>
  </si>
  <si>
    <t xml:space="preserve">In Florida, the Commission on Ethics does have sufficient, qualified staff and adequate resources to fulfill its oversight duties. No backlog of work exists, and it is consistently funded. The same is true for the Judicial Qualifications Commission.  
"When they added additional duties to the Commission a couple of years ago, we indicated that we would need additional staff," said Kerrie Stillman, director of operations and communications with the Commission. "That was funded at the level we sought."
Lawyers Bucky Mitchell and Mark Herron, who work regularly with the Commission, both agreed that the department is adequately staffed and funded.  "They have four to five lawyers, four to five investigators," said Herron. "They did have a banner year in terms of complaints. They were up to 270, which is a big number, and they handled it." 
As for the JQC, it has a reputation for being aggressive in its investigations, with plenty of staff and resources to fulfill its oversight duties. 
 </t>
  </si>
  <si>
    <t>Robert Scoglietti, Director of Policy and External Affairs, Delaware Office of Management and Budget, email interview, February 17, 2015;
Delaware state jobs website, accessed February 22, 2015: delawarestatejobs.com; 
Civil Engineer Program Manager II job posting, accessed February 22, 2015: http://bit.ly/1we8nLO</t>
  </si>
  <si>
    <t>As was the case with the state's two other major oversight agencies -- the Freedom of Information Commission and the Office of State Ethics -- the State Elections Enforcement Commission (SEEC) staff, budget and other resources were cut in 2011 (in SEEC's case, by 40 percent) when it was placed under the newly created super agency, the Office of Governmental Accountability. 
SEEC's staff in January 2015 was 34, as opposed to 53 staff members before the cut. While the agency continues to respond to complaints of election improprieties and alleged violations of state election laws, it initiates fewer of its own investigations.
Before the cuts, SEEC had 53 staff members, many of whom helped monitor Connecticut's innovative Citizens' Election Program. CEP was launched in 2005, after the resignation and imprisonment of Gov. John Rowland for accepting bribes from state contractors in exchange for lucrative state work. The CEP, passed by the legislature and Rowland's lieutenant governor and successor, M. Jodi Rell, uses public money to pay the campaign expenses of participating candidates. Candidates who choose to accept the money agree to spending limits and to comply with a network of complicated measures aimed at limiting and ensuring transparency in campaign contributions.</t>
  </si>
  <si>
    <t>No such law exists.
Georgia does not have a law requiring government data be published online in an open format. 
Some agencies, however, publish their data online in an open format. They include the Georgia Transparency and Campaign Finance Commission, The Department of Audits and Accounts and the Secretary of State's Elections Division.</t>
  </si>
  <si>
    <t>Phone interview with Danny Medress, Political Director of CSEA SEIU Local 2001, from New Britain, March 9, 2015.
Phone interview with Daniel E. Livingston, attorney for coalition of state employee unions, from Hartford, March 12, 2015.
"Ex-Official Says Criticizing AG Jepsen, A Malloy Ally, Got Her Fired," by Jon Lender, The Hartford Courant, April 11, 2015, http://www.courant.com/politics/hc-lender-yelmini-grievance-0412-20150411-column.html#page=1
"State Police Union: PIO's Transfer Shows 'Disrespect' For Troopers," by Jesse Leavenworth, The Hartford Courant, Feb. 28, 2015
http://www.courant.com/news/connecticut/hc-ct-state-police-union-vance-0301-20150228-story.html</t>
  </si>
  <si>
    <t>The Transparency Florida Act (act) requires specified government fiscal and contract information to be made publicly available via website or management system. Among other provisions, it requires the Executive Office of the Governor to establish a website making certain information relating to the state budget open to the public; and the Chief Financial Officer to provide public access to a state contract management system providing specified information relating to government contracts. 
The law specifically states that “Website” means a site on the Internet which is easily accessible to the public at no cost and does not require the user to provide information. Additionally, the law states the records, "must be downloadable in a format that allows offline analysis."
“Florida is moving in the right direction for open budgets, open contracts and open data," wrote Dan Krassner, executive director of Integrity Florida. "Instead of numerous web sites with state budget information, Floridians will soon be able to follow how our tax dollars are spent in one place. The public will now be able to better track who our state government is doing business with and we’ll actually be able to see the contracts."
Integrity Florida is confident that these transparency measures will result in cost savings for Florida taxpayers.  As procurement processes and the state budget become more open and easier for the public to track, bad contracts and wasteful spending will be harder to hide.
Lawmakers recognized the importance of freeing the data by incorporating searchable and downloadable standards in the new law.  Mobile app developers and IT professionals should be able to make the newly available information useable for the public through innovative technologies.  Open data means jobs for Floridians and opportunity for entrepreneurs to make creative use of government information.  Government information should be public information, with very few exceptions."</t>
  </si>
  <si>
    <t>While the entity overseeing elections in Colorado can’t be everywhere and do everything, it carries out its role rather smoothly. So far it has operated with a competent, professional staff, according to elections watchdogs. 
 The Elections Division budget is about $5 million, with $2.5 million used for the nuts and bolts of running elections, and the other $2.5 million going to county election offices. The staff is made up of around 30 people, with some working in campaign finance. The staff operates a statewide voter registration system, a poll book, information technology, training, and a help desk. Some of the staff handle campaign finance issues. Colorado just started an all-mail ballot election system where anyone can vote by mail weeks before the election, and the Election Division office’s budget has gone up slightly in recent years. 
 “We can't go to every single polling place to make sure everyone has a photo ID, but we do have enough resources to oversee the 64 county clerks who oversee elections,” said Richard Coolidge, director of communications at the Secretary of State’s office. This, however, will be tested soon in Colorado when term limits mean several county clerks will leave office, taking a bite out of the institutional knowledge of running elections.</t>
  </si>
  <si>
    <t>Secretary of State Nellie Gorbea, Interview, March 6, 2015, phone.
Scott MacKay, Rhode Island Public Radio political reporter, Interview, Feb. 21, 2015, in person.
John Marion, executive director, Common Cause Rhode Island, Interview, March 4, 2015, phone.
Restarting Rhode Island, Nellie M. Gorbea
Secretary of State, 2015 Transition Committee Report:
http://sos.ri.gov/documents/TransitionCommiteeReport.pdf</t>
  </si>
  <si>
    <t>Louis W. Fryman, former chairman of the State Ethics Commission, 1 June 2015, Philadelphia, Pa., interview by phone.
Thomas J.  Baldino, political science professor and interim dean in the College of Arts, Humanities, &amp; Social Sciences, Wilkes University, 12 June 2015, interview by phone.
Lobbyist Registration Statement/Amended Registration Statement, State of Pennsylvania, accessed 9 June 2015, http://www.portal.state.pa.us/portal/server.pt/community/registration_forms/12747/lobbyist/572656
Manual for Accounting and Reporting, State Ethics Commission, pursuant to Pennsylvania's lobbyist disclosure law, accessed 9 June 2015, http://www.ethics.state.pa.us/portal/server.pt/community/lobbying/9042/manual_for_accounting_and_reporting/1010926</t>
  </si>
  <si>
    <t>The Office of State Ethics (OSE) has had to cut back dramatically on one of its basic responsibilities -- the auditing of lobbyists -- because of staff and budget cuts in 2011. Before the cuts, the agency audited a random sampling of 40 lobbyists a year. Now it looks at 10 a year – a 75 percent drop.
Another consequence of the cutbacks: The OSE used to be able to perform at least a cursory check on the financial details of individual filers of Statements of Financial Interests (SFI). Today, the checks are all "facial." 
In addition, according to the agency's executive director, "Efforts to put to use technology for training have slowed down considerably, updates to the educational information on our website are significantly behind and mandated annual ethics conferences were not held."
"Investigations are taking longer in response to the cuts, including the loss of an investigator," she wrote in an email, "and, immediately following the cuts, we stopped notifying departing officials of the necessity of filing a departing SFI (with the addition of a clerical staffer, we have reinitiated doing so). The remaining 25% of audits of lobbying filings we now conduct are done by an attorney, rather than an auditor, and phone calls are answered by paralegals and other professionals in the office."
The Judicial Review Council's staff, in contrast, is sufficient: it has an Executive Director and an Administrative Assistant, with a budget of about $146,000. According to the Executive Director, it has the tools necessary to carry out its tasks.</t>
  </si>
  <si>
    <t xml:space="preserve">Supreme Court and Court of Appeals' judges are required to explain their rulings in writing. However, this is not required of lower court judges.
 Under Article VI, Section 7 of the State Constitution, the Supreme Court has promulgated rules having the force and effect of law. Statutes relating to process, practice, procedure and appeals remain in force and effect if, but only if, they are not in conflict with the rules of court. 
 Hawaii revised Statutes, Chapter 604, Section 17, sets the District Court as the court of record and details which records that should be kept, including "judgments, and the facts upon which their decisions rest."
 Supreme Court and Appellate Court judges are to create published or unpublished memorandum opinions or dispositional orders, under Rule 35 of the Rules of Appellate Procedure. 
 Family court judges may announce and explain findings of fact orally or have them written into the order, however, if the judge receives a notice of appeal, the judge needs to submit findings in writing, according to Rule 52, Family Court Rules. Written judgments with findings are to be handed down in criminal cases, according to the Rules 23 and 32 of Penal Procedure.
 </t>
  </si>
  <si>
    <t>No such law exists.
 No legal provision in Delaware law requires government to publish data online in an open format.</t>
  </si>
  <si>
    <t>The Elections Division of the Secretary of State’s Office appears to have operated without a full staff during the study period. If 2013-14, for instance, state budget documents show the division with 30.6 positions filled while 35.7 were authorized.
In particular, short staff has plagued the Elections Fraud Investigative unit within the division for years, according to a May 2014 memo released by the Secretary of State in response to a Public Records Act Request.
“While there have been short periods of time over the past 7 years where the (Elections Fraud Investigative Unit) has operated with a full complement of Supervisor and Investigators, for over 75 percent of that time the EFIU has typically operated understaffed by at least one position and several time by two of three positions," stated a memo dated Nov. 5, 2013.
In 2013,142 complaints were received, 62 cases opened and 7 referred to prosecutors. In 2014, 157 complaints were filed, 28 cases opened, but no cases were referred to prosecutors. Overall, the number of complaints received had decreased by 60 percent since 2010, one memo stated.
Because of the reduced workload, the Secretary of State’s office consolidated the Elections Fraud Investigative Unit with the unit that investigates notary publics, which has an increased demand.</t>
  </si>
  <si>
    <t>Ryan Deckert is the president of the Oregon Business Association. He was interviewed by phone March 30. 
Steve Kafoury is a former house representative and a state senator. He is currently a lobbyist. He was interviewed by phone March 31. 
"Columbia River Crossing: Investigator says complaint against Patricia McCaig should be dismissed" by Christian Gaston at The Oregonian, Jan. 31, 2015. http://www.oregonlive.com/politics/index.ssf/2014/01/columbia_river_crossing_invest.html
Oregon Lobbying Disclosures, accessed on January 31, 2015
http://www.oregon.gov/OGEC/Pages/public_records.aspx</t>
  </si>
  <si>
    <t>No broad law exists.
"The issuance of opinions by courts largely is a matter of court custom," said Craig Waters of the Florida Supreme Court press office. "I am unaware of any statutes on the subject." 
However, judges usually give reasons for their decisions in specific kinds of cases, for example, dissolution of marriage and child custody cases. 
Also, Florida’s Rules of Criminal Procedure (Rule 3.701 d 11) requires judges to state their reasons for deviating from state sentencing guidelines, which is the closest thing to a legal requirement of judges to explain themselves. 
(d)(11) A sentencing judge may depart from the recommended sentence and impose a sentence within the permitted range without giving reasons therefor. If a sentencing judge departs from the permitted range, reasons for departure shall be articulated at the time sentence is imposed. The written statement shall be made a part of the record, with sufficient specificity to inform all parties, as well as the public, of the reasons for departure. The court is prohibited from considering offenses for which the defendant has not been convicted. Other factors, consistent and not in conflict with the statement of purpose, may be considered and utilized by the sentencing judge.</t>
  </si>
  <si>
    <t>No such law exists. 
 Judges do not have to explain the rationale for their rulings in Georgia. 
 The Georgia Code of Judicial Conduct asks judges to hear and decide cases before them, but requires no further reasoning.</t>
  </si>
  <si>
    <t>Lee Slater, executive director, Oklahoma Ethics Commission. Telephone interview 2/22/2015 4:35 p.m. 
M. Scott Carter, political journalist for Oklahoma Watch, telephone interview, 2/21/2015 10 a.m. 
Sample legislative lobbyist registration form from Oklahoma's online system: 
https://drive.google.com/file/d/0B0BgaBXva60WbUdEZl9hSkZYRm8/view?usp=sharing</t>
  </si>
  <si>
    <t xml:space="preserve">The State Board of Election Commissioners is tasked with training county election commissioners, sending in monitors if needed, and investigating and adjudicating violations of election law. In terms of fulfilling those duties, the SBEC has sufficient resources, according to SBEC staff legal counsel Tim Humphries.
That said, the oversight of elections on the ground happens via the county election commissioners. The availability of resources varies widely county to county and in many cases counties do not have sufficient staff and resources to provide rigorous oversight of elections, with many counties lacking funding. The state board funds primary and special elections with the counties getting reimbursed, which works reasonable well. Counties, as well as local entities calling elections, are on the hook for general and local elections--and poorer counties typically do not have the funding to make these elections run well. Pulaski County, a wealthier county, has a six-person staff including a full-time director of elections. Other counties may rely on the election commissioners or the clerk. 
“We’re reactive to violations of election laws, procedural or criminal of whatever,” Humphries said. “We’re proactive as far as training and being there as a resource for them but we’re not much help on election day.”
There have been several attempts in the past to pass legislation providing election coordinators for all counties, but they have been unsuccessful. This leaves many counties in Arkansas resource-strapped and unable to fulfill all that they’re technically mandated to do under the law. While the code says that the County Board shall print and program the ballots and the voting machines, the commissioners typically have other full-time jobs (their only compensation as commissioners is reimbursements for meetings), and so those duties are assigned to either hired staffers or other county employees. Most observers believe that many counties in the state simply do not have sufficient funding or staffing to engage in high-quality election monitoring on election day. 
Because the administrative duties are so often passed on to others, some critics express concern that the state board, as mandated by the law, spends a great deal of time training the county commissioners—even though in practice, those commissioners are rarely doing the work on the ground. In theory, the commissioners are supposed to take the training back to the county, but Susan Inman, Executive Director for the Arkansas County Election Commissions Association, said that in practice commissioners are literally sleeping through the training because it’s largely a recitation of the laws and heavily focused on filling out reimbursement forms (that will probably be handled by someone other than the commissioners). “The training or instruction is just completely insufficient,” Inman said. “There’s no doubt about that.” 
Questions about training and disparity between counties popped up in the application of the Voter ID law (eventually struck down by the Supreme Court) in 2014. According to the Arkansas ACLU, there was widespread confusion, inaccurate information, illegally disqualified ballots, and other issues in certain counties.  </t>
  </si>
  <si>
    <t>Like the rest of state government, the Fair Political Practices Commission and Commission on Judicial Performance suffered staff cuts between 2011 and 2013 as the state endured the recession.
The FPPC budget for 2014-15 fiscal year is $12.44 million. It is allocated 81 full-time staff positions, an increase of nearly 12 slots from 2013-14. About a quarter of the FPPC budget is guaranteed in statute and adjusted for inflation. The FPPC reported staffing shortages prevented posting of statements of economic interest for trial court judges for 2013 in the agency's publicly searchable database. The staffing has improved, the agency says, and it will post the forms from 2013, 2014 and 2015. The forms are available upon request from the FPPC press office.
The Commission on Judicial Performance for 2014-15 is $4.32 million with a staff of 22. An additional position is proposed for the 2015-16 fiscal year.  Prior to cuts in 2011-12, the commission was authorized 27 positions. The commission reports that the staff shortages have created persistent delays in investigating cases.</t>
  </si>
  <si>
    <t xml:space="preserve">Many observers express concerns that the Ethics Commission does not have sufficient staff or resources to monitor and enforce ethics rules for all three branches of government, as it is intended to do under the law. The Commission is almost entirely reactive and is rarely able to initiate investigations on its own. While it is able to respond with thorough investigations to citizen complaints, it generally does not have the resources to identify problems prior to complaints coming in. There is no routine audit of the campaign finance forms or statements of financial interest, other than making sure they’ve been filed.  
The agency has been flat-funded for years. Its staff has remained constant at nine employees since 1999. During that period of time, the operations budget has decreased from $108,000 to $88,900. Based upon revenue stabilization for the state budget as a whole, the amount actually available for operations in a given year has been as low as $73,000. This flat funding has coincided with an increase in case load. In 2014, the Ethics Commission saw around a 40 percent increase in the number of cases and a 60 percent increase in the length of case versus 2012. This overwhelmed staff and while the Commission met its statutory obligations to respond to citizen complaints, the lack of resources delayed the speed of investigations and rulings. 
“The Commission is a small agency with broad jurisdiction,” said Commission director Graham Sloan. “At those levels of staffing and funding, it has become increasingly difficult for the Commission to meet its responsibilities.”
In 2015, the legislature approved the Commission's request to increase the size of its staff to 12 people and the amount for operations to $115,000, which Sloan said would improve the situation going forward. </t>
  </si>
  <si>
    <t>Fiscal Futures Project, Institute of Government and Public Affairs, University of Illinois, March 6, 2015, email interview with David Merriman.
Fiscal Futures Project,  Institute of Government and Public Affairs, University of Illinois, March 13, 2015, interview with David Merriman.
Office of Management and Budget, Budget Books, accessed March 25, 2015 https://www2.illinois.gov/gov/budget/Pages/BudgetBooks.aspx
The Ledger, Ilinois Comptroller Office, accessed March 25, 2015, http://ledger.illinoiscomptroller.com/</t>
  </si>
  <si>
    <t>In practice, the Arizona Secretary of State has sufficient staff and resources to fully carry out elections. Fully tabulating election results has not taken longer than the time prescribed by law. 
Elections officials say they always wish they had more resources during the time around elections, but the agency's funding has never been in question, and they have always had enough staff to meet statutory requirements for election oversight.</t>
  </si>
  <si>
    <t>According to Gail Fenumiai, director of the Division of Elections, there have not been problems fulfilling oversight duties without a backlog of work. A review of recent budgets confirms that the division has been consistently funded -- the operating budget in even years sits between $4 million and $5 million, and in odd years around $8 million. Overall, Gregg Erickson, who has monitored the state budget as an economist and reporter for decades, says there has not been a problem of state employees including those at the Division of Elections being underpaid: "There is a high degree of professionalism in Alaska state government, and partly because it's been relatively well-funded, people are relatively well-paid."</t>
  </si>
  <si>
    <t>All members of the legislature are required to file yearly financial disclosure forms that are to list all sources of income above $10,000 in the previous calendar year, along with the categories or business they engage in, such as real estate or insurance. 
  The legislators are not required to list asset holdings. 
  While family members do not have to file separate forms, the legislator’s form is to include the same information for family members. However, the definition of family is fairly narrow: any person related to the legislator and living in the same home “who shares a common economic interest in the expenses of daily living, including but not limited to, a spouse, child, or parents.” 
  The forms are publicly available on the website of the Legislative Ethics Committee.</t>
  </si>
  <si>
    <t>The PERSI board members, most of whom have served for many years, take pride in following the fiduciary duties required of them by Idaho state law, to act "solely in the interest of the members and their beneficiaries." Three of the five board members have served for more a decade; two for more than two decades. Their personal reputations and standing enable them to rebuff attempts at interference from legislators or other political influences. Also, the PERSI director, who is largely a manager, serves as the main contact point for legislators, PERSI members, and agencies that are part of the system, insulating the decision-making board members from those contacts. The director is a former official of Idaho’s state prison system.
In the past two years, there have been no instances of political pressure or interference affecting PERSI decisions; nor have there been any particularly controversial decisions. When legislation was proposed in the 2015 legislative session to do away with a legal loophole that grants greatly inflated pensions to longtime state legislators who take high-paying state positions late in their careers, PERSI board members and officials offered no comment either way on the legislation, which at least initially appears headed toward passage. The loophole was inserted into state law years ago by past legislators. However, the bill to do away with the loophole for lawmakers did not pass.</t>
  </si>
  <si>
    <t>Under Nevada law, each source of income must be disclosed by legislators. The law extends to other adult household members as well. Names of individual clients or customers are not required, but if that is the case, a general source such as "professional services" must be disclosed.
 Legislators also must disclose businesses in which they are a trustee, trust beneficiary, director, officer or owner, or large stockholder.
 Lawmakers also must disclose the location of property, uses of real estate in Nevada or adjacent states worth $2,500 in which a legal or beneficial interest is held.</t>
  </si>
  <si>
    <t>While there's no statewide ethics commission, the Arizona Legislature's Ethics Committee has sufficient staff and resources to conduct its work. The committee does not have a standing staff, per se. It only convenes when the chairman of the committee calls it to order. 
The ethics committee forms from members of the legislature and normal staff. No lack of funding has ever prevented the ethics committee to get work done. The ethics committee also has the ability to hire outside counsel.
The Arizona Judicial Ethics Advisory Committee has not experienced any lack of staff or resources such that it has not been able to conduct its work.</t>
  </si>
  <si>
    <t>Lobbyists are not explicitly mentioned in the law. However, they are treated as an individual and are subject to the same limits as an individual. Those limits are $6,000 per candidate (committee) and political party, and other entity such as a ballot committee pressing to get a referendum passed.
Lobbyists have to specifically disclose donations through the Lobbyist Ethics Disclosure statement, including the amount and recipient of campaign contributions.   
The Public Ethics Law specifically allows the lobbyist to 1) make a personal political contribution under the Election Law and 2) inform the lobbyist’s employer, or others of the position taken by a particular candidate for office.</t>
  </si>
  <si>
    <t>The elections division of the Secretary of State’s Office has sufficient staff to oversee the elections. Election information, documents and filings are posted online in a timely fashion, and Ed Packard, director of elections, said the office does not carry a backlog of work, even during peak times.
Likewise, the Attorney General’s Office has sufficient staff and has not passed on potential election-related cases because of staffing concerns. The Secretary of State’s Office and the Attorney General’s Office have standard annual funding approved by the state Legislature. 
There have been no remarkable variations in recent years. However, they are subject to the same financial uncertainties as other departments; if revenues come in significantly less than anticipated and the governor declares across-the-board cuts, the Secretary of State’s Office and the Attorney General’s Office could be subject to proration.</t>
  </si>
  <si>
    <t>In South Dakota, the governor’s use of executive orders is limited to instances in which the governor is giving direction to agencies that report to him, or exercising his executive powers. A few recent examples are emergency declarations, granting of administrative leave on Christmas Eve, creation of a task force such as the Indian Education task force, or establishing processes for reporting financial information.
No examples could be found of the Legislature objecting to the governor’s use of executive actions.
From Jan. 1, 2013, through the end of March 2015, Gov. Dennis Daugaard, who held office throughout that entire period, issued a total of 38 executive actions.
No examples could be found of executive orders that were interpreted to have circumvented the legislative process during the study period.</t>
  </si>
  <si>
    <t>Maine’s Governmental Ethics Law states, in part, that “a lobbyist, lobbyist associate or employer may not intentionally give, offer or promise a contribution, other than a qualifying contribution, to the Governor, a member of the Legislature or any constitutional officer or the staff or agent of the Governor, a member of the Legislature or any constitutional officer during any time in which the Legislature is convened before final adjournment.” 1 § 1015
 The prohibitions are further extended to lobbyist contributions to “a political action committee, ballot question committee or party committee of which the Governor, a member of the Legislature, a constitutional officer or the staff or agent of these officials is a treasurer, officer or primary fund-raiser or decision maker.” 1 § 1015.
Lobbyists are not explicitly mentioned in the legislature. However, lobbyist contributions are subject to the same limits as those of “individuals,” according to Maine's Election Law. And as with individuals, there are no limits on lobbyist contributions to political parties.
 As such, lobbyists, like individuals, “may not make contributions to a candidate in support of the candidacy of one person aggregating more than $1,500 in any election for a gubernatorial candidate, more than $350 for a legislative candidate,” or “more than $750 for a candidate for municipal office or more than $750 in any election for any other candidate.” 21-A § 1015. The limits correspond to a single election cycle.</t>
  </si>
  <si>
    <t>Governor Haley does not generally abuse the executive order privilege these days, partly because she learned the hard way that swinging a big stick can back fire. Not long after her 2010 election, she issued an executive order bringing the Legislature back into session to address government restructuring. The Legislature balked, and the S.C. Supreme Court shot her down. Since then, her executive orders have rarely gone beyond emergency weather declarations and making minor appointments.</t>
  </si>
  <si>
    <t>Each of the ethics entities -- Select Committee on Legislative Ethics, Commission on Judicial Conduct, and the Attorney General's Office -- have a budget that is subject to legislative and gubernatorial approval. However, each of the entities reports having adequate funding to fulfill the roles they are assigned in statute, and a review of the operating budgets in FY2014 and FY2015 confirms each of the offices have been stable at least in recent history. 
The Commission on Judicial Conduct's budget grew .4% to $416,300, Legislative Ethics remained stagnant at $252,400, and the Department of Law's "Opinions Appeals and Ethics" office grew slightly from $1,778,400 to $1,924,800. Legislative Auditor Kris Curtis, whose office conducts audits of all government, also said that office is properly funded and protected from political interference such as de-funding.</t>
  </si>
  <si>
    <t>Legislators are included in the definition of public officials required to file financial-disclosure statements with the Nebraska Accountability and Disclosure Commission.
Statements must be filed for the preceding calendar year on or before April 1 of each year the individual is in office. A lawmaker who leaves office must file within 30 days a statement covering the period since the previous statement. 
Family members are not covered.
As with other asset-disclosure records, the Nebraska Accountability and Disclosure Commission is the repository, and is required by state law to make them available to citizens.</t>
  </si>
  <si>
    <t>Legislators are required to file asset disclosure forms. Each state officeholder, including the governor, department directors, or anyone appointed to fill an office must file a business disclosure with the Commissioner of Political Practices (CPP) before Dec. 15 of each even numbered year (Montana Code Annotated, title 2, chapter 2, part 1, section 6).  
The forms must include name, date, address and business type of the individual, "each present or past employing entity from which benefits, including retirement benefits, are currently received by the individual, each business, firm, corporation, partnership, and other business or professional entity or trust in which the individual holds an interest, each entity...in which the individual is an officer or director, all real property, other than a personal residence, in which the individual holds an interest."
According to Montana Code Annotated, "The commissioner of political practices shall make the business disclosure statements available to any individual upon request." The statements are available on the CPP's website.</t>
  </si>
  <si>
    <t>A 100 score is earned if the entity has sufficient, qualified staff, and adequate resources to fulfill its oversight duties without a backlog of work. It is consistently funded.  
A 50 score is earned if the entity occasionally has limited resources, causing the volume of work to overwhelm staff and delay investigations and/or reports. Funding is consistent. 
A 0 score is earned if lack of resources regularly limits the entity's oversight work. The office is not consistently funded and/or work is usually delayed.</t>
  </si>
  <si>
    <t>The Board of Trustees, which makes investment decisions based on recommendations of independent experts, is sheltered from political pressure by the nature of its board -- four of the seven voting members are elected by the members of the retirement system and three are appointed by the governor and confirmed by the state Senate.</t>
  </si>
  <si>
    <t>The general assembly legislators are included under the definitions of all individuals required to file financial asset disclosures. The Missouri Ethics Commission's executive director is responsible for making the forms available to the public for at least five years. The executive director is required by law to “keep a public record of all persons inspecting or copying financial statements.”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</si>
  <si>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The Ethics Commission has sufficient staff to do its work in a timely fashion. Documents the commission office is required to collect and provide to the public are available within days. 
John Carroll, retired dean of Cumberland School of Law who served as acting Ethic Commission director in 2014-2015, said state law requires that investigations be completed within six months, and the commission office finishes work on an overwhelming majority of cases in less than that time.
Passage of a law to ensure the commission office steady funding was key to stabilizing staff levels. Before that law took effect in 2012, commission staffing could vary depending on the budget, dropping in the late 1990’s and early 2000’s largely because of a sluggish economy in the state and lagging tax collections. After the commission was guaranteed at least one-tenth of 1 percent of the General Fund, staffing rose and since has stabilized.</t>
  </si>
  <si>
    <t>Executive orders are rare and typically narrow - such as extending the period of time for enrolling under Cover Oregon and overhauling Oregon's workforce system so that centralized offices handled employment initiatives for state and federal programs, rather than a patchwork of offices.
---
Peer Reviewer Comment: Agree
As the Researcher themself comments, OR Governors issue Executive Orders relatively rarely, and such Orders are narrow in scope.</t>
  </si>
  <si>
    <t xml:space="preserve">Lobbyists cannot contribute to the campaigns of legislators or legislative candidates but can give to candidates running for executive branch offices, such as governor, attorney general, secretary of state, state auditor, treasurer and agriculture commissioner. 
Kentucky has strict limits on legislative lobbyists, who are required by law to register with the Kentucky Legislative Branch Ethics Commission and who are specifically barred from contributing to the campaigns of legislators or legislative candidates. Kentucky Revised Statute 6.811 also states that registered legislative agents cannot "directly solicit, control, or deliver a campaign contribution, for a candidate or legislator." Additionally, a law passed by the 2014 General Assembly and signed by the governor amended Kentucky Revised Statutes Chapter 6, Section 811, to bar an employer of a lobbyist from contributing to a legislator's campaign while the legislature is in session. 
While lobbyists are allowed to give to executive branch candidates, such as those running for governor or attorney general, lobbyists must adhere to the state's individual contribution limits. KRS 121.150 states that an individual cannot give more than $1,000 per-election to a candidate's campaign, more than $1,500 to a PACs, or more than $2,500 to a political party committee or caucus campaign committee. </t>
  </si>
  <si>
    <t>Is the election oversight entity effective?</t>
  </si>
  <si>
    <t>The vast majority of executive orders issued by Gov. Mary Fallin from 2013 to present have been limited in scope and typically focus on narrow issues such as when to fly flags at half-staff, close state offices or declare a weather emergency or disaster area. She has issued 89 executive orders during the period of study, but there have not been allegations that she is relying on them to circumvent the legislature.
"The governor considers executive orders to be tools pertinent to managing state government, and uses them to promote best practices within executive branch, ensure public health or respond to natural disasters," said press secretary Michael McNutt. "Her executive orders are narrow in scope."
However, Gov. Fallin has on several occasions issued a few executive orders with broader ramifications and effects on state government. An executive order filed July 2013 reorganized the structure of her cabinet and consolidated several agencies under the leadership of two new cabinet secretaries. This executive order combined the positions of secretary of energy and secretary of environment, creating a new secretary of energy and environment, and it combined the secretary of information technology position with the secretary of finance position. 
In December 2013, she created a pipeline safety taskforce through an executive order. In April 2014, she ordered a state investigation into the botched execution of an Oklahoma inmate.</t>
  </si>
  <si>
    <t>A 100 score is earned if the entity has sufficient, qualified staff, and adequate resources to fulfill its oversight duties without a backlog of work. It is consistently funded.
A 50 score is earned if the entity has limited resources, causing the volume of work to occasionally overwhelm staff and delay investigations and/or reports. Funding is consistent. 
A 0 score is earned if lack of resources regularly limits the entity in exercising oversight. The entity is not consistently funded and/or work is usually delayed.</t>
  </si>
  <si>
    <t>State legislators are required by law to file asset-disclosure forms with the Mississippi Ethics Commission. These statements of economic interest must include the occupations, sources of income and business interests of the public officials, their spouses and other household members.
State law requires the Mississippi Ethics Commission to give the public access to the statements of economic interest annually filed by the governor and other officials. These records must be available on the commission's Internet website and at the commission's office for inspection and copying. The records must be preserved for seven years after receipt.</t>
  </si>
  <si>
    <t>ORS 279 and 279 A, B, and C spell out contracting rules in Oregon. Under ORS 279A.015, the state adopts the public contracting code to (5) "allow impartial and open competition" to protect "the competitive nature of public procurement." Under 279A.020 (1) "Except as otherwise provided in the Public Contracting Code, all public contracting by a contracting agency is subject to this chapter." Under ORS 279A.025 it applies to all public contracting. However, there are numerous exemptions to this law, including public universities, liquor distributors, the State Treasurer, the state Housing and Community Services Department, the state lottery commission, legislature and judicial departments, and others.</t>
  </si>
  <si>
    <t>In Minnesota, members of the state legislature are required to file an asset disclosure form (known as a statement of economic interest) that lists their occupation, principal place of business, sources of compensation in excess of $50 in a month, securities and non-homestead real property holdings in excess of $2,500, and interests in pari-mutuel horse racing. 
  The statute states that investments, ownership, or interests in property connected to horse racing must be disclosed but no other details about the assets of family members are required.
Under 10A.09(6)(a) he governing body is required to keep the records as public data.</t>
  </si>
  <si>
    <t>Are the laws and regulations to promote and protect a professional ethics enforcement agency (or set of agencies) effective?</t>
  </si>
  <si>
    <t xml:space="preserve">Oklahoma's Public Competitive Bidding Act states: "Unless otherwise provided by law, all public construction contracts exceeding Fifty Thousand Dollars ($50,000.00) shall be let and awarded to the lowest responsible bidder, by open competitive bidding after solicitation for sealed bids."
Public improvements in excess of $50,000 require competitive bids, but construction under $5,000 and repairs under $25,000 do not. The law requires a written contract to be executed with all required bonds and insurance provided by the contractor to the agency before work on the project can begin. 
Oklahoma's Central Purchasing Act requires written bids for any purchases over $5,000, and a formal competitive bidding process for any purchases over $10,000. </t>
  </si>
  <si>
    <t>In practice, the entity/ies mandated to monitor state elections has sufficient staff and resources to oversee elections.</t>
  </si>
  <si>
    <t>No such law exists.
Asset disclosures are not required of legislative branch officials -- or any state officials -- in Michigan. The lack of asset disclosure records means that conflicts of interest among legislators remain in the dark, hidden from the public.</t>
  </si>
  <si>
    <t>The governor does not circumvent the legislature through executive orders and there were no such instances during the study period. Generally speaking, he doesn't need to: His party controls the Senate 23-10 and the House 65-34. He did do what some called an "end run" around a recalcitrant legislature in 2013 when his administration gained federal approval and then he used the state Controlling Board to win an OK for his Medicaid expansion - although the move required the acquiescence of legislative leaders.</t>
  </si>
  <si>
    <t>Under the definitions of the statute, M.G.L. Ch. 268B, section 1, every elected and public official is required to file an annual statement of financial interests.   Holdings or assets of Immediate family members must be included in the disclosure, but not the specific amounts.   The disclosure requires : 
- The name, address, nature, share of equity in and amount of income over $1000 derived from any business the employee in involved with 
- The identity of all securities and investments over $1000
- The name and address of any creditor to which the employees owes $1000 or more, except for retail installment transactions, student loans, medical and dental expenses,, debts incurred in the ordinary course of business, alimony or support payments or debts to relatives “within the third degree of consanguinity or affinity”
- The name and address of the source and cash value of any reimbursement for expenses of over $100 in a year 
- The name and address of any donation or gifts of more than $100 per calendar years 
- Description and assessed value of all real property in Massachusetts worth more than $1000 
- Name and address of the source and fair market value of any honoraria more than $100 
- The name and address of any creditor who has forgiven a debt of over $1000, except if the creditor is a “relative within the third degree of consanguinity or affinity of the reporting person, or the spouse of such a relative”
- The name and address of any business from which the filer is taking a leave of absence
- The identity of any equity in business the filer is associated with which has been transferred to a member of the filer’s immediate family. 
Immediate family is defined as "a spouse and any dependent children residing in the reporting person’s household" (236B, Section 1)
The public has the legal right in Massachusetts to inspect and copy the statements of financial interests filed by legislators annually.   Any member of the public who wishes to see the disclosures, which are paper records, must make a written request to the State Ethics Commission and show identification in order to view and copy the records.  The statute also requires the Ethics Commission to notify any public employee, such as a lawmaker, who has requested his or her statement of financial interest (236B, Section 3(d)).</t>
  </si>
  <si>
    <t>No such law exists.
 Monetary limits do not exist on donations from lobbyists to individual candidates and political parties. However, the timing of lobbyists' donations to state legislators is impacted by a "prohibited period" in each odd-numbered year from the first day of the legislative session through the last session day. The state budget is passed during the sessions in odd-numbered years. 
 State law says that anyone who holds legislative or statewide office, candidates for those offices, as well as those individuals' political action committees, and legislative caucus committees cannot solicit or accept campaign contributions or conduct other fundraising activities during that period. This does not prohibit legislators or their committees from participating in party activities conducted by a regular party committee during that period.</t>
  </si>
  <si>
    <t>13.685  Duties of the government accountability board, last amended 2011.
http://docs.legis.wisconsin.gov/statutes/statutes/13/III/685
13.74  Auditing, last amended 2011.
http://docs.legis.wisconsin.gov/statutes/statutes/13/III/685</t>
  </si>
  <si>
    <t>State Procurement: all supplies and services contracts over $50,000 and all construction contracts over $200,000 require competitive bidding or competitive selection, with exceptions if competition is not possible or not advantageous</t>
  </si>
  <si>
    <t>North Dakota Century Code Section 54-44.4-05 requires most procurements to be awarded through a competitive bidding process with the winner being the lowest responsible bidder, meaning the lowest bidder who can reasonably be expected to deliver the goods or services. There is a separate requirement for procurement of construction services, and Century Code Section 48-01.2-07 requires contracts be awarded to the lowest responsible bidder. There is also a separate requirement for procurement of concessions for restaurants or other food services in public buildings, and Century Code Section 48-09-01 requires it go to the highest responsible bidder.
The OMB’s procurement manual sets the threshold for requiring a competitive bid at $2,500.01. The State Board of Higher Education’s policies and procedures set the threshold for requiring a competitive bid at $25,000, though individual institutions are encouraged to solicit competitive bids when feasible for lower amounts. The policies and procedures also set the threshold for requiring requests for proposals for consulting, contract services or insurance at $100,000. Lower amounts may be negotiated. For construction projects, the threshold for requiring competitive bids is $100,000 both for architects and engineers, and for construction firms, according to Century Code Section 48-01.2-02.1.
There are a number of exemptions, however.
Century Code Section 54-44.4-05 provides exemptions when the state determines that a competitive proposal process is more advantageous, when the needed  good or service is available from only one vendor, when the good or service is purchased on a trial basis, when the good or service comes from a correctional institution or a work activity center, and when the cost of the bidding process may exceed the cost of the good or service being purchased. Work activity centers are nonprofit groups that provide employment to disabled or mentally ill people.
Century Code Section 54-44.4-11 exempts small purchases, defined as those costing less than an amount set by the state Office of Management and Budget or State Board of Higher Education. It says, however, whatever practical steps to ensure costs are competitive should be taken.
Century Code Section 54-44.4-02 exempts emergency purchases involving public health or safety, real estate, phone service and electricity, public maps and other records, energy programs undertaken by the state Industrial Commission, which includes electricity transmission, lignite research, oil and gas research, pipelines and renewable energy, as well as remediation work in mining and oil and gas extraction. There is a separate requirement for competitive bids when the Industrial Commission seeks a contract for remediation work, according to Century Code Section 38-08-04.4. The other exemptions appear to be true exemptions with no requirement for competitive bids. The Industrial Commission is made up of the governor, the attorney general and the agriculture commissioner, according to Century Code Section 54-17-02.
Century Code Section 54-44.4-01(3) exempts architects, engineers and land surveying services. These vendors are selected under a procurement process defined in Century Code Section 54-44.7-03. An “architect, engineer, construction management, and land surveying services selection committee” established in each state agency will evaluate each vendor on factors such as experience, past performance, and willingness to meet time and budget requirements. In addition, “higher priority” is given to firms headquartered in North Dakota.
Century Code Section 48-05-12 exempts architects and engineers if they are involved in guaranteed energy savings contracts in which vendors guarantee savings will offset the cost of the project.
Preference in procurement is given to bidders who are on a list of approved vendors, which any vendor may apply for, according to Century Code Section 54-44.4-09. A non-approved vendor may submit a bid if the procurement officer deems it in the best interest of the state but the vendor must then be approved in order to win the contract.
Preference in procurement is given to North Dakota-resident bidders, according to Century Code Section 44-08-01. The preference must be equal to the preference given by nonresident bidders’ states.
North Dakota Administrative Code Chapter 4-12-08 spells out the competitive bidding process in more detail.</t>
  </si>
  <si>
    <t>During the study period there was no political interference and the funds operated with independence from state government. 
The board of trustees for both the Teacher Retirement System and the Employee Retirement System limits the influence of the executive branch by limiting the number of trustees appointed by the governor. 
The governor appoints five members to the Board of the Teacher Retirement System. The Auditor and Treasurer are also on the board. One member is selected by the Board of Regents and the remaining two positions are selected by the other trustees. Should a vacancy occur, the trustees, instead of the Governor, will appoint a person to fill the position until the end of the term. 
The governor appoints only one person to the Employee Retirement System board, which also includes the state auditor, treasurer and commissioner of the Department of Administrative service. The four members select two more trustees to the board. And the six then select the seventh member. If a vacancy occurs the post is filled in the same manner as the original selections.</t>
  </si>
  <si>
    <t>Interview: Niki Kelly, Statehouse reporter, Fort Wayne Journal-Gazette, Jan. 28, 2015, by phone. 
Interview: John Ketzenberger, executive director of the Indiana Fiscal Policy Institute, Feb. 10, 2015, by phone.
 Interview: Ray Scheele, political science professor and co-director of the Bowen Center for Public Policy, Feb. 9, 2015, by 
hone. 
 Indiana state budget, 2015-17, House Enrolled Act 1001, https://iga.in.gov/legislative/2015/bills/house/1001#document-53861fe8, accessed May 15, 2015
 Indiana state budget, 2013-15, House Enrolled Act 1001, http://www.in.gov/apps/lsa/session/billwatch/billinfo?year=2013&amp;request=getBill&amp;docno=1001, accessed May 15, 2015</t>
  </si>
  <si>
    <t>West Virginia Code 3-1-3(4) Authority of Secretary of State. Complete through 2014.
Admministrative Complaint Procedures. Complete through 2014.
http://www.legis.state.wv.us/WVCODE/Code.cfm?chap=03&amp;art=1#01
West Virginia Code 3-1-50, Establishment of State-based http://www.legis.state.wv.us/WVCODE/ChapterEntire.cfm?chap=03&amp;art=1&amp;section=50#01</t>
  </si>
  <si>
    <t>The limitations on campaign contributions law (10 ILCS 5, 9-8.5) does not explicitly mention lobbyists. 
However, individual campaign contribution limits still apply to them. Officials at the State Board of Elections confirmed that lobbyists, though not specifically mentioned in the law, are covered by these provisions, and subject to contribution limits.
The law specifically states that it is unlawful for a political committee to accept contributions other than what is explicitly stated in the section. It sets limits for individual and organization's contributions.  
“(a) It is unlawful for a political committee to accept contributions except as provided in this Section.
    (b) During an election cycle, a candidate political committee may not accept contributions with an aggregate value over the following: (i) $5,000 from any individual, (ii) $10,000 from any corporation, labor organization, or association, or (iii) $50,000 from a candidate political committee or political action committee. A candidate political committee may accept contributions in any amount from a political party committee except during an election cycle in which the candidate seeks nomination at a primary election. During an election cycle in which the candidate seeks nomination at a primary election, a candidate political committee may not accept contributions from political party committees with an aggregate value over the following: (i) $200,000 for a candidate political committee established to support a candidate seeking nomination to statewide office, (ii) $125,000 for a candidate political committee established to support a candidate seeking nomination to the Senate, the Supreme Court or Appellate Court in the First Judicial District, or an office elected by all voters in a county with 1,000,000 or more residents, (iii) $75,000 for a candidate political committee established to support a candidate seeking nomination to the House of Representatives, the Supreme Court or Appellate Court for a Judicial District other than the First Judicial District, an office elected by all voters of a county of fewer than 1,000,000 residents, and municipal and county offices in Cook County other than those elected by all voters of Cook County, and (iv) $50,000 for a candidate political committee established to support the nomination of a candidate to any other office. A candidate political committee established to elect a candidate to the General Assembly may accept contributions from only one legislative caucus committee. A candidate political committee may not accept contributions from a ballot initiative committee or from an independent expenditure committee.”
But these limits are lifted (h-10) If the State Board of Elections receives notification or determines that a natural person or persons, an independent expenditure committee or committees, or combination thereof has made independent expenditures in support of or in opposition to the campaign of a particular public official or candidate in an aggregate amount of more than (i) $250,000 for statewide office or (ii) $100,000 for all other elective offices in an election cycle, then the Board shall, within 2 business days after discovering the independent expenditures that, in the aggregate, exceed the threshold set forth in (i) and (ii) of this subsection, post notice of this fact on the Board's website and give official notice to each candidate for the same office as the public official or candidate for whose benefit or detriment the independent expenditures were made. Notice shall be sent via first class mail to the candidate and the treasurer of the candidate's committee. Notice shall also be sent by e-mail to the candidate and the treasurer of the candidate's committee if the candidate and the treasurer, as applicable, have provided the Board with an e-mail address. Upon posting of the notice on the Board's website, all candidates of that office in that election, including the public official or candidate for whose benefit or detriment the independent expenditures were made, may accept contributions in excess of any contribution limits imposed by subsection (b).  
This includes contributions from individuals, corporations, PACs and lobbyists.</t>
  </si>
  <si>
    <t>Statutes don't require state judges, at any level, to explain their rulings in writing. The 2015 Practice Book, however, goes into detail on this point.  
P.B. Rule 6.1(a)(6) says Superior Court judges may render decisions orally or in writing but, "If oral, the decision shall be recorded by a court reporter and, if there is an appeal, the trial judge shall create a memorandum of decision for use in the appeal by ordering a transcript of the portion of the proceedings," and then signing it.  The rule is taken up in the Rules of Appellate Procedure, where 61.4 says that unless the ruling of a trial court judge is written, it is not final, and it can't be appealed to a higher court.
Judges in the two higher courts also, generally, are permitted by statute to give their decisions orally or in writing (Chap. 64, Rule 64.1) and, similarly, are not required to do so in uncontested matters.</t>
  </si>
  <si>
    <t>Elections Law, 1950. Section 103. http://law.lis.virginia.gov/vacode/title24.2/chapter1/section24.2-103/
Elections Law, 1975. Section 234. http://law.lis.virginia.gov/vacode/24.2-234/</t>
  </si>
  <si>
    <t>Tony Bledsoe, Legislative Inspector General, Columbus, 2-16-15 email 
 Sample registration of executive branch lobbyist: http://www2.jlec-olig.state.oh.us/olac/Reports/InitialView_Executive.aspx?id=83716 
 Sample registration of legislative branch lobbyist: http://www2.jlec-olig.state.oh.us/olac/Reports/InitialView_Legislative.aspx?id=85586</t>
  </si>
  <si>
    <t>Divisions of elections, duties, RCW 43.07.310, 2009
http://app.leg.wa.gov/RCW/default.aspx?cite=43.07&amp;full=true#43.07.310</t>
  </si>
  <si>
    <t xml:space="preserve">Delaware law does not explicitly require judges to give reasons for their decisions. 
But case law does require all state-level judges to give reasons for judicial determination and failure to provide a reason constitutes an abuse of discretion, a courts spokesman said. “It is part of a trial judge's adjudicative responsibilities to state the reasons for his action, no matter how briefly," established case law says. </t>
  </si>
  <si>
    <t>Jim Silrum, deputy secretary of state, interviewed by phone from Bismarck, N.D., Feb. 25, 2015.
Kathy Hawken, Republican state representative from Fargo, N.D., and a sponsor of House Concurrent Resolution No. 3060 to put to a vote of the people a state constitutional amendment to create a state ethics commission (with oversight of lobbying activities), interviewed by phone from Washington, D.C., March 21, 2015.
Ronald Guggisberg, Democratic state representative from Fargo, N.D., and a sponsor of House Concurrent Resolution No. 3060, interviewed by phone from Bismarck, N.D., March 23, 2015.
“How to become a lobbyist,” Office of Secretary of State, http://sos.nd.gov/lobbyists/how-become-lobbyist, accessed March 23, 2015.</t>
  </si>
  <si>
    <t>3 VSA 007, Attorney General, Section 151, Election and term
http://legislature.vermont.gov/statutes/section/03/007/00151
Allen Gilbert, exec. dir. ACLU VT, personal interview, Jan. 6, 2015.
Sec. State Jim Condos, persnal interview Jan. 6, 2015;
J. Michel, VPIRG Demcracy advocate, email Jan. 13, 2015
Law up to date as of July 27, 2015</t>
  </si>
  <si>
    <t>Janet Mason, League of Women Voters- Hawaii, legislative chair, Honolulu, Hawaii, 16 January 2015, telephone
Hawaii Appropriations Bill, HB 1700, Hawaii Legislature, 26 June 2014, http://www.capitol.hawaii.gov/session2014/bills/HB1700_.pdf
Budget Comparison Worksheet, Legislative Budget System, accessed 18 January 2015, http://capitol.hawaii.gov/session2014/worksheets/HB1700_HD1_SD1_CD1_Budget_Worksheets.pdf</t>
  </si>
  <si>
    <t>Purchases above $5,000 require competitive bidding. Exceptions for a solicitation of more than $10,000 must be approved in advance by the state purchasing officer. Exceptions for contracts between $5000 and $10,000 are allowed without approval from the state purchasing officer. Lower level personnel can make that decision.</t>
  </si>
  <si>
    <t xml:space="preserve">Utah Campaign and Financial Reporting Requirements, Amended by Chapter 170, 2013 General Session, Utah Code 20A-11-205, http://le.utah.gov/xcode/Title20A/Chapter11/20A-11-S205.html?v=C20A-11-S205_1800010118000101. Accessed May 13, 2015.
 </t>
  </si>
  <si>
    <t>While opinions and decisions from Colorado’s highest court are published, Supreme Court justices are not required by law to give verbal or written explanations for all decisions, according to interviews.
 There are, however, statutes that say when judges are ruling on certain issues they must make findings of fact. Appellate courts have made it clear they want explanations for decisions.</t>
  </si>
  <si>
    <t>Phone Interview with James Salzer, Capitol Reporter AJC on 02-13-2015
In-person Interview with Senator Jack Hill, Appropriations Chairman on 02-12-1015
House Budget and Research Office - accessed 03-04-2015 http://www.house.ga.gov/budget/en-US/budgetdocuments.aspx
Governor's Office of Planning and Budget accessed 03-04-2015 - http://opb.georgia.gov
Senate Budget and Evaluation Office. - accessed 03-04-2015 http://www.senate.ga.gov/sbeo/en-US/OtherBudgetDocuments.aspx</t>
  </si>
  <si>
    <t>No such law exists. 
Even though many state statutes define the parameters of, and access to, online government data -- and even though an increasing amount of state data is online -- there is no law, per se, that requires the state government to publish it, in any format.</t>
  </si>
  <si>
    <t>State Finance Law Article 11, Section 163, subsection 6 requires competitive bidding on procurements beyond specific thresholds. 
 On the discretionary buying thresholds, the law states: "(...) the commissioner may purchase services and commodities in an amount not exceeding fifty thousand dollars without a formal competitive process; state agencies may purchase services and commodities in an amount not exceeding fifteen thousand dollars without a formal competitive process; and state agencies may purchase commodities or services from small business concerns or those certified pursuant to article fifteen-A of the executive law, or commodities or technology that are recycled or remanufactured, in an amount not exceeding fifty thousand dollars without a formal competitive process.</t>
  </si>
  <si>
    <t>No such law exists to require online publication. 
The law does require that information in an "electronic format" shall be made available in that format upon request.
The relevant Public Records Act article reads as follows: 
"6253.9. (a) Unless otherwise prohibited by law, any agency that has information that constitutes an identifiable public record not exempt from disclosure pursuant to this chapter that is in an electronic format shall make that information available in an electronic format when requested
by any person [...]."</t>
  </si>
  <si>
    <t>The California Constitution requires in its Art VI. §14 that decisions of the Supreme Court and Court of Appeal that "determine causes shall be in writing with the reasons stated." 
 In civil trials in the Superior Court, written decisions with reasons stated are required only if timely requested by one of the parties and the proceeding took more than one calendar day or more than eight hours over multiple court days. In criminal cases, judges are required to give reasons for their decisions in certain circumstances, including reasons for dismissal of charges, continuances and sentencing.</t>
  </si>
  <si>
    <t>No such law exists.
There is no explicit statute demanding that state-level judges give reasons for their decisions. However, there is a Rule of the Supreme Court, which has the force of law, regarding the Supreme Court and Court of Appeals, stating that they “shall file every opinion with the Clerk.” There are requirements regarding the publication of opinions and their value as precedent. 
This Rule directly speaks to what happens with opinions rather than a hypothetical scenario in which there was no opinion at all, but would seem to imply that opinions are required. This has not been tested per se as a legal question because in practice, the Supreme Court and the Court of Appeals always issue opinions upon final decision (though do not always give reasons for other decisions, such as recusals).</t>
  </si>
  <si>
    <t>“The Arkansas Financial Transparency Act,” passed in 2011, mandated that all state agencies report all state expenditures in a common format and that the Department of Finance and Administration create a public website and database of state financial information. The law’s aim was to “[a]ssist citizens and members of the General Assembly in overseeing the operation of state government in Arkansas; and allow for a higher degree of accountability and efficiency in the workings of all branches of state government.”  §25-1-4
In terms of what is explicitly in the law, the statute has provisions to ensure the information is easily accessible and found in a common format. The law mandates that the information must remain on the website for ten years and is regularly updated. 
The website, transparency.arkansas.gov, went live in 2013. It includes state expenditures, revenues, and bonded indebtedness – all searchable and downloadable and all in electronic format that computer programs can search and sort. In fiscal year 2013, it included $1.9 billion in state contract spending and $7 billion in other state spending.</t>
  </si>
  <si>
    <t>N.J.S.A. 52:34-7 sets an advertising bid threshold for competitive bidding, currently $36,000 (statute permits adjustment of the amount), and N.J.S.A. 52:34-6 requires public advertisement for bids above that threshold. However, competitive bidding is still required for procurements for which advertising is not required. N.J.S.A. 52:34-9 and 34-10 address circumstances in which advertising is unnecessary, however, competitive bidding is still required under Treasury Circular 11-14 DPP, unless for a public exigency (52:34-10(b)) or sole source (52:34-10(c)).</t>
  </si>
  <si>
    <t>According to the law, "all procurement shall be achieved by competitive sealed bid," with exceptions for small purchases, limited sole source procurement, emergencies, existing contracts and purchases from antipoverty program businesses.</t>
  </si>
  <si>
    <t>Appropriations pages for the Florida House and Senate, www.myfloridahouse.gov, https://www.flsenate.gov/Session/Appropriations/2015, http://www.myfloridahouse.gov/Sections/Committees/committeesdetail.aspx?CommitteeId=2698, accessed April 30, 2015
Florida Fiscal Portal, accessed June 2, 2015, http://floridafiscalportal.state.fl.us/Publications.aspx?DT=5
Karen Woodall, executive director of the Florida Center for Fiscal and Economic Policy, interviewed by phone April 16, 2015
Kurt Wenner, Vice President of Research at Tax Watch, interviewed by phone April 29, 2015</t>
  </si>
  <si>
    <t xml:space="preserve">No law requires the government to publish data online in an open data format. 
This was corroborated by media lawyer John McKay. However, many laws require certain information be made public (though not necessarily online).
For example, the Legislative Budget and Audit Committee is tasked with preparation of a "complete report of investment programs, plans, performance, and policies of all agencies of the state that perform lending or investment functions and notify the Legislature on or before the first day of each regular session that the report is available." 
The Alaska Mental Health Trust Authority is annually required to present a public report on "the assets, earnings, and expenditures of the trust as of the end of the preceding fiscal year," as well as comparisons to the prior five years and projections for the next five years. </t>
  </si>
  <si>
    <t>Arizona law requires the publication of written opinions from state-level judges. The opinions are required as soon as practicable and require specific reasons for decisions. The opinions are to be bound and published.</t>
  </si>
  <si>
    <t>James Dawson, Government Reporter, WDDE/NPR affiliate, in-person interview, January 27, 2015; 
Jon Offredo, government reporter, The News Journal, delawareonline.com, in-person interview,  January 27, 2015; 
Delaware budget website, accessed February 8, 2015: http://budget.delaware.gov/;
Jonathan Starkey, "Delaware lawmakers find cash for pet projects", delawareonline.com, 7-21-2014: http://delonline.us/1jRxBt7;</t>
  </si>
  <si>
    <t>Arizona Revised Statutes do not require public agencies or offices to publish data online. To whatever extent some agencies or offices do, it is voluntary and carried out according to the procedure decided by each state agency, and approved by the Arizona State Library, Archives and Public Records.</t>
  </si>
  <si>
    <t>Under state law, the Department of Administrative Services, which is responsible for coordinating the procurement of products and services for most state agencies, is required to employ “competitive bidding before making any purchase for the state.” 
 The department's Division of Plant and Property Management is required to use competitive bidding for all purchases worth more than $10,000. The law further requires contracts to go to the lowest “qualified” bidder.
 The law allows officials to forgo competitive bidding only in defined circumstances. Sole source purchases are allowed only if, after “reasonable investigation,” officials determine an item is only procurable through one source or that it has a “fixed market price.” In these cases, the reasons for forgoing competitive bidding must be stated in writing, and permission must be granted by the administrative services commissioner. Exceptions are also permissible in emergencies, as declared by the governor. 
 In addition, while administrative services handles procurement and bidding for most state agencies, it does not do so for the legislative and judicial branches, the state university system, and state commissions, including the liquor commission. These entities also employ competitive bidding for major purchases, but do not necessarily follow the lengthy regulations laid out by administrative services. (The public contracting practices of the Liquor Commission are at the center of two ongoing lawsuits concerning the award of a $200 million warehouse contract.) 
 Large state agencies, such as transportation and health and human services, oversee bids on their own. They also are required to use competitive bidding, and they largely follow the administrative services’ guidelines.</t>
  </si>
  <si>
    <t>No such law exists. 
Alabama does not have one law requiring all records to be filed online in accessible format. However, it does require public officials to ensure that only the highest-quality papers, inks, typewriter ribbons, carbon papers and ink pads be used to assure longevity of its documents. 
Requirements to post information online are written into several specific code sections, though. For instance, candidates are required by law to file campaign disclosure forms electronically and in a searchable format, and the Secretary of State is required to make that information available to the public on its website. Similarly, the Ethics Commission is required to make asset disclosure and other statements available online. But Alabama’s open records law does not address online publication nor does any law specify open data standards.</t>
  </si>
  <si>
    <t xml:space="preserve">No such law exists.
While there is not a statutory requirement, the Alaska Supreme Court through its role in appellate review frequently remands decisions that do not include an understandable rationale for the conclusion or decision, according to Mara Rabinowitz, counsel for the Alaska Court System. 
Additionally, all court proceedings in Alaska (even confidential proceedings) are required to be recorded on an official audio recording that is kept by the court system. The official audio recording can be accessed by parties and (unless the case is confidential) the public. </t>
  </si>
  <si>
    <t>Kim Burgess, statewide chief human resources officer for the Colorado Department of Personnel and Administration, during a Feb. 18, 2015, phone interview. 
Dana Shea-Reid, director of Colorado's State Personnel Board, during a Feb. 18, 2015, phone interview.  Sabrina D'Agosta, policy director for the Colorado Department of Personnel and Administration, during a Feb. 18, 2015, phone interview.
Jennifer Okes, former deputy executive director of the Department of Personnel and Administration, during a May 20, 2015 phone interview.</t>
  </si>
  <si>
    <t>A YES score is earned if the law requires the government to make data easily accessible online and in machine readable format.  
A MODERATE score is earned if the law requires the government to make information available easily accessible online.
A NO score is earned if no such law exists.</t>
  </si>
  <si>
    <t>Connecticut Office of Fiscal Analysis, http://www.cga.ct.gov/ofa/, (accessed frequently in May, June 2015)
Connecticut Office of Policy and Management, http://www.ct.gov/opm/site/default.asp, (accessed frequently in May, June 2015)
Phone interview with Spencer Cain, President, Cain Associates; lobbyist, former longtime state employee in nonpartisan budget offices, Jan. 31, 2015.
Email exchange, Keith Phaneuf, government finance reporter, The CT Mirror, Feb. 5, 2015.</t>
  </si>
  <si>
    <t>Lynda Gledhill, Deputy Secretary for Communications, Governmento Operations Agency, Sacramento, email, April 2
Marie Harder, retired state of California employee and union shop steward, March 11, 2015
California Department of Human Resources, Contracts web page, accessed on Apr. 22, 2015
https://www.calhr.ca.gov/state-hr-professionals/pages/bargaining-contracts.aspx
State Personnel Board, 2014 Report to the Legislature, Compliance Review and Special Investigation Activities, Oct. 2014
http://www.spb.ca.gov/reports/2014%20Report%20to%20the%20Legislature.pdf</t>
  </si>
  <si>
    <t xml:space="preserve">Alabama has no constitutional provision or statute requiring judges to explain their decisions in writing. </t>
  </si>
  <si>
    <t>Nevada law requires the state's purchasing division, which oversees all contracts over $100,000, to employ competitive bidding (NRS 333.300). There is an exception for emergencies, in which the division may choose to forgo advertising for bids but must make "every possible effort...to secure at least three bona fide competitive bids." The law also authorizes the purchasing division administrator to enact regulations for the bidding process.
Those regulations, codified in Nevada Administrative Code 333.150, give the division administrator discretion to determine when services are only available from a sole source and waive the competitive bidding requirement. They also exempt contracts for professional services, including those of architects, attorneys and expert witnesses, from competitive bidding.
The exemptions led to the awarding of $1.7 billion in no-bid contracts between 2011 and 2015, according to the Las Vegas Sun, though some of those were instances where only one company submitted a bid.</t>
  </si>
  <si>
    <t>For procurements greater than $5,000 Montana Administrative Code says that decisions regarding whether a procurement should be sole sourced should be made by the division seeking the procurement. However, competition should be solicited if there is any reasonable doubt (title 18, chapter 4, part 3, section 2).
The law says "the compatibility of current services or equipment, accessories, or replacement parts is the paramount consideration' during procurement. There are expectations: if there is no existing equivalent product; or only one source is acceptable or suitable for the supply or service item.  The agency making the procurement must fill out a sole source justification form if they choose not to put the purchase out for competitive bidding.</t>
  </si>
  <si>
    <t>In practice, the audit agency has sufficient staff and resources to conduct its work.</t>
  </si>
  <si>
    <t>All state agencies must comply with the review and competitive bidding processes provided in state law. This process is managed and conducted by the Nebraska Department of Administrative Services, whose purchasing bureau is responsible for all purchases by all state agencies other than the University of Nebraska. 
Contracts for services in excess of $50,000 must be competitively bid. Exceptions to participation in this process are only available in emergencies approved by the governor.</t>
  </si>
  <si>
    <t>A YES score is earned if judges are required to explain their rulings in writing.
A NO score is earned if no such law exists.</t>
  </si>
  <si>
    <t>Pam Robinson, Administrator of the Public Funds Division, Wyoming, Department of Audit, May 6, 2015, phone. 
Despite state audits, Wyoming small-town leaders face little accountability, Laura Hancock, Casper Star-Tribune, April 22, 2013
http://trib.com/news/state-and-regional/despite-state-audits-wyoming-small-town-leaders-face-little-accountability/article_30c9de54-851e-5114-bdb5-ec4d5d395e9c.html  
Wyoming State Government Directory, Wyoming Secretary of State’s Office, Department of Audit, Page 22, 2014, online, accessed June 8, 2015 
https://soswy.state.wy.us/Forms/Publications/Directory.pdf</t>
  </si>
  <si>
    <t>Janis Harrison, Department of Finance and Administration Statewide Program Manager, February 17, 2015, telephone interview. 
Tim Leathers, deputy director, Arkansas Depatment of Finance and Administration, February 4, 2015, telephone interview.
Jim Nickels, Sherwood attorney and state representative 2009-2014, February 16, 2015, telephone interview. 
Arkansas Office of Personnel Management website, “State Personnel Policy,” accessed March 3, 2015, http://www.dfa.arkansas.gov/offices/personnelManagement/policy/Pages/default.aspx
Arkansas Department of Highway and Transportation website, "Specification Classification," accessed March 29, 2015 
https://www.arkansashighways.com/Employment/class_spec_manual.aspx
"Minimum qualifications cut for 4 jobs in treasurer's office," Michael Wickline, Arkansas Democrat-Gazette, January 15, 2015
http://www.arkansasonline.com/news/2015/jan/15/minimum-qualifications-cut-for-4-jobs-i/
"Milligan announces treasurer's office staff," Max Brantley, Arkansas times, January 15, 2015
http://www.arktimes.com/ArkansasBlog/archives/2015/01/15/milligan-announces-treasurers-office-staff</t>
  </si>
  <si>
    <t>Purchases of commodities and contracts for construction costing more than $5,000 require competitive bidding. Procurements over $5,000 up to $50,000 can be made if from the lowest and best of two proposals. No public bid notices are required. Purchases exceeding $50,000 can be made from the lowest and best bidder after advertising for competitive bids. For personal services, most state agencies must follow formal bidding procedures for contracts over $100,000.
There are numerous exceptions to the competitive bidding requirement. They include purchases of items available from only one source and in an emergency that must be addressed without the delay caused by the competitive bidding process. 
The state Legislature in 2015 enacted a bill to impose more restrictions and transparency to the state government procurement process. This was in response to a corruption scandal where the state prison system commissioner took bribes to steer no-bid contracts to a businessman. The reforms in House Bill 825 include removing state agency officials from the state Personal Service Contract Board and replacing them with appointees of the governor and lieutenant governor. This change is aimed at making the board more independent to scrutinize proposed contracts. The changes also reduce the threshold for which no-bid contracts require board review from $100,000 to $75,000. Another bill (SB 2400) places restrictions on emergency contracts made by state government agencies.</t>
  </si>
  <si>
    <t>Any purchase of more than $3,000 is required by statute to be competitively bid. There are exceptions in the law for emergency procurement, supplies purchased for resale to the general public through state-controlled concession operations, and for procurement through competitive proposals. The statutes do not include permission for the commissioner to waive the bidding process at his or her discretion.</t>
  </si>
  <si>
    <t>Laurie Barcelona, Arizona State Personnel Board Executive Director, telephone interview, 2/25/15
Jim Small, Arizona News Service Editor, telephone interview, 5/17/2015
Arizona State Employee Handbook, Accessed June 17, 2015, http://www.hr.az.gov/PDF/Statewide_Employee_Handbook.pdf
Arizona Attorney General Guidelines for Covered Limited Status Employees, Accessed June 17, 2015, https://www.azag.gov/employment/covered
Arizona Attorney General Guidelines for Uncovered Employees, Accessed June 17, 2015,https://www.azag.gov/employment/uncovered
Report leads to firing of at least 5 Arizona child welfare supervisors, KTAR, April 23, 2014 
http://ktar.com/22/1725884/Report-leads-to-firing-of-at-least-5-Arizona-child-welfare-supervisors
Brewer wants pay raises, but only for ‘uncovered’ employees, Jeremy Duda, Arizona Capitol Times, Jan. 27, 2013 http://azcapitoltimes.com/news/2013/01/27/jan-brewer-wants-pay-raises-for-state-employee-but-only-for-uncovered-employees/</t>
  </si>
  <si>
    <t>Election Code, Tenn. Code Ann. § 2-11-202
http://search.mleesmith.com/tca/02-11-0202.html
Acts 1972, ch. 740, § 1; 1976, ch. 511, §§ 1, 2; 1978, ch. 940, § 2; 1979, ch. 316, § 5; 1979, ch. 317, § 2; T.C.A., § 2-1112; Acts 1981, ch. 256, § 1; 1981, ch. 345, § 6; 1981, ch. 478, §§ 1, 19; 1982, ch. 631, § 2; 1984, ch. 636, § 3; 1984, ch. 703, §§ 1-3; 1985, ch. 132, § 2; 1986, ch. 930, §§ 3, 4, 7; 1990, ch. 1024, § 5; 1993, ch. 208, § 1; 2000, ch. 756, § 18; 2011, ch. 311, § 1.</t>
  </si>
  <si>
    <t>Texas Election Code, Section 31.005, Protection of Voting Rights,  effective Jan. 1, 1986, last accessed May 8, 1997
http://codes.lp.findlaw.com/txstatutes/EL/3/31/A/31.005
Alicia Pierce, communications director, Secretary of State, Jan 12, 2015 
Randall Buck Wood, attorney, telephone interview, Jan. 15, 2015</t>
  </si>
  <si>
    <t>"GOP lawmakers seek support for killing state's watchdog bureau," By Steven Verburg, Wisconsin State Journal, June 8, 2015
"Audit Bureau is taxpayers' best friend," Wisconsin State Journal, editorial, June 10, 2015
Laurie McCallum, Chair of the state Labor and Industry Review Commission and  former chair of the state Personnel Commission for 13 years, former First Lady of Wisconsin, face-to-face interview Jan. 26, 2015, and email interviews Jan. 27, 2015,  Feb. 23, 2015
Rick Chandler, State Revenue Secretary and former state budget director, Phone interview, Feb. 22, 2015
Legislative Audit Bureau Report 14-16 December 2014, Biennial Report
January 1, 2013 – December 31, 201http://legis.wisconsin.gov/lab/reports/14-biennialreport.pdf
Joe Christman, state Auditor, letter, Dec. 19, 2014, http://gab.wi.gov/sites/default/files/news/lab_audit_report_14_14_full_pdf_13314.pdf</t>
  </si>
  <si>
    <t>State law only requires that a state agency "shall solicit competitive bids from the private sector whenever practicable to efficiently and effectively meet the state's needs." In addition, the Management and Budget Act of 1984 provides several exceptions to the competitive bidding process. Most of those refer to instances involving a state of emergency or the need to provide "imminent protection of public health or safety." Another exceptions says: "The department may limit a solicitation to prequalified vendors to meet statutory or licensing requirements applying to the solicitation or when the time necessary to verify vendor qualifications would jeopardize timely award of contracts."</t>
  </si>
  <si>
    <t>South Dakota Codified Laws, Title 12, Chapter 26, “Offenses Against the Elective Franchise,” http://legis.sd.gov/Statutes/Codified_Laws/DisplayStatute.aspx?Type=Statute&amp;Statute=12-26</t>
  </si>
  <si>
    <t>March 19, 2015, email interview with Kate Sheehan, director of the Division of Personnel and Labor Relations;
State of Alaska Division of Personnel Policies and Procedures, "Recruitment," (http://doa.alaska.gov/dop/ppdb/), accessed March 2, 2015; 
State of Alaska Division of Personnel Policies and Procedures, "Classification" (http://doa.alaska.gov/dop/ppdb/);</t>
  </si>
  <si>
    <t>Minnesota Statute Chapter 16C, Section 16C.06 states contract awards should utilize a requests for bids, requests for proposals, reverse auctions or other methods provided by law, unless a section of law requires a particular method of acquisition. 
Public notice of solicitations is required for all purchases estimated to be more than $25,000, or $100,000 in the case of the Department of Transportation. Notice requirements for procurement transactions $25,000 and under shall be determined by the commissioner.</t>
  </si>
  <si>
    <t>Rachael Fauss, Citizens Union, Director of Public Policy, March 27, 2015, New York, phone; 
 Enforcement Actions, Joint Commission on Public Ethics, accessed March 31, 2015, http://www.jcope.ny.gov/enforcement/index.html ; 
 Blair Horner, New York Public Interest Research Group, Legislative Director, Feb. 24, 2015, New York, phone</t>
  </si>
  <si>
    <t>S.C. Code 7-3-25 (2014)
http://www.scstatehouse.gov/code/t07c003.php
Phone interview with S.C. election expert and policy analyst John Ruoff, Principal of The Ruoff Group, August 4, 2015
For additional context: 
Robert Behre, “S.C. eyes election reforms,” Post and Courier, March 10, 2014
http://www.postandcourier.com/article/20140310/PC1603/140319857
Dawn Hinshaw, “Sc elections oversight begins in fall, as reform passes,” The State,  May 28, 2014
http://www.thestate.com/news/local/article13857449.html</t>
  </si>
  <si>
    <t>Phone interview June 16, 2015, with Joal Broun, lobbyist compliance director in the Secretary of State’s Office.
E-mail June 24, 2015, from Joal Broun, lobbyist compliance director in the Secretary of State’s Office.
Phone interview Feb. 25, 2015, with Jane Pinsky director of NC Coalition for Lobbying and Government Reform
Phone interview March 9, 2015 with Ed Turlington, lobbyist and lawyer specializing in lobby issues. 
Phone interview Feb. 16, 2015 with Mark Leggett, lobbyist for Red Oak Brewery.</t>
  </si>
  <si>
    <t>Massachusetts law requires competitive bidding for goods and services over $25,000.  However, the state regulations carve out several exemptions:  incidental purchases, emergency purchases, contract employees “where the planned contract has been classified,” and collective purchasing when done with federal, state or other agencies where a law specifically exempts competitive bidding.   
Chapter 30B, Section 5 of the Uniform Procurement Act states "(a) Except as permitted under section six or section eight, award of procurement contracts in the amount of $25,000 or more, other than contracts for the procurement of real property, shall conform to the competitive sealed bidding procedures set forth in this section."
Massachusetts law requires competitive bidding for goods and services over $25,000.  However, the state regulations carve out several exemptions:  incidental purchases, emergency purchases, contract employees “where the planned contract has been classified,” and collective purchasing when done with federal, state or other agencies where a law specifically exempts competitive bidding.   
Chapter 30B, Section 5 of the Uniform Procurement Act states "(a) Except as permitted under section six or section eight, award of procurement contracts in the amount of $25,000 or more, other than contracts for the procurement of real property, shall conform to the competitive sealed bidding procedures set forth in this section."
Massachusetts law requires competitive bidding for goods and services over $25,000.  However, the state regulations carve out several exemptions:  incidental purchases, emergency purchases, contract employees “where the planned contract has been classified,” and collective purchasing when done with federal, state or other agencies where a law specifically exempts competitive bidding.   
Chapter 30B, Section 5 of the Uniform Procurement Act states "(a) Except as permitted under section six or section eight, award of procurement contracts in the amount of $25,000 or more, other than contracts for the procurement of real property, shall conform to the competitive sealed bidding procedures set forth in this section."
Massachusetts law requires competitive bidding for goods and services over $25,000.  However, the state regulations carve out several exemptions:  incidental purchases, emergency purchases, contract employees “where the planned contract has been classified,” and collective purchasing when done with federal, state or other agencies where a law specifically exempts competitive bidding.   
Chapter 30B, Section 5 of the Uniform Procurement Act states "(a) Except as permitted under section six or section eight, award of procurement contracts in the amount of $25,000 or more, other than contracts for the procurement of real property, shall conform to the competitive sealed bidding procedures set forth in this section."</t>
  </si>
  <si>
    <t xml:space="preserve">David Craik, Delaware's pension administrator, said Delaware's pensions office is not subject to political interference. But the pensions office does not operate independently from Delaware's political power structure. Delaware's Office of Management and Budget Director and Finance Secretary, two cabinet secretaries of Gov. Jack Markell, serve on the pension board. He has appointed all five of the other pension board members, each of whom serve a term of no longer than four years, which coincides with gubernatorial elections. Suzanne Grant, who chairs the pension board, is the wife of prominent Delaware Democratic donor Stuart Grant. Though there appear to have been no instances of inappropriate political interference reported in the study period, the structure of the pension board remains inherently political. </t>
  </si>
  <si>
    <t>Kent Cravens, former Republican state senator, 16 March 2015, state capitol building, Santa Fe, in person.
 State Sen. Sander Rue, 17 April 2015, via phone.
 State Rep. Jeff Steinborn, 17 April 2015, via phone.</t>
  </si>
  <si>
    <t>Rhode Island General Laws, §17-7-5 regarding the Board of Elections’ authority to conduct investigations, originally passed in 1979, can be found here:
http://webserver.rilin.state.ri.us/Statutes/TITLE17/17-7/17-7-5.HTM
RI General Laws, §17-7-8 regarding Board of Elections’ subpoena power, originally passed in 1979, can be found here:
http://webserver.rilin.state.ri.us/Statutes/TITLE17/17-7/17-7-8.HTM
RI General Laws, §42-8-15, Department of State, originally passed in 1979, can be found here:
http://webserver.rilin.state.ri.us/Statutes/TITLE42/42-8/INDEX.HTM</t>
  </si>
  <si>
    <t>The governor has not used executive orders to circumvent the legislature during the study period, sources said. In that time, he has issued 41 executive orders, 26  or more than 60 percent of them in 2013. Most orders involve responses to emergencies, such as extending trucking hours to alleviate fuel shortages and declaring flood disasters to coordinate the response of state agencies.
In some cases, the governor has established new state programs. For example, in January 2014, he created a new unmanned aircraft authority citing the Legislature's decision to provide funding to seek federal designation as an unmanned-aircraft test site. The authority, in other words, was formed to carry out the Legislature's intent.</t>
  </si>
  <si>
    <t>Oregon Revised Statutes Chapter 260 - Campaign Finance Regulation; Election Offenses (1979; 1987; 2007), Sections 260.232; 260.715; 260.368; and 260.995.
https://www.oregonlegislature.gov/bills_laws/lawsstatutes/2013ors260.html</t>
  </si>
  <si>
    <t>The Election Code, 1937, Article II (The Secretary of the Commonweatlh), Section 201 (Powers and Duties of the Secretary of the Commonwealth), Section 1854 (Enforcement) http://www.legis.state.pa.us/cfdocs/legis/LI/uconsCheck.cfm?txtType=HTM&amp;yr=1937&amp;sessInd=0&amp;smthLwInd=0&amp;act=320&amp;chpt=2</t>
  </si>
  <si>
    <t xml:space="preserve">Five of the 10 members of the Investment Advisory Council (IAC) are political appointees, named by the governor and by leaders from both major political parties. Despite the political nature of half the board, there have been no published reports or any other indications of political interference during the reporting period (January 2013 through April 2015), or at any time since 2000, when reforms were made to the Office of the State Treasurer. 
In addition to the five public members, two represent state fiduciary offices -- the State Treasurer's Office and Office of Policy and Management -- and three represent the two largest stakeholders in state pensions -- the state teachers' union and the state employees' union. 
One member of the IAC, when asked if there had ever been attempts to influence council decisions, said, "A resounding no!" He added that the council is so nonpartisan that he had "no idea of the political leanings of the other members, and I don't care, and I don't think I'm unique."  
 </t>
  </si>
  <si>
    <t>Oklahoma election code, 26 O.S. Chapter A1,  16-105, 1974
http://www.oscn.net/applications/oscn/DeliverDocument.asp?CiteID=437404
Oklahoma Administrative Rules 230:35-3-101. Processing forms used on election day by Precinct Officials, http://www.oar.state.ok.us/viewhtml/230_35-3-101.htm</t>
  </si>
  <si>
    <t>In Maryland, legislators are required to file an asset/financial disclosure form that includes the following: information about offices, directorships, salaried employment held if doing business with the state, debt owed to state, names if employed by state, place of employment, businesses owned. “Interests” held if the legislator had indirect control of the interest during the reporting period.
 Gifts over $20 in value or series totaling more than $100.00 received from a person doing
 business with the State, regulated by the State, or registered as a lobbyist. Gifts to family members are not required to be disclosed unless in some way they are also gifts to the lawmaker.
 Offices, directorships, salaried employment or partnerships or similar interests in business
 entities that do business with the State, held by the official or employee or his or her
 immediate family (spouse and dependent children).
 The name of each place of salaried employment of the official, employee or member of
 his immediate family, and the identification of any business entity in which the official,
 employee or member of his immediate family was the sole or partial owner and from
 which income was earned.
 Family members are not required to divulge their assets unless it is in some way commingled with the lawmaker.
 Section 5-606 mandates these filings to be public.</t>
  </si>
  <si>
    <t>Gov. Andrew Cuomo has not been widely criticized for using executive orders to circumvent the Legislature since 2013.
He has issued about 50 executive orders since the start of 2013 through February 2015. About 80 percent of those were disaster declarations or orders related to disasters. The remainder were generally narrow in scope.
Examples include orders allowing police from contiguous states to be sworn as temporary railroad police in New York during holidays, an initiative to increase employment of disabled workers and the formation of several commissions.</t>
  </si>
  <si>
    <t>Individual "communicator" lobbyists -- those who do the actual on-the-ground lobbying, and who work for and are paid by "client lobbyists" -- may not contribute to candidates or political parties during a regular legislative session, nor may they contribute during a special legislative session or a vote-override session in odd-numbered years. The prohibition also applies to the lobbyist's spouse and dependent children.
At other times, they (and their spouse and dependent children) may contribute between $5 and $100 to those running for the following offices and participating in the Citizens' Election Program (CEP): governor, any of the other five statewide offices, any state legislative office. The $100 ceiling applies to exploratory committees for these candidates, too. 
Individual lobbyists may donate up to $1,000 at any time to a Probate judge candidate and to candidates running for a municipality's top executive spot. The lobbyist may donate up to $250 to any other municipal candidate.
Individual lobbyists (and their spouse and dependent children) may donate $100 to a town party committee or to a party's state central committee. That lobbyist may also give to a legislative caucus or leadership committee -- if it's not during a legislative session in an odd-numbered year, at which point they may give nothing.</t>
  </si>
  <si>
    <t>Since being starkly rebuffed by the state Supreme Court in 2011 for two executive orders that attempted to block regulations put in place by the previous administration, Gov. Susana Martinez has been more cautious. Although she used 78 executive orders during her first year in office, that pace has slowed; since then she's issued about half as many each year.
Many executive orders address issues such as authorizing emergency assistance and flying the state flag at half-mast to honor soldiers and public officials who have died. 
Gov. Bill Richardson signed between 50 and 70 executive orders per year while he was in office. Richardson was criticized for using the orders too frequently to enact policy, but those numbers also reflect that he was in office during the height of the wars Iraq and Afghanistan, when the flag was more frequently flown in honor of fallen soldiers.</t>
  </si>
  <si>
    <t>Ohio Revised Code 3501.05 M and N, Election duties of secretary of state, 2001 (last amended June 1, 2014): http://codes.ohio.gov/orc/3501.05 
Ohio Revised Code 3517.153 A and C, Filing complaint, 1995 (last amended Sept. 29, 2013): http://codes.ohio.gov/orc/3517.153</t>
  </si>
  <si>
    <t>Anything over a "small" procurement ($25,000) requires competitive bidding under Maryland law. However, the law allows for discretionary exceptions: (a)(1) Whenever a procurement officer determines that there is only 1 available source for the subject of a procurement contract, the procurement officer may award the procurement contract without competition to that source.
(2) Before awarding a procurement contract to a sole source, the procurement officer shall obtain:
(i) the approval of the head of the unit; and
(ii) any other approval required by law.</t>
  </si>
  <si>
    <t>Maine’s Governmental Ethics law requires disclosure of all “sources of income, interests and reportable liabilities” but not the disclosure of assets. 1 § 1016-G
  The law requires that each legislator “annually file…a statement identifying the sources of income received, positions held and reportable liabilities incurred during the preceding calendar year by the Legislator or members of the Legislator’s immediate family.” 1 § 1016-G
  “Immediate family” is defined in statute as “a legislator’s spouse, domestic partner or dependent children.” 1 § 1012
  The statement must disclose each source of income, identified “by name, address and principal type of economic or business activity,” including compensation from any person, firm, corporation, association or organization, rental income, capital gains, dividend income, gifts, and honoraria. 1 § 1016-G
  All public disclosure statements filed by legislators are public records, filed in an electronic format and must be available to the public on a “publicly accessible website.” 1 § 1016-G.</t>
  </si>
  <si>
    <t>Maine’s Administrative Services and Procedures Law requires that, “except as otherwise provided by law, the Director of the Bureau of General Services shall make purchases of goods or services needed by the State or any department or agency of the State through competitive bidding.” 5 § 1825-B
 Exceptions are limited to emergencies, the availability of an item from a sole source (after reasonable investigation), the procurement of petroleum products, and certain cooperative projects of the state university system. 5 § 1825-B
 A broad exception also exists for those goods and/or services that involve “expenditures of $10,000 or less,” in which case the Director of the Bureau of General Services may either “accept oral proposals or bids,” or seek “procurement from a single source” if that source “is the most economical, effective and appropriate means of fulfilling a demonstrated need.” 5 § 1825-B</t>
  </si>
  <si>
    <t>Governors in New Jersey have a long history of issuing numerous executive orders during their tenure. ABC news reporter Margolin: "All (NJ) governors in the modern era have overreached with executive orders, one after another --- Gov. Christie included. Chris Christie has issued 173 executive orders. Jon Corzine, his predecessor, issued 167. Christie has issued 64 since 1/1/13. While most of the EOs are innocuous, some can be viewed as encroaching on the Legislature: EO 7, expanded pay-to-play restrictions to include labor unions. EO 47 added exemptions to the state Open Public Records Act. EO 109 suspended a law prohibiting sales on Sundays in Bergen County.  State Assemblyman John Wisniewski also says current and past governors consistently use executive orders to circumvent the Legislature. The problem, he says, no one vets executive orders to see if they are violating existing statutes.</t>
  </si>
  <si>
    <t>North Dakota Century Code, § 16.1-01-08, 1981, http://www.legis.nd.gov/cencode/t16-1c01.pdf.
NDCC, § 16.1-01-10, 1981 to 1995, http://www.legis.nd.gov/cencode/t16-1c01.pdf.
NDCC, § 16.1-01-12, 1981 to 2013, http://www.legis.nd.gov/cencode/t16-1c01.pdf.
NDCC, § 16.1-01-16, 2003, http://www.legis.nd.gov/cencode/t16-1c01.pdf.</t>
  </si>
  <si>
    <t>Lobbyists are explicitly mentioned under the law and are allowed to give as much money as individuals to candidates in Colorado (limits for lawmakers are $200 and $550 for the executive level) as long as the General Assembly is not in session. Lobbyists also cannot raise money for a candidate for governor if the current governor is still signing legislation. 
Lobbyists can also give political parties $3,400 per year at the state, county, district, and local level combined; and no more than $2,825 to a state party.</t>
  </si>
  <si>
    <t>In practice, the ethics entity/ies has sufficient staff and resources to conduct its work.</t>
  </si>
  <si>
    <t>Until April 2015, contribution limits were the same for lobbyists as they are for other individuals ($2,000 to an individual candidate for each election and the donation cannot be made more than two years prior to the election).
Act 1280 was signed into law in April of 2015, raising the lobbyist donation limit to $2,700 and providing an escalator clause to increase the limit in odd numbered years based on changes in the federal Department of Labor's price index. 
There is no statutory limit on lobbyists' contributions to political parties.</t>
  </si>
  <si>
    <t>State legislators are required to file a personal financial disclosure by May 15 each year to include their spouse, but not children, and occupations, descriptions and values of business associations, investments, liabilities, immovable property, loans in broad categories.
All disclosure statements shall be a matter of public record. They are available online.</t>
  </si>
  <si>
    <t xml:space="preserve">Candidates and elected state officers are prohibited by law from accepting contributions from lobbyists if the lobbyist is registered to lobby them or their government agency. </t>
  </si>
  <si>
    <t>When state contracts are not involved and no exceptional circumstances apply (small purchase, sole source and emergency procurement) and the purchase is greater than $25,000, competitive sealed bidding should be used. Competitive sealed bidding is a method that uses formal advertising in order to solicit bids from a variety of contractors to capture the best price.
 Under competitive sealed bidding, public entities issue invitations for bids. The bid documents must contain a description of the services, materials and supplies that the entity seeks to procure. The bid documents should also contain all terms and conditions that must be in the final contract. 
 The date set for opening bids may not be less than 10 days. For bids greater than $25,000, the bidding time should typically be no shorter than 20 days.</t>
  </si>
  <si>
    <t xml:space="preserve">In Kentucky, competitive bidding is required for construction projects and major purchases that are above set financial thresholds, as stated in Kentucky Revised Statute Chapter 45A, Section 80.
KRS 45A.100(1)(a) sets that threshold at $10,000 for a construction project and up to $1,000 for purchases by state agencies to make themselves. For purchases and projects that go through the Finance and Administration Cabinet, the threshold in law is $40,000 for a construction project or purchase.  
Occasionally when sealed competitive bidding is not feasible for major purchases above those thresholds, KRS 45A.085 allows for competitive negotiation. That statute sets out the parameters for how competitive negotiation must be conducted. </t>
  </si>
  <si>
    <t>The governor issues executive orders infrequently, and the authority for the governor to do so is limited in New Hampshire. Orders are issued most commonly in the case of budgetary shortfalls, when the governor is authorized to order spending or hiring freezes in state government. Governors are also authorized to issue executive orders declaring states of emergency if “the governor finds that a natural, technological, or man-made disaster of major proportions is imminent or has occurred within this state, and that the safety and welfare of the inhabitants of this state require an invocation of the provisions of this section.” Such orders have typically only been made in cases of severe storms. 
Gov. Maggie Hassan issued nine executive orders in 2014, with budgetary issues being the most common single justification, an amount that observers did not consider unusual or overly broad. Other executive orders included a ban on synthetic marijuana products in response to a spate of overdoses and the creation of a juvenile justice advisory board. 
Longtime observers say the legislature jealously guards its role as the rule-making body for the state and would not tolerate a governor using executive orders to circumvent its authority.</t>
  </si>
  <si>
    <t>2007 Wisconsin Act 1, (5.05) http://docs.legis.wisconsin.gov/2007/related/acts/1/13
Reid Magney, public information officer, Government Accountability Board
Email interview July 15, 2015</t>
  </si>
  <si>
    <t>Wyoming Statutes, Title 5, Chapter 2, Section 118, Adoption of rules and regulations relative to the practice of law, 1997
http://legisweb.state.wy.us/statutes/statutes.aspx?file=titles/Title5/Title5.htm      
Rules Governing the Commission on Judicial Conduct and Ethics, Commission webpage, April 1, 2014
http://judicialconduct.wyo.gov/home/establishment-of-commission/commission-rules</t>
  </si>
  <si>
    <t>In Kentucky, all members of the General Assembly and candidates for legislative offices must file "a sworn statement of financial interests" with the Kentucky Legislative Ethics Commission, according to Kentucky Revised Statutes Chapter 6, Section 781. Top-level managers of the non-partisan Legislative Research Commission also are required to file those forms. 
 KRS 6.787 requires that each lawmaker and legislative candidate disclose on their forms the occupation and source of income for the filer and spouse, as well as any position held by the filer and spouse in a "business, partnership, corporation for profit, or corporation not for profit from which the filer receives compensation." Each filer also must list the name and addresses of businesses, investments or securities the filer, spouse and children had during the previous year in which they have an interest of at least 5 percent or more than a $10,000 fair market value. 
 The requirements also extend to reporting locations of real property owned as well as sources of gifts worth more than $200, according to the statute.
KRS11A.050(2) requires that the commission make the forms publicly available without charging a fee for them.</t>
  </si>
  <si>
    <t>Under Iowa Code Chapter 8A, all equipment, supplies or services shall be purchased by a competitive bidding procedure unless the purchase is made in lots or quantities that are too small to be effectively purchased through competitive bidding. The Department of Administrative Services and each individual state agency will provide public notice of a competitive bid. If the bid is not publicly announced it is void and must be rebid. Exceptions exist for projects under $10,000 purchased from targeted small businesses certified by the Department of Inspections and Appeals. 
Competitive bids are not required in the case of an immediate or emergency need or a need to protect public health, safety or welfare. For public improvement contracts, competitive bids are required, but a government entity can call for sealed bids if the cost exceeds the competitive bid threshold of $100,000 or an adjusted competitive bid threshold. Additional rules for the competitive bid process in the Iowa Administrative Code further regulate the process of competitive bidding.</t>
  </si>
  <si>
    <t>Nebraska governors rarely use executive orders for any purpose. Just two were issued in 2013 – both dealing with state propane supplies during harvest season. No orders were issued in 2014 and three were issued in the first quarter of 2015 for minor administrative matters; two of those were to approve the issuance of bonds.</t>
  </si>
  <si>
    <t>"(g) An individual required to register as a lobbyist under AS 24.45 may not make a contribution to a candidate for the legislature at any time the individual is subject to the registration requirement under AS 24.45 and for one year after the date of the individual's initial registration or its renewal." 
All contributions to legislative candidates must be reported to the Alaska Public Offices Commission within 30 days. Additionally, the same contribution limits apply to lobbyists as to other Alaskans: $500 per calendar year to a candidate, group or political party, and an unlimited amount to a ballot group.</t>
  </si>
  <si>
    <t>Kansas law requires state legislators to file an asset disclosure form called a "statement of substantial interests." A spouse's assets must be included. However the statute does not mention any other family members.
Under Kansas law, the asset disclosure records of state legislators, known as statements of substantial interest, are open to the public. K.S.A. 46-248 requires legislators to file the statements with the Secretary of State. The Kansas Open Records Act states that records held by public agencies are open to the public unless specifically exempted, and the statements of substantial interest are not exempted.</t>
  </si>
  <si>
    <t xml:space="preserve">The governor's executive orders are not deemed excessive or overly broad. 
Governor Steve Bullock issued 16 executive orders in 2013, 15 in 2014 and 1 in 2015. In 2014 five were emergency or disaster declarations and seven were emergency orders in 2013.  
Many of the remaining orders extend or create committees or advisory councils such as the Greater Sage Grouse Habitat Conservation Advisory Council or the Montana Historical Records Advisory Council. 
Executive orders can be important in Montana because the legislature only meets biannually. </t>
  </si>
  <si>
    <t>Alabama law does not does not limit lobbyists’ donations to candidates or political parties if the lobbyists make the donations as either an individual or corporation. 
However, law does ban donations from political action committees organized by lobbyists to political parties.</t>
  </si>
  <si>
    <t>During the study period, Governor Jay Nixon signed 38 executive orders. A majority of these declared states of emergency for extreme weather in various parts of Missouri. Some of these states of emergency involved the rioting and protests in Ferguson following the shooting of unarmed black teen Michael Brown by a Ferguson municipal police officer. For this reason, the governor also activated the National Guard twice in 2014. He activated the National Guard twice in 2013 to aid in the response to weather-related damage.
The most controversial executive order signed by the governor is one he signed in November 2014, stating that same-sex couples who file joint tax returns with the federal government should file joint returns with the state. In response, a state representative filed articles of impeachment at the start of the next legislative session, to no great effect. This did not appear to be a circumvention of legislative process.
Governor Nixon has received some criticism related to the executive orders activating the Missouri National Guard during the civil unrest in Ferguson in late 2014. However, most criticism involves the use of the guard during rioting in the city, not the governor's justification in signing the executive order.</t>
  </si>
  <si>
    <t>A YES score is earned if there are limits on the size of contributions from lobbyists to candidates and to political parties. 
A MODERATE score is earned if there is a limit on the size of contributions from lobbyists to either candidates or parties.
A NO score is earned if no such limits exist.</t>
  </si>
  <si>
    <t>Powers and Duties of State Board of Elections (1901) NC GS 163-22 (d) http://www.ncga.state.nc.us/EnactedLegislation/Statutes/HTML/BySection/Chapter_163/GS_163-22.html
 Authority of State BOE Over Protests (2001) NC GS 163-182.12 http://www.ncga.state.nc.us/EnactedLegislation/Statutes/HTML/BySection/Chapter_163/GS_163-182.12.html</t>
  </si>
  <si>
    <t>1. Joe Donohue, New Jersey Election Law Enforcment Commission deputy director, office interview 1/30/15 
 2. Lobbyist , Cullen McAuliffe, managing partner at Impact NJ, 2/26/15 phone interview. 
 3. New Jersey Election Law Enforcment Commission (ELEC) registration instructions: http://www.elec.state.nj.us/pdffiles/forms/lobbyforms/lobby_extended_forms/nr_instr.pdf</t>
  </si>
  <si>
    <t xml:space="preserve">Section: 19:61-6 (2004): Filing of complaint, procedure in Division of Elections, alternative procedure: http://njlaw.rutgers.edu/cgi-bin/njstats/showsect.cgi?title=19&amp;chapter=61&amp;section=6&amp;actn=getsect  
Paterson councilman, wife charged with election fraud and witness tampering, By Christopher Baxter | The Star-Ledger on March 06, 2014: http://www.nj.com/politics/index.ssf/2014/03/paterson_councilman_wife_indicted_for_ballot_fraud_and_witness_tampering.html </t>
  </si>
  <si>
    <t>NMSA &gt; CHAPTER 3 Municipalities &gt; ARTICLE 8 Municipal Elections &gt; 3-8-6.1. Secretary of state; duties. (1991) http://public.nmcompcomm.us/nmnxtadmin/NMPublicLink.aspx?jd=3-8-6.1</t>
  </si>
  <si>
    <t>New York Election Law Section 3-100 and 3-102, amended 2005, http://www.elections.ny.gov/NYSBOE/download/law/2014NYElectionLaw.pdf</t>
  </si>
  <si>
    <t>Sealed bidding is required on all procurement except when (1) a bid is impractical or would be disadvantageous for the state (2) for supplies or services under $10,000 (with the exception of professional or artistic services) or for construction work under $30,000 (Sec. 20-20) (3) for sole sourcing options (Sec. 20-25) (4) for emergency services such as threats to public health or safety (Sec. 20-30) (5) competitive selection procedures (Sec. 20-35) (6) remodeled or rehabilitated work under $25,000 at correctional facilities (Sec. 30-15) and (7) land leases (Sec. 40-20). 
 (30 ILCS 500/20-5) 
    Sec. 20-5. Method of source selection. Unless otherwise authorized by law, all State contracts shall be awarded by competitive sealed bidding, in accordance with Section 20-10, except as provided in Sections 20-15, 20-20, 20-25, 20-30, 20-35, 30-15, and 40-20.</t>
  </si>
  <si>
    <t>New Hampshire Statutes, Title LXIII, Chapter 666:8., 1979
http://www.gencourt.state.nh.us/RSA/html/LXIII/666/666-8.htm
Richard Head, New Hampshire Department of Justice, assistant attorney general, January 12, 2015, Lowell, Mass., phone</t>
  </si>
  <si>
    <t>Dianna Wimpey, Office of the New Hampshire Secretary of State, election assistant, January 24, 2015, Lowell, Mass., phone
 Richard Head, New Hampshire Department of Justice, assistant attorney general, January 12, 2015, Lowell, Mass., phone 
 Lobbyist Registration Form, Office of the New Hampshire Secretary of State, 2014
 New Hampshire Statutes, Title I, Chapter 15-6:d, http://www.gencourt.state.nh.us/rsa/html/I/15/15-mrg.htm</t>
  </si>
  <si>
    <t>Political interference has not been a theme for Colorado’s pension management system in Colorado. One PERA trustee who was appointed by the governor said he’d never had a discussion with the state’s chief executive about the state’s pension management system after he was asked to serve.</t>
  </si>
  <si>
    <t>Nevada Elections law, 1960, NRS 293, Section 124, amended 1995 http://www.leg.state.nv.us/NRS/NRS-293.html#NRS293Sec124
Phone interview 1/14/15 with Kevin Benson, deputy attorney general representing secretary of state's office.
Interview 1/15/15 with Sandi Chereb, Las Vegas Review-Journal political reporter, in Carson City.</t>
  </si>
  <si>
    <t>Sondra Cosgrove, Professor of History, College of Southern Nevada and President, League of Women Voters Las Vegas Valley, Las Vegas, NV, March 17, 2015, by phone. 
Michael Green, Associate Professor of History, University of Nevada Las Vegas, San Francisco, CA, March 12, 2015, by phone.
Richard Combs, Director, Legislative Counsel Bureau, Nevada Legislature, Las Vegas, NV, April 3, 2015, and April 15, 2015 by phone and April 8, 2015, by email</t>
  </si>
  <si>
    <t>The mix of elected, appointed and ex-officio members of the CalPERS and CalSTRS governing boards protect the boards from outside political interference.  
The Constitution states: "A retirement board’s duty to its participants and their beneficiaries shall take precedence over any other duty." 
Political corruption, however, plagued the CalPERS board in the past.  A former board member who became a placement agent and was paid about $50 million from 2005-09 for helping clients win business with CalPERS was indicted by a federal grand jury. He committed suicide in January, 2015, shortly before his trial was to begin. An associate pleaded guilty. It was this case that prompted the placement agent registration law.</t>
  </si>
  <si>
    <t>Idaho Code 67-5715 "declares it to be the policy of the state to expect open competitive bids in acquisitions of property, and to maximize competition, and maximize the value received by the government of the state with attendant benefits to the citizens." Idaho Code 67-5720(2) imposes limits on sole-source procurements.
  The Idaho Administrative Procedures Act, in IDAPA 38.05.01.44, permits an informal request for quotation process for purchases less than $100,000, but requires public posting and soliciting no less than three vendors with a significant Idaho presence to submit quotations.</t>
  </si>
  <si>
    <t>Patrick O'Donnell, clerk of the Nebraska Legislature, phone interview March 27, 2015
 Gavin Geis, executive director, Common Cause Nebraska, in-person interview, The Mill coffeeshop, March 11, 2015
 Bill Avery, former state senator and retired University of Nebraska-Lincoln political science professor, in-person interview, Scooter's coffeeshop, March 19, 2015</t>
  </si>
  <si>
    <t>Jackie Graham, director of the Alabama Personnel Department, June 2, 2015, telephone interview. 
Applicants, State Personnel Department, undated. http://www.personnel.alabama.gov/, accessed on June 7, 2015.
Alabama State Personnel Board, Administrative Code, Chapter 670-X-7.01-.06 inclusive, 1981. http://www.alabamaadministrativecode.state.al.us/docs/pers/index.html, accessed on June 7, 2015.</t>
  </si>
  <si>
    <t>Gov. Mark Dayton has used executive orders to mandate additional financial support in cases of state emergencies (mostly related to natural disasters). An executive order to strengthen the state’s child protection system was one of the most prominent orders in recent years, which was prompted by a series of Star Tribune stories about the failure of the child protection system in Minnesota.</t>
  </si>
  <si>
    <t>The greatest political pressure on state pension decisions makers is generally geared around fund performance—particularly if a system is at or below actuarial benchmarks in a given year—rather than political interference in micro-managing the investment process (there is also appropriate pressure regarding doing due diligence on consultants). The boards are self-perpetuating, which insulates them somewhat, though ultimately funding is determined by the legislature. Meanwhile, state staffers are typically not heavily involved in direct investment decisions or the hiring and firing investment managers. Those decisions are outsourced to consultants, who are insulated from political interference (and may play similar roles in multiple states).
All of that said, there are inevitable political calculations involved in the state-run pension funds. It’s not surprising that the director of the Arkansas Teacher Retirement system, and the director prior to him as well, were former legislators who had previously worked on the committees providing oversight to the pensions and had strong ties to the legislature. The most common form of interference comes from legislators applying pressure to make investments (or hire managers or consultants) in Arkansas. 
Some questioned whether the Arkansas Teacher Retirement system’s investment of $125 million in venture capital in Big River Steel in 2013 and 2014 was politically motivated. Big River Steel is opening a steel mill in Mississippi County via state-funded “superproject” legislation, with tax incentives and more than $100 million in state lending backed by the governor and the Arkansas Economic Development Commission.</t>
  </si>
  <si>
    <t xml:space="preserve">The Michigan governor in recent years has issued 12-16 executive orders (EO) annually, usually without sparking any opposition from lawmakers. In March 2015, Gov. Rick Snyder issued a controversial EO that the state Board of Education deemed unconstitutional. That EO transferred the state school reform office from the Michigan Department of Education to the state budget agency, which is directly under the governor's control. On April 27, 2015, Snyder issued another significant EO, creating a new Michigan Agency for Energy, but he was not criticized for circumventing the Legislature, only for his emphasis on "green energy." </t>
  </si>
  <si>
    <t>Mary Baker, Commissioner of Political Practices, program supervisor, 9 March 2015, Helena, Montana, email
Charles S. Johnson, Lee Newspapers State Bureau, Bureau Chief, 24 February 2015, Helena, Montana, email
Commissioner of Political Practices, Principal's reporting calendar, 2015 Session Year, 2015, http://politicalpractices.mt.gov/4lobbying/calendar.mcpx
Commissioner of Political Practices, Lobbyist and principal search, https://app.mt.gov/cgi-bin/camptrack/lobbysearch/lobbySearch.cgi?SESSION=2016&amp;SEARCH_TYPE=ALL_LOBBY&amp;ACTION=STARTSEARCH&amp;LASTNAME=C&amp;Submit=Continue
Memorandum Re Form L-1, Commissioner of Political Practices, December 2014, http://politicalpractices.mt.gov/content/4lobbying/2015FormL1
Nearly $6.1 million spent to influence lawmakers, Charles S. Johnson, Helena Independent Record, 29 May 2013, http://helenair.com/news/local/govt-and-politics/nearly-million-spent-to-influence-lawmakers/article_675881b6-c7fc-11e2-bfb5-001a4bcf887a.html</t>
  </si>
  <si>
    <t>State Auditor Glen Gainer in a telephone interview from his office in the state Capitol on Feb. 6, 2015. 
Phil Kabler, statehouse correspondent for the Charleston Gazette, in a telephone interview from the state Capitol on Jan. 20, 2015.
Web site for the State Auditor’s office with Gainer’s bio, accessed April 27, 2015
https://www.wvsao.gov/About.aspx</t>
  </si>
  <si>
    <t xml:space="preserve">Wyoming’s civil servants are hired and evaluated according to professional criteria. 
“Depending on the type of job there’s generally a broad educational requirement that all employees are required to have to be considered as a state employee,” said Dean Fausset, Wyoming Department of Administration and Information director. 
The state’s personnel rules have guidelines for position classification that outline “duties and responsibilities, skill, effort and working conditions of the work performed.” There is also a chapter on recruitment and hiring, which says candidates are ineligible for positions if they don’t meet minimum qualifications in the state-determined classification. 
The state’s human resources division “has the authority to establish and administer a centralized system of recruiting applicants based on competencies, relative ability, knowledge, experience, and skills to meet the human resource requirements of the state,” the rules say. 
Each job listing on the state website has minimum qualifications in education and experience included. </t>
  </si>
  <si>
    <t>Competitive bids or competitive proposals, are required under Hawaii revised Statutes Chapter 103D, for procurements of more than $100,000 or construction procurements of more than $250,000, unless the procurement must be obtained under sole-source (specifying in writing that only one source exists and allowing for objections) or professional services (selected from an annual list of prequalified professionals) or emergency procurements (in a situation of "unusual or compelling urgency").</t>
  </si>
  <si>
    <t>Executive orders are most frequently used in Massachusetts as symbolic gestures by the governor to address a particular public concern and are narrow in scope. Governors in the past two years have used executive orders to create task forces or commissions mandated with studying an issue of statewide interest.  During the study's reporting period, Gov. Deval Patrick issued seven executive orders on subjects ranging from establishing a program to help disabled veteran business owners to the renaming of a state military base.   
“Executive orders are very seldom used in Massachusetts to enact significant policy or regulatory changes without the consent of the legislative branch,” said Ed Cafasso, a former veteran political reporter and editor who now runs the Boston office of Burson Marsteller, a global communications firm. 
For instance, in Feb. 2015, newly-elected Republican Gov. Charlie Baker held a press conference to announce he had established through executive order a new task force to study the reasons behind minority unemployment in Massachusetts.  Similarly, Baker issued an executive order in March to create a 21-member Judicial Nominating Committee to vet applicants for judicial and clerkship positions in the state and county courts.   Baker follows the tradition of a long line of governors in Massachusetts who employed the executive order for similar reasons.   His predecessor, Democrat Deval Patrick used executive orders to create a public artwork program and to encourage his administration to follow recommendations to improve environmental justice.</t>
  </si>
  <si>
    <t>All purchases above $25,000 require competitive bidding. 
 Amounts above $100,000 require a sealed bid. Starting July 1, 2015 purchases above $5000 will require competitive bidding.</t>
  </si>
  <si>
    <t>In practice, pension investment decision-makers are relatively protected from political interference. Still, the state-run pension system has been under scrutiny from politicians and political action groups to change its operations, with the goal being addressing expanding liability gaps that threaten the long-term viability of the funds. 
According to Arizona State Retirement System Communication Manager David Cannella, "Investment decisions are made for the benefit of ASRS membership and comply with Arizona statute."</t>
  </si>
  <si>
    <t>Collin Reischman, The Missouri Times, Jefferson City, Missouri, 24 April 2015, interview by phone.
Brad Ketcher, Ketcher Law Firm LLC, St. Louis, Missouri, 27 April 2015, interview by phone.
James Klahr, executive director, Missouri Ethics Commission, 1 May 2015, interview by email.
Commission Cases-Final Actions Search, Missouri Ethics Commission, accessed 27 April 2015, http://mec.mo.gov/EthicsWeb/Compliance/Compliance_CASearch.aspx
Joint Stipulation of Facts, Missouri Ethics Commission v. Ed Watkins, 17 June 2013, http://mec.mo.gov/Scanned/CasedocsPDF/14878.pdf</t>
  </si>
  <si>
    <t>Mississippi Secretary of State: www.sos.ms.gov/Elections-Voting/Documents/2015%20Lobbying%20Guide.pdf
Pamela Weaver - Director of Communications - Mississippi Secretary of State: e-mailed answers to questions - March 8, 2015
News articles:
Terri Herring: Lobbyist? - By Ronni Mott - Jackson Free Press  - March 27, 2013: www.jacksonfreepress.com/weblogs/jackblog/2013/mar/27/terri-herring-lobbyist/
Letter from the Mississippi Secretary of State's office to Terri Herring requesting she register as a lobbyist, per state law - Jackson Free Press - March 6, 2013: http://dev.jacksonfreepress.www.clients.ellingtoncms.com/documents/2013/apr/01/secretary-states-letter-terri-herring/
Gun fight in the Legislature - By Geoff Pender - The Clarion-Ledger - March 11,2015: http://www.clarionledger.com/story/news/2015/03/10/gun-fight-legislature/24733835/</t>
  </si>
  <si>
    <t>In practice, and by law/rule, civil service employees must undergo a very rigid testing/interview process which requires selection on the basis of merit, but the process has long been circumvented by hiring limited term employees or project employees.
The civil service process is governed by Wis. Stat. Ch. 230, particularly Wis. Stat. §§ 230.14 (recruitment), 230.15 (appointments/promotions), 230.16 (applications and examinations), and 230.25 (certification, appointments, and registers),  This process is overseen by the Office of State Employment Relations, and its administrative rules implement the provisions of the statutes. 
However, hiring individuals into project positions, rather than fulltime classified positions, is a way to enter the state workforce without the stringent civil service testing.</t>
  </si>
  <si>
    <t>Civil service hiring in West Virginia is almost always done in a professional manner and free from family connections or favoritism. There have been few grievances and no recent court cases challenging improper personnel practices. 
 In one exceptional case, the Charleston Gazette reported on a civil service case in which a “well-endowed” employee was promoted over several others who had more experience on the job and who promptly filed complaints with the Grievance Board. The board ruled in favor of the grievants, noting that the employee in question had spent considerable amounts of time in her boss’s office behind closed doors, raising suspicions about their conduct. 
 Sara Walker, director of the Division of Personnel, said personnel practices are carefully complied with. “At every step of the process, there are at least two review of the qualifications of applicants,” she said. “That doesn’t mean we don’t make mistakes, but we have a better chance of catching them with two reviews.”
  Lonnie Simmons, partner in the law firm DiTrapano Barrett DiPiero McGinley &amp; Simmons, said he had not litigated a case in which state workers had not been evaluated or hired following proper procedures and was not aware of any other litigation in that field.</t>
  </si>
  <si>
    <t>John Pirich, former state assistant attorney general, attorney for Honigman Miller firm specializing in election law and campaign finance, phone interview, June 5, 2015           
Fred Woodhams, campaign finance analyst, Bureau of Elections, email conversation, June 10, 2015                                                                                                                   Secretary of State Failure to File website                                                  http://mi.gov/sos/0,4670,7-127-1633_8723_41471---,00.html</t>
  </si>
  <si>
    <t>Patrick Condon, Political reporter, Star Tribune, St. Paul, Minnesota, 31 March 2015, St. Paul, Minnesota, in-person interview. 
 Gary Goldsmith, Executive Director, Minnesota Campaign Finance and Public Disclosure Board, 8 April 2015, St. Paul, Minnesota, email interview
 Jeremy Schroeder, Common Cause Minnesota, Executive Director, 30 March 2015, St. Paul, Minnesota, phone interview. 
 Rachel E. Stassen-Berger, Capitol Bureau Chief, Pioneer Press, 31 March 2015, St. Paul, Minnesota, in-person interview.
 Minnesota Statutes, Chapter 10A, Section 10A.01, 2014, https://www.revisor.mn.gov/statutes/?id=10a.01
 View Lobbyist Disbursement Reports, Minnesota Campaign Finance and Public Disclosure Board, accessed 11 May 2015, http://www.cfbreport.state.mn.us/rptViewer/viewRptsLob.php
 Principal Expenditures, Minnesota Campaign Finance and Public Disclosure Board, 16 May 2015, http://www.cfboard.state.mn.us/lobby/LobPrincipalExpend_Current.html</t>
  </si>
  <si>
    <t>All sources accessed on Feb. 1, 2015:
Interview, David Bernstein, political journalist, Boston Magazine, WGBH-TV,  Richmond, VA, Jan. 29, 30, 2015, by telephone and email 
State records: Senate candidate Debra Boronski failed to list political contributions on lobbyist disclosure forms
Peter Goonan, Reporter, Springfield Republican, Springfield, MA, Oct. 9, 2014
http://www.masslive.com/politics/index.ssf/2014/10/senate_candidate_debra_boronsk_1.html
Massachusetts Senate candidates Debra Boronski, Mike Franco, Eric Lesser ready for Election Day 2014 following lively, sometimes contentious race, Peter Goonan, Reporter, Springfield Republican, Springfield, MA, Nov. 3, 2014
http://www.masslive.com/politics/index.ssf/2014/11/massachusetts_senate_candidates_debra_boronski_mike_franco_eric_lesser_ready_for_election_2014.html
Massachusetts Secretary of State, Lobbying Division
http://www.sec.state.ma.us/lob/lobidx.htm
2015 lobbyist registrations filed on or after Jan. 1, 2015
http://www.sec.state.ma.us/LobbyistPublicSearch/
Lobbyist registration form handbook: http://www.sec.state.ma.us/LobbyistWeb/ReadMe/OnlineHelp/2010/03InstructionsLOB.pdf     Notification of Lobbyist and Client late filing alert from Secretary of State's computer system: 
http://www.sec.state.ma.us/LobbyistWeb/ReadMe/OnlineHelp/2010/06FilingAfterDeadline.pdf
Secretary of State, Lobbyist Division, Advisory Opinions Relating to Lobbying Activity
http://www.sec.state.ma.us/lob/loblao/loblao.htm</t>
  </si>
  <si>
    <t>There are no records of cases from the period of study that show employees being hired and evaluated on anything other than merit.
 Ron Jordan, executive director of the Virginia Governmental Employees Association and a former state employee in the executive and legislative branches and in the cabinet, said that human resources is very decentralized in Virginia, with a civil service system abandoned in the ‘80s. “The Department of Human Resources Management reviews and controls job classifications and pay bands,” he said, so agencies handle their own hiring and firing. But generally, there are personnel rules that deal with decisions and the Department of Human Resources Management serves a regulatory function and gives guidance for compliance.</t>
  </si>
  <si>
    <t>Charlie Brown, director of the Colorado Futures Center at Colorado University, who formerly served for 17 years as director of Colorado's Legislative Council Staff, during a Feb. 19, 2015, phone interview.
Former Denver Post journalist Tim Hoover whose reporting focused on the state budget, and who now works as communications director for the Colorado Fiscal Institute, during a Feb. 17, 2015, phone interview.
JBC Staff Documents, accessed April 27, 2015: http://www.tornado.state.co.us/gov_dir/leg_dir/jbc/2014-15/jbcstaffdocs.htm</t>
  </si>
  <si>
    <t>John Griffing, former staff director, Senate Budget Committee, Dec. 29, 2014, Sacramento, interview
H.D. Palmer, Deputy Director, Department of Finance, Jan. 12, 2015, Sacramento, email
Scott Graves, director of research, California Budget Project, Sacramento, Jan. 20, 2015, email
Department of Finance budget information, accessed on Apr. 19, 2015
www.ebudget.ca.gov
Senate Budget and Fiscal Review Committee accessed on Apr. 19, 2015
http://sbud.senate.ca.gov/budgetinformation
Assembly Budget Committee, accessed on Apr. 19, 2015
http://abgt.assembly.ca.gov/</t>
  </si>
  <si>
    <t>Chapter 58 on Purchase and Printing, Sec. 4a-57 stipulates that "(a) All purchases of, and contracts for, supplies, materials, equipment and contractual services, except purchases and contracts made pursuant to the provisions of subsection (b) of this section and public utility services as provided in subsection (e) of this section shall be based, when possible, on competitive bids or competitive negotiation."
Exceptions are for “minor nonrecurring and emergency purchases” of $10,000 or less, and for certain public utility services.
There are modified instructions for personal service agreements. Those for a year or less, for a cost of $20,000 or less “shall be based, when possible, on competitive negotiation or competitive quotations.”
Personal service agreements of between $20,000 and $50,000 “shall be based on competitive negotiation or competitive quotations” unless the “state agency determines that a sole source purchase is required,” and it receives an exemption from the secretary of the state budget office.
Agreements of more than $50,000 have a stricter set of standards, and also may apply for a waiver from the budget chief.</t>
  </si>
  <si>
    <t>Interview with Md. Ethics Commission executive director Michael Lord, by telephone, 3/12/15 
Interview with Michael Dresser, Baltimore Sun veteran political reporter by telephone 3/21/15. 
Interview with Bryan Sears, Daily Record, by telephone 3/15/15
Sample lobbyist disclosure form here: https://lobby.ethics.state.md.us/print/registration_print.cfm?regID=11744 accessed 4/29/15; 
Link to lobbyist search function in Maryland Ethics Commission website: https://lobby.ethics.state.md.us/publishedreports/search_regs.cfm accessed 4/29/15</t>
  </si>
  <si>
    <t xml:space="preserve">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Jay Barth, Professor of Politics at Hendrix College, February 7, 2015, telephone interview. 
State transparency website, accessed February 16, 2015, transparency.arkansas.gov. </t>
  </si>
  <si>
    <t>The Job Classification system, under which the Department of Human Resources Classification Division is responsible “for objectively and accurately defining and evaluating the duties, responsibilities, tasks and accountability level of a job,” ensures that workers will be hired and evaluated according to professional criteria. 
 The collective bargaining agreement and the union police the classification system on behalf of the employees.</t>
  </si>
  <si>
    <t>Karen McLaughlin, Children's Action Alliance Director of Budget and Research and former Department of Economic Security Financial Services Administrator, telephone interview 2/19/2015
FY2015 Appropriations Report, Accessed May 7, 2015
 http://www.azleg.gov/jlbc/15AR/FY2015AppropRpt.pdf
FY2016 Baseline Book, Accessed May 7, 2015
http://www.azleg.gov/jlbc/16baseline/16BaselineLinks.pdf</t>
  </si>
  <si>
    <t>According to state law in Colorado, " (1) contracts shall be awarded by competitive sealed bidding except as otherwise provided (...)" (C.R.S. 24-103-202). 
Colorado’s code of ethics for procurement also states that anyone whom the state of Colorado employs who purchases goods and services, or is involved in the purchasing process for the state shall "provide an environment where all business concerns, large or small, majority or minority owned, are afforded an equal opportunity to compete for State of Colorado business.”</t>
  </si>
  <si>
    <t>At-will employees, usually political appointees, are appointed and serve at the pleasure of the appointing authority. The appointing authority may appoint the person he/she believes is the best person for the job. In state government, 37 percent of employees are appointment and 63 percent are career service employees.
Career service employees are hired and work on the basis of their relative ability, knowledge, and skills. They are subject to and may appeal employment-related decisions through the career service system.
During the study period there has been no documented instances where the hiring and evaluation of career service employees have not been based on professional criteria qualifications and transparent benchmarks.</t>
  </si>
  <si>
    <t>March 11 phone interview with Gregg Erickson, founder of the Alaska Budget Report and Erickson &amp; Associates, former Director of Research at the Alaska Legislature;
Department of Transportation and Public Facilities FY2016 Governor's Amended Budget Proposal, Component Detail (https://www.omb.alaska.gov/ombfiles/16_budget/Trans/Amend/16compdetail_trans.pdf), accessed March 12, 2015; 
FY2016 Operating Budget House Technical Amendment Proposals with Details (http://www.legis.state.ak.us/basis/get_documents.asp?session=29&amp;docid=2777), accessed March 13, 2015;</t>
  </si>
  <si>
    <t>The State’s Position Classification Plan, outlined on the Texas State Auditor’s website, provides the salary structure and job structure for classified employees in state agencies and serves as a guideline for state agency use. As described on the auditor’s job description site, the guide gives general duties and responsibilities of each position, levels of complexity and examples of type of work performed.  
Since the needs of each agency are different, agencies are expected to use the plan as a guide for more specific job descriptions, according to the auditor.</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</si>
  <si>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Feb.23, 2015</t>
  </si>
  <si>
    <t>Jonathan Wayne, Executive Director, Maine Ethics Commission, 20 January 2015, Augusta, Maine, in person interview.
 Agenda Item #4, Maine Ethics Commission Meeting Minutes, 29 July 2013. http://www.maine.gov/ethics/pdf/agenda4_007.pdf
 2015 Registration: Lobbyist, Beth Ahearn, Maine Conservation Voters, accessed March 13, 2015, https://secure.mainecampaignfinance.com/PublicSite/SearchPages/FilingAmendmentSelect.aspx?FilingID=142199</t>
  </si>
  <si>
    <t>The state revamped its civil service laws when Gov. Bill Haslam signed the Tennessee Excellence, Accountability and Management (TEAM) Act in 2012. Haslam pushed for the legislation. 
 The new hiring system required a complete overhaul of the employee performance evaluation system and the implementation of the SMART goals, which gave employees performance standards and expected outcomes that were “specific, measurable, achievable, relevant and time sensitive.” The new system also required each state agency to define a specific set of job skills and abilities for each position.
 The governor hailed it as a way for employees to be truly evaluated by professional criteria. But there are questions about whether all the subjectivity was taken out of the evaluation process.
 One state lawmaker who frequently advocates for state employees says he’s not sure that workers are hired and evaluated according to professional criteria since the overhaul of the laws — a move he called the destruction of civil service. 
 Rep. Craig Fitzhugh, a Democrat, says the transition from the old system to the new one has not gone smoothly and without much review by the state legislature. He said the system could work, but it has not been set up properly. 
 “There has not been proper training,” Fitzhugh said. “There has not been proper disclosure about what the criteria are for hiring an employee or grading an employee or demoting an employee or reviewing an employee. So I’m really concerned about how that’s going to be going into the future, so it doesn’t turn into a situation where — unfortunately we’ve had in this state years ago — for lack of a better term, the good ol’ boy network where you promote your friends or those close to you without objective standards.”
 A survey by the Tennessee State Employee Association, which was released in March of 2015, found that 87% of respondents believe the SMART Performance Evaluation is subjective. That same survey indicated that 79.4% of the workers who responded said that they could not be evaluated higher than a 3 on a 5-point scale, with 1 being the lowest and 5 being the highest. 
 The TEAM Act is what established the performance evaluation criteria for state employees, said Ashley Fuqua, a legislative liaison and spokeswoman for the Department of Human Resources. 
 Not all employees received evaluations prior to 2012, she said, but they do now. She said Department of Human Resources Commissioner Rebecca Hunter thought it was important that every employee get an evaluation.</t>
  </si>
  <si>
    <t>John Steffen, Kentucky Executive Branch Ethics Commission, executive director, 23 December 2014,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John Schaaf, Kentucky Legislative Branch Ethics Commission, assistant director and general counsel, 31 December 2014, Frankfort, Kentucky, phone interview.
Bryan Sunderland, Kentucky Chamber of Commerce, senior vice president of public affairs, 21 January 2015, Frankfort, Kentucky, phone interview.
2014 and 2013 administrative actions page, Kentucky Executive Branch Ethics Commission, no date, http://ethics.ky.gov/Pages/AdministrativeActions.aspx, accessed 22 January 2015.</t>
  </si>
  <si>
    <t>Carmine Boal, chief clerk, Iowa House of Representatives, Jan. 30, 2015, telephone interview
Kathy Stachon, Senate lobbyist clerk, Office of the Secretary of the Senate, Feb. 16, 2015, telephone interview
Joint Rules Governing Lobbyists, Iowa Legislature, accessed April 21, 2015
https://www.legis.iowa.gov/docs/ChamberRules/JointRulesGoverningLobbyists.pdf</t>
  </si>
  <si>
    <t>No evidence could be found of civil-service hiring failing to live up to professional criteria, and two sources interviewed for this investigation -- one of whom is a non-state employee who represents state employees, and the other of whom leads the Civil Service Commission -- said they believe civil servants are hired and evaluated based on professional criteria, qualifications and transparent benchmarks.
 Qualifications are spelled out in detail in job descriptions that are available on the Bureau of Human Resources website. The state Employee Handbook lists two methods used for evaluations: the Performance Planning and Review System and the Accountability and Competency Evaluation System.</t>
  </si>
  <si>
    <t>Carol Williams, executive director of the Governmental Ethics Commission, telephone interview March 11, 2015.                                          
Dale Goter, lobbyist for city of Wichita, tleephone interview April 16, 2015                                                      
Governmental Ethics Commission annual report: http://ethics.ks.gov/GECSummaries/Annual%20Report%202014.pdf                         
Newspaper search, Jan. 1, 2103-present</t>
  </si>
  <si>
    <t>A classification compensation system establishes minimal criteria for most jobs, including the education and experience level.
"I think the state does a fairly good job of matching up the qualifications with the criteria for employment," said Washington. However, there are clearly danger areas. 
The S.C. Department of Social Services, for example, "does not require that new caseworkers have college degrees in social work or a behavioral science, nor does it, as an alternative, require previous relevant experience," Washington said.
That revelation came from an August, 2014 report from the S.C.. Legislative Audit Council, following a number of sobering stories involving the deaths of children who had been abused, neglected or in some cases killed.
Also, because South Carolina has a cabinet form of government, it often takes more training and education to work at a state agency than to lead one. Agency heads are appointed by the Governor, and it’s the Executive branch’s call as to whether they are qualified or not.
The state jobs that aren’t classified “are the ones that you would hope would be the most qualified people,” said Sam Griswold of the State Retirees Association of South Carolina. “That’s the agency heads and deputy heads of state agencies. Oftentimes, there are not criteria for them.”</t>
  </si>
  <si>
    <t>Interview: Julia Vaughn, policy director, Common Cause-Indiana, Jan. 22, 2015, by phone.
 Interview: Ed Feigenbaum, attorney and owner of INGroup, Noblesville-based firm that provides resources and information about federal and state governments, Feb. 2, 2015, by phone. 
 Interview: Charles W. Harris, executive director, Indiana Lobby Registration Commission, Feb. 2, 2015, by phone.</t>
  </si>
  <si>
    <t>David Weisbaum, director, Index Department, Illinois Secretary of State, interview by phone March 25, 2015. 
Illinois Secretary of State website - lobbyist activities, accessed March 25, 2015 http://www.cyberdriveillinois.com/departments/index/lobbyist/home.html
Quad City Tims, "Former Quinn Ag Chief become lobbyist" , Kurt Erickson, March 13, 2015, http://qctimes.com/news/local/government-and-politics/former-quinn-ag-chief-becomes-lobbyist/article_66891a7c-e7cf-5a37-a1a4-67b242ab8cbb.html
Lobbyist Expenditure Report - Robert Flider, Illinois Secretary of State, March 18, 2015, http://www.ilsos.gov/lobbyistsearch/expenditurepdf?entId=7505&amp;regYear=2015&amp;reportType=5&amp;amendNumber=0&amp;fileType=Original&amp;webDataXmlId=328035</t>
  </si>
  <si>
    <t>Civil servants are required to take tests in their areas of potential employment and to be rated. If they are seeking a position in, say, engineering or accounting, they are required to have the necessary professional degrees and experience.
Deborah Dawson, the state director of human resources, says that the state law requiring civil-service testing and evaluation according to professional criteria has been effective.
John Simmons, executive director of the nonprofit Rhode Island Public Expenditure Council, says the system works for the most part, though there still is leeway when hiring unclassified, nonunion positions. However, he could not point to any specific abuses or problems.</t>
  </si>
  <si>
    <t>Brad Shannon, editorial writer and former statehouse reporter for The Olympian, phone interview 3/20/2015;
Thomas Shapley, spokesman for Washington State Auditor's Office, email interview 4/15/2015
Audit reports with findings, accessed May 11, 2015 
http://portal.sao.wa.gov/ReportSearch/?IsAdv=1
"Federal agents serve search warrant at state Auditor Troy Kelley’s Tacoma home" Sean Robinson, The News Tribune, 3/18/2015 http://www.thenewstribune.com/2015/03/18/3696014_federal-agents-serve-search-warrant.html?rh=1
"State auditor’s office hands over records to feds after his home is searched" Jim Brunner and Joseph O'Sullivan, Seattle Times, 3/20/2015 http://www.seattletimes.com/seattle-news/politics/state-auditors-office-hands-over-records-to-feds/
"Auditor Troy Kelley indicted by feds, will go on leave" Mike Carter and Joseph O'Sullivan, The Seattle Times, 4/16/2015 
 http://www.seattletimes.com/seattle-news/politics/state-auditor-troy-kelley-indicted-on-tax-evasion-charges/</t>
  </si>
  <si>
    <t>Ben Ysursa, Idaho Secretary of State, interviewed Thursday, Dec. 18, 2014, at his office at the Idaho Capitol
 Tim Hurst, Chief Deputy Idaho Secretary of State, interviewed Friday, Tuesday, Dec. 23, 2014, in his office at the Idaho Capitol; and again on April 13, 2015,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lobbyist registration form, Idaho Secretary of State’s website, accessed Jan. 31, 2015, http://www.sos.idaho.gov/elect/lobbyist/2015_L1.pdf
 Typical Idaho lobbyist’s annual report/financial disclosure, from Idaho Secretary of State’s website, accessed Jan. 31, 2015, http://www.sos.idaho.gov/elect/lobbyist/2014/Annual/3779_scanned.pdf
 Idaho Lobbyists Reporting Manual, Idaho Secretary of State's website, accessed April 26, 2015, http://www.sos.idaho.gov/elect/lobbyist/2015/2015_Lobbyist_Reporting_Manual.pdf Lobbyist Information, Idaho Secretary of State's website, accessed april 26, 2015, http://www.sos.idaho.gov/elect/lobbyist/index.html</t>
  </si>
  <si>
    <t>As Retirement Systems of Alabama Chief Investment Officer Marc Green put it, “No matter what you do, there’s always some politics.” But Green stressed that the vast majority of the RSA’s investments are in equity stocks chosen by a team based on unbiased analysis.
Still, some of the RSA’s individual investments, such as in real estate, are rooted in political reasoning, or at least economic reasoning, in addition to a straight analysis of the percentage return likely on RSA’s funds. The RSA’s state investment policy includes a statement that, “a stronger Alabama equates to a stronger Retirement System, and as such, investments in Alabama businesses are encouraged to the extent the investment meets the criteria delineated by this policy statement.” 
David Bronner, the RSA’s chief executive director and driver of many of those investment choices, has said some of those decisions were intended to promote tourism in the state, including development of the Robert Trent Jones Golf Trail, or recruit industry to the state, including when Bronner offered Hyundai $10 million in free advertising on TV stations owned by the RSA as part of the incentive package to persuade the company to build a plant in Alabama. Alabama’s bid for that company was successful.
Investments in real estate are limited to 15 percent of the RSA’s portfolio and alternative investments, including venture capital, are capped at 10 percent.  But those are the investments that get the most attention when their returns are below average. In 2014, the Alabama Supreme Court dismissed a suit filed by two state employees against Bronner and the Boards of Control alleging the philosophy of investing in Alabama violated the “Prudent Man Rule” set out in state law. The employees, who sought to pursue a case on behalf of all state works, alleged that RSA officials were not doing their fiduciary duty if they made an investment they believed would not bring the highest return possible. The Supreme Court in its dismissal cited sovereign immunity and separation of powers.  While Bronner also has faced public criticism for some of the investment choices, he stands by his philosophy of investing in Alabama. He told al.com reporter Michael Tomberlin in a 2013 interview, “If I’m going to take licks in real estate, I would rather do it at home so that when I’m toes up and dead, the state of Alabama has something better.”</t>
  </si>
  <si>
    <t>Martha Mavredes, Auditor of Public Accounts, 18 February 2015, Richmond, Virginia, interviewed by email.
G. Douglas Bevelacqua, former director of the state inspector general’s Behavioral Health and Human Services Division, 10 March 2015, interview by phone.
Proposed Work Plan, Auditor of Public Accounts presentation to the Joint Legislative and Audit Review Commission, 12 May 2014. http://jlarc.virginia.gov/Meetings/May14/APAwrkpln15.pdf
June Jennings, Virginia Inspector General, 19 February 2015, Richmond, Virginia, interview by phone.
“IG Morehart leaving position,” Travis Fain, Daily Press, 9 May 2014. http://articles.dailypress.com/2014-05-09/news/dp-nws-morehart-inspector-resign-20140509_1_inspector-general-former-fbi-agent-austin-gus
“Investigator in death of Sen. Creigh Deeds’s son resigns, citing censorship in his report,” Rachel Weiner, 4 March 2014. http://www.washingtonpost.com/local/virginia-politics/virginia-mental-health-investigator-resigns/2014/03/04/aeb5303a-a3c6-11e3-a5fa-55f0c77bf39c_story.html
“Potential lawsuit a step toward system shift, Deeds says,” K. Burnell Evans, The Roanoke Times, 17 May 2014. http://www.roanoke.com/news/virginia/potential-lawsuit-a-step-toward-system-shift-deeds-says/article_3d7ad000-de40-11e3-b2a7-0017a43b2370.html
“Lack of accountability faulted in Deeds tragedy,” K. Burnell Evans, The Daily Progress, Charlottesville, Va., 28 March 2014. http://www.dailyprogress.com/news/lack-of-accountability-faulted-in-deeds-tragedy/article_489f48f0-b6ed-11e3-b1b7-0017a43b2370.html
“Report: Ken Cuccinelli underling acted ‘inappropriately,’” James Hohmann, POLITICO, 15 October 2013. http://www.politico.com/story/2013/10/ken-cuccinelli-aide-98332.html
“Auditors find 93 problems at Va. conservation agency,” Julian Walker, The Virginian-Pilot, 9 June 2014. http://hamptonroads.com/2014/06/auditors-find-93-problems-va-conservation-agency</t>
  </si>
  <si>
    <t>Nebraska State Law 32, Section 203; effective 1994
http://nebraskalegislature.gov/laws/statutes.php?statute=32-203</t>
  </si>
  <si>
    <t>Les Kondo, Hawaii State Ethics Commission, executive director, Honolulu, Hawaii, 2 February 2015, telephone 
 List of Lobbyist Registration Statements, Hawaii State Ethics Commission, accessed 11 February 2015, http://ethics.hawaii.gov/lobreg/
 Ian Lind, longtime investigative and government reporter, 22 April 2015, Honolulu, Hawaii, email and telephone
 2015-2016 Lobbyist Registration Statements, Hawaii State Ethics Commission, accessed 11 February 2015, http://ethics.hawaii.gov/1516lobreg/
 Sample lobbyist registration form, Hawaii State Ethics Commission, 11 April 2014, http://files.hawaii.gov/ethics/lobreg/1516/Kfx10-9032.pdf</t>
  </si>
  <si>
    <t>No such law exists.
Missouri Revised Statutes, 1939, Chapter 28.030, amended 1945, 1947, 1961, http://www.moga.mo.gov/mostatutes/stathtml/02800000301.html</t>
  </si>
  <si>
    <t>No such law exists.
Lisa Kimmet, Elections and Government Services, Office of Montana Secretary of State Linda McCulloch, Deputy, 3 February 2014, email, Helena, MT</t>
  </si>
  <si>
    <t>Auditor Doug Hoffer, personal interview Jan. 21, 2015.
Former Auditor Elizabeth Ready telephone interview Feb. 10, 2015.
Allen Gilbert, Ex. Dir VT ACLU, email Feb. 10, 2015.</t>
  </si>
  <si>
    <t>Title 23, Chapter 15, Section 211 of the Mississippi Code; ELECTION OFFICIALS; Board of election commissioners and registrar; elections training seminar; certification of seminar participants; compensation of commissioners attending seminar; authorization by Secretary of State of additional training days; comprehensive poll worker training program; computer skills training and refresher courses for circuit clerks
http://law.justia.com/codes/mississippi/2013/title-23/chapter-15/article-7/section-23-15-211
Title 23, Chapter 15, Section 813 of the Mississippi Code; DISCLOSURE OF CAMPAIGN FINANCES; Civil penalty for failure to file campaign finance disclosure report; notice to candidate of failure to file; assessment of penalty by Secretary of State; hearing; appeal
http://law.justia.com/codes/mississippi/2013/title-23/chapter-15/article-23/section-23-15-813
Title 23, Chapter 15, Section 903 of the Mississippi Code; REGULATION OF ELECTIONS; Procedure for filing complaint of violation of election lawhttp://law.justia.com/codes/mississippi/2013/title-23/chapter-15/article-27/section-23-15-903
Campaign Finance Guide, Mississippi Secretary of State.
https://www.sos.ms.gov/Elections-Voting/Documents/2014 Campaign Finance Guide.pdf</t>
  </si>
  <si>
    <t>West Virginia Code 6B-2-2(a) General Powers and Duties, complete through 2014.
http://www.legis.state.wv.us/WVCODE/ChapterEntire.cfm?chap=06b&amp;art=2&amp;section=2#02
Confirmed with Rebeca Stepto, executive director, WV Ethics Commission, email interview Jan. 15, 2015, from her office in Charleston WV.</t>
  </si>
  <si>
    <t>Minnesota Statutes, Chapter 10A, Section 10A.02, 2014, https://www.revisor.mn.gov/statutes/?id=10A.02
Minnesota Statutes, Chapter 211B, Section 211B.32, 2014 https://www.revisor.leg.state.mn.us/statutes/?id=211B.32
Minnesota Statutes, Chapter 211B, Section 211B.36, https://www.revisor.leg.state.mn.us/statutes/?id=211B.36</t>
  </si>
  <si>
    <t>Under Iowa Code, members of the General Assembly are required to file personal financial disclosure forms, which should include lists of businesses, occupations, professions and income sources that provide more than $1,000 annually. Income of spouses that is earned solely by the spouse does not need to be reported. Families are not required to file forms. The forms are required by April 30 of any year in which a person has held a qualifying state position.
Under 68B.35A,all financial disclosure forms must be uploaded online on the legislative internet site, as well as sent to the Secretary of State who has to post them on their internet site.</t>
  </si>
  <si>
    <t>A 100 score is earned if the decision-makers of the state-run pension funds always operate with independence from any branch of the state government, making investment and fund-management decisions without fear or favor. 
A 50 score is earned if the decision-makers' independence is occasionally restricted, or they occasionally make decisions based on fear or favor (e.g. public criticism or praise by state officials).
A 0 score is earned if the decision-makers' independence is regularly restricted, and decisions are frequently made based on fear or favor.</t>
  </si>
  <si>
    <t>Within seven calendar days after the first session day in January of the Indiana General Assembly each year, every member of the legislature or candidate for that office must file a written statement of economic interests for the previous calendar year. While the statements must include information about the economic interests of the legislator’s family members, those family members are not required to file economic interest statements with the principal clerk of the House or secretary of the Senate.
Indiana Code 2-2.1-3-2 of the state legislative ethics code requires each lawmaker to statements of economic interests and for them to be posted online on the Indiana General Assembly’s website. Before this revision, only the House members posted their forms online, although the senators’ made their forms available upon request. Now, all of the representatives’ and senators’ forms are posted online.</t>
  </si>
  <si>
    <t>Michigan Campaign Finance Act 1976, Michigan Code Section 169.215      http://www.legislature.mi.gov/(S(q3cjhbqfiyqh1lzaozuqevw5))/mileg.aspx?page=getobject&amp;objectname=mcl-Act-388-of-1976&amp;query=on&amp;highlight=contributions 
Administrative Procedures Act 1969, PA 306, Michigan Code Sections 24.271 to 24.287 http://www.legislature.mi.gov/(S(q3cjhbqfiyqh1lzaozuqevw5))/mileg.aspx?page=getObject&amp;objectName=mcl-Act-306-of-1969</t>
  </si>
  <si>
    <t>No such law exists.
RCW 42.52.360, 1994, Authority of Executive Ethics Board, 2013 
http://apps.leg.wa.gov/rcw/default.aspx?cite=42.52.360
RCW 42.52.320, 1994, Authority of legislative ethics board, 1994 
http://apps.leg.wa.gov/rcw/default.aspx?cite=42.52.320
RCW 42.52.370, 1994, Authority of commission on judicial conduct, 1994 
http://apps.leg.wa.gov/rcw/default.aspx?cite=42.52.370</t>
  </si>
  <si>
    <t>Maryland Annotated Code Oct. 2014, Election Law Article, Title 13-604.1,http://www.elections.state.md.us/laws_and_regs/documents/cw_regulations.pdf, 
Maryland Annotated Code, Oct. 2014 Criminal Procedure Article, Sections 14-101 thru 14-114. http://bit.ly/1KAmxcE and in particular 107 which outlines the scope of the state prosecutor's investigatory powers, to include election laws.</t>
  </si>
  <si>
    <t>Office of the State Inspector General law, 2011. Section 309. http://law.lis.virginia.gov/vacode/title2.2/chapter3.2/section2.2-309/
Virginia Conflict of Interest and Ethics Advisory Council law, 2014. Section 356. http://law.lis.virginia.gov/vacode/title30/chapter56/section30-356/
Executive Order 2: Personnel Directive Prohibiting the Receipt of Certain Gifts; Establishment of Executive Branch Ethics Commission, Gov. Terry McAuliffe, signed 11 January 2014, revised 13 February 2015. https://governor.virginia.gov/media/3605/executive-order-2-revised-nosig.pdf
Courts of Record law, 1971. http://law.lis.virginia.gov/vacode/title17.1/chapter9/section17.1-902/</t>
  </si>
  <si>
    <t>All sources accessed on Jan. 17, 2015:
Massachusetts General Laws Ch. 56 on Violations of Elections Law, Sections 59, 60:
https://malegislature.gov/laws/generallaws/parti/titleviii/chapter56
Massachusetts Code of Regulations, 56.02 on Complaint, 56. 03 on Investigation; Consultation; Report
http://www.mass.gov/courts/docs/lawlib/900-999cmr/950cmr56.pdf
The Code of Massachusetts Regulations establish a procedure for the investigation and punishment of violations of election laws.</t>
  </si>
  <si>
    <t>The legislature has to file an asset disclosure form. This includes all contracts the person has with family members, but the family member does not have to file his/her own asset disclosure form.
  (5 ILCS 420/3A-30) 
  Sec. 3A-30. Disclosure. 
  (a) Upon appointment to a board, commission, authority, or task force authorized or created by State law, a person must file with the Secretary of State a disclosure of all contracts the person or his or her spouse or immediate family members living with the person have with the State and all contracts between the State and any entity in which the person or his or her spouse or immediate family members living with the person have a majority financial interest. 
  (b) Violation of this Section is a business offense punishable by a fine of $1,001. 
  (c) The Secretary of State must adopt rules for the implementation and administration of this Section. Disclosures filed under this Section are public records. 
 (Source: P.A. 93-615, eff. 11-19-03.)
  (5 ILCS 420/Art. 4A heading)
 ARTICLE 4A. DISCLOSURE OF ECONOMIC INTERESTS
 (5 ILCS 420/4A-101) (from Ch. 127, par. 604A-101)
  Sec. 4A-101. Persons required to file: 
  (a) Members of the General Assembly and candidates for nomination or election to the General Assembly.
 (5 ILCS 420/4A-102) (from Ch. 127, par. 604A-102) 
  Sec. 4A-102. The statement of economic interests required by this Article shall include the economic interests of the person making the statement as provided in this Section. The interest (if constructively controlled by the person making the statement) of a spouse or any other party, shall be considered to be the same as the interest of the person making the statement. Campaign receipts shall not be included in this statement. 
  (a) The following interests shall be listed by all
 persons required to file:
  (1) The name, address and type of practice of any
 professional organization or individual professional practice in which the person making the statement was an officer, director, associate, partner or proprietor, or served in any advisory capacity, from which income in excess of $1200 was derived during the preceding calendar year;
  (2) The nature of professional services (other
 than services rendered to the unit or units of government in relation to which the person is required to file) and the nature of the entity to which they were rendered if fees exceeding $5,000 were received during the preceding calendar year from the entity for professional services rendered by the person making the statement.
  (3) The identity (including the address or legal
 description of real estate) of any capital asset from which a capital gain of $5,000 or more was realized in the preceding calendar year.
  (4) The name of any unit of government which has
 employed the person making the statement during the preceding calendar year other than the unit or units of government in relation to which the person is required to file.
  (5) The name of any entity from which a gift or
 gifts, or honorarium or honoraria, valued singly or in the aggregate in excess of $500, was received during the preceding calendar year.
  (b) The following interests shall also be listed by
 persons listed in items (a) through (f), item (l), item (n), and item (p) of Section 4A-101:
  (1) The name and instrument of ownership in any
 entity doing business in the State of Illinois, in which an ownership interest held by the person at the date of filing is in excess of $5,000 fair market value or from which dividends of in excess of $1,200 were derived during the preceding calendar year. (In the case of real estate, location thereof shall be listed by street address, or if none, then by legal description). No time or demand deposit in a financial institution, nor any debt instrument need be listed;
  (2) Except for professional service entities, the
 name of any entity and any position held therein from which income of in excess of $1,200 was derived during the preceding calendar year, if the entity does business in the State of Illinois. No time or demand deposit in a financial institution, nor any debt instrument need be listed.
  (3) The identity of any compensated lobbyist with
 whom the person making the statement maintains a close economic association, including the name of the lobbyist and specifying the legislative matter or matters which are the object of the lobbying activity, and describing the general type of economic activity of the client or principal on whose behalf that person is lobbying.
  (c) The following interests shall also be listed by
 persons listed in items (g), (h), (i), and (o) of Section 4A-101:
  (1) The name and instrument of ownership in any
 entity doing business with a unit of local government in relation to which the person is required to file if the ownership interest of the person filing is greater than $5,000 fair market value as of the date of filing or if dividends in excess of $1,200 were received from the entity during the preceding calendar year. (In the case of real estate, location thereof shall be listed by street address, or if none, then by legal description). No time or demand deposit in a financial institution, nor any debt instrument need be listed.
  (2) Except for professional service entities, the
 name of any entity and any position held therein from which income in excess of $1,200 was derived during the preceding calendar year if the entity does business with a unit of local government in relation to which the person is required to file. No time or demand deposit in a financial institution, nor any debt instrument need be listed.
  (3) The name of any entity and the nature of the
 governmental action requested by any entity which has applied to a unit of local government in relation to which the person must file for any license, franchise or permit for annexation, zoning or rezoning of real estate during the preceding calendar year if the ownership interest of the person filing is in excess of $5,000 fair market value at the time of filing or if income or dividends in excess of $1,200 were received by the person filing from the entity during the preceding calendar year.
  For the purposes of this Section, the unit of local government in relation to which a person required to file under item (o) of Section 4A-101 shall be the unit of local government that contributes to the pension fund o</t>
  </si>
  <si>
    <t>Louisiana Revised Statutes 18:64. Attorney general as legal adviser to registrar, passed 1976, effective Jan. 1, 1978.
http://legis.la.gov/lss/lss.asp?doc=81677&amp;showback= 
Louisiana Revised Statutes 18: 1353. Secretary of state; powers and duties; voting machines; voter registration. Effective Jan. 1, 1978. Amended 1983, 1995, 1997, 2001, 2004, 2006, 2007 and 2014
http://www.legis.la.gov/Legis/Law.aspx?p=y&amp;d=81373</t>
  </si>
  <si>
    <t>In practice, pension investment decision-makers are protected from political interference.</t>
  </si>
  <si>
    <t>Maine Revised Statutes Title 21-A, Chapter 9, Section(s) 737-A, 1993
http://www.mainelegislature.org/legis/Statutes/21-A/title21-Asec737-A.html</t>
  </si>
  <si>
    <t>John Dougall. Utah State Auditor, in-person interview on February 26, 2015, Salt Lake City. 
Interview with Richard Ellis, Utah State Treasurer, in-person intereview April 8, 2015, Salt Lake City. 
Steve Allred, Deputy Director, Office of Legislative Fiscal Analyst, email response to questions, April 9, 2015.
To view actions of the State Auditors office, go to this link:http://auditor.utah.gov/news/, Accessed June 10, 2015.
February List of Delinquent Filers Among Utah’s Local
Government Entities,State Auditor News Release, March 5, 2014, auditor.utah.gov/wp-content/uploads/sites/6/2013/05/State-Auditor-PR-Delinquent-Local-Government-Filers-Update-3-5-2014-Final.pdf. Accessed June 10, 2015.
Office of the Utah State Auditor Releases a Special Financial Audit
of the Department of Alcoholic Beverage Control, Utah State Auditor News Release May 26, 2015, http://auditor.utah.gov/wp-content/uploads/sites/6/2013/05/News-Release-Office-of-the-Utah-State-Auditor-Special-Financial-Audit-Report-No.-15-01-Department-of-Alcoholic-Beverage-Control.pdf, Accessed June 10, 2015.
Department of Alcoholic Beverage Control Audit, Report 13-31. Utah State Auditor, Salt Lake City. http://financialreports.utah.gov/saoreports/2013/13-31DABCFinancialMay-Nov2013AlcoholicBeverageControl,Departmentof.pdf, Accessed June 10, 2015.
Auditor raises flags about Utah retirement system, Lee Davidson, Salt Lake Tribune, Feb. 27, 2013, http://www.sltrib.com/sltrib/politics/55904262-90/audit-dougall-grama-open.html.csp. Accessed May 9, 2015.
Audit: Utah liquor stores not selling fast enough, Associated Press published in Washington Times, Michelle Price, Nov. 18, 2014, http://www.washingtontimes.com/news/2014/nov/18/audit-utah-liquor-stores-not-selling-fast-enough/?page=all, Accessed June 10, 2015.
An auditor with an eagle eye, Deseret News, Lee Benson. Jan. 1, 2014.
http://www.deseretnews.com/article/865593374/An-auditor-with-an-eagle-eye.html?pg=all, Accessed June 11, 2015.
Performance report of the Ofice of Legislative Auditor General, Compendium of Budget Information,  http://le.utah.gov/lfa/reports/cobi2015/LI_AFA.htm#performanceTab. Accessed June 11, 2015.</t>
  </si>
  <si>
    <t>Kentucky Administrative Regulations Title 31, Chapter 6, Section 10, 2004, http://www.lrc.ky.gov/kar/031/006/010.htm, accessed 5 February 2015. 
Kentucky Revised Statutes Chapter 13B, Section 20, 2012, http://www.lrc.ky.gov/Statutes/statute.aspx?id=40930, accessed 5 February 2015. 
Mitchel Denham, Kentucky Attorney General's Office, assistant deputy attorney general of the criminal division and special prosecutors, 14 January 2015, Frankfort, Kentucky, phone interview.
Lynn Zellen, Kentucky Office of Secretary of State, communications director, 2 February 2015, Frankfort, Kentucky, email interview.</t>
  </si>
  <si>
    <t>Vicki Hearing, Communications Manager, State of Wisconsin Investment Board, email interviews Feb. 16, 18, and 20, 2015.
"Independent reports praise SWIB," Wisconsin State Journal, By Judy Newman, 1/9/2013 http://host.madison.com/business/independent-reports-praise-swib/article_18eaa3e0-5a76-11e2-8df4-0019bb2963f4
Legislative Audit Bureau report, SWIB, July 2014, http://legis.wisconsin.gov/lab/reports/14-9highlights.pdf
State of Wisconsin Investment Board, Placement Agent Policy, accessed on 3/3/3015,
http://www.swib.state.wi.us/private_equity.pdf
State of Wisconsin Investment Board, WRS Performance 2014, accessed on 3/3/2015, http://www.swib.state.wi.us/performance.aspx
State of Wisconsin Investment Board, WRS Opportunities, accessed on 3/3/3015,
http://www.swib.state.wi.us/opportunities.aspx
"Alternatives for Administering the Wisconsin Retirement System: Current Policy versus Total Retirement Outsourcing," La Follette Workshop in Public Affairs
May 2012,  http://www.mppoainfo.com/news/WRS.pdf+G18</t>
  </si>
  <si>
    <t>K.S.A. 25-4158c Election campaign finance, 1981: http://ethics.ks.gov/statsandregs/25-4158.html                                                                                                                                
"Brownback signs election bill, gives Kobach prosecutorial powers" by Bryan Lowry, June 8, 2015, Wichita Eagle: http://www.kansas.com/news/politics-government/article23498689.html</t>
  </si>
  <si>
    <t>Bob Kuchera, Employee representative, Wyoming Public Employees Association, May 7, 2015, phone. 
Wyoming Retirement System Summary 2014, Wyoming Retirement System website, 2014, accessed June 9, 2015
http://retirement.state.wy.us/home/reports.html                                                                         
WRS Investments page, Wyoming Retirement System website, May 11, 2015
http://retirement.state.wy.us/investments/index.html</t>
  </si>
  <si>
    <t>Iowa Administrative Code 721 - 21.25(50) "Secretary of State — Administrative Recounts," Iowa Administrative Code updated as of April 2015, https://www.legis.iowa.gov/docs/ACO/agency/04-15-2015.721.pdf
Iowa Administrative Code 721 - 28.3(48A) "Secretary of State — Duplicate and multiple voter registration," Iowa Administrative Code updated as of April 2015, https://www.legis.iowa.gov/docs/ACO/agency/04-15-2015.721.pdf
Iowa Administrative Code 721 - 25  "Secretary of State — Election Administration — Administrative Complaint Procedure," Iowa Administrative Code updated as of April 2015, https://www.legis.iowa.gov/docs/ACO/agency/04-15-2015.721.pdf
Iowa Administrative Code 721 - 28.5 (47, 48A) Noncitizen registered voter identification and removal process," Iowa Administrative Code updated as of April 2015, https://www.legis.iowa.gov/docs/ACO/agency/04-15-2015.721.pdf
Final report: 117 fraudulent votes found in investigation,  Jason Noble, Des Moines Register, May 8, 2014
http://www.desmoinesregister.com/story/news/politics/iowa-politics/2014/05/08/iowa-secretary-of-state-voter-fraud-report-matt-schultz/8858595/
Eric Van Lancker, Clinton County auditor, former president of the Iowa State Association of County Auditors, Jan. 8, 2015, telephone interview  
Carol Olson, deputy secretary of state for elections, Office of the Secretary of State, Jan. 16, 2015, telephone interview</t>
  </si>
  <si>
    <t>Gov. Bobby Jindal has issued more executive orders than his two predecessors. For instance, he issued an executive order to withdraw from the testing of the Common Core standards. The Legislature refused to halt the program that requires higher academic standards, and the Board of Elementary and Secondary Education, which has authority over public school curriculums, has repeatedly refused to stop the program, too.
Jindal also has used executive orders to change procurement procedures, to stop hiring and stop spending on supplies and travel, on school vouchers and for teacher assessments.
“He uses the executive order to make policy that is contrary to law,” said Barry Erwin, head of the Council for a Better Louisiana.
Robert Scott, of the Public Affairs Research Council of Louisiana, agrees.</t>
  </si>
  <si>
    <t xml:space="preserve">Deborah Moreau, lawyer, Public Integrity Commission, telephone interview, January 12, 2015;
Public Integrity Commission lobbying database, accessed February 21, 2015, http://1.usa.gov/19QEhnv; 
Jon Offredo, Statehouse reporter for The News Journal, delawareonline.com, phone interview, 4-2-2015
29 Del. C. 5836: http://1.usa.gov/16n5BHJ, Approved August 15, 2012 </t>
  </si>
  <si>
    <t>Ben Wilcox, Integrity Florida, Research Director (and a lobbyist himself), March 9, 2015, phone interview
Gail Schiess, Administrative Assistant with the Florida Lobbyist Registration and Compensation Office, interviewed by phone June 25, 2015
Florida Lobbyist Registration and Compensation website, https://www.floridalobbyist.gov, accessed April 21, 2015</t>
  </si>
  <si>
    <t>Commission website registry – Accessed March 2, 2015 http://ethics.ga.gov/filer-information/lobbyists/
 Interview with Lobbyist Neill Herring – 02-12-2015
 Phone interview with Maria Bazile, Compliance and Education manager with the Georgia Government Transparency and Campaign Finance Commission, February 6, 2015. 
 Agency Performance Audit- Access March 2, 2015 http://www.audits.ga.gov/rsaAudits/viewMain.aud;jsessionid=EE3141D4A202BD2412765D3A81C2A642</t>
  </si>
  <si>
    <t>Generally, the law requires competitive bidding for purchases of leases of more than $25,000. There are many discretionary exceptions, however, including purchases in cases of emergencies in which the health and safety of the public are endangered; for contracts between state government agencies and other public entities.</t>
  </si>
  <si>
    <t>General Fund 2015-2016 Governor’s Proposed Budget, and Education Trust Fund 2015-2016 Governor’s Proposed Budget, Executive Budget Office staff, undated, http://www.budget.state.al.us/, accessed March 27, 2015.
Budget Spreadsheets, Legislative Fiscal Office staff, multiple dates, http://www.lfo.state.al.us/BudgetSpreadsheets.aspx, accessed March 27, 2015.
“Executive Budget Document,” Robert Bentley, governor, March 3, 2015, http://budget.alabama.gov/pages/buddoc.aspx, accessed March 27, 2015.
Kelly Butler, state Budget Officer, March 18, 2015, telephone interview. 
David White, The Birmingham News, former state political reporter, March 6, 2015, telephone interview.</t>
  </si>
  <si>
    <t>Phone interview with Patty McQueen, founder of Communication Strategies, Hartford, Feb. 26, 2015. 
Office of State Ethics' Lobbyist Registration Portal, https://www.oseapps.ct.gov/NewLobbyist/security/loginhome.aspx
Phone conversation with Carol Carson, excutive director of the Office of State Ethics, Hartford, June 15, 2015.
Office of State Ethics Annual Report to the Governor for Calendar Year 2013 http://www.ct.gov/ethics/lib/ethics/annual_reports/2013_ose_report_to_the_governor_final.pdf</t>
  </si>
  <si>
    <t>Competitive sealed bidding is required for contracts exceeding an estimated purchase price of $50,000 “unless a determination is made in writing by the agency procurement official or the State Procurement Director of the Office of State Procurement…that this method is not practicable and advantageous and specifically states the reasons that this method is not practicable and advantageous.” The law gives the director the authority to develop regulations to determine whether it is not practicable to procure certain types of commodities, technical and general services, or professional and consultant services via competitive bidding. The statute lists factors to be considered in determining whether competitive bidding is not “practicable.” § 19-11-229
If competitive sealed bidding is not “practicable and advantageous,” a contract may be awarded by competitive sealed proposals. § 19-11-230</t>
  </si>
  <si>
    <t>Ohio's hiring and evaluations are not always based on professional criteria, qualifications and transparent benchmarks. The successful cases promulgated through Ohio's State Personnel Board of Review underscore that fact. Even a cursory review of the case files shows that, for instance, sometimes employees get glowing reviews, then are fired. Or they experience disparate treatment.</t>
  </si>
  <si>
    <t>Elena Nunez, director of Colorado Common Cause, during a Jan. 27, 2015, phone interview. 
 Corky Kyle, a.k.a “The Lobbying Pro,” who runs the Denver-based Kyle Group and has spent over 34 years managing and representing businesses, associations and public entities before the Colorado legislature, during a Feb. 2, 2015 phone interview. 
 Lobbyist complaints, Secretary of State website, accessed June 9, 2015: http://www.sos.state.co.us/pubs/lobby/opinionsComplaints.html Secretary of State spokesman Tim Griesmer, in a June 9, 2015 e-mail.
---
Peer Reviewer Sources:
Lobbyist Complaint Form, April 22, 2015
http://www.sos.state.co.us/pubs/lobby/files/20150430-Complaint.pdf</t>
  </si>
  <si>
    <t>State civil servants are hired and evaluated according to professional criteria. Sources said they had not heard of an example of civil servants who were not hired this way during the study period.
In one case, the administrator of a state office in a small town tried to get the Legislature to make an exception for his spouse to work in the same office but lawmakers rejected the bill, according to one lawmaker familiar with the case.</t>
  </si>
  <si>
    <t xml:space="preserve">Kentucky's governor in recent years has rarely used executive orders as a policy-making tool. 
Gov. Steve Beshear has issued 11 executive orders during the period of study. Of those, five created advisory councils or task forces and four dealt with governing the executive  branch – including two budget reduction orders, an affirmative action plan and an emergency operations plan. Another ordered all state properties – excluding public universities, state parks and some residential health centers – to ban tobacco use. 
The other executive order in the period of study dealt with reorganizing the Kentucky Health Benefits Exchange in November 2014. The exchange is an entity Beshear created by executive order two years earlier in response to the Affordable Care Act. The creation of the exchange through executive order angered some legislators, particularly those of the opposite party of the governor, who questioned whether Beshear had the authority to create such an entity, which would be funded in part by a fee. Beshear argued that the fee structure that would be used was not new and already was in place in law. A citizen filed a legal challenge to Beshear's authority to use the executive order. A Franklin Circuit Court judge denied Beshear's motion to dismiss the case in 2013, and it is still pending in the courts. 
A legislative committee held hearings about the order but the divided legislature did not pass any of the bills filed to undo the exchange.   </t>
  </si>
  <si>
    <t>Laura Labay, external communications manager for the Arkansas Secretary of State,  February 9, 2015, telephone interview. 
Graham Sloan, Director Arkansas Ethics Commission, January 21, 2015, email interview.
Bradley Phillips, lobbyist, Phillips Management and Consulting Service, founder and owner of Lobby Up, February 17, 2015, telephone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Susana O’Daniel, lobbyist for Arkansas Education Association, formerly outreach coordinator and lobbyist for Arkansas Advocates for Children and Families , secretary Arkansas United Community Coalition, January 20, 2015, telephone interview. 
Secretary of State website, "Financial Disclosure Search," accessed February 7, 2015, http://www.sos.arkansas.gov/filing_search/index.php/filing/search/new</t>
  </si>
  <si>
    <t xml:space="preserve">Itemized lists of budget allocations are available online at no cost on the State of Wyoming Legislature’s website. They are generally posted on the same day they are proposed by lawmakers and a complete budget is available online within one week. </t>
  </si>
  <si>
    <t>James R. Cassie, retired lobbyist,  Jan. 15, 2015, Sacramento, email
Jay Wierenga, Fair Political Practices Commission, Communications Director, Jan. 22, 2015, Sacramento, email
Secretary of State's Lobbying Activity website, accessed on Apr. 21, 2015
http://cal-access.sos.ca.gov/Lobbying/</t>
  </si>
  <si>
    <t xml:space="preserve">Feb. 13, 2015 interview with Joan Mize of the Alaska Public Offices Commission; 
Aug. 20, 2015, in-person interview in Anchorage with Mike Bradner, former House Speaker and longtime legislative analyst.
APOC v. Coffey Consulting (http://aws.state.ak.us/ApocReports/Paper/Download.aspx?ID=6903), accessed March 15, 2015
"APOC and Dan Coffey agree to settlement over complaint," John Aronno, Alaska Commons (http://www.alaskacommons.com/2013/01/31/apoc-and-dan-coffey-agree-to-settlement-over-complaint), accessed June 7, 2015
AS 24.45.061 (http://touchngo.com/lglcntr/akstats/Statutes/Title24/Chapter45/Section061.htm); 
2 AAC 50. 575 (http://doa.alaska.gov/apoc/pdf/ProposedRegulationsPacket.pdf); 
---
Peer Reviewer Source:
Alaska Public Offices Commission, "APOC Online Reports - Complaints" &lt;http://aws.state.ak.us/ApocReports/Paper/CommissionComplaints.aspx&gt; Accessed July 1. </t>
  </si>
  <si>
    <t xml:space="preserve">After passage, the itemized lists of budget allocations are printed as Chapter 20 in the Wisconsin Statutes. But the Legislative Fiscal Bureau as well as the Governor's Office, makes the proposed budget allocations available on line throughout the budget process. They are available for free and immediately. </t>
  </si>
  <si>
    <t>Kris Kingsmore, Arizona Secretary of State Elections Services Assistant Director, telephone interview, 2/12/2015
Erik Reichstein, Arizona Secretary of State Office Manager, telephone interview, 2/12/2015
Arizona Lobbyist Handbook, Accessed May 7, 2015, http://www.azsos.gov/sites/azsos.gov/files/lobbyist_handbook.pdf</t>
  </si>
  <si>
    <t>In general, New York state employees are hired based on clear, professional criteria. Most civil servants, for example, are required to pass a civil-service exam in order to work for the state. 
 The most serious problems with civil service hiring have been in the corrections system. The Associated Press reported in January 2015 that dozens of applicants with problematic histories were hired as prison guards, including people who had been fired for stealing, associated with gang members or had serious debt problems. Due to problems in the hiring system, red flags that should have been reason for the disqualification of a candidate had gone unnoticed.</t>
  </si>
  <si>
    <t>Unless otherwise specified in law, all procurement is required to use competitive sealed bidding.</t>
  </si>
  <si>
    <t>Available for free online is the Governor’s 2015 Budget Bill Vol. 1, Vol. II Operating Detail, and Account Details. The available documents contain detailed line items of agency spending. After being passed by the Legislature, the final approved budget is also available on line and in printed form.
 The budget for FY2016, which starts July 1, 2015, was available online April 23, 2015. A 258-page document, it contains itemized budget allocations. 
 Before the budget was formally presented to the Legislature, state Revenue Director Robert Kiss presented an overview of the state’s financial situation to the news media so that citizens would have a greater perspective on the administration’s budget proposal.</t>
  </si>
  <si>
    <t>Generally, civil servants are hired and evaluated based on professional qualifications and performance. There are not frequent complaints of so-called "classified" employees being given jobs they are not qualified for.</t>
  </si>
  <si>
    <t>The Legislative Evaluation &amp; Accountability Program Committee (LEAP) and the Office of Financial Management maintain Washington State's Fiscal website (fiscal.wa.gov) which provides online access to budget information, budget oversight information (planned and actual spending and staffing), planned and actual revenues, state employee salaries, state open checkbook, fee inventory, detailed K-12 information, and other fiscal information. All the information is online and free.
 It's easier to look up detailed enacted budgets than spending plans currently being put together. But budget documents are difficult reads, and the public would really have to search to get a good detailed overview that might inform them, say, on whether the state spends more on prisons and transportation projects.</t>
  </si>
  <si>
    <t>Alabama law requires that all contracts involving $15,000 or more be awarded through a competitive bid process. This includes contracts for labor, services, work, or purchase or lease of materials, equipment supplies or other personal property. 
The law does allow several exemptions. It does not apply to professional services contracts. Utility services are exempt from the law, as are contracts for parts and repair of equipment used to service highways, and the purchase of alcoholic beverages by the Alcoholic Beverage Control Board. 
Also exempt are contracts issued in cases of emergency involving public health safety or convenience.</t>
  </si>
  <si>
    <t>As a general policy, agency contracts are awarded by competitive sealed bidding, and "sole sourcing" is only allowed under limited circumstances.</t>
  </si>
  <si>
    <t>Gov. Mike Pence, who came into office in January 2013, has issued 42 executive orders through January of 2015. While about a fourth of them deal with declaring weather disasters, renaming roads and bridges and other administrative issues, many also establish changes in policies, regulations or agencies to improve government efficiency, oversight, auditing and ethical standards. Several executive orders support some of the governor’s priorities, including one establishing a moratorium on government regulations and requiring some agencies to create family impact statements evaluating how they are supporting intact married families. 
One executive order in 2013 stands out, as it created an entirely new education and workforce agency, called the Center for Education and Career Innovation, which proved to be the center of controversy over control of the state’s education policies. The State Superintendent of Public Instruction repeatedly accused the agency of undermining her authority. The dysfunction and controversy between the superintendent and the agency resulted in the governor dissolving the agency by February 2015, in an executive order issued in December 2015. Some legislators questioned the governor’s authority to create this agency and transfer funding to its staff without going through the state legislature. 
John Krull, chairman of the journalism department at Franklin College, Franklin, and executive editor of The StatehouseFile, a Statehouse student reporting program, said Pence’s executive order creating the Center for Education and Career Innovation “was an attempt to directly circumvent or overturn a verdict from the voters (in support of the superintendent of public instruction) and the legislature. That is an assault on the integrity of the process.” 
Beside the case of the center for education, there has been no documented case where governor circumvented legislature; he and the legislature work closely together, although he doesn't always get what he wants, in terms of legislation and funding for certain projects.</t>
  </si>
  <si>
    <t>The Governor's budget proposal appears on both the governor's website and the Joint Fiscal Office website as soon as it is presented. All department budget testimony also appears on the Joint Fiscal Office website. 
 As the budget bills are amended, all changes are posted (an example is included in the sources below), as are all explanatory documents from both the executive departments and the JFO.
 There is no charge for this information.</t>
  </si>
  <si>
    <t>The Virginia Department of Planning and Budget puts the governor's proposed budget online when he releases it. The document can be examined by department and spending can be compared over time.
The proposed budget bills are available online and for free at the Legislative Bill Room in the General Assembly Building. The online versions are searchable and both have itemized allocations for each state agency or department. R. Jay Landis, director of the Division of Legislative Automated Systems, said the content of the budget bill and associated amendments are usually available online when they become available to the members of the General Assembly.</t>
  </si>
  <si>
    <t>A YES score is earned if all major procurements require competitive bidding.
A NO score is earned if no such law exists or it exists, but allows discretionary exceptions.</t>
  </si>
  <si>
    <t xml:space="preserve">Though every governor is different, newly elected governor Bruce Rauner has issued 15 executive orders since taking office Jan. 1, 2015. 
A chunk of his orders repealed seven previous ones filed by former Gov. Pat Quinn just before he left office.
The legislature does not need to approve executive orders. 
Rauner's executive order to end the practice of employees paying union dues even if they don't belong to a union has prompted blowback from the state's unions, which have filed lawsuits. 
The executive order circumvented a state law that mandates all employees pay a 'fair share' of union dues if represented by benefits of those dues. The move was made shortly after he took office and most of the reaction stemmed from unions directly. In fact, several called it an "abuse of power." </t>
  </si>
  <si>
    <t xml:space="preserve"> The public can follow the process online down to budget line item review through an online data cutter at transparent.utah.gov. 
The state publishes several budget documents online including an easy-to-understand budget at transparent.utah.gov. The Legislative Fiscal Analyst is the only entity to publish a "citizen budget." 
1. An on-line Compendium of Budget Information with a great deal of budget detail for anyone to use.
2. An annual Budget of the State of Utah report. While it contains many tables and numbers, it also includes language that is non-technical and accessible to a wide audience.  
3. An annual post-legislative session appropriations summary. In the last edition the Legislative Fiscal Analyst Office has added interactive data visualizations.</t>
  </si>
  <si>
    <t>The general appropriations bill, with all the line item recommendations, totals and comparisons to the previous budget, is easily within online reach of the public at no cost as it goes through the legislative process.  The Legislative Budget Board, the permanent committee that develops budget and policy recommendation for the Legislature, posted the preliminary House and Senate budget recommendations for the 2016-2017 biennium on its website within a week  after the 2015 Legislature convened in mid-January, as required by the Texas Government Code, and continued to update its site as budget measures advanced through the House and Senate.  
The LBB also posts a regularly updated summary that details policy changes and major elements of the budget.  An appendix includes a reader’s guide “so that first time users can better understand how to make sense of the budget structure, performance measures and riders” that offers examples and explanations to interpreting a budget although the guide requires at least a minimal understanding of the budget process.   
The Texas government code requires the LBB to post documents on its Internet website that “are provided to a committee, subcommittee, or conference committee of either house of the legislature in connection with an appropriations bill.”</t>
  </si>
  <si>
    <t>Indiana Code 3-6-4.2-10, Election Division investigations; https://iga.in.gov/legislative/laws/2014/ic/titles/003/.
Indiana Code 3-11-17, Secretary of State authority; https://iga.in.gov/legislative/laws/2014/ic/titles/003/.</t>
  </si>
  <si>
    <t>Craig Slaughter, director of the West Virginia Investment Management Board, in a telephone interview from his office in Charleston WV on Jan. 29, 2015.
State Auditor Glen Gainer in a telephone interview from his office in the state Capitol on Feb. 6, 2015. 
WVIMB board member David McKinley, founding partner of McKinley Carter Wealth Management, in a telephone interview from his office in Charleston WV on Feb. 19, 2015.
WVIMB’s investment policy statement on the board’s Web site, revised Feb. 20, 2015
https://www.wvimb.org/getattachment/9fc3a608-c9bc-4742-999e-02bfe3d2a02a/investment-policy-statement.aspx
Jonathan Matisse, Associated Press writer, in an article entitled Tomblin: W.Va. budget aided by $44m in investment returns, published in the Charleston Gazette on Jan. 20, 2015.
http://www.wvgazette.com/article/20150120/GZ01/150129956
Craig Slaughter, director of the West Virginia Investment Management Board, in an email interview from his office in Charleston WV on April 10, 2015.</t>
  </si>
  <si>
    <t>Idaho Gov. Butch Otter does issue executive orders, but in 2014, he issued only eight. They are not used to circumvent the Legislature as they are both limited in number and narrow in scope. Of the eight issued in 2014, five established task forces or councils. Two were related to increasing transparency in government: One establishing a public records ombudsman in the office of the governor, which he has followed up by proposing legislation to this year’s Legislature; and one requiring state agencies to report annually on federal funds or grants they receive or pass through to other agencies or local governments.
  In 2013, Gov. Otter issued just seven executive orders. None of his executive orders have aroused notable opposition, controversy, or concerns from state lawmakers.</t>
  </si>
  <si>
    <t>Former Hawaii Gov. Neil Abercrombie issued about 60 executive orders between January 2013 and the end of his tenure Dec. 1, 2014, all listed in his archived website. 
He did not use executive orders to circumvent the Legislature. All of the executive orders are limited in scope, and most deal with setting aside land for public purposes or removing public land from the scope of previous executive orders dating back to 1971. This type of executive order is a function of the office of the governor and is not under the control of the Legislature.
 Gov. David Ige has issued nine executive orders. All of them are narrow in scope and deal with setting aside land for public purpose.</t>
  </si>
  <si>
    <t>Illinois Compiled Statutes, Election Code, (10 ILCS 5/1A-12) from Chapter 46, par. 1A-12, Oct, 22, 1973, http://www.ilga.gov/legislation/ilcs/ilcs4.asp?DocName=001000050HArt%2E+1A&amp;ActID=170&amp;ChapterID=3&amp;SeqStart=1900000&amp;SeqEnd=5100000</t>
  </si>
  <si>
    <t>State employees in New Hampshire are by and large hired and evaluated based on professional qualifications and criteria. All classified positions — civil servants — in state government have set specifications that are posted on the state’s human resources website. The specifications describe the minimum experience, education and recommended “work traits” for thousands of state jobs, from accident evaluator to x-ray technician.
 Evaluations must also be conducted according to set criteria, which are defined in the administrative rules for the personnel division. 
 Longtime members of the state’s Personnel Appeals Board, including those from outside state government, say state employers are generally diligent in adhering to the hiring and evaluation standards. While there has been grumbling on occasion about employees or applicants getting special treatment because of connections, board members say it’s rare that such complaints are validated.</t>
  </si>
  <si>
    <t>Budget information is available on the governor’s website and the Department of Finance and Administration website. It is free to access and available immediately. 
 "They are available to a certain level of detail, but it depends on the level of specificity and detail that you want to achieve,” said Jim White, former executive director of the Fiscal Review Committee. “There’s the budget document and there’s a supplemental document by object codes, and that gives a greater level of detail. It shows the number of positions, how many people are employed in a certain office.”</t>
  </si>
  <si>
    <t>Nevada's Division of Human Resource Management maintains a list of job classifications and the skills required to perform each role, with input from experts in various fields. Analysts from the department then check each application against the official requirements for the job when deciding whether to approve applicants for an interview. These safeguards help ferret out unqualified applicants. 
The evaluation and promotion process can be murkier. State employees in fields as diverse as law enforcement and higher education report seeing unqualified applicants advance to leadership positions, or evaluations conducted without transparent criteria.
In a 2013 Nevada Faculty Alliance survey, 58 percent of College of Southern Nevada faculty disagreed or strongly disagreed with the statement "Administrative position hiring and promotion is free of favoritism and/or discrimination." The college is the state's largest public higher education institution, and its faculty and staff are employees of the Nevada System of Higher Education.</t>
  </si>
  <si>
    <t>Governor Deal issued 600 executive orders in 2013 and about 400 in 2014. Most of them were appointments to various board, commission and agencies as well as judges in Georgia's 159 counties. These executive orders are required by Georgia's constitution and are not circumventing the legislature. 
 Because Georgia has a part-time Legislature, the governor at times issues executive orders that may later be ratified when the legislature meets, according to his spokesman Brian Robinson. Governor Deal “doesn’t use them to circumvent the legislative process when that is what is appropriate,” Robinson said.</t>
  </si>
  <si>
    <t>State agencies comply with regulations and rules of the classified employee system and hire and evaluate employees based on professional job descriptions. Most classified system employees are represented by unions, so union contracts also contain provisions governing hiring and evaluation.
 In hiring new employees, the state often uses a scoring system in an attempt to make rating candidates as objective as possible.</t>
  </si>
  <si>
    <t>Austin Jenkins, Capitol reporter nwNewsNetwork phone interview 2/24/2015;
John Lynch, Contracts and Public Records Manager for Washington State Investment Board via email 2/17/2015; 
Washington State Investment Board Frequently Asked Questions, accessed 4/15/2015 
http://www.sib.wa.gov/technical/pdfs/FAQ.pdf</t>
  </si>
  <si>
    <t>Idaho Code Section 67-6623, Duties of Secretary of State, 1974, last amended in 2010
http://legislature.idaho.gov/idstat/Title67/T67CH66SECT67-6623.htm
Idaho Code Section 34-201, Secretary of State Chief Election Officer, 1970, amended 2003
http://legislature.idaho.gov/idstat/Title34/T34CH2SECT34-201.htm
Idaho Code Section 34-202, Secretary of state to distribute comprehensive directions and instructions relating to election laws to all county clerks, 1970
http://legislature.idaho.gov/idstat/Title34/T34CH2SECT34-202.htm</t>
  </si>
  <si>
    <t xml:space="preserve">The state generally adheres to professional qualifications and transparent benchmarks while making hiring decisions. Hiring descriptions on the state's website are clear.
Labor advocates say the hiring process is fair and that initial steps of the process are blind to the applicant's identity. 
In FY 2014 the Human Rights Bureau received 22 hiring practices complaints from state agencies, and 23 complaints in 2014. 
Attorneys do field hiring practices complaints but they note they are among the most difficult employment cases for which to collect evidence. They have not noticed systematic problems within specific departments. It's also difficult to tell if there are systematic problems because Montana is a small state and each department may only hire a handful of times a year. </t>
  </si>
  <si>
    <t>Some itemized budget information is available online in the state’s budget legislation, which is available online at all times throughout the budgeting process and afterward. The legislation lists each office of government and a basic breakdown of its budget allocations, including operating expenses, personal services and full-time-equivalent employees.
 Additional information is available in the “Budget in Brief” book published annually by the Bureau of Finance and Management, which can be viewed for free in PDF form online. It contains more detailed budget allocation information than the budget legislation.
 Still more detailed budget allocation is available for free, searchable viewing online at the Open SD website. There, users can access continually updated budget information down to the level of individual vendor payments, government employee salaries, etc.</t>
  </si>
  <si>
    <t>Harvey Kronberg, publisher, Quorum Report, telephone interview, Feb. 19, 2015
Ray Hymel, lobbyist, Texas Public Employees Association, telephone interview, Feb. 19, 2015 
Texas Auditor Recusal Policy, created in 2005 and 2011.  Accessed, Feb. 19, 2015
Auditor:  Fund Doled Out Millions With Weak Oversight, Texas Tribune, Sept. 25, 2014 
http://www.texastribune.org/2014/09/25/auditor-perrys-business-fund-doled-out-millions-wi/
Auditor: Officials failed at $3B Texas cancer agency, Associated Press, Feb. 5, 2013 
http://www.connectamarillo.com/news/story.aspx?id=856541</t>
  </si>
  <si>
    <t>Governor Rick Scott has passed some executive orders, but he tends to limit their use and does not typically employ them to circumvent the legislature. This year, an executive order he issued reduced testing in schools and drew considerable attention in the press. News stories noted that the legislature was working on its own plan to overhaul school testing as well.  In total, 107 executive orders have been issued this year, but nearly all of them involved appointing judges. 
"This governor does not abuse or excessively use executive orders," said Steve Bousquet, Tallahassee bureau chief of the Tampa Bay Times. 
Back in 2011, Scott  issued a somewhat controversial order that required random drug testing of state employees. "Scott's order came under fire from the ACLU, which said that a 2004 federal court ruling in Florida on exactly this issue made at least part of Scott's order unconstitutional."</t>
  </si>
  <si>
    <t>Hawaii Revised Statutes, Title 2, chapter 11, Section 8.5, Elections review program, 2014, http://www.capitol.hawaii.gov/hrscurrent/Vol01_Ch0001-0042F/HRS0011/HRS_0011-0008_0005.htm
Hawaii Revised Statutes, Title 2, chapter 11, Section 7.5, Duties of the elections commission, 2014, http://www.capitol.hawaii.gov/hrscurrent/Vol01_Ch0001-0042F/HRS0011/HRS_0011-0007_0005.htm</t>
  </si>
  <si>
    <t>The Mississippi State Personnel Board website provides a job search page and online application tools for all open state service positions. The website provides job descriptions and qualifications for those jobs.
Chapter 4 of the Mississippi State Personnel Board Policy and Procedures Manual outlines the personnel board's selection procedure. "All prospective or current state service employees shall have their State of Mississippi Application formally evaluated prior to appointment or promotion except as provided in these rules. MSPB shall uniformly evaluate the  qualifications of applicants as stated in their State of Mississippi Application" (Chapter 4.2.5 (A)).
Brenda Scott recognizes that the state's system for hiring civil servants is standard and applicants are subject to the same selection process which can be done online. The evaluations are based on professional criteria. 
The Hinds County Accountant/Auditor II, Professional position, for example, requires applicants to have a Bachelor's degree with specific courses and 1 year of experience in accounting or auditing.</t>
  </si>
  <si>
    <t>Allen Gilbert, Ex. Dir. Vermont ACLU, personal interview jan.6, 2015.
Chief Superior Judge Brian Grearson personal interview Feb. 17, 2015.
Secretary of State Jim Condos, personal interview Jan. 6, 2015.
State Auditor Doug Hoffer, personal interview, Jan. 21, 2015.
Rules and Orders of the House of Representatives Jan.28, 2015.
http://legislature.vermont.gov/assets/All-House-Documents/houserules.pdf</t>
  </si>
  <si>
    <t xml:space="preserve">The Governor's budget office releases spreadsheets of the approved line-item levels for the major funds typically a day or two after the legislature's vote. Beyond that, detailed breakdowns for state agencies or departments are always available under the state's Right-to-Know-Law, but their immediate availability will vary by agency. There is no cost to access them.
The Department of Human Services, for example, is proactive and provides a detailed plan for public review. They are the exception. </t>
  </si>
  <si>
    <t>Email from Nashville Scene reporter Andrea Zelinski on March 23, 2015.
Email from Memphis Commercial Appeal reporter on March 24, 2015. 
Chattanooga Times Free Press story “Audit dings Tennessee’s Jones Lang LaSalle deal” published on the newspaper’s website on Nov. 13, 2013: http://www.timesfreepress.com/news/local/story/2013/nov/13/audit-dings-tennessees-jones-lang-lasalle-deal/124048/
Tennessean news story “”Tennessee paying unemployment benefits to felons behind bars,” published on the newspaper’s website on April, 23, 2014: http://www.tennessean.com/story/news/politics/2014/04/23/tn-paying-unemployment-benefits-felons-behind-bars/8071547/</t>
  </si>
  <si>
    <t>No law exists.
Corroborated by:
Brent Johnson, lead attorney, Utah State Courts, in-person interview, March 13, 2015. Salt Lake City. 
Joanne Slotnik, Director, Utah Judicial Performance Evaluation Commission, in-person interview on March 3, 2015, Salt Lake City.
Jeff Hunt; attorney with Parr, Brown, Gee, Loveless; in-person interview on February 19, 2015, Salt Lake City. 
Ben Whisenant, attorney and law professor, in-person interview on February 27, 2015.</t>
  </si>
  <si>
    <t>The budget, with a breakdown of spending and funds, is available immediately for free on the website of the state budget office. The latest Appropriations Act, outlining the different allocations for the fiscal year 2016, was last updated on March 12, 2015.</t>
  </si>
  <si>
    <t>CHAPTER 571..073 .  Texas Government Code.  Texas Ethics Commission..  REPORT.  (H)(v)(3). Effective  as amended, Sept. 1, 2003
http://www.statutes.legis.state.tx.us/Docs/GV/htm/GV.571.htm
Texas Ethics Commission, Biennial Report, 2013-2014, Accessed Jan. 28, Feb. 3, Feb. 5, 2015
http://www.ethics.state.tx.us/tec/Biennial_Report_2013_14nla.pdf</t>
  </si>
  <si>
    <t>In Minnesota, state civil service employees are divided into two categories; classified and unclassified. 
 According to the House research brief on the state civil service, "the traditional civil service hiring and discharge procedures apply only to the classified service," with a competitive examination process in hiring and a dismissal for only just cause, while unclassified employees can be hired and fired at will, with no consideration for qualifications and merit. 
 By law, employees in the executive branch are classified civil service, at the exception of agency commissioners, deputy and assistant commissioners who are unclassified; employees in the legislative and judicial branches are in the unclassified service.
 Both categories of employees are required to go through annual performance appraisal process once they are in a state position. 
 There were no documented cases of unclassified employees being hired without regard to their professional criteria, qualifications, etc. According to a source within the Minnesota Association of professional Employees (MAPE), there is some knowledge that "family members of those who may influence hiring procedures have been hired. We could speculate influence, but it can't be proven, and is legal as long as they follow policy.”</t>
  </si>
  <si>
    <t>Martin Guindon, state auditor general, 1 April 2015, email.
State paid bundle to Benda without supporting receipts, Bob Mercer, Capitol Journal, 16 February 2014, http://www.capjournal.com/news/state-paid-bundle-to-benda-without-supporting-receipts/article_3cc11dba-978f-11e3-9f9b-0019bb2963f4.html.
Audit Report, Governmental Funds of the South Dakota Governor’s Office of Economic Development, as of June 30, 2013, and the four fiscal years then ended, http://legislativeaudit.sd.gov/Reports/State/Legislative%20Audit%20of%20GOED-February%2012,%202014.pdf, 1 April 2015.</t>
  </si>
  <si>
    <t>Tennessee Ethics Commission Act of 2006, 2006, Tenn. Code Ann. § 3-6-106(a)(9)
http://search.mleesmith.com/tca/03-06-0106.html
Rules of Practice and Procedure of the board of Judicial Conduct, accessed July 30, 2015
http://www.tncourts.gov/sites/default/files/docs/rules_of_the_board_of_judicial_conduct.pdf</t>
  </si>
  <si>
    <t xml:space="preserve">Gov. Jack Markell has used executive orders to drive policy less frequently than any of his immediate three predecessors. Gov. Ruth Ann Minner (2001 - 2009) signed 108 orders; Gov. Tom Carper signed 79 during his tenure from 1993-2001; and Gov. Mike Castle signed 110 executive orders from 1985 to 1992, according to records maintained by the Delaware Public Archives. Since January 2009, Markell has signed just 47 executive orders, and just 11 in the study period, according to records provided online by his office. Markell will leave office in January 2017.
The consequence of Markell's orders have varied. In September 2013, Markell ordered a consequential plan to combat climate change in Delaware. The resulting plan intends to "reduce by 30 percent Delaware's contribution to greenhouse gas emissions and to better plan and prepare for the most likely impacts from climate change," according to a delawareonline.com news report. Other orders during the study period created tasks forces or committees to study background check requirements and public education and crime in the city of Wilmington. </t>
  </si>
  <si>
    <t>Civil servants are hired and evaluated in a universal process that is outlined in the Michigan Constitution and in Civil Service rules, which are posted online. The Michigan Civil Service Commission, operating as a quasi-judicial body, protects those who allege that appointments, promotions, reassignments or dismissals from classified positions were not based on the benchmarks of merit, efficiency and fitness. The commission also addresses complaints about the performance evaluation process for civil servants. In addition to grievance procedures afforded to those unionized employees who face discipline, the commission also routinely evaluates challenges to hiring decisions. Most of the cases heard by the commission relate to a workers' skills and experience. 
The database of cases handled by a hearings officer, Employment Relations Board or Civil Service Commission shows that only about 30 cases since 1970 have raised nepotism, cronyism or patronage as a main issue or a side issue. None of those cases have arisen during the study period, which began in January 2013.
---
Peer Reviewer Comment:
One recent case in which a civil servant said he lost his job for reasons unrelated to professional criteria involved Stephen Marschke, who says he was ousted as head of internal affairs for the Michigan Department of Corrections for reporting problems and refusing to conduct a ""witch hunt"" for someone leaking to the news media.
In 2014, an Ingham County Circuit Court judge granted Marschke a new civil service grievance hearing after evidence emerged showing a top Corrections Department official may have committed perjury at his first hearing.</t>
  </si>
  <si>
    <t>Executive orders issued by Gov. Dannel Malloy have been scant, many addressing emergency travel during severe winter weather. Nine executive orders were issued in 2013, four executive orders in 2014, and as of March 30, 2015, three executive orders in 2015. 
In April 2015, Executive Order No. 45 had a decided political spin, with the governor stepping out before nearly any other national political figure to announce a ban on state employees' travel to Indiana. That state had just passed a law, which many argued discriminated against members of the LGBT community.  (Indiana's government signed a "fix" to the law when it spread into a national brouhaha.)
As a rule, rather than circumventing the legislature, Malloy's executive orders advance issues the governor had initiated or advocated for. These include creating a Common Core task force, creating two online databases to present more information on what state government is doing, recognizing a new Office of Early Childhood as the lead agency in a coordinated system of "early care and education," and creating a program to increase the energy efficiency of affordable housing. An Earth Day executive order (No. 46) created a new Governor's Council on Climate Change.
One political science professor and author of several books about Connecticut politics said the governor's executive orders "are about reorganizing how he runs state government -- [and] that's in the purview of the state executive."</t>
  </si>
  <si>
    <t xml:space="preserve">No such law exists.
  </t>
  </si>
  <si>
    <t>South Dakota Codified Laws, Title 3, Chapter 6D, "State Civil Service," http://legis.sd.gov/Statutes/Codified_Laws/DisplayStatute.aspx?Statute=3-6D&amp;Type=Statute, accessed 12 May 2015.
Legislative Rules, Chapters 6 and 8 of Legislator Reference Book, 
http://legis.sd.gov/docs/referencematerials/legislatorreferencebook.pdf,
accessed 11 May 2015.</t>
  </si>
  <si>
    <t>Penalties: S.C. Code 8-13-320  (1991) and S.C. Code 8-13-310 (1991)
http://www.scstatehouse.gov/code/t08c013.php</t>
  </si>
  <si>
    <t>Members of the state Legislature are required by Title 7, chapter 84, Section 17 to file an annual asset disclosure that includes assets of spouse and dependent children.
  The asset disclosures include: 1) The source and amount of all income of $1,000 or more received, for services rendered; 2) The amount and identity of every ownership or beneficial interest held during the disclosure period in any business having a value of $5,000 or more or equal to ten per cent of the ownership of the business; 3) Every officership, directorship, trusteeship, or other fiduciary relationship held in a business during the disclosure period, the term of office and the annual compensation; 4) The name of each creditor to whom the value of $3,000 or more was owed during the disclosure period and the original amount and amount outstanding; 5) The street address and, if available, the tax map key number, and the value of any real property in which the person holds an interest whose value is $10,000 or more; 6) The names of clients personally represented before state agencies, except in ministerial matters, for a fee or compensation; and 7) The amount and identity of every creditor interest in an insolvent business held during the disclosure period having a value of $5,000 or more.
  Financial disclosure forms of members of the state Legislature are public records for six years following disclosure, which the public may inspect and duplicate, as specified in Hawaii Statutes, Chapter 84, Section 17.</t>
  </si>
  <si>
    <t xml:space="preserve">State civil service applicants must be qualified for positions in state government and are evaluated prior to hiring, sometimes through tests and often through interviews and employment checks similar to hiring practices in the private sector.
John Marra, counsel general with the Massachusetts Division of Human Resources under which the state's Civil Service Commission falls, said for all state positions, whether union or Civil Service, Massachusetts maintains minimum and preferred job requirements that must be met by all applicants. He said Civil Service applicants in public safety positions, the only Civil Service employees in Massachusetts, are selected based on their test score but they too must fulfill the job qualifications. Some of those positions, like firefighter and police officer, also must undergo a special assessment in which they are ranked by their superiors. “All those factors are taken together in the hiring process.” Marra notes. 
 In recent years, however, the state Civil Service process has undergone increased scrutiny with the eruption of a scandal in the state's Probation Department in 2012. The scandal, which focused on corrupt hiring and promotion practices, resulted in changes in the law, the resignation of top officials and criminal indictments – including a 17 count indictment for bribery against the head of the Probation Department the following year. The repercussions from this scandal continue today: the former commissioner of probation was sentenced to 18 months in prison in 2014.
Under Civil Service law, employment decisions are to be based upon basic merit principles, such as  (a) recruiting, selecting and advancing of employees on the basis of their relative ability, knowledge and skills including open consideration of qualified applicants for initial appointment; (b) providing of equitable and adequate compensation for all employees; (c) providing of training and development for employees, as needed, to assure the advancement and high quality performance of such employees; (d) retaining of employees on the basis of adequacy of their performance, correcting inadequate performance, and separating employees whose inadequate performance cannot be corrected; (e) assuring fair treatment of all applicants and employees in all aspects of personnel administration without regard to political affiliation, race, color, age, national origin, sex, marital status, handicap, or religion and with proper regard for privacy, basic rights outlined in this chapter and constitutional rights as citizens, and; (f) assuring that all employees are protected against coercion for political purposes, and are protected from arbitrary and capricious actions.
If a civil servant believes that an appointment was not based on basic merit principles, he generally can file an appeal with the Commission.  There are also provisions in most collective bargaining contracts that allow individuals to file grievances if they don’t believe the most qualified person was promoted. </t>
  </si>
  <si>
    <t>Review of Public Official and Employee Ethics Law, Title 65 (Public Officers), Sections 1101-1113, http://www.legis.state.pa.us/cfdocs/legis/LI/consCheck.cfm?txtType=HTM&amp;ttl=65&amp;div=0&amp;chpt=11
Corroborated by:
Robert P. Caruso, executive director of the State Ethics Commission, 30 January 2015, Harrisburg, Pennsylvania, interview by phone.</t>
  </si>
  <si>
    <t>Governors can issue executive orders in Colorado, but they haven’t tended to overuse them. In recent years, many orders have dealt with disaster emergencies. And because of the way the legislature is structured, as a citizen legislature, the governor hasn’t felt the need to circumvent the legislature. 
 Trying to create policy through executive orders isn’t part of being governor in Colorado. “Above all, they don’t seem to try and run end runs around the legislature with executive orders,” said Bob Loevy, professor emeritus of political science at Colorado College and co-author of the 2012 book “Colorado Politics &amp; Policy: Governing a Purple State.”</t>
  </si>
  <si>
    <t>Article 3, Section 8 of the Rhode Island Constitution, revised in 1986, can be found here:
http://webserver.rilin.state.ri.us/RiConstitution/C03.html
§ 36-14-9, passed in 1987, can be found here:
http://webserver.rilin.state.ri.us/Statutes/TITLE36/36-14/36-14-9.HTM</t>
  </si>
  <si>
    <t>Members of the Georgia General Assembly are required to file financial disclosure statements while in office. The forms must list assets of family members, which includes a spouse and dependent children. 
  The forms must be filed with the Georgia Government transparency and Campaign Finance Commission by July 1st of each year they hold office for assets held the previous year. 
  All filed financial disclosure forms are made available publicly and at no charge on the commission website. This is pursuant to § 21-5-51, which states "Financial disclosure statements filed pursuant to this article shall be public records and shall be subject to inspection and copying by any member of the public as provided by law for other public records."
  Member of family is defined in § 21-5-3. (17) as "spouse and all dependent children".</t>
  </si>
  <si>
    <t>Oklahoma Constitution, Article 29, section 3
http://www.oklegal.onenet.net/okcon/XXIX-3.html</t>
  </si>
  <si>
    <t>Since Jan. 1, 2013, Gov. Edmund G. Brown Jr. has issued eight executive orders, none of which circumvented the Legislature. One ordered financial transfers to help balance the budget as required by law, four related to efforts to save water during the drought and three were declarations of emergencies for areas affected by wild fires. The governor's press office says there is no official policy on executive orders.</t>
  </si>
  <si>
    <t>Oregon Revised Statutes Chapter 244 - Government Ethics, Sections 244.290 (1974).
https://www.oregonlegislature.gov/bills_laws/lawsstatutes/2013ors244.html
---
Peer Reviewer Source:
Oregon Code of Judicial Conduct, 2013, 
http://www.ojd.state.or.us/web/ojdpublications.nsf/files/codejudicialconduct.pdf/$file/codejudicialconduct.pdf</t>
  </si>
  <si>
    <t xml:space="preserve">The general appropriations bill as approved by Oklahoma legislators only shows the total amount allocated and is largely indecipherable to average citizens. But Oklahomans can access real-time financial information on state spending via the state's Open Books site (Openbooks.ok.gov). 
The system is not necessarily easy to use, but it is free and readily available to the public. 
The Office of Management and Enterprise Services, which runs OpenBooks, tracks expenditures for the state but does not currently combine that with data about allocations. 
Individual, itemized lists of budget allocations would have to be obtained through a separate request from each agency or through OMES, which monitors all of the agencies' budgets. 
That agency is typically one of the faster to respond to Open Records requests, and such requests are typically fulfilled within a few days to a week. 
A "newer, better version" of Open Books is in the works for public use within the next year, said Brandy Manek, budget and policy director of OMES. That system will track allocations and spending and provide information to the public in open data format in real time. </t>
  </si>
  <si>
    <t>Dennis Hoyle, Rhode Island Auditor General, phone interview, March 12, 2015
Tim White, investigative reporter, WPRI-Channel 12, March 31, 2015
Ian Donnis, political reporter, Rhode Island Public Radio, Interview, Feb. 5, 2015, phone.</t>
  </si>
  <si>
    <t>State Election Board - O.C.G.A. § 21-2-31 (5) (2014)
http://www.lexisnexis.com/hottopics/gacode/Default.asp</t>
  </si>
  <si>
    <t>S.C. Interim State Auditor Rich Gilbert, May 26, 2015 phone interview
Inspector General Patrick Maley, June 2, 2015 phone interview
S.C. Budget and Control Board
http://bcb.sc.gov/BCB/BCB-members.phtm
Adam Beam, “SC inspector general `scares’ lawmakers.” The State, January 16, 2013
http://www.thestate.com/incoming/article14419025.html</t>
  </si>
  <si>
    <t>Ohio Revised Code 102.08, A, Recommending legislation, 1994: http://codes.ohio.gov/orc/102.08</t>
  </si>
  <si>
    <t>Lawmakers in the Delaware General Assembly are required to make annual filings listing assets, business affiliations, and sources of income. Lawmakers must report income sources over $1,000; debt over $1,000 held for more than 90 days; ownership worth more than $5,000 in any business enterprise; and the name address and type of practice of a professional organization from which the lawmaker earned more than $5,000 in the previous year.
Family members are not covered under the disclosure laws, and are not required to report financial information. Public officers, the definition of which includes state legislators, must also report any honoraria, reimbursements for expenses of more than $1,000 and gifts valued above $250.
Under section 5863. the records must be made available at reasonable hours for public inspection.</t>
  </si>
  <si>
    <t>Barry Ciccocioppo, communications director, State Auditor General's Office, Harrisburg, Pa., 3 April 2015, interview by phone. 
Jack Wagner, former PA Auditor General, 7 April 2015, interview by phone.
Frank Pinto, lobbyist and former Republican candidate for Auditor General, 6 April 2015, interview by phone.</t>
  </si>
  <si>
    <t>Because of dramatic reductions in the budget, Louisiana has not been hiring state employees. In fact, it has been eliminating positions during the time period for this study. The job description of each state position has been rewritten with subjective criteria.
 Civil Service Rule 10.10 (b) requires state agencies to submit an annual Performance Evaluation System report. A new evaluation system was instituted two years to provide more objective measures, said Shannon Templet, director of the State Civil Service. 
 The purpose is to increase accountability, better link pay raises to merit, and ensure that all employees are judged similarly. For instance, a customer service specialist is judged against a standard that requires answering each call in three rings, limiting each call to five minutes and a review of at least 25 percent of the call logs.
 State Rep. John Schneider, R-Covington, who has led efforts to revamp Louisiana’s civil service system, questioned the impact of the new evaluation system, noting that just like the prior system, the new system found that 95 percent of state employees operated their jobs well enough to deserve a raise. “This is a way to give across-the-board pay raises while appearing to be serious about accountability,” Schneider said.
 However, a Towers Watson Data Services: Employee Performance Rating Distribution graph showed that Louisiana state workers received similar evaluations as those in the private sector.</t>
  </si>
  <si>
    <t xml:space="preserve">Gary Blackmer, director of the Oregon Secretary of State's Audits Division, March 2, 2015, interviewed by phone.
Steve March, Multnomah County Auditor, March 17, 2015, interviewed by phone. 
Barb Hinton, deputy director of quality assurance Washington State Auditor's Office, March 17, 2015, interviewed by phone. </t>
  </si>
  <si>
    <t>Ohio citizens can access itemized budget allocations online shortly after the governor introduces a new two-year budget. The legislative process begins in the House Finance Committee, which not only streams its hearings online but provides links to submitted testimony and other documents under consideration. As the budget process continues, access becomes a little more difficult because sweeping substitute bills are introduced near the end of each chamber's consideration of the budget. The best tool then becomes the "comp doc," a comparison of the as-introduced version and subsequent major iterations with the current version.</t>
  </si>
  <si>
    <t xml:space="preserve">Policies and regulations are generally only established through the legislative process laid out in law. The governor does sometimes issue executive orders that enact policies that in a way circumvent the legislature. Whether they are used in order to circumvent the legislature is a question of intent. 
According to Joe Kanefield, former general counsel to Arizona Gov. Jan Brewer, they are seldom used for such purposes. And some executive orders are broad in scope. Gov. Brewer issued 53 executive orders between January 2011 and the end of 2014. Gov. Doug Ducey issued five executive orders before June 30, 2015.
The log of all Arizona Executive Orders numbers 737.
In January 2015, for instance, Ducey issued an executive order that placed a moratorium on regulatory rule-making. </t>
  </si>
  <si>
    <t>Gary Jones, state auditor and inspector, telephone interview. 2/19/2015 4:30 p.m.
"Rogers County spent $4.2 million in FEMA funds for unauthorized road work, audit says," Tulsa World article by Rhett Morgan, 6/19/14. 
http://www.tulsaworld.com/communities/claremore/news/rogers-county-spent-million-in-fema-funds-for-unauthorized-road/article_a6a7f336-06a0-5ce2-89f4-9b3be3ca63cf.html 
"State audit reports allege fraudulent claims, overcharging of FEMA by Rogers County district," Tulsa World article by Rhett Morgan, 4/4/2014. 
http://www.tulsaworld.com/news/government/state-audit-reports-allege-fraudulent-claims-overcharging-of-fema-by/article_b5ccdfae-50a8-5237-ae7a-73d2ba3301ef.html
"Allegations of wrongdoing in Henryetta spark audit by state of Oklahoma," Oklahoman news article by Randy Ellis, 08/10/14. 
http://newsok.com/allegations-of-wrongdoing-in-henryetta-spark-audit-by-state-of-oklahoma/article/5143054
---
Peer Reviewer Sources:
Mickey Dodson, investigative auditor, Oklahoma Auditor and Inspector's Office, Email interview with Dodson on May 25, 2015.
74 O.S.  § 18f, http://www.oscn.net/applications/oscn/DeliverDocument.asp?CiteID=101065.
51 O.S. § 24A.12 (Confidential Litigation Files and Investigatory Reports), http://www.oscn.net/applications/oscn/DeliverDocument.asp?CiteID=80300.
74 O.S.  § 18f
The Attorney General shall have authority to conduct investigations and it shall be the duty of the Department of Public Safety of the State of Oklahoma, when so directed by the Governor of the State of Oklahoma, to furnish him with investigators from the personnel of said Department, to assist in such investigations and to assemble evidence for the Attorney General in any cases to be tried or in any matters to be investigated. Likewise, it shall be the duty of the State Auditor and Inspector, upon request of the Attorney General, to furnish him with experienced auditors and/or accountants from the personnel of his department to make audits and check records for the Attorney General in any case to be tried or in any matter being investigated by the Attorney General. The cost of such services shall be borne by the entity audited.
51 O.S. § 24A.12
Except as otherwise provided by state or local law, the Attorney General of the State of Oklahoma and agency attorneys authorized by law, the office of the district attorney of any county of the state, and the office of the municipal attorney of any municipality may keep its litigation files and investigatory reports confidential.</t>
  </si>
  <si>
    <t>Kimberly A. Sarte, Assistant Director for Ongoing Oversight and Fiscal Analysis at the Joint Legislative Audit and Review Commission, 26 February 2015, interview by phone and email.
Virginia Retirement System, Joint Legislative Audit and Review Commission Legislator Guide, accessed 26 February, 2015. http://jlarc.virginia.gov/other/VRSguide.pdf
Mary Jo Fields, director of research for the Virginia Municipal League, 2 March 2015, interview by phone.
Biennial VRS Status and Semi-Annual Investment Report, JLARC, December 2014. http://jlarc.virginia.gov/reports/Rpt468.pdf
Jeanne Chenault, director of public relations for the Virginia Retirement System, Richmond, Va., 6 March 2015, interview by email.</t>
  </si>
  <si>
    <t>Since Alaska became a state in 1959, the state's governors have issued 275 administrative orders. Former Gov. Sean Parnell, who led the state from 2009 to 2014, issued 20. In his first few months at the helm, Gov. Bill Walker has issued five administrative orders. Often in recent times these have been geared toward disaster declarations or creating boards, sub-cabinet positions, or task forces. Separately, 116 executive orders have been issued -- the most recent being E.O. 116 in 2012 which dealt with the structure of offices which respond to appeals of state decisions. Tim Bradner, a longtime political reporter, said that the use of administrative and executive orders in recent years have been narrow in scope.
None of these Executive Orders issued by governors since January 2013 has been interpreted as circumventing the legislative prerogative in any way.</t>
  </si>
  <si>
    <t>Kentucky traditionally had controversies with allegations of pre-selection for state jobs in violation of the merit system. In recent years, however, the Kentucky Personnel Board has seen more appeals and inquiries about promotions or denial of promotions. With state workers not getting substantial raises, in some cases for six years, getting a promotion has become the only way for a state employee to get a pay increase. And because many state employees remain in civil service for their entire careers, there are instances in which supervisors with long service records have only high school diplomas or associates degrees and are supervising employees with bachelor's degrees or master's degrees.  
Instances of political influence in hiring decisions were few during the reporting period. In 2013, the Kentucky Department of Corrections ultimately promoted Hershel Adkins to an operations manager position at the Little Sandy Correctional Complex after the Personnel Board overturned the initial decision to hire a candidate being recommended by a Democratic leader in the state House. That leader, Rep. Rocky Adkins, the House Majority Leader and no direct relation to man who ultimately got the job, wrote a recommendation to the corrections officials on behalf of a different person. The corrections department officials with hiring authority initially hired the man recommended by the majority leader until the Personnel Board reversed it because Hershel Adkins, an internal candidate, scored higher on the criteria and qualifications for the position. 
In the most prominent case of improper hiring to be confirmed during the reporting period, a Personnel Board investigation found former Agriculture Commissioner Richie Farmer improperly "pre-selected" eight employees for merit positions, thereby disregarding the professional requirements. 
Evaluations for state employees are specific and use a numeric rubric. And state employees have the right to appeal the outcome of an evaluation to the Kentucky Personnel Board. For instance, one employee of the Education and Workforce Development Cabinet, Jessica A. Harris, appealed her 2012 evaluation in which she scored a 245 that placed her in the "Needs Improvement" category. The Personnel Board in March 2014, ruled that Harris' supervisor failed to "show by a preponderance of the evidence" that Harris deserved a rating of "Barley Meets Expectations" in one of the categories, and thus, the board recommended bumping Harris' total score to 252, which was enough to put her in the "Good" category.</t>
  </si>
  <si>
    <t>The state does not compile a budget that provides itemized budget allocations for all agencies. The closest such compilation is an online list of agencies with links to the legislative funding for each individual agency, the number of employees they may have and one-time funding for specific projects, typically capital improvements. These documents do not provide breakdowns of spending categories, such as office supplies, travel, salaries and overtime pay.
It’s worth noting that when agencies request funding, they do provide breakdowns of spending categories. But after the legislature approves their budgets, such breakdowns would only be available on request from each agency.</t>
  </si>
  <si>
    <t>Gov. Robert Bentley issued 16 executive orders in 2013 and 2014, all of them with a narrow scope. Most often, the governor used executive orders to create task forces and study commissions, including The Governor’s College and Career Ready Task Force, The Alabama Medicaid Pharmacy Study Commission, The Alabama Drought Assessment and Planning Team, The Alabama Industrial Energy Advisory Team and The Alabama Small Business Commission.
He also used an executive order to appoint a Senior Law Enforcement Advisor in the governor’s office, create the Alabama Center for Insurance Information &amp; Research, an independent non-profit organization, and establish the Alabama Executive Veterans Network, for service members, veterans and their families.
He ordered the Alabama Department of Transportation to create the Office of Fleet Management to implement a plan to manage the motor vehicles owned, operated, or leased by a state government entity and the develop a Statewide Fleet Management Program. Bentley also used an executive order to establish a joint eligibility and enrollment system among the Alabama Medicaid Agency, Department of Public Health, Department of Human Resources, Department of Mental Health and Department of Senior Services, to allow people to apply once and have their eligibility determined for multiple federal and state benefits programs. 
Other executive orders included such actions as establishing an Alabama Honor Guard Ribbon and encouraging state agencies to consider using renewable materials when constructing or expanding state buildings.
None of the executive orders has been particularly controversial, nor were any of them issued after the Legislature had refused to take such actions.</t>
  </si>
  <si>
    <t>The spokesman for the Department of Administration, which includes the Division of Personnel Services, said professional criteria is used in hiring and evaluating civil servants. 
The head of the state's public employee union said the adherence to professional criteria in the hiring and evaluation of employees "depends on the agency." She said the lack of pay raises since 2009 has significantly reduced the number of job applicants. "You can't get the people you necessarily want ...they're certainly getting a different type of employee." 
Gov. Sam Brownback's elimination of 3,000 public-sector positions during his tenure, and the reclassification of other civil service jobs as "unclassified" (not protected by civil service) has also increased the influence of political considerations in hiring and evaluation, she said.</t>
  </si>
  <si>
    <t>Treasurer Beth Pearce, personal interview Jan. 21, 2015.
 Mark Hage, Director of Benefit Programs, VT NEA, telephone interview Jan. 26.
 Jeff Briggs, Alternate member, Pension Investment Committee, telephone interview Feb. 2. 2015.</t>
  </si>
  <si>
    <t>New York makes it extremely difficult for residents to find out how a state program is funded. Although state budget documents are available online, they do not include itemized program-level details, forcing residents instead to request the information using the Freedom of Information Law (FOIL). The requirement delays what should be a simple query by weeks because state agencies routinely take more than a month to respond to FOIL requests.
 Budget experts also note that it is difficult -- if not impossible -- to reconcile appropriated funds with actual spending. The Board of Elections, for example, may be authorized to receive $10 million, but it is extremely difficult to determine how much was actually spent on the agency. "It's not a particularly transparent budget for folks," said Elizabeth Lynam of the Citizens Budget Commission.</t>
  </si>
  <si>
    <t>A 100 score is earned if the governor does not circumvent the legislature through executive orders. Executive orders are limited in number and narrow in scope.
A 50 score is earned if the governor occasionally relies on executive orders to circumvent the legislature. Some executive orders are broad in scope.
A 0 score is earned if the governor routinely uses executive orders to circumvent the legislature, or refer to issues that require legislative action or approval.</t>
  </si>
  <si>
    <t>Auditor Dave Yost, Columbus, 1-13-15 interview
Senate follows House in quickly passing bill to block public audit of JobsOhio, Jim Siegel, The Columbus Dispatch, May 31, 2013: http://www.dispatch.com/content/stories/local/2013/05/30/Yosts-asks-for-more-time-as-Senate-considers-JobsOhio-auditing-proposal.html
Joe Hallett commentary: JobsOhio dangles $100 million worth of temptation, Joe Hallett, The Columbus Dispatch, June 2, 2013: http://www.dispatch.com/content/stories/editorials/2013/06/02/1-jobsohio-dangles-100-million-worth-of-temptation.html 
Head count shows 'unusually high' discrepancies at charter schools , Catherine Candisky and Jim Siegel, The Columbus Dispatch, Jan. 23, 2015: http://www.dispatch.com/content/stories/local/2015/01/22/auditor-charter-school-report.html
House Republicans duck Auditor Dave Yost's request for better spending reports from charter schools, Patrick O'Donnell, The Plain Dealer, March 18, 2015: http://www.cleveland.com/metro/index.ssf/2015/03/house_republicans_duck_auditor.html
House dropping bid to end ‘Sunshine Audits’ by Yost, Randy Ludlow, The Columbus Dispatch, April 20, 2015: http://www.dispatch.com/content/stories/local/2015/04/20/sunshine_audits_alive.html</t>
  </si>
  <si>
    <t>Because the budget is treated like a regular bill, a copy is posted as soon as it goes to committee. The changes are made as amendments and the combination of all the amendments is adopted as a "committee substitute," the text of which is posted online shortly after the vote. Details beyond that don't show up online, although there are paper documents that the Legislative Finance Committee and the budget committees have and generally make available to reporters who ask for paper copies.</t>
  </si>
  <si>
    <t>In an interview, Danny Homan, Council 61 president for the American Federation of State, County and Municipal Employees, said employees covered by a collective bargaining agreement are generally hired and fired based upon professional criteria. However, he noted that there have been instances in which employees were switched from protected positions into at-will positions, and then could be fired without cause.
A review by the Des Moines Register found that almost 300 state jobs were moved from merit to at-will over a 36-month period, with 198 jobs reclassified in 2013 alone. Among the jobs switched were the chief administrative law judge and top administrators in the Iowa Department of Inspections and Appeals. The changes took place in the Health Facilities Division and the Investigations Division, which inspect and license health care facilities and providers and investigate alleged fraud in public assistance programs like Medicaid. Changing the positions to at-will not only means employees can be fired for nearly any reason, but also that the positions can be filled without advertising.</t>
  </si>
  <si>
    <t>Vicky Manning, lobbyist liaison, The Alabama Ethics Commission, telephone interview, May 14, 2015.
Hugh Evans, general counsel, The Alabama Ethics Commission, telephone interview, May 14, 2015. 
“Lobbyist Registration Statement,” The Alabama Ethics Commission, undated, http://ethics.alabama.gov/forms/2010/Reg_Form_Lobbyist_Principal_2010.pdf, accessed May 15, 2015.</t>
  </si>
  <si>
    <t>The state maintains a special website, OpenNV.gov, for public access to budget information. It includes the line-item budgets submitted by the Governor and the amended versions approved by the Legislature for each two-year budget cycle. The site is user-friendly, and there is no charge for the reports. Documents are posted online shortly after being adopted.
Transparency advocates have pointed out that the line-item budgets are not posted in Excel or CSV format, which can make it difficult to sort and manipulate the data.</t>
  </si>
  <si>
    <t>New Hampshire’s budget is outlined in two documents, House Bill 1, which is the operating budget, and House Bill 2, which contains any statutory changes needed to execute the budget. 
 Both documents in their entirety are posted on the website of the Legislative Budget Assistant. House Bill 1, for the 2014-2015 fiscal years, is nearly 800 pages long and contains itemized budget allocations by department.</t>
  </si>
  <si>
    <t>Robert R. Peterson, state auditor, interviewed by phone from Bismarck, N.D., March 12,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t>
  </si>
  <si>
    <t>Lobbyists normally register with the Secretary of State within a few days of beginning lobbying activity, but the forms are not detailed. They only include contact information for the lobbyist and the organization(s) they are representing. There is no file of issues or bills they have lobbied. 
The registration period for lobbyists begins after the state legislative session, on May 1. Occasionally, lobbyists will not renew their registrations during the summer and attend interim meetings without proper credential, according to lobbyist Marguerite Herman.</t>
  </si>
  <si>
    <t>The governor's proposed budget is released online soon after the proposed budget is submitted to the Legislative Fiscal Division. This happens by December 15 or January 7 depending on whether a new governor is taking office.</t>
  </si>
  <si>
    <t>In practice, the governor limits the use of executive orders to establish new regulations, policies, or government practices.</t>
  </si>
  <si>
    <t>Phone interview Feb. 27, 2015, with Bill Holmes, director of external affairs for the state auditor's office.
Phone interview Feb. 25, 2015 with Jane Pinsky, director of the NC Coalition for Lobbying and Government Reform. 
Phone interview Feb. 28, 2015 with Bob Hall, executive director of Democracy North Carolina.
Auditor report on wasteful hires
http://www.ncauditor.net/EPSWeb/Reports/Investigative/INV-2015-0401.pdf</t>
  </si>
  <si>
    <t>All budget documents are posted online for free, throughout the process, from initial agency budget requests through subsequent steps in the process.
 If citizens do not have web access, staff in either the Legislative Fiscal Office or Department of Administrative Services' Budget Division will make documents available at a nominal cost.</t>
  </si>
  <si>
    <t xml:space="preserve">Dan Neal, Equality State Policy Center, Retired Director, March 31, 2015, Jackson, Wyo., Phone.
High court hears Hill suit, Aerin Curtis, Wyoming Tribune Eagle, August 20, 2013
http://www.wyomingnews.com/articles/2013/08/21/news/01top_08-21-13.txt#.VRhmhWaSU7A                                                                                                                         
Cindy Hill back in charge of Wyoming Education Department, Leah Todd, Casper Star-Tribune, April 22, 2014
http://billingsgazette.com/news/state-and-regional/wyoming/cindy-hill-back-in-charge-of-wyoming-education-department/article_93bfe1fd-c3b1-5987-9609-f5129e85ef59.html#ixzz3VoLu7uVv                                                                                                    </t>
  </si>
  <si>
    <t>William Eimicke, Columbia University, Professor of International and Public Affairs, Feb. 3, 2015, New York, phone; 
New York Assembly Facing Historic Change in Leadership, Associated Press via New York Times, Jan. 31, 2015, http://www.nytimes.com/aponline/2015/01/31/us/ap-us-ny-assembly-speaker.html; 
2013-14 Annual Report on Audits of State Agencies and Public Authorities, Office of the State Comptroller, no date available (2014), http://osc.state.ny.us/audits/annualreport14.pdf ; 
DiNapoli Audit Finds Weakness in Tracking of Equipment Deployed for Superstorm Sandy, Office of the State Comptroller, March 21, 2014, http://osc.state.ny.us/press/releases/mar14/032114.htm ;
Medicaid Audits Find More Than $500 Million in Waste, Office of the State Comptroller, April 22, 2015, http://osc.state.ny.us/press/releases/apr15/042215.htm ;
DiNapoli: Audit Finds ORDA Needs to Improve Financial Practices, Office of the State Comptroller, July 9, 2014, http://osc.state.ny.us/press/releases/july14/070914.htm</t>
  </si>
  <si>
    <t>Every person is entitled to make lobbying communications up to five calendar days before the need to get a lobbyist license and be authorized by the principal arises.
There is general compliance with reporting regulations, but it is difficult to obtain information about violations. A December 2013 report attached to Government Accountability Board minutes listed penalties levied for late reporting--eight penalties were listed as filing late reports. In another section of the attachment,  a “Lobbying Update” by Molly Nagappala and Brian Bell, campaign finance auditors, reported on activity from January 1 through June 30, 2013. Seventeen principals were sent warning letters due to violating the 15-day reporting requirement, and 4 principals with egregious violations were asked to pay a forfeiture of $25 per item reported late.</t>
  </si>
  <si>
    <t>Itemized budget allocations are available to the public in the Missouri Senate Appropriations Committee's Annual Fiscal Report, also called the Red Book. The report includes all appropriations following the governor's vetoes, with appropriations for each department. The report is published in September each year.
The budget bills are available as soon as they are created, and updated online in close to real time. Both post-veto allocations and the allocations passed by the general assembly are available online.</t>
  </si>
  <si>
    <t>Idaho’s personnel system has professional criteria that govern new hires, in that all prospective hires must take tests and be placed on a registry in order by their score on the test. However, state law was amended in the past decade to then allow supervisors to select anyone from among the top 25 scoring applicants from the list, where previously they could only select from among the top five, and had to offer it first to the candidate who scored highest, then second, and so forth. Some feel that’s given supervisors too much discretion to choose hires for non-professional reasons, such as personal acquaintance.
 Nevertheless, for classified state employees, there are specified procedures for hiring that are based on professional criteria. Testing includes questions specific to the experience and skill set for the position, and subject-matter experts are used to grade and evaluate test results.
 Once hired, every employee is required to receive a performance evaluation annually, and the Division of Human Resources provides training to supervisors on how to give effective evaluations. The state payroll system includes flags that won’t let a pay increase go through the system unless the employee has a current performance evaluation.</t>
  </si>
  <si>
    <t>Sunalei Stewart, State Auditor's Office, chief of staff, 17 April 2015, via phone.
Clifford Rees, former staff attorney for the New Mexico Department of Health, 17 April 2015, via phone.
Martin Mathisen, Atkinson Certified Public Accountants, Shareholder, 4 May 2015, via phone.</t>
  </si>
  <si>
    <t>Madison Teachers Inc. v. Scott Walker, 2014 WI 99 (July 31, 2014)
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</si>
  <si>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Interview with Quentin Kidd, director of the Wason Center for Public Policy at Christopher Newport University, Newport News, Va., 28 April 2015, interview by phone.</t>
  </si>
  <si>
    <t>Dee Larsen, contract attorney for the Utah Retirement Systems, Howard, Larsen, Hansen &amp; Eves, Email, April 2, 2015. 
Richard Ellis, Utah State Treasurer, in-person intereview April 8, 2015, Salt Lake City. 
Todd Sutton, Employee Representative, Utah Public Employees' Association, phone interview April 14, 2015, Salt Lake City. 
Utah Retirement Systems Annual report, 2013, most recent available: https://www.urs.org/mango/pdf/urs/AnnualReport/2013/annualReport.pdf. Accessed May 9, 2015.</t>
  </si>
  <si>
    <t>Jason Mercier, Director of the Center for Government Reform at Washington Policy Center via email 2/25/2015;
Hugh Spitzer, visiting professor of law at the University of Washington, via email 3/18/2015; 
Brad Shannon, editorial writer, The Olympian phone interview 3/20/2015</t>
  </si>
  <si>
    <t>Basic itemized lists of budget allocations are available online on the Senate Counsel, Research and Fiscal Analysis website and the Minnesota House of Representatives Fiscal Analysis Department respective websites. They are free online. 
 Each budget is separated by topic/entity with spreadsheets varying in detail and complexity depending on the agency. 
 Committee or conference committee budget spreadsheets are usually posted within a few hours of the meeting, but those are appropriation documents rather than allocation documents.</t>
  </si>
  <si>
    <t>No one is permitted to lobby until his/her registration is complete. By law, registration of lobbyists needs to be done within 30 days of a lobbyist being hired, and there were no records of lobbyists who did not register or who filed late registrations. 
 The January 2014 Directory of Registered Lobbyists contained 134 pages and for each lobbyist contained the following information: name, address, email, lobbying topic and employer. 
 The Ethics Commission requires registration forms before the new year in even-numbered years so that it can publish a directory of registered lobbyists just before the Legislative session begins early in January in odd-numbered years. Forms must be complete, according to Rebecca Stepto, the commission’s executive director, or they are returned. No lobbying activity is permitted until registration is complete. Commission Stepto also explained that lobbyists’ names, phone numbers, areas of interest and employers are published at the beginning of each legislative session. 
  Don Smith, lobbyist for WV Press Association, said the reports should require more information than a lobbyist’s employer and areas of interest. “For instance, you could say you were interested in FOIA issues, but not say whether you’re for or against them,” he said.</t>
  </si>
  <si>
    <t xml:space="preserve">Detailed budget material is available online for free in a user-friendly format. Each department's itemized allocations are outlined in a pie chart and in a spreadsheet format. In addition, the public can search for budget items based on a category of interest. </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</si>
  <si>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Kitchen v. Herbert, 961 F.Supp.2d 1181 (D. Utah 2013), affirmed, 755 F.3d 1193 (10th Cir. 2014); stay granted, 134 S.Ct. 893 (2014); petition for certiorari denied, No. 14-124, 2014 WL 3841263 (Oct. 6, 2014).
Judge won’t block ‘Count My Vote’ law; Utah GOP says it may not be on 2016 ballot, BY BEN WINSLOW, Fox 13 Salt Lake City, APRIL 10, 2015, http://fox13now.com/2015/04/10/judge-wont-block-count-my-vote-law-utah-gop-says-it-may-not-be-on-2016-ballot/</t>
  </si>
  <si>
    <t>The Massachusetts Office of Administration and Finance lists the state's current budget online along with archived copies of prior budgets dating back to 2007, which are also free to access. The Budget Summary is broken down by government area (judiciary, independents, transportation, etc.) and by clicking on each government area, the user can access the disaggregated budget by department. Each department then presents an itemized list of budget allocations.</t>
  </si>
  <si>
    <t>Sarah London, counsel to governor, personal interview, Jan. 21, 
Allen Gilbert, exec. dir. ACLU VT, personal interview, Jan. 6, 2015.
Former Sen. Vincent Illuzzi, personal interview, Jan. 21, 2015.</t>
  </si>
  <si>
    <t>Members of the General Assembly are required to file a statement of financial interests (SFI) every year by May 1 with the Office of State Ethics for the previous calendar year. The law does not require members of the legislators' immediate families to file themselves, but it does ask for financial information on the spouse and dependent children residing in the individual’s household. 
SFIs include information on the names of businesses the members or their family members are associated with, all sources of income, securities worth more than $5,000 and the names and address of creditors, if a legislator or family member individually owes more than $10,000.  
When officials leave public office, the law says they have to file an SFI covering that part of the year when they served.
Sec. 1-83 (c) stipulates that the SFI "shall be a matter of public information."
The Code of Ethics defines “Immediate family” as "any spouse, children or dependent relatives who reside in an individual’s household."</t>
  </si>
  <si>
    <t>The proposed budget, and the eventually approved budget, are online and are detailed by line item down to very specific expenses - also in comparison with prior years - and can be accessed in a timely manner and at no cost. The budget was posted within a day or so of passage in 2015. The difficult part is interpreting the budget, understanding trends and patterns, and identifying omissions. Items are not alphabetical, rely on an obscure number system, and unless one knows what to look for, it is not a simple task to read through the Maryland budget in any of its iterations - proposed, amended or the final version. 
The final version of the budget is posted online, but in bill form by the General Assembly, and in a digest format known as the Fiscal Digest by the executive branch's Office of Budget and Management. While these are online, they are difficult to interpret and compare with the original budget, proposed by the governor at the beginning of the legislative session in January.</t>
  </si>
  <si>
    <t>C.G.S., Title 9, Chap. 141, Sec. 9-7(a), (b). 1974. http://www.cga.ct.gov/current/pub/chap_141.htm#sec_9-7a</t>
  </si>
  <si>
    <t>Executive Law Section 94, 2011, http://www.jcope.ny.gov/about/ethc/EXECUTIVE%20LAW%2094.pdf ; 
Report from the New York State Joint Commission on Public Ethics, February 2015, http://www.jcope.ny.gov/pubs/POL/JCOPE%20Third%20Year%20Report%20FINAL.pdf ; 
Judiciary Law Section 42, subsection 4, no date available, http://www.scjc.state.ny.us/Legal.Authorities/judiciary.law.htm ;
Annual Report 2015, Page 19, Commission on Judicial Conduct, March 1, 2015, http://www.scjc.state.ny.us/Publications/AnnualReports/nyscjc.2015annualreport.pdf</t>
  </si>
  <si>
    <t>15 Del. Code 8043, approved August 15, 2012: http://1.usa.gov/1CoxmYT
15 Del. Code 302, approved June 26, 2014: http://1.usa.gov/1Cox83N</t>
  </si>
  <si>
    <t>Former Texas Supreme Court Chief Justice Wallace Jefferson, name partner with Alexander Dubose Jefferson &amp;  Townsend,  telephone interview, Jan. 21, 2014.
Osler McCarthy, staff attorney/information , Texas Supreme Court, email, Jan. 16, 2015 
Alex Winslow, executive director of Texas Watch, telephone interview,  Jan. 16, 2015</t>
  </si>
  <si>
    <t>State Government Ethics Act. Powers and Duties (2006) Nc GS 138A-10 (9). http://www.ncga.state.nc.us/gascripts/statutes/statutelookup.pl?statute=138a</t>
  </si>
  <si>
    <t>97.012 Secretary of State as chief election officer, 2014, http://www.leg.state.fl.us/Statutes/index.cfm?App_mode=Display_Statute&amp;Search_String=&amp;URL=0000-0099/0097/Sections/0097.012.html
106.25 Reports of alleged violations to Florida Elections Commission; disposition of findings, 2014, http://www.leg.state.fl.us/statutes/index.cfm?App_mode=Display_Statute&amp;Search_String=106.25&amp;URL=0100-0199/0106/Sections/0106.25.html</t>
  </si>
  <si>
    <t>Rules of the Judicial Conduct Commission, Rule 26, 1997, http://www.ndcourts.gov/court/rules/Commission/rule26.htm.
Corroborated with: Brent Edison, disciplinary counsel for the North Dakota Judicial Conduct Commission, interview by phone from Bismarck, N.D., March 3, 2015.</t>
  </si>
  <si>
    <t>NMSA &gt; CHAPTER 34 Court Structure and Administration &gt; ARTICLE 10 Judicial Standards Commission &gt; 34-10-2.1. Judicial standards commission; duties; subpoena power. (1977) 
http://public.nmcompcomm.us/nmnxtadmin/NMPublicLink.aspx?jd=34-10-2.1
NMSA &gt; CHAPTER 10 Public Officers and Employees &gt; ARTICLE 16 Governmental Conduct &gt; 10-16-18. Enforcement; civil penalties. (1995) 
http://public.nmcompcomm.us/nmnxtadmin/NMPublicLink.aspx?jd=10-16-18</t>
  </si>
  <si>
    <t>Colorado Revised Statutes, 1-1.5-104 (2014) Powers and duties of secretary of state: http://www.lexisnexis.com/hottopics/colorado/</t>
  </si>
  <si>
    <t>The overall budget is updated daily and is available online. However, the easiest information to access is how much money is being allocated to each agency. During committee hearings, the line items are discussed and become public.
 But obtaining the lists of individual expenditures within an agency requires the public and reporters to go directly to the agency, most of which are headquartered in Baton Rouge. The documents are usually available for review or can be obtained for the cost of copying.</t>
  </si>
  <si>
    <t>In Colorado, members of the legislature are required to file a “personal financial disclosure statement” that asks where they get their money, what properties they own, who they creditors are if they owe more than $1,000 and the interest rate (but not how much they owe), entities with which they have a financial interest more than $5,000, list of entities they’re associated with that do business with the state, and any additional information they wish to disclose. The disclosures cover the filer, and also his or her spouse and any minor children living with them. These must be amended within 30 days if things change. 
 Citizens can access the asset disclosure records filed by members of the Colorado legislature, called Personal Financial Disclosure Statements, through the Secretary of State’s office under 21-6-202(5).</t>
  </si>
  <si>
    <t xml:space="preserve">The final version of Kentucky's budget, as agreed to by House and Senate negotiators, usually is available in print but not necessarily online within 24 hours of an agreement being made. However, that usually gives the public a matter of a few hours before the General Assembly votes the budget and related bills into law. 
Once the budget has passed, it is available online within 24 hours, at the Legislative Research Commission's webpage, for citizens to review. However, it is not easily found on the site unless the citizen is familiar with the legislative process. One must find the bill number of the budget bill, then know to scroll down to click on the final version. (Clicking on the bill number link will pull up the originally-filed version, which is the governor's suggested budget.) The final version is designated by the obscure acronym FCCR, which stands for Free Conference Committee Report. The budget is eventually published online on the Kentucky Office of the State Budget Director, http://www.osbd.ky.gov/, which is attached to the governor's office. 
In addition, other transparency measures the state has tried have not worked out. For instance, The Kentucky OpenDoor site was supposed to include budget documents on one of its pages. As of January 2015, however, the most recent "Executive Budget" document was from 2013. </t>
  </si>
  <si>
    <t>Members of the Legislature, like all elected officials in California, are required to file an asset disclosure form at the time of their candidacy, annually while in office, and upon leaving office. The disclosure, called Form 700, is publicly available (§81008) and contains information about investments, interests in real property, gifts and income. Included are also the community property assets and income of spouse, registered domestic partner and dependent children.
  "Immediate family" is defined in the state of California as the spouse and dependent children.</t>
  </si>
  <si>
    <t>All public officials, including legislators, are required by law to file a yearly asset disclosure form. The form must identify each employer and source of gross income amounting to more than $1,000 for both the public official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 21-8-701 (d)
 While the statutory definition of "family" includes children, there is no requirement for the children of public officials to be included on the asset disclosure forms. § 21-8-402
 The law requires the disclosures to be made public by the Secretary of State. § 21-8-701.</t>
  </si>
  <si>
    <t>Mark T. Holmes, State Ethics Commission Deputy Director, via 1/26/15 email. 
52:13D-21: State Ethics Commission; membership; powers; duties; penalties. State Ethics Commission (L.1971,c.182,s.10; amended 1999, c.440, s.102; 2003, c.160; 2004, c.24, s.1; 2004, c.25, s.1; 2005, c.382, s.1. ): http://njlaw.rutgers.edu/cgi-bin/njstats/showsect.cgi?section=52%3A13D-21&amp;actn=getsect</t>
  </si>
  <si>
    <t xml:space="preserve">The state of Hawaii Department of Human Resources Development publishes minimum qualifications standards for every civil service position within state government. The information is online and available to the public. 
 Qualifications of Hawaii employees are confidential under privacy laws. Because Hawaii has no nepotism law per se, hirings and promotions of relatives are allowed provided everyone has an equal opportunity to compete for the position and there are definite standards for making hiring and promotion decisions.
 The state Ethics Commission receives many complaints about nepotism, but less than 2 percent of all employee hirings face such complaints. Most complaints do not rise to the level of formal allegations. Others are resolved through the Ethics Commission. Most Ethics Commission actions are confidential under Hawaii law. 
 In one case during the study period, an unnamed teacher resolved an ethics complaint that she recommended her spouse for a position and supervised him once he was hired. She paid a $2,000 fine to the state and agreed to have the resolution of the charge published, without her name. It's not known how many similar cases go through the Ethics Commission.
 A 2014 Senate panel compiled employment data from the Department of Health that showed that at least eight staffers — some in supervisory roles — had anywhere from three to six family members who were also employed at the facility. The panel convened after complaints from some who said they were denied equal opportunity for positions. No legislative action arose from the complaints, however.
 </t>
  </si>
  <si>
    <t>Peter McAleer, Comptroller spokesman, 1/28/15, via email 
Stephen Eells, State Auditor, 2/5/15 phone interview. 
John Reitmyer, New Jersey Spotlight reporter, 3/5/15 phone interview</t>
  </si>
  <si>
    <t>No such law exists.
Confirmed with Ann Rice, New Hampshire Department of Justice, deputy attorney general, January 22, 2015, Lowell, Mass., phone
Confirmed with Martin Gross, New Hampshire Legislative Ethics Committee, chairman, January 14, 2015, Lowell, Mass., phone
Confirmed with Joseph DiBrigida, Executive Branch Ethics Committee, chairman, January 29, 2015, Lowell, Mass., phone</t>
  </si>
  <si>
    <t>Geoff Dornan, Capitol Bureau Reporter, Nevada Appeal, Las Vegas, NV, April 15, 2015, by phone.
Kyle Roerink, Politics Reporter, Las Vegas Sun, Las Vegas, NV, April 14, 2014, by phone.
Anjeanette Damon, Watchdog Reporter, Reno Gazette Journal, Las Vegas NV, April 7, 2015, by phone.</t>
  </si>
  <si>
    <t>For the most part, the State Departments use a competitive hiring process and the Department of Administrative Services sets policies and statewide standards. 
 But there have been documented cases where hiring was not competitive. For example, In January of 2015, Governor Deal promoted three members of his security detail to state positions that doubled the salaries of two of them. The other member received a 75 percent raise. Critics of the governor have expressed doubts about the promotions given that the governor has in the past favored loyalists in appointments.</t>
  </si>
  <si>
    <t>In practice, itemized budget allocations are available online at no cost, although people unfamiliar with state government may have trouble navigating it. The budget is detailed to some extent  -- for instance, in  the fiscal 2015 budget, under the Public Safety section, a separate line item total is given for capital improvements at each of eight correctional facilities in the state. The governor's budget reports are available online at the same time they are submitted to the Legislature.</t>
  </si>
  <si>
    <t>Charles Arlinghaus, The Josiah Bartlett Center for Public Policy, president, Feb. 11, 2015, Lowell, Mass., phone 
Dennis Delay, New Hampshire Center for Public Policy Studies, economist, Feb. 11, 2015, Lowell, Mass., phone
Stephen Smith, Audit Division of Legislative Budget Assistant, Director of Audits, Feb. 11, 2015, Lowell, Mass., phone
Jeffry Pattison, Legislative Budget Assistant, January 30, 2015, Lowell, Mass., phone
State of New Hampshire Division of Family Assistance Electronic Benefits Transfer Cards Performance Audit Report, Sept. 2013, p. 1, http://www.gencourt.state.nh.us/LBA/AuditReports/PerformanceReports/EBT_2013p.pdf</t>
  </si>
  <si>
    <t>Mike Foley, Nebraska lieutenant governor and former state auditor, phone interview, Feb. 27, 2015
Charles Janssen, current state auditor, in-person interview, Feb. 25, 2015, State Capitol
Martha Stoddard, Omaha World-Herald, "Gov. Heineman Attacks State Auditor Foley Over $345K Budget Request," Oct. 23, 2013
http://www.omaha.com/news/gov-heineman-attacks-state-auditor-foley-over-k-budget-request/article_74197132-1a15-5cdd-a1ad-a9258cc674f5.html
Deena Winter, Nebraska Watchdog, "Most Top NE Officials Escaped Governor's Cuts, Except Auditor," June 6, 2013 
http://watchdog.org/88802/most-top-ne-officials-escaped-governors-cuts-except-auditor/</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</si>
  <si>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Chattanooga Times Free Press story “Tennessee Supreme Court Justice Barker claims some in state GOP targeting Democrat justices” published online on May 8, 2014 
http://www.timesfreepress.com/news/local/story/2014/may/08/tennessee-supreme-court-chief-justice-barker-claim/139656/
Chattanooga Times Free Press story “Gov. Haslam won’t join GOP effort to defeat 3 Tennessee Supreme Court Justices, May 7, 2014 http://www.timesfreepress.com/news/local/story/2014/may/07/gov-haslam-wont-join-gop-effort-defeat-3-tennessee/139600/
Los Angeles Times story “Tennessee Supreme Court Justices win after GOP campaign against them” published online on Aug. 8, 2014 http://www.latimes.com/nation/politics/politicsnow/la-pn-tennessee-supreme-court-justices-win-20140808-story.html</t>
  </si>
  <si>
    <t>Tony Venhuizen, chief of staff to Gov. Dennis Daugaard, 25 March 2015, email.
Stan Adelstein, recently retired legislator, 18 March 2015, Rapid City, SD, in-person interview.
Zach Crago, former executive director of South Dakota Democratic Party, 3 April 2015, email.
Judge determines supposed voter rights lawsuit to be politically motivated attack on lawmaker: Judge finds candidacy lawsuit malicious, frivolous, Associated Press, 22 March 2013, http://www.mitchellrepublic.com/content/judge-finds-candidacy-lawsuit-malicious-frivolous.
Judge orders woman to plaintiff to pay defendant's fees in failed lawsuit that was considered politically motivated: SD judge order legal fees in candidacy lawsuit, Associated Press, 1 May 2013, http://www.keloland.com/newsdetail.cfm/sd-judge-orders-legal-fees-in-candidacy-lawsuit/?id=147439.
Conservative activist found guilty of illegal election communication: Political activist found guilty in robocalls, John Hult and Mark Walker, Argus Leader, 29 August 2013, http://archive.argusleader.com/article/20130830/NEWS/308300013/Political-activist-found-guilty-robocalls.
Circuit court rejects man's lawsuit to get on ballot as Constitution Party candidate: Charles Haan lost Friday. He'll try again today. David Montgomery, Argus Leader, 8 September 2014, http://www.argusleader.com/story/davidmontgomery/2014/09/08/haan-case-schedule/15282743/.
American Judicature Society, Judicial Selection in the States, Appelate and general Jurisdiction Courts, accessed May 15, 2015, http://www.judicialselection.us/uploads/documents/Selection_Retention_Term_1196092850316.pdf</t>
  </si>
  <si>
    <t>Tori Hunthausen, Legislative Auditor, Legislative Audit Division, 18 February 2015, Helena, Montana, email
Charles S. Johnson, Lee Newspapers State Bureau, Bureau Chief, 24 February 2015, Helena, Montana, email
Mitch Tropila, State Representative and member of the Legislative Audit Committee, Great Falls (D), 20 March 2015, telephone, Helena, Montana.</t>
  </si>
  <si>
    <t>Robynn Kuhlmann, University of Central Missouri, Warrensburg, Missouri, 10 April 2015, interview conducted by phone.
John Watson, Audit of the Office of the Attorney General, State Auditor's Office, March 2015, accessed 12 April 2015, http://auditor.mo.gov/Repository/Press/2015013688803.pdf
David Graham, “The Awful Mystery of Two Suicides in Missouri Politics,” The Atlantic, 30 March 2015, http://www.theatlantic.com/politics/archive/2015/03/what-is-going-on-in-the-missouri-republican-party/389075/
---
Peer Reviewer Source:
Senator questions timing of donation to auditor, Springfield News-Leader. Jan 29, 2014. http://www.news-leader.com/story/news/local/ozarks/2014/01/30/senator-questions-timing-of-herschends-donation-to-auditor/5057551/</t>
  </si>
  <si>
    <t>Phone interview with Jennifer Selliers, Compliance Officer for the Tennessee Department of Treasury and Christy Allen, assistant treasurer for Legal, Compliance and Audit, on March 19, 2015. 
Phone interview with Rep. Charles Sargent on Feb. 17, 2015.
Phone interview with Jerry Winters, lobbyist for the Tennessee Retired Teachers Association, on May 20, 2015. 
Standard &amp; Poor’s Rating Services report “US State Pension Funding: strong Investment Returns could Lift Funded Ratios, but Longer-term Challenges Remain, accessed May 6, 2015 
http://www.standardandpoors.com/spf/upload/Events_US/US_PF_Webcast_Pensart1.pdf
Introductory section of 2014 TCRS Annual Report that includes organizational makeup, accessed May 6, 2015 
http://treasury.tn.gov/TCRS_Report/2014/Introductory%20Section.pdf
Public notice of Investment Committee meeting, accessed May 6, 2015 
http://treasury.tn.gov/tcrs/PDFs/IC_Meeting2_10_15.pdf</t>
  </si>
  <si>
    <t>State auditor's office: www.osa.state.ms.us
Brett Kittredge - state auditor's office communications director - e-mailed questions and answers - Jan. 30, 2015
News column: Auditor, MDA in bit of turf war - By Clay Chandler - The Clarion-Ledger -   March 11, 2014: www.clarionledger.com/story/news/local/2014/03/12/auditor-mda-in-bit-of-turf-war/6317845/</t>
  </si>
  <si>
    <t>Howard Goldman, communications director, Teacher Retirement System of Texas, email, Feb. 11, 2015
Ronnie Jung, pension consultant.  Former executive director of the Texas Teacher Retirement System of Texas, 2003-2011. Telephone Interview, June 23, 2015 
Sharmila Kassam, deputy chief investment officer for the Employees Retirement System of Texas, telephone interviews, Feb. 23, 2015, June 26, 2015
Investment Policy Statement, Teacher Retirement System of Texas.   Effective Oct. 1, 2014.  Last accessed June 24, 2015.
http://www.trs.state.tx.us/investments/documents/investment_policy_statement.pdf
Employees Retirement System, investment policy, Feb. 11, 2015
http://www.ers.state.tx.us/</t>
  </si>
  <si>
    <t>Rep. Phyllis Kahn, House of Representatives, 19 March 2015, St. Paul, Minnesota, phone interview
David Schultz, Political Science Professor, Hamline University, 23 March 2015, St. Paul, Minnesota phone interview
Topics Selected for Evaluation by the Legislative Auditor in 2014, Minnesota Office of the Legislative Auditor, 18 March 2015,http://www.auditor.leg.state.mn.us/ped/evaltops.htm
Legislative Audit Commission, Minnesota Office of the Legislative Auditor, 18 March 2015, http://www.auditor.leg.state.mn.us/lac.htm
Minnesota Statutes, Chapter 3, Section 3.97, 2014, https://www.revisor.mn.gov/statutes/?id=3.97</t>
  </si>
  <si>
    <t>The lobbyist registrations are valid from May 1 to April 30. Lobbyists renew their registrations quickly or almost all within a few days of the General Assembly session starting, when they commence lobbying activity.
The registration forms ask for the names of the principals of the lobbyists, other lobbyists for those principals and the issues that the lobbyist will work on. If they fail to do so, they are levied a penalty by the Secretary of the Commonwealth's office.</t>
  </si>
  <si>
    <t>Kelly Miller, state relations officer, Office of Auditor General, email conversation, April 6, 2015, phone interview, April 7, 2015                                                                                  
Detroit Free Press, March 13, 2015, "Audit faults MDOT bridge inspections"  http://www.freep.com/story/news/local/michigan/2015/03/13/audit-faults-mdot-bridge-inspections/70265752/                                                                                                                                                                                                                  
OAG audit of prisoner accounts http://www.audgen.michigan.gov/finalpdfs/14_15/r471038014.pdf
OAG Website, completed projects; http://www.audgen.michigan.gov/projects/recently-released-projects.html</t>
  </si>
  <si>
    <t xml:space="preserve">Lobbyists must obtain a license before beginning lobbying activity. A license application contains requirements to list the names of officials contacted and about which issues. The reports also require lobbyists to list expenditures made on behalf of specific bills and more general issues. </t>
  </si>
  <si>
    <t>The law gives them 48 hours from when they start lobbying to register, and it is in their interest to comply because other lobbyists and advocacy groups monitor the filings and would be quick to report any delays or omissions.
There have been no allegations of noncompliance filed with the Attorney General's office for at least six years.
All the filings are online, searchable by lobbyist, lobbying firm, and employers, at the website: https://lobbying.sec.state.vt.us/Public/SearchFiledReports.</t>
  </si>
  <si>
    <t>The vast majority of lobbyists register with the state a few days after they are hired to influence government officials. The registration lists the name of the lobbyist, along with the employer’s name and contact information. Bill numbers aren’t included in the lobbyist or lobbyist employer forms, but they say what issue, such as health care or education, that they are trying to influence. 
 State law requires lobbyists to register with the Tennessee Ethics Commission within seven days after being employed to lobby. 
  It is the employers of the lobbyists that must file more detailed information, such as lobbyist compensation and expenditures. 
 The Ethics Commission will flag lobbyists for being late. Overall, most lobbyists are very conscientious about registering timely, said Tom Humphrey, a veteran political reporter who works for the Knoxville News Sentinel. 
 If lobbyists do register late than they are subject to a fine, but the Ethics Commission will generally waive the fee for someone who has a minor infraction or is a first-time offender, said Dick Williams, chair of Common Cause of Tennessee. “The emphasis—and I agree with it—is that they’re trying to get compliance, rather than make money for the state,” Williams said of the Ethics Commission’s frequent willingness to waive fines for certain late filings. 
 Williams agreed that lobbyists generally timely register.</t>
  </si>
  <si>
    <t>Lobbyists are required to register no later than five days after the date in which lobbyists or their employer make the communication that requires them to register.    
The registration form requires the identification of those providing compensation and checking off the boxes of lobbying subject matter categories.</t>
  </si>
  <si>
    <t>Eileen Canzian, politics editor, Baltimore Sun, telephone interview, 3/171/15; 
Noel Isama, Director, Transparency and Accountability, Common Cause, Md., email interview, 3/24/15; 
Audit critical of Medicaid Procurement, Baltimore Sun article, 2/25/15 a sample of the agency's independence: http://www.baltimoresun.com/health/bs-hs-medicaid-audit-20150225-story.html</t>
  </si>
  <si>
    <t>In law, state-level judges are required to give reasons for their decisions.</t>
  </si>
  <si>
    <t>Interview, Suzanne Bump, Massachusetts State Auditor, Boston, MA, Feb. 9 2015 by telephone and email; 
Interview with  Gregory W. Sullivan, former Inspector General for Massachusetts and current Research Director for The Pioneer Institute, a Boston-based public policy institute. conducted June 25, 2015        
“Massachusetts State Auditor Suzanne Bump defends welfare audit amid criticism from Gov. Deval Patrick, Rep. Tom Conroy,” Robert Rizzuto, Reporter, Springfield Republican, Springfield, MA, May 30 2013
http://www.masslive.com/politics/index.ssf/2013/05/massachusetts_state_auditor_su.html
State Auditor's Website accessed Feb 9, 2015
http://www.mass.gov/auditor/</t>
  </si>
  <si>
    <t>Jim Radda, Ninth District Circuit Court Judge, State of Wyoming, May 8, 2015, phone.
Commission considers attorneys for Circuit Court Judge position, The Sundance Times, April 24, 2014 
http://sundancetimes.com/commission-considers-attorneys-for-circuit-court-judge-position/
Radda appointed judge of valley's circuit court, Thomas Dewell, Jackson Hole News&amp;Guide, Aug. 7, 2010
http://www.jhnewsandguide.com/news/top_stories/radda-appointed-judge-of-valley-s-circuit-court/article_207d1c17-e8e6-53fd-9541-47f306cf77ff.html
Governor Appoints New First Judicial District Circuit Court Judge, Sweetwater Now, Oct. 24, 2014
http://www.sweetwaternow.com/governor-appoints-new-first-judicial-district-circuit-court-judge-2/
Judicial Nominating Commission web page, Wyoming Judicial Branch, May 10, 2015
http://www.courts.state.wy.us/BoardCom/JudicialNominatingCommission</t>
  </si>
  <si>
    <t>Lobbyists in South Dakota file registration forms upon the initiation of lobbying activities. No evidence could be found of delays in registering, but since there is no deadline specifically spelled out in law or on the form, it’s difficult to know how quickly lobbyists register.
 The lobbyist registration form includes information such as the name of employer and subject of interest, but does not include specific bill numbers. It’s difficult to know if the forms are completely filled out by lobbyists, because completed forms are not publicly available on the Internet and must be requested from the Secretary of State’s Office.
Filed forms provided by the secretary of state show that it's impossible to ascertain whether lobbyists register within five days of initial lobbying activity, because the forms do not ask and the lobbyists do not report when lobbying activity began. The only date on the form is the date the form was submitted. It does appear that many lobbyists register prior to the January legislative session, but some filed forms show submission dates in February, about a month into the session.</t>
  </si>
  <si>
    <t>Lobbyists actually have to file well before they begin lobbying activities, and will typically list the name of their employer, the lobbied issue and bill numbers -- as well as the amount of money they are being paid. Most legitimate lobbyists meet this requirement.
"I think most do," said Sue Berkowitz from SC Appleseed, "but I think there are people who go up to the line and don’t register and do what I would consider legislative work.” 
During the last payday lending fight, community citizens and “unpulpited faith-based leaders” were “doing work on behalf of the payday lending industry, taking about how wonderful they were. And none of them were registered.”</t>
  </si>
  <si>
    <t>James Boll, retired Dane County Circuit judge, face-to-face interview, Feb. 8, 2015
James Alexander, retired executive director, Wisconsin Judicial Commission, phone interview Jan. 28, 2015; email interviews Feb. 3, Feb. 8 and Feb. 10, 2015.
"Wisconsin Supreme Court Election Raises Concerns About Partisanship," By MITCH SMITH, New York Times, APRIL 5, 2015
Brennan Center for Justice, NYU; "Wisconsin Judicial Elections. Updated 02/23/04"
"Elect Butler to Restore Credibility," Wisconsin State Journal, March 26, 2000.</t>
  </si>
  <si>
    <t>A Legislator's Guide to the Judicial Selection Process, Department of Legislatives Services, accessed 29 April 2015. http://dls.virginia.gov/pubs/legisguidejudicselect.pdf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“Bias alleged in Virginia’s judicial evaluations,” Travis Fain, Daily Press, 15 December 2014. http://www.dailypress.com/news/politics/dp-nws-judges-20141215-story.html</t>
  </si>
  <si>
    <t>Kathy George, attorney with Harrison-Benis in Seattle. Former reporter and board member of Washington Coalition for Open Government, email interview 3/10/2015; 
Hugh Spitzer, visiting professor of law at the University of Washington, email interview 3/18/2015; 
King County Bar Association Judicial Ratings and Surveys, accessed April 21, 2015 
https://www.kcba.org/judicial/ratings/ratings.aspx
Votingforjudges.org, accessed 4/16/2015 
http://www.votingforjudges.org</t>
  </si>
  <si>
    <t>Steve Canterbury, administrator of the West Virginia Supreme Court, in a telephone interview from his office in the state Capitol Jan. 6, 2015.
Jack Rogers, retired state department head, in a telephone interview from his home in Charleston WV on Jan. 21, 2015.
Biography of Chief Justice Margaret Workman, West Virginia Judiciary website, http://www.courtswv.gov/supreme-court/current-justices/justice-workman.html, accessed on June 16, 2015
WV Constitution 8-7, General Provisions Relating to Justices, Judges and Magistrates. 1872.
http://www.legis.state.wv.us/wvcode/wv_con.cfm#articleVIII</t>
  </si>
  <si>
    <t>Statement of Investment Objectives and Policies," South Carolina Retirement System Investment Commission
http://www.ic.sc.gov/policies/AIP/PDFs/SIOP_FY_2014-15.pdf
Phone interview, Curtis Loftis, S.C. State Treasurer, May 19, 2015
Phone Interview, Sam Griswold, Broad Member, State Retirees Association of South Carolina, May 21, 2015
John Sweeney, “No G-Man, but no slouch either: Florence attorney Reynolds Williams has risen to a position of prominence and won’t back down in his fight with SC Treasurer Curtis Loftis.” SCNOW.COM, March 17, 2013
---
Peer Reviewer sources:
The State's editorial: Loftis-Retirement Investment Commission settlement points to larger problem - http://www.thestate.com/opinion/editorials/article13825340.html</t>
  </si>
  <si>
    <t>In law, major procurements require competitive bidding.</t>
  </si>
  <si>
    <t>Matt Clark, state investment officer, South Dakota Investment Council, 17 April 2015, phone interview.
Rob Wylie, executive director/administrator, South Dakota Retirement System, 17 April 2015, phone interview.
New Investment Council member will be picked, Bob Mercer, Pierre Review blog, Rapid City Journal, 7 May 2015, http://rapidcityjournal.com/blog/pierre-review/new-investment-council-member-will-be-picked/article_9397a95a-f4c3-11e4-b0b3-cbf5c135fc48.html.</t>
  </si>
  <si>
    <t>In law, there are limits on lobbyists' donations to candidates and to political parties.</t>
  </si>
  <si>
    <t>Erick M. Elder, professor, Department of Economics and Finance at the University of Arkansas at Little Rock, co-author of Can Public Pension Funds Fulfill their Promises? An Examination of Pennsylvania's Two Largest Public Pensions, 29 April 2015, interview by email.
James Allen, executive director, Pennsylvania Association for Public Employee Retirement Systems, 8 May 2015, interview by phone.
Comprehensive Annual Financial Report for the fiscal year ended June 30, 2014, Pennsylvania Public School Employees' Retirement System, accessed April 2015, http://www.psers.state.pa.us/content/publications/financial/cafr/cafr14/2014%20Intro%20CAFR.pdf
Comprehensive Annual Financial Report for the year ended December 31, 2013, Pennsylvania State Employees' Retirement System, accessed April 2015, http://www.sers.pa.gov/pdf/CAFR/2013-CAFR-Full-Web.pdf</t>
  </si>
  <si>
    <t>Mark Dingley, former Rhode Island deputy treasurer, Interview, Feb. 20, 2015, phone.
Anne-Marie Fink, chief investment officer, Rhode Island treasurer, phone interview, April 1, 2015
Ted Nesi, reporter, WPRI-TV, phone interview, April 6, 2015
§ 35-10 empowering the State Investment Commission, passed in 1958, can be found here:
http://webserver.rilin.state.ri.us/Statutes/TITLE35/35-10/INDEX.HTM</t>
  </si>
  <si>
    <t>Enrolled Act No. 102, State of Wyoming House of Representatives, March 12, 2015 http://legisweb.state.wy.us/2015/Enroll/HB0038.pdf</t>
  </si>
  <si>
    <t>Individual budget allocations for programs and certain expenditures by agencies can be found within the budget bill and the approved budget. 
 The budget bill, House Bill 1001 in the 2015 legislature, can be found online, so it is readily accessible for free. But the information is not as detailed or clear as some media and watchdog groups would like. The 117-page budget bill includes many itemized budget items for individual program expenses, such as $5.5 million for infant mortality prevention each year of the biennium. But citizens cannot see exactly how that $5.5 million is being spent. Likewise, citizens can see an allocation for the Public Defender Commission of $14.8 million each year, but no other details are provided about how that money is spent. Many expenditure items only delineate "personnel" and "other operating expenses," or just "total operating expenses."
 Niki Kelly, Statehouse reporter for the Fort Wayne Journal-Gazette, said people can look at department-level spending figures, but it's difficult to find what is actually being spent on itemized expenditures within the agencies. Requests have to be made to get that level of information, she said. 
 Ray Scheele, co-director of the Bowen Center for Public Policy at Ball State University, said more detailed budget information is public record, but that level of data isn't online. He said citizens need to request that type of information from individual agencies or the state auditor's office, often in the form of a public records request, which could take weeks to get, depending on the agency. 
 John Ketzenberger, executive director of the Indiana Fiscal Policy Institute, said the budget has fairly specific allocations by agency or by program within those agencies, and capital projects are listed individually. But you can't tell what an agency is going to do with a specific appropriation, he said.</t>
  </si>
  <si>
    <t>Nevada Revised Statutes 281A.290, Ethics in Government, Commission on Ethics, Duties of Commission; inclusion of annotations of opinions of Commission in Nevada Revised Statutes, 1977
https://www.leg.state.nv.us/NRS/NRS-281A.html#NRS281ASec260
Nevada Revised Statutes 1.4694, State Judicial Department, Commission on Judicial Discipline, Rules to be adopted to provide for disposition of complaint or formal statement of charges, 2009, https://www.leg.state.nv.us/NRS/NRS-001.html#NRS001Sec4694
Nevada Revised Statutes 1.4695, State Judicial Department, Commission on Judicial Discipline, Rules to be adopted to establish privileged status of certain communications, 1997, https://www.leg.state.nv.us/NRS/NRS-001.html#NRS001Sec4695</t>
  </si>
  <si>
    <t>Michael Cox, Communications and Outreach Director for Oregon State Treasurer Ted Wheeler, April 7, 2015,  interviewed by phone and email. 
Statement of Funds Governance by the Oregon Investment Council, Sept. 24, 2014, http://www.oregon.gov/treasury/Divisions/Investment/Documents/Statement%20of%20Funds%20Governance.pdf
"Oregon Investment Council puts $1 billion of PERS funds into private equity" by Ted Sickinger (The Oregonian, 5.1.13) 
http://www.oregonlive.com/business/index.ssf/2013/05/oregon_investment_council_inve.html
Statement of Investment and Management Beliefs by the Oregon Investment Council, Dec. 3, 2014, http://www.oregon.gov/treasury/Divisions/Investment/Documents/Statement%20of%20Investment%20and%20Management%20Beliefs.pdf
Appointed Members to the Oregon Investment Council, http://www.oregon.gov/treasury/Divisions/Investment/Pages/Oregon-Investment-Council-%28OIC%29.aspx#OICMembers, accessed on April 20, 2015.
"Lawsuit faults state, investors in retirement funds case," by April Baer (OPB, 4/27/12)
http://www.opb.org/news/article/lawsuit-faults-state-investors-retirement-funds-case/
"Lawsuit against Lone Star Funds accuses Oregon Public Employees Pension System trustees of risky investment business," by Ted Sickinger (The Oregonian, 4/26/12)
http://www.oregonlive.com/politics/index.ssf/2012/04/suit_filed_against_oregon_publ.html</t>
  </si>
  <si>
    <t xml:space="preserve">Bert Scoglietti, a spokesman for the Delaware Office of Management and Budget, said state "Merit employees are hired based on criteria in the job specifications." 
Open jobs are posted at delawarestatejobs.com, and some of the job specifications include professional criteria. Job requirements for a Civil Engineer Program Manager II, for example, included "possession of a Professional Engineering License" and "three years experience as a project engineer in civil engineering which includes managing civil engineering programs and projects." The job description was posted in February. An Engineer I position, also posted in February, required "possession of a Bachelor’s of Science degree (or have an anticipated graduation date within 9 months) in Civil Engineering or official notice of passing the Fundamentals of Engineering (FE) examination administered by the National Council of Examiners for Engineering and Surveying (NCEES) in Civil Engineering." 
But there is no list of job qualifications for positions not posted, and there is no evidence that all state merit system, or civil service, jobs require such specific professional qualifications. </t>
  </si>
  <si>
    <t>State and union officials point to the State Personnel Act as the foundation of the state's hiring and evaluation system. It reads, "The system of personnel administration for employees in the state service shall be based on merit principles. All appointments and promotions ... shall be made according to merit and fitness as ascertained by examinations given in accordance with provisions of this chapter."
But the state's collective bargaining agreement doesn't cover hiring or promotions for most state workers. So there is more of a likelihood that job evaluations will proceed according to professional standards, but there is more opportunity for cronyism or nepotism to play a part in hiring and promotion decisions.</t>
  </si>
  <si>
    <t>Background briefing, Governor’s legal staff, June 29, 2015
Phone interview, State Senator Vincent Sheheen, April 20, 2015
Yvonne Wenger, “Stung by court loss, governor Haley says senator McConnell must prove support for restructuring,” The Post and Courier, Jun7, 2011
http://www.postandcourier.com/article/20110607/PC1602/306079893
Ashley Byrd, “High court says SC must enforce Certificate of Need,” SC Radio Network, April 15, 2014
http://www.southcarolinaradionetwork.com/2014/04/15/high-court-says-sc-must-enforce-certificate-of-need/
Cynthia Roldan, “S.C. Supreme Court rejects state’s request to reconsider landmark education ruling,” The Post and Courier, Jan. 25, 2015
http://www.postandcourier.com/article/20150126/PC1603/150129553</t>
  </si>
  <si>
    <t>Colorado has a merit-based system for civil service employment, which means state government employers evaluate candidates for positions in state government based on qualifications. For the most part, state civil servants are hired and evaluated according to professional criteria, according to interviews. 
A typical hiring process might go like this: A human resources manager looks through resumes to see if an employee meets the minimum qualifications for a civil servant job, (in Colorado, experience can substitute for a degree), and weeds some applications out. Rejected applicants are notified and they can appeal. Then other hiring managers  do additional screenings and rate applicants, narrowing them down top the six candidates, which are put on an alphabetical list.  “Our job postings are pretty expansive,” said Sabrina D'Agosta, the policy director for the Colorado Department of Personnel and Administration. The state posts them on a state job opportunities website, and also uses social media platforms like Twitter to push them out.</t>
  </si>
  <si>
    <t>Missouri Revised Statutes, 1991, Chapter 105 Section 955 Subsection 14, amended 1994, 1995, 1996, 1997, 1999, 2010, http://www.moga.mo.gov/mostatutes/stathtml/10500009551.html</t>
  </si>
  <si>
    <t>Citizens can access an itemized list of enacted budget allocations online from the Office of Management and Budget. A link to the Enacted Total Budget by Line Item is easily findable, as it is the first link on the Budget Books section. By clicking on it, the user can download an excel spreadsheet by clicking on it. 
This tool is recent, however. Until this site was made available, budgets were never available in one location and a line-by-line spreadsheet was never published. Now, the enacted budget is published online within 60 days of passage.</t>
  </si>
  <si>
    <t>All information about Idaho budget allocations, including line items, are available online for free. They are available in numerous forms. The most direct is the budget bills themselves, which each include a formal Statement of Purpose that gives the full breakdown of all expenditures, along with the full text of all statutory intent language. These are online, along with all actions taken on them, including the votes of each senator and representative once the budget bills have come up for votes in the full houses.
 Another source of very detailed information about Idaho budget allocations is the Legislative Budget Book, which is also available online for free. Divided by agency, the book includes all budget requests from agencies, with narrative explanations for each line item, and all recommendations from the governor. Once the legislative session has concluded and the budget is set, the Joint Finance-Appropriations Committee publishes the Legislative Fiscal Report, a report on the enacted budgets for all agencies, listing all final appropriations that were approved, including line-item detail. It also is available online for free, on the JFAC website.</t>
  </si>
  <si>
    <t>Election Code, §19105 (Amended 2013)
http://leginfo.legislature.ca.gov/faces/codes_displaySection.xhtml?lawCode=ELEC&amp;sectionNum=19105.
Government Code, §12172.5, (Amended 2013)
http://leginfo.legislature.ca.gov/faces/codes_displaySection.xhtml?lawCode=GOV&amp;sectionNum=12172.5.</t>
  </si>
  <si>
    <t>State law Section 25-4-17 - MISSISSIPPI ETHICS COMMISSION - (1979): www.lexisnexis.com/hottopics/mscode
Mississippi Ethics Commission: www.ethics.state.ms.us</t>
  </si>
  <si>
    <t>The public can access itemized budget allocations as they evolve during the budget process. The latest version of the appropriations bill is posted online within hours of approvals in committee and floor votes. In addition, detailed budget worksheets showing areas of agreement and disagreement between the two houses of the Legislature are posted online following each conference committee vote.</t>
  </si>
  <si>
    <t>Massachusetts Financial Disclosure Law establishing duties and powers of state Ethics Commission, M.G.L. Ch. 268B, Sec. 3, as amended by Ch. 194, Acts of 2011
https://malegislature.gov/Laws/GeneralLaws/PartIV/TitleI/Chapter268B/Section3
Massachusetts General Laws, c.211c,1987
http://www.mass.gov/cjc/statute.pdf</t>
  </si>
  <si>
    <t>Legislators are among those required to file asset disclosure forms with the Alaska Public Offices Commission. Annually by March 15 they must file a Legislative Financial Disclosure form for the preceding calendar year, which details their personal income and assets as well as the same information for their spouse, domestic partner, or children. The forms of lawmakers are posted on APOC's website.</t>
  </si>
  <si>
    <t>Arkansas Election Code, Act 465 of 1969, 7-4-101 (f)(9)
http://law.justia.com/codes/arkansas/2012/title-7/chapter-4/subchapter-1/section-7-4-101/</t>
  </si>
  <si>
    <t>Minnesota Statutes, Chapter 10A, Section 10A.02, Subd. 8, 2014, https://www.revisor.mn.gov/statutes/?id=10A.02
 Rule 22, Professional Rules, Minnesota Court Rules, 2014, https://www.revisor.leg.state.mn.us/court_rules/rule.php?type=pr&amp;subtype=stan&amp;id=22</t>
  </si>
  <si>
    <t>In Arizona, all elected officials are required to file financial disclosure statements, which also legally cover the finances of a spouse and any minor child of whom the public officer has legal custody.
The statements are in the custody of the Arizona Secretary of State, and are available to the public, either on the office's website or by filing a public records request.</t>
  </si>
  <si>
    <t>Scott MacKay, Rhode Island Public Radio political reporter, Interview, Feb. 21, 2015, in person.
Ted Nesi, reporter, WPRI television, Interview, Feb. 25, 2015, phone.
John Marion, executive director, Common Cause Rhode Island, Interview, Dec. 18, 2014, Providence, RI, in-person.
"Judge says RI pension lawsuit can move forward", by Ted Nesi, WPRI, April 16, 2014. http://wpri.com/2014/04/16/judge-says-ri-pension-lawsuit-can-move-forward/
---
Peer Reviewer Sources:
“Judge Taft-Carter Approves the Pension Settlement; Calls it Fair.” Tom Mooney, Providence Journal. June 9, 2015: http://www.providencejournal.com/article/20150609/NEWS/150609329.</t>
  </si>
  <si>
    <t>APOC Regulations (http://doa.alaska.gov/apoc/CampaignDisclosure/cdregall.html), accessed Feb. 11, 2015; 
Alaska Statutes Chapter 15, various articles including 15.13.030, AS 15.13.045 and AS 15.13.380. (http://codes.lp.findlaw.com/akstatutes/15), accessed Feb. 11, 2015</t>
  </si>
  <si>
    <t>Civil servants are hired and evaluated with professional criteria as stated in regulations. Agreements with the state's 21 bargaining units establish professional criteria. Benchmarks are established by individual departments and accessible to employees and the public through websites.
The State Personnel Board reviews the merit-related practices of departments to insure that practices are lawful and fair. The SPB can select departments for review and discussion of ways to improve practices. The reports are made public on the SPB website.
The SPB reported that 10 of 86 state agencies reviewed did not use the proper job analysis during examinations for prospective employees. It also reported that 9 of 11 agencies surveyed failed to follow rules for competitive applications for employment.</t>
  </si>
  <si>
    <t xml:space="preserve">Tom Spencer, executive director of the Oklahoma Teachers Retirement System, telephone interview, 2/20/15 11 a.m. 
Joseph Fox, executive director for Oklahoma Public Employees Retirement System, telephone interview 2/26/15 4 p.m. 
"Oklahoma Teachers' Retirement System audit reveals purchase card abuse," Oklahoman newspaper article by Randy Ellis. 10/31/13. 
http://newsok.com/oklahoma-teachers-retirement-system-audit-reveals-purchase-card-abuse/article/3899319
Gary Jones, state auditor and inspector/member of the pension oversight commission, telephone interview 3/25/15 3:30 p.m. </t>
  </si>
  <si>
    <t>Elections, Title 17, 2006.
Elections, Title 17, Chapter 5, Section 19, 2006.
http://alisondb.legislature.state.al.us/alison/codeofalabama/1975/coatoc.htm, accessed Feb. 8, 2015.</t>
  </si>
  <si>
    <t>No such law exists. 
Confirmed in interview with Ethics Commission executive director Michael Lord, 3/12/15
---
Peer Reviewer Source:
Interview with Michael Lord, January 2014; see Senate Bills 90-92, 2014.
http://mgaleg.maryland.gov/webmga/frmMain.aspx?id=sb0090&amp;stab=01&amp;pid=billpage&amp;tab=subject3&amp;ys=2014rs</t>
  </si>
  <si>
    <t>Budget documents are made available at no cost online and in a timely manner, but they do not provide detailed breakdowns of funds allocated for state departments and agencies. 
 The budget documents do include revenue projections and descriptions of individual budget items that are being requested above the allocations of the previous year.
 The Governor's Office of Planning and Budget publishes the state budget and budget proposal documents once they're finalized by the legislature.</t>
  </si>
  <si>
    <t>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The New Way Forward: Constitutional Amendments, Michael Manzo, PoliticsPA, accessed April 2015, http://www.politicspa.com/the-new-way-forward-constitutional-amendments/64041/
Court: Gov. Tom Wolf wrong to fire Open Records chief, The Morning Call, Steve Esack, 10 June 2015, http://www.mcall.com/news/breaking/mc-pa-wolf-open-records-20150610-story.html</t>
  </si>
  <si>
    <t>Aristotle Hutras, Aristotle Group principal, previously 22 years as director of the Ohio Retirement Study Council, Columbus, 2-20-15 interview
Nick Treneff, director of communication services, State Teachers Retirement System of Ohio, Columbus, 2-19-15 email 
David Graham, ‎communications manager, Ohio Police and Fire Pension Fund, Columbus, 2-6-15 email 
School Employees Retirement System of Ohio, investments web page: https://www.ohsers.org/investments-4 
2014 Investment Plan, Ohio Public Employees Retirement System: https://www.opers.org/pubs-archive/investments/inv-plan/2014_Investment_Plan.pdf</t>
  </si>
  <si>
    <t xml:space="preserve">Citizens can access itemized current and proposed budgets online, and a budget archive with itemized spending bills dating to 2002. The budgets include breakdowns on spending by agency and broad program units. They also include epilogue language directing state officials where and how to spend the money. It can be difficult to track the purpose of certain individual appropriations, but, generally, the budgets are available and itemized. </t>
  </si>
  <si>
    <t>No such law exists. The elections division runs all elections in the state and tabulates data but does not independently initiate investigations or sanction offenders.</t>
  </si>
  <si>
    <t>Each job in Alabama’s Merit System, the state’s civil service, is defined and assigned to one of the classifications in the Merit System, meaning accountants in one department have to have the same minimum qualifications and live up to generally the same requirements as accounts in another department, with variations depending on the specific tasks they are assigned. 
Applying for many jobs in the Merit System requires that applicants take an exam standardized to a classification of positions, after which they are rated and can be considered for a current or future position.  The classification of jobs also is reviewed at least every five years, and employees can request a classification change if they believe their jobs do not match the job descriptions. 
The Personnel Department works with state agencies on requirements for employees and rating of employees, according to Jackie Graham, director of the Alabama Personnel Department.</t>
  </si>
  <si>
    <t>Although it may take up to two weeks to post the final approved state budget online, budget information -- including itemized budget allocations -- is available on the websites of the two major budget agencies well before that.
The released information include:  line item appropriations; Office of Fiscal Analysis fiscal notes that detail the impact on the state and municipalities of all budget provisions; and analyses by the Office of Legislative Research that explain the policy changes created by the appropriations and implementer bills.</t>
  </si>
  <si>
    <t>West Virginia Code 3-1-3(4) authorizes the Secretary of State to regulate elections, and 3-1-50 authorizes it to deal with election complaints of impropriety. It has the authority to subpoena witnesses or documents. If improprieties are found, it is to refer the case to the appropriate prosecuting attorney.</t>
  </si>
  <si>
    <t>Sparb Collins, executive director of the North Dakota Public Employees Retirement System, interviewed by phone from Bismarck, N.D., March 20, 2015.
David Hunter, CEO of Retirement and Investment Office, email, March 22, 2015.
Kenton Onstad, Democratic state representative from Parshall, N.D., member of the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
David Hunter, “State Investment Board Update: For the fiscal year ended June 30, 2014,” Employee Benefits Programs Committee, Oct. 29, 2014, http://www.legis.nd.gov/files/committees/63-2013nma/appendices/15_5183_03000appendixb.pdf, accessed March 21, 2015.
Mary Williams Walsh, “San Diego sues company that invested pension fund,” The New York Times, Aug. 19, 2005, http://www.nytimes.com/2005/08/19/business/19pension.html, accessed March 22, 2015.
Matthew T. Hall, “Pension consultant has settled suit by city,” San Diego Union Tribune, Nov. 29, 2006, http://legacy.utsandiego.com/news/metro/pension/20061129-9999-7m29callan.html, accessed March 22, 2015.
Cecily O’Connor, “Callan sued on conflicts,” Pensions &amp; Investments, Sept. 4, 2006, http://www.pionline.com/article/20060904/PRINT/609040736/callan-sued-on-conflicts, accessed March 22, 2015.
Michael Higgins, “Teacher retirement fund consultant facing lawsuit,” Chicago Tribune, Aug. 31, 2006, http://articles.chicagotribune.com/2006-08-31/news/0608310298_1_callan-investments-institute-callan-associates-retirement-fund, accessed March 22, 2015.
“Civil Docket for Case #: 1:06-cv-05199,” U.S. District Court Northern District of Illinois, https://www.pacer.gov, accessed March 22, 2015.
“Administrative Proceeding: File No. 3-12808,” Securities and Exchange Commission, Sept. 19, 2007, https://www.sec.gov/litigation/admin/2007/ia-2650.pdf, accessed March 21, 2015.
“SEC issues order to Callan Associates,” Investment News, Sept. 21, 2007, http://www.investmentnews.com/article/20070921/REG/70921001, accessed March 21, 2015.
“Code of Ethical Responsibility,” Callan Associates, Dec. 9, 2014, https://www.callan.com/about/policies/files/Callan's%20Code%20of%20Ethical%20Responsibility,%20Revised%20December%202014.pdf, accessed March 22, 2015.</t>
  </si>
  <si>
    <t>A 100 is earned where state civil servants are hired and evaluated based on professional criteria, qualifications, and transparent benchmarks. 
A 50 is earned where hires and professional assessments are not always based on professional qualifications and benchmarks exist but are not transparent.
A 0 is earned where hires and professional assessments are oftentimes based on political considerations instead of qualifications or benchmarks.</t>
  </si>
  <si>
    <t>Peter Wong is the Salem bureau reporter for the Portland Tribune/Pamplin Media, May 13, 2015, interviewed by email
Chris Gray is the legislative reporter for the Lund Report, May 13, 2015, interviewed by email
Dan Lucas is an independent researcher and policy advocate and the chief editor for the blog Oregon Catalyst, January 16, 2015, interviewed by phone.
Elections Division legal opinion good news for Kitzhaber, McCraig by Nigel Jaquiss (Willamette Week, 10/2/14)
http://www.wweek.com/portland/blog-32258-elections_division_legal_opinion_good_news_for_kit.html
The Woman Behind the Bridge by Andrea Damewood (Willamette Week, 2.27/13)
http://www.wweek.com/portland/article-20317-the_woman_behind_the.html
Background:
Serving Two Masters by Nigel Jaquiss (Willamette Week, 3/2/11)
http://www.wweek.com/portland/article-17018-serving_two_masters.html</t>
  </si>
  <si>
    <t>Washington statute authorizes the Secretary of State to certify the validity of elections. The office is also authorized to conduct regular reviews of county election procedures and practices. But the law does not explicitly say that the Secretary of State can conduct independent investigations and impose sanctions. The practice has been for the election officials to turn over cases of suspected fraud to the State Police.</t>
  </si>
  <si>
    <t>The Joint Budget Committee publishes online its briefings, hearings, supplemental, and figure setting documents, a narrative of the appropriations bill, known as the “Long Bill,” the full Long Bill, and various other staff documents, appropriations reports, and budget in briefs.
 There's also a detailed appropriations report published by the JBC staff that goes hundreds of pages and dives deeply into each appropriation to each department. These lists of itemized budget allocations are available online within a week and at no cost. 
 So citizens in Colorado can get a pretty good idea of where the money is going. 
 In an interview, Charlie Brown, director of the Colorado Futures Center at Colorado University, who formerly served for 17 years as director of Colorado's Legislative Council Staff, said he’s been concerned that too much detail can actually obscure the larger picture of where funds go, but the JBC does a pretty good job of having summaries up front to overcome that. 
 “There’s way more detail than any typical citizen would ever want,” agreed former Denver Post journalist Tim Hoover whose reporting focused on the state budget, and who now works as communications director for the Colorado Fiscal Institute.</t>
  </si>
  <si>
    <t>2013 Wisconsin Act 153 (March 27, 2014), Section 21m. 11.38 (1) (a) 3.
http://docs.legis.wisconsin.gov/2013/related/acts/153/20
Limitations on Contributions Wis. Stat. §11.26(9) 
https://docs.legis.wisconsin.gov/2001/statutes/statutes/11/26
Government Accountability Board, "G.A.B. Stops Enforcing Aggregate PAC Limits Date: September 9, 2014 http://gab.wi.gov/node/3363
---
Peer Reviewer sources:
Enrolled Act No. 102, State of Wyoming House of Representatives, March 12, 2015 http://legisweb.state.wy.us/2015/Enroll/HB0038.pdf</t>
  </si>
  <si>
    <t>"The State Board, through the Department of Elections, shall supervise and coordinate the work of the county and city electoral boards and of the registrars to obtain uniformity in their practices and proceedings and legality and purity in all elections. It shall make rules and regulations and issue instructions and provide information consistent with the election laws to the electoral boards and registrars to promote the proper administration of election laws."
 The state board, with a majority vote, can vote to institute proceedings to remove a member of an electoral board who doesn't follow the law. The board may petition a local election board any general registrar who fails to discharge duties of election law. If a local board refuses and the state board finds the failure has a material adverse effect on the conduct of the registrar's office or election, the board may petition a circuit court for the registrar's removal.</t>
  </si>
  <si>
    <t>Wayne Greene, editorial pages editor for Tulsa World and former senior political writer, in-person interview 1/28/15, 2 p.m. 
"Oklahoma lawmakers unlawfully tried to divert scholarship money, according to attorney general opinion," 6/19/14 Oklahoman newspaper article by Rick Green. 
http://newsok.com/oklahoma-lawmakers-unlawfully-tried-to-divert-scholarship-money-according-to-attorney-general-opinion/article/4946701
"Oklahoma Supreme Court upholds Fallin's executive privilege claim," 12/16/14 Oklahoman newspaper article by Randy Ellis. 
http://newsok.com/oklahoma-supreme-court-upholds-gov.-fallins-executive-privilege-claim/article/5376516
Oklahoma Attorney General's website, recent opinions: 
https://www.oag.ok.gov/oagweb.nsf/viewopinions.html?OpenView&amp;Start=1</t>
  </si>
  <si>
    <t>Dennis R. Hetzel, executive director, Ohio Newspaper Association, Columbus, 2-15-15 email 
Catherine Turcer, policy analyst, Common Cause-Ohio, Columbus, 1-28-15 email
2006-1561. Disciplinary Counsel v. Taft, 2006-Ohio-6525: https://www.sconet.state.oh.us/PIO/summaries/2006/1227/061561.asp
Ohio Supreme Court upholds Kasich's expansion of Medicaid, Catherine Candisky, The Columbus Dispatch, Dec. 21, 2013: http://www.dispatch.com/content/stories/local/2013/12/20/1220-Ohio-Supreme-Court-upholds-state-Medicaid-expansion.html
ProgressOhio.org, Inc. v. JobsOhio, 139 Ohio St.3d 520, 2014-Ohio-2382: https://www.supremecourt.ohio.gov/ROD/docs/pdf/0/2014/2014-Ohio-2382.pdf
Union wants Ohio Supreme Court’s Judith French off case, alleging bias, Randy Ludlow, The Columbus Dispatch, Jan. 29, 2015: http://www.dispatch.com/content/stories/local/2015/01/29/union-wants-ohio-supreme-courts-judith-french-off-case-alleging-bias.html
Justice French won’t remove herself from case despite bias allegations, Alan Johnson, The Columbus Dispatch, 2-5-15: http://www.dispatch.com/content/stories/local/2015/02/04/justice-french-refuses-to-recuse-herself.html
Ohio’s oil-and-gas industry donations, ruling tied? Darrel Rowland and Jim Siegel, The Columbus Dispatch, Feb. 22, 2015: http://workplace.dispatch.com/content/stories/local/2015/02/22/industry-donations-ruling-tied.html</t>
  </si>
  <si>
    <t>West Virginia Code -8-12(p) and (f)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t>
  </si>
  <si>
    <t>Phone interview April 3, 2015, with Edward Siedle , former SEC attorney and president of  Benchmark Financial Services, a Palm Beach, FL, company that does forensic investigations of pensions. 
Article May 14, 2014 by Leoneda Inge of WUNC 91.5. http://wunc.org/post/nc-pension-fund-if-it-isnt-broken-dont-fix-it. 
Phone interview April 6, 2015, with Richard Warr, professor of  finance at NC State University.
Article in March 2015 issue of Business North Carolina by Ken Otterbourg http://www.businessnc.com/articles/2015-03/passive-aggressive-category/. Treasurer Janet Cowell favors a bolder plan to ensure the state's pension stays among the nation's strongest.
Article April 22, 2015, by Rick Rothaker http://www.charlotteobserver.com/news/business/article19211919.html.State Treasurer Cowell launching second fund that invests in NC companies</t>
  </si>
  <si>
    <t>Since 2004, the public has been able to access state budget information on the website of the state Department of Finance. The governor’s January proposal, his revised plan each May, and the final budget as signed are available. During the spring budget debates, legislative committees make their proposed changes available on their respective websites. Individual budget allocations are easily viewed. The budget is broken down into allocations for state agencies and within each state agency, into allocations for departments.</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</si>
  <si>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Rob Port, editor of Say Anything Blog, a conservative political blog, interviewed by phone from Minot, N.D., Feb. 18, 2015.
Sorum v. Dalrymple (2014 ND 233), North Dakota Supreme Court, Dec. 18, 2014, http://www.ndcourts.gov/court/opinions/20140194.htm.
"Administrative Proceeding (topic index)," North Dakota Supreme Court, http://www.ndcourts.gov/opinions/topics/29.htm, accessed April 30, 2015.
"Job Service (topic index)," North Dakota Supreme Court,  http://www.ndcourts.gov/opinions/topics/168.htm, accessed April 30,  2015."
Writ of Certiorari (Civil) (topic index)," North Dakota Supreme Court,  http://www.ndcourts.gov/opinions/topics/187.htm, accessed April 30, 2015.
Writ of Mandamus (Civil) (topic index)," North Dakota Supreme Court,  http://www.ndcourts.gov/opinions/topics/186.htm, accessed April 30, 2015.
Writ of Prohibition (Civil) (topic index)," North Dakota Supreme Court,  http://www.ndcourts.gov/opinions/topics/188.htm, accessed April 30, 2015.
Note: Two Republican officials were asked to comment multiple times but did not return emails and phone calls. They are House Majority Leader Al Carlson from Fargo and House Assistant Majority Leader Don Vigesaa from Cooperstown.</t>
  </si>
  <si>
    <t>No law establishes an elections monitoring agency, but the Attorney General's office will investigate if someone makes an allegation of criminality.</t>
  </si>
  <si>
    <t>The Secretary of State’s Office oversees state’s election laws and procedures but investigations and enforcement of election wrongdoing is the responsibility of the attorney general’s office.  Local district attorneys also investigate election misconduct, either independently or in tandem with the attorney general’s office.  
Nevertheless, the Secretary of State does have responsibility over election misconduct under Section 31.005 of the Texas Election Code, which empowers the office “to take appropriate action to protect the voting rights of the citizens of this state from abuse by the authorities administering the state's electoral processes.”
If the secretary of state learns of electoral misconduct “that impedes the free exercise of a citizen’s voting rights,” he or she can conduct an inquiry and seek a court order through the attorney general to halt the misconduct.  The secretary of state’s office also operates a toll-free hotline to receive complaints of election wrongdoing and is authorized to “promptly” refer complaints of alleged criminal conduct, along with “all pertinent documents, to the attorney general.</t>
  </si>
  <si>
    <t>All expenditures by state agencies, itemized, fiscal-year to date, and updated daily, are available for free at the State transparency website transparency.arkansas.gov.</t>
  </si>
  <si>
    <t>The Utah Lt. Governor's Elections Office is charged with monitoring lobbyist and candidate campaign finance contributions and has rulemaking authority to govern financial disclosures. The Office does have the ability to fine offenders and disqualify them from the election. After the 2013 Attorney General John Swallow corruption investigation, the State Legislature also gave the Lt. Governor's Office special powers to hire outside counsel to investigate campaign finance cases. The Legislature also tightened rules on financial reporting.</t>
  </si>
  <si>
    <t>In practice, state civil servants are hired and evaluated according to professional criteria.</t>
  </si>
  <si>
    <t xml:space="preserve">Phone interview March 12, 2015, with Francis De Luca, president of Civitas Institute. 
Phone interview March 12, 2015, with Bob Phillips, executive director of Common Cause North Carolina. 
Article March 16, 2015, by Jim Morrill,3-Judge Panel Rules for Governor in Landmark Case. http://www.newsobserver.com/news/politics-government/state-politics/article14639261.html. </t>
  </si>
  <si>
    <t xml:space="preserve">Dean Fausset, Director, Wyoming Department of Administration and Information, April 29, 2015, phone.    
Bohling case advances to district court, Chilton Tipton, Laramie Boomerang, Feb. 25, 2015
http://www.laramieboomerang.com/news/article_d1175277-3267-52db-8990-b659b993b0eb.html
Wyoming State Personnel Rules, Chapter 2,  Section 3, Online, Jan. 28, 2015        http://www.wyoming.gov/loc/06012011_1/DOCS%20HR/Rules/AllChaptersCombinedWithCoverAndTOCCURRENT.pdf                                                                                              </t>
  </si>
  <si>
    <t>William Eimicke, Columbia University, Professor of International and Public Affairs, March 26, 2015, New York, phone; 
Gary Spencer, Court of Appeals, Public Information Officer, March 26, 2015, New York, email; 
Richard Rifkin, New York State Bar Association, Special Counsel, Feb. 4, 2015, New York, phone;
Court Decisions, New York Court of Appeals, accessed March 20, 2015, https://www.nycourts.gov/ctapps/decisions.htm</t>
  </si>
  <si>
    <t>Lori A. Galles, Purchasing Manager, State of Wyoming Department, May 6, 2015, phone. 
Bob Kuchera, Employee representative, Wyoming Public Employees Association, June 29, 2015, phone.                     
Wyoming State Personnel Rules, Wyoming Department of Administration and Information, Online, Jan 28, 2015                                                                                                                                
http://www.wyoming.gov/loc/06012011_1/DOCS%20HR/Rules/PersonneRulesCompleteSet3-19-2013.pdf</t>
  </si>
  <si>
    <t>Laurie McCallum, Chair of the state Labor and Industry Review Commission and  former chair of the state Personnel Commission for 13 years, former First Lady of Wisconsin, face-to-face interview Jan. 26, 2015, and email interviews Jan. 27, 2015, Feb. 8, 2015, and Feb. 9, 2015.
Bill Lueders, President, Wisconsin Freedom of Information Council, Feb. 20, 2015, Madison WI, email interviews     
"Arrest and Conviction Records Under the Law," State of Wisconsin Department of Workforce Development, Equal Rights Division Civil Rights Bureau
http://dwd.wisconsin.gov/dwd/publications/erd/pdf/erd_7609_p.pdf
http://oser.state.wi.us/docview.asp?docid=1121
http://wisc.jobs/public/links_summary_page.asp?catid=85
National Conference of State Legislatures, http://www.ncsl.org/research/ethics
Websites accesssed 12 August 2015</t>
  </si>
  <si>
    <t>Joe Thomas, director of employee relations for the Division of Personnel, in a telephone interview from his office in Charleston WV on Feb. 2, 2015.
Gordon Simmons, who represents the Public Workers Union/WV, in a telephone interview from his office in Charleston WV on Jan. 30, 2015.
Eric Eyre, staff writer for the Charleston Gazette, in an article entitled WVDOH official quits amid federal investigation, published Aug. 22, 2014.
http://www.wvgazette.com/article/20140822/GZ01/140829700
Robin Perdue, director of the Public Employees Grievance Board, in a telephone interview from her office in Charleston WV on Feb. 2, 2015.</t>
  </si>
  <si>
    <t>The Coordinator of Elections has fairly significant investigatory powers and can impose sanctions on election officials. But serious violations of the law are to be reported to either the state Attorney General or a local district attorney for possible criminal prosecution.
Tenn. Code Ann. § 2-11-202 gives the Coordinator of Elections the authority to “issue subpoenas and summon witnesses, administer oaths to such witnesses, take the depositions of witnesses, compel the production of documents, exhibits, records or things, and require testimony on any issue related to the investigation or review.”
The sanctions imposed would be stripping election administrators of their certification for failing to undergo training. The law also says that if an administrator of elections “fails to substantially perform the duties of the office” then “the state election commission may revoke the certification of such administrator or otherwise discipline the administrator.”</t>
  </si>
  <si>
    <t>No such law exists.
 South Dakota Codified Laws, Title 12, Chapter 26, “Offenses Against the Elective Franchise,” spells out a number of election-related crimes and classifies them as misdemeanors or felonies.
 But state laws do not specifically grant the secretary of state, Board of Elections or Canvassing Board the authority to independently initiate investigations into alleged violations, or to sanction offenders. That duty, because it’s not spelled out in law, would presumably fall to the attorney general and the courts.</t>
  </si>
  <si>
    <t>Brad Shannon, editorial writer for The Olympian, phone interview 3/20/2015; 
"Ranking The States From Most To Least Corrupt " 1/23/2015 fivethirtyeight.com
http://fivethirtyeight.com/datalab/ranking-the-states-from-most-to-least-corrupt/
"State auditor’s office hands over records to feds after his home is searched" Jim Brunner and Joseph O'Sullivan, The Seattle Times, 3/19/2015: 
http://www.seattletimes.com/seattle-news/politics/state-auditors-office-hands-over-records-to-feds/</t>
  </si>
  <si>
    <t>Cullen Werwie, Department of Administration Communications Director, email interviews June 10, 12, 22, and July 7 and 10, 2015; July 13, 2015
"Camp Randall scoreboard bid process called ‘unethical’" By Bill Lueders, WisconsinWatch.org, Dec. 16, 2012
http://wisconsinwatch.org/2012/12/camp-randall-scoreboard-bid-process-called-unethical/
Cate Zeuske, Deputy Secretary, State Department of Administration, email interview, June 9, 2015
 s. 35.93, Wis. Stats. Administrative Code</t>
  </si>
  <si>
    <t>The S.C. Election Commission has only recently gained investigative power. SC Code 7-3-25 – part of a reform bill passed in June of 2014 -- strengthened the oversight duties of the Executive Director. The law specifically addresses “Noncompliant county boards of voter registration and elections,” and gives the Executive Director power to establish corrective action plans and to terminate local officials who fail to comply. According to the law, "In the event that the State Election Commission, acting through its executive director, determines that a county board of elections and voter registration has failed to comply with applicable state or federal law or State Election Commission policies and procedures with regard to the conduct of the election or voter registration process, the State Election Commission, acting through its executive director or other designee, must [italics added] supervise ... the county board to the extent necessary to:
(1) identify the failure to comply with state or federal law or State Election Commission policies and procedures;
(2) establish a plan to correct the failure; and
(3) implement the plan to correct the failure."
As confirmed by expert John Ruoff, there is no mention in the law that there must be a complaint, only that the S.C. Election Commission has determined that something is amiss at the local level.</t>
  </si>
  <si>
    <t>Chief Superior Judge Brian Grearson personal interview Feb. 17, 2015.
Dan Barrett, staff attorney ACLU VT telephone interview Feb. 19, 2015.
Essex County State’s Attorney Vincent Illuzzi, telephone interview Feb. 20, 2015.
VermontJudiciary.org website, justices' biographies, accessed April 17, 2015.
https://www.vermontjudiciary.org/GTC/Supreme/Justicesbios.aspx</t>
  </si>
  <si>
    <t>Pennsylvania's lobbyist registration form requires listing a lobbyist's name, business affiliation, contact information, and the principal represented but does not itself demand any information on the issues the lobbyist plans to address or with whom. 
That information is contained in quarterly reports filed under Pennsylvania's lobbyist-disclosure law, passed in 2006. The law requires registration within 10 days of engaging in any lobbying activity. 
Lobbyists failing to register in the required time have not been considered a high enforcement priority for the State Ethics Commission due to low incidence of reported cases. Those failing to register are generally not intentionally subverting the law but instead unclear that it applies to them. The definition of lobbying itself is broad and unclear on any distinctions to be made between informal conversations and formal lobbying.</t>
  </si>
  <si>
    <t>Texas Supreme Court Chief Justice Nathan Hecht, interview, State Capitol, Jan. 19, 2015
David Jones, Dallas attorney, member, Texas Fair Courts Network, telephone interview, Jan. 18, 2015
Former Texas Supreme Court Chief Justice Wallace Jefferson, name partner with Alexander Dubose Jefferson &amp;  Townsend,  telephone interview, Jan. 21, 2014.</t>
  </si>
  <si>
    <t>Ron Jordan, executive director of Virginia Governmental Employees Association, Richmond, Va., 10 March 2015, interview by phone.
“Is former governor McDonnell’s state pension really at risk?” Dave Ress, Daily Press, 7 January 2015. http://www.dailypress.com/news/politics/dp-nws-mcdonnell-pension-20150107-story.html
"Schapiro: McDonnell fights to clear name -- and save pension," Jeff E. Schapiro, Richmond Times-Dispatch, 19 August 2014. http://www.richmond.com/news/virginia/government-politics/jeff-schapiro/article_efd8b068-ce6b-51ce-b014-63d86f61923c.html</t>
  </si>
  <si>
    <t>Pola Buckley, Maine State Auditor, 23 February 2015, In person interview.
Naomi Schalit, Senior Reporter, Maine Center for Public Interest Reporting, 25 February 2015, in person interview.
Beth Ashcroft, Director, Office of Program Evaluation and Government Accountability, 26 February 2015, in person interview.</t>
  </si>
  <si>
    <t>Libby Carlin, Kentucky Auditor of Public Accounts Office, assistant state auditor and certified public accountant,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Special examination of Fayette County Schools, Kentucky Auditor of Public Accounts, 18 July 2013, http://apps.auditor.ky.gov/Public/Audit_Reports/Archive/2013fayetteschooldistrictreport.pdf accessed 24 January 2015.
Examination of the Kentucky Emergency Management, Kentucky Auditor of Public Accounts, 6 August 2013, http://apps.auditor.ky.gov/Public/Audit_Reports/Archive/2013kyemergencymanagementexamination.pdf accessed 24 January 2015.</t>
  </si>
  <si>
    <t>Justin St. james, Staff Attorney, Vermont State Employees Association personal interview Feb. 17, 2015.
Former Sen. Vincent Illuzzi, personal interview Feb.17, 2015.
Michelle Anderson, General Counsel, Department of Human Resources, email March 9, 2015.
State-VSEA Contract, accessed April 17, 2015. 
http://www.vsea.org/sites/vsea.org/files/Non_Mgmt_Contract_2014_2016_v1.pdf
VT State Employee Accused of Embezzlement Pleads Not Guilty, Nextar Braodcasting 4/21/2014. 
http://www.mychamplainvalley.com/story/d/story/vt-state-employee-accused-of-embezzlement-pleads-n/28046/c0oK8CHbMEyMIowyxkvn2Q</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</si>
  <si>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2014
Daryl G. Purpera, Louisiana Legislative Auditor, telephone interview, June 1, 2015
Thomas H. Cole, First Assistant Legislator Auditor, tele phone interview, June 1, 2015.</t>
  </si>
  <si>
    <t xml:space="preserve">
The Board of Elections is empowered to hold hearings involving matters involving the conduct of elections. Furthermore, the board has subpoena powers to summon witnesses and compel them to testify in hearings and investigations, and produce relevant documents. The Board, however, does not have sanctioning power. The law only states: "(...) every person disobeying any subpoena shall be considered as in contempt, and the board may punish any contempt of its authority in like manner as contempt may be punished by any court." (§17-7-8)
The Secretary of State does not have the authority to investigate nor to impose sanctions. </t>
  </si>
  <si>
    <t>Phil Durst, an attorney with Deats, Durst &amp; Owen of Austin who teaches employment law at the University of Texas.  telephone interview, Feb. 24. 2015 
Ray Hymel, legislative representative, Texas AFL-CIO, telephone interview, Feb. 20, 2015
Rick Levy, general counsel, Texas AFL-CIO, telephone interview, Feb. 2, 2015</t>
  </si>
  <si>
    <t>Jean Mills-Barber, 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t>
  </si>
  <si>
    <t>Scott Frank, Legislative Post Auditor, telephone interview Feb. 13, 2015                            
"Audit of PEAK program: Most incentives go to Kansas City suburbs," Associated Press, Oct. 2, 2013: http://cjonline.com/news/business/2013-10-02/audit-kansas-peak-program-most-incentives-go-kansas-city-suburbs                                                                                                  
"GOP rejects Hensley request for budget director audit," Andy Marson, the Topeka Capital-Journal, March 22, 2013: http://m.cjonline.com/news/2013-03-22/gop-rejects-hensley-request-budget-director-audit-3#gsc.tab=0  
"Audit of Kansas death penalty rejected, Associated Press, July 23, 2013: http://www.wibw.com/home/headlines/Audit-Of-Kansas-Death-Penalty-Rejected-216672451.html</t>
  </si>
  <si>
    <t>Phone interview with Ashley Fuqua, legislative liaison and spokeswoman for the Department of Human Resources, on March 13, 2015.
Phone interview with Associated Press reporter Erik Schelzig on May 22, 2015. 
Phone interview with Rep. Craig Fitzhugh on May 22, 2015. 
Phone interview with Jonathan Stephens, staff attorney with the Tennessee State Employees Association, on April 16, 2015.</t>
  </si>
  <si>
    <t>Paid lobbyists are largely disciplined about registering within five days of initiating lobbying activity. 
Lobbyist must register annually, but they also must register within five days if they begin a new job mid-year. 
Registration forms include the lobbyists' names, contact information, employer and agencies to be lobbied. Paid lobbyists in Oklahoma are diligent about following the registration rules, sources said. 
"They know what the rules are, and they don’t want to get zinged," said political journalist M. Scott Carter of Oklahoma Watch.</t>
  </si>
  <si>
    <t>Phone interview with Shelby County Criminal Court Judge Chris Craft, who is also Board of Judicial Conduct chairman, on Feb. 17, 2015. 
Nashville Post story “Haslam outlines new judicial selection body” published on the paper’s website on Nov. 7, 2014: https://www.nashvillepost.com/news/2014/11/7/haslam_outlines_new_judicial_selection_body
Haslam Executive order #41: 
https://www.tn.gov/sos/pub/execorders/exec-orders-haslam41.pdf</t>
  </si>
  <si>
    <t>While the Pennsylvania Department of State's Bureau of Commissions, Elections and Legislation is charged with setting the policies for the state's electoral process, the state has a decentralized voting system, meaning its counties are charged individually with monitoring and overseeing the electoral process. 
Neither the Pennsylvania Department of State nor the county election divisions can investigate alleged violations or sanction offenders; those powers are given to county district attorneys or the Attorney General.</t>
  </si>
  <si>
    <t>While Ohio law requires lobbyists to register only within 10 days of being hired, registration within five days is not uncommon. Tony Bledsoe, Ohio's legislative inspector general, explains: "Lobbyists have explained to me they do this because they want disclosure of their lobbying clients to be out there ASAP for other lobbyists and potential clients to see. " The registrations include name of employer and issue to be lobbied, as well as executive agencies to be lobbied. The site includes a search function to determine which lobbyists are lobbying which bill and it is searchable by bill number.</t>
  </si>
  <si>
    <t>Lobbyists do register before or soon after they begin lobbying.
Because state law defines as a lobbyist every person who does not represent just himself when speaking to lawmakers or the governor, people who are not professional lobbyists are sometimes surprised to learn they must register. 
The deputy secretary of state said his agency constantly receives applicants in a hurry to register because they are in the capitol for just that day to talk about a single piece of legislation.
To register, lobbyists must fill out Form SFN 11106, which requires them to provide their name and the name of the organizations they represent, a letter of authorization from the organizations and the name of the organization that’s paying them. They are not required to list issues or bill numbers they plan to lobby.</t>
  </si>
  <si>
    <t>Mary Mosiman, Iowa auditor, Feb. 12, 2015, telephone interview 
Mary Mosiman appointed Iowa state auditor; first woman to hold post, William Petroski, Des Moines Register, May 13, 2013  http://blogs.desmoinesregister.com/dmr/index.php/2013/05/13/mary-mosiman-appointed-iowa-state-auditor-first-woman-to-hold-post
Audit: Pay given, but no proof of work, Jason Clayworth, Des Moines Register, Sept. 26, 2014  http://www.desmoinesregister.com/story/news/investigations/2014/09/25/audit-secretary-state-eliminated-jobs-pay-matt-schultz-jim-gibbons/16199179/
State auditor warns Secretary of State Schultz on use of federal funds for voter fraud investigations, Jason Noble, Des Moines Register, Dec. 19, 2013
http://blogs.desmoinesregister.com/dmr/index.php/2013/12/19/state-auditor-warns-secretary-of-state-schultz-on-use-of-federal-funds-for-voter-fraud-investigations</t>
  </si>
  <si>
    <t>Phone interview, Lee Coggliola, Disciplinary Counsel for the South Carolina Supreme Court, March 31, 2015
Phone Interview, Sarah Leverette, League of Women Voters, April 6, 2015
Phone interview, Rosalyn Frierson, director of S.C. Court Administration, April 16, 2015
Phone interview, Dusty Rhoades, Charleston attorney, June 29, 2015
Phone interview, Gedney Howe, Charleston attorney, April 21, 2015</t>
  </si>
  <si>
    <t>Purchasing Director Dave Tincher in a telephone interview from his office in Charleston WV on Jan. 14, 2015.
Jim Duffy, managing editor of Network World, in an article entitled West Virginia auditor blasts Cisco for “oversized” router buy, published Feb 25, 2013.
 http://www.networkworld.com/article/2163842/lan-wan/west-virginia-auditor-blasts-cisco--state-for--oversized--router-buy.html
Eric Eyre, staff writer for the Charleston Gazette, in an article entitled DOH workers told they can’t buy surplus state equipment, published Oct. 23, 2014.  
http://www.wvgazette.com/article/20141023/GZ01/141029560</t>
  </si>
  <si>
    <t>Mark Roby, member of Judicial Qualifications Commission, 24 March 2015, email.
State of South Dakota Judicial Application Personal Data Questionnaire, Judicial Qualifications Commission, http://www.ujs.sd.gov/uploads/forms/Application%20Circuit%20Judge-revised%202014.pdf, accessed on 24 March 2015.
Gov. Daugaard To Appoint Judge Janine Kern To State Supreme Court, news release from Office of Gov. Dennis Daugaard, 25 November 2014, http://news.sd.gov/newsitem.aspx?id=17013.</t>
  </si>
  <si>
    <t>No one knows cases of anyone failing to file the proper forms in a timely fashion and showing the required details, such as expenses and compensation.  No one has been penalized in the reporting period for failure to file.   In 2013, 7.4 percent of reports, including registrations and expense filings, were late, that is, they missed the nominal, or original, deadline. In 2014, 7.5 percent were late, and so far in 2015 2.1 percent are late.  The Secretary of State's office sends notices to late filers reminding them to file, and state law actually gives them extra time to file before fines are imposed. In the reporting period, all required to file have done so in time to avoid fines. They do not generally list whom they lobbied or the issue or bill they lobbied on as they are not required to do so.
--
Peer Reviewer Comment:
Registration information can be found at:  http://www.secretary.state.nc.us/lobbyists/</t>
  </si>
  <si>
    <t>Interview: Paul Joyce, state examiner, Indiana Board of Accounts, Feb. 2, 2015, by phone. 
Indiana House Enrolled Act 1104, https://iga.in.gov/legislative/2015/bills/house/1104; accessed May 14, 2015.
Indiana Senate Enrolled Act 338; https://iga.in.gov/legislative/2014/bills/senate/338/; accessed March 5, 2015. 
The Statehousefile.com, "State Board of Accounts wants more cash to meet audit requirements," Jan. 20, 2015, by Ashley Shuler;
 http://thestatehousefile.com/state-board-accounts-wants-cash-meet-audit-requirements/19532/.
Pulaski Post, Pulaski County, "Pence signs business tax cut legislation into law," March, 26, 2014 (also deals with Senate Bill 338); 
http://www.pulaskipost.com/index.php?option=com_content&amp;view=article&amp;id=2966:video-a-story-pence-signs-business-tax-cut-legislation-into-law&amp;catid=31:election.</t>
  </si>
  <si>
    <t xml:space="preserve">PA Constitution, Article V, Section 13  (Election of justices, judges and justices of the peace; vacancies) and Section 12 (Qualifications of justices, judges and justices of the peace), 1975
http://www.legis.state.pa.us/cfdocs/legis/LI/consCheck.cfm?txtType=HTM&amp;ttl=00&amp;div=0&amp;chpt=5
Pennsylvania Gets a Peek at a Better Way of Picking Judges: Editorial, Editorial Board, PennLive.com, 29 October 2014, http://www.pennlive.com/opinion/2014/10/pennsylvania_judges_judicial_m.html
Choosing Judges: How Pennsylvania Judicial Elections Work, Pennsylvanians for Modern Courts (nonprofit watchdog), accessed March 2015, http://www.pmconline.org/choosingjudges/judicialelections
Lynn Marks, executive director, Pennsylvanians for Modern Courts, 17 March 2015, Philadelphia, Pa., interview by phone. </t>
  </si>
  <si>
    <t>Brad Shannon, editorial writer, The Olympian phone interview 3/20/2015; 
 Linda Kent, spokeswoman for Washington State Department of Enterprise Services via email 3/27/2015
 Senate bill report, "An act relating to the minority and women's business enterprises account" 2/3/2014
 http://apps.leg.wa.gov/documents/billdocs/2013-14/Pdf/Bill%20Reports/Senate/6497%20SBR%20APS%2014.pdf</t>
  </si>
  <si>
    <t>Interview with then-Rhode Island Governor Lincoln Chafee, Dec. 18, 2014, RI State House, in person
Interview with Ed Fitzpatrick, Providence Journal political columnist, Feb. 6, 2015, phone.
Interview with Stephen Erickson, retired Rhode Island District Court judge, Feb. 6, 2015, phone.
Former R.I. Senate President Montalbano sworn in as Superior Court judge, Michael McKinney, Providence Journal, June 25, 2013:
http://www.providencejournal.com/breaking-news/content/20130625-former-r.i.-senate-president-montalbano-sworn-in-as-superior-court-judge.ece</t>
  </si>
  <si>
    <t>New York lobbyists are required to register with the state within 15 days of initiating lobbying activity, but not all lobbyists file on time. 
 Although more than 40,000 lobbying disclosures are filed in New York every year, the enforcement database of the Joint Commission on Public Ethics (JCOPE), agency responsible for monitoring lobbying, shows only a handful of sanctions for late filings since 2013, mostly for delinquencies that occurred years earlier. In part because its small size reduces the effectiveness of enforcement, experts and lobbyists say it is likely some lobbyists do not register on time, or at all in some cases. 
 There have been, in fact, instances of delinquent filing by nonprofit groups unfamiliar with lobbying rules, according to Rachael Fauss of Citizens Union. Such delinquent filings also included late filings. 
 Lobbyist registration forms include information on clients, the nature of the client's business, which subjects and bills are discussed an state officials lobbied.</t>
  </si>
  <si>
    <t>Jim Dahlquist, administrative manager for the Illinois Office of the Auditor General; email interview received April 3, 2015
Illinois Office of the Auditor General, website, accessed April 15, 2015, http://www.auditor.illinois.gov/
Illinois Agency Fact Sheets, Fiscal 2014, accessed April 15, 2015
http://www2.illinois.gov/gov/budget/Documents/Budget%20Book/FY%202014/FY2014AgencyFactSheets.pdf
Andy Shaw, president and chief executive officer, Better Government Association, email interview June 17, 2015.</t>
  </si>
  <si>
    <t>Gordon Mallon, attorney, Feb. 5, 2015,  interviewed by phone. 
Methods of Judicial Selection in Oregon by the American Judicature Society, at http://www.judicialselection.us/judicial_selection/methods/selection_of_judges.cfm?state=OR accessed on Feb. 12, 2015.
Appellate Judicial Selection Work Group Meeting: 04-10-2014, http://willamette.edu/wucl/centers/olc/groups/2013-2015/Appellate%20Judicial%20Selection/meeting_04_10_14/index.html
Judicial Selection Work Group of Oregon Law Commission, Lisa Ehlers, Oregon Law Commission, Summary meeting report Aug. 30, 2012.
http://www.willamette.edu/wucl/centers/olc/groups/2011-2013/js/pdf/Materials%20for%209.10.12%20meeting/OLC%20Judicial%20Selection%20Meeting%20Report%20for%20August%2020,%202012.doc-1.pdf
Judicial Selection Work Group of Oregon Law Commission, Lisa Ehlers, Oregon Law Commission, Summary meeting report Nov. 28, 2012.
https://willamette.edu/wucl/centers/olc/groups/2011-2013/js/pdf/Materials%20for%2012.3.12%20Meeting/Summary%20Meeting%20Report%20for%2011.19.12.pdf</t>
  </si>
  <si>
    <t>Oklahoma Bar Association website: "Our judges: who are they and how did they get here?" 
http://www.okbar.org/public/Courts/Judges.aspx
Tulsa County District Court Judge Dana Kuehn, in-person interview 2/3/15, 2 p.m. 
Oklahoma civil rights/defense attorney Scott Graham (now a federal public defender in the Oklahoma Northern and Eastern Districts), phone interview 2/4/15, 11 a.m.</t>
  </si>
  <si>
    <t>Rob Nikolewski, Watchdog.org, former state capitol reporter, 10 April 2015, via phone.
Court upholds NM teacher eval system, the Albuquerque Journal, Jon Swedien, 2 February 2015, 
http://www.abqjournal.com/535151/news/court-upholds-nm-teacher-eval-system.html
Court upholds regulations for pollution from copper mines, the Associated Press, 9 April 2015, 
http://www.santafenewmexican.com/news/local_news/court-upholds-regulations-for-pollution-from-copper-mines/article_b3e02675-84b8-5e82-ad8d-dc5893ca3d45.html
Court panel backs part of pay raise for judges, the Albuquerque Journal, James Monteleone, 12 June 2014, 
http://www.abqjournal.com/414377/news/court-panel-backs-part-of-pay-raise-for-judges.html</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</si>
  <si>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2014 Ohio Candidate Guide, secretary of state's office (Page 7): http://www.sos.state.oh.us/SOS/Upload/publications/election/2014/2014_CRG.pdf 
Composition of supreme court; qualifications for justices, 1972, (last amended Sept. 10, 2012): http://codes.ohio.gov/orc/2503.01</t>
  </si>
  <si>
    <t xml:space="preserve">Josh Margolin, ABC News reporter and former statehouse reporter for The Star-Ledger, 2/8/15 interview. 
Star-Ledger Editorial Page editor Tom Moran, 2/16/15 interview.     
Former state Sen. Willliam Schluter, 2/12/15 phone interview.
As Gays Wed in New Jersey, Christie Ends Court Fight, by KATE ZERNIKE and MARC SANTORA, The New York Times, OCT. 21, 2013, http://www.nytimes.com/2013/10/22/nyregion/christie-withdraws-appeal-of-same-sex-marriage-ruling-in-new-jersey.html?_r=0
New Jersey’s Top Court Rules Christie Can Skip Pension Payments
By KATE ZERNIKE, New York Times, JUNE 9, 2015, accessed 6/11/15: http://www.nytimes.com/2015/06/10/nyregion/christie-wont-be-forced-to-make-pension-payments.html?_r=0
 </t>
  </si>
  <si>
    <t>Mostly lobbyists do file the simple form on time. It asks for the name and contact information for the lobbyists and each of their employers; whether they plan to make expenditures and contributions; and whether or not they are paid to lobby. It must be notarized and submitted by mail.</t>
  </si>
  <si>
    <t>Lobbyists must file within 30 days of hire or before making contact with a legislator or executive branch member, whichever comes first. ELEC Deputy Director Joe Donohue says lobbyists do file right after they start work. Lobbyist , Cullen McAuliffe, managing partner at Impact New Jersey, agrees that lobbyists in New Jersey do lobby in detail, either in 30 days of hire, or upon receipt of money. 
 Information requested include: Part I
 Part I pertains to the Governmental Affairs Agent.
 1. State the occupation of the Governmental Affairs Agent.
 2. Describe the proposed services of the Governmental Affairs Agent.
 3. Indicate whether the Governmental Affairs Agent is employed solely as a Governmental Affairs Agent or has other duties; describe the other duties.
 4. Enter the calendar year period for which compensation as a Governmental Affairs Agent will be received.
 Page Two of the Notice of Representation (Form NR)
 Part II pertains to the client or “Represented Entity.”
 1. Enter the full name, business address, and occupation or principal business of the Represented Entity from whom or which the Governmental Affairs Agent receives compensation. Note: If the Governmental Affairs Agent receives compensation from an employer company or firm that engages in the business of lobbying, such as the “ABC Lobbying Group” or the “DEFG Law Firm” do not enter “ABC Lobbying Group” or “DEFG Law Firm”. Rather, enter the name of the entity that is receiving the lobbying services. Note: a separate Form NR must be filed for each entity the Governmental Affairs Agent represents.
 2. If the Represented Entity named is a membership organization or corporation whose name or occupation does not clearly reveal the interest for which it seeks advancement through the services of its Governmental Affairs Agent, describe the primary economic, social, political, or other interest of the Represented Entity in subsection (A). Enter the name, business address and occupation of the person or persons having financial control of the membership organization or corporation in subsection (B).
 Part II
 3. Enter the full name, business address, and occupation or principal business of any person or entity in whose interest the Governmental Affairs Agent acts in consideration of the compensation paid, if such person or entity is other than the Represented Entity listed in Part II, question #1. State “same” if the name is the same.</t>
  </si>
  <si>
    <t>Dan Tuohy, New Hampshire Union Leader, senior political reporter, Feb. 4, 2015, Lowell, Mass., phone
Charles Arlinghaus, The Josiah Bartlett Center for Public Policy, president, January 22, 2015, Lowell, Mass., phone
Judge Rules Disputed Hospital Tax Unconstitutional, Todd Bookman, NHPR, Feb. 12, 2014
http://nhpr.org/post/judge-rules-disputed-hospital-tax-unconstitutional
N.H. Supreme Court backs ‘COPSLIE’ vanity plate, overturns lower court decision, Jeremy Blackman, Concord Monitor, May 8, 2014
http://www.concordmonitor.com/home/11874984-95/nh-supreme-court-backs-copslie-vanity-plate-overturns-lower-court-decision</t>
  </si>
  <si>
    <t>In practice, members of the public can access itemized budget allocations within a reasonable time period and at no cost. 
Up-to-date budget information is regularly published on the Joint Legislative Budget Committee website, including what is called the "baseline book," which is published early in the budget process and details expectations and assumptions heading into the process, as well as the appropriations report, which accounts for all budget decisions. 
Nonappropriated funds are not broken down in as much detail.</t>
  </si>
  <si>
    <t>Bruce J. Perlman, Ph.D., University of New Mexico, Regents Professor of Public Administration, 12 May 2015, via phone.
Dan Mayfield, Sr., New Mexico Public Employees Retirement Association, director, 17 Mar 2015, via phone. 
Paul Gessing, Rio Grande Foundation, president, 10 April 2015, via phone.
Greg Trujillo, New Mexico Public Employees Retirement Association, deputy director, 5 May 2015, via phone.
Jan Goodwin, New Mexico Educational Retirement Board, executive director, 5 May 2015, via phone.</t>
  </si>
  <si>
    <t>Limits specified, RCW 42.17A.405, 2013
 http://apps.leg.wa.gov/rcw/default.aspx?cite=42.17A.405</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</si>
  <si>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
Edison, interview by phone from Bismarck, N.D., April 28, 2015.
"Judicial Nominating Committee Application Form," North Dakota Supreme Court, https://www.sband.org/UserFiles/files/pdfs/Judicial%20Applications/Application%20FormSE.pdf, accessed April 30, 2015.
Jenny Michael, "Nominating committee will start over on judge search," Bismarck (N.D.) Tribune, May 27, 2014, http://bismarcktribune.com/news/local/crime-and-courts/nominating-committee-will-start-over-on-judge-search/article_38848300-e5d1-11e3-8b6a-0019bb2963f4.html, accessed April 30, 2015.</t>
  </si>
  <si>
    <t>Matthew Sweeney, Office of the New York Comptroller, Assistant Communications Director, March 4, 2015, email; 
Tim Hoefer, Empire Center, Executive Director, Feb. 11, 2015, New York, phone; 
Reforms to the State Pension Fund, Office of the State Comptroller, accessed March 22, 2015, https://www.osc.state.ny.us/pension/reform.htm</t>
  </si>
  <si>
    <t>Neal Kurk, New Hampshire Legislature, Republican state representative, chairman, House Finance Committee and Joint Fiscal Committee, Feb. 19, 2015, email
Germano Martins, New Hampshire Retirement System Board of Trustees, employee member, 2006-present (non-consecutively), Feb. 16, 2015, Lowell, Mass., phone
Dennis Delay, New Hampshire Center for Public Policy Studies, economist, Feb. 11, 2015, Lowell, Mass., phone 
New Hampshire Statutes, Chapter 100-A, Section 100-A:14-b Independent Investment Committee, 2009 
http://www.gencourt.state.nh.us/rsa/html/vi/100-A/100-A-14-b.htm</t>
  </si>
  <si>
    <t>Gavin Geis, executive director, Common Cause Nebraska, in-person interview, The Mill coffeeshop, March 11, 2015
Omaha World Herald, Joe Duggan, "Suit challenging Nebraska's denial of license to immigrants heading back to state court," Dec. 20, 2014; 
http://www.omaha.com/news/nebraska/suit-challenging-nebraska-s-denial-of-license-to-immigrants-heading/article_c7ee19b5-83c5-5942-bd25-061b118eac11.html
Kearney Hub, Lori Potter, "Farmers pursue lawsuit after denied water rights resulting in crop loss," Dec. 13, 2014; 
http://www.kearneyhub.com/news/local/farmers-pursue-lawsuit-after-denied-water-rights-resulting-in-crop/article_e2e7678c-8292-11e4-a027-bb8afe1eac3c.html</t>
  </si>
  <si>
    <t>Joe Perone, Treasury spokesman 2/27/15 phone interview. 
John Reitmyer, New jersey Spotlight statehouse reporter, 3/2/15 ohone interview. 
John Loos, co-chair of the New Jersey Retired Public Employees Organization, 2/26/15 phone interview.</t>
  </si>
  <si>
    <t>Interview 1/19-15 with Sandi Chereb, Las Vegas Review-Journal political reporter, Carson City.
Interview 1/19-15 with Barry Smith, executive director, Nevada Press Association, Carson City.
Phone interview 1/19-15 with Mike Willden, Gov. Brian Sandoval's chief of staff.</t>
  </si>
  <si>
    <t>Tina Leiss, Executive Officer, Nevada Public Employees' Retirement System, Las Vegas, NV, May 1, 2015, by email.
Marty Bibb, Executive Director, Retired Public Employees of Nevada, Las Vegas, NV, May 1, 2015, by phone.  
Report to the Retirement Board of the Public Employees' Retirement System of Nevada,  AonHewitt, November 2013, accessed May 21, 2015
https://www.nvpers.org/public/publications/2013_independent_comparable_study.pdf
Retirement Board biographies, Nevada Public Employees' Retirement System, accessed May 21, 2015
https://www.nvpers.org/public/aboutus/rtrmtbrd.jsp</t>
  </si>
  <si>
    <t>Bruce Tutvedt, State Senator, Kalispell (R), 2 February 2014, email, Kalispell, Montana.
Mitch Tropila, State Representative, Great Falls (D), 20 March 2015, telephone, Helena, Montana. 
Charles S. Johnson, Lee Newspapers State Bureau, Bureau Chief, 5 February 2015, Helena, Montana, telephone
Citizens for Balanced Use v. Maurier, http://law.justia.com/cases/montana/supreme-court/2013/da-12-0306.html
Park County Stock Growers Assn. v State, http://law.justia.com/cases/montana/supreme-court/2014/da-13-0165.html
Core-Mark Int’l, Inc. v. Mont. Bd. of Livestock, http://law.justia.com/cases/montana/supreme-court/2014/da-13-0595.html
Ostby v. Bd. of Oil &amp; Gas Conservation, http://law.justia.com/cases/montana/supreme-court/2014/da-13-0750.html
National Review, New White Paper on the Montana Supreme Court’s Activism, Carrie Severino, National Review, 28 October 2014, http://www.nationalreview.com/bench-memos/391312/new-white-paper-montana-supreme-courts-activism-carrie-severino</t>
  </si>
  <si>
    <t>Phone interview Feb. 27, 2015, with Chris Heagarty, director, NC Judicial Standards Commission. 
Phone interview Feb. 25, with Kim Crouch, director of governmental affairs for the NC State Bar Association. 
Phone interview Feb. 27, 2015, with Michael Crowell, professor of public law and government at UNC School of Government.
Phone interview June 9, 2015, with David Bohm, assistant executive  director, NC Bar Association.</t>
  </si>
  <si>
    <t>The lobbyist law sets no deadline for lobbyists to register with the secretary of state, but they are required to do so before engaging in any lobbying activity. Most lobbyists register shortly after the start of the new year and the beginning of the legislative session, ahead of anticipated consideration of priority bills. 
 On the registration forms, the lobbyists are to list their clients and the subjects of “legislative or executive branch action” they’re seeking to influence, but not specific bill numbers.</t>
  </si>
  <si>
    <t>Richard Rifkin, New York State Bar Association, Special Counsel, Feb. 4, 2015, New York, phone; 
New York Court of Appeals website, accessed March 12, 2015, https://www.nycourts.gov/ctapps/index.htm ; 
What Jenny Rivera says about Andrew Cuomo, Reid Pillifant, Capital New York, Feb. 12, 2013, http://www.capitalnewyork.com/article/politics/2013/02/7699923/what-jenny-rivera-says-about-andrew-cuomo ; 
Press release about Judge Leslie Stein nomination, Gov. Andrew Cuomo's website, Oct. 17, 2014, http://www.governor.ny.gov/news/governor-cuomo-nominate-justice-leslie-e-stein-serve-new-york-state-court-appeals ; 
On Fahey’s path to the Court of Appeals, ‘he got better and better as he went along’, Patrick Lakamp, Buffalo News, Jan. 15, 2015, http://www.buffalonews.com/city-region/state/on-faheys-path-to-the-court-of-appeals-he-got-better-and-better-as-he-went-along-20150115 
Rivera cleared for Appeals Court, Rich Karlin, Times Union, Feb. 11, 2013, http://www.timesunion.com/local/article/Rivera-cleared-for-Appeals-Court-4270085.php
New York City Bar Association Rates General Election Candidates for Supreme Court and Civil Court in New York City, New York City Bar Association, Oct. 30, 2014, http://www.nycbar.org/media-aamp-publications/press-releases/press-2014/2066-new-york-city-bar-association-rates-general-election-candidates-for-supreme-court-and-civil-court-in-new-york-city</t>
  </si>
  <si>
    <t>Nevada lobbyists generally comply with the statutory requirement to file electronic registration forms within two days of beginning to lobby. The forms provide the lobbyists' contact information and the names of their clients, but lack detailed information about the issues on which they are lobbying.
Lobbyists must register in order to obtain identification badges that they wear inside the legislature, which the Legislative Counsel Bureau uses to identify and penalize those who haven't registered.</t>
  </si>
  <si>
    <t>Maine Revised Statutes Title 1, Chapter 25, 1009, 1975.
http://www.mainelegislature.org/legis/statutes/1/title1sec1009.html</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</si>
  <si>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Cole County Circuit Court rejects plaintiffs' argument in case regarding joint state tax filings, Office of the Missouri Governor, 4 April 2014, accessed 13 April 2015, http://governor.mo.gov/news/archive/cole-county-circuit-court-rejects-plaintiffs%E2%80%99-argument-case-regarding-joint-state-tax
Opinion of the Supreme Court, Thomas Schweich v. Jeremiah Nixon No. SC92750, 1 October 2013, accessed 13 April 2015, http://www.courts.mo.gov/file.jsp?id=66195
Marshall Griffin, “Missouri House passes voter photo ID bills; critics call proposal 'racist',” KBIA, 20 February 2015, accessed 13 April 2015, http://kbia.org/post/missouri-house-passes-voter-photo-id-bills-critics-call-proposal-racist</t>
  </si>
  <si>
    <t>All public officials, including legislators, must file statements of economic interests each year that cover financial information about themselves, their spouses and their dependent children. Names of parents and adult children also must be listed on the disclosures, but details about their financial interests are not required. 
 They statements must include the total combined household income for the public official, along with the name of each business they were involved with and the amount made from those businesses. The forms have to include businesses for which the officials,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If the public officials or their spouses are involved in professional services or consulting businesses, the officials must include on their disclosure forms the number of clients and amount of money made from clients that fell into a broad range of categories, including utilities, banking, retail, insurance, manufacturing and real estate. 
 The disclosure forms also include the value of any investment real estate held by the public officials,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public officials and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t>
  </si>
  <si>
    <t xml:space="preserve">Applicants for a lobbying license must file within five business days after entering into an oral or written agreement to receive payment(s) of $2,500 or more for lobbying activities in a calendar year.  
There have been no lobbying complaints to the Commissioner of Political Practices since 2011. Therefore, if anyone is lobbying without registering it has not been reported to the Commissioner or by the press. Reporting of executive branch lobbying is not required in Montana.
Forms do include the principal's name. However, the lobbied issues and bill numbers are included on the principal's initial spending report due early in the session year, not the lobbyists' registration. The information filed by principals is not broken down by lobbyist. </t>
  </si>
  <si>
    <t>Lobbyists follow the law, filing registration forms as required, either before initial activity or within a few days of beginning it.
 Lobbyist registration records are quite complete, indicating the principals who hired them and the relevant pieces of legislation on which they are lobbying.</t>
  </si>
  <si>
    <t>Louisiana Revised Statutes 42:1134 Powers, duties and responsibilities of the board, passed in 1979, effective April 1, 1980, amended 1981, 1993, 1996, 2004, 2007, 2010, 2012 and 2014.
http://www.legis.la.gov/Legis/law.aspx?d=99239 
Louisiana State Constitution Article 5, Section 5, Supreme Court; Jurisdiction; Rule-Making Power; Assignment of Judges, Amended by 1980 and 1987.
http://www.legis.la.gov/legis/Law.aspx?p=y&amp;d=206475</t>
  </si>
  <si>
    <t>Elliot Berry, New Hampshire Legal Assistance, managing attorney, member Judicial Selection Commission, Jan. 28, 2015, Lowell, Mass., phone
Emily Gray Rice, New Hampshire Judicial Selection Commission, Jan. 30, 2015, Lowell, Mass., phone
Hassan to nominate four new N.H. judges and a Public Utilities Commission member, Ben Leubsdorf, Concord Monitor, November 19, 2013 http://www.concordmonitor.com/home/9415021-95/hassan-to-nominate-four-new-nh-judges-and-a-public-utilities-commission-member
Executive Council Confirms Three New Judges, Ryan Lessard, NHPR, Oct. 1 2014
http://nhpr.org/post/executive-council-confirms-three-new-judges
Governor Hassan to Nominate Two Judges to the Superior Court, One to the Circuit Court, Communication Office Governor Hassan, Sept. 16, 2014 http://www.governor.nh.gov/media/news/2014/pr-2014-09-16-judges.htm</t>
  </si>
  <si>
    <t>Are there regulations governing conflicts of interest by members of the state legislature?</t>
  </si>
  <si>
    <t>Rutgers Law School professor, Kathy Flicker, a former state and county proseuctor, 2/18/15 in-person interview. 
ABC News reporter Josh Margolin, former NJ statehouse reporter, 2/8/15 phone interview. 
EXPLAINER: HOW DO OUR JUDGES MAKE IT TO THE BENCH IN NEW JERSEY? NJ Spotlight, COLLEEN O'DEA | JUNE 3, 2014:http://www.njspotlight.com/stories/14/06/02/explainer-how-judges-make-it-to-the-bench-in-new-jersey/</t>
  </si>
  <si>
    <t>A YES score is earned if the law requires all members of the legislature and their immediate family to file an asset disclosure form while in office, and the disclosures are publicly available. 
A MODERATE score is earned if the law requires all members of the legislature to file an asset disclosure form while in office, but not their family.
A NO score is earned if no such law exists or it exists, but the disclosure forms are not available to the public.</t>
  </si>
  <si>
    <t>Iowa Code Chapter 68B.31  "Government Ethics and Lobbying — Legislative ethics committee," Code of Iowa updated as of January 2015,
https://www.legis.iowa.gov/docs/code/2015/68B.pdf
Iowa Code Chapter 68B.32A  "Government Ethics and Lobbying — Duties of the board," Code of Iowa updated as of January 2015,
https://www.legis.iowa.gov/docs/code/2015/68B.pdf</t>
  </si>
  <si>
    <t>K.S.A. 25-4119a(f), Kansas Governmental Ethics Commission, 1974: http://www.ksrevisor.org/statutes/chapters/ch25/025_041_0019a.html</t>
  </si>
  <si>
    <t>Michael Walden-Newman, state investment officer, in-person interview at NIC office, April 7, 2015
Kate Allen, legal counsel, Nebraska Legislature Retirement Systems Committee, email exchange April 15, 2015
Statement of Investment Policy, Nebraska Investment Council, accessed June 1, 2015
http://www.nic.ne.gov/policy/11-21-11%20Statement%20of%20Investment%20Philosophy.pdf</t>
  </si>
  <si>
    <t>Kentucky Revised Statutes Chapter 11A, Section 110, Subsection 12, http://www.lrc.ky.gov/Statutes/statute.aspx?id=603, accessed 19 February 2015. 
Kentucky Revised Statutes Chapter 6, Section 666, Subsection 17, http://www.lrc.ky.gov/Statutes/statute.aspx?id=350, accessed 19 February 2015. 
Rules of the Supreme Court 4.030, 2015, https://govt.westlaw.com/kyrules/Document/NA28FF4E0A91D11DA8F5EE32367A250AE?viewType=FullText&amp;originationContext=documenttoc&amp;transitionType=CategoryPageItem&amp;contextData=%28sc.Default%29, accessed 19 February 2015. 
John Steffen, Kentucky Executive Branch Ethics Commission, executive director, 19 Februray 2015, Frankfort, Kentucky, phone interview. 
John Schaaf, Kentucky Legislative Ethics Commission, general counsel, 18 February 2015, Frankfort, Kentucky, phone interview.</t>
  </si>
  <si>
    <t>Nicole Hamler, Director of Administrative Planning and Design, PSRS/PEERS, 18 May 2015, interview by email.
Scott Simon, executive director, MPERS, 13 May 2015, interview by email.
Gary Findlay, executive director, MOSERS, 10 April 2015, interview by email.
Pam Hoffman, compliance officer and internal auditor, MOLAGERS, 7 May 2015, interview by email.
Sue Cox, executive director, Association of Retired Missouri State Employees, Jefferson City, Missouri, 12 May 2015, interview by phone.
Ronda Stegmann, director, Joint Committee on Public Employee Retirement Systems, Jefferson City, Missouri, 19 May 2015, interview by phone.</t>
  </si>
  <si>
    <t>Darlene Ballard, Mississippi Commission on Judicial Performance, Executive Director, April 16 2015, Jackson, Mississippi, email interview.
Lynn Evans, president, Common Cause Mississippi, April 19, 2015, Jackson, Mississippi, email interview.
Tom Hood, Executive Director, Mississippi Ethics Commission, Jackson, Mississippi, April 30, 2015, interview.</t>
  </si>
  <si>
    <t>17 Vermont Statutes Annotated, Campaign Finance, 2901 (13) Definitions (2014) 
 http://legislature.vermont.gov/statutes/section/17/061/02901
 Guide to Vermont's Campaign Finance Law, 2014, accessed April 17, 2015.
 https://www.sec.state.vt.us/media/333336/2014-CF-Guide4-10.pdf
 Secretary of State Jim Condos, interview, Jan. 6, 2015.
 Allen Gilbert, exec. dir. ACLU VT, personal interview, Jan. 6, 2015.</t>
  </si>
  <si>
    <t>David Ewer, Montana Board of Investments, Executive Director, 26 February 2015, Helena, Montana, email 
Cathy Kendall, President of the Association of Montana Retired Public Employees, 25 February Helena, Montana, Telephone
Board of Investments, Frequently Asked Questions, 18 March 2015, http://investmentmt.com/Home/FAQs
Legislative Audit Division, Performance Audit, State Investment Management and Governance Practices, January 2014, http://leg.mt.gov/content/Publications/Audit/Report/12P-10.pdf</t>
  </si>
  <si>
    <t>Indiana Code 4-2-7-3 (9), Inspector General: Duties; criminal investigation; recommendations; annual report; http://statecodesfiles.justia.com/indiana/2014/title-4/article-2/chapter-7/chapter-7.pdf
Indiana Code 2-2.2-3, Section 4.1, House Enrolled Act 1002, state ethics code for House and Senate members, https://iga.in.gov/legislative/2015/bills/house/1002#document-9fc5d9f8.
Indiana Code 33-38-13, Commission on Judicial Qualifications; https://iga.in.gov/legislative/laws/2014/ic/titles/033/.</t>
  </si>
  <si>
    <t>Rachel E. Stassen-Berger, Capitol bureau chief, Pioneer Press, St. Paul, Minnesota, 4 March 2015, in-person interview.
Minnesota Legislature Wins Voter ID, Marriage Amendment Cases, Tribune News Service, 28 August 2012, http://www.governing.com/news/state/mct-minnesota-legislature-wins-amendment-cases.html
Gov. Mark Dayton: Send voter ID back to legislators, Gov. Mark Dayton, Star Tribune, 31 October 2012, http://www.startribune.com/opinion/commentaries/176672221.html
Minnesota Supreme Court rejects challenge to voter ID; throws out Ritchie's rewritten titles, Doug Belden, Pioneer Press, 27 August 2012, http://www.twincities.com/ci_21410796/minnesota-supreme-court-rejects-secretary-state-wording-constitutional</t>
  </si>
  <si>
    <t>No such law exists.
Corroborated by: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Utah State Legislature, HB91 (Fourth Substitute) Enrolled bill, http://le.utah.gov/~2015/bills/static/HB0091.html.</t>
  </si>
  <si>
    <t>Campaign Contribution Limits Act of 1995, 2003, Tenn. Code Ann. § 2-10-302(b)(1)
http://search.mleesmith.com/tca/02-10-0302.html
Campaign Contribution Limits Act of 1995, 2003, Tenn. Code Ann. § 2-10-302(b)(2)
http://search.mleesmith.com/tca/02-10-0302.html
Campaign Contribution Limits Act of 1995, 2003, Tenn. Code Ann. § 2-10-302(c)(1)(A)
http://search.mleesmith.com/tca/02-10-0302.html
Campaign Contribution Limits Act of 1995, 2003 Tenn. Code Ann. § 2-10-302(c)(1)(B)
http://search.mleesmith.com/tca/02-10-0302.html
Campaign Contribution Limits Act of 1995, 2011, Tenn. Code Ann. § 2-10-302(d)(1)
http://search.mleesmith.com/tca/02-10-0302.html
Registry of Election Finance Contribution Limit Changes 2015/2016: http://www.state.tn.us/tref/Campaign%20Finance%20Limit%20Changes%20for%202015%20and%202016.pdf
Drew Rawlins, executive director of the Tennessee Bureau of Ethics and Campaign Finance, confirmed in a phone interview on Jan. 29, 2015 that there are no limits on what PACs can give to political parties.
---
Peer Reviewer Sources:
Confirmed with Drew Rawlins, executive director of the Bureau of Ethics and Campaign Finance 741-7959 via phone call June 23, 2015.</t>
  </si>
  <si>
    <t>Pat Robertson - executive director of Mississippi Public Employees' Retirement System: e-mailed answers to questions March 12, 2015
Public Employees' Retirement System: www.pers.ms.gov
Joint Legislative Committee on Performance Evaluation and Expenditure Review report (Jan. 6, 2014): www.peer.state.ms.us/reports/rpt583.pdf
Joint Legislative Committee on Performance Evaluation and Expenditure Review report (Jan. 5, 2015): www.peer.state.ms.us/reports/rpt591.pdf</t>
  </si>
  <si>
    <t>Texas Election Code, Title 15 (Regulating Political Funds and Campaigns), Chapter 253 (Restrictions on Contributions and Expenditures)
http://www.statutes.legis.state.tx.us/Docs/EL/htm/EL.253.htm</t>
  </si>
  <si>
    <t>Rich Robinson, director of Michigan Campaign Finance Network, phone interview, March 11                                                                                                                                            
Center for American Progress, August 2012, "Big business taking over state courts" https://www.americanprogress.org/wp-content/uploads/2012/08/StateCourtsReport.pdf   
MLive.com, May 2, 2012, "We choose Michigan Supreme Court justices in backroom power grabs; don't expect that to change" http://www.mlive.com/politics/index.ssf/2012/05/tim_skubick_we_choose_michigan.html                                                                                                                                                  
USA Today, July 5, 2013, "Court rejects request for right-to-work opinion" http://www.usatoday.com/story/news/nation/2013/07/05/right-to-work-michigan/2492839/                                                                                                              
The Detroit News, Jan. 13, 2015, "Justices drill UAW attorney in right-to-work case" http://www.detroitnews.com/story/news/politics/2015/01/13/michigan-supreme-court-hear-major-right-work-case/21680005/
---
Peer Reviewer Sources:
"Michigan Supreme Court race is friendlier, less costly," Detroit Free Press, Oct. 31, 2014. http://www.freep.com/story/news/politics/2014/10/30/spending-way-michigans-supreme-court-election/18209895/
"Ruling in corporate tax case could cost Michigan $1 billion." Detroit Free Press, Aug. 8, 2014 http://archive.freep.com/article/20140808/NEWS06/308080035/taxes-michigan-corporations-supreme-court"</t>
  </si>
  <si>
    <t>Illinois Compiled Statutes, State  Officials and Employees Ethics Act, 5 ILCS 430/20-10, Sec. 20-10, August 18, 2009, http://www.ilga.gov/legislation/ilcs/ilcs4.asp?DocName=000504300HArt%2E+20&amp;ActID=2529&amp;ChapterID=2&amp;SeqStart=2900000&amp;SeqEnd=5200000
State Officials and Employees Ethics Act, 5 ILCS 430, Sec. 25-5, Legislative Ethics Commission and Legislative Inspector General, Dec. 9, 2003, http://ilga.gov/legislation/ilcs/ilcs4.asp?DocName=000504300HArt%2E+25&amp;ActID=2529&amp;ChapterID=2&amp;SeqStart=5200000&amp;SeqEnd=7400000</t>
  </si>
  <si>
    <t>Websites viewed on March 21, 29, 2015
Massachusetts Appellate Court website, opinion in Commonwealth vs. Michael Robertson, April 9, 2014
http://www.ma-appellatecourts.org/display_docket.php?dno=SJ-2012-0423
Interview,  Daniel B. Winslow, attorney, former Massachusetts judge, legislator and chief legal counsel to former Gov. Mitt Romney, Boston, MA, March 26, 2015 by email
SJC ends lifetime parole supervision for sex offenders, by Maria Cramer and John Ellement, Reporters, The Boston Globe, Boston, MA, June 11, 2014
http://www.bostonglobe.com/metro/2014/06/11/supreme-judicial-court-orders-end-lifetime-parole-supervision-for-sex-offenders/GL43yinlBDo10Ta1Sn3hRM/story.html
Supreme Judicial Court oral arguments, Gangi vs. Massachusetts Parole Board, Boston, MA, November 5, 2013
http://www2.suffolk.edu/sjc/archive/2013/SJC_11505.html
News article:   "Court rulings overturning Sex Offender Registry Board decisions among reasons Gov. Deval Patrick says he dismissed 2 top officials,"  GINTAUTAS DUMCIUS, Reporter, State House News Service, Boston, MA, September 22, 2014
http://www.masslive.com/politics/index.ssf/2014/09/court_rulings_overturning_sex.htmlMassachusetts appellate court case:   
KIMBERLY-CLARK CORPORATION &amp; another [Note 1] vs. COMMISSIONER OF REVENUE.  83 Mass. App. Ct. 65, January 11, 2013
From &lt;http://masscases.com/cases/app/83/83massappct65.html&gt; 
Massachusetts Appellate court case:  HAROLD B. WASSENAR vs. DEPARTMENT OF ENVIRONMENTAL PROTECTION, 85 Mass. App. Ct. 37, March 5, 2014
From &lt;http://masscases.com/cases/app/85/85massappct37.html&gt;</t>
  </si>
  <si>
    <t>No such law exists. 
Campaign Finance FAQs, South Dakota Secretary of State website, https://sdsos.gov/elections-voting/campaign-finance/campaign-finance-faqs.aspx, accessed on 11 May 2015.</t>
  </si>
  <si>
    <t>Enacted budgets are available online at no cost on the websites of the Alaska Legislature and the governor's Office of Budget Management. Additionally, throughout the budget process itemized lists of proposed budget allocations are available online in the same locations. Typically there is a separate budget document for each department containing funding allocated to each division (i.e. designated general fund, general fund, etc.) and then itemized projects.</t>
  </si>
  <si>
    <t>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
“Idaho state treasurer defends record, calls critical state audits ‘politically motivated,’” Betsy Z. Russell, The Spokesman-Review, July 25, 2014, http://www.spokesman.com/stories/2014/jul/25/idaho-state-treasurer-defends-record-calls-critica/
“Audit: Most schools don’t use broadband equipment,” Clark Corbin, Idaho Education News, Jan. 15, 2015, http://www.idahoednews.org/news/audit-shows-most-schools-dont-use-ien-equipment/#.VNA-up3F9kI</t>
  </si>
  <si>
    <t>Alabama’s residents can access itemized budget allocations quickly and with no cost. When the governor first proposes his budget, those recommendations are posted on the Executive Budget Office website. A full executive budget document is available, which details information about the state’s debts and projected revenues, along with recommended funding for each line item in each department or agency.
Also posted are two shorter documents that detail recommended allocations from the General Fund and the Education Trust Fund, broken down to the level of divisions within departments, appropriations to quasi-governmental agencies and a list of conditional appropriations, which will be funded if extra money is available. For instance, the recommended Education Trust Fund budget includes not just a category for colleges and universities, but also line items for each college and university. 
Once the Legislature begins debating the budgets, amendments or substitutions can be made during committee meetings and/or on the floor. Those documents are posted to the Legislative Fiscal Office’s website the same day they are approved, often within an hour.</t>
  </si>
  <si>
    <t>Buildings and General Services Commissioner Michael Obuchowski personal interview Feb. 18,
2015.
Deborah Damore, Purchasing and Contracting Director, Dept. of Buildings and General Services, email Feb. 23, 2015. 
Transportation Secretary Sue Minter, email March 19, 2015.
Paul Burns, exec. dir. VPIRG, personal interview May 15, 2015.</t>
  </si>
  <si>
    <t>Dena Potter, spokeswoman for Department of General Services, Richmond, Va., 26 February 2015, interview by email.
Ron Jordan, executive director of Virginia Governmental Employees Association, Richmond, Va., 10 March 2015, interview by phone.
Jeffrey C. Southard, executive vice president at Virginia Transportation Construction Alliance, Richmond, Va., 10 March 2015, interview by phone.</t>
  </si>
  <si>
    <t>Interview with Eileen Canzian, Politics Editor, Baltimore Sun by telephone, 3/17/15;
Interview with Michael Dresser, Baltimore Sun veteran political reporter by telephone 3/21/15.
Interview with Bryan Sears, Daily Record, by telephone 3/15/15
Watershed Advocates Challenge Maryland Stormwater Permits,  EarthJustice press release 9/8/14 http://earthjustice.org/news/press/2014/watershed-advocates-challenge-maryland-stormwater-
Md. Dept of Environment v. Anacostia Riverkeeper, Md. Court of Special Appeals, ruling 4/2/15 reported opinion http://www.mdcourts.gov/opinions/cosa/2015/2199s13.pdfl</t>
  </si>
  <si>
    <t>Kent Beers, Utah Chief Procurement Officer, email response to questions , March 25, 2015, and July 17, 2015, Salt Lake City.  
Richard Ellis, Utah State Treasurer, in-person interview April 8, 2015, Salt Lake City. 
Todd Sutton, Employee Representative, Utah Public Employees' Association, phone interview April 14, 2015, Salt Lake City</t>
  </si>
  <si>
    <t>A 100 score is earned if itemized lists of budget allocations are available online at no cost, can be obtained electronically within a week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</si>
  <si>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Phone interview with David Roberson, spokesman for the Department of General Services, on Feb. 19, 2015
Interview with Nashville attorney Darwin A. Hindman III on March 30, 2015. 
Department of General Services Performance Audit, November 2013, accessed May 6, 2015
http://www.comptroller.tn.gov/repository/SA/pa13044.pdf</t>
  </si>
  <si>
    <t>Priscilla Pipho, chief customer officer, Department of Information Resources, email, Feb. 9, 2015
Governor Abbott Calls On State Agencies to Reform Contracting Process, Press Release, Texas Governor’s Office, Jan. 28, 2015 
http://gov.texas.gov/news/press-release/20453
State contract grew exponentially, managed poorly, auditor say, Austin American-Statesman, Dec. 30, 2014
http://www.mystatesman.com/news/news/state-regional-govt-politics/state-contract-grew-exponentially-managed-poorly-a/njdFx/
Report of the Health and Human Services Strike Force, March 2015
http://gov.texas.gov/files/press-office/Strike_Force_3_26_15.pdf</t>
  </si>
  <si>
    <t>The board has no authority to investigate or impose sanctions on offenders. 
Oklahoma's law states that the State Election Board shall, upon receiving the complaint of voter fraud:
1. Document such complaint and request the name and mailing address of the person making the complaint;
2. Send a letter to the person making the complaint, stating the penalties for voter fraud and the option of contacting the district attorney in the county where such fraud is suspected; and
3. Provide the district attorney’s name and phone number.
D. All information relating to voter complaints shall remain confidential until after the complaint has resulted in a conviction or a plea of guilty or nolo contendere.
The Oklahoma State Election Board or the county election secretary (who is overseen by the state election board secretary) can forward findings of voter fraud to the District Attorney's office or law enforcement in the county where the alleged fraud occurred, and that agency will investigate.</t>
  </si>
  <si>
    <t>Oregon Revised Statutes Chapter 260 - Campaign Finance Regulation; Election Offenses gives the Secretary of State the power to initiate investigations and to administer civil penalties to violators of campaign finance regulation and election offenses.</t>
  </si>
  <si>
    <t>Steven Berg, director, Office of Procurement Management, 7 April 2015, email.
Jeff T. Holden, deputy commissioner, Bureau of Administration, 15 April 2015, email.
Bureau of Administration Policy Manual (adopted in 2012 and still in effect), https://boa.sd.gov/services/government/policies.pdf, 15 April 2015.</t>
  </si>
  <si>
    <t>In law, there is an open data law, requiring the government to publish data online in an open format.</t>
  </si>
  <si>
    <t>Eric Ollila, executive director, South Dakota State Employees Organization, 21 April 2015, phone interview.
Barb Christianson, chairwoman, South Dakota Civil Service Commission, 22 April 2015, phone interview.
Employee Handbook, South Dakota Bureau of Human Resources, https://bhr.sd.gov/forms/policies/Handbook.pdf, accessed on 22 April 2015.</t>
  </si>
  <si>
    <t>Virginia Code § 2.2-3713. Proceedings for enforcement of chapter (1968). http://law.lis.virginia.gov/vacode/title2.2/chapter37/section2.2-3713/
 Virginia Code § 2.2-3714. Violations and penalties(1976). http://law.lis.virginia.gov/vacode/title2.2/chapter37/section2.2-3714/</t>
  </si>
  <si>
    <t>The secretary of state's office can investigate alleged electoral misdeeds. However, prosecution must be referred to the Ohio attorney general or a county prosecutor. Cases also can be referred to the Ohio Elections Commission, which can conduct hearings, make findings, levy fines and refer for prosecution - but cannot independently initiate investigations. The commission is made up of three Democrats, three Republicans and one independent, all appointed by the governor.</t>
  </si>
  <si>
    <t>Prompt responses required, RCW 42.56.520, 2010.
 http://apps.leg.wa.gov/RCW/default.aspx?cite=42.56.520
  Judicial reviews of agency actions, RCW 42.56.550, 2011.
 http://apps.leg.wa.gov/RCW/default.aspx?cite=42.56.550</t>
  </si>
  <si>
    <t>West Virginia Code 29B-1-5, Freedom of Information, Enforcement. Complete through 2014.
 http://www.legis.state.wv.us/WVCODE/ChapterEntire.cfm?chap=29b&amp;art=1&amp;section=5#01</t>
  </si>
  <si>
    <t>Wisconsin Public Records Law Wis. Stat. 19.37(1a)(1b), 1981, http://docs.legis.wisconsin.gov/statutes/statutes/19/II/31</t>
  </si>
  <si>
    <t>Wyoming Statutes, Title 16, Article 2, Sections 201-205, 2003 http://legisweb.state.wy.us/statutes/statutes.aspx?file=titles/Title16/T16CH4AR2.htm</t>
  </si>
  <si>
    <t>Phone interview, John White, Interim Materials Manager with the S.C. Division of Procurement Services June 18, 2015
Contract Controversy of State of South Carolina vs. New Venue Technologies, Inc 
http://procurement.sc.gov/webfiles/IT_CPO/Pending_Protests/NVTI_Motion_to_Recuse.pdf
New Venue Technologies, Inc. vs. Michael B. Spicer
http://procurement.sc.gov/webfiles/IT_CPO/Pending_Protests/Complaint_and_Peition_for_Writ_of_Mandamus.pdf</t>
  </si>
  <si>
    <t>Phone interview, SCSEA Executive Director Carlton Washington, May 21, 2015
Phone Interview, Sam Griswold, Board Member, State Retirees Association of South Carolina, July 18, 2015
Phone interview, Brian Gaines, Policy and Public Affairs Director at the South Carolina Department of Administration, August 14, 2015
Penalties for violations of state ethics and public corruption laws, National Conference of State Legislatures
http://www.ncsl.org/research/ethics/50-state-chart-criminal-penalties-for-public-corr.aspx
Curt Olson , “Lawmakers Insist They Will Fix ‘Ethics-Reform’ Bill, Enact Tougher Penalties,” The Nerve, April 24, 2013
http://thenerve.org/news/2013/04/24/ethics-penalties/</t>
  </si>
  <si>
    <t>Government Records Access and Management Act, Renumbered and Amended by Chapter 382, 2008 General Session,  Utah Code 63G-2, http://le.utah.gov/xcode/Title63G/Chapter2/63G-2.html. Accessed May 9, 2015.
---
Peer Reviewer Sources:
UCA 63G-2-804, Utah Code 63G-2, http://le.utah.gov/xcode/Title63G/Chapter2/63G-2.html. Accessed June 30, 2015.</t>
  </si>
  <si>
    <t>1 VSA Section 318 (2) (1975). 
 http://legislature.vermont.gov/statutes/section/01/005/00317a
 Allen Gilbert, exec. dir. ACLU VT, personal interview, Jan. 6, 2015.
 Anne Galloway, editor and Ex. Director, VT Digger.org. telephone interview Jan. 23, 2015.</t>
  </si>
  <si>
    <t>Jack McGettigan, spokesman, Pennsylvania State Civil Service Commission, Harrisburgh, Pa., 2 April 2015, interview by phone.
Marwan Kreidie, served as chair of Civil Service Commission from 2006 to 2010, 8 April 2015, interview by email.
Daniel Egan, press secretary for the Pennsylvania Governor's Office of Administration, Harrisburg, Pa., 23 April 2015, interview by email.</t>
  </si>
  <si>
    <t>Charles E. Anderson, Chief Counsel, Pennsylvania Department of General Services Office of Chief Counsel, 9 June 2015, interview by email.
Q&amp;A with Mark Comptom, PA Turnpike CEO, Alan Crawford, Toll Road News, 16 June 2015, http://tollroadsnews.com/news/qa-with-mark-compton-pa-turnpike-ceo
Procurement Handbook, Department of General Services, updated February 2015, accessed March 2015, 
http://www.dgs.pa.gov/State%20Government/Materials-and-Services-Procurement/Procurement-Handbook/Pages/default.aspx#thresholds</t>
  </si>
  <si>
    <t>Deborah Dawson, Director of Human Resources, phone interview, March 30, 2015
Tom Mannock, Rhode Island Department of Human Resources supervisor, phone interview, March 30, 2015
John Simmons, executive director, Rhode Island Public Expenditure Council, phone interview, March 7, 2015
Rhode Island Personnel Rules, adopted in 1988, can be found here:
http://www.hr.ri.gov/documents/Policies%20&amp;%20Communications/Personnel%20Rules.pdf</t>
  </si>
  <si>
    <t>Nancy McIntyre, state purchasing agent, interview, March 4, 2015, phone
Michael Mitchell, acting deputy purchasing agent, interview, March 4, 2015, phone
Gary Sasse, director Hassenfeld Institute for Public Leadership, Bryant University, interview, March 4, 2015, phone</t>
  </si>
  <si>
    <t>Steve Hagar, Director of Central Purchasing for the Office of Management and Enterprise Services, telephone interview 3/6/15 2:30 p.m. 
John Estus, spokesman for the Office of Management and Enterprise Services, telephone interview, 3/6/15 2:30 p.m. 
Konawa audit report by State Auditor and Inspector, 2015: 
http://www.sai.ok.gov/Search%20Reports/database/KonowaWebFinal.pdf
"State auditor claims bias in selection of Oklahoma Pension Commission management consultant," Oklahoman newspaper article by Randy Ellis. 3/2/15. 
http://newsok.com/oklahoma-state-auditor-claims-bias-in-selection-of-oklahoma-pension-commission-management-consultant/article/5397675</t>
  </si>
  <si>
    <t>Kathryn A. Logan, Board Chair of the Oregon Employee Relations Board, April 22, 2015. Interviewed by phone.
Employment Relations Board Order in the case of Richard Blank v. State of Oregon Construction Contractors Board by Kathryn A. Logan, Chair, March 13, 2015.
http://www.oregon.gov/ERB/orders/07-01-14%20thru%2006-30-15/MA00714_Recon.pdf
"Former DOC official agrees to $1,000 fine in ethics case," by Hannah Hoffman (The Statesman Journal, March 14, 2015). http://www.statesmanjournal.com/story/news/politics/2015/03/13/former-doc-official-agrees-fine-ethics-case/70294162/</t>
  </si>
  <si>
    <t>Tim Hendrix is the manager of Wildish, a highway and bridge construction and reconstruction firm. He was interviewed by phone April 20.
Diane Lancaster is the chief procurement officer for the State of Oregon. She was interviewed by phone March 12.
Bart Everwein, executive vice president of Hoffman Construction, interviewed by phone April 20, 2015.
"State announced $150,000 contract to wife of key Kitzhaber advisor before competitive bidding" by Nick Budnick at The Oregonian, Oct. 21, 2014, http://www.oregonlive.com/politics/index.ssf/2014/10/state_announced_150000_contrac.html.</t>
  </si>
  <si>
    <t>Hugh Quill, CEO of Public Performance Partners, former director of Ohio Department of Administrative Services, Columbus, 2-5-15 email 
Beth Gianforcaro, director of communications, Ohio Department of Administrative Services, Columbus, 2-20-15 email 
Nexis/Google search in February 2015 for instances of Ohio procurement officials improperly not recusing themselves</t>
  </si>
  <si>
    <t>Jim Sprague, Chief Administrative Law Judge, State Employment Relations Board and State Personnel Board of Review, 2-18-15 email 
Russell E. Carnahan, employment law attorney, Columbus, 2-19-15 email 
Beth Gianforcaro, director of communications, Ohio Department of Administrative Services, Columbus, 2-20-15 email</t>
  </si>
  <si>
    <t>Lucinda Meltabarger, administrator of the Office of Management and Enterprise Services' Human Capital Division, phone interview 2/27/15 10:15 a.m. 
Sterling Zearley, executive director of the Oklahoma Public Employees Association, telephone interview, 1 p.m. 3/3/15
Carol Shelley, executive director of the Merit Protection Commission, telephone interview, 2 p.m. 3/4/15</t>
  </si>
  <si>
    <t>New York gives the Board of Elections broad authority to investigate and sanction offenders for violations of the state election laws. Powers granted under these provisions include the ability to appoint special investigators and to issue subpoenas. The board also may fine civil offenders or refer criminal cases to prosecutors.</t>
  </si>
  <si>
    <t>Sherry Neas, director of Central Services Division in the Office of Management and Budget (Central Services oversees the State Procurement Office), email, March 20, 2015.
Gail Mooney, Democratic state representative from Cummings, N.D., and member Government and Veterans Affairs Committees (Central Services Division reports to this committee), interviewed by phone from Cummings, March 22, 2015.
“RFP Evaluators Guide (guide used by state procurement officers in evaluating responses to requests for proposals),” Office of Management and Budget, http://www.nd.gov/spo/legal/docs/rfp-evaluators-guide.pdf, accessed online March 21, 2015.
“Request for proposal (template),” State Procurement Office, http://www.nd.gov/spo/agency/forms_templates/Docs/RFP%20template.rtf, accessed March 22, 2015.</t>
  </si>
  <si>
    <t>Stuart Savelkoul, assistant executive director of political advocacy for North Dakota United, interviewed by phone from Bismarck, N.D., Feb. 4, 2015. North Dakota United represents state employees and K-12 teachers.
Ken Purdy, director of Human Resources Management Services, email, Feb. 19, 2015.
Carolyn Nelson, Democratic state senator from Fargo, N.D., and member of Senate Government and Veterans Affairs Committee, interviewed by phone from Fargo March 14, 2015.</t>
  </si>
  <si>
    <t>There is no entity that monitors elections, but the secretary of state, which collects election information, can investigate complaints but not sanction. 
 The law reads: "The secretary of state shall investigate complaints concerning conduct of elections held pursuant to the Municipal Election Code [Chapter 3, Articles 8 and 9 NMSA 1978] and issue the findings to the appropriate enforcement authority."</t>
  </si>
  <si>
    <t>Charles Bowyer, National Education Association-New Mexico, executive director, 12 May 2015, via phone.
Carter Bundy, American Federation of State, County and Municipal Employees, political and legislative director, 10 April 2015, via phone. 
Paul Gessing, Rio Grande Foundation, president, 10 April 2015, via phone.</t>
  </si>
  <si>
    <t>Phone interview June 26, 2015, with Sam Byassee, deputy director of the division of purchase and contract.
E-mail from Chris Mears, public information officer for the NC Department of Administration, Feb. 19, 2015.
Phone interview Feb. 25, 2015, with Jane Pinsky, director of NC Coalition for Lobbying and Government Reform. 
Phone interview Feb. 27, 2015, with Bob Hall, executive director of Democracy North Carolina.</t>
  </si>
  <si>
    <t>Michael Cuevas, Roemer Wallens Gold &amp; Mineaux, Attorney, March 17, 2015, New York, phone; 
Probe Finds NYC Jail Guards Hired Despite Arrests, Gang Ties, Associated Press via New York Times, Jan. 15, 2015, http://www.nytimes.com/aponline/2015/01/15/nyregion/ap-us-nyc-jails-investigation.html ;
Preliminary Report, The Commission to Investigate Public Corruption, Dec. 2, 2013, http://publiccorruption.moreland.ny.gov/sites/default/files/moreland_report_final.pdf ; 
 William Reynolds, Office of the Inspector General, Public Information Officer, March 25, 2015, New York, phone</t>
  </si>
  <si>
    <t>Phone interview Feb. 25, 2015 with Tom Harris, chief of staff and general counsel for the State Employees Association of North Carolina. 
Phone interview March 16, 2015, with Shari Howard, policy and rules coordinator for Office of state Human Resources. 
Phone interview March 25, 2015, with Nancy Lipscomb, director of employee relations and local government services for office of state human resources.</t>
  </si>
  <si>
    <t>Star-Ledger statehouse reporter Brent Johnson, 3/19/15 phone interview 
Hetty Rosensteing, New Jersey Director of the Communication Workers of America (CWA), 3/20/15 phone interview. 
Jame McGovern, director of labor practice group for Genova Burns and former outside counsel for governors McGreevy and Corzine, handling labor contract negotiations, via 3/23/15 phone interview.
Former NJ State Trooper sentenced for embezzling ten of thousands from charitable fund, MARCH 14, 2014, BY JOHN PETRICK, STAFF WRITER | THE RECORD: http://www.northjersey.com/news/former-nj-state-trooper-sentenced-for-embezzling-ten-of-thousands-from-charitable-fund-1.741248</t>
  </si>
  <si>
    <t>Under the state’s election laws, the office of the attorney general is “responsible for the enforcement of the election laws,” and it has the right to investigate potential violations and to sanction and prosecute violators.</t>
  </si>
  <si>
    <t>William Reynolds, Office of the Inspector General, Public Information Officer, March 19, 2015, New York, phone ; 
Matthew Sweeney, Office of the State Comptroller, Assistant Communications Director, March 3, 2015, email; 
Battery Park marina operator cries foul over license renewal, David Giambusso, Capital New York, Jan. 21, 2015, http://www.capitalnewyork.com/article/albany/2015/01/8560520/battery-park-marina-operator-cries-foul-over-license-renewal;
North Cove Marina license awarded to Cuomo allies, David Giambusso, Capital New York, Jan. 22, 2015, http://www.capitalnewyork.com/article/albany/2015/01/8560717/north-cove-marina-license-awarded-cuomo-allies ;
Reports and Press Releases, Office of the Inspector General, accessed March 31, 2015, http://www.ig.state.ny.us/reports/reports.html ;</t>
  </si>
  <si>
    <t>In practice, citizens can access itemized budget allocations within a reasonable time period and at no cost.</t>
  </si>
  <si>
    <t>Dave Solomon, New Hampshire Union Leader, business reporter, former editor Nashua Telegraph, Feb. 6, 2015, Lowell, Mass., phone
Michael Connor, New Hampshire Department of Administrative Services, deputy commissioner, Feb. 2, 2015, Lowell, Mass., phone
Timothy Smith, New Hampshire state representative, 2012-present, Feb. 3, 2015, Lowell, Mass., phone</t>
  </si>
  <si>
    <t>Joe Perone, Treasury Spokesman, via 2/20/15 email. 
John Reitmyer, New Jersey Spotlight reporter, 3/5/15 phone interview. 
Conflict of interest at Delaware River Joint Toll Bridge Commission shows need for reform By Express-Times opinion staff on February 27, 2015: http://www.lehighvalleylive.com/opinion/index.ssf/2015/02/editorial_bridge_commission.html</t>
  </si>
  <si>
    <t>Sara Willingham, New Hampshire Division of Personnel, Director of Personnel, Feb. 12, 2015, Lowell, Mass., phone 
Norman Patenaude, New Hampshire Personnel Appeals Board, commissioner, employment law attorney, law professor, Feb. 17, 2015, Lowell, Mass., phone
Joseph Casey, New Hampshire Personnel Appeals Board, chairman, Feb. 11, 2015, Lowell, Mass., phone</t>
  </si>
  <si>
    <t>The Nevada secretary of state can independently initiate investigations, but lacks independent power to sanction offenders.
 Instead, if civil penalties are sought, a deputy attorney general will bring a case to court on behalf of the secretary of state.
 If criminal penalties are sought, the state attorney general's office would bring the case into court.</t>
  </si>
  <si>
    <t>Karen Medina, New Mexico Small Business Development Centers, Procurement Technical Assistance Program Adviser, 12 May 2015, via phone.
Ex-state employees claim corruption in lawsuit, the Albuquerque Journal, Dan Boyd, 9 May 2014, 
http://www.abqjournal.com/397017/news/exstate-employees-claim-corruption-in-suit.html
Create a legislative panel to help root out N.M. corruption, the Albuquerque Journal, Harvey Yates (op-ed), 2 August 2013, 
http://www.abqjournal.com/240101/opinion/create-a-legislative-panel-to-help-root-out-nm-corruption.html</t>
  </si>
  <si>
    <t>Mary Ann Lynch, Esq., Government and Media Counsel, Administrative Office of the Courts, Maine Judicial Branch, 20 February 2015, Email interview.
Kaci Hickox 'Humbled' by Maine Judge's Ebola Ruling, Stephanie Gosk and Erin McClam, NBC News,
http://www.nbcnews.com/storyline/ebola-virus-outbreak/kaci-hickox-humbled-maine-judges-ebola-ruling-n238326
After Kaci Hickox wins court reprieve, LePage says he doesn’t trust her, Julia Bayly, Bangor Daily News, 31 October 2014,
http://bangordailynews.com/2014/10/31/news/aroostook/judge-requires-monitoring-wont-ban-kaci-hickox-from-public-places-on-ebola-fears/
Mary Mayhew, Commissioner, Department of Health and Human Services vs. Kaci Hickox, Docket No. CV-2014-36,
http://www.courts.maine.gov/news_reference/high_profile/hickox/order_pending_hearing.pdf
Maine appeals reversal of DEP chief’s wind farm decision, Eric Russell, Central Maine Morning Sentinel, 2 April 2014,
http://www.centralmaine.com/2014/04/02/state_appeals_judge_s_reversal_of_dep_chief_s_wind_farm_ruling_/</t>
  </si>
  <si>
    <t>Kimberlee Tarter, Deputy Administrator, Nevada Department of Administration, Purchasing Division, Las Vegas, NV, April 8, 2014 and May 6, 2014, by phone.
Kyle Roerink, Politics Reporter, Las Vegas Sun, Las Vegas, NV, April 14, 2014, by phone.
Victor Joecks, Executive Vice President, Nevada Policy Research Institute, Las Vegas, NV, March 11, 2015, by phone.</t>
  </si>
  <si>
    <t>Lee-Ann Easton, Director, Nevada Department of Administration, Human Resource Management Division, Las Vegas, NV, April 24, 2015, by email
Tracy DuPree, Member, Nevada Employee-Management Committee, Las Vegas, NV, April 23, 2015, by phone
Sandra Chereb, Capital Bureau Reporter, Las Vegas Review-Journal, Las Vegas, NV, July 2, 2015, by phone</t>
  </si>
  <si>
    <t>Idaho Constitution, Article 3, Section 9, Powers of Each House, 1889
http://legislature.idaho.gov/idstat/IC/ArtIIISect9.htm
Idaho Code Section 1-21, Judicial Council, 1967, last amended 2011
http://legislature.idaho.gov/idstat/Title1/T1CH21SECT1-2101.htm</t>
  </si>
  <si>
    <t>Review of Pennsylvania Election Code, 1937, (unconsolidated statute), Article XVI (Primary and Election Expenses), Sections 1621-1642,
http://www.legis.state.pa.us/cfdocs/legis/CH/PUBLIC/ucons_pivot_pge.cfm?session=1937&amp;session_ind=0&amp;act_nbr=0320.&amp;pl_nbr=1333
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t>
  </si>
  <si>
    <t>§17-25-10 of the The Rhode Island Campaign Contributions and Expenditures Reporting Act of 1974  can be found here: http://www.rilin.state.ri.us/Statutes/TITLE17/17-25/17-25-10.1.HTM</t>
  </si>
  <si>
    <t>Gavin Geis, executive director, Common Cause Nebraska, in-person interview, the Mill coffeeshop, March 9, 2015
Frank Daley, executive director, Nebraska Accountability and Disclosure Commission, phone interview, Feb. 27, 2015
Bo Botelho, material division administrator and general counsel, Department of Administrative Services phone interview, April 20, 2015</t>
  </si>
  <si>
    <t>Campaign contribution limits and restrictions. SC Code 8-13-1314 (1991); http://www.scstatehouse.gov/code/t08c013.php.  
Definitions. SC Code 8-13-1300 (6,25) (1991);http://www.scstatehouse.gov/code/t08c013.php.  
U.S. District Court decision, South Carolina Citizens for Life v. Krawcheck, 759 F. Supp. 2d 708 - Dist. Court, D. South Carolina 2010, http://scholar.google.com/scholar_case?case=14075020301560886732</t>
  </si>
  <si>
    <t>Rachel Hibbard, Office of the Hawaii State Auditor, deputy auditor, 27 January 2015, Honolulu, Hawaii, telephone
Sam Slom, Hawaii state senator, Honolulu, Hawaii, 14 May 2015, telephone
Reports, Hawaii Office of the Auditor, accessed 1 February 2015, http://auditor.hawaii.gov/reports/
Financial audits, Hawaii Office of the Auditor, accessed 1 February 2015,
http://auditor.hawaii.gov/financial-audits/
Audit of the Hawaii Health Connector, Report to the Hawaii Legislature and Governor, Office of the Auditor, January 2015, http://files.hawaii.gov/auditor/Reports/2015/15-01.pdf
Audit finds former Health Connector leader's inadequacies, Kristen Consillio, Honolulu Star-Advertiser, 30 January 2015, http://www.staradvertiser.com/newspremium/20150130_HAWAIs__DISCONNECT_.html?id=290304171
Audit: Bad Planning, Procurement Made Health Connector Unsustainable, Nathan Eagle, Honolulu Civil Beat, 29 January 2015, http://www.civilbeat.com/2015/01/audit-bad-planning-procurement-made-health-connector-unsustainable/
Audit: Hawaii health exchange problems risk federal grants, Cathy Bussewitz, The Associated Press, 30 January 2015, http://westhawaiitoday.com/community-bulletin/audit-hawaii-health-exchange-problems-risk-federal-grants</t>
  </si>
  <si>
    <t>Gretchen Bingman, Department of Administration, Project Facilitation Specialist, Helena, Montana, 4 May 2015, email
Brad Sanders, State Procurement Bureau, Bureau Chief, 27 February 2015, Helena, Montana, email
Financial- Compliance Audit, Department of Administration, November 2014, http://leg.mt.gov/content/Publications/Audit/Report/14-13.pdf
Montana Code Annotated title 2, chapter 2, part 1, section 21, 1947, http://leg.mt.gov/bills/mca/2/2/2-2-121.htm
Cary Hegreberg, Montana Contractors Association, executive director, 7 April 2015 Helena, Montana, telephone</t>
  </si>
  <si>
    <t>Powers and duties of the commission - O.C.O.G § 21-5-6 (7), 2014 http://www.ethics.ga.gov/wp-content/uploads/2011/08/2014-B%20GA%20Govt%20Transparency%20and%20Campaign%20Finance%20Act%20effective%20Januay%2031%202014%20INCORPORATING%20HB310%20and%20SB297%20FINAL.pdf
Rules of the Judicial Qualifications Commission, 2004. 
https://www.dropbox.com/s/vc8m6x4vnt8pas5/JUDICIAL%20QUALIFICATION%20COMMISSION%20-%2008_13_10.doc?dl=0
Constitution of the State of Georgia, Section VII (2005)
http://www.senate.ga.gov/Documents/gaconstitution.pdf</t>
  </si>
  <si>
    <t>Rebecca Otto, State Auditor, Minnesota Office of the State Auditor, 13 April 2015, St. Paul, Minnesota, email interview. 
2014 Annual Report, Minnesota State Board of Investment, December 2014, http://mn.gov/sbi/publications/2014AnnualReport.pdf
Investment Advisory Council, Minnesota State Board of Investment, 13 April 2015, http://mn.gov/sbi/IAC.html</t>
  </si>
  <si>
    <t>Hawaii Revised Statutes, Title 7, Chapter 84, Section 31, Duties of commission, 1972, http://www.capitol.hawaii.gov/hrscurrent/Vol02_Ch0046-0115/HRS0084/HRS_0084-0031.htm</t>
  </si>
  <si>
    <t>112.322 Duties and powers of commission (8), 2014, http://www.leg.state.fl.us/statutes/index.cfm?App_mode=Display_Statute&amp;Search_String=112.322&amp;URL=0100-0199/0112/Sections/0112.322.html</t>
  </si>
  <si>
    <t xml:space="preserve">Caleb Buhs, public information officer, Department of  Technology, Management and Budget, email conversations, April 21-26, 2015                                                               
Terry Stanton, communications director, Treasury Department, email conversations, May 1, 2015                                                                                                                                  
Office of Retirement Services website; https://www.michigan.gov/ors/                                                                                         
Mackinac Center for Public Policy, 2010-14 compilation, "Michigan's Pension Underfunding Problem"                                                http://www.mackinac.org/20884#our_research                                              </t>
  </si>
  <si>
    <t xml:space="preserve">Ethics Commission Rules, 74E O.S. Appendix I, rule 2.33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 </t>
  </si>
  <si>
    <t xml:space="preserve">C.G.S., Title I, Chap. 10, Sec. 1-81(a)(6), 1995. 
http://www.cga.ct.gov/current/pub/chap_010.htm
C.G.S., Title 5I, Chap. 872a, Sec. 51, 1992.
http://www.ct.gov/jrc/cwp/view.asp?a=3061&amp;q=384462&amp;jrcNav=
 </t>
  </si>
  <si>
    <t>Limitation on Contributions (1973) NC GS 163-278.13http://www.ncga.state.nc.us/EnactedLegislation/Statutes/HTML/BySection/Chapter_163/GS_163-278.13.html. See also 163-278.13(e)</t>
  </si>
  <si>
    <t>29 Del. C 5809, http://1.usa.gov/1BuBOrw, Approved July 26, 1994; Court on the Judiciary Rules, Accessed 4-30-2015: http://1.usa.gov/1DO8M5w; 29 Del. C. 1003, Approved July 23, 1990: http://1.usa.gov/1zNcyzu</t>
  </si>
  <si>
    <t>No such law exists. 
Corroborated with: Lee Ann Oliver, administrative staff officer I in Elections Unit in Office of Secretary of State, email, Feb. 10, 2015.
“State Limits on Contributions to Candidates,” National Conference of State Legislatures website, http://www.ncsl.org/Portals/1/documents/legismgt/Limits_to_Candidates_2012-2014.pdf.</t>
  </si>
  <si>
    <t>nterview with former State Auditor Russel Hinton, March 5, 2015
Interview with Dr. Carolyn Bourdeaux, Director, Center for State and Local Finance, Georgia State University, March 6, 2015
Interview with Dave Williams, State Government Reporter, The Atlanta Business Chronicle, March 6, 2015.
“State audit finds problems with private probation - system,” by Rhonda Cook, April 25, 2014. http://www.myajc.com/news/news/state-regional/state-audit-finds-problems-with-private-probation-/nfhJL/#323ec992.3620543.735663
“Spotlight falls on private probation companies over fees, supervision,” by Rhonda Cook, AJC, January 18, 2014
 http://www.myajc.com/news/news/crime-law/spotlight-falls-on-private-probation-companies-ove/ncrHK/#fc90eb7e.3620543.735663</t>
  </si>
  <si>
    <t>Ohio Revised Code 3517.102 B, Dollar limits on campaign contributions, 1999 (last amended 9-29-13): http://codes.ohio.gov/orc/3517.10 
Secretary of state's chart on Ohio's limits, February 2015: http://www.sos.state.oh.us/sos/upload/candidates/2015limitchart.pdf</t>
  </si>
  <si>
    <t>The Political Reform Act of 1974, Government Code §81014 (1974)
http://leginfo.legislature.ca.gov/faces/codes_displaySection.xhtml?lawCode=GOV&amp;sectionNum=81014.
California Constitution, Art. VI, §18(i)(1) (Amended 1994)
http://leginfo.legislature.ca.gov/faces/codes_displaySection.xhtml?lawCode=CONS&amp;sectionNum=SEC.%2018.&amp;article=VI</t>
  </si>
  <si>
    <t>Jon Offredo, News Journal reporter, in-person interview, February 17, 2015;
Jen Rini, "Auditor: Staff has already taken 'drastic hit'" , delaware.newszap.com, February 20, 2014: http://bit.ly/1MtKx62
Jonathan Starkey, "Auditor says lawmakers are jeopardizing investigations", delawareonline.com, February 19, 2014: http://delonline.us/1CkWkup
Jon Offredo, "Wagner wins seventh auditor race", delawareonline.com, November 5, 2014, http://delonline.us/1LqA6w9</t>
  </si>
  <si>
    <t>Colorado constitution, Article XXIX, Ethics in Government, Section 5. Independent ethics commission, Amendment 41, 2006, (1): http://tornado.state.co.us/gov_dir/leg_dir/olls/constitution.htm#ARTICLE_XXIX_Section_5
Confirmed with Amy DeVan, executive director of the Colorado Independent Ethics Commission, during a Jan. 27, 2015, phone interview.
Confirmed with Luis Toro, director of Colorado Ethics Watch, a Denver-based nonprofit that “has been actively monitoring the activities of the Colorado Independent Ethics Commission (“IEC”) since the IEC first met in 2008,” during a Jan. 26, 2015, phone interview.
Confirmed with William Campbell, Commission on Judicial Discipline director, in a July 27, 2015 e-mail.</t>
  </si>
  <si>
    <t>John Tenewitz, General council for the auditor general, interviewed by phone April 17, 2015
Kurt Wenner, Vice President of Research of Florida TaxWatch, interviewed by phone April 29, 2015
Kathy Duboce, coordinator with the Joint Legislative Auditing Committee, interviewed by phone on May 28, 2015. 
Independent Auditor Responsibilities, http://www.myflorida.com/audgen/pages/responsibilities.htm, accessed May 1, 2015</t>
  </si>
  <si>
    <t>No such law exists. 
A.S. 24.08.060, Introduction of Bills (http://touchngo.com/lglcntr/akstats/Statutes/Title24/Chapter08/Section060.htm), accessed Feb. 13, 2015</t>
  </si>
  <si>
    <t>Aside from a $1,000 fee in June 2013 imposed on an individual who failed to register as a local lobbyist, there have been no agency final actions for lobbyist disclosure violations.
Sources say that individuals paid to perform lobbying activities register as lobbyists with the required disclosures within five days of initiating lobbying activity, sources say, because they have nothing to lose from honest reporting of their activities. Lobbyist registration and expense reporting is performed digitally through an online portal, making the process fast and standardized. They also receive reminders from the Missouri Ethics Commission about when they must file and what must be included.</t>
  </si>
  <si>
    <t>RULE 82. RULES OF THE SUPREME COURT JUDICIAL ETHICS ADVISORY COMMITTEE, amended 2006
http://www.azcourts.gov/portals/137/constitutionalauthority/Rule82.pdf</t>
  </si>
  <si>
    <t>Liz Neeley, executive director of Nebraska State Bar Association, phone interview, March 16, 2015
Vince Powers, lawyer and chairman of the Nebraska Democratic Party, phone interview, March 16, 2015
National Center for State Courts website, "Methods of Judicial Selection: Nebraska," last updated: unclear, accessed April 28, 2015 http://www.judicialselection.us/judicial_selection/methods/selection_of_judges.cfm?state=NE</t>
  </si>
  <si>
    <t>Phone interview 1/22/15 with Janette Bloom, retired chief clerk, Nevada Supreme Court
Phone interview 1/23/15 with Michael Sommermeyer, PIO, Nevada Supreme Court
Phone interview 1/14/15 with Kevin Benson, deputy attorney general representing secretary of state's office.</t>
  </si>
  <si>
    <t>Mark Morris, retired courts reporter for the Kansas City Star, Liberty, Missouri, 24 April 2015, interview by phone.
Farrah Fite, media relations director, Missouri Bar, Jefferson City, Missouri, 27 April 2015, interview by phone.
Beth Riggert, “Commission announces demographic, interviewee, meeting information for Norton vacancy on Missouri Court of Appeals,” Your Missouri Courts, 27 March 2015, accessed 27 April 2015, http://www.courts.mo.gov/page.jsp?id=84933
Judicial Vacancies, Your Missouri Courts, accessed 27 April 2015, http://www.courts.mo.gov/page.jsp?id=603</t>
  </si>
  <si>
    <t>Public Officers and Employees, Alabama Title 36, Chapter 25, Section 3, 2010.
http://alisondb.legislature.state.al.us/alison/codeofalabama/1975/coatoc.htm, accessed April 13, 2015.</t>
  </si>
  <si>
    <t>Lobbyists follow a law that requires them to register within five days after their lobbying activities begin and fill out a form that includes who they're working for, their clients' kind of business and what issues or actions they're advocating.  However, instances have been reported of some people involved in lobbying activities not registering as required.  One was a gun-rights advocate in 2015 and another was an anti-abortion activist in 2013.</t>
  </si>
  <si>
    <t>Montana Supreme Court, Cross v. VanDyke, filed 22 July 2014, http://supremecourtdocket.mt.gov/view/DA%2014-0259%20Published%20--%20Opinion?id={ECA46A0D-5398-4BC7-A067-BF4C0EFF5A7D}
Judge orders Van Dyke off ballot, Charles S. Johnson, Ravalli Republic, 25 April 2014, http://ravallirepublic.com/news/local/article_7d65197e-cce2-11e3-82fa-001a4bcf887a.html.
VanDyke accuses lawyers of pay-to-play in Supreme Court race, John S. Adams, Great Falls Tribune, 14 October 2014, http://www.greatfallstribune.com/story/news/politics/2014/10/14/vandyke-accuses-lawyers-pay-play-supreme-court-race/17275319/
Jim Nelson, Retired Montana Supreme Court Justice, 6 February 2015, Helena, Montana, telephone.</t>
  </si>
  <si>
    <t>Darlene Ballard, Mississippi Commission on Judicial Performance, Executive Director, April 16 2015, Jackson, Mississippi, email interview.
Luther wins big in circuit judge race, Errol Castens, Northeast Mississippi Daily Journal, November 26, 2014.
http://djournal.com/news/luther-wins-big-circuit-judge-race/
Tom Freeland, attorney, Third Circuit Judicial Race, Part 1: Judge Byers, the First Amendment, and Due Process of Law, Mississippi Commentor, blog, Nov. 17, 2014.
http://nmisscommentor.com/law/mississippi-legal/third-circuit-judicial-race-part-1-judge-byers-the-first-amendment-and-due-process-of-law/
Barbara Tuchel, Justice Court Judge for the Southern District, transparencyintunica, May 23, 2015,
http://transparencyintunica.blogspot.com/2015/05/justice-court-judge-for-southern.html</t>
  </si>
  <si>
    <t>Lobbyists are required to register within 14 days of meeting their spending threshold, which are defined in Minnesota Statutes, Chapter 10A, Section 10A.01. Most lobbyists do adhere to this requirement. 
Registration forms only include basic information about the lobbyist, the name of employer (individual, association, political subdivision, or public higher education) but not the lobbied bill and fails to provide meaningful details about how much lobbyists are paid and how much time they spend working for a specific client or cause. 
Closely tracking financial interactions between an individual client and a lobbyist requires cross-referencing Principal Expenditure reports to Lobbyist Disbursement Reports, and even that process doesn’t provide a clear picture on lobbyist spending. 
June - December 2014 Lobbyist Disbursement Reports and Principal Expenditures are available on the Minnesota Campaign Finance and Public Disclosure Board’s website.</t>
  </si>
  <si>
    <t>NMSA &gt; CHAPTER 1 Elections &gt; ARTICLE 19 Campaign Practices &gt; 1-19-34.7. Contribution limitations; candidates; political committees. (2009) 
 http://public.nmcompcomm.us/nmnxtadmin/NMPublicLink.aspx?jd=1-19-34.7</t>
  </si>
  <si>
    <t>Election Law Section 14-114, amended 1997, (http://codes.lp.findlaw.com/nycode/ELN/14/14-114); 
Board of Elections 2014 Contribution Limits (http://www.elections.ny.gov/NYSBOE/Finance/2014FamilyContributionLimitsRev06202014.pdf); 
Blair Horner, New York Public Interest Research Group, Legislative Director, and Former Adviser to Attorney General Andrew Cuomo, Feb. 24, 2015, New York, phone</t>
  </si>
  <si>
    <t>Phone interview with Robert G. Jaekle, Republican state auditor, 2002-2011, Feb. 27, 2015, from Stratford.
"Merrill Uses State Office To Send Newsletter To Democratic Activists," by Jon Lender, The Hartford Courant, Oct. 12, 2013. http://articles.courant.com/2013-10-12/news/hc-merrill-newsletter-1013-20131011_1_send-newsletter-list-labriola
"Auditors Open Inquiry Into Merrill's Office Decision Not To Discipline Democratic Official," by Jon Lender, The Hartford Courant, Jan. 22, 2015. http://www.courant.com/politics/hc-auditors-inquiry-denise-merrill-0122-20150122-story.html#page=1
"Auditors: Workers' Comp Officials Overcharged Insurers To Rebuild Fund," Sept. 2, 2014, by Keith Phaneuf, The CT Mirror, published in The Courant. http://articles.courant.com/2014-09-02/politics/hc-ctm-raid-workers-comp-fund-20140902_1_auditors-geragosian-insurers</t>
  </si>
  <si>
    <t>Judicial selection in Minnesota, Research Department, Minnesota House of Representatives, August 2007, http://www.house.leg.state.mn.us/hrd/pubs/ss/ssjudsel.pdf
Live Blog of MN Supreme Court hearing, Tom Scheck, MPR, 22 November 2010, http://blogs.mprnews.org/capitol-view/2010/11/live_blog_of_mn/
Governor Dayton Appoints Diane B. Bratvold, Hilary Lindell Caligiuri, William J. Fisher, and Juan G. Hoyos to Fill Fourth Judicial District Vacancies, Office of Governor Mark Dayton &amp; Lt. Governor Tina Smith, 1 August 2014, http://mn.gov/governor/newsroom/pressreleasedetail.jsp?id=102-137910</t>
  </si>
  <si>
    <t>Interview with Kevin Blanchette, former Massachusetts State Representative and currently the executive director of the Worcester Regional Retirement Board, conducted by phone on February, 23, 2015.
Pension Reserve Investment Management website 
http://www.mapension.com/ website accessed March 1, 2015
Public Employee Retirement Administration Commission retirement guide for public employees                     http://www.mass.gov/perac/guide/mainguide1.htm website accessed June 25, 2015
Chris Supple, General Counsel and Deputy Executive Director for PRIM, interviewed by phone, July 9, 2015</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</si>
  <si>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“Colorado legislators split on oversight changes for child welfare system,” Colorado Public Radio, Feb. 24, 2015: http://www.cpr.org/news/blog/colorado-legislators-split-oversight-changes-child-welfare-system#sthash.JW3s8g1h.dpuf</t>
  </si>
  <si>
    <t>NJ Election Law Enforcement Commission Compliance Manual, March 2013, p. 27: http://www.elec.state.nj.us/pdffiles/forms/compliance/man_cf.pdf 
Election Law Enforcement Commission (ELEC) Deputy Director Joe Donohue, email, 2/17/15</t>
  </si>
  <si>
    <t>Although the state law requires registration within 10 days of initial lobbying activity, most of the details are not included until the semiannual reports are filed.   There have been few public cases of lobbyists failing to provide full disclosure on the reports, however. In 2014, state Senate candidate Debra Boronski, acknowledged she did not report over six years almost $2000 in political contributions she made to fellow politicians on her lobbying disclosure forms.   
Within two weeks of a lobbyist or client failing to register, the Secretary's computer system is expected to issue an alert that the filing is late and to notify the filer. According to the most recent available annual report from the Secretary of State, the Lobbyist Division processed over 6,500 lobbyist registration and disclosures, collected 1.3 million in registration fees, including late fees. The report does not disclose what percentage of fees collected were for late filings.   The report states that the Secretary issued three advisory opinions relating to lobbyist registration disclosures in 2013, yet the most recent opinion listed on the Secretary's website is from 2012. The Secretary also interprets the public records law to allow the redaction of the names of lobbyists and clients who have requested advisory opinions. 
Lobbyists report required information on these forms:
House/Senate Bill Number
Position on bill
amount 
Description of lobbying effort
Operating Expenses
Activities and Bill Numbers
Meals, Travel, Entertainment
Additional Expenses
Campaign Contributions
Lobbyist name
business name
address 
phone
email
secondary address</t>
  </si>
  <si>
    <t>Michael Golden, director of external affairs, Maryland state retirement agency, email 4/15/15
Interview, Morris Segall, senior economist, Sage Policy Group, Baltimore, telephone, 4/6/15
Jeff Hooke, investment banker, Focus Securities, and analyst, Maryland Public Policy Institute, telephone interview 4/14/15
Investment Policy Manual, State Retirement Agency, updated August 2014, accessed April 17, 2015,  available to the public at: ttp://sra.maryland.gov/Agency/Investment/Investment_Policy_Manual.aspx. 
Annotated Code of Maryland, State Personnel and Pensions Article § 21-123(a) abd  §§ 21-123(d), 21-116(d).</t>
  </si>
  <si>
    <t xml:space="preserve">Rich Robinson, director of Michigan Campaign Finance Network, phone interview, March 11, 2015
Jules Olsman, State Bar board member, phone interview, April 14, 2015                
Mark Brewer, attorney, former Michigan Democratic Party chairman, phone interview, March 12 </t>
  </si>
  <si>
    <t>Margarita Fernández, Chief of Public Affairs, California State Auditor, March 18, 2015, Sacramento, email
Assemblyman Adam Gray, D-Merced, chairman of Joint Legislative Audit Committee, 2012-14, interview, May 18, 2015
Join Legislative Audit Committee, 2014 hearings, vote tallies
http://legaudit.assembly.ca.gov/2014hearings
Los Angeles Times, Democrats block audit of state oversight of Inglewood schools, July 1, 2014
http://www.latimes.com/local/political/la-me-pc-democrats-block-audit-of-state-takeover-of-inglewood-school-district-20140701-story.html</t>
  </si>
  <si>
    <t>All websites viewed on March 28, 29,, 2014
Interview, David Yas, Vice President/Financial Advisor,  Morgan Stanley Wealth Management, former editor, Massachusetts Lawyer’s Weekly, Boston, MA, by telephone and email, March 11, 18, 2015 
Justice Served to a Hack, by Howie Carr, columnist, the Boston Herald, Boston, MA, October 15, 2014
https://howiecarrshow.com/justice-served-to-a-hack/
“Parole Board Chief Confirmed to Superior Court,” by Michael Norton and Colleen Quinn, Reporters, State House News Service Boston, MA, Oct. 10, 2014
http://www.bostonherald.com/news_opinion/local_politics/2014/10/parole_board_chief_josh_wall_confirmed_to_superior_court
Massachusetts Office of Campaign and Political Finance, contributions from attorney Joshua Wall and family members to Gov. Deval Patrick, 
http://www.ocpf.us/Reports/SearchItems
http://www.ocpf.us/Reports/SearchItems
Judicial nominee Joshua Wall faces questions at hearing, Maria Cramer, Reporter, Boston Globe, Boston, MA, Sept. 17, 2014
http://www.bostonglobe.com/metro/2014/09/17/questioning-begins-hearings-for-superior-court-judicial-nominee-joshua-wall/LcOweQzpQ2ymPXwujPPS0J/story.html
Oppose the Joshua Wall nomination, online peititon at University of Massachusetts
http://www.uumassaction.org/uuma/oppose-the-joshua-wall-nomination/
“Patrick defends Weston man after council rejects court pick”, by Colleen Quinn, Reporter, Statehouse News Service, Boston, MA, March 4, 2013
http://www.patriotledger.com/article/20140305/News/140308297
Massachusetts Office of Campaign and Political Finance, contributions from attorney Joseph Berman to Gov. Deval Patrick, 
http://www.ocpf.us/Reports/SearchItems</t>
  </si>
  <si>
    <t>Ryan Burns, public information officer, Office of Administration, Jefferson City, Missouri, 19 May 2015, interview by email.
Pamela Henrickson, Goller, Feather, &amp; Henrickson LLC, Jefferson City, Missouri, 7 May 2015, interview by phone.
Commission Cases-Final Actions Search, Missouri Ethics Commission, accessed 19 May 2015, http://mec.mo.gov/EthicsWeb/Compliance/Compliance_CASearch.aspx
Elisa Crouch, “Review: Missouri education dept.'s contract with Indianapolis consult involved conflict of interest,” St. Louis Post-Dispatch, 19 August 2014, http://www.stltoday.com/news/local/education/review-missouri-education-dept-s-contract-with-indianapolis-consult-involved/article_c0a409c6-cbfc-59f4-b154-ce6531b14dec.html</t>
  </si>
  <si>
    <t>Mississippi Ethics Commission Executive Director Tom Hood: e-mailed answers to questions - March 30, 2015
Mississippi Ethics Commission advisory opinion #15-004-E: www.ethics.state.ms.us/ethics/ethics.nsf/OpinionsByDocId/655120A6D8EFEE6A86257DF1007C977D/$file/15004.pdf
Mississippi Ethics Commission advisory opinion #14-037-E:
www.ethics.state.ms.us/ethics/ethics.nsf/OpinionsByDocId/1AAF9CD44387977186257D1600686417/$file/14037.pdf</t>
  </si>
  <si>
    <t>Jay Barth, Professor of Politics at Hendrix College, February 7, 2015, telephone interview.
Roger Norman, Legislative Auditor, February 2, 2015, telephone interview.
Jon Moore, Deputy Legislative Auditor, February 2, 2015, telephone interview. 
Max Brantley, Senior Editor Arkansas Times, January 20, 2015, telephone interview. 
Rich Huddleston, executive director of Arkansas Advocates for Children and Families, February 12,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“The great Medicaid audit,” Max Brantley, Arkansas Times, February 1, 2013.
http://www.arktimes.com/ArkansasBlog/archives/2013/02/01/the-great-medicaid-audit-excited-yet
“Medicaid Audit released,” Max Brantley, Arkansas Times, February 8, 2013.
http://www.arktimes.com/ArkansasBlog/archives/2013/02/08/medicaid-audit-released</t>
  </si>
  <si>
    <t>Patrick Condon, Political Reporter, Star Tribune, 31 March 2015, St. Paul, Minnesota, in-person interview
Rachel E. Stassen-Berger, Pioneer Press, 31 March 2015, St. Paul, Minnesota, in-person interview
Curtis Yoakum, Assistant Commissioner, Communications and Planning, Minnesota Department of Administration, St. Paul, Minnesota, 18 March 2015, email interview</t>
  </si>
  <si>
    <t>Gary Kolb, Executive Secretary, Maryland Judicial Disabilities Commission, email 5/22/15
Steve Lash, Daily Record, reporter, telephone interview, 3/30/15
Maryland Bar Association judicial appointments committee statement of procedure: http://www.msba.org/committees/judicial-appoint/default.aspx, Maryland Bar Association, and Procedures explained, accessed May 27, 2015
Maryland Trial Courts Judicial Nominating Commissions Maryland Manual and overview of Judicial nominating Committees, http://msa.maryland.gov/msa/mdmanual/26excom/html/22jnomt.html, accessed May 27, 2015</t>
  </si>
  <si>
    <t>There is no evidence to suggest that there is any type of widespread, lack of compliance with state lobbying laws and disclosure rules. Those who work closely with lobbyists or who observe them at work or who examine disclosure forms say that by-and-large lobbyists generally comply with the requirements of the law, which gives them five days once they begin activities that are deemed lobbying, to comply with the law to file registration forms. 
There is no recent news coverage that would suggest otherwise. The required lobbying disclosure forms include name of employer, issues lobbying in favor or against, and any relevant legislation.
Those who file, file on time, says Michael Lord, executive director of the Ethics Commission, and those filings are complete.</t>
  </si>
  <si>
    <t>Mary Ann Lynch, Esq., Government and Media Counsel, Administrative Office of the Courts, Maine Judicial Branch, 20 February 2015, Email.
Cabanne Howard, Executive Secretary, Committee on Judicial Responsibility and Disability, Maine Judicial Branch, 12 February 2015, Phone Interview.
Bruce Smith, Attorney, Drummond-Woodsum, 17 February 2015, interview.
Governor's Judicial Selection Committee Personal Data Questionnaire, 2014, http://www.maine.gov/governor/lepage/cabinet/appointments/judicial_application_release.pdf
LePage seeking applicants for District, Superior, Supreme Court judgeships, Judy Harrison, Bangor Daily News, 16 October 2013,
http://bangordailynews.com/2013/10/16/news/state/lepage-seeking-applicants-for-district-superior-supreme-court-judgeships/</t>
  </si>
  <si>
    <t>Caleb Buhs, public information officer, Department of  Technology, Management and Budget, email conversations, April 21-26, 2015                                                               
Nick Ciaramitaro, former state representatives, Michigan legislative director, American Federation of State, County and Municipal Employees union, phone interview, June 29, 2015                                                                                                        
Michael Shore, communications director, Michigan Economic Development Corporation, email conversations, June 26, 2015</t>
  </si>
  <si>
    <t>Dirk Hood, human resources administrator, Nebraska Department of Labor, phone interview, April 16, 2015
William Wood, chief negotiator/administrator, Nebraska Department of Administrative Services, phone interview, April 21, 2015
Ruth Jones, personnel director, Nebraska Department of Administrative Services, phone interview, April 22, 2015</t>
  </si>
  <si>
    <t>Robert Scott, president of the Public Affairs Research Council of Louisiana, in-person interview, Feb. 21, 2015.
Barry Erwin, president of the Council for a Better Louisiana, in-person interview, Feb. 18, 2015.
Louisiana Federation of Teachers, Report evaluation issues, accessed April 10, 2015.
 http://la.aft.org/report-it-evaluation-issues 
Louisiana Ed Reform D-Over, Sue Lincoln, Southern Education Desk, Feb. 7, 2014.
 http://www.southerneddesk.org/?p=9884
“Gov. Bobby Jindal's former executive counsel Jimmy Faircloth's law firm again chosen to defend state,” by Marsha Shuler, The Advocate, July 21, 2015
http://theadvocate.com/news/12930041-129/faircloth-again-chosen-to-defend
“Bobby Jindal Receives Renewed Support For Controversial School Voucher Program,”
By Joy Resmovits, Huffington Post, Aug. 27, 2014
http://www.huffingtonpost.com/2014/08/27/jindal-voucher-appeal_n_5723520.html
“Jindal teacher tenure law struck down again, heads back to state Supreme Court,”
by Lauren McGaughy, nola.com, Jan. 8, 2014
http://www.nola.com/politics/index.ssf/2014/01/jindal_education_teacher_tenur.html
La. court tosses out Jindal-backed lawsuit to kill Common Core,” by Lyndsey Layton, The Washington Post, March 30, 2015
http://www.washingtonpost.com/local/education/la-court-tosses-out-jindal-backed-lawsuit-to-kill-common-core/2015/03/30/9cac9f8a-d706-11e4-b3f2-607bd612aeac_story.html</t>
  </si>
  <si>
    <t>Interview with Gary Lambert, assistant secretary for operational services with the  Massachusetts Executive Office of Administration and Finance, conducted by phone on February 24, 2015
Interview with Natasha M. Bizanos, senior counsel with the Massachusetts Inspector General's Office, conducted by phone on March 13, 2015
Massachusetts Conflict of Interest Law – Enacted 1962
http://www.mass.gov/ethics/laws-and-regulations/conflict-of-interest-law.html - website accessed March 8, 2015 
"Crosby Recuses Himself From Eastern Mass Casino Vote," by Meghan E. Irons and Andrea Estes, Boston Globe, May 9, 2014 
http://www.bostonglobe.com/metro/2014/05/08/state-gambling-commission-chairman-recuses-himself-from-eastern-mass-casino-vote/cPlq11hLcUhMvL0zje78eK/story.html -  website accessed March 8, 2015 
Interview with Gary Lambert, assistant secretary for operational services with the  Massachusetts Executive Office of Administration and Finance, conducted by phone on February 24, 2015</t>
  </si>
  <si>
    <t>Melissa Landry, executive director, Louisiana Lawsuit Abuse Watch, in-person interview, Jan. 20, 2015
Robert Scott, Public Affairs Research Council, in-person interview, Feb. 19, 2015
Kevin Kane,, Pelican Institute, in-person interview, Jan. 21, 2015 
State Constitution, Article V Section 24 Judges; Qualifications, 2008
http://www.legis.la.gov/Legis/Law.aspx?d=206462</t>
  </si>
  <si>
    <t>The Secretary of State's office is authorized by state law to initiate investigations of allegations of election law violations and issue sanctions. If a serious crime is alleged and found to have merit by the office, it would be turned over to the Attorney General and county attorney in the relevant county for possible prosecution.</t>
  </si>
  <si>
    <t>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Judicial Nominating Commission Questionnaire for 7th Supreme Court District, no date, http://courts.ky.gov/commissionscommittees/JNC/JNC/Questionnaire_SC7.pdf, accessed 6 February 2015.  
---
Peer Reviewer Source:
ABA report, "A How-to Series to Help the Community, the Bench and the Bar Implement Change in the Justice System" http://www.americanbar.org/content/dam/aba/migrated/JusticeCenter/Justice/PublicDocuments/judicial_selection_roadmap.authcheckdam.pdf</t>
  </si>
  <si>
    <t>No such law exists. There is no legal authority for the Secretary of State to investigate violations. 
The Secretary of State's Office refers complaints to county attorneys and/or local law enforcement or to the U.S. District Attorney. Electioneering complaints go to the Commissioner of Political Practices.</t>
  </si>
  <si>
    <t>No such law exists.
While the current Secretary of State did establish an Elections Integrity Unit in November 2013 to assist with the investigation of alleged elections offenses, and that unit has the ability to initiate investigations independently in practice, it is not capable of sanctioning offenders. None of these duties and abilities are described in statute, instead being part of the secretary's powers to appoint employees to help carry out the duties of the office.
The Elections Integrity Unit is an informal structure under the Elections Division, but neither are established by statute or in the Code of State Regulations. The Division is sort of an internal task management structure, with flexible duties and staff.</t>
  </si>
  <si>
    <t>Lobbyist registration is required with five days, but the forms provided include only the employer and the issue, not the bill number.
The trigger for reporting is talking to a lawmaker or spending money. Registered lobbyists, particularly those with multiple clients, usually file as soon as the contract with the client is signed to avoid getting into arguments with the Ethics Administration about when contact is made, whether it’s for the newly signed client or an existing one.</t>
  </si>
  <si>
    <t xml:space="preserve">In Kentucky legislative lobbyists must file within seven days of their initial lobbying activities. 
Executive branch lobbyists must file registration statements within 10 days of initial lobbying activities. 
During the reporting period, neither the Legislative Ethics Commission nor the Executive Branch Ethics Commission has sanctioned or admonished a lobbyist for failing to register or file disclosure statements on time.  
Those who are registered to lobby the executive branch disclose annually their employer and the issues on which they lobbied. Legislative lobbyists disclose their employers but do not report bills they lobbied for or against.   </t>
  </si>
  <si>
    <t>Al Cross, University of Kentucky, director of the Institute for Rural Journalism and Community Issues and columnist for the Louisville Courier-Journal, 20 January 2015, Lexington, Kentucky, phone interview. 
Newspaper lawyers question state officials about child-abuse records, Beth Musgrave, Lexington Herald-Leader 29 July 2013, http://www.kentucky.com/welcome_page/?shf=/2013/07/29/2739491_newspaper-lawyers-question-state.html, accessed 18 January 2015.
Judge: Health exchange suit can proceed, Ronnie Ellis, CNHI News Service/The Ashland Independent, 24 July 2014, http://www.dailyindependent.com/news/local_news/article_41b2d237-4edd-5141-adfd-212f664fc874.html?mode=jqm, accessed 20 January 2015.
Kentucky Supreme Court says instant racing can be regulated, doesn't rule on legality, Janet Patton, Lexington Herald-Leader 20 February 2014, http://www.kentucky.com/2014/02/20/3099342/kentucky-supreme-court-sends-instant.html, accessed 22 January 2015.</t>
  </si>
  <si>
    <t>The vast majority of lobbyists filed registration statements in Kansas before appearing at the Capitol.  The biggest exceptions are not traditional lobbyists but rather groups that show up with the intention of entertaining some segment of the Legislature; if they intend to spend more than $100, they must register. The groups are advised of how they can comply with the law; lobbyists can register at any time by filling out a short form and paying a fee. The commission has not received any complaints of lobbyists failing to register in a timely fashion during the period under review, nor have there been any documented cases covered in the news media.</t>
  </si>
  <si>
    <t xml:space="preserve">Ron Keefover, former public information officer for the Office of Judicial Administration, telephone interview Feb. 26, 2015. 
2014 Judicial Review Survey: http://www.kansasjudgereview.org/retention-opinion-summaries-for-all-justices-and-judges.html                                                                           
"Court Appointment Adds Fule to Conservative's Fire," Dion Lefler, Wichita Eagle, Sept. 7. 2013: http://www.kansas.com/news/politics-government/article1122268.html        
Ballotpedia website: http://ballotpedia.org/Kansas_judicial_elections,_2014            
"Group Seeks Brownback Calenders to Learn Court Candidates" by Andy Marso, Aug. 22, 2013, Topeka Capital-Journal                                                                                    </t>
  </si>
  <si>
    <t>Former state Rep. Nile Dillmore, telephone interview Feb. 19, 2015 
Kansas Supreme Court ruling: http://www.kscourts.org/Cases-and-Opinions/opinions/SupCt/2014/20140307/109335.pdf                                                               
"Supreme Court Finds Iniquities In School Funding,"Bryan Lowry, Wichita Eagle, March 7, 2014: http://www.kansas.com/news/politics-government/article1136471.html                                                                            
"Kansas In Court Over Education Funding, Again" by Dion Lefler, May 8, 2015, Governing: http://www.governing.com/topics/education/tns-kansas-school-lawsuit.html                                                                                            
"Gov. Sam Brownback's Push to Change Supreme Court," Bryan Lowry, Wichita Eagle, Jan. 24, 2015: http://www.kansas.com/news/politics-government/article8071974.html 
"Court Budget Intensifies Kansas Dispute Over Powers" by John Eligon, June 6, 2015 New York Times: http://www.nytimes.com/2015/06/07/us/courts-budget-intensifies-kansas-dispute-over-powers.html?_r=0
---
Peer Reviewer sources:
 "US Supreme Court to hear arguments," Rick Dean, June 29, 2015, Hutchinson News, www.hutchnews.com/news/local_state_news/us-supreme-court-to-hear-arguments-in-kansas-death-penalty/article_f6ccda0f-33f2-5f3a-9569-153f2d52f0cc.html. 
"Shawnee County District Court panel strikes down Kansas school finance law," Celia Llopis-Jepsen, June 26, 2015, Topeka Capital-Journal. www.cjonline.com/news/2015-06-26/shawnee-county-district-court-panel-strikes-down-kansas-school-finance-law-attorney</t>
  </si>
  <si>
    <t>Texas Public Information Act, 1973
 http://www.statutes.legis.state.tx.us/SOTWDocs/GV/htm/GV.551.htm
 Kelley Shannon, executive director, Freedom of Information Foundation of Texas, telephone interview, Dec. 23, 2014
 Tom Williams, attorney, Haynes and Boone LLP, board member, Freedom of Information Foundation of Texas, Telephone interview, Dec. 29, 2014</t>
  </si>
  <si>
    <t>Lobbyists are required to register on or before the day on which they begin lobbying. The lobbyists are also required to file a statement of the general subjects of legislation in which they are or may be interested and a declaration of the numbers of the bills and resolutions and the bill number of study bills, if known, which will be lobbied and on whose behalf they will be lobbying. If any amendments are needed during the period covered by the report, they must be made within one working day after the changes take effect. 
Both Carmine Boal, chief clerk of the Iowa House, and Kathy Stachon, Senate lobbyist clerk in the secretary of the Senate's office, said there haven't been issues with lobbyists registering properly and on time. Stachon noted that some information, such as email addresses, are not published, but information regarding clients and bill declarations are all public.</t>
  </si>
  <si>
    <t>Tennessee Public Records Act, Tenn. Code Ann. 2008, § 10-7-505(a), 
 http://1.usa.gov/1Az0I7Y
 Tennessee Public Records Act, Tenn. Code Ann. § 10-7-505(b)
 HISTORY: Acts 1957, ch. 285, § 3; 1975, ch. 127, § 2; 1977, ch. 152, § 4; T.C.A., § 15-306; Acts 1984, ch. 929, §§ 2, 4; 1985, ch. 342, § 1; 1988, ch. 888, § 1; 2008, ch. 1179, §§ 2-4
 Tennessee Open Meetings Act, 1974, Tenn. Code Ann. § 8-44-106(a)
 http://1.usa.gov/1wqCVI5</t>
  </si>
  <si>
    <t>The Office of Secretary of State does not conduct investigations or sanction offenders. Rather, general election issues are dealt with through the Office of Administrative Hearings, which hears complaints of violations, and issues rulings in a judicial-style administrative proceeding. 
 In regards to financial issues, The Minnesota Campaign Finance and Public Disclosure Board can investigative and bring legal actions against offenders or negotiate settlements in its own name when the following statutes are violated: 
 1. Campaign literature must include disclaimer
 2. Legal expenditures
 3. Corporate political contributions</t>
  </si>
  <si>
    <t>Gregory Nickerson, Reporter, WyoFile, May 12, 2015, email.                                                          
Ruth Ann Petroff, Wyoming Legislature, State House of Representatives, April 28, 2015, phone.
PR for Wyoming Capitol renovation to cost $200K, Trevor Brown, Wyoming Tribune-Eagle, May 4, 2015 http://www.wyomingnews.com/articles/2015/05/05/news/20local_05-05-15.txt#.VVJUQWbQk7A</t>
  </si>
  <si>
    <t>People and businesses lobbying the legislature have to register annually within 15 business days of when they become a lobbyist or November 1, whichever is later. For executive branch lobbyists, the threshold is whenever they spend $1,000 in expenses on lobbying, regardless of the time. 
 The legislative lobbyist must submit his name, social security number, residence and number and business address and number, and address of any temporary quarters in Marion County, along with the name and contact information and kind of business of each person who compensates him, and the lobbyist's primary occupation and name of his employers if they are different than those paying him to lobby, and the subject matter of his lobbying. 
 The delay of 15 days to file as a legislative lobbyist is considered a shortcoming of the law by some because it can obscure who is lobbying during key periods of the legislature.
 Ed Feigenbaum, attorney and owner of INGroup, a Noblesville-based firm that provides resources and information about federal and state governments, says that firms or individuals can lobby on behalf of an entity toward the end of legislative sessions, especially during the critical conference committee time when deals are made between the House and Senate, and can file after the session is over and still within the 15-day period.
 Another problem, pointed out Julia Vaughn, policy director of Common Cause-Indiana, is that the registration forms only require broad information on the areas lobbyists trying to influence, so it's hard to trace exactly what they are lobbying for or against. She also said one firm can hire another firm or lobbyist to do their lobbying for them, but the initial firm doesn't have to register or submit activity reports. 
 But Charles E. Harris, executive director of the Indiana Lobby Registration Commission, says about 1,600 lobbyists register during a particular registration year and he estimated initial compliance is more than 96 percent, and ultimately, it goes up to 100 percent, after fines are imposed.</t>
  </si>
  <si>
    <t>Steve Davis, Communications Officer, Iowa Judicial Branch, February 13, 2015, Email.
Tindal v. Norman, 427 N.W.2d 871, 872 (Iowa 1988)
http://law.justia.com/cases/iowa/supreme-court/1988/87-1392-0.html
Iowa Supreme Court sets IJH hearing data, Christina Crippes, Waterloo Cedar Falls Courier, Jan. 8, 2015
http://wcfcourier.com/news/local/govt-and-politics/iowa-supreme-court-sets-ijh-hearing-date/article_f1e26f41-f65a-52a6-88b4-f5cc6246c700.html
Danny Homan, Steven J. Sodders, Jack Hatch, Pat Murphy, &amp; Mark Smith v. Terry Branstad, Governor, State Of Iowa &amp; Charles M. Palmer, Iowa Dep't of Human Services Director, (Iowa 5th Dist. Ct. Feb. 5, 2014) 
http://addins.kwwl.com/blogs/legalangle/wp-content/uploads/2014/02/JuvenileHomeRuling.pdf
Appeal to Iowa Supreme Court, Iowa Juvenile Home case, February 2014
https://governor.iowa.gov/wp-content/uploads/2014/02/Homan-Branstad-Defs-Appl-for-Appeal.pdf
Register exclusive: Union workers can wear anti-Branstad pins, Jason Clayworth, Des Moines Register, April 11, 2014  http://www.desmoinesregister.com/story/news/2014/04/12/union-workers-can-wear-anti-branstad-pins-judge-rules/7631983/
State board bans unfavorable Branstad pins, Jason Clayworth, Des Moines Register, Oct. 31, 2014
http://www.desmoinesregister.com/story/news/politics/2014/10/31/branstad-pins/18269649/
AFSCME Iowa Council 61 v. State of Iowa (Dept. of Corrections), Case No. 8494, Public Employment Relations Board, accessed April 21, 2015  https://iowaperb.iowa.gov/sites/files/perb/14%20PERB%208494.pdf</t>
  </si>
  <si>
    <t>South Dakota Codified Laws, Title 1, Chapter 27, Section 38, 2008, http://legis.sd.gov/Statutes/Codified_Laws/DisplayStatute.aspx?Type=Statute&amp;Statute=1-27-38
 South Dakota Codified Laws, Title 1, Chapter 27, Section 40, 2008, http://legis.sd.gov/Statutes/Codified_Laws/DisplayStatute.aspx?Type=Statute&amp;Statute=1-27-40</t>
  </si>
  <si>
    <t>Administrative appeals (38-2-8), Jurisdiction (38-2-9), Reported violations (38-2-15): http://webserver.rilin.state.ri.us/Statutes/TITLE38/38-2/INDEX.HTM</t>
  </si>
  <si>
    <t>The Michigan Campaign Finance Act grants the Secretary of State the authority to "commence a hearing to determine whether a civil violation of this act has occurred. The hearing shall be conducted in accordance with the procedures set forth in chapter 4 of the Administrative Procedures Act of 1969.... If after a hearing the secretary of state determines that a violation of this act has occurred, the secretary of state may issue an order requiring the person to pay a civil fine equal to triple the amount of the improper contribution or expenditure plus not more than $1,000.00 for each violation."</t>
  </si>
  <si>
    <t>Injunctive relief, costs and attorneys fees: SC Code Section 30-4-100.  (1978, amended 1987)
http://www.scstatehouse.gov/code/t30c004.php</t>
  </si>
  <si>
    <t>Steve Davis, communications officer, Iowa Judicial Branch, Dec. 19, 2014, email
Iowa Constitution, Amendment 21, 1962
http://publications.iowa.gov/135/1/history/7-8.html
Iowa Code, 46.2  "Nomination and Election of Judges — Election of state judicial nominating commissioners," Code of Iowa updated as of January 2015,
https://www.legis.iowa.gov/docs/code/2015/46.pdf
Iowa Code 46.1  "Nomination and Election of Judges — Appointment of state judicial nominating commissioners," Code of Iowa updated as of January 2015,
https://www.legis.iowa.gov/docs/code/2015/46.pdf 
Iowa Code Chapter 46.14(1) "Nomination and Election of Judges — Nomination," Code of Iowa updated as of January 2015,
https://www.legis.iowa.gov/docs/code/2015/46.pdf
Application Information, Judicial Nominating Commission, Iowa Judicial Branch  http://www.iowacourts.gov/State_Judicial_Nominating_Commission/Application_Information/
Iowa Court of Appeal opening draws 22 applicants, Rod Boshart, The (Cedar Rapids) Gazette, Aug. 8, 2013
http://thegazette.com/2013/08/13/iowa-court-of-appeals-vacancy-draws-22-applicants/
Branstad has no comment on "inappropriate" questions to judicial candidates, Jason Clayworth, Des Moines Register, Aug. 28, 2013  http://blogs.desmoinesregister.com/dmr/index.php/2013/08/28/branstad-has-no-comment-on-inappropriate-questions-to-judicial-candidates</t>
  </si>
  <si>
    <t>Oklahoma Open Records Act, 1985.  51 O.S. 24A-17; http://www.odl.state.ok.us/lawinfo/docs/2006-LibraryLaws-PartE.pdf</t>
  </si>
  <si>
    <t>Oregon Revised Statutes Chapter 192 - Records; Public Reports and Meetings, Sections 192.450, 460, 480 (1973), https://www.oregonlegislature.gov/bills_laws/lawsstatutes/2013ors192.html</t>
  </si>
  <si>
    <t>Right to Know Law, 2008. Act  3 (unconsolidated statute), Section 1101-1102.
http://www.legis.state.pa.us/CFDOCS/LEGIS/LI/uconsCheck.cfm?txtType=HTM&amp;yr=2008&amp;sessInd=0&amp;smthLwInd=0&amp;act=0003.&amp;CFID=249357484&amp;CFTOKEN=27081708</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</si>
  <si>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t>
  </si>
  <si>
    <t>Ohio Revised Code 149.43 C1, Availability of public records for inspection and copying, 2004 (latest amendment effective March 20, 2015): http://codes.ohio.gov/orc/149.43v1
House dropping bid to end ‘Sunshine Audits’ by Yost, Randy Ludlow, The Columbus Dispatch, April 20, 2015: http://www.dispatch.com/content/stories/local/2015/04/20/sunshine_audits_alive.html</t>
  </si>
  <si>
    <t>Interview: John Ketzenberger, executive director, Indiana Fiscal Policy Institute, Feb. 10, 2015, by phone. 
“Judge refuses to halt BMV overcharge lawsuit, orders mediation effort,” June 16, 2015, by Tim Evans. 
http://www.indystar.com/story/news/2015/06/15/judge-refuses-halt-bmv-overcharge-lawsuit-orders-mediation-effort/71263558/.
Indiana Constitution, Article 3, Section 1, separation of powers. https://iga.in.gov/legislative/laws/const/.
Board of Commissioners v. Stout, 136 Ind. 53, 58-59, 35 N.E. 683, 685 (1893)</t>
  </si>
  <si>
    <t xml:space="preserve">It appears as if lobbyists generally have, in practice, adhered to the registration deadline. 
Lobbyists in Illinois are required to register within two business days of being hired or retained as a lobbyists.
In a recent example, Bob Filder, the state's agriculture director under former governor Pat Quinn until January 2015, registered as a lobbyist on March 13, 2015. According to his latest expenditure report, he had not conducted any lobbying activities between March 1, 2015 and March 15, 2015. </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</si>
  <si>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Annual Report to Congress, Public Integrity Section, US Department of Justice, 2014, accessed 18 May 2015, http://www.justice.gov/criminal/pin/docs/2013-Annual-Report.pdf
“State Employee Pleads Guilty to $158,000 Fraud Scheme to Pay Refunds to Springfield Business,” Department of Justice, 4 April 2013, http://www.justice.gov/usao-wdmo/pr/state-employee-pleads-guilty-158000-fraud-scheme-pay-refunds-springfield-business</t>
  </si>
  <si>
    <t>Sheila McDonald, Executive Secretary, Maryland Board of Public Works, telephone interview, 3/24/15; 
When a conflict was revealed, it was dealt with: State Puts Kent Island Project on Hold, Baltimore Sun, 11/18/13 http://articles.baltimoresun.com/2013-11-08/news/bs-md-four-seasons-threat-20131108_1_wetlands-administrator-charles-schaller-state-board
Citizens Watch whitepaper http://www.kidl.org/White_Paper.html 12/31/13 
BPW Puts Four Seasons on Hold, 11/14/13, MyEasternShoreMD.com http://www.myeasternshoremd.com/news/queen_annes_county/article_0814c148-7d04-5afb-b43b-e794be66f6a6.html</t>
  </si>
  <si>
    <t>Jacob Huebert, Liberty Justice Center, 9 March 2015, interview by email; interview by phone 13 March 2015. 
Unions sue over Gov. Rauner's executive order to blocking 'fair share' union fees, Tina Sfondeles, Chicago Sun Times, 3 May 2015,
http://chicago.suntimes.com/politics/7/71/417231/unions-sue-block-gov-rauners-executive-order
Executive and Administrative Orders, State of Illinois website, accessed 13 March 2015, https://www.illinois.gov/Government/ExecOrders/Pages/default.aspx</t>
  </si>
  <si>
    <t>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Brian Kane, assistant chief deputy Idaho Attorney General, interviewed Monday, Dec. 29, 2014, in his office at the Idaho Capitol
“Idaho loses Syringa Networks lawsuit,” Betsy Z. Russell, The Spokesman-Review, Nov. 11, 2014, http://m.spokesman.com/stories/2014/nov/11/idaho-loses-syringa-networks-lawsuit/
“Judge tosses state broadband contract,” Kevin Richert, Idaho Education News, Nov. 11, 2014, http://www.idahoednews.org/news/judge-tosses-state-broadband-contract/#.VL26W0fF-Sq</t>
  </si>
  <si>
    <t>Interview: John Trimble, attorney with Lewis Wagner LLC of Indianapolis, president of the Indianapolis Bar Association, and past member of the Indiana Judicial Qualifications Commission, Feb. 9, 2015, by phone. 
Interview: Kathryn Dolan, Supreme Court public information officer, Feb. 16, 2015, by email.
Indianapolis Star article, "Who will be the Indiana's next chief justice," by Tim Evans, Aug. 5, 2014; www.indystar.com/story/news/2014/08/05/will-indianas-next-chief-justice/13628245/.</t>
  </si>
  <si>
    <t>Brenda Scott, President, Mississippi Alliance of State Employees, April 9, 2015, Jackson, Mississippi, interview.
Tom Hood, Executive Director, Mississippi Ethics Commission, Jackson, Mississippi, April 30, 2015, interview.
Senate Bill 2487, Mississippi Legislature; TO PROHIBIT FUTURE HIRING OR CONTINUED EMPLOYMENT OF A CONVICTED EMBEZZLER FOR A GOVERNMENT JOB
http://billstatus.ls.state.ms.us/documents/2014/html/SB/2500-2599/SB2547SG.htm
Wesbite accessed April 2015
--
Peer Reviewer Source:
"Corrupt Officials still get off easy," Aug. 15, 2013, The Clarion-Ledger http://archive.clarionledger.com/article/20130303/COL0601/303030044   http://www.clarionledger.com/article/20121021/NEWS/310210041</t>
  </si>
  <si>
    <t>Matt Marks, Chief Executive Officer, Associated General Contractors of Maine, 26 February 2015, in person interview.
David Heidrich, Assistant Director of Communications, Maine Department of Administrative and Financial Services, 26 February 2015, in person interview.
Kevin Scheirer, Director of Operations, Division of Purchases, Bureau of General Services, 26 February 2015, email interview.</t>
  </si>
  <si>
    <t>Lobbyists generally file their forms within five days of initiating lobbying activity, but the forms are not detailed beyond name, address, telephone number, client information and a checkbox of broad categories of lobbying. The forms do not include bill numbers or lobbied issue, other than in the broadest sense. 
The check off list contains: agriculture, communications and public utilities, consumer protection and commerce, culture, arts, historic preservation, ecology, energy and environmental protection, education, government operation and finance, Hawaiian affairs, health, housing, human services, intergovernmental relations and international affairs, labor and employment, planning, land and water use management, public safety and corrections, science, technology and economic development, tourism and recreation, transportation and other. A lobbyist may check as many as apply, and some lobbyists, such as in the sample shown, check off most of them.</t>
  </si>
  <si>
    <t>R. Brian Black, Civil Beat Law Center for the Public Interest, executive director, 15 January 2015, Honolulu, Hawaii, email
Hawaii Supreme Court Decision Helps Define Ban the Box Laws, Thomas Ahearn, Employment Screening Resources, 13 March 2015, http://www.esrcheck.com/wordpress/2015/03/13/hawaii-supreme-court-decision-delps-define-ban-the-box-laws/
Judge dismisses ACLU lawsuit over Hawaii election, staff, KITV4, 28 August 2014, http://www.kitv.com/news/judge-dismisses-aclu-lawsuit-over-hawaii-election/27779452
State should not appeal court ruling, editorial staff, Honolulu Star-Advertiser., 10 January 2015, http://www.staradvertiser.com/editorialspremium/20150110__State_should_not_appeal_court_ruling.html?id=288134861</t>
  </si>
  <si>
    <t>Sandy Matheson, Maine Public Employees Retirement System, Executive Director, 18 February 2015,Portland, Maine, in person interview.
Comprehensive Annual Financial Report, Maine Public Employee Retirement System, 2014, accessed March 16, 2015,
http://www.mainepers.org/PDFs/CAFRS/CAFR14.pdf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
Maine Revised Statutes Title 5, Chapter 421, Section(s) 17103, 1985,
http://www.mainelegislature.org/legis/statutes/5/title5sec17103.html
Maine State Constitution, Article IX, Section 18, http://www.maine.gov/legis/const/#a9</t>
  </si>
  <si>
    <t>Jay Zsorey, Financial Audit Director, telephone interview 2/27/2015
American Institute of Certified Public Attorneys Standards, Accessed May 7, 2015
http://www.aicpa.org/Research/Standards/Pages/default.aspx
U.S. Government Accountability Office standards "Yellow Book," Accessed May 7, 2015
http://www.gao.gov/yellowbook/overview</t>
  </si>
  <si>
    <t>Ashley Erickson, Assistant Communications Coordinator, Minnesota Association of Professional Employees, 20 March 2015, Shoreview, Minnesota, phone interview
John Pollard, Legislative and Communications Director, Minnesota Management and Budget, 24 March 2015, St. Paul, Minnesota in-person interview
Fired Minn. DNR worker gets probation in driver-records breaches, Chao Xiong, Star Tribune, 15 April 2014, http://www.startribune.com/local/east/255221931.html
Minnesota Statutes Chapter 43A.39 Subd. 2 https://www.revisor.leg.state.mn.us/statutes/?id=43A&amp;view=chapter#stat.43A.39</t>
  </si>
  <si>
    <t xml:space="preserve">Michigan Civil Service Commission database for cases of Melissa Staffeld and Linda Hills/Jennette Sawyer
https://civilservice.state.mi.us/nxt/gateway.dll?f=templates&amp;fn=default.htm&amp;vid=dstars:dstars02                                                                                                 
Michigan Employment Relations Board website http://www.michigan.gov/mdcs/0,1607,7-147-6877_9083-17785--,00.html        
John Gnodtke, general counsel, Michigan Civil Service Commission, phone interview, April 10, 2015, email conversations, April 10 and 12  </t>
  </si>
  <si>
    <t>March 11, 2015, phone interview with Gregg Erickson, longtime economist and reporter who founded Alaska Budget Report; 
March 11, 2015, phone interview with Gunnar Knapp, director of the University of Alaska Anchorage Institute for Social and Economic Research;
Alaska Division of Legislative Audit "About" Page (http://legaudit.akleg.gov/about/), accessed April 25, 2015</t>
  </si>
  <si>
    <t>Phone interview with Kristina Torres, Capitol Reporter, the Atlanta Journal-Constitution, February 17, 2015;
Phone interview with Tom Crawford, Editor of the Capitol Report, February 20, 2015;
"Georgia Supreme Court Ruling is dangerous, makes no sense" Randy Evans, July 16, 2015. http://zpolitics.com/georgia-supreme-court-ruling-is-dangerous-makes-no-sense/
Georgia AG, Regents say bill waives too much sovereign immunity,” Kathleen Baydala, February 2, 2015, http://www.dailyreportonline.com/id=1202716783640/Georgia-AG-Regents-Say-Bill-Waives-Too-Much-Sovereign-Immunity?slreturn=20150122073932
“Court decision revives Georgia coastal marsh buffer,” by Mary Landers, Savannah Morning News, July 17, 2014,
http://savannahnow.com/news/2014-07-17/court-decision-revives-georgia-coastal-marsh-buffer</t>
  </si>
  <si>
    <t>New Hampshire Statutes, Chapter 664, Section 664:4, 2011
 http://www.gencourt.state.nh.us/rsa/html/LXIII/664/664-4.htm 
 David Scanlan, Office of the New Hampshire Secretary of State, senior deputy secretary of state, January 9, 2015, Lowell, Mass., phone</t>
  </si>
  <si>
    <t>Supreme Court refuses to hear Florida appeal over worker drug testing, Reuters, April 21, 2014, http://www.reuters.com/article/2014/04/21/us-usa-court-florida-idUSBREA3K13R20140421
Craig Waters, Public Information Office for the Florida Supreme Court, interviewed via email April 20, 2015
Susan Macmanus, Univeristy of South Florida Political Scientist and Political Analyst, interivewed by phone March 26
Carol Weissert, Director of the Leroy Collins Institute at Florida State University, interviewed by phone on March 26</t>
  </si>
  <si>
    <t>Kevin Pearson, Republican state representative from Slidell who chairs the House Retirement Committee, in-person interview, March 3, 2015
Robert Scott, executive officer, Public Affairs Research Council of Louisiana, in-person interview, Feb. 21, 2015
LASERS Annual Report &amp; Audit, accessed April 13, 2015
http://www.lasersonline.org/uploads/CAFR2014_DigitalWebBookmarkSection.pdf 
Blueprint for Louisiana, Re-Engineer Public Retirement, Nov. 15, 2011
http://www.blueprintlouisiana.org/assets/bplAgenda_2011_11-15.pdf 
Independent Service Auditors’ Report, Deloitte &amp; Touche LLP, Aug. 20, 2014 https://dcprovider.com/PDF/louisiana/SSAE_Report.pdf 
New Orleans pension fund fumbles investments during record bull market, Robert McClendon, The Times-Picayune, Feb. 19, 2015
http://www.nola.com/politics/index.ssf/2015/02/new_orleans_pension_fund_fumbl.html
Mayor Mitch Landrieu Executive Order on pension plans, Oct. 24, 2014
http://www.nola.gov/mayor/executive-orders/orders/mjl-14-01-creation-of-the-firefighters-pension-re/</t>
  </si>
  <si>
    <t>Email exchange with Edmund Mahony, court reporter, The Hartford Courant, Feb. 5, 2015.
Phone interview with Rhonda Stearley-Hebert, chief court administrator, in Hartford, Feb. 5, 2015.
"Judge Dismisses GOP Challenge to Malloy Campaign Spending," by Jay Stapleton, The Connecticut Law Tribune, Oct. 30, 2014, http://www.ctlawtribune.com/id=1202675132079/Judge-Dismisses-GOP-Challenge-to-Malloy-Campaign-spending#ixzz3WAX1PPcHhttp://www.ctlawtribune.com/id=1202675132079/Judge-Dismisses-GOP-Challenge-to-Malloy-Campaign-Spending?slreturn=20150302120827</t>
  </si>
  <si>
    <t>Randall Chase, Associated Press Delaware reporter, in-person interview, January 27, 2015;
Sean O'Sullivan, director of community affairs, Delaware courts, former courts reporter, The News Journal, in-person interview, January 28, 2015; 
Randall Chase, "Justices deny Del. Court appeal over secrecy", bigstory.ap.org, March 24, 2014: http://bit.ly/1aZWEHe;
Matthew Albright, "Reach Academy sues state again to stay open", delawareonline.com, January 5, 2015: http://delonline.us/1aZWLCD
Joe Trotter, Center for Competitive Politics, Delaware Strong Families v. Biden Verified Complaint, October 23, 2013, accessed April 17, 2015, http://www.campaignfreedom.org/wp-content/uploads/2013/10/DSF-Verified-Complaint-w-exhibit-A.pdf</t>
  </si>
  <si>
    <t>Phil Rawls, former government reporter, the Associated Press, June 2, 2015, telephone interview. 
Alabama Department of Examiners of Public Accounts, About Us, undated. http://www.examiners.alabama.gov/about.aspx, accessed April 12, 2015.
“Jefferson County closes on sale of new sewer warrants Tuesday, marking end to bankruptcy,” Barnett Wright, reporter, al.com, Dec. 2, 2013. http://blog.al.com/spotnews/2013/12/jefferson_county_closes_on_sal.html#incart_river, accessed April 12, 2015.
“Alabama state auditors may be washed away in tide of corruption,” John Archibald, reporter, al.com, Feb. 11, 2013. http://blog.al.com/archiblog/2013/02/alabama_state_auditors_may_be.html, accessed April 12, 2015.</t>
  </si>
  <si>
    <t>Bob Henson, member of the board of trustees of the Kentucky Retirement Systems from March 1998 to March 2014, retired state employee, 18 February 2015, Frankfort, Kentucky, phone interview. 
William Thielen, Kentucky Retirement Systems, executive director, 23 March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Kentucky Retirement Systems pays millions in fees to money managers but keeps the details a secret, John Cheves, Lexington Herald-Leader, 14 June 2014, http://www.kentucky.com/2014/06/14/3292113_kentucky-retirement-systems-pays.html?rh=1
When it comes to investments, Kentucky keeps pension holders in the dark, James McNair, Kentucky Center for Investigative Reporting, 24 July 2014, http://kycir.org/2014/07/24/when-it-comes-to-investments-kentucky-keeps-pension-holders-in-the-dark/
Kentucky Retirement hires 4 to run $1 billion in international equity, Kevin Olsen, Pension &amp; Investments, 21 February 2014, http://www.pionline.com/article/20140221/ONLINE/140229971/kentucky-retirement-hires-4-to-run-1-billion-in-international-equity
Minutes of the Meeting of the Kentucky Retirement Systems Investment Committee, Kentucky Retirement Systems, 4 February 2014, https://kyret.ky.gov/Investment%20Committee%20Minutes/2014-02-04-investment-minutes.pdf
Minutes of Meeting #388 of Board of Trustees, Kentucky Retirement Systems,  20 February 2014, https://kyret.ky.gov/Committee%20Meeting%20Minutes/2014-02-20-board-minutes.pdf
Shirley Clark, Kentucky Public Retirees, legislative chair and former Kentucky Retirement Systems liaison for the retired state employees' group, 16 February 2015, Frankfort, Kentucky, phone interview. 
"Investment Team" webpage, Kentucky Retirement Systems, no date, https://kyret.ky.gov/investments/Pages/Investment-Team.aspx, accessed 22 February 2015.
House Bill 49 of 2015 Regular Session, Reps. Jim Wayne and Jerry Miller, Kentucky state House, 6 January 2015, http://www.lrc.ky.gov/record/15RS/HB49.htm</t>
  </si>
  <si>
    <t>No such law exists for the executive and legislative branches, but the Wyoming Commission on Judicial Conduct and Ethics can create its own regulations to bolster its mission. 
"The Commission shall have the duty and broad authority, which may be delegated as provided in these rules or rules adopted by the Commission, to:
            (a) Adopt its own rules of procedure for discipline and disability proceedings consistent with these rules and subject to the approval of the Wyoming Supreme Court, except in such instances or situations where the Commission chair declares, as approved by a majority vote of all members of the Commission, that an emergency exists which necessitates the issuance of a special rule or special rules.
            (b) Adopt internal policies and procedures of operation, adopt official forms, and conduct its administrative functions as may be deemed appropriate by a majority vote of members of the Commission.
            (c) Make findings, conclusions and recommendations to the Wyoming Supreme Court for sanctions, including imposition of monetary sanctions or dismiss a case, pursuant to these rules."</t>
  </si>
  <si>
    <t>In law, members of the state legislature are required to file an asset disclosure form.</t>
  </si>
  <si>
    <t>Judy Akre, director of communications, Iowa Public Employees' Retirement System, Feb. 12, 2015, email
Wayne Walter, member of IPERS Investment Board and the Winneshiek County treasurer, Feb. 13, 2015, telephone interview
Investment Board, Iowa Public Employees' Retirement System
https://www.ipers.org/ipers_central/board/index.html
Investment Managers, Iowa Public Employees' Retirement System
http://www.ipers.org/investments/management/index.html</t>
  </si>
  <si>
    <t>Ruth Ann Petroff, Wyoming Legislature, State House of Representatives, March 26, 2015, phone.                                                                                                                                   Campbell County School Dist. v. State, Wyoming 
Cindy Hill back in charge of Wyoming Education Department, Leah Todd, Casper Star-Tribune, April 22, 2014
http://billingsgazette.com/news/state-and-regional/wyoming/cindy-hill-back-in-charge-of-wyoming-education-department/article_93bfe1fd-c3b1-5987-9609-f5129e85ef59.html#ixzz3VoLu7uVv 
High court hears Hill suit, Aerin Curtis, Wyoming Tribune Eagle, August 20, 2013
http://www.wyomingnews.com/articles/2013/08/21/news/01top_08-21-13.txt#.VRhmhWaSU7A
Supreme Court Case, Campbell County School Dist. v. State, November 8, 1995
http://legisweb.state.wy.us/LSOWeb/SchoolFinance/Documents/Campbell_I.pdf</t>
  </si>
  <si>
    <t>Terry Forsyth, director for political action for Kansas National Education Associiation, telephone interview Feb. 25, 2015.                                                                                               
Kristen Basso, KPERS communications office, email Feb. 25, 2015.                                                                                           
KPERS website: http://www.kpers.org/pdf/InfoBrief_IVExpertise_042013.pdf                     
KPERS board minutes http://www.kpers.org/about/botmeetings.html</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</si>
  <si>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“Gov. Hickenlooper asks Supreme Court to weigh in on recall issue,” Denver Post, Aug. 26, 2013: http://www.denverpost.com/breakingnews/ci_23945990/colorado-supreme-court-asked-rule-provision-recall-elections
“Court Reaffirms Ruling On Colorado Recall Elections,” CBS Denver, Oct. 21, 2013: http://denver.cbslocal.com/2013/10/21/court-reaffirms-ruling-on-colorado-recall-elections/
Kathy Green, spokeswoman for Democratic Gov. John Hickenlooper, in an April 28, 2015 e-mail. 
Supreme Court Case No. 13SA214, Original Proceeding Pursuant to Article VI, Section 3
of the Constitution of the State of Colorado, In Re: Interrogatory Propounded by Governor John Hickenlooper Concerning the Constitutionality of Certain Provisions of Article XXI, § 3 of the Constitution of the State of Colorado, Governor’s Interrogatory Answered in the Negative
en banc, October 21, 2013, accessed May 4, 2015: http://www.cobar.org/opinions/opinion.cfm?opinionid=9112 David Kopel, an adjunct professor of advanced constitutional law at Denver University’s Sturm College of Law, and the research director of the libertarian-leaning Independence Institute, in a June 6, 2015 e-mail.</t>
  </si>
  <si>
    <t>"Gableman asks court to reconsider Rindfleisch case" By Patrick Marley, Milwaukee Journal Sentinel, June 26, 2015
"Roggensack spars with Abrahamson in public meeting“ June 10, 2015, Channel3000.com
http://www.channel3000.com/news/roggensack-presides-over-supreme-court-rules-conference/33504320
Reid Magney, public information officer Wisconsin Government Accountability Board. email interviews Jan. 26, 27, 2015 and Feb. 3, 2015
"Walker Moves Pay Cut for WI Chief Justice in the Budget Bill,” Feb. 9, 2015. The Center for Media and Democracy (CMD), http://www.prwatch.org/news/2015/02/12729/walker-moves-cut-pay-wisconsin-chief-justice-budget-bill  
GAB 637, January 2005; Wisconsin Ethics Board, January through December 2004; Complaints and Investigations under Wisconsin’s Ethics Code and Lobbying Law; http://ethics.state.wi.us Accessed several times, including April 2, 2015</t>
  </si>
  <si>
    <t>Interview: Kip White, of Covington, member, Pension Management Oversight Commission, March 13, 2015, by phone. 
Interview: Sen. Karen Tallian, D-Portage, member of the Pension Management Oversight Commission, March 13, 2015, by phone.
Indiana Public Retirement System, Investment Policy Statement, Section 5, Accessed March 15, 2015: http://www.in.gov/inprs/files/INPRS_IPS.pdf.
INPRS Board Governance Manual, Accessed March 15, 2015, http://www.in.gov/inprs/files/BoardGovernanceManualINPRS.pdf</t>
  </si>
  <si>
    <t>William Attwood, executive director, Illinois State Board of Investments, interview by phone, April 3, 2015.
Ballotpedia, Public pensions in Illinois, accessed April 3, 2015. http://ballotpedia.org/Public_pensions_in_Illinois
Illinois State Board of Investment, 2014 annual report https://www.illinois.gov/isbi/Documents/ISBI_Annual_Report_2014.pdf
Illinois Municipal Retirement Fund, accessed May 11, 2015, https://www.imrf.org/
State Universities Retirement System,2014 annual report, accessed May 11, 2015, http://www.surs.com/pdfs/ann_rep/content/PDFS/SUMMARY-2014.pdf</t>
  </si>
  <si>
    <t>State law allows the G.A.B. to promulgate administrative rules, subject to approval of the Governor and Legislature. But the Judicial Commission is a different animal. A 1977 constitutional amendment gave the Supreme Court the clear power to suspend or remove judges, as well as to reprimand or censure them.  The amendment further provided that this power was to be exercised "pursuant to procedures established by the legislature by law."  Effective August 1, 1978, the legislature created the present Judicial Commission as an independent agency within the judicial branch of government.  In 1992, the legislature added court commissioners to the jurisdiction of the Commission. Unlike the earlier system, the current disciplinary process is two‑tiered.  The Commission reviews and investigates allegations.  If it finds probable cause of judicial misconduct or disability, it initiates and prosecutes an action in the Supreme Court against the judge or court commissioner.  The Commission itself does not adjudicate the matter.  It does not hold formal hearings and cannot impose discipline on judges or court commissioners.</t>
  </si>
  <si>
    <t>A.G. Block, Associate Director, University of California, Sacramento Center, email, Mar. 17, 2015
California Official Reports Public Access Web site, search "brown"
http://www.lexisnexis.com/clients/CACourts/
Bloomberg, "Governor Sued over Foreclosure Fund Diversion," March 14, 2014
http://www.bloomberg.com/news/articles/2014-03-14/california-governor-sued-over-foreclosure-fund-diversion
The Associated Press, "California Students Are Suing to Revamp Teacher Tenure," Jan. 26, 2014
http://www.businessinsider.com/california-students-are-suing-to-revamp-teacher-tenure-2014-1
Indianz.com, "Court Won't Review Decision Favoring North Fork Rancheria Site," Jan. 16, 2015
http://www.indianz.com/IndianGaming/2015/01/16/court-wont-review-decision-fav.asp
Daniel Powell Calabretta, deputy legal affairs secretary,Sacramento, Mar. 25, 2015, letter</t>
  </si>
  <si>
    <t>Jack Rogers, retired attorney for the state, in a telephone interview from his home in Charleston WV on Jan. 21, 2015.
Steve Canterbury, administrator of the Supreme Court, in an email interview from his office in the state Capitol on April 10, 2015. 
Opinion, State of West Virginia v. James Scott Yocum No. 12-1309. May 12, 2014. http://www.courtswv.gov/supreme-court/docs/spring2014/12-1309.pdf
Phil Kabler, statehouse correspondent for the Charleston Gazette, in a telephone interview from the state Capitol on Jan. 20,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t>
  </si>
  <si>
    <t>The Inspector General is empowered to recommend changes in the law to assist in the financial oversight and internal controls of state agencies.
The Virginia Conflicts of Interest and Ethics Advisory Council is called upon to make recommendations to change the ethics law in its annual report.
The Executive Branch Ethics Commission can make recommendations to revise Gov. Terry McAuliffe’s gift ban executive order. The order must be renewed annually.
The Judicial Inquiry and Review Commission does not, in law, recommend laws or rules. It can however, in law, change rules related to the commission's investigations and hearings.</t>
  </si>
  <si>
    <t>Washington law does not explicitly grant the ethics boards the power to propose new laws to the legislature. The boards can adopt agency policies.</t>
  </si>
  <si>
    <t>Jason Mercier, Director of the Center for Government Reform at Washington Policy Center, via email 2/25/2015;
Peter Callahan, former columnist for The News Tribune and government reporter for MinnPost.com, via email 3/16/2015;
"Washington Supreme Court Finds State In Contempt In McCleary Case," Austin Jenkins, KPLU 9/11/2014 
http://www.kplu.org/post/washington-supreme-court-finds-state-contempt-mccleary-case</t>
  </si>
  <si>
    <t>State law permits the Ethics Commission to propose new legislation or regulation to bolster its mission.
 §6B-2-2: "(a) The Commission shall propose rules for promulgation in accordance with the provisions of chapter twenty-nine-a of this code, to carry out the purposes of this article."</t>
  </si>
  <si>
    <t>Max Brantley, Senior Editor Arkansas Times, January 20, 2015, telephone interview. 
Matt DeCample, spokesman for Gov. (and AG) Mike Beebe  (2003-2014), Janurary 21,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"Judicial Disicipline confirms review of complaint on Rapert-Hoofman talk," Max Brantley, Arkansas Times, September 23, 2014
http://www.arktimes.com/ArkansasBlog/archives/2014/09/23/judicial-disicipline-confirms-review-of-complaint-on-rapert-hoofman-talk
“Court denies GOP bid for access to documents on Beebe appointments,” John Lynch, Arkansas Democrat-Gazette, February, 23, 2015. 
http://www.arkansasonline.com/news/2014/aug/29/court-denies-gop-bid-for-access-to-docu/
“AG Says Supreme Court Decision Creates Risk Of Malpractice For ‘Every Case In Arkansas,’” Roby Brock, Talk Business, April 24, 2014. 
http://talkbusiness.net/2014/04/ag-says-supreme-court-decision-creates-risk-malpractice-every-case-arkansas/#sthash.TV9xywAk.dpuf</t>
  </si>
  <si>
    <t>Nevada Campaign Practices Act, 1981, NRS 294A.0055, amended 2013 
https://www.leg.state.nv.us/NRS/NRS-294A.html#NRS294ASec0055 
Nevada Campaign Practices Act, 1981, NRS 294A.100, amended 2013 
https://www.leg.state.nv.us/NRS/NRS-294A.html#NRS294ASec100 
Nevada Campaign Practices Act, 1981, NRS 294A.230, amended 2013 
https://www.leg.state.nv.us/NRS/NRS-294A.html#NRS294ASec230 
Legislative Counsel Bureau Policy and Program Report, Research Division, April 2014  http://www.leg.state.nv.us/Division/Research/Publications/PandPReport/15-L.pdf
Phone interview 1/14/15 with Kevin Benson, deputy attorney general representing secretary of state's office.</t>
  </si>
  <si>
    <t xml:space="preserve">Interview, John Marra, counsel general for the Massachusetts Division of Human Resources, Boston, Jan. 20, 2015, by telephone
All sources accessed on Jan. 23, 2015
Massachusetts Civil Service Commission
http://www.mass.gov/anf/hearings-and-appeals/oversight-agencies/csc/  
Massachusetts Attorney General 
http://www.mass.gov/ago/  
State Ethics Commission
http://www.mass.gov/ethics/ 
Massachusetts Inspector General 
http://www.mass.gov/ig/  
Massachusetts Commission Against Discrimination
http://www.mass.gov/mcad/
Massachusetts Commission on Judicial Conduct
http://www.mass.gov/cjc/  
Massachusetts Office of  Campaign and Political Finance
http://www.mass.gov/ocpf/  
Department of Labor Relations
http://www.mass.gov/lwd/labor-relations/  </t>
  </si>
  <si>
    <t>Montana Code Annotated title 13, chapter 37, part 2, section 16, 1975, http://leg.mt.gov/bills/mca/13/37/13-37-216.htm
State of Montana Political Campaign Contribution Limits Summary -- applicable to 2014 campaigns State of Montana, Commissioner of Political Practices, 19 March 2014, http://politicalpractices.mt.gov/content/5campaignfinance/2014ContributionLimitSummary
Mary Baker, Commissioner of Political Practices, program supervisor, 29 January 2015, Helena, Montana, telephone</t>
  </si>
  <si>
    <t>The law does not expressly forbid the Judicial Conduct Board from making such recommendations, but that's not mainly what the board does. It investigates and (sometimes) sanctions, but it is really a judicial body itself, deciding cases, not making policy.
 The new House "Ethics Panel" is not specifically authorized to propose new laws, but its members are legislators, who are always empowered to propose new laws. In its short life, the "Panel" has made no such proposals.</t>
  </si>
  <si>
    <t>The Ethics Commission is authorized to recommend statutory changes under Section 571.073 of the Texas Government Code, which calls for the commission to make a biennial report to the Legislature. The commission made 24 recommendations in advance of the 2015 Legislature, although only two relatively minor proposals were approved.  
 One of the commission’s top priorities, which was not approved, was proposed legislation to substantially revise a procedure under which people sanctioned for ethics violations can request a “trial de novo” in a district court that essentially throws out the commission’s record in the case.  
Other unsuccessful proposals included:  
•Giving the commission more enforcement muscle by enabling the agency to impose fines of up to $10,000 if someone fails to respond to a commission subpoena or fails to respond to a commission request for written answers in a commission investigation.   
•Simplifying commission requirements to reduce the number of filing deadlines; as of early 2015, the commission administered 73 filing deadlines in even-numbered years and 43 in odd-numbered years.
The State Commission on Judicial Conduct can also make recommendations for statutory or constitutional changes in its annual report to the Legislature, which is required under Section 33.005 of the Texas Government Code, but the commission’s 2014 report did not include any recommendations.</t>
  </si>
  <si>
    <t>State Auditor Glen Gainer has been in office since 1992, taking over from his father, who had served in the same post since 1972. Gainer said he has never experienced political interference with his job. There are no known cases in which the auditor's office partially or bowed to political pressure to change an audit. 
 Statehouse correspondent Phil Kabler said he is not aware of any political interference with the State Auditor's Office. 
 The State Auditor is a constitutional office which is elected. Auditors cannot be removed from office except by impeachment, and that has never happened.</t>
  </si>
  <si>
    <t>Robert Scott, president of Public Affairs Research Council of Louisiana, in consultation with Steven Procopio, former chief of staff at the Louisiana Division of Administration, where he worked on a number of fiscal and budgeting issues, in-person interview Feb. 21, 2015
Daryl Purpera, Louisiana legislative auditor, in-person interview, Feb. 19, 2015
Sonny Cranch, representative for CNSI, in-person interview, Jan. 15, 2015
Former Louisiana health chief Bruce Greenstein indicted by grand jury for perjury, Marsha Shuler, The Advocate, Sept. 27, 2014
http://theadvocate.com/news/acadiana/10347217-123/greenstein-indicted-by-grand-jury
Louisiana’s Ethics Policies, Public Affairs Council, March 2014
http://www.parlouisiana.com/explore.cfm/ethicsmarch2014/</t>
  </si>
  <si>
    <t>Lobbyists are required to register before they can begin their lobbying activity and during the study period, with the exception of a handful of lobbyists, most of them completed their registration before starting their activities. 
 Lobbyists must appear in person at the Commission office to get their photo taken and receive a lobbyist badge. In 2013, 1195 lobbyists were registered and 30 were without a valid badge. In 2014, 1128 lobbyists were registered and 31 did not have a valid badge. 
 The registration forms requires name, address, company or entity employing the lobbyist, and disclosure of the business of purpose of the party the lobbyist is working for. Notarization and a signature from the company hiring the lobbyist is also required.
 Most lobbyists do register before the legislative session begins in January, but there is no audit of their registration forms. 
 According to a 2014 performance audit, the Government Transparency and Finance Campaign commission does not have a proper process in place to ensure all filed reports are accurate.</t>
  </si>
  <si>
    <t>The state Auditor's office generally has a good reputation for political independence. The challenge is more fiscal, as state agencies have struggled with smaller budgets. 
 The Auditor's office conducts waste and fraud investigations of state agencies, as well as public universities and local governments and agencies. It also independently initiates investigations. The Department of Ecology, Department of Natural Resources and the State Liquor Control Board are among agencies whose audits turned up findings of waste or fraud.</t>
  </si>
  <si>
    <t>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  
Paul Gannoe, Kentucky Finance and Administration Cabinet's Department for Facilities and Support Services, deputy commissioner, 23 January 2015, Frankfort, Kentucky, in-person interview.  
Jennifer Linton, Kentucky Finance and Administration Cabinet's Department for Facilities and Support Services, director of the division of engineering and contract administration, 23 January 2015, Frankfort, Kentucky, in-person interview.  
Tom Loftus, Louisville Courier-Journal, Frankfort bureau chief, 21 January 2015, Frankfort, Kentucky, phone interview.
Mitchel Denham, Kentucky Attorney General's Office, assistant deputy attorney general of the criminal division and special prosecutors, 2 February 2015, Frankfort, Kentucky, email interview.</t>
  </si>
  <si>
    <t>Asst. Atty. General Clifon Gray, telephone interview, 4/27/15
Sue Esty, legislative director, American Federation of State, County and Muncicipal Employees (labor union) AFSCME Council 3 Maryland, email 4/27/15 via AFSCME spokesman Jeff Pittman
Online search for documentation about post-conviction employment in Maryland for state employees did not reveal any practice or pattern of either rehiring or failing to rehire.using search terms Maryland corruption; Maryland civil service; Maryland civil service corruption; Maryland state employee corruption. 4/15/15</t>
  </si>
  <si>
    <t>The Auditor of Public Accounts presents an annual work plan to the Joint Legislative Audit and Review Commission for approval. Once complete, reports are sent to Joint Legislative and Audit Review Commission (JLARC). “They are not involved with preparing the reports or deciding what issues will be reported,” said Martha Mavredes, auditor of public accounts.
Much of the work done by the Auditor of Public Accounts is demanded in law, whether it is auditing the state’s financial reports or auditing federally-supported programs in the state. Mavredes said she and her team pick high-risk areas on which to focus their remaining time. 
State Inspector June Jennings said that her office has not had political pressures placed on it as its mission and authority is laid out in law and has been respected by other state government agencies and officials. 
The office initiates and makes investigative determinations without outside influence. 
But under previous leadership, there was one case in newspaper reports that indicated the possibility of political fear or favor. In November 2013, the son of state Sen. Creigh Deeds stabbed his father and killed himself after he was released when an emergency custody order ran out, meaning that he was evaluated by a mental health professional but not taken to and treated by a psychiatric hospital. The director of the behavioral health and developmental services division at the inspector general’s office, Douglas Bevelacqua, investigated the situation and wrote a report on how the system failed in that case. Bevelacqua resigned in March 2014, saying that the report was being censored. He said the omissions included a quote from Creigh Deeds and Bevelacqua’s finding that the failure to follow recommendations in February 2012 had allowed the crisis to occur. Bevelacqua also told The Daily Progress, Charlottesville, that he was required to make daily updates to the state inspector general, Michael Morehart, after Health and Human Resources Secretary William Hazel called Morehart. Morehart and Hazel said there was nothing inappropriate about their communication. But Bevelacqua said in an interview, “I think it was inappropriate for a cabinet secretary to call an inspector general and complain about the investigation.” Morehart retired a few months after Bevelacqua’s resignation.
Morehart investigated a senior assistant attorney general in 2013 and found she inappropriately offered legal advice to energy companies in a court fight against landowners over natural gas royalties in which she was defending the constitutionality of a law designed to protect the rights of landowners. 
The Auditor of Public Accounts investigated the Department of Conservation and Recreation and found 93 problems with items such as too many credit cards issued to employees, procurement policy violations, improper tracking for federal grant reimbursement and about $500,000 in unpaid taxes.</t>
  </si>
  <si>
    <t>Beth Ashcroft, Director, Office of Program Evaluation and Government Accountability, 26 February 2015, in person interview.
Joyce Oreskovich, Director, Bureau of Human Resources, 23 March 2015, email.
Healthy Maine Partnerships’ FY13 Contracts and Funding, Report No. SR-CDCHMP-13, December 2013, http://www.maine.gov/legis/opega/reports/CDCHMP%20Final%20Report%20as%20revised%20January%202014%201-28-14.pdf
DHHS commissioner replaces, reassigns Maine CDC director, Staff Report, Lewiston Sun Journal, 25 February 2015,
http://bangordailynews.com/2015/02/24/health/dhhs-commissioner-mary-mayhew-reassigns-maine-cdc-director-picks-successor/</t>
  </si>
  <si>
    <t>John Milburn, director of legislative and public affairs, Department of Administration, email March 13, 2015                                                                                                                           
Governmental Ethics Commission rules and regulations: http://www.kansas.gov/ethics/State_Level_Conflict_of_Interest/Rules_&amp;_Regulations/index.html                                                                                                                                                          
Williams, GEC executive director, telephone interview Feb. 12 and email June 19, 2015                                                                                                                                    Bob Totten, executive vice president Kansas Contractors Association, telephone interview June 19, 2015</t>
  </si>
  <si>
    <t>Although Florida law clearly states that lobbyists must register online before they initiate lobbying activity, it is common that lobbyists register later rather than before. Ben Wilcox, the Research Director for Integrity Florida and a lobbyist himself, confirmed this, but didn’t have any specific examples, just a general sense that lobbying firms were often slow to register and rarely if ever faced consequences. 
This was further corroborated by the registration office. "The only way we can know if somebody lobbies without registering is if somebody sees it happen and files a complaint," said Gail Schiess, an administrative assistant with the Florida Lobbyist Registration and Compensation Office. 
In addition, the registration forms are not as detailed as they could be. They do not require that lobbyists identify the issues or bill numbers pertaining to their lobbying activities, only contact information and the principal(s) for whom they will lobby.</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</si>
  <si>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Kevin Kane, executive director of the Pelican Institute, a conservative policy analysis research and advocacy group, in-person interview, March 6, 2015.
Stephen Street, state inspector general, in testimony before a legislative committee, March 4, 2015</t>
  </si>
  <si>
    <t>Duties of the commission and the state attorney general are to “provide an annual report to the governor and the general assembly by February 1 concerning the administration and enforcement of laws under the jurisdiction of the commission, including the necessity, or lack of necessity, for any additional action or additional legislation that will serve to further the purposes of this chapter.” Tenn. Code Ann. § 3-6-106(a)(9)
As for the Board of Judicial Conduct, “We have rule-making authority by statute, and can, of course, propose laws by lobbying the legislature to pass laws, but we do not officially propose legislation or regulations publicly as a Board,” said Judge Chris Craft, chair of the board. 
Tenn. Code Ann. ' 17-5-203. Rules of practice: “The board of judicial conduct shall have full authority to adopt rules regulating the practice and procedure before the board.”</t>
  </si>
  <si>
    <t>Danny Homan, president, Council 61, American Federation of State, County and Municipal Employees, Jan. 29, 2015, telephone interview
Caleb Hunter, head of marketing and communications, Iowa Department of Administrative Services, Jan. 30, 2015, telephone interview
"Controversy over state radio constracts aired in Senate committee; employee conflict of interest disclosed," Jason Noble, Des Moines Register, February 13, 2013, http://blogs.desmoinesregister.com/dmr/index.php/2013/02/13/controversy-over-state-radio-contracts-aired-in-senate-committee-employee-conflict-of-interest-disclosed?utm_source=feedburner&amp;utm_medium=feed&amp;utm_campaign=Feed%3A+desmoinesregister%2FNews+(DesMoinesRegister.com+-+NEWS)&amp;nclick_check=1
"State agency accused of slanding requests for radio bids," Jason Noble, Des Moines Register, February 2 2013, http://archive.desmoinesregister.com/article/20130203/NEWS10/302030033/State-agency-accused-slanting-requests-radio-bids
Audit: Employee benefitted when Iowa skipped bid process, Jason Clayworth, Des Moines Register, June 30, 2014
http://www.desmoinesregister.com/story/news/2014/06/30/public-bids/11774541/
Board meeting minutes, Iowa Ethics and Campaign Disclosure Board, Oct. 2, 2014
https://webapp.iecdb.iowa.gov/publicview/misc/minutes/2014/10-2.pdf  
Sales by State Officials/Employees to State Agencies Form for Lois Schmitz, Iowa Ethics and Campaign Disclosure Board, Aug. 15, 2014 https://webapp.iecdb.iowa.gov/publicview/misc/public_bids/2014/schmitz_lois2.pdf
Sales by State Officials/Employees to State Agencies Form for Lois Schmitz, Iowa Ethics and Campaign Disclosure Board, Feb. 25, 2014 https://webapp.iecdb.iowa.gov/publicview/misc/public_bids/2014/schmitz_lois.pdf</t>
  </si>
  <si>
    <t xml:space="preserve">Within five days of advocating for, or opposing, or attempting to influence action on a regulation or legislation, lobbyists must file a report with the Public Integrity Commission. Lobbyists appear to follow those rules, according to a reporter who covers Delaware government and an extensive database of lobbying activity is maintained by the state's ethics office, the Public Integrity Commission. Between January 1 and February 21, there were 280 records in the database documenting an instance where a lobbyist attempted to influence action on a piece of legislation. Christine Schiltz, a lobbyist for AAA Mid-Atlantic, lobbied lawmakers on the state budget on February 2, the database shows. On January 30, Rebecca Byrd, a lobbyist for the casino Dover Downs, attempted to influence action on legislation related to state lotteries. </t>
  </si>
  <si>
    <t>The state Civil Service Commission is given rule-making authority over a number of topics in state law, including position classification, pay systems, discipline, conditions of work, and grievance procedures. 
 The Judicial Qualifications Commission is given no such authority in law.
 The Legislature's select committees on discipline and expulsion are composed of legislators who are all inherently vested with the power to propose laws.</t>
  </si>
  <si>
    <t xml:space="preserve">R.I. General Laws § 36-14-9 gives the Rhode Island Ethics Commission the authority to adopt its own rules and regulations, by a vote of the commission. Although the 9 commissioners are appointed by the governor and legislative leaders, the commission itself does not need to have its rules approved by the governor, legislature or judiciary.
§ 36-14-9 stipulates: "(a) The commission is hereby empowered to: (3) Prescribe and publish, after notice and public hearings, rules and regulations to carry out the provisions of this chapter". </t>
  </si>
  <si>
    <t>Interview: Debby Walker, deputy commissioner of procurement, Department of Administration, Feb. 25, 2015, by phone. 
Interview: Jessica Robertson, commissioner, Department of Administration, Feb. 25, 2015. 
Indianapolis Star article, "Powerful state health-care consultant serves two bosses," Aug. 26, 2014, by Tony Cook; http://www.indystar.com/story/news/politics/2014/08/25/powerful-state-healthcare-consultant-serves-two-bosses/14468683/.</t>
  </si>
  <si>
    <t>During the period of study, there has been no hint or accusation of anyone trying to interfere with the Auditor’s office and its investigations. Being independently elected gives the auditor a large measure of independence from political interference. 
The legislative and judicial branches of government are not audited.</t>
  </si>
  <si>
    <t>NMSA &gt; CHAPTER 14 Records, Rules, Legal Notices, Oaths &gt; ARTICLE 2 Inspection of Public Records &gt; 14-2-12. Enforcement. (1993) 
http://public.nmcompcomm.us/nmnxtadmin/NMPublicLink.aspx?jd=14-2-12</t>
  </si>
  <si>
    <t>Freedom of Information Law: Public Officers Law, Article 6, Section 89, 1974/1977 (http://www.dos.ny.gov/coog/foil2.html); 
New York Consolidated Laws 2013, Civil Practice Law and Rules, Article 78 (http://law.justia.com/codes/new-york/2013/cvp/article-78/)</t>
  </si>
  <si>
    <t>Mediation of Public Records Disputes (2010) NC GS 7A-38.3E http://www.ncga.state.nc.us/EnactedLegislation/Statutes/HTML/BySection/Chapter_7A/GS_7A-38.3E.html</t>
  </si>
  <si>
    <t>Andy Crocker, Kentucky Personnel Board, general counsel, 16 February 2015, Frankfort, Kentucky, phone interview.
David Smith, Kentucky Association of State Employees, president and former Kentucky state employee for 10 years, 18 February 2015, Minot, North Dakota, phone interview.  
Crystal Pryor Staley, Kentucky Personnel Cabinet, chief legislative affairs and public information officer, 12 February 2015, Frankfort, Kentucky, email interview.
Thomas Stephens, private attorney and former general counsel of the Kentucky Personnel Cabinet, 13 February 2015, Lexington, Kentucky, email interview. 
Judge: Richie Farmer sentence about 'the public trust,' Kristina Belcher, Frankfort State Journal, 14 January 2014, http://www.state-journal.com/local%20news/2014/01/14/ritchie-farmer-sentenced-to-27-months-in-prison, accessed 18 February 2015.
Richie Farmer's sister gets five years' probation, Mike Wynn, Louisville Courier-Journal, 1 November 2013, http://archive.courier-journal.com/article/20131101/NEWS01/311010058/Richie-Farmer-s-sister-gets-five-years-probation, accessed 20 February 2015.</t>
  </si>
  <si>
    <t>North Dakota Century Code § 44-04-21.1, 1997 to 2005, http://www.legis.nd.gov/cencode/t44c04.pdf.
NDCC § 44-04-21.2, 1997 to 2001, http://www.legis.nd.gov/cencode/t44c04.pdf.
NDCC § 44-04-21.3, 2001, http://www.legis.nd.gov/cencode/t44c04.pdf.</t>
  </si>
  <si>
    <t>Nevada Public Records law, 1911, NRS 239, section .011, amended 2013. 
http://leg.state.nv.us/NRS/NRS-239.html
"Open Meeting Law," April 2014, Nevada Legislative Counsel Bureau Research Division.
https://www.leg.state.nv.us/Division/Research/Publications/PandPReport/16-OML.pdf
Nevada Supreme Court rules, accessed June 17, 2015. 
http://www.leg.state.nv.us/courtrules/scr.html</t>
  </si>
  <si>
    <t xml:space="preserve">John Milburn, director of legislative and public affairs, Department of Administration, email Feb. 13, 2015                                                                                                                           
Carol Williams, GEC executive director, telephone interview Feb. 18, 2015.         
Rebecca Proctor, interim director Kansas Organization of State Employees, telephone interview March 6, 2015         
"At least 33 arrests made in Johnson County driver's license fraud" by Tony Rizzo, April 23, 2015 Kansas City Star: http://www.kansascity.com/news/local/crime/article19310541.html                                                                                                                                                                                   </t>
  </si>
  <si>
    <t>New Hampshire Statutes, Title VI, Chapter 91-A:7,1967-2013
http://www.gencourt.state.nh.us/rsa/html/vi/91-a/91-a-mrg.htm 
Attorney General’s Office Memorandum on New Hampshire’s Right-to-Know law, p. 43, 2009
http://doj.nh.gov/civil/documents/right-to-know.pdf</t>
  </si>
  <si>
    <t>Government Records Council website: http://www.state.nj.us/grc/pdf/act.pdf 
New Jersey Open Public Records Act (OPRA), enacted 2001: http://www.rci.rutgers.edu/~axellute/njfoilaw.html#sec7.</t>
  </si>
  <si>
    <t xml:space="preserve">No law exists giving the State Ethics Commission or the Judicial Conduct Board the explicit authority to propose laws, regulations or rules to the state legislature, executive or judiciary, although members can and do testify in response to proposed laws, regulations and rules and in some cases may offer recommendations. </t>
  </si>
  <si>
    <t>The office is headed by John Keel, who has been in state government since 1973 and has served as State Auditor since 2004.  With a staff of more than 200, the auditor’s office is charged with conducting independent audits, reviews and investigations of state agencies.  
Audits that stirred headlines over the last two years have included highly critical reviews of a scandal-plagued cancer research center, the job-creating Texas Enterprise Fund and contracting disarray at the Texas Health and Human Services Commission.  The cancer center and the enterprise fund had strong backing from then-Gov. Rick Perry.
“He’s a pretty independent cuss,” says Ray Hymel, lobbyist for the Texas Public Employees Association, noting that Keel was a former top aide to powerful Democratic Lt. Gov. Bob Bullock in the 1990s and is charged with scrutinizing the state bureaucracy in a Republican-dominated state government.  “I’ve seen John in public testimony directly challenge a very powerful senator.” 
Harvey Kronberg, publisher of the online Quorum Report and a correspondent in the state capitol since 1989, says Keel is respected for “straight-up” audits that are almost always incorporated by the audited agency.   “I’ve never heard of a political motivation on an auditor’s report,” said Kronberg.  
Keel’s wife, Lara Laneri Keel, is a top lobbyist with the Texas Lobby Group, a full service government relations firm, representing clients before state legislators, regulators and Texas policy makers, according to her on-line biography.  Capitol Inside, an on-line political publication, named her as the top female hired gun lobbyist in its “Texas Lobby Power Rankings.”
According to a statement from The Texas Auditor’s Office, Keel recuses himself from any audit involving an entity that his wife has registered as a client with the Texas Ethics Commission.  The assistant state auditor for quality control and audit standards reviews Lara Keel’s lobby registrations and is instructed to   notify John Keel or his chief of staff and general counsel of “potential impairment of independence or appearance of impairment with any pending audits,” according to the auditor’s office.  Keel then consults with his top advisers on “whether he needs to recuse himself from the audit.”
Keel recused himself from participating in an audit on the Employees Retirement System HealthSelect contract procurement because his wife is a registered lobbyist for UnitedHealthcare.  The auditor received and read the report when it was delivered to the Legislative Audit Committee that oversees the auditor’s office.
Keel also reads and reviews his wife’s client registrations with the Texas Ethics Commission “periodically throughout the year,” according to his office.  “If he thinks that there is an issue with any pending audit, he seeks the advice of the Chief of Staff and General Counsel and the Assistant State Auditor of Quality Control and Audit Standards and makes a decision about recusal based on their input.”</t>
  </si>
  <si>
    <t>Todd Berry, president, Wisconsin Taxpayers Alliance, 401 North Lawn St., Madison. Email: pres1@wistax.org' Face-to-face interview and followup emails, Feb. 17, 2015
"State Budget: Process and Issues," The Wisconsin Taxpayer, October 2014. www.wistax.org
Legislative Fiscal Bureau, Informational papers at http://legis.wisconsin.gov/lfb/publications/Informational-Papers, Accessed several times, including April 2, 2015</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</si>
  <si>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State erased discipline from some worker files, Jason Clayworth, Des Moines Register, May 17, 2014  http://www.desmoinesregister.com/story/news/investigations/2014/05/18/state-erased-discipline-worker-files/9240735/</t>
  </si>
  <si>
    <t>Sam Hickman, executive director of the state chapter of the National Association of Social Workers, in a telephone interview Jan. 26 from his office in Charleston WV.
Ashton Marra, statehouse correspondent for West Virginia Public Broadcasting, in a telephone interview from her office in Charleston WV on Feb. 9, 2015.
Phil Kabler, statehouse correspondent for the Charleston Gazette, in a telephone interview from his office in the state Capitol on Feb. 11, 2015.</t>
  </si>
  <si>
    <t>Massachusetts General Law Chapter 56 codifies what activity constitutes a violation of state or federal elections and the Secretary’s power to investigate infractions.   
The Secretary has the power under Massachusetts law to decide whether a local election official is acting contrary to state and federal election laws, accept or initiate complaints, order hire or her staff to investigate, hold adjudicatory hearings and decide on a resolution or punishment.  The Secretary can also order election officials to comply with the law, pursuant to M.G.L. Ch. 56, section 60.
The Massachusetts Code of Regulations states in 56.03 that:
"(1) The Secretary shall assign any complaint to an investigator, who shall be an employee of the Secretary’s Elections Division.
(2) The investigator shall investigate the complaint’s allegations under the supervision of the Secretary or his designee and with the assistance of other employees of the Secretary’s Elections Division."
But the secretary’s enforcement power is limited.  The attorney general enforces any civil order by the Secretary ordering a violator to comply with the law.   The state courts also have jurisdiction to enforce the civil provisions of the statute and award relief (Section 59).   Election misconduct can be criminally prosecuted, in accordance with the statute.</t>
  </si>
  <si>
    <t>Megan Rhyne, executive director of the Virginia Coalition for Open Government, 26 February 2015, interview by phone.
Neal Menkes, director of fiscal policy at the Virginia Municipal League, 27 February 2015, interview by phone.
Robley Jones, director of the office of government relations and research at the Virginia Education Association, Richmond, Va., 5 March 2015, interview by phone.
Public Hearing Notice on governor's proposed 2014-16 biennial state budget, House Appropriations Committee, December 2014, http://hac.state.va.us/press/press.htm</t>
  </si>
  <si>
    <t>Missouri Revised Statutes, 1982, Chapter 610 Section 27, amended 1987, 1990, 1998, 2004, http://www.moga.mo.gov/mostatutes/stathtml/61000000271.html</t>
  </si>
  <si>
    <t xml:space="preserve">Montana Code Annotated, Title II, Chapter 6, Section 107, 1895, http://leg.mt.gov/bills/mca/2/6/2-6-107.htm
Mike Meloy, Montana Freedom of Information Hotline, Attorney, 20 January 2015, Bozeman, Montana telephone </t>
  </si>
  <si>
    <t>Jordan Schrader, state government reporter for The News Tribune, email 3/13/2015;
"In Focus: Open the doors to Olympia with remote testimony" Jason Mercier and Jason Cargill, Tri-City Herald, 7/1/2013 
http://www.tri-cityherald.com/2013/07/01/2455348_in-focus-open-the-doors-to-olympia.html?rh=1;
Senate Committee Services "Senate Remote Testimony Pilot Project," accessed April 22, 2015 http://leg.wa.gov/Senate/Committees/Pages/RemoteTestimony.aspx</t>
  </si>
  <si>
    <t>Public records; denial of rights; remedies. Nebraska State Law 84, Section 712.03; effective 1961, last revised 2013
http://nebraskalegislature.gov/laws/statutes.php?statute=84-712.03</t>
  </si>
  <si>
    <t>Interview: Inspector General Cynthia Carrasco, March 11, 2015, by email.
Indiana State Ethics Commission vs. Sanchez, http://caselaw.findlaw.com/in-supreme-court/1681026.html; Supreme Court decided, Oct. 16, 2014, No. 49S02-1402-PL-80; accessed Feb. 28, 2015.
Indiana Department of Personnel employment policy, http://in.gov/spd/files/acrandp.pdf; accessed Feb. 26, 2015.</t>
  </si>
  <si>
    <t>Stephen Klein, Chief Fiscal Officer, personal Interview Jan. 29, 2015.
Finance and Mgt. Commissioner James Reardon, personal interview Feb. 4, 2015.
Jack Hoffman, senior policy analyst Public Assets Institute personal interview Jan. 29, 2015.</t>
  </si>
  <si>
    <t>Minnesota Statutes, Chapter 13, Section 13.085, 2014, https://www.revisor.mn.gov/statutes/?id=13.085
Minnesota Statutes, Chapter 13, Section 13.04, 2014, https://www.revisor.mn.gov/statutes/?id=13.04
---
Peer Reviewer Sources:
Mark Anfinson, attorney for the Minnesota Newspaper Association, phone interview, June 5, 2015</t>
  </si>
  <si>
    <t xml:space="preserve">Under ORS 244.290 (4)(a) the Oregon Government Ethics Commission is mandated to consider adoption of rules that are of general interest to the public or public officials and candidates once a year. It's also obligated to amend or appeal rules no longer applicable under ORS 244.290 (4)(b).
---
Peer Reviewer Comment: Agree
 CJFD does not propose laws or regulations. Rather, its work is governed by the Oregon Code of Judicial Conduct </t>
  </si>
  <si>
    <t>Title 25, Chapter 61, Section 13 of the Mississippi Code, The Public Records Act of 1983                  http://www.ethics.state.ms.us/ethics/ethics.nsf/PageSection/A_records_entire_pub_rec_act/$FILE/Public%20Records%20Act.htm?OpenElement#S_25_61_11
Title 25, Chapter 41, Section 15 of the Mississippi Code, The Open Meetings Act http://www.ethics.state.ms.us/ethics/ethics.nsf/PageSection/A_meetings_meetings_law/$FILE/Open%20Meetings%20Act.htm?OpenElement</t>
  </si>
  <si>
    <t>The Bureau of Corporations, Elections and Commissions, the entity within the Secretary of State that oversees state elections, is not empowered by law to independently initiate investigations and sanction offenders. 
 The Bureau handles post-election inspection of ballots and requests for recounts. However, in disputed elections (post-recount), all ballots must be sealed and turned over to the Supreme Judicial Court, or to the State Senate or House of Representatives for appeal and/or resolution. 21-A § 737-A</t>
  </si>
  <si>
    <t>All sources accessed on Jan. 4, 5, 2015
Massachusetts Public Records Law, M.G.L. Ch. 66, section 10 (B) 1973
https://malegislature.gov/Laws/GeneralLaws/PartI/TitleX/Chapter66/Section10
Massachusetts Open Meeting Law, Chapter 30a, sections 18-25, 2010
http://www.mass.gov/ago/docs/government/oml/open-meeting-law-gl-c-30a-18-25.pdf</t>
  </si>
  <si>
    <t>Freedom Of Information Act, 1976; Michigan Code Section 15.241
http://www.legislature.mi.gov/(S(o3v5jraeztkc0tknordid2pu))/mileg.aspx?page=getObject&amp;objectName=mcl-15-241-amended
Open Meetings Act, 1976;  Sections 15.271 http://www.legislature.mi.gov/documents/mcl/pdf/mcl-act-267-of-1976.pdf</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</si>
  <si>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Evidence of public input into budget process: Social Services Appropriations Subcommittee, Feb. 11, 2015, Minutes of meeting, Salt Lake City, Utah, http://le.utah.gov/Interim/2015/html/00002071.htm, Accessed May 15, 2015.</t>
  </si>
  <si>
    <t xml:space="preserve">The state Constitution gives the Commission the authority to "promulgate rules of
ethical conduct for state officers and employees, including civil
penalties for violation of these rules." 
The commission can present any new rules to the legislature to become codified into statute.  </t>
  </si>
  <si>
    <t>The secretary of state can initiate investigations of improper actions, such as politicking too close to the precinct or paying for votes or improper registration issue, et al. The investigations are turned over to the state Attorney General for prosecution. 
 Registrar of voters in each parish hire the commissioners who actually perform the voting ritual, physically mind the lines and the machines. Anything they witness must be referred to the Secretary of State or the state Attorney General.</t>
  </si>
  <si>
    <t>Public Information Act from 1970, Annotated Code of Maryland, (13th edition October 2014), Title 4. Public Information Act  Section 4 (361) http://www.oag.state.md.us/opengov/Appendix_C.pdf 
Maryland Annotated Code, Oct. 2014, State Government , Government Procedures 10-304 and 10-305 re declaratory hearings. http://bit.ly/1QUdGHl
Confirmed by Jennifer Bevan-Dangel, Executive Director, Common Cause of Maryland, Interview by phone, 2/24/15
Confirmed by David Nitkin, spokesman, Maryland AG's office, email 5/4/15</t>
  </si>
  <si>
    <t>Ohio law specifically allows all ethics agencies to recommend legislation "relating to ethics, conflicts of interest, and financial disclosure."</t>
  </si>
  <si>
    <t>Terri Hall, San Antonio, founder of Texans Uniting for Reform and Freedom (TURF), transportation watchdog group.  Telephone interview, Jan. 21, 2015  
Eva DeLuna Castro, budget analyst, Center for Public Policy Priorities.  Telephone interview, Jan. 21, 2015.
Talmadge Heflin, director, Center for Fiscal Policy, Texas Public Policy Foundation, former Texas House Appropriations Chairman, 2003.  Telephone interview, Jan. 21, 2015.</t>
  </si>
  <si>
    <t>No examples of the Department of Legislative Audit making decisions based on fear or favor could be found for the period of study. 
 It is widely agreed that the department operates with independence and without fear or favor. 
An example is a March 2014 audit released by the Department of Legislative Audit. The audit, though sought by the executive branch, found improprieties in the executive branch including a case of double-billing for travel and the improper use of state grant money.</t>
  </si>
  <si>
    <t>Phone interview with Mike Dedmon, assistant director of the Division of Budget, on Feb. 19, 2015. 
Interview with Jim White, former executive director of the Fiscal Review Committee, on Jan. 6, 2015 at Rock Bottom Restaurant &amp; Brewery
Associated Press story “State Funding Board to take up revenue projections” that was published on the WTVF NewsChannel5 website on Dec. 11, 2014: http://www.jrn.com/newschannel5/news/State-Funding-Board-To-Take-Up-Revenue-Projections-285484761.html</t>
  </si>
  <si>
    <t>Aaron Carter, executive director of the Procurement Policy Board for Illinois; Responses from phone and email interviews on April 2 and April 6 of 2015.
Illinois Procurement Policy Board , website, accessed April 15, 2015, https://www.illinois.gov/ppb/Pages/default.aspx
Illinois Secretary of State, statements of economic interest, accessed June 19, 2015, http://www.ilsos.gov/economicinterest</t>
  </si>
  <si>
    <t>The Judicial Conduct Commission may propose changes in judicial rules to the state supreme court under Rules of the Judicial Conduct Commission Rule 26.</t>
  </si>
  <si>
    <t xml:space="preserve">In Kentucky, the Board of Elections can receive and process complaints regarding voting irregularities or violations of the Title III of the Help America Vote Act of 2002, according to Title 31 of Kentucky Administrative Regulations, Chapter 6, Section 10. 
The Board of Elections can conduct a hearing regarding the complaints or alleged violations, pursuant to the general statutes governing administrative hearings set forth by Kentucky Revised Statutes Chapter 13B, Section 20. But the Board of Elections does not have the authority to investigate potential criminal violations or impose sanctions. 
Any such authority to investigate potential election law violations would fall to the attorney general and law enforcement agencies, such as the Kentucky State Police or FBI. </t>
  </si>
  <si>
    <t>Bill Burns, purchasing division administrator, Idaho Department of Administration, by telephone, Feb. 19, 2015
Wayne Hammon, executive director, Associated General Contractors of Idaho, Feb. 5, 2015, by email
Brian Kane, assistant chief deputy Idaho Attorney General, interviewed Monday, Dec. 29, 2014, in his office at the Idaho Capitol
Cynthia Sewell, reporter, Idaho Statesman; vice-president, Idaho Press Club; Friday, Jan. 2, 2015, by telephone
Elinor Chehey, League of Women Voters of Idaho, Tuesday, Jan. 13, 2015, by phone
Peter Morrill, vice president, Idahoans for Openness in Government, Tuesday, Jan. 13, 2015, by telephone
Rebecca Boone, Idaho correspondent, Associated Press; Tuesday, Jan. 6, Associated Press office, downtown Boise
Leo Morales, assistant director, and Ritchie Eppink, legal director, ACLU of Idaho, Tuesday, Jan. 13, 2015, by conference call</t>
  </si>
  <si>
    <t>Maura Smith, state Procurement Office, procurement manager, 30 December, 2014, Honolulu, Hawaii, telephone
Les Kondo, Hawaii State Ethics Commission, executive director, Honolulu, Hawaii, 2 February 2015, telephone 
All opinions, Hawaii State Ethics Commission, accessed 14 March 2015, http://ethics.hawaii.gov/all-opinions/
Lawyer talks procurement ethics, Hawaii Procurement Institute, 6 August 2013, http://www.hawaiiprocurementinstitute.com/2013/lawyer-talks-procurement-ethics/
Organizational Conflicts of Interest, Hawaii Procurement Institute, 14 July 2014, http://www.hawaiiprocurementinstitute.com/uncategorized/organizational-conflicts-of-interest/
Ethics violations jeopardize trust, editorial, Honolulu Star-Advertiser, 10 February 2015, http://www.staradvertiser.com/editorialspremium/20150210__Ethics_violations__jeopardize_trust.html?id=291362721
Resolution of Investigation 2014-1, State Employees' Acceptance of Free Golf, Hawaii State Ethics Commission, 29 September 2014, http://files.hawaii.gov/ethics/advice/ROI2014-1.pdf
EXCLUSIVE: Ethics Commission investigates golf perks, Rick Daysog, Hawaii News Now,9 July 2014, http://www.hawaiinewsnow.com/story/25972036/exclusive-golf-perks-investigation</t>
  </si>
  <si>
    <t>Jim White, legislator and member of Joint Appropriations Committee, 17 April 2015, phone interview.
Visiting the Capitol During Legislative Sessions (explains formal process for citizen testimony to Legislature), Legislative Research Council website, https://legis.sd.gov/docs/studentspage/CapitolVisit.pdf, 17 April 2015.
Lawmakers: Tuition freeze for colleges unlikely this year, Associated Press, Rapid City Journal, 13 March 2015, http://rapidcityjournal.com/news/local/lawmakers-tuition-freeze-for-colleges-unlikely-this-year/article_fab6bb7e-8987-5242-827a-4d9ed2979f6e.html.
Railroad rehab project still on track for grant, Bob Mercer, The Daily Republic, 7 March 2014, http://www.mitchellrepublic.com/content/railroad-rehab-project-still-track-grant.</t>
  </si>
  <si>
    <t>S.C. Interim State Auditor Rich Gilbert reports to the S.C. Budget and Control Board, which, after July 1, 2015, becomes the State Fiscal Accountability Authority. The new body, a consequence of government restructuring, will be comprised of the same five members: Governor, Comptroller General, State Treasurer, Chairman of the House Ways and Means Committee and the Chairman of the Senate Finance Committee.
Gilbert is in a somewhat curious position, as he’s been an interim auditor for nine years. "I would venture to say, in the history of state government and agencies, there has not been somebody to hold an interim or acting position as long as I have" he said. "Apparently, they don't have enough confidence in me to select me, but they're not so disappointed in my operation or managing of the agency that it's pushing them to make a decision quicker."
Nonetheless, Gilbert said he's never been subject to political pressure of any kind as his office compiles financial audits of all the state agencies. "I cannot remember any time when some legislator or some constitutional officer has contacted me about overlooking something or not being as attentive or whatever over any agency," he said.
Inspector General Patrick Maley also said he has unequivocal leeway to investigate any department of the administrative branch of state government as he sees fit.
"I have broad latitude to go wherever I want, whenever I want and however I want,” he said.
That kind of independence has spooked some lawmakers from the beginning.
“Your office scares me,” Rep. Jim Merrill told Maley during a January, 2013 budget hearing. “I get concerned about little entities growing and having autonomy and not a hell of a lot of oversight, and the next thing you know there are witch hunts all over the place.”
“I’ve got to have a sufficient presence so that people sense that somebody is looking under the hood,” Maley said at the time. “A big part of the inspector general’s role is to … bring issues to light at a sufficient rate and significance so that the rest of government can look and say `Hey, maybe we need to look at ourselves.’”</t>
  </si>
  <si>
    <t>Scott MacKay, Rhode Island Public Radio political reporter, Interview, Feb. 21, 2015, in person.
Ted Nesi, reporter, WPRI television, Interview, Feb. 25, 2015, phone.
Ed Fitzpatrick, Providence Journal political columnist, Interview, Feb. 6, 2015, phone.</t>
  </si>
  <si>
    <t>Interview with Dave Williams, State Government Reporter, Atlanta Business Chronicle, March 6, 2015
E-mail from Georgia Department of Administrative Services (DOAS), prepared by Rebecca Sullivan, Assistant Commissioner and General Counsel at the Georgia Department of Administrative Services. February 27, 2015
Interview with Dr. Carolyn Bourdeaux, Director, Center for State and Local Finance, Georgia State University, March 6, 2015</t>
  </si>
  <si>
    <t>The Joint Commission on Public Ethics is allowed by New York law to propose changes to ethics laws in its annual report to the Legislature. In its 2015 report, it proposed a range of amendments to aid ethics enforcement. Those proposals included increasing the commission's transparency and expanding its enforcement powers. The panel's annual report to the governor and Legislature also may include such proposals. 
 Section 42 of the Judiciary Law allows the Commission on Judicial Conduct to propose "legislative and administrative recommendations." The commission's 2015 annual report, for example, included a recommendation that the Legislature make the panel's proceedings more public by lifting confidentiality requirements.</t>
  </si>
  <si>
    <t>Under law, the Kansas Ethics Commission can initiate investigations and sanction offenders. In 2015, the governor signed a bill giving the Secretary of State powers to prosecute cases of election fraud, which critics claim will allow the latter official to disenfranchise voters in the state through the threat of legal action.</t>
  </si>
  <si>
    <t>While there have been no documented cases of undue legislative influence in recent years, the fact is that the auditor general works for the General Assembly. Critics say that that influence, though difficult to detect, can manifest itself in things the office doesn't do, or the fact that it isn't more prominent by undertaking newsworthy audits.
Dennis Hoyle, the current Rhode Island auditor general, has served more than 5 years in the top job and 30 years prior in other positions within the agency. He says that he has served under a succession of legislative leaders and been allowed to do his work without political interference. In one instance, he says, leaders asked him to audit legislative grants to the non-profit International Institute for Sport at the University of Rhode Island. He uncovered irregularities that led to a state police investigation and criminal charges against the institute's director.
But Tim White, an investigative reporter for WPRI-Channel 12, says that the law clearly places the auditor general under the control of the General Assembly. "You can't say with a straight face that they're protected from political influence," says White. Ian Donnis, political reporter for Rhode Island Public Radio, says he perceives the auditor general's office as being heavily influenced by the legislature.</t>
  </si>
  <si>
    <t>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
An example of a recusal, ftp://ftp.dot.state.fl.us/LTS/D4/Procurement/AD%2311405-FM%23412489.2.62.01_CEI%20Services%20for%20SR%20A1AFlagler%20Memorial%20Bridge%20%23930157/41248926201_Conflict%20of%20Interest%20Forms.pdf, accessed April 30, 2015</t>
  </si>
  <si>
    <t>In practice, lobbyists -- both client lobbyists, who pay others to do the legwork of lobbying, and communicator lobbyists, those doing the legwork -- almost always file the required registration forms by the time they initiate lobbying activities. 
Almost all lobbyist violations of the Ethics Code are for late filing of expense forms rather than for registering late. In the 2013 fiscal year, for example, the Ethics office fined 157 lobbyists for late filings, netting more than $9,000 in fines. 
In its 2014 Annual Report to the Governor for calendar year 2013, the Office of State Ethics reported that lobbyists paid penalties in 71 cases for failing to register "in a timely manner," or for delinquency in filing the required financial reports. This was out of more than 3,300 lobbyist registrations that year. "Almost all" of those late filings were for late expense form filing, not registrations, said the office's executive director.</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</si>
  <si>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Bruce Bistline, attorney, by email, Feb. 12, 2015</t>
  </si>
  <si>
    <t>Minnesota Statutes, Chapter 10A, Section 10A.27, 2014, https://www.revisor.mn.gov/statutes/?id=10A.27
Minnesota Session Laws, Chapter 138, Section 44, 2013, https://www.revisor.mn.gov/laws/?id=138&amp;year=2013&amp;type=0
Jeremy Schroeder, Common Cause Minnesota, Executive Director, 10 February 2015, St. Paul, Minnesota, in-person interview
Legislature Passes Campaign Finance and Election Law Changes, Winthrop &amp; Weinstine, unknown, http://www.winthrop.com/news_events/winthrop_news/articletype/articleview/articleid/661/legislature_passes_campaign_finance_and_election_law_changes.aspx 
Minnesota Session Laws, Chapter 138, Section 44, 2013, https://www.revisor.mn.gov/laws/?id=138&amp;year=2013&amp;type=0</t>
  </si>
  <si>
    <t>No such law exists.
2014 Campaign Finance Guide, Mississippi Secretary of State, https://www.sos.ms.gov/Elections-Voting/Documents/2014%20Campaign%20Finance%20Guide.pdf
Pamela Weaver, Director of Communications, Secretary of State, Jackson, Mississipi, April 24, 2015 email interview.</t>
  </si>
  <si>
    <t>Deborah Moreau, Lawyer, Delaware Public Integrity Commission, telephone interview, February 23, 2015; 
Robert Scoglietti, Director of Policy and External Affairs, Delaware Office of Management and Budget, email interview, February 23, 2015;
Review of Delaware Public Integrity Commission opinions, 1991-2014, accessed March 25, 2015, http://1.usa.gov/1CkMx7m</t>
  </si>
  <si>
    <t>Tammy Mori, Hawaii Judiciary, special assistant for judiciary communications, 20 January 2015, telephone
Hawaii State bar questions judicial nomination, KITV4, 21 October 2014, http://www.kitv.com/news/Hawaii-State-bar-questions-judicial-nomination/29263584
Committee weighs Masunaga’s qualifications for judgeship, Nancy Cook Lauer, West Hawaii Today, 21 October 2014, http://westhawaiitoday.com/news/local-news/committee-weighs-masunaga-s-qualifications-judgeship
Special Senate Session on judicial nominees overlooked by news media, Ian Lind, blogger, 22 October 2014, http://www.ilind.net/2014/10/22/special-senate-session-on-judicial-nominees-overlooked-by-news-media/
Senators to Decide if Lawyer Labeled ‘Unqualified’ Should Be Big Island Judge, Nathan Eagle, Civil Beat, 21 October 2014, http://www.civilbeat.com/2014/10/senators-to-decide-if-lawyer-labeled-unqualified-should-be-big-island-judge/
Senate confirms nominees to courts on Oahu, Big Island, staff, Honolulu Star-Advertiser, 24 October 2014, http://www.staradvertiser.com/newspremium/hawaiinewspremium/20141024__Senate_confirms_nominees_to_courts_on_Oahu_Big_Island.html?id=280285442</t>
  </si>
  <si>
    <t xml:space="preserve">The Auditor General, who oversees the Office of the Auditor General, is inherently political, as his position is an elected position and his job is subject to the voters every four years. But within that term, the office is protected from outside political influence — it might be, in the words of one source, "the most independent of any office in state government." The Auditor General is accountable to only the voters. </t>
  </si>
  <si>
    <t>Lobbyists in Colorado register once a year, on or before July 15. The legislative session runs from January to May. The Secretary of State’s office keeps a public, online record of complaints against lobbyists in Colorado. The office received four complaints since 2011. No complaints about lobbying without properly registering were lodged or adjudicated between January 2013 and March 2015. One was dismissed in 2012, and mother was pending at the time of this writing. 
 When it comes to disclosing after they’ve registered, there is a gap in time between when lobbyists in Colorado can lobby and when they have to actually disclose their lobbying activity after they register. After they register, lobbyists file monthly disclosure reports with the Secretary of State’s office that include expenses, and the reports must be filed “no later than the fifteenth day after the end of the first calendar month, and each subsequent month, in which the lobbyist received any income or made any expenditures for lobbying.” 
 Because of that, especially when legislation moves quickly, there are blackout days when lobbyists can be working on legislation but haven’t yet disclosed it. So if a lobbyist files a disclosure report on Jan. 15, he or she is disclosing lobbying activity done in December. If a lobbyist is lobbying on Jan. 8, it won’t show up on a disclosure report until the lobbyist discloses it on Feb. 15.
---
Peer Reviewer Comment: Agree.
In practice, lobbyists do register before lobbying. There were no complaints or reports of failure to register during the study period. After the time period of this study, a complaint for unregistered lobbying was filed with the Secretary of State against the Utah-based American Lands Council.</t>
  </si>
  <si>
    <t>In-person interview with Bill Rankin, Court Reporter ,the Atlanta Journal- Constitution, February 20, 2015;
Phone interview with Robin McDonald, Reporter, The Daily Report, February 27, 2015;
GAGOP Applauds Govenor Deal's Appointment of the First Hispanic Superior Cout Jude in Georgia,” Georgia Repuglican Party Press release, December 18, 2014, http://gagop.org/gagop-applauds-governor-deals-appointment-of-the-first-hispanic-superior-court-judge-in-georgia/</t>
  </si>
  <si>
    <t>Michigan Campaign Finance Act 1976, Michigan Code Section 169.229
http://www.legislature.mi.gov/(S(yqbef5mmpmvoknrpzavsytxo))/mileg.aspx?page=getObject&amp;objectName=mcl-169-229
Public Act 252 2013
http://www.legislature.mi.gov/(S(c5ag21jez3j11dlsd4wtkroa))/mileg.aspx?page=getobject&amp;objectname=mcl-169-252&amp;query=on
Michigan Secretary of State Contribution Rules
http://www.mi.gov/sos/0,4670,7-127-1633_8723---,00.html</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</si>
  <si>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“Education reform efforts show political divide in Virginia,” Austin Bogues, Daily Press, 20 June 2014. http://articles.dailypress.com/2014-06-20/news/dp-nws-education-reform-virginia-20140620_1_school-takeovers-the-oei-education-reform-efforts
“Cuccinelli: Part of transportation bill is unconstitutional,” Nick Dutton, WTVR, 22 March 2013. http://wtvr.com/2013/03/22/cuccinelli-part-of-transportation-bill-is-unconstitutional/
“McDonnell Amends Va. Transport Funding Bill,” 4NBC Washington, 26 March 2013. http://www.nbcwashington.com/news/local/McDonnell-Amends-Va-Transport-Funding-Bill--200023641.html</t>
  </si>
  <si>
    <t>Lobbyists must register within 10 days and lobbyists generally complete their registration within the given deadline. 
Lobbying firms and individual lobbyists must register with a form that lists contact information, lobbyists working for the firm, and clients. The forms are updated to reflect changes. The forms do not always contain information on bills or agencies lobbied, as this information is only required for the quarterly report. Sometimes the list of bills includes legislation being watched, but not actively lobbied. 
Quarterly reports are due 30 days after the close of the period, so there can be delays. The Fair Political Practices Commission may file an enforcement action against lobbyists who fail to comply.</t>
  </si>
  <si>
    <t>Howard Finkelstein, Public Defender of Broward County, interviewed by phone March 27, 2015
Stacy Ross named to Circuit Court judgeship, Sun-Sentinel, July 31, 2013, http://articles.sun-sentinel.com/2013-07-31/news/fl-stacy-ross-appointed-judge-20130731_1_judgeship-county-court-seat-former-prosecutor
Governor Scott Appoints Elizabeth Scherer to the Seventeenth Judicial Circuit Court, FLgov.com, December 14, 2012, 
http://www.flgov.com/2012/12/14/governor-scott-appoints-elizabeth-scherer-to-the-seventeenth-judicial-circuit-court/
UNIFORM RULES OF PROCEDURE FOR CIRCUIT JUDICIAL NOMINATING COMMISSIONS, Amended June 23, 2003, accessed online May 26, 2015, https://www.floridabar.org/TFB/TFBResources.nsf/Attachments/0C7E0CC29FE6A568852572AD00475934/$FILE/JNC%20Uniform%20Rules%20of%20Procedure%20_Circuit_.pdf?OpenElement</t>
  </si>
  <si>
    <t>All sources viewed on January 17, 26 and March 16, 2015. 
Massachusetts General Law Ch. 55 sec. 6A. 1973.  https://malegislature.gov/Laws/GeneralLaws/PartI/TitleVIII/Chapter55/Section6A
Massachusetts campaign finance limits chart:  http://www.ocpf.us/Legal/ContributionLimits</t>
  </si>
  <si>
    <t>Lobbyists file registration forms within five days of beginning lobbying. The forms include the name and address of the lobbyist, the types of public servants being lobbied, and the name address, and description of the lobbyist’s client or employer. 
If a lobbyist fails to file, the Ethics Commission contacts him or her to ensure the lobbyist takes corrective action (otherwise, the Commission would file a complaint). There have been no documented cases during the period of study of a lobbyist failing to file within five days and then failing to take immediate corrective correction if informed by the Commission.</t>
  </si>
  <si>
    <t>Joe Kanefield, former general counsel to Arizona Gov. Jan Brewer, telephone interview, 1/28/2015
Arizona Gov. Jan Brewer dealt legal blow over Medicaid expansion pla, Kevin Baxter, Los Angeles Times, Dec. 31, 2014, Accessed June 16, 2015, nhttp://www.latimes.com/nation/la-na-arizona-medicaid-20141231-story.html
Arizona Supreme Court allows lawsuit against Brewer Medicaid expansion, Associated Press, December 31, 2014, Accessed June 16, 2015, http://www.foxnews.com/politics/2014/12/31/arizona-supreme-court-allows-lawsuit-against-brewer-medicaid-expansion/
Colleen Mathis impeached by Jan Brewer, Senate, Alex Isenstadt, Politico, November 1, 2011, Accessed May 6, 2015
http://www.politico.com/news/stories/1111/67408.html
Arizona Supreme Court overturns Colleen Mathis' ouster from redistricting commission, David Nir, Daily Kos, November 19, 2011, Accessed May 6, 2015
http://www.dailykos.com/story/2011/11/17/1037592/-Arizona-Supreme-Court-overturns-Colleen-Mathis-ouster-from-redistricting-commission</t>
  </si>
  <si>
    <t>Jeff Mordock, reporter, The News Journal, former reporter, Delaware Law Weekly, email interview, January 30, 2015; 
Jonathan Starkey, "Senate confirms Jurden, du Pont heir judge", December 17, 2014: http://www.delawareonline.com/story/news/local/2014/12/16/senate-committee-oks-jurden-president-judge/20495029/; 
Jeff Mordock, "Delaware Senate confirms Jurden as President Judge of Superior Court", delawarelawweekly.com, December 24, 2014: http://bit.ly/1Fd09BN
Jonathan Starkey, "Strine moves up to chief", January 29, 2014: http://www.delawareonline.com/article/20140130/NEWS02/301300033/; 
Shana O'Malley, "Delaware Senate confirms Strine as next Chief Justice," newsworks.org, January 30, 2014: http://bit.ly/1FcZSPb</t>
  </si>
  <si>
    <t>John Bloomer, Secretary of Senate, interview Jan. 20, 2015.
Former House Majority Leader Floyd Nease, personal interview Feb. 4, 2015.
Vermont Supreme Court Overturns State Law on DNA Collecting, VT Digger June 11, 2014.
http://vtdigger.org/2014/07/11/vermont-supreme-court-overturns-law-dna-collection/</t>
  </si>
  <si>
    <t>Maryland Annotated Code, Oct. 2014, Election Law Title § 13-226 b(1) (2) https://govt.westlaw.com/mdc/Document/N2C609BF0F0B211E287538FE6867B56CD?viewType=FullText&amp;originationContext=documenttoc&amp;transitionType=CategoryPageItem&amp;contextData=(sc.Default)#co_anchor_I2A931800E56811E497DEB0E444016692, Effective: January 1, 2015
MD Code, Election Law, § 13-226 Formerly cited as MD CODE Art. 33, § 13-212;  MD CODE Art. 33, § 13-214
McCutcheon v. FEC slip opinion No. 12–536. Argued October 8, 2013—Decided April 2, 2014 http://www.fec.gov/law/litigation/mccutcheon_sc_opinion.pd</t>
  </si>
  <si>
    <t>Rep. Kraig Powell, Utah House of Representatives, R-Heber City, phone interview March 27, 2015, to Lindon, Utah.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State GOP pledges to fight SB54 "harms,"Marjorie Cortez, KSL, Jan. 11, 2015, http://www.ksl.com/?nid=757&amp;sid=32998185. Accessed May 16, 2015.
'Lots of persauding' yet to be done to sell GOP delegates on SB54 changes, Lisa Riley Roche, Deseret News, May 13, 2016. http://www.deseretnews.com/article/865628625/Lot-of-persuading-yet-to-be-done-to-sell-GOP-delegates-on-SB54-changes.html?pg=all, Accessed May 16, 2015.
Judge won’t block ‘Count My Vote’ law; Utah GOP says it may not be on 2016 ballot, Ben Winslow, Fox 13 salt Lake City, APRIL 10, 2015. http://fox13now.com/2015/04/10/judge-wont-block-count-my-vote-law-utah-gop-says-it-may-not-be-on-2016-ballot/
Kitchen v. Herbert, 961 F.Supp.2d 1181 (D. Utah 2013), affirmed, 755 F.3d 1193 (10th Cir. 2014); stay granted, 134 S.Ct. 893 (2014); petition for certiorari denied, No. 14-124, 2014 WL 3841263 (Oct. 6, 2014)</t>
  </si>
  <si>
    <t>March 10, 2015, email interview with retired Alaska Superior Court Judge Michael Jeffery; 
March 23, 2015, phone interview with former Alaska Supreme Court Chief Justice Walter Carpeneti; 
Richard A. Mattox v. State of Alaska, Department of Corrections (http://caselaw.findlaw.com/ak-supreme-court/1664005.html#sthash.blWCUgtV.dpuf), accessed March 24, 2015</t>
  </si>
  <si>
    <t>Phone interview, Norman Pattis, trial lawyer and blogger, from New Haven, March 4, 2015.
"Judiciary Committee Public Hearing on Judicial Nominations Followed by Committee Meeting," Connecticut Network video of judges interviewed by the legislature's Judiciary Committee; April 11, 2014. 
http://www.ctn.state.ct.us/ctnplayer.asp?odID=10138
"Retired Judges Cash In," by Jon Lender, Hartford Courant, March 29, 2014, http://articles.courant.com/2014-03-29/news/hc-lender-judges-retirement-benefits-0330-20140329_1_retired-judges-senior-judges-superior-court-judges
"New judges endorsed despite outcry over judicial pensions," by Mark Pazniokas, The CT Mirror, April 25, 2014.  http://ctmirror.org/2014/04/25/despite-pension-concerns-senate-confirms-avallone/</t>
  </si>
  <si>
    <t>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and has gone through the process, during a Jan. 30, 2015, phone interview.
Colorado Constitution Article VI, Judicial Department, Section 8. Qualifications of justices: http://tornado.state.co.us/gov_dir/leg_dir/olls/constitution.htm#ARTICLE_XXIX_Section_5
Judicial Nominating Commissions, Colorado Judicial Branch website, accessed June 5, 2015: https://www.courts.state.co.us/Courts/Supreme_Court/Nominating.cfm</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</si>
  <si>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Kelly Cross, public information officer, PERSI, via email, April 9, 2015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t>
  </si>
  <si>
    <t>Mike Cason, state government reporter,  al.com, April 12, 2015, telephone interview.
Phil Rawls, former government reporter, the Associated Press, June 2, 2015, telephone interview.
Kim Chandler, state government reporter, the Associated Press, July 1, 2015, telephone interview.</t>
  </si>
  <si>
    <t>Louisiana Revised Statutes 18:1491.3 Principal campaign committees; subsidiary committees; consolidation of reports. Effective Jan. 1, 1981.
http://www.legis.la.gov/Legis/Law.aspx?d=81451 
Louisiana Revised Statutes 18:1505.2. Contributions; expenditures; certain prohibitions and limitations, passed in 1980, amended 1982, 1988, 1989. 1990, 1991, 1993, 1997, 1999, 2001, 2003, 2004, 2006, 2008, 2009, 2010 and 2014.
http://www.legis.la.gov/Legis/Law.aspx?d=81466</t>
  </si>
  <si>
    <t>Former Texas Supreme Court Chief Justice Wallace Jefferson, name partner with Alexander Dubose Jefferson &amp;  Townsend,  telephone interview, Jan. 21, 2014.
Judge:  Texas school finance system unconstitutional, Austin American Statesmen, Aug. 28, 2014
http://www.statesman.com/news/news/judge-texas-school-finance-system-unconstitutional/nhBWz/
Supreme Court Blocks Texas Abortion Law, Washington Post, Oct. 14, 2014
http://www.washingtonpost.com/politics/courts_law/supreme-court-blocks-texas-abortion-law/2014/10/14/a3c51252-53ad-11e4-892e-602188e70e9c_story.html</t>
  </si>
  <si>
    <t>The judiciary reviews the actions of the executive when there is a challenge in the courts. Gov. Matt Mead signed a bill passed in the 2013 legislative session stripping then Supt. of Public Instruction Cindy Hill of her official duties. Hill challenged the legislation's constitutionality in a case to the state Supreme Court. 
The Judiciary branch reviewed the law and found it unconstitutional and she was fully reinstated in her elected position.</t>
  </si>
  <si>
    <t>Kentucky Registry of Election Finance contribution limits chart, http://kref.ky.gov/Pages/Contribution-Limits.aspx, accessed 18 January 2015.
Kentucky Revised Statutes Chapter 121, Section 150 Subsection 6, 2011, http://www.lrc.ky.gov/Statutes/statute.aspx?id=39731, accessed 18 January 2015.
Kentucky Revised Statutes Chapter 121, Section 15 Subsection 3(d), 2008, http://www.lrc.ky.gov/Statutes/statute.aspx?id=27846, accessed 18 January 2015.
Emily Dennis, Kentucky Registry of Election Finance, general counsel, 31 December 2014, Frankfort, Kentucky, phone interview.</t>
  </si>
  <si>
    <t>Arthur G. Scotland, retired Presiding Justice 3rd District Court of Appeal, Sacramento, Apr. 6, 2015, email
San Francisco Chronicle, "Panel OKS Mariano-Florentino Cuellar for California Supreme Court," Aug. 28, 2014
http://www.sfgate.com/politics/article/Brown-nominee-to-California-s-high-court-wins-5719424.php
Los Angeles Times, "Leondra Kruger confirmed for seat on California Supreme Court," Dec. 22, 2014
http://www.latimes.com/local/lanow/la-me-ln-court-kruger-20141222-story.html
Commission on Judicial Nominees FAQ, accessed on April 21, 2015, 
http://www.calbar.ca.gov/AboutUs/JudicialNomineesEvaluation/FAQ.aspx
San Jose Mercury News, "Gordon Liu Confirmed to California Supreme Court," Aug.. 31, 2011</t>
  </si>
  <si>
    <t xml:space="preserve">The Wisconsin Supreme Court has not been reluctant to accept cases for review which would be considered "politically sensitive,"  including, most notably, Madison Teachers Inc. v. Scott Walker, 2014 WI 99 (July 31, 2014), in which the court upheld Act 10, Governor Walker's proposal to limit public sector collective bargaining in Wisconsin. </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</si>
  <si>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Amendment 80 to the Arkansas Constitution, section 16 “Qualifications and terms of justices and judges,” 2000. http://law.uark.edu/documents/Ark_Const_Amend_80.pdf
"Here come the lawsuits on judicial candidates: suits filed against Judge H.G. Foster and Angela Byrd," David Ramsey, Arkansas Times, April 3, 2014 
http://www.arktimes.com/ArkansasBlog/archives/2014/04/03/here-come-the-lawsuits-on-judicial-candidates-suits-filed-against-judge-hg-foster-and-angela-byrd
"Foster asks Supreme Court to rule on judicial qualification question," David Ramsey, Arkansas Times, April 7, 2014
http://www.arktimes.com/ArkansasBlog/archives/2014/04/07/foster-asks-supreme-court-to-rule-on-judicial-qualification-question
"Arkansas Supreme Court issues batch of rulings in judicial election lawsuits," Max Brantley, Arkansas Times, May 14, 2014
http://www.arktimes.com/ArkansasBlog/archives/2014/05/14/arkansas-supreme-court-issues-batch-of-rulings-in-judicial-election-lawsuits
"Every Arkansas Supreme Court justice has paid annual bar dues late," Lindsey Millar, Arkansas Times, April 10, 2014
http://www.arktimes.com/ArkansasBlog/archives/2014/04/10/every-arkansas-supreme-court-justice-has-paid-annual-bar-dues-late</t>
  </si>
  <si>
    <t>Iowa Code Chapter 68A.301(3d) "Campaign Finance — Committee treasurer and chairperson — duties," Code of Iowa updated as of January 2015, https://www.legis.iowa.gov/docs/code/2015/68A.pdf
 Iowa Code Chapter 68A.504 "Campaign Finance — Prohibiting contributions during the legislative session," Code of Iowa updated as of January 2015, https://www.legis.iowa.gov/docs/code/2015/68A.pdf</t>
  </si>
  <si>
    <t>2015 Indiana Campaign Finance Manual, www.in.gov/soc/elections/files/2015_Campaign_Finance_Manual_Final.pdf, page 45. 
Indiana Campaign Finance Act, Indiana Code 3-9-2-1 through 3-9-2-6. https://iga.in.gov/legislative/laws/2014/ic/titles/003/</t>
  </si>
  <si>
    <t>Heather Murphy, Arizona Supreme Court Justice Spokeswoman, telephone interview, 2/23/2015
"What is 'merit selection' of judges?" Accessed May 6, 2015
http://www.azcourts.gov/jnc/FrequentlyAskedQuestions.aspx#What_is_merit_selection_of_judges
Arizona merit selection qualifications, Accessed May 6, 2015, http://www.azcourts.gov/jnc/FrequentlyAskedQuestions.aspx#What_qualifications_are_the_commissions_looking_for_</t>
  </si>
  <si>
    <t>In practice, lobbyists file forms that have some detailed information. They include the employer - or more specifically the organization that employs them or contracts them as a lobbyist. They do not include issues lobbied or bill numbers. 
According to top-level staff at the Secretary of State's office, because of the requirements for organizations that employ lobbyists to document the employment and file regular reports, lobbyists would be in clear violation of lobbying reporting requirements if they did not also register the employment. So, they explained, staff would raise a red flag and contact organizations if a lobbyist was not registered, but the organization had listed the lobbyist.
Kris Kingsmore, Arizona Secretary of State Elections Services Assistant director, said she could recall one instance where a lobbyist's registration had some kind or typo or clerical error that caused such a red flag to be raised. The matter was rectified easily, she said, but serves as an example of how such activity would likely be noticed and fixed.</t>
  </si>
  <si>
    <t>Phone interview, Dr. Martin Anderson, Director of Strategic Planning and Professional Development, Department of Administrative Services, from Hartford, Feb. 27, 2015.
Phone interview, Julia Marquis, chief procurement officer, July 1, 2015.
Google search (July 1, 2015) of following terms: connecticut procurement official fail to recuse</t>
  </si>
  <si>
    <t xml:space="preserve">Because its power is established by the constitution, and statute spells out specific requirements for regular, routine audits, there is little political interference with the State Auditor and Inspector's office.  
Published reports show that state auditors leave politics out of reports and investigations. 
Citizens have the power to request audits of any state, city or county office through petition drives, as evidenced by one request in August 2014 that triggered an investigation into possible wrongdoing by the city of Henryetta. News reports indicate the agency appears to audit and investigate without regard to political influence and make decisions without fear or favor. 
An audit for fiscal year 2013 attempted to sort out facts in a heated ongoing political dispute between officials in Rogers County, and found that the county performed more than $4.2 million worth of work with FEMA money on road projects that weren’t approved by the Federal Emergency Management Agency. 
---
Peer Reviewer Comment: Agree
The investigative audits requested by the Oklahoma Attorney General's Office are not governed by the statute that makes public the other audits conducted by the State Auditor's Office. 
An investigative auditor for the State Auditor &amp; Inspector's Office said the thought is that those audits are considered attorney work-product and/or investigative files of the Attorney General's Office and, therefore, not public under the Oklahoma Open Records Act. </t>
  </si>
  <si>
    <t>Terry Madonna, director, Franklin and Marshall College's Center for Politics &amp; Public Affairs, 23 April 2015, interview by phone.
Mike Wood, research director, Pennsylvania Budget and Policy Center, Harrisburg, Pa., 24 April 2015, interview by email. 
2015 Budget Hearings Schedule, Pennsylvania House Appropriations Committee (videos of hearings), http://www.pahousegop.com/budgethearings.aspx, accessed June 2015.
DeLissio invites public to testify on state budget priorities, Pennsylvania House of Representatives, http://www.pahouse.com/DeLissio/InTheNews/NewsRelease/?id=29419, accessed June 2015.</t>
  </si>
  <si>
    <t>Hawaii Revised Statutes, Title 2, chapter 11, Section 358, Contributions to noncandidate committees; limits,2014, http://www.capitol.hawaii.gov/hrscurrent/Vol01_Ch0001-0042F/HRS0011/HRS_0011-0358.htm
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
Hawaii Revised Statutes, Title 2, chapter 11, Section 302, Definitions, 2014, http://www.capitol.hawaii.gov/hrscurrent/Vol01_Ch0001-0042F/HRS0011/HRS_0011-0302.htm
Hawaii Revised Statutes, Title 2, chapter 11, Section 327, Ballot issue committee; contributions and expenditures, 2014, http://www.capitol.hawaii.gov/hrscurrent/Vol01_Ch0001-0042F/HRS0011/HRS_0011-0327.htm</t>
  </si>
  <si>
    <t>Molly Randol, interim state purchasing director for the Colorado Division of Financing &amp; Procurement, during a March 3, 2015 phone interview.
Bob Jaros, state controller at the Colorado Department of Personnel &amp; Administration, during a March 3, 2015 phone interview.
State of Colorado Procurement Code of Ethics and Guidelines, accessed May 18, 2015: https://www.colorado.gov/pacific/dfp/procurement-resources</t>
  </si>
  <si>
    <t>While the state auditor is independently elected, his jurisdiction is defined by state law. And state legislators, at the request of the governor, approved legislation in 2013 specifically restricting the privatized JobsOhio economic development entity from state audit. 
The auditor also is limited on how far examinations of charter schools - major donors to candidates from the political party of the governor, auditor and legislative majority that are taxpayer funded but usually privately operated - can go, despite requests in the past two years to provide additional accountability. 
The auditor also initiated a mediation service on disputes over Ohio's public records law; the House initially drew up legislation to forbid such voluntary action, but withdrew is amid a storm of criticism. Such responses, from members of the auditor's own political party, is perhaps the best evidence the auditor acts without fear or favor.</t>
  </si>
  <si>
    <t>Georgia Government Transparency and Campaign Finance Act, effective January 31, 2014, O.C.G.A. § 21-5-41, 2014 
http://www.ethics.ga.gov/wp-content/uploads/2011/08/2014-B%20GA%20Govt%20Transparency%20and%20Campaign%20Finance%20Act%20effective%20Januay%2031%202014%20INCORPORATING%20HB310%20and%20SB297%20FINAL.pdf</t>
  </si>
  <si>
    <t>John Howard, editor, Capitol Weekly, email, May 13, 2015
Fair Political Practices Commission, Stipulation, Decision and Order, Feb. 28, 2013
http://www.fppc.ca.gov/agendas/2013/02-13/4Carlotti%20-%20Stip-Exh.pdf
Fair Political Practices Commission, Summary of Enforcement Decisions 2014
http://www.fppc.ca.gov/Act/2014/2014_AppxIV.pdf</t>
  </si>
  <si>
    <t xml:space="preserve">Wayne Greene, editorial pages editor and former senior political writer, Tulsa World. In person interview, 2/20/15 3 p.m. 
John Estus, spokesman for the Office of Management and Enterprise Services, in-person interview, 2/27/15, 9:15 a.m. 
"Education rally set for March 30 at Capitol," Tulsa World article by Barbara Hoberock, 1/9/15. 
http://www.tulsaworld.com/news/capitol_report/education-rally-set-for-march-at-capitol/article_09c2888f-4054-558d-92e9-52df86ca23fe.html
David Blatt, executive director Oklahoma Policy Institute, telephone interview, 2/21/15, 11:15 a.m. </t>
  </si>
  <si>
    <t>Ben Wilcox, Integrity Florida, Research Director (and a lobbyist himself), March 9, 2015, phone interview 
Mark Herron, Tallahassee attorney considered top expert on Florida election law, interviewed by phone March 18, 2015
106.08 Contributions; limitations on, 2014, http://www.leg.state.fl.us/Statutes/index.cfm?App_mode=Display_Statute&amp;Search_String=&amp;URL=0100-0199/0106/Sections/0106.08.html</t>
  </si>
  <si>
    <t>No such law exists expressly authorizing the ethics panels to propose legislation and rule changes. 
 At the same time, no law exists preventing the panels from doing so, and members of both the legislative and executive branch ethics committees can recommend legislation and have done so.</t>
  </si>
  <si>
    <t>John Mullen is the legislative advocate for the Oregon Law Center. He was interviewed by phone Feb. 11, 2015
Jody Wiser is the founder of Tax Fairness Oregon. She was interviewed by phone Feb. 11, 2015
Steve Buckstein is the co-founder and senior policy analyst at Cascade Policy Institute. He was interviewed by phone March 16, 2915</t>
  </si>
  <si>
    <t>C.G.S., Title 9, Chap. 155, Secs. 9-613 and 9-614, 1986.  
http://search.cga.state.ct.us/surs/sur/htm/chap_155.htm#sec_9-613
State Elections Enforcement Commission (SEEC) Revised Contribution &amp; Restrictions Chart 1, Revised July 2013. (Accessed often between January and April 2015) http://www.ct.gov/seec/lib/seec/publications/2013_contribution_chart_final.pdf</t>
  </si>
  <si>
    <t>The state auditor, who is an elected official, has not been subjected to political interference, neither based on fear nor on favor. 
One Democratic lawmaker said the auditor appears to be as tough on Republican-run state agencies as he was on Democratic-run state agencies, when there were any.</t>
  </si>
  <si>
    <t>Nevada Revised Statutes 281A.290 lists among the duties of the Ethics Commission to "recommend to the Legislature such further legislation as the Commission considers desirable or necessary to promote and maintain high standards of ethical conduct in government."
This statute also charges the Commission with developing "procedural regulations that are necessary and proper to carry out the provisions" of the state Ethics in Government law.
Nevada Revised Statutes Chapter 1, governing the judiciary, grants the Commission on Judicial Discipline authority to develop rules regulating when and how judges can settle a case with the Commission, which Commission documents are confidential, and other procedural issues.</t>
  </si>
  <si>
    <t>15 Del. Code, Chapter 80 § 8010 (a), 8011, http://1.usa.gov/1uh209J, effective October 11, 1990;
15 Del. Code 8002 (17), http://1.usa.gov/1uh6TiX, effective October 11, 1990</t>
  </si>
  <si>
    <t xml:space="preserve">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Office of Executive Inspector General, Case #11-00693, accesed June 5, 2015, https://www.illinois.gov/oeig/Documents/11-00693_Spence_03.31.14.pdf 
Dr. Kent Redfield, emeritus professor of political science at the University of Illinois at Springfield, phone interview July 7, 2015. </t>
  </si>
  <si>
    <t>Louisiana Revised Statutes 42:27 Venue and summary proceedings, passed 1979, amended 2010.
http://www.legis.la.gov/Legis/Law.aspx?d=99274 
 Louisiana Revised Statutes 44:35 Enforcement, passed 1978, amended 1988, 1999 and 2014.
http://www.legis.la.gov/Legis/Law.aspx?d=99703</t>
  </si>
  <si>
    <t>Catherine Turcer, policy analyst, Common Cause-Ohio, Columbus, 1-30-15 email 
Dennis R. Hetzel, executive director, Ohio Newspaper Association, Columbus, 2-15-15 email
Keary McCarthy, president/CEO of Innovation Ohio, former minority chief of staff in Ohio House, Columbus, 2-6-15 email 
Gary Daniels, chief lobbyist, ACLU Ohio, Columbus, 2-6-15 email 
One Ohio Now page with links to testimony on current Ohio budget: http://oneohionow.org/resourcecenter/#CurrentBudget 
Capitol Insider: Pfeifer says oil-gas clout tied to checkbooks (2nd item), Jim Siegel, The Columbus Dispatch, March 1, 2015: http://www.dispatch.com/content/stories/local/2015/03/01/pfeifer-says-oil-gas-clout-tied-to-checkbooks.html
Testimony of Zach Schiller, research director at Policy Matters Ohio, March 7, 2013: http://www.policymattersohio.org/sales-tax-testimony-mar2013</t>
  </si>
  <si>
    <t>Maine Revised Statutes Title 1, Chapter 13, Section 409, 2013.
http://www.mainelegislature.org/legis/statutes/1/title1sec409.html</t>
  </si>
  <si>
    <t>Iowa Code, Chapter 22 "Examination of Public Records (Open Records)," Iowa Code updated as of January 2015, https://www.legis.iowa.gov/docs/code/2015/22.pdf
 Iowa Code, Chapter 21 "Official Meetings Open to Public (Open Meetings)," Iowa Code updated as of January 2015, https://www.legis.iowa.gov/docs/code/2015/21.pdf
 Iowa Code, Chapter 17A.19 "Judicial Review," Code of Iowa updated as of January 2015, https://www.legis.iowa.gov/docs/code/2015/17A.pdf</t>
  </si>
  <si>
    <t>Neither the Accountability and Disclosure Commission nor the Judicial Qualifications Commission is charged, under law, with the ability to propose the creation of relevant laws or regulations.</t>
  </si>
  <si>
    <t>Kansas Open Records Act, 1984 K.S.A. 45-222 http://www.kslegislature.org/li_2014/b2013_14/statute/045_000_0000_chapter/045_002_0000_article/045_002_0022_section/045_002_0022_k/</t>
  </si>
  <si>
    <t>Colorado Constitution Article XXVIII (Amendment 27), 2002, Section 3. Contribution limits: http://www.sos.state.co.us/pubs/info_center/laws/ArticleXXVIII.html#section3
Colorado Secretary of State’s website, Contribution Limits, political committee, accessed April 20, 2015: http://www.sos.state.co.us/pubs/elections/CampaignFinance/limits/contributions.html#expenditure</t>
  </si>
  <si>
    <t>Kentucky Revised Statutes Chapter 61, Section 880, 1994, http://www.lrc.ky.gov/Statutes/statute.aspx?id=23065, accessed 17 January 2015.
Jon Fleischaker, Dismore &amp; Shohl, partner and First Amendment attorney, Jan. 13, 2015, Louisville, Kentucky, phone interview.
Robyn Bender, Kentucky Attorney General's office, assistant deputy attorney general, Jan. 14, 2015, Frankfort, Kentucky, phone interview.</t>
  </si>
  <si>
    <t>Mike Brassey, director, Idaho Personnel Commission, by telephone, Jan. 22, 2015
Donna Yule, executive director, Idaho Public Employees Association, by telephone, Jan. 22, 2015
David Fulkerson, interim administrator, Idaho Division of Human Resources, interviewed in his office in the Borah Building, Jan. 21, 2015
Brian Kane, assistant chief deputy Idaho Attorney General, interviewed Monday, Dec. 29, 2014, in his office at the Idaho Capitol</t>
  </si>
  <si>
    <t xml:space="preserve">The Commissioner of Political Practices may adopt rules to carry out its mission according to Montana Code Annotated, Title 2, Chapter 2, Part 13, Section 36. The commissioner may also request that legislators introduce bills to bolster the office's mission. 
The judicial standards commission may make rules to implement its mandate according to the Constitution of Montana, Article VII, Section 11.
The legislative ethics committee is tasked with enforcing ethics laws, but there is nothing in the Montana Code Annotated, Title 2, Chapter 2, Part 1, Section 35 describing rule-making authority for the committees. </t>
  </si>
  <si>
    <t>Pam Sharp, director of the Office of Management and Budget, interviewed by phone from Bismarck, N.D., March 4, 2015.
Ray Holmberg, Republican state senator from Grand Forks, N.D., chairman of Senate Appropriations Committee and member Budget Section, interviewed by phone enroute from 
Grand Forks to Bismarck, N.D., March 15, 2015.
Ronald Guggisberg, Democratic state representative from Fargo, N.D., member of House Appropriations Committee, member of Budget Section and member of Legislative Audit and Fiscal Review Committee, interviewed by phone from Bismarck, N.D., March 23, 2015.</t>
  </si>
  <si>
    <t>Les Kondo, Hawaii State Ethics Commission, executive director, Honolulu, Hawaii, 2 February 2015, telephone 
Les Kondo, Hawaii State Ethics Commission, executive director, Honolulu, Hawaii, 14 May 2015, telephone 
Hawaii Supreme Court, Shimose vs. Hawaii Health Systems Corp., opinion, 16 January 2015
http://www.esrcheck.com/file/Shimose_v_Hawaii_Health_Systems_Corp.pdf
Randy Perreira, Hawaii Government Employees Association, a public employee union, executive director, 13 March 2015, Honolulu, Hawaii, email
James Nicholson, Hawaii Labor Relations Board, chairman, Honolulu, Hawaii, 5 February 2015, telephone
Annual Report 2012-13, Hawaii Labor Relations Board, accessed 5 February 2015, http://labor.hawaii.gov/wp-content/uploads/2014/02/HLRB-FY2012-2013-1.pdf</t>
  </si>
  <si>
    <t>Phone interview March 12, 2015, with Lee Roberts, state budget director. 
Phone interview March 11, 2015, with Chris Fitzsimon, director of NC Policy Watch.
Phone interview March 11, 2015, with John Hood, former president of the John Locke Foundation. 
In person interview with former state Sen. Ellie Kinnaird, June 19, 2015.</t>
  </si>
  <si>
    <t>Among the duties and responsibilities of the Missouri Ethics Commission stated in statute is the duty to recommend further ethical conduct legislation to the governor, general assembly, or any state agency. The commission is also tasked with advising state and local governments on developing local ethics standards and codes.
The Office of Chief Disciplinary Counsel and the Commission on the Retirement, Removal and Discipline of Judges do not have any statutory or Supreme Court rule-enabled ability to suggest laws or regulations that would help them carry out their purposes.</t>
  </si>
  <si>
    <t>Indiana Public Access Counselor, Indiana Code 5-14-4 (1999), 5-14-4-10. 
http://www.in.gov/legislative/ic/2004/title5/ar14/ch4.html
Indiana Open Door Law, Indiana Code 5-14-1.5-7, Violations; remedies; limitations; costs and fees. http://www.in.gov/legislative/ic/2010/title5/ar14/ch1.5.html</t>
  </si>
  <si>
    <t>The Minnesota Campaign Finance and Disclosure Board is required to provide a report to the legislature, the governor, and the public at the close of each fiscal year. That report may include apparent abuses and legislative recommendations within the jurisdiction of the Board. 
 The Minnesota Board on Judicial Standards may petition the Supreme Court for further rules of implementation or for necessary amendments to these rules under the Rule 22 of the Professional Rules, Minnesota Court Rules: (Amendment of Rules: As procedural and other experience may require or suggest, the board may petition the Supreme Court for further rules of implementation or for necessary amendments to these rules).</t>
  </si>
  <si>
    <t>Elizabeth Lynam, Citizens Budget Commission, Vice President, March 16, 2015, New York, phone; 
NY lawmakers hearing testimony on education budget, Associated Press, via The Daily Gazette, Feb. 3, 2015, http://www.dailygazette.com/news/2015/feb/03/ny-lawmakers-hearing-testimony-education-budget/ ; 
The Ways of Albany: Deals Behind Closed Doors, Votes in the Dark of Night, Karen DeWitt, NYS Public Radio/WXXI, March 28, 2013, http://www.wnyc.org/story/278677-ways-albany-deals-behind-closed-doors-votes-dark-night/</t>
  </si>
  <si>
    <t>Political Reform Act of 1974, Government Code § 85301- 85303 (Amended 2001)
http://leginfo.legislature.ca.gov/faces/codes_displaySection.xhtml?lawCode=GOV&amp;sectionNum=85301.
Fair Political Practices Commission, 2015-2016 California State Contribution Limits
http://www.fppc.ca.gov/bulletin/007-Dec-2014StateContributionLimitsChart.pdf</t>
  </si>
  <si>
    <t>The Ethics Commission is empowered by law to study criminal law concerning public officials and report its finding and recommendations to the state Legislature each year. The report can include proposals to strengthen its ethics-enforcement mission.</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</si>
  <si>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House GOP members block bills to cap lending rates, Milan Simonich, The Santa Fe New Mexican, 4 February 2015, http://www.santafenewmexican.com/news/legislature/house-gop-members-block-bills-to-cap-lending-rates/article_64ad6ca8-aaba-58d1-9b33-e78aa74f2f69.html
'Payday loan' industry holds sway at Capitol as lawmakers push for reform, Milan Simonich, The Santa Fe New Mexican, 14 February 2015, http://www.santafenewmexican.com/news/legislature/payday-loan-industry-holds-sway-at-capitol-as-lawmakers-push/article_90c7a034-0723-58b8-abd9-6147173c564d.html</t>
  </si>
  <si>
    <t>The Secretary of State, as well as the bi-partisan State Election Commission, can conduct investigations and impose the sanctions authorized by state law for different types of election law violations. State law allows the Secretary of State to investigate and assess civil penalties against vendors of voting systems and electronic pollbooks. 
 The Election Division can conduct audits or investigations authorized by the Election Commission concerning the administration of election laws. Those investigations into voter registration violations or campaign finance violations must be carried out by at least two state employees, divided equally between the two major parties of the state.</t>
  </si>
  <si>
    <t>Ark. Code 7-6-201 (14-A), 203 (a-c, f),  "Campaign Financing," 1975
http://law.justia.com/codes/arkansas/2012/title-7/chapter-6/subchapter-2/section-7-6-201/
http://law.justia.com/codes/arkansas/2012/title-7/chapter-6/subchapter-2/section-7-6-203/
Act 1280 of 2015, "An Act to Amend the Ethics Laws of the State of Arkansas," Sections 5, 7, 2015; Ark. Code 7-6-203 
http://www.arkleg.state.ar.us/assembly/2015/2015R/Acts/Act1280.pdf</t>
  </si>
  <si>
    <t>Camber Thompson, Office of State Procurement Administrator, March 3, 2015, email interview.  
Tim Leathers, deputy director, Arkansas Depatment of Finance and Administration, February 4, 2015, telephone interview. 
Rep. Nate Bell, state representative, March 9, 2015, telephone interview. 
Matt Campbell, lawyer and blogger, Blue Hog Report, January 20, 2015, telephone interview. 
Bradley Phillips, lobbyist, Phillips Management and Consulting Service, founder and owner of Lobby Up, February 17, 2015, telephone interview.   
Max Brantley, Senior Editor Arkansas Times, January 20, 2015, telephone interview. 
“The Cake is a Lie: How DHS has rigged the Medicaid expansion bids in favor of HP,” Matt Campbell, Blue Hog Report, February 2, 2014
http://www.bluehogreport.com/2014/02/02/the-cake-is-a-lie-how-dhs-has-rigged-the-medicaid-expansion-bids-in-favor-of-hp/</t>
  </si>
  <si>
    <t>The auditor is independent and free from interference. The only way to get at her is through the budget process or the next election.  The auditor is free to audit  as she chooses without fear or favor. For example, the auditor recently completed an audit involving the state Department of Health and Human Services and concluded that an official there had hired friends and relatives for temporary jobs at inflated wages. The audit can be found at 
http://www.ncauditor.net/EPSWeb/Reports/Investigative/INV-2015-0401.pdf
The auditor's budget was cut back in 2009 as the recession hit, forcing staff cutbacks, but has been consistent over the last three to four years.</t>
  </si>
  <si>
    <t>Princeton and Rutgers Professor Richard Keevey, former New Jersey budget director, phone interview 2/12/15. 
Joe Perone, Treasury spokesman, 2/26/15 phone interview. 
NJ Spotlight statehouse reporter John Reitmyer, 3/2/15 phone interview. 
Registering to speak at a meeting: http://americansforprosperity.org/new-jersey/article/budget-hearings-schedule-registration-information/ 
WHERE, WHEN, AND WHY: ATTENDING A PUBLIC HEARING ON CHRISTIE'S NEW BUDGET by JOHN REITMEYER | NJ Spotlight, MARCH 5, 2015: http://www.njspotlight.com/stories/15/03/04/where-when-and-why-attending-a-public-hearing-on-christie-s-new-budget/ 
First N.J. budget hearing draws requests for more money for schools, the disabled, transportation: By Samantha Marcus | NJ Advance Media for NJ.com: http://www.nj.com/politics/index.ssf/2015/03/first_nj_budget_hearing_draws_requests_for_more_mo.html</t>
  </si>
  <si>
    <t>No such provision exists in the law.</t>
  </si>
  <si>
    <t>Title 16 Chapter 6 Article 1 - 905, Contribution limitations; civil penalty; complaint; reductions, http://www.azleg.state.az.us/FormatDocument.asp?inDoc=/ars/16/00905.htm&amp;Title=16&amp;DocType=ARS
Laws current as of March 30, 2015.</t>
  </si>
  <si>
    <t>Byron Schlomach, Goldwater Institute Center for Economic Prosperity Director, telephone interview 3/2/15
Jim Small, Arizona News Service Editor, telephone interview, 5/17/2015
Final Decision and Order Magellan Health Services of Arizona Inc. vs. Arizona Department of Health Services, Footnote 1, Accessed May 7, 2015, http://assets.bizjournals.com/phoenix/pdf/ADOA%20RBHA%20decision.pdf
Food-safety reform weighed in Maricopa County, Michelle Ye Hee Lee, The Arizona Republic, Mar 8, 2014, Accessed May 7, 2015, http://archive.azcentral.com/community/phoenix/articles/20140307food-safety-reform-weighed.html</t>
  </si>
  <si>
    <t>The New York comptroller's office operates independently, with no evidence it seeks to curry favor or avoid political entanglements. 
 Under Thomas DiNapoli's leadership, the office has, for example, been involved in discussions to limit legislators' per diem pay and has issued audits critical of a range of state agencies. There is no evidence other officials pressure the comptroller to avoid investigations or ignore wrongdoing.
 In April 2015, DiNapoli announced that his office had identified more than $500 million in Medicaid waste by New York's Department of Health and others over four years. A July 2014 audit criticized the financial structure of the Olympic Regional Development Authority. And a March 2014 audit found inadequate tracking of equipment used by the Division of Homeland Security and Emergency Services during Superstorm Sandy.</t>
  </si>
  <si>
    <t>A.S. 15.13.074, Prohibited Contributions , 2014, (http://www.legis.state.ak.us/basis/statutes.asp#15.13.074); 
A.S. 15.13.070, Limitations On Amount of Political Contributions, 2014 (http://www.legis.state.ak.us/basis/statutes.asp?title=15#15.13.070); 
Jan. 30, 2015, Alaska Public Offices Commission, "FAQ on Contribution Limits" (http://doa.alaska.gov/apoc/faqs/faq-contribution-limits.html)</t>
  </si>
  <si>
    <t>Stephen Norton, New Hampshire Center for Public Policy Studies, executive director, Feb. 3, 2015, Lowell, Mass., phone 
Neal Kurk, New Hampshire General Court Joint Finance Committee and Fiscal Committee, state representative and committee chairman, January 30, 2015, Lowell, Mass., phone
Lou D’Allesandro, New Hampshire legislature, Democrat senator, vice chairman Senate Ways and Means Committee, member Joint Fiscal Committee, Feb. 3, 2015, Lowell, Mass., phone
At hearing on N.H. state budget, dozens seek more money for favorite programs, Ben Leubsdorf, March 8, 2013
http://www.concordmonitor.com/home/4869751-95/budget-state-committee-hassan
CHINS program, all but eliminated in 2011 budget, is coming back in a new form, Ben Leubsdorf, Concord Monitor, June 30, 2013, http://www.concordmonitor.com/home/7149650-95/chins-program-all-but-eliminated-in-2011-budget-is-coming-back-in-a-new</t>
  </si>
  <si>
    <t>Alabama Elections, Title 17, Chapter 5, Section 15, 2010, amended in 2013. http://alisondb.legislature.state.al.us/alison/codeofalabama/1975/coatoc.htm, accessed Feb. 19, 2015.
Alabama Democratic Conference, et al. v. Strange, et al., 5:11-cv-02449-JEO 2013. http://www.ago.alabama.gov/news/386.pdf, accessed Feb. 19, 2015.</t>
  </si>
  <si>
    <t>Alabama requires anyone who lobbies for pay or as part of their job to register with the Ethics Commission as a lobbyist. The registration forms must be filed annually by Jan. 31 or within 10 days of the time they start lobbying. 
Lobbyist liaison Vicky Manning said lobbyists do register with the Ethics Commission within a few days of starting to lobby. There were no violations of this provision during the study period. 
Registration forms include the lobbyists name and address, a list of subjects on which they lobby and a list of their clients.</t>
  </si>
  <si>
    <t>Phone interview 1/20/15 with Michael Stewart, chief principal research analyst, Legislative Counsel Bureau.
Email 1/21/15 from Nevada political writer Jon Ralston 
Interview 1/19/15 with Sandi Chereb, Las Vegas Review-Journal political reporter, Carson City.
---
Peer Reviewer source:
http://www.rgj.com/story/news/2015/05/31/hansen-lashes-tax-opposition-dwindles/28278379/</t>
  </si>
  <si>
    <t>Feb. 18, 2015 email interview with Jason Soza, State of Alaska chief procurement officer; 
March 24, 2015, phone interview with Associated General Contractors of Alaska executive director John MacKinnon;
"Suspended city official says he acted in Bethel's best interest," Alaska Dispatch News, March 10, 2015 (http://www.adn.com/article/20140510/suspended-city-official-says-he-acted-bethels-best-interest);</t>
  </si>
  <si>
    <t>A 100 score is earned if lobbyists register before or within five days of initial lobbying activity. Forms provide detailed information, such as name of employer, lobbied issue, or bill number(s).
A 50 score is earned if lobbyists register about 10 days after initial lobbying activity and/or occasionally forms lack detailed information. 
A 0 score is earned if lobbyists register 20 or more days after initial lobbying activity and/or registrations generally lack detailed information.</t>
  </si>
  <si>
    <t>Because the state auditor's office is a separate agency headed by an elected state official it is largely protected from influence by the governor or state lawmakers. In addition, almost all of the audits are conducted by independent, contracted public accountants, then reviewed by the auditor's office.</t>
  </si>
  <si>
    <t>Mike Calvert, director, Legislative Fiscal Office, phone interview, April 9, 2015
Renee Fry, executive director, Nebraska Open Sky Institute, in-person interview at institute, March 27, 2015
Nebraska Legislature website, The Budget Process, accessed April 28, 2015;  http://nebraskalegislature.gov/about/budget_process.php
Lincoln Journal Star, JoAnne Young, "Property Taxes Draw Most Attention at First Tax Reform Hearing," Sept. 13, 2013; 
http://journalstar.com/legislature/property-taxes-draw-most-attention-at-first-tax-reform-hearing/article_76f1d446-95d4-5847-8cbc-3fb99cc168e0.html</t>
  </si>
  <si>
    <t>Phil Rawls, former government reporter, the Associated Press, June 2, 2015, telephone interview.
Qualification of Judges, Alabama Appellate Courts, 2015. http://judicial.alabama.gov/appl_qual_elect_appt.cfm, accessed June 7, 2015.
“Should Alabama switch to appointed judges? Study argues it would improve economy,” Brendan Kirby, reporter, al.com, Nov. 18, 2014. http://www.al.com/news/index.ssf/2014/11/should_alabama_switch_to_appoi.html, accessed June 7, 2015.</t>
  </si>
  <si>
    <t>Michael Jones, Purchasing Department director, July 6, 2015, telephone interview.
John Carroll, former acting director of the Alabama Ethics Commission, May 1, 2015, telephone interview.
Jackie Graham, director of the Alabama Personnel Department, May 20, 2015, telephone interview. 
Phil Rawls, former government reporter, the Associated Press, June 2, 2015, telephone interview. 
Fiscal Procedures Manual, Chapter 4, Purchasing Procedures and Documents, Alabama Department of Finance, undated, http://purchasing.alabama.gov/pages/fiscal_proc.aspx, accessed July 6. 2015.</t>
  </si>
  <si>
    <t>Alaska Judicial Council Bylaws, http://www.ajc.state.ak.us/about/bylaws.html, last updated October 9, 2013
Aug. 13, 2015, in-person interview with Constitutional Convention delegate Vic Fischer
March 24, 2015, email from former Alaska Supreme Court Justice Walter Carpeneti</t>
  </si>
  <si>
    <t>The Audit Division operates largely without political interference. While the head of the Office of the Legislative Budget Assistant, of which the audit division is a part, is appointed by the legislature every two years, in practice the official is a long-serving public servant. The average tenure of the last three Legislative Budget Assistants was about 11 years. 
 The work of the Audit Division consists largely of financial and performance audits. The financial audits are conducted systematically on various government agencies and are generally initiated by the head of the budget office. The performance audits are initiated by the Legislative Performance Audit and Oversight Committee. Because the composition of the committee reflects the party in power, the performance audits can reflect different political priorities.
 For example, in 2013, the Audit Division undertook an investigation on the use of Electronic Benefit Transfer cards that grew out of concerns expressed by Republican legislative leaders about welfare abuse and fraud.
 However, by and large, the performance audits ordered by the legislative committee are not driven by partisanship. Other recent audit subjects include the Community Development Finance Authority and the Department of Health and Human Services’ Health Facility Licensing Unit.
 In addition, there is no evidence that the reports themselves are conducted with any political bias or interference. It bears noting that the EBT card report concluded that restrictions on how people use the cards, as proposed by some Republican legislators, would “likely be largely ineffective and difficult to enforce.”</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</si>
  <si>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Tennessean story “Tennessee high court considers identifying executioners” published online on Dec. 15, 2014 on the USA today website: 
http://www.usatoday.com/story/news/politics/2014/12/15/tennessee-execution-team/20431591/</t>
  </si>
  <si>
    <t>It's rare for courts in Washington to overturn or review executive decisions. However, if an executive action is properly and timely challenged on the grounds that it is inconsistent with a statute or the state constitution, the courts generally do not hesitate to review the action.
 The courts are not "afraid" of the other branches of government. One possible legal challenge might come in 2015 or later if Gov. Jay Inslee moves forward with a low-carbon fuel standard rule, said Jason Mercier, Director of the Center for Government Reform at Washington Policy Center.</t>
  </si>
  <si>
    <t>In general, public procurement officials recuse themselves from cases in which they may have a conflict of interest.
“There are times agency personnel recuse themselves,” said Wyoming Purchasing Manager Lori Galles. “That is certainly something state agencies consider and remove themselves if there’s a perception of a conflict or they’re obligated to.”
Bob Kuchera of the Wyoming Public Employees Association said he has never heard of, nor defended, any cases of conflict of interest when it comes to procurement officials.</t>
  </si>
  <si>
    <t>To avoid a conflict of interest, any employees who are involved in or believe they are about to become involved in a matter that could result in a conflict of interest should immediately notify their supervisor in writing. The supervisor must provide the employee with written advice/direction on how to resolve the matter, after consulting with the chain of command and/or department legal counsel as necessary. 
But it has proven difficult to verify whether this process exists in practice. Most recently, Communications Director Cullen Werwie said, "There is a general statewide policy and rules related to employee ethical matters, found in Ch. 19.45 (11) (a) and ER−MRS 24.04. The principles contained in those sections carry forward to procurement activities.  There is a heightened awareness of ethical considerations among those persons selected to participate within an evaluation committee for purposes of assessing competitive proposals for a procurement project.  To alert evaluators of this requirement, all evaluators must complete a form (DOA-3780) entitled: Assurance of Compliance with Procedural and Ethical Guidelines for Proposal Evaluation."  Werwie did not provide additional detail.
A recent case about the Camp Randall scoreboard raises questions on whether or not procurement is done in an ethical way. In this particular case, there is an alleged preference for a high offer that is unreasonable and was so confirmed by an outside consultant. However there is no evidence of failed recusals.</t>
  </si>
  <si>
    <t>Scott MacKay, Rhode Island Public Radio political reporter, Interview, Feb. 21, 2015, in person.
Ted Nesi, reporter, WPRI television, Interview, Feb. 25, 2015, phone.
Ed Fitzpatrick, Providence Journal political columnist, Interview, Feb. 6, 2015, phone.
---
Peer Reviewer Sources:
“Judge Taft-Carter Approves the Pension Settlement; Calls it Fair.” Tom Mooney, Providence Journal. June 9, 2015: http://www.providencejournal.com/article/20150609/NEWS/150609329</t>
  </si>
  <si>
    <t>Phone interview, Lynn Teague, S.C. League of Women Voters, April 30, 2015, e-mail
Phone interview, State Senator Brad Hutto, June 5, 2015
Phone interview, State Senator Vincent Sheheen, April 20, 2015
Phone interview, State Senator Larry Martin, August 7, 2015
For additional context:
James Lowell Underwood, The Constitution of South Carolina: The Relationship og the Legislative, Executive and Judicial Branches, University of South Carolina Press, 1986, p. 33.
Adam Beam, "Up to 100 S.C. candidates ordered off June ballots," The State, May 3, 2012</t>
  </si>
  <si>
    <t>In practice, lobbyists file detailed registration forms within a few days of initiating lobbying activity.</t>
  </si>
  <si>
    <t>Stan Adelstein, recently retired state senator, 18 March 2015, Rapid City, SD, in-person interview.
Zach Crago, former executive director of South Dakota Democratic Party, 3 April 2015, email.
Larry Long, circuit court judge, 8 April 2015, email.</t>
  </si>
  <si>
    <t>There are no known cases of public procurement officers being accused of conflicts of interest within the last three years, but the department does not keep records on their recusals and purchasing officials are not aware of any recusals due to potential conflicts of interest. 
State Purchasing Director Dave Tincher said the state has developed a form requiring contracting officers around the state to certify that they have no conflict of interest in any specific contract so that the state can prove they had been warned in case of a future problem. 
"There are no incidences to our knowledge where the contracting officer of an agency has refused to sign the non-conflict of interest form; however, should a situation arise in that case, the Purchasing Division would require another contracting officer from that agency to perform the evaluation and sign the non-conflict of interest form," said Diane Holley-Brown, communication director for the Department of Administration.
And the legislature’s Commission on Special Investigations is charged with ferreting out procurement fraud.
As another example of conflict of interest enforcement, the state transportation secretary reminded Department of Highways employees in late 2014 that the Ethics Law prohibits them or members of their immediate families from buying surplus, state-owned vehicles at public auctions due to an appearance of impropriety.</t>
  </si>
  <si>
    <t>Vijoy Chattergy, State of Hawaii, Employees’ Retirement System, chief investment officer, 13 February 2015, Honolulu, Hawaii, email
Minutes of the Regular Meeting of the Board of Trustees of the employees' Retirement System, 17 November, 2014, http://ers.ehawaii.gov/wp-content/uploads/2015/01/November-17-2014.pdf
Investment Policy, Guidelines and Procedures, Employees' Retirement System of the State of Hawaii, October 2014, http://ers.ehawaii.gov/wp-content/uploads/2012/10/ERS-Investment-Policy-Guidelines-Procedures-Manual-November-5-2014.pdf</t>
  </si>
  <si>
    <t>As one of five constitutional elected positions in Nebraska, the auditor answers ultimately to voters, not to the governor or other elected officials. This ostensibly ensures the office can operate free of political interference.
 However, the auditor's budget is subject to approval by the Legislature and governor, and this can create perceived or real impressions of interference. 
For example, Nebraska's governor, using his line-item veto, cut several hundred thousand dollars from the auditor's budget several years ago after the auditor had released several reports highly critical of the Department of Health and Human Services; although ultimately the money was restored by legislative action, the office's operations were affected for some months and the governor's move could set a precedent.</t>
  </si>
  <si>
    <t>West Virginia’s Constitution requires only that all judges must be residents of the state, that a circuit judge must have been licensed to practice law for five years and that a justice must be licensed to practice law for ten years. Both Circuit Court judges and Supreme Court justices are elected. All judges meet the merit requirements.</t>
  </si>
  <si>
    <t>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Pennsylvania Supreme Court strikes down controversial portions of Act 13, State Impact PA, Marie Cusick, 19 December 2013, http://stateimpact.npr.org/pennsylvania/2013/12/19/state-supreme-court-strikes-down-act-13-local-zoning-restrictions/
Applewhite v. Commonwealth, Judge Bernard L. McGinley ruling, Commonwealth Court, issued 14 January 2014, 
http://www.pacourts.us/assets/files/setting-647/file-3490.pdf?cb=a5ec29</t>
  </si>
  <si>
    <t>Jules Bailey, Former State Representative, Multnomah County Commissioner, Jan. 27, 2015, interviewed by phone.
"Oregon Supreme Court gets the facts on PERS reforms; can begin review of challenges" by Ted Sickinger (The Oregonian, 4/30/14)
http://www.oregonlive.com/business/index.ssf/2014/04/oregon_supreme_court_gets_the.html
Legality of PERS reforms gets dissected before Oregon Supreme Court" by Ted Sickinger (The Oregonian, 10/14/14)
http://www.oregonlive.com/business/index.ssf/2014/10/legality_of_pers_reforms_gets.html</t>
  </si>
  <si>
    <t>In Washington, all state judges are elected in nonpartisan races. The only requirement to run under the state constitution is that the candidate be admitted to the state bar. 
 As in all 50 states, the Washington Commission on Judicial Conduct acts on complaints of misconduct or disability. In addition, various attorney groups screen judicial candidates and post ratings for the public. The King County Bar Association, for instance, conducts a judicial evaluation survey and posts results online for candidates for state appellate courts and other races. 
 Another excellent neutral website, votingforjudges.org, rates judges, at least at the state Supreme Court and Court of Appeals level.</t>
  </si>
  <si>
    <t>Interview with Dr. Carolyn Bourdeaux, Director, Center for state and local finance, Georgia State University, March 6, 2015
E-mail from James A. Potvin, Executive Director, Employee Retirement System, February 9, 2015.
Employees Retirement System of Georgia Comprehensive annual report, 2014. 
http://www.ers.ga.gov/Docs/Formsandpubs/CAFR2014.pdf
Interview the Dave Williams, State Government Reporter, Atlanta Business Chronicle, March 6, 2015</t>
  </si>
  <si>
    <t xml:space="preserve">The Legislative Audit Committee is the only committee required by the Montana Constitution. That fact helps maintain the auditor's independence because it is not at risk of losing funding for political reasons. The committee hears the auditor's reports and ensures that agencies are following up on recommendations.
The audit committee's political membership is balanced and the audit office shows no preference for hearing one party's concerns more than another's. Agencies often concur with the auditor's recommendations, though sometimes there are respectful disagreements. 
The auditor is housed in the legislature and reports to the legislative audit committee. However, that committee does not direct that auditor's work and the auditor acts independently from the legislature. 
Staff are longstanding civil servants. The current auditor has had the job for 7 years though she has worked in the office for 27. Other staff have been in their jobs from 13 to more than 25 years. </t>
  </si>
  <si>
    <t>In 2013, the Washington legislature introduced a bill to crack down on fraud and other mismanagement at the Office of Minority and Women Business Enterprises. The legislation was spurred in part by discovery that the office's former director, Cathy Canorro, had given A $65,000 no-bid consultant’s contract to a longtime friend. 
 The state Department of Enterprise Services (DES), which oversees procurement programs, said its employees are expected to recuse themselves from any ethically problematic situations, whether real or perceived. In one case, a DES employee recused herself from working on a contract because she had worked at a company involved with the contract, and her husband still did work there.</t>
  </si>
  <si>
    <t>The judges in Virginia district, circuit, appeals and supreme courts have training as attorneys, bar admission and frequently were litigators first. 
Beyond legal training and bar admittance, vetting judicial candidates works differently in different regions of the state.  In Northern Virginia, members of the local bar associations interview judicial candidates and vote on rankings that are delivered to members of the local delegation. Then the delegation members consider the individuals recommended by the local bars.
Most of the local bar associations have an informal procedure for evaluating judicial candidates for the members of the General Assembly. Most legislators do not get involved in the local bars' process. And some delegations have decided to use local screening or nominating committees for judicial candidates to review qualifications and make recommendations. 
Candidates are submitted to the House and Senate Committees for Courts of Justice, which determine whether each individual is qualified for judicial office. The committees do not determine rank. The list of qualified candidates is made and given to each house of the General Assembly. The candidate who receives the most votes in each house is elected. In the Senate, all senators representing a circuit must unanimously nominate a candidate. If no one is nominated by the senators from that circuit, any senator may make a nomination on the floor.
When being considered for re-appointment, the judicial performance reviews are considered. Judge evaluations made by lawyers who practice before them were made public for the first time in 2014 as they were reviewed by legislators. Several judges said they were not favored by lawyers, possibly because they are women. Two of the lowest-ranked judges out of the 19 available for re-appointment were minority women.
The Daily Press article also points out several potential conflicts of interest with possible judicial appointments and Senate Majority Leader Thomas Norment, R-James City. One was an attorney representing a rival defendant in a criminal case. Another was a good family friend whose name was added late to the list.</t>
  </si>
  <si>
    <t>Randy Krehbiel, veteran Tulsa World political reporter, in-person interview 2/4/15 11 a.m. 
Rep. Emily Virgin, Oklahoma House of Representatives, email interview 2/4/15
Oklahoma AG defends Ten Commandments momument's constitutionality, Oklahoman newspaper article by Randy Ellis. 5/8/2015
http://newsok.com/oklahoma-attorney-general-defends-ten-commandments-monuments-constitutionality/article/5417541
"Critics blame legislative memory loss for overturned state laws," Tulsa World article by Barbara Hoberock, appeared in Oklahoman newspaper, 9/3/13. 
http://www.oklahoman.com/article/3878780
"Judge issues mixed ruling on abortion-inducing drug law," 10/23/14 Tulsa World article by Barbara Hoberock 
http://www.tulsaworld.com/news/capitol_report/judge-issues-mixed-ruling-on-abortion-inducing-drug-law/article_07469c8e-05e5-5507-90cd-e04209997e3f.html
"State of Oklahoma owes $303,333 in plaintiffs' legal fees over Sharia law case," 5/19/14 Oklahoman newspaper article by Rick Green. 
http://newsok.com/state-of-oklahoma-owes-303333-in-plaintiffs-legal-fees-over-sharia-law-case/article/4835274/?page=1</t>
  </si>
  <si>
    <t>Under the Vermont Department of Buildings and General Services Conflict of Interest Policy, one way to resolve a conflict of interest is “removal of the employee from the conflicting … job responsibility…” That would be recusal. But the conflict could also be resolved if an immediate supervisor determines “that a possible conflict of interest is not a conflict,” or it the supervisor simply grants a waiver, though in that case the BGS Commissioner would have to be informed in writing, and could overrule the supervisor.
 Within the time period of this study, there are no records of either recusals or waivers.
 Paul Burns, the Executive Director of Vermont Public Interest Research Group, said neither VPIRG nor any other watchdog agency had anything close to the resources that would be required to probe whether every civil servant recuses him/herself whenever a potential conflict of interest loomed. But, he added, that he had no evidence that workers or their supervisors were not adhering to the laws.</t>
  </si>
  <si>
    <t>Wyoming Statutes Title 28, Chapter 7, Article 1, Lobbyists, Section 101 (c) Registration; reports, 1998
http://legisweb.state.wy.us/statutes/statutes.aspx?file=titles/Title28/T28CH7.htm</t>
  </si>
  <si>
    <t>Dena Potter, spokeswoman for Department of General Services(DGS), said there is no formal process for recusal, so DGS cannot track when state employees recuse themselves.
There have been no reports in the research period of procurement officials failing to recuse themselves when they may have a conflict of interest.
In the procurement law, immediate family includes parents, siblings and others in their household.</t>
  </si>
  <si>
    <t>As an elected office that is often used as a springboard to the governor's office, the position of state auditor has never been more evidently complicated with political pressure than now. On February 26, 2015, state auditor Tom Schweich committed suicide in his home in St. Louis. Many friends and colleagues reported that Schweich was struggling with an alleged “whisper campaign,” attempting to inaccurately identify him as Jewish, in the course of his gubernatorial campaign leading to the 2016 elections. Schweich's spokesman, Robert Jackson, committed suicide a month later, writing in a suicide note that the motivation was his impending unemployment.
Schweich evidently attempted to prevent any appearance of political drama by recusing himself from the audit of the attorney general's office, performed just before his death, “to avoid any appearance of a conflict of interest.” The attorney general is also running for the governor's office in 2016.
Schweich's audits were well known for being thorough and evident of his commitment to accountability.
---
Peer Reviewer Comment: Agree.
While Schweich did recuse himself from audits that involved potential conflicts, the fact that the position is an elected office, and therefore the beneficiary of political donations, has raised questions about his independence over the years.</t>
  </si>
  <si>
    <t>Regulation of Lobbying, Wis. Stats. 13.64(2) (1995)
http://docs.legis.wisconsin.gov/1995/statutes/statutes/13/III/62/11m</t>
  </si>
  <si>
    <t>In Vermont, the courts review the actions of the other two branches of government if someone challenges a statute or a decision of the executive. The occurrence is rare, however. The judiciary does not depend on the executive (or the legislature) to initiate a legal review, but neither does it do so on its own. Somebody first has to sue. 
The Attorney General, on the other hand, will offer advisory opinions when asked by either the Legislature or the Governor, or sometimes even when not asked. The judiciary is nonpartisan in that judges, once in office, do not engage in partisan activities. But Supreme Court justices and other state judges are appointed by elected politicians.</t>
  </si>
  <si>
    <t>Registration of lobbyists, RCW 42.17A.600, 2010;
 http://apps.leg.wa.gov/rcw/default.aspx?cite=42.17A.600
 Public Disclosure Commission Lobbyist Employer Reporting Instructions 
 http://www.pdc.wa.gov/archive/filerassistance/manuals/pdf/2015/2015ManLobEmp.pdf</t>
  </si>
  <si>
    <t>West Virginia Code 6B-3-2 Registration of Lobbyists. Complete through 2014.
 http://www.legis.state.wv.us/WVCODE/ChapterEntire.cfm?chap=06b&amp;art=3&amp;section=2#03</t>
  </si>
  <si>
    <t>The judiciary reviews executive actions only when a lawsuit has been filed arguing against the policy or executive action. Those cases would be heard in circuit court first, then could be appealed to the Court of Appeals and State Supreme Court. 
There were no documented lawsuits against governor's actions during the research period. The court has represented that it is non-partisan.</t>
  </si>
  <si>
    <t>Recusals are infrequent, but when they do occur records would be included in the file of the particular bid. There is no compiled list of recusals. There has been vendor complaints and again these complaints would be included in the specific procurement file. There is no centralized list or compilation of complaints. Kent Beers, Utah Chief Procurement Officer, has verified that both recusals and complaints have occurred and that the records are available through a public records request. A copy of one complaint was provided.</t>
  </si>
  <si>
    <t>2 VSA 263, Registration of Lobbyists (2013) 
 http://legislature.vermont.gov/statutes/section/02/011/00263
 Sec. State Jim Condos, pesonal interview Jan. 6, 2015.
 Kevin Ellis Lobbyist, personal interview Jan. 15, 2015.
 Guide to Vermont's Lobbying, Registration and Disclosure Law 8/27/2014, accessed April 20, 2015.
 https://www.sec.state.vt.us/media/586849/2014-Updated-Lobbying-Guide.pdf</t>
  </si>
  <si>
    <t>Quinton Nyman, Montana Public Employees Association, Executive Director, 26 February 2015, Helena, Montana, Email
Dave Boyher, Legislative Services Division, Office of Research and Policy Analysis, 20 February 2014, Director, Helena, Montana, Telephone
Testifying before a committee, http://leg.mt.gov/css/About-the-Legislature/Lawmaking-Process/testify.asp
All amendments to general fund budget defeated, Greg Hertz, Flathead News Group, 1 April 2015, http://www.flatheadnewsgroup.com/bigforkeagle/all-amendments-to-general-fund-budget-defeated/article_9af26478-d88b-11e4-a054-ab340e09907a.html
Minutes, Montana House of Representatives, Committee on Appropriations, 6 March 2015, http://leg.mt.gov/bills/2015/Minutes/House/150306APH_Hm1.pdf</t>
  </si>
  <si>
    <t>Code of Virginia, Title 2.2, Section 422. 1994. http://law.lis.virginia.gov/vacode/title2.2/chapter4/section2.2-422/</t>
  </si>
  <si>
    <t>All five Supreme Court justices and all 26 state trial judges (there are supposed to be 30, but there are now four vacancies) are experienced attorneys.</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</si>
  <si>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
Heidi Kolkmeyer, staff for Senator Ron Richard, Jefferson City, Missouri, 20 April 2015, interview by phone.
Ron Berry, chief of staff for Senator Paul LeVota, Jefferson City, Missouri, 20 April 2015, interview by phone.</t>
  </si>
  <si>
    <t>Lobbyist Disclosure and Regulation Act, Utah Code 36-11, Amended by Chapter 325, 2010 General Session, http://le.utah.gov/xcode/Title36/Chapter11/36-11.html?v=C36-11_1800010118000101. 
Lobbyist, principal, and government officer financial reporting requirements, Utah Code 36-11-201, http://le.utah.gov/xcode/Title36/Chapter11/36-11-S201.html?v=C36-11-S201_1800010118000101.</t>
  </si>
  <si>
    <t>The judiciary reviews executive and legislative actions through court challenges. These challenges may be brought from the legislative branch (both state and federal) or from aggrieved citizens. 
There is a record of such cases. For example, the Utah Republicans are challenging the Legislature and governor that changes the way candidates may appear on a primary election ballot. A bill, SB54, now allows candidates to bypass the neighborhood caucus and party convention system and instead get on the ballot by gathering voters' signatures.. The Utah Republican Party didn't convince a court to issue a preliminary court injunction. The law is set to go into effect for the 2016 election.
During the review period, the most high-profile case was Kitchen v. Herbert, where a same-sex couple challenged the state policy on banning same-sex marriages in the federal court system. The U.S. Supreme Court eventually denied a petition for certiorari.</t>
  </si>
  <si>
    <t>Procurement practices came under extensive scrutiny in the 2015 Legislature following allegations of lax oversight and conflicts of interest involving contracts at the Texas Health and Human Services Commission.  
An investigation by the Austin American-Statesman revealed that Jack Stick, while serving as  general counsel for the Texas Health and Services Commission, steered Medicaid fraud contracts totaling $110 million to 21CT, an Austin data analytics firm whose lobbyist was Stick’s former business partner. The disclosures resulted in a criminal investigation, a $90 million contract cancellation, and an inquiry by a governor-appointed strike force that denounced the 21CT deal as a "policy fiasco."  
 Six HHSC employees, including Stick, either resigned or were placed on administrative leave. HHSC Executive Commissioner Kyle Janek, whose leadership came under constant attack in the aftermath of the 21CT deal, resigned on June 5, 2015. 
 The Health and Human Services Commission was also criticized for a poorly managed telecommunications contract that grew from $47.9 million in 2008 to $105 million by September of 2013.  A state audit in December 2014 reported that two HHSC employees who managed the contract formerly worked for AT&amp;T and found that the agency “did not comply with certain conflict of interest requirements.”  
Officials at the major contracting agencies, the Comptroller of Public Accounts and the tech-oriented Department of Information of Resources, say procurement officers stringently comply with recusal policies to withdraw from projects in which they may have an interest.  
Priscilla Pipho, chief customer officer for the Department of Information Resources, said Section 2054.022 of the Government Code also has  a “strictly enforced’’ separate conflict of interest mandate applying to DIR officials. 
But a four-member strike force commissioned by Gov. Greg Abbott to look into HHSC contracting concluded in March 2015 that the purchase of the Medicaid fraud detection from 21CT by the HHSC’s Office of Inspector General “skirted the limits of permissibility under state law” and “produced skepticism concerning state contracting and procurement policies in general that could affect the state for years to come.”   
The strike force report said the 21CT problems, when coupled with other troubled HHSC contracts, “raised even larger concerns about other contracting failures the agency has experienced in recent years” and “go far beyond an isolated case of bad judgment and lax procedures.”</t>
  </si>
  <si>
    <t>Comprehensive Governmental Ethics Reform Act, 2006, Tenn. Code Ann. § 3-6-302(a)(2)
 http://search.mleesmith.com/tca/03-06-0302.html</t>
  </si>
  <si>
    <t>Texas Government Code, Title 3. Legislative Branch, Subtitle A (Legislature), Chapter 305 (Registration of Lobbyists.), Effective as amended, Sept. 1, 2009
http://www.statutes.legis.state.tx.us/Docs/GV/htm/GV.305.htm</t>
  </si>
  <si>
    <t>Mary Hartnett, Executive Director, Commission of Deaf, DeafBlind and Hard of Hearing Minnesotans, 18 March 2015, Minneapolis, phone interview.
Mark Haveman, Executive Director, Minnesota Center for Fiscal Excellence, 20 March 2015, St. Paul, Minnesota, phone interview 
Waiting for forecast: Dayton’s budget garners mixed community reaction, 10 February 2015, Staff, Access Press, http://www.accesspress.org/blog/2015/02/10/waiting-for-forecast-daytons-budget-garners-mixed-community-reaction/</t>
  </si>
  <si>
    <t>S.C. Code 2-17-20 (G)
http://www.scstatehouse.gov/code/t02c017.php</t>
  </si>
  <si>
    <t>There is no automatic judicial review of the executive branch, but laws passed by the Legislature and signed by the governor are often reviewed in court through lawsuits filed by people with standing in the case, those who are affected by the laws.  
“There is very often litigation over either the constitutionality or the meaning of a statute that the legislature passed,” said former Texas Supreme Court Chief Justice Wallace Jefferson. The lawsuits can be “all over the map,” said Jefferson, touching on legislation involving school finance, workers compensation in the labor code, tax questions related to appraisals, water rights, oil and gas questions and other issues.</t>
  </si>
  <si>
    <t>Bob M. Dearing - Copiah-Lincoln Community College faculty member and former state senator: e-mailed answers to questions March 28, 2015
Elizabeth Crowell - lobbyist for Common Cause Mississippi: e-mailed answers to questions April 17, 2015
News article: Miss. colleges and universities seek more money - The Associated Press -  Oct. 1, 2014: http://www.clarionledger.com/story/news/2014/10/01/miss-colleges-and-universities-seek-more-money/16559769/</t>
  </si>
  <si>
    <t>South Dakota Codified Laws, Title 2, Chapter 12, “Lobbyists,” Section 3, adopted 1957, last amended 2011, http://legis.sd.gov/Statutes/Codified_Laws/DisplayStatute.aspx?Type=Statute&amp;Statute=2-12-3.</t>
  </si>
  <si>
    <t>The judiciary does review the actions of the executive branch, but somebody has to file a lawsuit first. Most of the litigation against the executive branch is in the federal court, said Tom Humphrey, a veteran statehouse reporter who writes for the Knoxville News Sentinel. The federal court has overseen a consent decree involving the state Department of Children's Services. There have been several federal lawsuits filed against officials who run TennCare, the state's Medicaid program. A group of protesters sued the governor in federal court after state troopers arrested Occupy Nashville demonstrators from Legislative Plaza.
A review of Tennessee Supreme Court decisions from January 2013 to Jan. 31, 2015, shows few instances where the state's highest court even heard cases involving the Bill Haslam administration. 
It's hard to say whether it's efficient government or by design as to why the courts simply don't get involved more often, said Andrea Zelinski, a reporter with the Nashville Scene. 
Tennessee's appellate courts have long been considered the least partisan branch of government. When Republican Lt. Gov. Ron Ramsey led an effort in 2014 to unseat three Democrats on the Tennessee Supreme Court, a bipartisan group of lawyers including several prominent Republicans, successfully fought off the challenge. They argued that outside money shouldn't determine who sits on the Supreme Court and that justice shouldn't be for sale. And Haslam, a Republican, said he would not join GOP-led efforts to oust the Democrats. The state supreme court was made up of three Democrats and two Republicans.</t>
  </si>
  <si>
    <t>RI General Laws § 22-10-6, covering registration, passed in 1988, can be found here:
http://webserver.rilin.state.ri.us/Statutes/TITLE22/22-10/22-10-6.HTM
RI General Laws § 42-139, covering executive branch lobbying and passed in 2004, can be found here: 
http://webserver.rilin.state.ri.us/Statutes/TITLE42/42-139/42-139-4.HTM</t>
  </si>
  <si>
    <t>The commission’s statutory authority permits it to propose and publish rules and regulations pursuant to its enabling legislation to carry out is mandate and govern internal proceedings.   
According to Ch. 268B, Section 3. "The commission shall: (a) prescribe and publish, pursuant to chapter 30A, rules and regulations: (1) to carry out this chapter, including rules governing the conduct of proceedings hereunder; and (2) to carry out chapter 268A; provided, however, that the rules and regulations shall be limited to providing exemptions from the provisions of sections 3 to 7, inclusive, sections 11 to 14, inclusive, sections 17 to 20, inclusive, and section 23 of said chapter 268A;"
The Commission on Judicial Conduct, however, has no such authority.</t>
  </si>
  <si>
    <t xml:space="preserve">State Sen. Steve Bieda, phone interviews, March and April, 2015
Senate Appropriations Committee website  http://www.senate.michigan.gov/committee/approps.html                                                  
House Appropriations Committee website  http://www.house.mi.gov/publiccommitteeschedule/                                                            </t>
  </si>
  <si>
    <t>Pennsylvania Lobbying Disclosure Law, 2006, Title 65 (Public Officers), Section 13A04 (Registration), http://www.legis.state.pa.us/cfdocs/legis/LI/consCheck.cfm?txtType=HTM&amp;ttl=65</t>
  </si>
  <si>
    <t>West Virginia Code 3-8-12(f) limits donations from political action committees to individual candidates and to political parties to $1,000 per election. There are no limitations, however, on supporting or opposing ballot issues, including constitutional amendments, according to 3-8-12(p).
 3-8-12 (f) states, "Except as provided in section eight of this article, a person may not, directly or indirectly, make any contribution in excess of the value of $1,000 in connection with any campaign for nomination or election to or on behalf of any statewide office, in connection with any other campaign for nomination or election to or on behalf of any other elective office in the state or any of its subdivisions, or in connection with or on behalf of any person engaged in furthering, advancing, supporting or aiding the nomination or election of any candidate for any of the offices.
 3-8-1(a) (20) defines "Person" as "an individual, corporation, partnership, committee, association and any other organization or group of individuals."</t>
  </si>
  <si>
    <t>Ohio Revised Code 121.62 A, Initial registration statement, updating information, 2003 (last amended March 29, 2007): http://codes.ohio.gov/orc/121.62 
 Online renewal reminder: http://www.jlec-olig.state.oh.us/?p=3226 
 Ohio Revised Code 101.92 A, Retirement system lobbyists and employers, registration statements, fees, review, 2004 (last amended March 29, 2007): http://codes.ohio.gov/orc/101.92 
 Ohio Revised Code 101.72 A, Contents of initial registration statement, 2003, (last amended March 29, 2007): http://codes.ohio.gov/orc/101.72</t>
  </si>
  <si>
    <t>Ethics Commission Rules, 74E O.S. Appendix I, rule 5.5
http://www.oklegislature.gov/osstatuestitle.html
https://drive.google.com/file/d/0B0BgaBXva60WOXJDaEs0UDdFQms/view</t>
  </si>
  <si>
    <t>Oregon Revised Statutes Chapter 171 - State Legislature, Section 171.740 (1973).
https://www.oregonlegislature.gov/bills_laws/lawsstatutes/2013ors171.html</t>
  </si>
  <si>
    <t>The Maine Ethics Commission is mandated by law to “solicit suggestions” to bolster its mission, then “to review the suggestions and…submit legislation within 90 days of the general election based on those suggestions or on proposals by individual members of the commission or its staff.” 1 § 1009
However, the commission only oversees the legislative branch.</t>
  </si>
  <si>
    <t>Lobbyist registration procedure. (1933 revised 2013) NC GS 120C-200.http://www.ncleg.net/gascripts/statutes/statutelookup.pl?statute=120C</t>
  </si>
  <si>
    <t>There has been no need for judicial reviews in recent years, but past events show that the judiciary will step in when necessary to review executive actions or issue advisory opinions. 
The most relevant current example is a pending court case reviewing the constitutionality of a 2011 pension law supported by the governor and passed by the General Assembly. In April 2014, the Superior Court denied a motion to dismiss the case submitted by the then Governor Lincoln Chafee and Treasurer Gina Raimondo, who succeeded Chafee as governor in January 2015. 
---
Peer Reviewer Comment: Agree.
In June 2015, RI Superior Court Judge Sarah Taft-Carter approved a settlement of the pension-law case that Researcher cites.</t>
  </si>
  <si>
    <t>North Dakota Century Code, § 54-05.1-03, 1975 to 2011,  http://www.legis.nd.gov/cencode/t54c05-1.pdf.</t>
  </si>
  <si>
    <t>The S.C. Supreme Court isn't proactive when it comes to judicial review, but it does take up cases when there is a suit against the governor. Last year, the Court overruled the Governor’s attempt to defund the 1971 Certificate of Need statute, which requires that hospitals need authorization by the S.C. Department of Health and Environmental Control before expanding or building facilities. This year, the justices – against the Governor’s wishes -- upheld a ruling that the state must improve education in rural schools.
In 2011, for example, the Supreme Court refused to let the Governor order the General Assembly back into session.</t>
  </si>
  <si>
    <t>A November 2013 performance audit of the Department of General Services, which is over the Central Procurement Office, found a number of problems, including a controversial contract with a company that manages state properties. But that audit did not document any problems with employees failing to recuse themselves. In fact, it said that the department had rectified a problem cited in a 2011 audit, where employees had not all signed conflict of interest statements.
 Beginning in 2010, Tennessee began an overhaul of how the state purchases goods and services, which included more stringent mechanisms for weeding out conflicts of interest. New legislation mandated a central office that would have oversight of the procurement process. It also created a procurement commission, advisory council on state procurement and a state protest committee. 
 “Part of that reform process included a comprehensive and detailed process for conflicts of interest for public officials in the procurement process, “ said Darwin A. Hindman III, a Nashville attorney who is an expert in procurement law. 
 As part of the reform, he said, the state government has created very thorough instructions, guidelines and rules that say when you must recuse yourself.
 The policies regulating conflicts of interest and recusal are well established, said David Roberson, a spokesman for the Department of General Services. “At the state and department level, there’s a business ethics and conflict of interest policy. The Central Procurement Office and state law have safeguards in place to ensure (recusal) happens.”</t>
  </si>
  <si>
    <t>New York Legislative Law Section 1-E, subsection a(3), amended 2007, http://www.jcope.ny.gov/about/lob/LEGISLATIVE%20LAW%20ARTICLE%201a.pdf</t>
  </si>
  <si>
    <t>NMSA &gt; CHAPTER 2 Legislative Branch &gt; ARTICLE 11 Lobbyist Regulation &gt; 2-11-3. Registration statement to be filed; contents; modification to statement. (1993) 
 http://public.nmcompcomm.us/nmnxtadmin/NMPublicLink.aspx?jd=2-11-3</t>
  </si>
  <si>
    <t>Pennsylvania courts – the state's Supreme Court in particular – are not considered models for other states or for the advancement of personal liberties. Their reputation is largely a conservative one, less in the political sense and more for their reluctance to upend the governing power structure. Candidates for judge and justice at all levels are elected and must declare a political party.
Even when Pennsylvania courts decide against those in power or strike down executive decisions, they typically do not break new ground and do not establish precedent that could spread to other states.
Which is not to say that they avoid all matters of import or always rule with those in power. One of Gov. Tom Wolf's first official actions after being sworn in was to fire the state's Office of Open Records chief, who had been appointed by the previous governor shortly before his term expired. Wolf considered the appointment a breach of protocol and the spirit of law. 
A divided panel of Commonwealth Court judges ruled in June 2015 that Wolf did not have the authority to reverse the appointment, which the governor has pledged to appeal.</t>
  </si>
  <si>
    <t>The Illinois State Board of elections has the authority to initiate investigations and impose sanctions for any violations of the election code. The board can also hire investigators. 
(10 ILCS 5/9-18) (from Ch. 46, par. 9-18) 
    Sec. 9-18. The Board may hold investigations, inquiries, and hearings concerning any matter covered by this Article, subject to such rules and regulations as the Board may establish. In the process of holding such investigations, inquiries, and hearings, the Board may administer oaths and affirmations, certify to all official acts, issue subpoenas to be authorized by a vote of 5 members of the Board, compel the attendance and testimony of witnesses, and the production of papers, books, accounts, and documents. Hearings conducted by the Board shall be open to the public. 
According to the Illinois State Board of Elections website, “all claims of irregularity or fraud in any Illinois election presented to the Board are carefully and thoroughly investigated”.
(10 ILCS 5/9-23) (from Ch. 46, par. 9-23) 
Sec. 9-23. Whenever the Board, pursuant to Section 9-21, has issued an order, or has approved a written stipulation, agreed settlement or consent order, directing a person determined by the Board to be in violation of any provision of this Article or any regulation adopted thereunder, to cease or correct such violation or otherwise comply with this Article and such person fails or refuses to comply with such order, stipulation, settlement or consent order within the time specified by the Board, the Board, after affording notice and an opportunity for a public hearing, may impose a civil penalty on such person in an amount not to exceed $5,000; except that for State officers and candidates and political committees formed for statewide office, the civil penalty may not exceed $10,000. For the purpose of this Section, "statewide office" and "State officer" means the Governor, Lieutenant Governor, Attorney General, Secretary of State, Comptroller, and Treasurer. 
    Civil penalties imposed on any such person by the Board shall be enforceable in the Circuit Court. The Board shall petition the Court for an order to enforce collection of the penalty and, if the Court finds it has jurisdiction over the person against whom the penalty was imposed, the Court shall issue the appropriate order. Any civil penalties collected by the Court shall be forwarded to the State Treasurer. 
    In addition to or in lieu of the imposition of a civil penalty, the board may report such violation and the failure or refusal to comply with the order of the Board to the Attorney General and the appropriate State's Attorney.
(Source: P.A. 93-615, eff. 11-19-03.)</t>
  </si>
  <si>
    <t>Illinois Freedom of Information Act, 5 ILCS 140, Sec. 9.5. , Aug. 26, 2011 http://www.ilga.gov/legislation/ilcs/ilcs3.asp?ActID=85&amp;ChapterID=2
Illinois Freedom of Information Act Frequently Asked Questions by the Public, accessed 2/11/15, (http://www.illinoisattorneygeneral.gov/government/FAQ_FOIA_Public.pdf).</t>
  </si>
  <si>
    <t>Idaho Code Section 9-343, Proceedings to Enforce Right to Examine, 1990
 http://legislature.idaho.gov/idstat/Title9/T9CH3SECT9-343.htm
Idaho Code Section 9-339(4), Response to Request for Examination of Public Records, 1990
http://legislature.idaho.gov/idstat/Title9/T9CH3SECT9-339.htm</t>
  </si>
  <si>
    <t>Various sources consulted  who cover state government could not think of any example of the judiciary declining to review executive actions for apparently political reasons. There are no examples of the judiciary acting outright partisan. 
It has to be noted however that judges are appointed by the governor in Oregon and often times afterwards elected, a situation that could neutralize the intended effect of oversight, particularly in a one-party state, as Oregon is. 
One example that does not discredit the judiciary or puts its function under scrutiny but exemplifies how important it is that checks and balances are executed through the various branches is the following example: The governor hired Patricia McCraig, his former campaign manager, to be his lead advisor on the Columbia River Crossing (CRC) project - the most significant infrastructure project in the last decade. At issue was that McCraig was not paid by the executive branch, but by David Evans and Associates, "a Portland engineering firm that is by far the largest beneficiary of the $118 million that CRC records show that project sponsors have spent so far." The hire was a clear violation of Oregon's conflict of interest laws. And McCraig may have committed separate violations by failing to register as a lobbyist, and by later providing free services to the Kitzhaber campaign. There was no review by the judiciary, however. Instead, the Oregon Secretary of State's office, also in the executive branch, was asked to review the arrangement and ruled in favor of the governor and McCraig.</t>
  </si>
  <si>
    <t>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“Georgia the latest state to ‘ban the box’ in hiring,” by Reid Wilson, The Washington Post, February 24, 2015. practiceshttp://www.washingtonpost.com/blogs/govbeat/wp/2015/02/24/georgia-the-latest-state-to-ban-the-box-in-hiring-practices/</t>
  </si>
  <si>
    <t>No evidence could be found of public procurement officials recusing themselves or not recusing themselves.
 According to sources interviewed for this investigation, officials do recuse themselves when a conflict of interest arises.
 Additionally, the policy manual of the Bureau of Administration, which houses the Office of Procurement Management, describes a conflict-of-interest policy that is more stringent than the conflict-of-interest prohibition in state law (the manual was adopted in 2012 and remains in effect): “The Bureau of Administration, perhaps more than any other agency, works closely with private vendors and contractors. In fact, it is our responsibility to enter into contracts and service agreements with private interests on behalf of all state agencies. Consequently, we must be especially careful to avoid potential conflicts of interest associated with our general mission and statutory responsibilities. This policy, while more stringent than statutory provisions, will serve to protect Bureau of Administration employees, this organization, the state, and the general public.”
 Yet even this policy does not mention the official’s family, nor does state law pertaining to the subject.</t>
  </si>
  <si>
    <t xml:space="preserve">The judiciary branch frequently reviews executive actions in Oklahoma. 
A 2013 lawsuit by a news satire website sought emails of Gov. Mary Fallin related to her decision to reject Medicaid expansion in Oklahoma. The governor's office withheld a portion of emails requested by multiple news outlets under an assertion of "executive privilege" not contained within the state's Open Records Act. The Supreme Court reviewed the lawsuit in 2014 and ruled the governor may claim executive privilege or deliberative process privilege in certain cases. 
In other cases, the Attorney General of Oklahoma often reviews laws passed by the legislature and signed by the governor when there's a question of constitutionality. In June  2014, Attorney General Scott Pruitt issued an opinion that lawmakers and the governor had unconstitutionally attempted to divert $7.9 million away from a scholarship fund to cover state budget shortfalls. 
Gov. Fallin and Pruitt are both Republicans, so that case serves as an example of the judiciary acting independently and in a non-partisan fashion when reviewing an executive action in Oklahoma. </t>
  </si>
  <si>
    <t>Hawaii Revised Statutes, Title 8, Chapter 92F, Section 15.5, Alternative method to appeal a denial of access, 2014,
http://www.capitol.hawaii.gov/hrscurrent/Vol02_Ch0046-0115/HRS0092F/HRS_0092F-0015_0005.htm
Hawaii Revised Statutes, Title 8, Chapter 92F, Section 15, Judicial enforcement, 2014, 
http://www.capitol.hawaii.gov/hrscurrent/Vol02_Ch0046-0115/HRS0092F/HRS_0092F-0015.htm</t>
  </si>
  <si>
    <t>Deborah Moreau, Lawyer, Delaware Public Integrity Commission, email interview, March 10, 2015;
Robert Scoglietti, Director of Policy and External Affairs, Delaware Office of Management and Budget, email interview, March 10, 2015;
Public Integrity Commission opinions, accessed March 25, 2015, http://1.usa.gov/1zzxJlh</t>
  </si>
  <si>
    <t>It was nine years ago, but the Ohio Supreme Court made a lasting impact when it unanimously issued a public reprimand of the governor. More recently, the high court - where six of the seven members belong to the same party of the governor - has been more sympathetic. In 2013, the court upheld the governor's Medicaid expansion in a legal challenge by several state legislators. 
In 2014, justices turned away a challenge of the constitutionality of the governor's privatized economic development entity by ruling the challengers did not have legal standing to even file a lawsuit. In early 2015, the ability of a justice appointed by the governor to rule on cases involving the administration has been questioned because of her remarks about being a "backstop" for the governor and other GOP officials gathered at a 2014 campaign rally, one of several in which the governor exhorted his fellow party members to vote for the justice. 
The high court in February 2015 upheld a state law that trumped local ordinances attempting to keep fracking away, causing the sole minority party justice to allege the majority delivered a ruling "bought and paid for" by oil and gas companies' campaign contributions.</t>
  </si>
  <si>
    <t>Mark Herron, attorney, interviewed by email April 21, 2015
Stephen Meck, general council for the Public Employees Relations Commission, interviewed by phone April 14, 2015
Ben Wilcox, Integrity Florida research director and lobbyist, interviewed by email April 21, 2015
Comprehensive search of news articles on Google, search terms included "convicted, corruption, rehired, Florida." Search took place April 21, 2015</t>
  </si>
  <si>
    <t>North Dakota courts have reviewed actions by the executive branch during the study period.
An example of the courts taking on a potentially politically sensitive case happened In 2014. The Libertarian gubernatorial candidate claimed,  after losing the election, that a glitch in their paperwork disqualified both the Republican and Democratic gubernatorial candidates. He asked the secretary of state to remove those candidates from the ballots. This would effectively make the Libertarian candidate the new governor not the elected Republican candidate. The state Supreme Court said enforcement of election laws after an election has been held should be to support of the people's choice not invalidate it.
Several sources suggest that the courts appear to be generally friendly to the executive branch but there has not been any documented instances of clear partisan bias by the courts. During the study period, the Supreme Court did review several actions taken by various executive branch agencies but none other could be considered politically sensitive.</t>
  </si>
  <si>
    <t>Idaho’s campaign finance law list among the duties of the Secretary of State, “To make investigations with respect to statements filed under the provisions of this act, and with respect to alleged failures to file any statement required under the provisions of this act, and upon complaint by any person with respect to alleged violations of any part of this act.” In addition, Idaho’s election laws declare the Secretary of State to be the state’s “chief election officer,” stating, “It is his responsibility to obtain and maintain uniformity in the application, operation and interpretation of the election laws.” This includes sanctioning power.
 Furthermore, the Secretary of State is charged by law with overseeing the administration of election laws by the state’s 44 county clerks.</t>
  </si>
  <si>
    <t>The Elections Commission is required by law to review each election and submit a biennial evaluation of the operation of elections to the state Legislature. The commission also has the mandate to investigate and hold hearings for receiving evidence of any violations and complaints. The law is silent on its ability to sanction offenders.</t>
  </si>
  <si>
    <t>New Hampshire Statutes, Title I, Chapter 15, Section 6, 2009
 http://www.gencourt.state.nh.us/rsa/html/I/15/15-mrg.htm
 Confirmed with Richard Head, New Hampshire Department of Justice, assistant attorney general, January 12, 2015, Lowell, Mass., phone</t>
  </si>
  <si>
    <t>119.11 Accelerated hearing; immediate compliance, 2014, http://www.leg.state.fl.us/statutes/index.cfm?mode=View%20Statutes&amp;SubMenu=1&amp;App_mode=Display_Statute&amp;Search_String=119.11&amp;URL=0100-0199/0119/Sections/0119.11.html</t>
  </si>
  <si>
    <t>Phone interview with Dr. Martin Anderson, Director of Strategic Planning and Professional Development, the state Department of Administrative Services, Feb. 27, 2015, from Hartford.
Phone interview with Sal Luciano, executive director of Council 4, American Federation of State, County, &amp; Municipal Employees (AFSCME), from New Britain, March 13, 2015.
"State Workers Won't Be Charged In D-SNAP Fraud Case," by Jenny Wilson, The Hartford Courant, Aug. 22, 2014, http://articles.courant.com/2014-08-22/news/hc-no-prosecution-d-snap-fraud-20140822_1_state-workers-state-employees-public-employees</t>
  </si>
  <si>
    <t>Georgia Open Records Act - O.C.G.A. § 50-18-73 (2014) 
Georgia Open Records Act O.C.G.A. § 50-18-74 (2014) 
Miscellaneous offenses concerning public officers and employees - O.C.G.A. § 45-11-1 (2010)
 http://www.lexisnexis.com/hottopics/gacode/Default.asp</t>
  </si>
  <si>
    <t>1. New Jersey Administrative Code at N.J.A.C. 19:25-20.9 Annual Report,Page 221, (updated 2/13): http://www.elec.state.nj.us/pdffiles/regulations/regulations.pdf</t>
  </si>
  <si>
    <t>State law specifically charges the Board of Ethics to adopt, amend, repeal and enforce rules and regulations under the Administrative Code to carry out the code. The various forms and rules and amendments should be presented and approved by House and Senate legislative committees. 
 Additionally, the board shall provide reports and information to the governor and to the legislature concerning the administration of the code and (Paragraph J) make recommendations to the governor and the legislature for revisions in the Code of Governmental Ethics and other legislation related to the conduct of public servants.
 For state-level judges, the Louisiana Supreme Court can create rules to bolster its mission, taking advice and recommendations from its commissions, from judges and from others.</t>
  </si>
  <si>
    <t>C.G.S., Title 1, Chapter 14, Sec. 1-206, subsections (a) through (e), 1975, http://www.cga.ct.gov/current/PUB/chap_014.htm#sec_1-206</t>
  </si>
  <si>
    <t>Nevada Revised Statutes Chapter 218H, sections 200 (Registration statement required; filing with Director), 210 (Contents of registration statement), 220 (Supplementary registration statement required upon change in registration information) and 230 (Notice required upon termination of lobbying activities; duty to file report for final reporting period), 1975
https://www.leg.state.nv.us/NRS/NRS-218H.html#NRS218HSec230</t>
  </si>
  <si>
    <t>Delaware Freedom of Information Act: 29 Del. Code, Chapter 100 § 10005 (b) Amended 134th General Assembly 1987-88: http://1.usa.gov/1BR7VmW</t>
  </si>
  <si>
    <t>Amy DeVan, executive director of the Colorado Independent Ethics Commission, in a March 11, 2015 e-mail. 
Pamela Cress, the grievance coordinator for Colorado Colorado Workers for Innovative and New Solutions, a union representing 31,000 state employees, during a Feb. 10, 2015, phone interview. 
Luis Toro, director of Colorado Ethics Watch, a Denver-based nonprofit, in a March 11, 2015 e-mail.</t>
  </si>
  <si>
    <t>Lobbyist; registration; application; contents. Nebraska State Law 49, Section 1480; effective 1976, last revised 2001; 
 http://www.nebraskalegislature.gov/laws/statutes.php?statute=s4914080000
 Nebraska Accountability and Disclosure Commission rules, accessed April 28, 2015
 http://www.nadc.nebraska.gov/l/index.html</t>
  </si>
  <si>
    <t>California Public Records Act, Government Code §6258 (Amended 1990), §6259, (Amended 1993)
http://www.leginfo.ca.gov/cgi-bin/displaycode?section=gov&amp;group=06001-07000&amp;file=6250-6270
Office of the Attorney General, Summary of the California Public Records Act 2004
http://ag.ca.gov/publications/summary_public_records_act.pdf</t>
  </si>
  <si>
    <t>Jim Herron Zamora, Deputy Director, Communications, CalHR, Sacramento, June 26, 2015, email
Lynda Gledhill, Deputy Secretary for Communications, Government Operations Agency, Sacramento, email, April 2, 2015
California Criminal Record Questionnaire, Feb. 2012
https://jobs.ca.gov/pdf/crsq.pdf
California Code of Regulations, §211, (Amended 2014)
https://govt.westlaw.com/calregs/Document/I3BB08E603F6911E491EBAA048997792B?contextData=(sc.Search)&amp;rank=1&amp;originationContext=Search+Result&amp;navigationPath=Search%2fv3%2fsearch%2fresults%2fnavigation%2fi0ad600560000014b83835158b4216f42%3fstartIndex%3d1%26Nav%3dREGULATION_PUBLICVIEW%26contextData%3d(sc.Default)&amp;list=REGULATION_PUBLICVIEW&amp;transitionType=SearchItem&amp;listSource=Search&amp;viewType=FullText&amp;t_T2=211&amp;t_S1=CA+ADC+s#co_anchor_IE0D23EC0AF3511E49269EEC12214FF7A</t>
  </si>
  <si>
    <t>Colorado Open Records Act, 24-72-307, Challenge to accuracy and completeness - appeals: https://www.sos.state.co.us/pubs/info_center/files/CORA_Act.pdf
 Confirmed with Steve Zansberg, a Denver-based media attorney who represents Colorado newspapers and broadcasters, and is president of the Colorado Freedom of Information Coalition, during a Jan. 26, 2015 phone interview.</t>
  </si>
  <si>
    <t>Janis Harrison, Department of Finance and Administration Statewide Program Manager, February 17, 2015, telephone interview.
Tim Leathers, deputy director, Arkansas Depatment of Finance and Administration, February 4, 2015, telephone interview.
Max Brantley, Senior Editor Arkansas Times, January 20, 2015, telephone interview. 
Department of Finance and Administration website, “Anti-Fraud and Code of Ethics Policy,” accessed March  3, 2015, http://www.dfa.arkansas.gov/offices/accounting/internalaudit/Pages/ModelAnit-FraudPolicy.aspx</t>
  </si>
  <si>
    <t>Title 39 Chapter 1 Article 2 121.02 - Action on denial of access; costs and attorney fees; damages,
http://www.azleg.state.az.us/FormatDocument.asp?inDoc=/ars/39/00121-02.htm&amp;Title=39&amp;DocType=ARS
Rule 8(b), Rules of Procedure for Special Actions, Arizona Supreme Court
http://www.azcourts.gov/Portals/20/2010Rules/R100007.pdf
Rule 7(e), Rules of Procedure for Special Actions, Arizona Supreme Court
http://www.azcourts.gov/Portals/20/2010Rules/R100006.pdf
Laws current as of March 30, 2015.</t>
  </si>
  <si>
    <t>PACs are allowed to give up to $1,900 per election for candidates for governor, port commissioners and judges.
 A limit of $950 per election applies to candidates for Legislature, county executive, mayor and school boards. PACs also can give up to $5,000 per calendar year to nonexempt accounts of state, county and legislative district party committees.
 There is no limit on contributions to exempt accounts for those party committees, which can be used for voter registration, sample ballots and other restricted purposes.</t>
  </si>
  <si>
    <t>Arkansas Freedom of Information Act, 1967, Ark. Code 25-19-107
https://static.ark.org/eeuploads/ag/Arkansas-Freedom-of-Information-Act.pdf</t>
  </si>
  <si>
    <t xml:space="preserve">All sources accessed on Jan 27, 29,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She was interviewed by phone on January 27, 2015.  
Noah Berger, President of the Massachusetts Budget and Policy Center.,  interviewed by phone on January 28, 2015.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Massachusetts Annual Budgets 2007-2015 http://www.mass.gov/anf/budget-taxes-and-procurement/state-budget/
 </t>
  </si>
  <si>
    <t>The Judicial Nominating Commissions are to evaluate "which of the applicants best possess the ability, temperament, training, and experience that qualifies them for the office."
Respondents agreed that nomination of judges is a thorough and involved process that should raise any questions about the qualifications to serve as a judge.
There have been no documented cases were judges who didn't meet basic criteria were nominated for judgeships.</t>
  </si>
  <si>
    <t>Sec. 40.25.124. Appeals. accesed June 2015, (http://www.legis.state.ak.us/basis/folioproxy.asp?url=http://wwwjnu01.legis.state.ak.us/cgi-bin/folioisa.dll/stattx04/query=!22public+record+disclosures!22/doc/{t15684}/pageitems={body); 2AAC 96.340. 
Appeal from denial; manner of making (https://dec.alaska.gov/water/npdes/Final_Application_2008/3_08_2AAC96.pdf)</t>
  </si>
  <si>
    <t>The legislative ethics committee can create a code of ethics, rules relating to lobbyists and may adopt rules for the purpose of taking on valid complaints without requesting the appointment of an independent special counsel and without requiring action by the appropriate house pursuant to censure, sanctions and other reprimands. Such action may only be taken if the committee determines that no dispute exists between the parties regarding material facts that establish a violation.
The Iowa Ethics and Campaign Disclosure Board can also adopt rules to conduct hearings and to carry out the purposes of Iowa Code chapters covering campaign finance, government ethics and lobbying and the reporting of gifts and bequests.
The Judicial Qualification Commission has the ability to “prescribe rules for its operation and procedure,” under Iowa Code 602.2105.</t>
  </si>
  <si>
    <t xml:space="preserve">The Kansas Ethics Commission is directed by statute to make recommendations to the governor and legislature. </t>
  </si>
  <si>
    <t>Public Officials and Employees, Alabama Title 36, Chapter 25A, Sections 9 and 10, 2005.
Public Officials and Employees, Alabama Title 36, Chapter 12, Section 41, 1940. 
http://alisondb.legislature.state.al.us/alison/codeofalabama/1975/coatoc.htm, accessed April 6, 2015.</t>
  </si>
  <si>
    <t>Critics of the state’s system of choosing judges through elections say the process is too politicized, making candidates overly dependent on raising money, with little serious scrutiny of their qualifications.   
Texas Supreme Court Chief Justice Nathan Hecht and his immediate predecessor, former chief justice Wallace Jefferson, have both called for reforms to ensure that Texans get a qualified and competent judiciary.
 “I think the Legislature should look at ways to select judges that assure accountability and voter input but remove judges from the partisanship and money involved in campaigns,” said Hecht.  “It can be done more effectively through a merit selection process.  Right now, it’s almost impossible for voters to know who the judges are in major cities.”
 David Jones, a Dallas attorney and a member of the Texas Fair Courts Network, says the current system forces judges and candidates to appeal for donations and enables big-money donors to dominate the judiciary and influence favorable rulings on the courts," he said. “The fact that our judges are being selected by popular vote has caused a lot of money to be spent and most of the time it’s significant amounts of money.  It’s become a very partisan and donor dependent system.”</t>
  </si>
  <si>
    <t>Laurie Barcelona, Arizona State Personnel Board Executive Director, telephone interview, 2/25/15
Jim Small, Arizona News Service Editor, telephone interview, 5/17/2015
How bribery is defined and punished in Arizona, Joshua A. Davis, PLC, posted April 29, 2013, accessed June 16, 2015,
http://www.jdavidsonlaw.com/Phoenix_Criminal_Defense_Blog/2013/April/How_Bribery_is_Defined_and_Punished_in_Arizona.aspx
FBI investigating Tom Horne for campaign violations, Jeremy Duda, Arizona Capitol Times, April 2, 2012  http://azcapitoltimes.com/news/2012/04/02/fbi-investigating-horne-for-campaign-violations/</t>
  </si>
  <si>
    <t>Citizens do have a right of appeal if government information is denied. They may request a written statement of the grounds for denial from the record’s custodian, the statute says, and the statement must cite the law that restricts access. Citizens may also apply to the district court for an order directing the custodian of the record to show why he would not permit the inspection of the record. 
Any person denied the right to inspect any record covered by this act may apply to the district court of the district wherein the record is found for any order directing the custodian of the record to show cause why he should not permit the inspection of the record.
“If, in the opinion of the official custodian of any public record, disclosure of the contents of the record would do substantial injury to the public interest, notwithstanding the fact that the record might otherwise be available to public inspection, he may apply to the district court of the district in which the record is located for an order permitting him to restrict disclosure,” the statute says. 
After the hearing, the court will issue an order to the citizen or the custodian.</t>
  </si>
  <si>
    <t>Michael Dresser, Baltimore Sun reporter, telephone interview, 3/21/15;
Benjamin Orr, exective director Maryland Center on Economic Policy, telephone interview, 3/26/15;
Bryan Sears, reporter Daily Record, telephone interview, 3/29/15
Noel Isama,Director Transparency and Accountabilty, Common Cause Md. telephone 6/17/15</t>
  </si>
  <si>
    <t>Among the duties of the Inspector General is to "recommend legislation to the governor and general assembly to strengthen public integrity laws, including the code of ethics" for state officers, employees, special state appointees and those having business with an agency, and whether additional types of employees or appointees should be required to file financial disclosure forms. Indiana Code 4-2-7-3 (9) 
 The House and Senate ethics committees can recommend legislation relating to the conduct and ethics of members, act as an advisory body to the General Assembly and to members on questions about possible conflicts of interest, and render opinions interpreting the state ethics code. (Indiana Code 2-2.2-3, Section 4.1) 
 The Indiana Commission for Judicial Qualifications does not have any statutory powers to recommend or propose regulations or laws to impact its role.</t>
  </si>
  <si>
    <t>Patrick Flood, Maine Senator and former chair, Appropriations Committee, 13 February 2015, in person interview.
Christopher Nolan, Director, Office of Fiscal and Program Review, 13 February 2015, in person interview.
Town and city officials line up to denounce LePage plan to end revenue sharing, Steve Mistler, Portland Press Herald, 18 February 2015,
http://www.pressherald.com/2015/02/18/local-officials-line-up-to-blast-lepages-plan-to-end-revenue-sharing/
Daily Brief: Public weighs in on LePage budget; support for ranked-choice grows, Mario Moretto, State and Capitol Blog, Bangor Daily News, 18 February 2015,
http://stateandcapitol.bangordailynews.com/2015/02/18/daily-brief-public-weighs-in-on-lepage-budget-support-for-ranked-choice-grows/</t>
  </si>
  <si>
    <t>March 19, 2015, email interview with Kate Sheehan, director of the Division of Personnel and Labor Relations; 
March 2, 2015, phone interview with Alaska State Employees Association president Jim Duncan;
State of Alaska Personnel Rules, Department of Administration, Page 11 (http://doa.alaska.gov/dop/fileadmin/DOP_Home/pdf/PersonnelRules.pdf), accessed March 22, 2015
2 AAC 07.112, Loss of eligibility, (http://www.touchngo.com/lglcntr/akstats/aac/title02/chapter007/section112.htm), accessed May 20, 2015. "</t>
  </si>
  <si>
    <t>Barry Erwin, president of the Council for a Better Louisiana, in-person interview, Feb. 16, 2015
Robert Scott, of the Public Affairs Research Council, in-person interview, Feb. 19, 2015
Jan Moller, executive director of the Louisiana Budget Project, in-person interview, Feb. 5, 2015
Second day of public testimony on state spending plan, Michelle Millhollon, The Advocate, April 16, 2013
http://theadvocate.com/news/politics/5672845-123/second-day-of-public-testimony 
When regular folks visit the Legislature, Mark Ballard, The Advocate, June 10, 2014
http://theadvocate.com/news/opinion/9319303-123/political-horizons-when-regular-folks</t>
  </si>
  <si>
    <t>The only appeal is to sue the agency in a court of law, according to state law.
 Article 29B-1-5 stipulates: "(1) Any person denied the right to inspect the public record of a public body may institute proceedings for injunctive or declaratory relief in the circuit court in the county where the public record is kept."</t>
  </si>
  <si>
    <t>Jackie Graham, director of the Alabama Personnel Department, June 2, 2015, telephone interview. 
Mike Cason, al.com, state government reporter, April 12, 2015, telephone interview.
Phil Rawls, former government reporter, the Associated Press, June 2, 2015, telephone interview.</t>
  </si>
  <si>
    <t xml:space="preserve">In section 19.37 of the Wisconsin code, the law stipulates that citizens can go through the courts when appealing a public records request denial or request "the district attorney of the county where the record is found, or request the attorney general, to bring an action for mandamus asking a court to order release of the record to the requester. The district attorney or attorney general may bring such an action" (19.37[2]). The Attorney General has discretionary powers to accept such request or not. The law provides no formal oversight of the attorney general’s administrative review mechanism and does not mandate the Attorney General to take action. </t>
  </si>
  <si>
    <t>Dennis R. Hetzel, executive director, Ohio Newspaper Association, Columbus, 2-15-15 email
Keary McCarthy, president/CEO of Innovation Ohio, former minority chief of staff in Ohio House, Columbus, 2-6-15 email
Catherine Turcer, policy analyst, Common Cause-Ohio, Columbus, 1-28-15 email
Ohio Supreme Court upholds Kasich's expansion of Medicaid, Catherine Candisky, The Columbus Dispatch, Dec. 21, 2013: http://www.dispatch.com/content/stories/local/2013/12/20/1220-Ohio-Supreme-Court-upholds-state-Medicaid-expansion.html
ProgressOhio.org, Inc. v. JobsOhio, 139 Ohio St.3d 520, 2014-Ohio-2382: https://www.supremecourt.ohio.gov/ROD/docs/pdf/0/2014/2014-Ohio-2382.pdf
ACLU Announces Lawsuit Challenging Three Ohio Budget Amendments Restricting Reproductive Rights, Oct. 9, 2013 news release: https://www.aclu.org/reproductive-freedom/aclu-announces-lawsuit-challenging-three-ohio-budget-amendments-restricting
JobsOhio case may limit how laws can be fought, Joe Vardon, The Columbus Dispatch, Nov. 4, 2013: http://www.dispatch.com/content/stories/local/2013/11/04/jobsohio-case-may-limit-how-laws-can-be-fought.html
Moratorium on Ohio’s executions extended until January, Alan Johnson, The Columbus Dispatch, Aug. 12, 2014: http://www.dispatch.com/content/stories/local/2014/08/11/Moratorium-on-lethal-injections-in-Ohio-extended.html
Judge finds Husted liable for enforcing unconstitutional law, Darrel Rowland, The Columbus Dispatch, March 14, 2015: http://www.dispatch.com/content/stories/local/2015/03/16/husted-ruling.html</t>
  </si>
  <si>
    <t>There is an internal review of denials of the Open Records Act, but the law does not specify that this is an appeals process. It must be completed within two days of the denial and it constitutes the final agency decision. RCW 42.56.520
 The only form of appeal provided by law is to appeal to state courts.</t>
  </si>
  <si>
    <t>State civil servants convicted of corruption are not always prohibited from future state government employment. 
“It depends on the conviction and the type of job they’re applying for,” said Dean Fausset, Wyoming Department of Administration and Information Director. “Certainly if someone was convicted of embezzlement he generally would not be brought back into a similar type of fiscal position in state government. You have to keep in mind we have a lot of different jobs in state government. It’s not an automatic disbarment [from future employment].”
Applicants for government jobs may be rejected because of convictions “the nature of which is reasonably related to the applicant’s fitness for employment for the job,” Wyoming State Personnel Rules state. 
Also, they may be rejected if they have been dismissed from state service before, according to the rules.</t>
  </si>
  <si>
    <t xml:space="preserve">With the state auditor an autonomous position authorized by the state constitution,  he operates with independence from other branches of state government. Decisions made by his office may not be based on fear or favor but, with the auditor being a popularly elected position, politics can influence his actions. 
He must appeal to voters to remain in office. Senior staffers are political appointees, but many are career government employees who've served under other state auditors.
One case of the auditor exerting independence from another state government agency was his push to audit more state industrial-development expenditures administered by the Mississippi Development Authority. 
State Auditor Stacey Pickering said more oversight is needed of how state funds are spent for inducing industries to locate in Mississippi. MDA -- whose agency head is the governor's appointee -- maintained it could monitor the funds without the auditor stepping in. 
The Legislature in 2014 adopted the auditor's proposal and passed a law giving his office that auditing power. </t>
  </si>
  <si>
    <t>Virginia does not have an administrative appeals process. All appeals must be brought to the court system, a process outlined in 2.2-3713 and 2.2-3714.</t>
  </si>
  <si>
    <t>Bryan Sunderland, Kentucky Chamber of Commerce, senior vice president of public affairs, 21 January 2015, Frankfort, Kentucky, phone interview.
Terry Brooks, Kentucky Youth Advocates, director, 24 January 2015, Louisville, Kentucky, email interview.
Kevin Wheatley, Time Warner Cable's cn|2, political reporter and former state government reporter for the Frankfort State Journal, 20 January 2015, Louisville, Kentucky, phone interview.
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Kentucky budget proposal's PVA fees draw fire, Tom Loftus, Louisville Courier-Journal, 25 February 2014, http://www.courier-journal.com/story/news/politics/ky-legislature/2014/02/25/kentucky-budget-proposals-pva-fees-draw-fire-/5819759/ 25 January 2015</t>
  </si>
  <si>
    <t>The law requires an official who denied a request for public information to "notify the person (making the request) of his or her right to appeal to the head of the agency any adverse decision."</t>
  </si>
  <si>
    <t>Wisconsin law does not prohibit convicts from employment is state government. "An employer cannot, legally, make a rule that no persons with conviction records will be employed.  Each job and record must be considered individually. ... An employer may only refuse to hire a qualified applicant because of a conviction record for an offense that is substantially related to the circumstances of a particular job. 
Bill Lueders, President, Wisconsin Freedom of Information Council, says "state law does allow employers to refuse to hire people with criminal convictions that are substantially related to the job (people with convictions for stealing from cash registers can be denied work as bank tellers, while child molesters have protection applying for night custodial jobs), so I would imagine it would be legal and likely for the state to not hire a person with a past conviction for corruption." 
And Laurie McCallum,  former chair of the state Personnel Commission, says, "I am not aware that any former civil service employee convicted of corruption has been re-hired by the state."</t>
  </si>
  <si>
    <t>The composition of the Legislative Audit Commission, which guides the Office of the Legislative Auditor, is a bi-partisan commission with six members from the House of Representatives and six from the Senate, equally divided between the majority and minority parties. 
 The Commission’s work reflects its bipartisan makeup with the 2014 evaluation topics ranging from environmental issues to healthcare/insurance to nursing. Rep. Kahn called the Commission one of the most politically independent legislative entities at the Capitol. Schultz added that the Office of the Legislative Auditor “was probably the most ethically driven/led entity in the State of Minnesota” but that the office could use more funding and additional staff to continue their work. State Auditor only deals with local units of government.</t>
  </si>
  <si>
    <t>If an agency declines to grant information, it has 10 days to request a ruling from the attorney general's office. If the attorney general upholds the decision to withhold the information, the requester's only recourse is to file suit in district court.</t>
  </si>
  <si>
    <t>South Dakota Codified Laws in Title 1, Chapter 27 identify the Office of Hearing Examiners as a body to hear appeals of denied public-records requests. Any written request for a public record that is denied, or is not answered within 10 business days, may be appealed to the office using a form provided in Chapter 27. The office must issue written findings of fact and conclusions of law, and may hold a hearing before doing so. However, there is no deadline in the law for the issuance of the office's decision.</t>
  </si>
  <si>
    <t>David Craik, Delaware Pension Administrator, telephone interview, March 4, 2015;
Delaware pension minutes, accessed March 9, 2015: http://bit.ly/1Ho8aGs
Delaware Public Employees Retirement System 2014 Comprehensive Annual Financial Report, accessed March 9, 2015, http://1.usa.gov/1wmMWrC; 
29 Del. C. 8308, http://1.usa.gov/19QspBY, First Approved June 11, 1970</t>
  </si>
  <si>
    <t>Lawyer Robert Klausner (specializes in the representation of public employee pension funds), interviewed by phone April 14, 2015
John Kuczwanski, Communications Manager for the State Board of Administration, interviewed by email April 8, 2015
Edward Siedle, lawyer and private investigator of pension issues, interviewed by phone April 13, 2015</t>
  </si>
  <si>
    <t>State employees convicted of corruption can be barred from future state employment indefinitely and some have been. In the past three years, however, no civil servants convicted of corruption have been indefinitely barred from government service because no such convictions have occurred.
  There’s generally a prohibition, official or unofficial, against hiring a former employee who had been prosecuted, said Gordon Simmons, who represents the Public Workers Union/WV. He noted that several employees resigned in the middle of a federal investigation of public equipment sales in Buckhannon WV. “It’s fairly doubtful those individuals would ever return to employment by the state,” he said. The Division of Highways had been under investigation in August 2014 for over a year for "allegations of bid rigging, misuse of taxpayer funds and political activities by DOH employees on state time" as the WV Gazette reported.
  Joe Thomas, director of employee relations for the Division of Personnel, said personnel managers have the statutory authority to disqualify applications for a number of reasons, including corruption.</t>
  </si>
  <si>
    <t xml:space="preserve">Nile Dillmore, former legislator, telephone interview, Feb. 19, 2015
"Medicaid expansion stalls in House committee after testimony on costs" by Bryan Lowry, Wichita Eagle, March 19, 2015:  A former legislator, characterizing citizen input in the budget process, said: "Some opinions carry more weight than others."
"House panel chairman Marc Rhoades resigns over school funding plan," Andy Marson, Topeka Capital-Journal, March 31, 2014: http://cjonline.com/news/2014-03-31/house-panel-chairman-marc-rhoades-resigns-over-school-funding-plan-gop-peers                           
MainStream Coalition blog: http://www.mainstreamcoalition.org/testimony_for_sb_71       </t>
  </si>
  <si>
    <t>The only remedy for citizens who have been denied access to government information is through civil court. According to SC Code 30-4-100, plaintiffs have up to a year to seek action following an alleged violation or one year after a public vote in public session, whichever comes later. Successful plaintiffs may be awarded attorneys fees or costs of litigation; plaintiffs who only succeed partially may be awarded partial relief for same.</t>
  </si>
  <si>
    <t>The audits conducted by the Office of Auditor General do not face political interference and they routinely criticize the performance of various state departments and agencies. In fact, these entities typically agree with the OAG's findings and recommendations. 
In March, an audit of the Michigan Department of Transportation's bridge inspection program cited numerous deficiencies in the operations and protocol of the inspectors. In May, an audit of the state's handling of prison inmate's money found egregious errors. 
Scrutiny of the prisoners working in food service at one prison cafeteria found that two-thirds were paid incorrectly or worked more hours than Department of Corrections policy allows. The faulty documentation showed that one inmate was credited with working 99 hours in one day.</t>
  </si>
  <si>
    <t>Phone interview with David S. Barrett, director of communications, Office of the State Treasurer in Hartford, April 14, 2015. 
2014 Annual Report of the State Treasurer, p. 13-4,  http://www.ott.ct.gov/PDFs/2014ART.pdf
"CT invests $100M pension money for realty stakes," Sept. 10, 2014, Hartford Business.com, http://www.hartfordbusiness.com/article/20140910/NEWS01/140919994/ct-invests-100m-pension-money-for-realty-stakes</t>
  </si>
  <si>
    <t>Interview: John Ketzenberger, executive director of the Indiana Fiscal Policy Institute, Feb. 10, 2015, by phone.
Interview: Niki Kelly, Statehouse reporter, Fort Wayne Journal-Gazette, Jan. 28, 2015, by phone. 
Interview: Ray Scheele, political science professor and co-director of the Bowen Center for Public Affairs, Ball State University, Feb. 9, 2015.</t>
  </si>
  <si>
    <t>Mark Paul, author, journalist, former deputy state treasurer, Mar. 23, 2015, Sacramento, interview
CalPERS, Investment Policies website, accessed on Apr. 18, 2015
http://www.calpers.ca.gov/index.jsp?bc=/investments/policies/home.xml
CalSTRS Investment Policy and Management Plan, Nov. 2014
http://www.calstrs.com/sites/main/files/file-attachments/a_- _investment_policy_and_management_plan.pdf,</t>
  </si>
  <si>
    <t>Jimmy Centers, communications director, Office of the Governor of Iowa, Jan. 15, 2015, telephone Interview
State public budget hearing, Dec. 18, 2014
http://youtu.be/NWfGNX__g2k
Speakers at statehouse budget hearing call for income tax cut as well as raising money for roads, O. Kay Henderson, Radio Iowa, Dec. 19, 2014  http://www.radioiowa.com/2014/12/19/speakers-at-statehouse-budget-hearing-call-for-income-tax-cut-as-well-as-raising-money-for-roads/</t>
  </si>
  <si>
    <t>Eric Sondermann, project director for the Colorado Pension Project, a group that seeks a more sustainable and accountable pension system, during a Feb. 24, 2015 phone interview.
David Milstead, former Rocky Mountain News reporter who covered the state's pension system, during a March 1, 2015 phone interview.
Ben Valore-Caplan, appointed by the governor as a trustee of Colorado's Public Employee's Retirement Association (PERA), and also founder and CEO of the investment advisory firm Syntrinsic, during a March 3, 2015 phone interview.
Colorado Public Employees Retirement Association (PERA) Investment FAQs, April 28, 2015: https://www.copera.org/investments/investment-faqs</t>
  </si>
  <si>
    <t>According to state statute, the Massachusetts Auditor is permitted to conduct audits of government functions as frequently he or she wishes. Although audit topics are sometimes suggested by members of the Massachusetts Legislature or state agencies, Auditor Suzanne Bump said her agency “has complete discretion over what we audit, how we audit and how we report the results.” 
She said the agency, which does about 75 audits annually, determines whether a legislator's suggested audit is needed and has had to refuse legislative requests in the past.   
Gregory W. Sullivan, a former Inspector General for Massachusetts and current Research Director for The Pioneer Institute, a Boston-based public policy institute, said that in the Bay State, the auditor is elected to the position by the voters and serves in an independent constitutional office with no appointing authority. 
“Once the auditor is elected, he or she is able to act to fulfill the service of the office but nobody has any say over the auditor.” Sullivan said. Employees of that office must follow state ethics rules, he noted, but remain an independent agency.                                         
That independence was clearly reflected in 2013 when Bump and the state Auditor's office came under fire from then Governor Deval Patrick after an audit of the Massachusetts Department of Transitional Assistance found that the agency paid more than $2 million in benefits to 1,164 people who had been dead anywhere from six to 27 months. 
Patrick and State Representative Tom Conroy called the audit “inaccurate” but Bump stood her ground.                                                     
"The more important fact is that we identified a number of weaknesses in their system; things that they could be doing to better fight fraud. And they have embraced all of our suggestions," Bump said. "We may end up quibbling over some of the numbers, but not the definition of the problem that needs to be fixed."</t>
  </si>
  <si>
    <t>George Hopkins, executive director of the Arkansas Teacher Retirement system, Februray 17, 2015, telephone interview. 
Wesley Brown, business editor Talk Business, March 10, 2015, telephone interview.
Max Brantley, Senior Editor Arkansas Times, January 20, 2015, telephone interview. 
Arkansas Public Employees Retirement System Annual Financial Report, 2014
http://www.apers.org/annualreports/APERS_FR2014.pdf
Arkansas Judicial Retirement System Annual Financial Report, 2014
http://www.apers.org/ajrs/AJRS_FR/AJRS_FR2014.pdf
Arkansas Teachers Retirement System Annual Report, 2013 https://www.artrs.gov/Forms/ATRS_2013_Annual_Report.pdf</t>
  </si>
  <si>
    <t>State civil servants are not excluded from future government employment.
 The only recent convictions of Virginian civil servants involved former Gov. Bob McDonnell and former Del. Phil Hamilton in 2011. 
 A 2011 law says government employees and officials convicted of a felony for misconduct while in office lose their state pensions, but the implementation for officials is not clear, according to a newspaper report. As of January 2015, no one had lost their pension as a result of a felony conviction.
There were no records from the period of study in which civil servants convicted of corruption were hired or allowed to remain in their positions.</t>
  </si>
  <si>
    <t xml:space="preserve">Fiscal Futures Project, Institute of Government and Public Affairs, University of Illinois, March 6, 2015, email interview with David Merriman. 
Fiscal Futures Project,  Institute of Government and Public Affairs, University of Illinois, March 13, 2015, phoneinterview with David Merriman.
Office of Management and Budget, Budget Books, accessed March 25, 2015 https://www2.illinois.gov/gov/budget/Pages/BudgetBooks.aspx
The Ledger, Ilinois Comptroller Office, accessed March 25, 2015, http://ledger.illinoiscomptroller.com/
Senate approves plan to let Rauner take $26m from other accounts to restore social service cuts, Doug Finke, The Lincoln Courier, April 22, 2015, http://www.lincolncourier.com/article/20150422/NEWS/150429811/?Start=1
Packed senate hearing on Rauner budget cuts to human services, Chicago Coalition for the Homeless, March 17, 2015 http://www.chicagohomeless.org/cch-turns-out-for-senate-hearing-on-rauner-budget-cuts/ </t>
  </si>
  <si>
    <t>Cathy Holland-Smith, budget director, Idaho Legislature, interviewed in her office at the Idaho Capitol, Jan. 19, 2015
Rebecca Boone, Idaho correspondent, Associated Press; Tuesday, Jan. 6, Associated Press office, downtown Boise
Cynthia Sewell, reporter, Idaho Statesman; vice-president, Idaho Press Club; Friday, Jan. 2, 2015, by telephone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Leo Morales, assistant director, and Ritchie Eppink, legal director, ACLU of Idaho, Tuesday, Jan. 13, 2015, by conference call
Elinor Chehey, League of Women Voters of Idaho, Tuesday, Jan. 13, 2015, by phone
“When JFAC held public hearings,” Betsy Z. Russell, Eye on Boise/The Spokesman-Review, Jan. 18, 2013, http://www.spokesman.com/blogs/boise/2013/jan/18/when-jfac-held-public-hearings/
“Education themes dominate budget hearing,” Clark Corbin, Idaho Education News, Feb. 14, 2014, http://idahoednews.dcclients.com/news/education-themes-dominate-budget-hearing/#.VMG0X_7F-So</t>
  </si>
  <si>
    <t>David Cannella, Arizona State Retirement System Communication Manager, email interview 3/18/2015
Byron Schlomach, Goldwater Institute Center for Economic Prosperity Director, telephone interview 3/2/15 
Arizona State Retirement System (ASRS) Board Governance Policy Handbook, Accessed May 7, 2015
https://www.azasrs.gov/sites/default/files/Board%20Governance%20Handbook.pdf</t>
  </si>
  <si>
    <t>Article Oct. 13, 2014, by Angie Basiouny http://www.wral.com/north-carolina-supreme-court-to-hear-school-voucher-appeal/14066214/. 
Phone interview March 12, 2015, with Francis De Luca, president of Civitas Institute. 
Phone interview March 12, 2015, with Bob Phillips, executive director of Common Cause North Carolina. 
Article March 16, 2015, by Jim Morrill, 3-Judge Panel Rules for Governor in Landmark Case. http://www.newsobserver.com/news/politics-government/state-politics/article14639261.html</t>
  </si>
  <si>
    <t>Sources interviewed didn't know of any state employee who had been convicted of corruption in public office during the period of study. 
 Former State Sen. Vincent Illuzzi, now an adviser to the VSEA, said so few state employees had been convicted in the past that it would be "almost impossible" for one of them to return to state service "without being noticed."</t>
  </si>
  <si>
    <t>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Mike Nowatzki, "ND Supreme Court OKs law limiting drug abortions," The Forum of Fargo (N.D.)-Moorhead,  Oct. 29, 2014.
Archie Ingersoll, "Measure ads dominate airwaves; issue groups spend $4.2 million," The Forum of Fargo (N.D.)-Moorhead, Nov. 2, 2015.
Erik Burgess, "Tuesday a ‘glorious day’ for anti-abortion advocates, " The Forum of Fargo (N.D.)-Moorhead, March 27, 2013.
Ryan Johnson, "Measure 1 rejected," The Forum of Fargo (N.D.)-Moorhead, Nov. 5, 2014.
Note: Two Republican officials were asked to comment multiple times but did not return emails and phone calls. They are House Majority Leader Al Carlson from Fargo, N.D., and House Assistant Majority Leader Don Vigesaa from Cooperstown.</t>
  </si>
  <si>
    <t>Under the law, PACs (except independent expenditure-only PACs) are subject to "all of Vermont’s contribution limits." This includes both the limits on contributions to PACs and contributions by PACs. 
 A PAC may give $4,000 to a statewide candidate, $1,500 to a candidate for State Senate, $1,000 to a candidate for the State House of Representatives $4,000 to another PAC and $10,000 to a political party per election cycle.
 As a result of federal court rulings, there are no contribution limits on independent expenditure-only PACs.</t>
  </si>
  <si>
    <t>Sen. Sam Slom, Hawaii Senate Minority leader and member of the Senate Ways and Means Committee, 13 March 2015, Honolulu, Hawaii, telephone 
Morgan Mallinger, assistant to Hawaii House Finance Committee Chairwoman Sylvia Luke, 13 March 2015, Honolulu, telephone
Janet Mason, League of Women Voters- Hawaii, legislative chair, Honolulu, Hawaii, 16 January 2015, telephone
State Budget Heads to Joint Senate-House Conference Committee, Wayne Yoshioka, Hawaii Public Radio, 27 March 2014, http://hpr2.org/post/state-budget-heads-joint-senate-house-conference-committee
Chad Blair: Why I Hate Conference Committee, Chad Blair, Honolulu Civil Beat, 28 April 2014, http://www.civilbeat.com/2014/04/21923-chad-blair-why-i-hate-conference-committee/
Senators Snip Millions More Off State Budget, Deficit Spending Looms, Nathan Eagle, Honolulu Civil Beat, 28 March 2014, http://www.civilbeat.com/2014/03/21641-senators-snip-millions-more-off-state-budget-deficit-spending-looms/
N. Hawaii groups asking for money, help this legislative session, Carolyn Luckas-Zenk, West Hawaii Today, 10 January 2015, 
http://westhawaiitoday.com/news/local-news/n-hawaii-groups-asking-money-help-legislative-session</t>
  </si>
  <si>
    <t xml:space="preserve">The agencies responsible for ethics enforcement in all three branches of government, the Attorney General, the House and Senate Ethics Committees, and the Idaho Judicial Council, all can propose the creation of laws or rules to bolster their mission or expand their mandate. The ability of all three to propose creation of laws is not specified in law, but is inherent in the nature of Idaho’s legislative system. All can, and do, seek changes in laws periodically through the regular legislative process.
 The House and Senate are specifically empowered to propose the creation of new rules, including expanding the mission and mandate of their ethics committees. That power is in the Idaho Constitution, Article 3, Section 9, “Powers of Each House.” The Idaho Judicial Council has Rules of Procedure and Canons of Judicial Ethics that it enforces, and in which it can propose changes, as specified in Idaho Code Section 1-21, which states, “The judicial council shall act by concurrence of four (4) or more members and according to rules which it adopts.”
  </t>
  </si>
  <si>
    <t>No such law exists.
 There is no limits on how much PACs may give to candidates or political parties.
  It should be noted that the 2015 Utah Legislature did pass HB91 which limits "pass through" contributions from anonymous donors. The bill says PACs may only receive up to $50 from an anonymous donor that it can then redistribute to candidates or for other political expenditures. This is at least one restriction on PACs that limits the ability of anonymous donors to use PACs to give unlimited funds, yet mask the donation's source.</t>
  </si>
  <si>
    <t>The judges, who are appointed by the governor, based on the recommendation and screening of an independent body, are selected on professional criteria. But not every state judge in Tennessee is appointed. Some of the trial court judges are popularly elected without ever having gone through this screening process. 
 Every Supreme Court and appellate court judge must be appointed and will be allowed to run in a retention election. If there is a vacancy on a trial court, the governor would appoint a lawyer to fill the opening, but only after that attorney was screened and recommended by an independent council, composed of people in the legal community, that help select judges.
 Trial court judges do not run in retention elections. The ones who make it to the bench who aren’t screened or appointed are lawyers who run to become trial court judges in a judicial election.
 “In the last election, there were several judges who were highly qualified who were defeated because they were in the wrong political party,” said Shelby County Criminal Court Judge Chris Craft, who is also chair of the state board that disciplines judges. “So, professional criteria aren’t necessarily followed by the electorate in selecting judges.”
 The independent body that screens judicial applicants was created by executive order. Tennessee formerly had a Judicial Nominating Committee that was created by law to help the governor select judges. However, the legislature allowed it to sunset on June 30, 2013. 
 On Nov. 4, 2014, Tennessee voters approved an amendment to the state Constitution that would allow the governor to appoint judges on the state Supreme Court and the intermediate appellate courts subject to the approval of the legislature. This is similar to how federal judges are appointed. 
 Even though the law does not allow for an independent committee to help select qualified judicial candidates, Gov. Bill Haslam issued an executive order creating a panel to help him make the selection. The executive order said Haslam was committed to continuing to fill vacancies with judges of the highest caliber. 
 The 11-member panel is required to be made up of at least eight attorneys. The panel must hold public hearings with candidates who want to fill a judicial vacancy and then give recommendations to the governor. The governor then would select one of either three, or in some cases two, names recommended to him by the Governor’s Council for Judicial Appointments. Executive Order No. 41
 When Gov. Haslam decided to appoint a committee to help him select judges, as opposed to picking whomever he wants, it put a system in place for finding good candidates, Judge Craft said. 
 “It keeps the good ol’ boy network out of it, Craft said of the process for selecting judges. " People are vetted by a lot of other people before they get to the governor.”</t>
  </si>
  <si>
    <t xml:space="preserve">The Hawaii State Ethics Commission may adopt, amend and repeal any rules provided they are consistent with state law, under Hawaii revised Statutes, chapter 84, Section 31. The rules will have the force and effect of law.
  </t>
  </si>
  <si>
    <t>State law Section 5-8-5 - LOBBYING LAW REFORM ACT-  (1994): www.lexisnexis.com/hottopics/mscode/
Mississippi Secretary of State: www.sos.ms.gov/Elections-Voting/Documents/2015%20Lobbying%20Guide.pdf</t>
  </si>
  <si>
    <t>The State Election board is mandated to investigate and can also authorize the Secretary of State to investigate. The Board cannot sanction offenders, but must report violations and irregularities to the Attorney General or county courts for prosecution. 
 The O.C.G.A § 21-2-31. states: 
 "It shall be the duty of the State Election Board:
 (5) To investigate, or authorize the Secretary of State to investigate, when necessary or advisable the administration of primary and election laws and frauds and irregularities in primaries and elections and to report violations of the primary and election laws either to the Attorney General or the appropriate district attorney who shall be responsible for further investigation and prosecution. (...)"</t>
  </si>
  <si>
    <t>Commissioner of Political Practices, Memorandum Re Form L-1, 2015, http://politicalpractices.mt.gov/content/4lobbying/2015FormL1</t>
  </si>
  <si>
    <t xml:space="preserve">Donations by political action committees to individual candidates and to political parties are unlimited. </t>
  </si>
  <si>
    <t>The courts take on issues of constitutionality of the laws. They do not depend on the legislature or the governor for review. In a recent case a three-judge state panel ruled in the governor's favor in over whether the governor or the legislature has the power to  appoint members of certain commissions. To all appearances the case was decided on the law. Because the governor is Republican and the legislature is controlled by Republicans, there was no partisan political issue at stake. In fact, a previous Democratic governor backed the incumbent Republican governor in this case.</t>
  </si>
  <si>
    <t>All sources accessed on Jan. 20, 2015: 
Massachusetts lobbying law, M.G.L. Ch. 3, Section 41 which outlines the registration requirements for lobbyists in Massachusetts
https://malegislature.gov/Laws/GeneralLaws/PartI/TitleI/Chapter3/Section41</t>
  </si>
  <si>
    <t>Michigan Lobby Registration Act 1978, Michigan Code Section 4.418 http://www.legislature.mi.gov/(S(aezmoly3gt303ghmwd04ssn2))/mileg.aspx?page=getobject&amp;objectname=mcl-Act-472-of-1978&amp;queryid=18393748</t>
  </si>
  <si>
    <t>Section 97.012(15), Florida Statutes, provides that the Secretary of State has the responsibility to conduct preliminary investigations into any irregularities or fraud involving voter registration, voting, candidate petition, or issue petition activities and report the findings to the statewide prosecutor or the applicable state attorney.
The State Attorney has the mandate to apply sanctions in cases of fraud involving voter registration, voting, candidate petition, or issue petition activities. The Division of Elections does not sanction anyone. 
 Jurisdiction to investigate and determine violations of Florida’s campaign finance laws resides with the Florida Elections Commission under s. 106.25, Florida Statutes.</t>
  </si>
  <si>
    <t>• Minnesota Statutes, Chapter 10A, Section 10A.03, 2014, https://www.revisor.mn.gov/statutes/?id=10A.03
 • Minnesota Statutes, Chapter 10A, Section 10A.04, 2014, https://www.revisor.mn.gov/statutes/?id=10A.04</t>
  </si>
  <si>
    <t>New Mexico courts regularly hear cases on executive branch actions. 
In early 2015, the state Court of Appeals upheld both a teacher evaluation system and copper mining regulations implemented by the Martinez administration. In 2014 a New Mexico Supreme Court panel ruled that Gov. Martinez was only successful in using her veto pen to eliminate one part of a two-part package of raises for judges.</t>
  </si>
  <si>
    <t>Although New York's judiciary has not reviewed executive actions since 2013, experts say they don't believe the courts would be unwilling or unable to do so. The judges of the state's highest court, the Court of Appeals, are appointed by the governor, but longtime court watchers say the appointments have had no apparent effect on court decisions.
 There have been no high-profile decisions by the Court of Appeals in recent years to review or not to review a politically sensitive case. The court has been willing to review worthy cases brought to it through the legal system in the past.</t>
  </si>
  <si>
    <t xml:space="preserve">Delaware's elections commissioner has general authority to "investigate information coming to the attention of the Commissioner that, if true, would constitute a violation," of Delaware election law, under a new state law that becomes effective July 1, 2015. The commissioner also may appoint one or more investigators, compel information or witnesses using subpoena power, and refer any potential violations to the Delaware Attorney General or U.S. Attorney.
Delaware law appears offers the elections commissioner limited authority to impose sanctions. The commissioner may fine political committees for filing late reports, and may also impose fines of $500, or 25 percent of the value of a political advertisement, for failure to properly identify the purchaser of a political ad. </t>
  </si>
  <si>
    <t>Maryland Annotated Code, Oct. 2014, General Provisions Article, Title 5, Subtitle 7, Lobbying, Registration with Ethics Commission. 5-704 (d) http://ethics.maryland.gov/download/general/Ethics%20Law.pdf</t>
  </si>
  <si>
    <t>The State Elections Enforcement Commission (SEEC) is empowered to launch investigations on its own or in response to complaints it receives of possible election law violations. It may impose penalties as high as $2,000 per violation “or twice the amount of any improper payment or contribution, whichever is greater” against anyone found to have violated campaign finance laws.  And it may remove from office, for up to four years, a campaign treasurer or other campaign official for an intentional violation of the law.
Sec. 9-7b (3) further lists the SEEC's power to:
"(A) To issue an order requiring any person the commission finds to have received any contribution or payment which is prohibited by any of the provisions of chapter 155 or 157, after an opportunity to be heard at a hearing conducted in accordance with the provisions of sections 4-176e to 4-184, inclusive, to return such contribution or payment to the donor or payor, or to remit such contribution or payment to the state for deposit in the General Fund or the Citizens’ Election Fund, whichever is deemed necessary to effectuate the purposes of chapter 155 or 157, as the case may be;
(...)
(C) To issue an order revoking any person’s eligibility to be appointed or serve as an election, primary or referendum official or unofficial checker or in any capacity at the polls on the day of an election, primary or referendum, when the commission finds such person has intentionally violated any provision of the general statutes relating to the conduct of an election, primary or referendum, after an opportunity to be heard at a hearing conducted in accordance with sections 4-176e to 4-184, inclusive;
(...)
(E) To issue an order following the commission’s determination of the right of an individual to be or remain an elector when such determination is made (i) pursuant to an appeal taken to the commission from a decision of the registrars of voters or board of admission of electors under section 9-31l, or (ii) following the commission’s investigation pursuant to subdivision (1) of this subsection;
(F) To issue a cease and desist order for violation of any general statute or regulation under the commission’s jurisdiction and to take reasonable actions necessary to compel compliance with such statute or regulation;"</t>
  </si>
  <si>
    <t>Judges who are nominated and appointed are always reviewed for their qualifications and always have reputable, professional backgrounds as lawyers and/or lower-level judges. Judges who are elected by citizens typically always have strong backgrounds as lawyers and/or judges.
 No exceptions could be found.</t>
  </si>
  <si>
    <t>The court system regularly reviews actions of the executive branch in New Hampshire and has shown itself willing to take on politically sensitive matters.
The most notable example of this in recent years were Superior Court rulings in 2014 that found that state’s Medicaid Enhancement Tax on hospitals was largely unconstitutional. The decisions were the culmination of a years-long legal battle between the state and the hospitals, and they resulted in the state facing $100 million in lost annual revenue. The legislature and governor were forced to craft a new form of medical taxation in response to the rulings. 
In another lower stakes case that nonetheless generated headlines, the state Supreme Court in 2014 sided with a civil liberties group in ruling that the state Department of Motor Vehicles had restricted free speech rights by denying a man’s request for a vanity license plate reading “COPSLIE” (cops lie).</t>
  </si>
  <si>
    <t>No, the Judiciary does not pro-actively monitor executive action. It acts only if a lawsuit is brought to the court's attention. 
The actions of the Christie administration have been challenged in New Jersey court, the most recent being a case filed with the Supreme Court alleging that his deep cuts-based reform of the public pension system is unconstitutional.  
In October 2013, the New Jersey Supreme Court unanimously handed a victory to advocates of the same-sex marriage in a case filed against the Christie's administration.   
In both cases the judges have not shown any partisanship.</t>
  </si>
  <si>
    <t>The main requirement for a judicial position is that you have to be a lawyer. Then you fill out an application, take a test for the appropriate court, appear before the Judicial Merit Screening Commission. There’s a judicial screening, which is public – anyone who wants to speak for or against the candidate is free to do so. The JMSC selects three candidates – and they immediately go to work on the legislature, which votes on the candidates.
“It’s much more of a political process,” says Charleston Attorney Gedney Howe. “My experience is that the professional criteria are very significant in determining who the final three or four candidates are, but when you get down to two or three candidates, they’re all professionally qualified, and then it becomes more of a political question. You’ve got to meet the professional criteria before you get to play the politics.”
“Personally, I think it’s a farce,” said Charleston attorney Dusty Rhoades. “If you don’t have the political votes, you’re not going to be a judge. It doesn’t matter how intelligent, wise, wonderful a person you are. There are plenty of them that do get it because they have the votes, and then there are, frankly, idiots -- and they get it too.”
The good ones get worn down by the beauty contest. 
“The legislators start running from them because they’re all waiting outside the legislature,” Rhoades said, “because they have to pander because they have no choice to catch them as they’re coming out of the legislature.”</t>
  </si>
  <si>
    <t>During the time frame for this study, there have been no instances of independent judicial review of actions of the state's chief executive in response to a legal challenge. 
 However, the state Supreme Court has conducted such reviews, including reviews involving politically sensitive issues, in previous years. While there have been independent judicial reviews, those have been rare, and the usual process has been for a court review in response to a legal challenge of an executive action.</t>
  </si>
  <si>
    <t>The Secretary of State is empowered to conduct independent investigations to enforce the penal provisions of election laws. With a staff of trained investigators, the secretary of state can refer criminal cases to district attorneys or the state attorney general.</t>
  </si>
  <si>
    <t>There are rarely cases that arise where a procurement official faces a potential conflict, and no documented instances exist where an official has improperly failed to recuse.
Michael Mitchell, the acting deputy purchasing agent, said that a staffer recently opted out of serving on a technical review committee to evaluate a construction contact because of a potential conflict. 
Neither Mitchell, purchasing agent Nancy McIntyre nor former Director of Administration Gary Sasse can recall failure to recuse as being a problem.</t>
  </si>
  <si>
    <t>The Election Division of the Secretary of State’s office, which oversees elections, can initiate investigations. Penalties, however, are left up to the courts. The Secretary of State can also issue emergency rules.</t>
  </si>
  <si>
    <t>In June 2013, two decades after Rhode Island voters approved merit-based judicial selection, former Senate President Joseph Montalbano, who had paid a $12,000 ethics fine as a senator and then been voted out of office in 2008, was sworn in as a $175,000-a-year Superior Court judge. Montalbano took the oath at the State House, surrounded by current and former legislators; at his Senate committee confirmation weeks earlier, he said he was the first state senator to become a Superior Court judge since merit-based judicial selection began in 1994, adding, “I’m hoping with your help today that we can change things,” so that becoming a judge can “happen to many of you.”
The appointment of Montalbano, followed by Chafee’s 2014 appointment of his director of administration, Richard Licht, to another Superior Court judgeship, illustrates the problems that critics say persist with judicial selection in Rhode Island. Licht went through the judicial selection process and met the qualifications to be a judge. But while more and more good judges have been chosen based on professional criteria versus cronyism, political connections still count for others, says Providence Journal political columnist Edward Fitzpatrick.
Former Governor Lincoln Chafee, who left office after 2014, says that he received heavy pressure from Senate leaders, who held up several of his initiatives after he passed over Montalbano to fill a previous judicial opening in 2012. “I thought he was just another legislator,” says Chafee. But after interviewing him, he concluded that Montalbano was qualified, and appointed him – to the benefit of his legislative initiatives. “That appointment changed my relationship with the Senate to the better, they were so grateful,” says Chafee.
Montalbano came to the bench after serving as a magistrate judge, a new class of judges created by the legislature that don’t have to go through the judicial selection process. That can give the former legislators and their cronies chosen as magistrates “a leg up” in gaining experience to move up to a regular judgeship, as Montalbano did, says Fitzpatrick. 
“Certainly Rhode Island has a much better system than a lot of states for picking judges – we don’t elect them,” says Fitzpatrick. “But politics hasn’t been totally removed. And the legislature seems to keep trying to get around the barriers (created by merit-based selection).”</t>
  </si>
  <si>
    <t>The Pennsylvania Department of General Services does not track recusals and staff is unaware of any recent examples within their department of the need for an official to recuse himself/herself. 
There are recent cases, however, where that has not been the case among the state's independent boards and authorities. A grand jury investigation into contracting award practices at the Pennsylvania Turnpike Commission resulted in eight employees, including leadership, facing criminal charges for a "pay-to-play" scheme. The charges included conflict of interest.</t>
  </si>
  <si>
    <t>Any citizen can challenge an action of the executive branch in court, which will decide the matter on the merits.
 Recently, for example, the American Civil Liberties Union sued then-Gov. Dave Heineman over his refusal to issue driver's licenses to immigrants brought to the country illegally as children. That case is pending.</t>
  </si>
  <si>
    <t>Maine Revised Statutes Title 3, Chapter 15, Section 313, 314, 315-A, 1983.
 http://www.mainelegislature.org/legis/statutes/3/title3ch15sec0.html</t>
  </si>
  <si>
    <t>The courts have challenged the governor's actions during the study period, even though his decisions—such as an executive order requiring same-sex couple who file joint tax returns to the federal government to file joint tax returns in Missouri, and the amount of money he withholds annually from the budget as part of his duties to balance it—have raised controversy in the state. For the most part, the governor and the Missouri Supreme Court land on the same side of controversial issues: both oppose voter photo ID laws, and the governor supported the Supreme Court's actions to reform the Ferguson municipal courts.
The Cole County Circuit Court rejected a lawsuit intended to prevent the Department of Revenue from complying with the governor's executive order on accepting same-sex couples' joint tax returns in April 2014. The Supreme Court dismissed the state auditor's petition alleging the governor's budgetary withholdings exceeded his constitutional authority on a technicality, stating the auditor overstepped his constitutional authority by not filing the petition after the end of the fiscal year.</t>
  </si>
  <si>
    <t>The judiciary only opens reviews of executive actions when lawsuits are filed.
There were few judicial reviews of executive actions in 2013 and 2014. Reviews by the state Supreme Court included a lawsuit over allowing Native American Tribes to accept bison from Yellowstone National Park, a suit about the Board of Livestock's decision regarding the shelf life of milk, and a suit about an oil well spacing order by the Board of Oil and Gas Conservation. 
There have been no reports of the judiciary being unwilling to take on politically sensitive topics. However, some conservatives think the Montana Supreme Court is "recalcitrant toward federal statutes and Supreme Court case law." (National Review)</t>
  </si>
  <si>
    <t>Louisiana Revised Statutes 24:53. Registration of lobbyists with the board; compilation of information, passed 1993, effective Aug. 15, 1993, amended 1996, 1997, 1999, 2001 and 2008.
 http://www.legis.la.gov/Legis/Law.aspx?d=84145 
 Louisiana Administrative Code. Lobbyist Disclosure, Page 96, September 2014 
 http://ethics.la.gov/Pub/Other/rules.pdf</t>
  </si>
  <si>
    <t>The judiciary reviews executive action when initiated by the filing of lawsuits.
Such a judicial review has not occurred since January 2013, but the judiciary did review pardons issued in 2012 by then-Gov. Haley Barbour. In a lawsuit filed by Democratic Attorney General Jim Hood, the Mississippi Supreme Court voted 6-3 to uphold the pardons by the Republican governor. Supreme Court justices are elected on a nonpartisan basis and there is nothing to suggest that Mississippi judges are unwilling to take on "politically sensitive" cases.</t>
  </si>
  <si>
    <t xml:space="preserve">Pennsylvania is one of the few states that elects all of its judges, from minor courts to the courts of Common Pleas all the way up to the Supreme Court. The state constitution requires only that judges be "citizens of the commonwealth" for at least one year, at least 21 years old, and members of the bar of the Supreme Court (with the exception on that point for Philadelphia traffic court judges). 
The selection of judges is therefore highly partisan, with political parties endorsing candidates and judicial candidates raising money for their campaigns. There is very little independent information available to voters about judges' professional qualifications. </t>
  </si>
  <si>
    <t>In Minnesota, the judiciary does review the actions of the executive, creating a system of checks and balances between the courts and the executive branch. 
In the past, the Minnesota Supreme Court ruled that two constitutional amendments, one on voting identification requirements and one on same-sex marriage, would be presented to voters in the November 2012 elections despite attempts by the former Secretary of State to rewrite the titles of the questions. The former Secretary of State and Gov. Mark Dayton argued that the titles of the voting ID amendment was misleading but the Minnesota Supreme Court moved forward with the original title regardless.</t>
  </si>
  <si>
    <t>Qualifications for Oregon judges vary but all must be U.S. citizens, a member of the Oregon State Bar, and live in either the county that they serve in or have been a state resident for three years, depending on the court. There is a mandatory retirement age of 75. Oregon judges do meet these criteria. 
However, most judges in Oregon are appointed by the governor and are elected subsequently. There is an understanding among observers that politics and racial politics have begun to play a greater role in the Oregon judiciary in recent years. 
The Oregon Law Commission has convened a Work Group to review judicial selection since 2012. At issue at the time of its convening was concern that judicial elections were becoming increasingly politicized and reform is being proposed through the group as a means of maintaining judicial independence and public confidence in judicial impartiality. 
The Work Group continues to meet. Proposals before the group include doing away with judicial elections and developing a process to confirm judges through the legislature.</t>
  </si>
  <si>
    <t>There are no documented cases of state procurement officials not recusing themselves when a conflict of interest may have occurred from 2013 to present. 
The penalties for not recusing are severe and discourage such behavior, sources said. 
Instances where public procurement officials did not recuse in cases of potential conflicts during the period of study were more common at the city and county level in Oklahoma. 
A 2015 report by the state auditor criticized the building of a canopy in the town of Konawa by a contractor who employed the son of the town's deputy city manager. 
In another 2015 incident, two state officials each accused each other a favoring a contractor that the other allegedly had a relationship/conflict with regarding management contracts awarded by the state pension commission. 
State auditor Gary Jones alleged that other commission members and Treasurer Ken Miller showed favoritism and bias by selecting one firm for a contract over another lower bidder. Other commission members denied this claim, and alleged that Jones was upset because a firm he had a relationship/potential conflict with was not awarded the contract.</t>
  </si>
  <si>
    <t>Kentucky Revised Statutes Chapter 11A, Section 211, 2006 http://www.lrc.ky.gov/Statutes/statute.aspx?id=608 accessed 24 January 2015.
Lobbying Guide, Executive Branch Ethics Commission, no date, http://ethics.ky.gov/lobbying/Pages/lobbyingguide.aspx accessed 24 January 2015.
Kentucky Revised Statutes Chapter 6, Section 807, 2001,
http://www.lrc.ky.gov/Statutes/statute.aspx?id=398 accessed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</si>
  <si>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The judiciary routinely reviews executive actions when a legal challenge is made. However, the Michigan Supreme Court's supposedly non-partisan stance is tainted by the political process, with candidates for the court nominated at a convention by political parties. A 2012 report by the Center for American Progress on state courts concluded that the Michigan Supreme Court consistently sided with business interests associated with Republican governors and legislators.                                                                                The report stated: "The Michigan Legislature has passed tort reform legislation (signed by the Republican governor) with some of the strictest limits on lawsuits. Unlike courts in other states, the Michigan high court has not acted to strike down these limits as unconstitutional."                                                                                                                
One of the most politically sensitive issues in Michigan is the right-to-work law that was adopted in 2012. The state Supreme Court initially rejected a request from Gov. Rick Snyder to issue an expedited opinion on the law's parameters. Now, legal observers say the high court appears ready to issue an opinion in favor of anti-union forces, declaring that the law also applies to public sector union members.
---
Peer Reviewer Comments:
Observers have noted the current Michigan Supreme Court is conducting itself in a much less partisan manner than previous Michigan Supreme Courts.
And in at least one recent case, the court has shown itself willing to act in a way that is contrary to the interests of the executive, issuing a ruling that potentially blew a $1-billion hole in the state budget.</t>
  </si>
  <si>
    <t>K.S.A. 46-265, Registration of lobbyists, 1974: http://ethics.ks.gov/statsandregs/46-265.html</t>
  </si>
  <si>
    <t>Oklahoma has strict qualifications required for those seeking a judicial seat through election or appointment, and candidates must also have an active law license and be admitted to practice in Oklahoma.
Both the voting process and the Judicial Nominating Commission typically ensure that only qualified candidates can become judges in Oklahoma. 
The state's judge seats have strict qualifications spelled out in order for a candidate to launch a campaign, unqualified candidates would have a hard time getting past those requirements. 
To fill vacancies in appellate judgeships, notice is published and judges and lawyers submit applications to a commission made up of lawyers and non-lawyers. The governor will then choose from among three candidates nominated. That same procedure is used to fill district or associate district judge positions when a vacancy occurs between elections.
While Oklahoma judges have been removed historically in rare cases of misconduct, including malfeasance, there is no evidence of unqualified judges being elected or appointed in Oklahoma during the period of study. 
News stories published in the state's major newspapers and interviews with attorneys or judges did not uncover evidence of any such cases.</t>
  </si>
  <si>
    <t>There are limits on the amount of donations a PAC can give to a candidate. However, there are no limits to what a PAC can give to a political party. 
 The law says that political campaign committees are limited to spending $11,500 per election (figures is adjusted based on average consumer price index) to a candidate for a statewide office or the senate. Tenn. Code Ann. § 2-10-302(b)(1) For all other state and local offices the limit is set at $7,600 Tenn. Code Ann. § 2-10-302(b)(2). See adjusted limits for 2015/2016: http://www.state.tn.us/tref/Campaign%20Finance%20Limit%20Changes%20for%202015%20and%202016.pdf
 The law also says that with respect to multicandidate political campaign committees “no candidate for an office elected by statewide election shall accept in the aggregate more than fifty percent (50%) of the candidate's total contributions in each election.“ Tenn. Code Ann. § 2-10-302(C)(1)(A). Other candidates cannot accept more than $114,900 from corporations per election. Tenn. Code Ann. § 2-10-302(c)(1)(B).
 The law says “each contribution limit established in subsection (a), (b) or (c) shall be adjusted to reflect the percentage of change in the average consumer price index (all items-city average), as published by the United States department of labor, bureau of labor statistics, for the period of January 1, 1996, through December 31, 2010.” Tenn. Code Ann. § 2-10-302(d)(1). The adjusted figures can be found here: http://www.state.tn.us/tref/Campaign%20Finance%20Limit%20Changes%20for%202015%20and%202016.pdf
---
Peer Reviewer Comment: Agree.
Similarly, the limit set in T.C.A. 2-1-302 (C)(1)(B) defines the limit (adjusted for 2015/16 to $114,900) that can be received from multicandidate political campaign committees by candidates for local offices or by candidates for other state offices that are not statewide, such as criminal court judges, circuit court judges, chancellors and district attorney generals.
In other words, a candidate is restricted on how much they can receive in aggregate from political campaign committees.</t>
  </si>
  <si>
    <t>The criteria are simple but they are adhered to in practice: Supreme Court justices must have practiced law for at least six years in Ohio or have been a judge in any state. Judges cannot seek another elected term once they turn 70. Since judges are elected and thus usually have political opposition, and most bar associations pay attention to judicial candidates, the chances of an unqualified judge winning a spot on the bench are low.</t>
  </si>
  <si>
    <t>Over the study period, no documented cases have been publicized of Ohio procurement officers failing to recuse themselves when they or a close relative may have a conflict of interest.</t>
  </si>
  <si>
    <t>Georgia's Government Transparency and Campaign Finance Commission has rule-making authority, a power that was added in a revision of the ethics laws in 2014. 
 However, so far it has not initiated any new rules. Maria Bazile, with the commission said “We are currently working on making more rules.” 
 The Judicial Qualifications Commission operates under the rules of the Georgia Supreme Court. Its decisions therefore are subject to review only by the State Supreme Court.</t>
  </si>
  <si>
    <t>There have been no documented cases of state procurement officials who fail to recuse themselves when there is a potential conflict of interest during the study period, sources said.
An official who oversees the State Procurement Office said procurement officers are well trained in conflicts of interest rules. She added that templates used to create procurement documents specifically include reminders of conflicts of interest rules and check offs to indicate the procurement officers understands those rules.</t>
  </si>
  <si>
    <t>The state judiciary has reviewed decisions made by the executive branch during the study period, sometimes calling into question the conduct of the executive and frequently affirming its authority.   The state's highest court overturned several decisions of the Sex Offender Registry board, leading the governor to oust top leadership in 2014.   During the reporting period, the high court also heard oral arguments brought by convicted sex offenders who claimed the executive branch - specifically the state Parole Board - was illegally imposing sentences by extending parole to a defendant's lifetime.  The appellees argued sentencing was, under the Massachusetts Constitution, a function expressly reserved for the judiciary.   
However, the executive branch scored regular victories in the Commonwealth's courtrooms on a range of issues, including:    an unsuccessful challenge to the Department of Revenue's decision to use a "clear and convincing" standard of proof in rejecting a taxpayer's request for an abatement- a ruling affirming a lower court judge who found the state Department of Environmental Protection was correct in assessing $80,586 hazardous waste penalty against a local businessman who failed to prove he  was unable to pay the bill.</t>
  </si>
  <si>
    <t>State-level judges who are appointed after another judge retires must go through a screening process before their name reaches the governor’s desk. The disciplinary counsel charged with investigating judges said this ensures that only qualified applicants are appointed. 
State-level judges who are elected are very often appointees who run when their term expires and they usually run unopposed, a representative of the state’s attorney’s association said. This happens because many sitting judges retire before their term expires causing a vacancy that must be filled with an appointee.
Typically, when there is a vacancy, the Judicial Nominating Committee asks for applicants on the state Supreme Court's website, according to the disciplinary counsel. The state bar association will let its members know about the vacancy as well.
Application forms show that the committee seeks candidates with appropriate "legal knowledge and ability, temperament, experience, and moral character," requiring references who can speak to those qualifications.  Applicants are also not allowed to be involved in politics because that is a requirement of all judges. Any discipline as an attorney will be uncovered by the disciplinary counsel. With this information, the nominating committee narrows down the list of applicants and forwards it to the governor, who will appoint a judge from that short list.
When judges are elected by voters, the bar association often does a survey of its membership and provide results to the voting public.</t>
  </si>
  <si>
    <t>No such law exists. 
 No limit is found in law, and according to the South Dakota Secretary of State’s website, political action committees may “Make unlimited contributions to any candidate … or political party.”</t>
  </si>
  <si>
    <t>Pursuant to  §17-25-10.1, political action committees are limited to contributing $1,000 to a political party and $1,000 to individual candidates per calendar year. Furthermore, the total that a PAC can spend in contributions to all candidate and parties is $25,000 per calendar year. However, a PAC can contribute up to $10,000 per calendar year to a political party for “organizational and party building activities” provided the money is not used for individual candidates.</t>
  </si>
  <si>
    <t>While the Commission on Ethics is required to submit an annual report to the legislature each year that includes their legislative recommendations, the law is silent on this matter for the Judicial Qualifications Commission.  
112.322 subsection 8: It shall be the further duty of the commission to submit to the Legislature from time to time a report of its work and recommendations for legislation deemed necessary to improve the code of ethics and its enforcement.</t>
  </si>
  <si>
    <t>Under SC Code 8-13-1314, individual political donations from political action committees are capped at $3,500 for statewide races and $1,000 for local races per election cycle. In addition, cash contributions are capped at $2,500, and must be accompanied by a record of the amount of the contribution and the name and address of the contributor.
SC Code 8-13-100 includes the definition of "committee" and applies to political action committees. A $3,500 limit per election cycle limit exists for contributions to political parties. However, a 2010 federal U.S. District Court decision in South Carolina that changed the definition of "committee" has effectively nullified regulations on PACs, including donation limits.
Therefore, PAC contributions candidates are limited, but not contributions to parties.</t>
  </si>
  <si>
    <t>In North Carolina,  judges are elected in non-partisan elections. Anyone who has a law degree and has passed the state bar and is a lawyer in good standing can run for judge. There is no government body that vets judges or candidates for judgeships. There are exceptions for filling vacancies until the next election and for appointment of special Superior Court Judges in which the governor can appoint judges. He has available lists of qualified candidates compiled by local bar associations but does not have to pick anyone on the list.  
Gov. McCrory  has made 28 judicial appointments since taking office in January 2013, according to Ballotpedia. McCrory's picks appear to be qualified, judging by the Ballotpedia site. All have law degrees.  Some have been lower court judges, some come from private law practice. At least one was selected from a bar association list. A couple of others had bar association ratings mostly in the 4s out of a 5 point scale.  
The NC Bar Association, which is not a government body, has begun surveying lawyers to evaluate judges and candidates for district and superior court judgeships. The  evaluations were placed on a web site for voters to see for the elections of 2012 and 2014 , but they were taken down after the elections. The bar association is gearing up to do evaluations for the 2016 elections.  The bar association pays for the surveys and evaluations. No taxpayer money is involved. The evaluations are non-binding and voluntary. That is, the governor, or citizens, can take them or leave them.</t>
  </si>
  <si>
    <t>In Maryland, there is no automatic judicial review but if someone  brings a lawsuit challenging executive action, it is reviewed, at least preliminarily to see if there is sufficient reason to go forward with the case. The attorney general, who is elected, will defend state laws, and could defend actions of the executive but would not if there is disagreement about the legality of the executive's actions. With a new attorney general and a new governor (of different parties) the potential for differences has not yet been tested in any significant way. The courts are viewed as acting in a non-partisan fashion. 
In 2014, the system for issuing stormwater permits was challenged by environmental groups. The permitting is rooted in state law. The state's intermediate appellate court said the regulations were inadequate.</t>
  </si>
  <si>
    <t>Under Oklahoma's recently revised ethics statutes, PACs are referred to as “limited committees.” 
The law restricts individual donations to limited committees to $5,000 per calendar year and states that "a contribution to a limited committee that is designated directly or indirectly to be used for the benefit of a particular candidate or candidates shall be considered a contribution by the contributor to the candidate or candidates." 
It limits committee donations to political parties to $10,000 per calendar year. Donations from one limited committee to another PAC or candidate committee are restricted to $5,000 per calendar year.</t>
  </si>
  <si>
    <t>All but one member of New York's highest court, the Court of Appeals, had experience as judges before being appointed. The remaining member, Jenny Rivera, was a law professor and had served as an administrative law judge. Some members of the Senate objected to Rivera's lack of judicial experience, but eventually confirmed her nomination in 2013 after Senate leader Dean Skelos, a Republican, said he was satisfied with Rivera's qualifications.
 Appellate Division justices, chosen from among lower-court judges, have been deemed qualified by experts since 2013. However, justices of the Supreme Court (New York's county-level courts) are elected to their positions and occasionally are not considered qualified by legal experts.
 In 2014, for example, Brenda Rivera was elected to the Bronx County court despite being deemed unqualified by the New York City Bar Association. She defeated Harry Hertzberg, who also received the association's unfavorable rating. That same year, Jose Padilla was re-elected in New York County (running unopposed) despite the association's negative rating.</t>
  </si>
  <si>
    <t>Ohio's PAC campaign contribution limits increase with inflation.
 For the period of February 25, 2015 through February 24, 2017, PACs' contributions to all candidates for statewide office, senate and house is capped at $12,532.34; donations to a county party is prohibited while the donations to state party is limited to $37,597.02 per calendar year; donations to caucuses are capped at $18798.51 per caucus (there are four : Dem and GOP for both House, Senate). These limits apply to cash or cash equivalents, not in-kind.</t>
  </si>
  <si>
    <t>The courts have been asked, through lawsuits, to review several major policies the governor has pushed through the Legislature. The courts do not become involved unless a lawsuit is filed.
The courts have been hearing a number of challenges to the executive’s programs and orders, all within the same timeline as other litigation.
The 19th Judicial District Court in Baton Rouge, for instance, has scheduled a July 27 hearing of a lawsuit filed in March by ex-state employees over alleged mishandling of the state’s health insurance program.
A federal lawsuit challenging the voucher program is pending before the U.S 5th Circuit Court of Appeals. A challenge to contracts related to Common Core academic standards also is pending appeal.
Other court proceedings are ongoing involving the governor’s education package that created a statewide voucher program and that rewrote teacher tenure and pay policies; public records challenges, a transportation project, civil service disputes and a case involving the state’s self-insurance program.</t>
  </si>
  <si>
    <t xml:space="preserve">In Kentucky, the judiciary has independently reviewed actions of the executive branch that have caused controversy. 
Most cases involving state government action begin in Franklin Circuit Court, where the judges have taken up three high-profile cases during the reporting period. For instance, Judge Phillip Shepherd, in 2013 criticized the Health and Family Services Cabinet in court and in his rulings for failing to turn over records to the Louisville Courier-Journal and Lexington Herald-Leader regarding the state's handling of fatal and near-fatal abuse and neglect cases involving children. 
In July 2014, Judge Shepherd also ruled against the governor to allow the continuing of a legal challenge to the governor's use of an executive order in 2012 that created the Kentucky Health Benefits Exchange. That exchange, allowed under the Affordable Care Act, is partially funded by a fee. The citizen who brought the challenge argued that the governor didn't have the constitutional authority to impose a new fee, while the governor has argued that the fee structure already was in place under the law. The case is still pending. 
A third case involved whether Kentucky horse racetracks could continue using Instant Racing machines, which the nonprofit Family Foundation has challenged as being a form of gambling not allowed by the Kentucky constitution. Franklin Circuit Judge Tom Wingate allowed Instant Racing to continue, but a subsequent Kentucky Supreme Court ruling has kicked the case back for further arguments. </t>
  </si>
  <si>
    <t>Karen Woodall, executive director of the Florida Center for Fiscal and Economic Policy, interviewed by phone April 16, 2015
Kurt Wenner, Vice President of Research at Tax Watch, interviewed by phone April 29, 2015
Make Florida's budget process more transparent, Sun-Sentinel, March 13, 2015, http://www.sun-sentinel.com/opinion/commentary/sfl-make-floridas-budget-process-more-transparent-20150313-story.html</t>
  </si>
  <si>
    <t>There are no laws limiting donations from political action committees to candidates or political parties.</t>
  </si>
  <si>
    <t>In-person Interview with James Salzer, Capitol Reporter AJC on 02-13-2015
In-person Interview with Senator Jack Hill, Appropriations Chairman on 02-12-1015
“School Bus Driver: I work for the benefit,” by Andy Miller, Georgia Health News, Jan. 2015. http://www.georgiahealthnews.com/2015/01/school-bus-driver-work-benefits/
Appropriations Subcommittee on Health Agenda example, February 2015 - http://www.house.ga.gov/Documents/Agendas/Appropriations/021715approphealth.pdf
Appropriations Subcommittee on Human Services Agenda example, February 2015 - http://www.house.ga.gov/Documents/Agendas/Appropriations/021715approphuman.pdf</t>
  </si>
  <si>
    <t xml:space="preserve">In 2014, the state Supreme Court ruled that the state's education funding was unconstitutional because it created inequities among wealthy and poor school districts. In May, after the governor and Legislature proposed a new school funding system, a judge ordered the state to provide additional information to a special three-judge panel deciding whether the new system is constitutional. Education funding, like the rest of the state budget, is proposed by the governor and approved by the Legislature. School funding and the courts' role in determining it is a controversial issue in Kansas, where the governor and legislators have argued that is their role, as elected officials, to determine spending, and that the courts should usurp that power. 
 As a former state legislator noted, judicial review "comes when someone files a lawsuit challenging the constitutionality of a certain statute. The judiciary does not in and of itself institute a case. There has to be somebody who brings that action."                                  
The governor's proposal to change the way the Supreme Court members are chosen is widely viewed as an attempt to change its ideological makeup. In 2015, the governor also signed a bill that could defund the state court system if judges overturn a 2014 law that stripped the State Supreme Court of some authority.
---
Peer Reviewer comment: Agree.
The Kansas Supreme Court's guidance to a three-judge district court panel resulted in a decision June 26, 2015, that the state's new school finance law signed by Gov. Sam Brownback, is unconstitutional. The Kansas Supreme Court has not deferred to the executive branch on school finance nor on capital punishment. The executive branch is an advocate of appeals in both instances. Gov. Sam Brownback campaigned in 2014 in opposition to the Kansas Supreme Court's decision that year to vacate the death sentences of brothers Jonathan and Reginald Carr, convicted of killing five people, and Sidney Gleason, convicted of two killings in Great Bend. The U.S. Supreme Court will hear appeals in the cases in October." </t>
  </si>
  <si>
    <t xml:space="preserve"> No individual, political committee, or other entity shall contribute to any candidate or other political committee any money or make any other contribution in any election in excess of $5,100 for that election. That limit was increased by law from $5,000 on Jan. 1, 2015 and will remain in effect until Dec. 31, 2016. The  limit may be increased in even numbered years by a formula tied to the U.S. Consumer Price Index. An election is defined as the period from Jan. 1 of an odd-numbered year to Dec. 31 of the ensuing even-numbered year. 
However, PACs may make unlimited contributions to political parties and ballot measures.</t>
  </si>
  <si>
    <t>New York law does not address political action committees (PACs), so their contributions are subject to individual limits. Unlike individual contributors, however, there is no cap on the maximum aggregate amount a PAC can contribute per year.
 For statewide primaries, the 2014 individual limits per election were $19,700 for Democrats, $13,470 for Republicans and $6,500 apiece for the Conservative, Independence, Working Families and Green parties. For statewide general and special elections, the limit was $41,100 for all candidates per election.
 For Senate primary campaigns, the individual limit was $6,500 per election. For general and special elections, the limit was $10,300 per election. The limit for all Assembly races was $4,100 per election.
 Individual donors may give up to $102,300 per calendar year to political party committees.</t>
  </si>
  <si>
    <t>Randall Chase, Associated Press Delaware correspondent, in-person interview, January 27, 2015; 
James Dawson, Government Reporter, WDDE/NPR affiliate, in-person interview, January 27, 2015; 
Ezra Temko, former Delaware organizer, telephone interview, January 12, 2015; 
Delaware Youth Opportunities Initiative March 2013 minutes, website accessed February 8, 2015, http://bit.ly/1ER8pf7;
Jonathan Starkey and Jessica Masulli Reyes, "Matt Denn, lawmakers discuss $36M settlement", delawareonline.com, 2-5-2015: http://delonline.us/1DuZ4rF;</t>
  </si>
  <si>
    <t>Phone interview, Daniela Altimari, politics reporter, The Hartford Courant, Jan. 28, 2015.
"The Governor’s Proposed Fiscal Year 2014-15 Budget: The Impact on Children," analysis by nonprofit, CT Voices for Children, February 2013. http://www.ctvoices.org/publications/governors-proposed-fiscal-year-2014-15-budget-impact-children
"For CT adults with developmental disabilities, housing help unlikely until parents die," by Arielle Levin Becker, Feb. 10, 2014, http://ctmirror.org/2014/02/10/for-ct-adults-with-developmental-disabilities-housing-help-unlikely-until-parents-die/
"Bill would tax sugary drinks, candy in Connecticut," by Ken Dixon, Hearst Newspapers, Feb. 17, 2015, http://www.newstimes.com/local/article/Bill-would-tax-sugary-drinks-candy-in-Connecticut-6086401.php
"Nonprofits Rally at Capitol to Protect Safety Net," by Hugh McQuaid, CT News Junkie, Jan. 31, 2013. http://advocacy.ccm-ct.org/Resources.ashx?id=00e2d61f-8feb-46c8-a8f5-45982bdfef0c</t>
  </si>
  <si>
    <t>William Eimicke, Columbia University, Professor of International and Public Affairs, March 26, 2015, New York, phone; 
Gary Spencer, Court of Appeals, Public Information Officer, March 26, 2015, New York, email; 
Richard Rifkin, New York State Bar Association, Special Counsel, Feb. 4, 2015, New York, phone;
Court Decisions, New York Court of Appeals, accessed March 20, 2015, https://www.nycourts.gov/ctapps/decisions.htm;</t>
  </si>
  <si>
    <t>An employer such as the State may dismiss a person who violates the Utah Protection of Public Employees act. However, there is no mention of a prohibition on a return to employment and therefore not addressed in statute. In practice, there is no documentation available. Employees are required to divulge misdemeanor and felony convictions. These convictions are reviewed to see if they would be a reason for not hiring.
---
Peer Reviewer Comment: Agree.
There are no documented cases, and no such cases have occurred (to my knowledge).</t>
  </si>
  <si>
    <t>March 1 email interview with Judy Hall, liaison officer of the Alaska Retirement Management Board; 
June 17, 2015, phone interview with Jerry Burnett, deputy commissioner, Department of Revenue
June 17, 2015, phone interview with Rep. Mike Hawker, R-Anchorage</t>
  </si>
  <si>
    <t>The New Mexico Campaign Reporting Act allows political action committees to contribute more than individuals, capping the contributions at a total of $10,800 to all candidates for office (statewide and non-statewide) and $10,800 to political parties (which are included in the law's definition of "political committees"); $5,400 during the primary period (defined as the day after the general election for the applicable office until the day of the primary for that office) and $5,400 during the general election period. (The amounts adjust on a schedule tied to the Consumer Price Index.)
 However, there is disagreement about whether the law allows the limit to be given during the primary, for example for a PAC to make one $10,800 contribution (as of 2015; the limits adjust yearly based on cost-of-living) to a candidate during primary period, intending it to cover the general as well. 
 In addition, there is debate over whether or not the law allows contributions in excess of the limits if the money is meant to repay old campaign debt.</t>
  </si>
  <si>
    <t>Former Denver Post journalist Tim Hoover whose reporting focused on the state budget, and who now works as communications director for the Colorado Fiscal Institute, during a Feb. 17, 2105, phone interview.
Charlie Brown, director of the Colorado Futures Center at Colorado University, who formerly served for 17 years as director of Colorado's Legislative Council Staff, during a Feb. 19, 2015 phone interview. 
The Role of the Joint Budget Committee, accessed April 23, 2015: http://www.tornado.state.co.us/gov_dir/leg_dir/jbc/jbcrole.pdf
---
Peer Reviewer Sources:
E-mail from Jesse Neuberg, Joint Budget Committee staff, June 24, 2015.</t>
  </si>
  <si>
    <t>Political action committees, referred to simply as political committees under New Hampshire law, can contribute no more than $1,000 per election to a candidate who does not accept the spending cap or $5,000 to a candidates who does. However, there is no limit on the amount a political committees can contribute to a political party or another political committee.</t>
  </si>
  <si>
    <t>Marc Green, chief investment officer, the Retirement Systems of Alabama, telephone interview, May 28, 2015.
Ex parte David Bronner et al, Writ of Mandamus, The Alabama Supreme Court, Dec. 31, 2014. http://law.justia.com/cases/alabama/supreme-court/2014/1110472.html, accessed May 31, 2015.
“RSA's Bronner seeks more than monetary return on real estate investments,” Michael Tomberlin, reporter, al.com, Aug. 24, 2013. 
http://www.al.com/business/index.ssf/2013/08/rsas_bronner_seeks_more_than_m.html, accessed May 31, 2015.
“Investment Policies and Procedures,” Retirement Systems of Alabama, May 2007. http://www.rsa-al.gov/uploads/files/RSA_Investment_Policy.pdf, accessed May 31, 2015.</t>
  </si>
  <si>
    <t xml:space="preserve"> There are limits for PACs:  $8,200 per election to a candidate, $7,200 to a political committee and a municipal political party committee, $25,000 to a legislative leadership committee, $37,000 to a county political party committee.</t>
  </si>
  <si>
    <t>There is no evidence that the judicial branch is reluctant to review the actions of the executive when they are brought to them by third parties or it is unwilling to take on politically sensitive issues. 
One example that the courts are willing to take on cases filed against a state agency is the lawsuit against the Bureau of Motor Vehicles. The lawsuit, filed in 2015 in Marion County, alleged up to $40 million in overcharges going back to the early 2000s. The BMV is fighting that claim, but if true, it would bring the total overcharges to about $100 million. In June 2015, Marion County Superior Judge John F. Hanley refused the BMV’s request to dismiss the lawsuit and ordered the BMV to resume mediation efforts with the attorney representing Indiana residents who allegedly paid 
 John Ketzenberger, executive director of the Indiana Fiscal Policy Institute, said the judiciary only acts if a case is brought before it by someone else. "I don't know of any instance where the Supreme Court or Appeals Court took it upon themselves to examine any act. I don't know whether they actually could or not, but it's not the courts' practice to act without complaint."
 Also, a court case from more than a century ago, Board of Commissioners v. Stout in 1893, ruled that courts are an "integral part of the government and entirely independent, deriving their powers directly from the Constitution, in so far as such powers are not inherent in the very nature of the judiciary." See Board of Comm’rs v. Stout, 136 Ind. 53, 58-59, 35 N.E. 683, 685 (1893) (Courts are an integral part of the government, and entirely independent; deriving their powers directly from the constitution, in so far as such powers are not inherent in the very nature of the judiciary.)</t>
  </si>
  <si>
    <t xml:space="preserve">Employee representatives say there are no known cases of former state employees or state officials convicted of corruption returning to state government.  </t>
  </si>
  <si>
    <t>Montana Code Annotated title 13, chapter 37, part 2, section 16 limits candidate receipts from political committees. While limits are published in Montana Code Annotated, the law also states that the Commissioner of Political (Campaign) Practices may adjust those limits for inflation and publish them as a rule. 
In 2014, under those inflation-adjust limits, candidates for State Senate could receive $2,750 in aggregate from political committees and State House candidates could receive $1,650, per election. Candidates for governor and lieutenant governor could receive no more than $650 from political action committees (PACS) per election. Candidates for other statewide offices could receive no more than $320 per election and candidates for other public office were limited to $170 per election. 
There is no law limiting PAC donations to political parties.</t>
  </si>
  <si>
    <t>John Griffing, former staff director, Senate Budget Committee, Dec. 29, 2014, Sacramento, interview
H.D. Palmer, Deputy Director, Department of Finance, Jan. 12, 2015, Sacramento, email
Scott Graves, director of research, California Budget Project, Sacramento, Jan. 20, 2015, email
Dollars and Democracy: A Guide to the State Budget Process, California Budget Project, 2014
http://www.cbp.org/pdfs/2014/141210_DollarsandDemocracy.pdf</t>
  </si>
  <si>
    <t>No such law exists. There are no limits on political action committees' donations to candidates and political parties.</t>
  </si>
  <si>
    <t>Under Nevada law, a person can't make donations for any candidate exceeding $10,000 in an election year. The law's definition of a "person" includes a political action committee.
 However, there are no constitutional or statutory limits on contributions made to groups such as political parties, committees sponsored by political parties or political action committees.</t>
  </si>
  <si>
    <t>Tim Leathers, deputy director, Arkansas Depatment of Finance and Administration, February 4, 2015, telephone interview.
Richard Weiss, Director of Department of Finance and Administration under three governors (1994-1999 and 2002-2014), February 2, 2015, telephone interview.
Rich Huddleston, executive director of Arkansas Advocates for Children and Families, February 12, 2015, telephone interview.
Jay Barth, Professor of Politics at Hendrix College, February 7, 2015, telephone interview. 
Max Brantley, Senior Editor Arkansas Times, January 20, 2015, telephone interview. 
Duncan Baird, Arkansas budget director, former state representative and co-chair of Joint Budget Committee, co-sponsor of ethics-related legislation, February 22, 2015, telephone interview.</t>
  </si>
  <si>
    <t>Independent experts make pension investment decisions. No one person directs the fund's portfolio allocation. 
The State of Wyoming has a Chief Investment Officer who makes asset allocation and implementation decisions, including manager hiring and termination, with approval from the executive director. The Wyoming Retirement System Board also reviews investment decisions, like strategic asset allocation, annually.</t>
  </si>
  <si>
    <t>The day-to-day decisions on investing the assets are made by the professional investment staff at SWIB, within the parameters of Investment Guidelines that are set by the Board.  The Board retains a number of expert consultants in various areas: Private Equity, Real Estate, Hedge Funds, Asset Allocation.  No single individual is able to direct the fund's portfolio allocation by him/herself. 
The Wisconsin Retirement System (WRS) provides retirement benefits to 594,600 state public employees and employees of participating local governments. The WRS is the ninth-largest public pension plan in the United States. The Department of Employee Trust Funds (ETF) is responsible for managing the operations of the WRS, and the State of Wisconsin Investment Board (SWIB) is responsible for managing WRS investments. The WRS remains a well-funded public pension plan. The plan’s funded status on an actuarial basis, or the ratio of assets to liabilities, has been 99.9 percent from 2011 through 2013. 
As of December 2013, assets under management by SWIB totaled $101.3 billion, of which the WRS Core Fund and Variable Fund accounted for 92.5 percent. SWIB’s nine-member Board of Trustees establishes policies to guide the investment of these assets and approves an asset allocation plan. SWIB’s expenses totaled $351.2 million in 2013, and it had 148.1 full-time equivalent (FTE) positions as of December 2013.</t>
  </si>
  <si>
    <t>No such law exists.
In Missouri there has been no law limiting the amount of a single or aggregate contribution from any political action committee during the study period. PACs may give as much money as they want to a candidate, political party, or ballot measure committee during a campaign cycle, as long as the committee follows reporting guidelines and does not exceed cash contribution and anonymous contribution limits.</t>
  </si>
  <si>
    <t>A particularly high-profile and politically sensitive case came in Idaho in the past year when the 4th District Court voided a $60 million contract the state Department of Administration had issued in 2009 to two politically connected firms that are big campaign donors to the governor. In an earlier ruling in the same case, the Idaho Supreme Court was highly critical of how the department, then under the direction of the governor’s longtime best friend who was working for $1 a year, handled the contract award.
  This year’s 4th District Court ruling was a major political blow to the current administration, which had made the contracted service, for a statewide high school broadband network, a major boasting point and a re-election talking point.
  The courts don’t independently review actions of the executive; someone has to file a lawsuit to prompt the review. In this case, the lawsuit was filed by an unsuccessful bidder. But the court does not wait for the executive branch to initiate the case, and this case clearly demonstrated non-partisanship and resistance to any political pressure on the part of the court.</t>
  </si>
  <si>
    <t>Mississippi has no law limiting donations to candidates and political parties by political action committees.</t>
  </si>
  <si>
    <t>Karen McLaughlin, Children's Action Alliance Director of Budget and Research and former Department of Economic Security Financial Services Administrator, telephone interview 2/19/2015
Jim Small, Arizona News Service Editor, telephone interview, 5/17/2015
The grownups are discussing the state budget in secret, Michael Squires, The Arizona Republic, February 21, 2015 http://www.azcentral.com/story/news/arizona/investigations/2015/02/21/grownups-discussing-state-budget-secret/23828231/
The Skinny, Jim Nintzel, Tucson Weekly, May 7, 2015 
http://www.tucsonweekly.com/tucson/the-skinny/Content?oid=5000029
Shooter considering banning public testimony on budget bills, Luige del Puerto, Arizona Capitol Times, January 24, 2012  http://azcapitoltimes.com/news/2012/01/24/shooter-considering-banning-public-testimony-on-budget-bills/#ixzz3SIMmagZd</t>
  </si>
  <si>
    <t>No examples could be found of state civil servants being convicted of corruption, or thereafter being prohibited from future state government employment, since Jan. 1, 2013.
 There is no provision in state law for civil servants who are convicted of corruption to be prohibited from future state government employment, and there is also no such policy in the state’s Employee Handbook. Sources interviewed for this investigation said they don’t recall a lifetime prohibition ever being enforced or needing to be enforced.</t>
  </si>
  <si>
    <t>Investment decisions are all based on consensus without conflicts of interest. “Our 13-member board, our staff and our consultants all have to agree,” said Craig Slaughter, director of the West Virginia Investment Management Board (WVIMB). “Otherwise, we go back to the drawing board. That way, everybody is a fiduciary so there’s the hammer of the law to toe the line". The board also has its investment policy available on its Web site.
 WVIMB board member David McKinley, founding partner of McKinley Carter Wealth Management, said the board relies heavily on its own internal staff of experts, but also on external consultants who specialized in particular types of investments. “As trustees, we have the final say, but we also ensure that it’s a joint consensus between our internal and external experts,” he said. 
  "Our investment managers are all institutional quality managers," said Slaughter. "There are too many to outline their expertise. Our consultants, who assist us in selecting money managers, fall in the same boat, but we also are even more sensitive to conflicts of interest and alignment of interest. I think it is fair to say that our consultants are as conflict free as possible. The key element in that regard is whether they sell “services” to money managers or try to manage money themselves. Many consultants do. We try to hire consultants that don’t."
 One of the three cabinet officials who sits on the board, State Auditor Glen Gainer, said the board sets the targeted rate for returns, the acceptable amount of risk, and guidelines for the types of securities. “Then we turn it over to our advisers and investment managers to make the day-to-day decisions,” he said.
 The consensus approach appears to be successful. Slaughter said the board’s rate of return goal was 17.5 percent return on investment last year, but it actually made a 17.9 percent on the $6,5 billion in state funds that it invests. That allowed it to put the surplus, $44 million, back into the state’s general fund, according to the Charleston Gazette.</t>
  </si>
  <si>
    <t>There are no clear cases of civil servants convicted of corruption working in the government. Asked if state employees had ever been rehired after being fired for corruption, Brian Gaines of the Department of Administration said he was not aware of any such case within his own department, but could not speak for other state agencies.
“I don’t want to say that I’m not aware,” he said. “It could be going on, it could not be going on. I can only say what we as an agency did.”
As a comparison from the National Conference of State Legislatures points out, in South Carolina it's a felony with jail time and a lifetime ban on public office if you try to bribe a state employee.
A corrupt state employee, by contrast, gets off with a misdemeanor.</t>
  </si>
  <si>
    <t>The courts are completely independent and nonpartisan. The judiciary takes on issues when lawsuits are filed and they will rule against the government if the constitution or law calls for it. The state and counties follow court rulings. 
 In a recent case involving a lawsuit against the state-run hospital system, the Hawaii Supreme Court found the state in error when it used the criminal history of a job applicant in not hiring the applicant for a position. This was a politically sensitive issue in that the hospital is run by the Democratic-majority administration, and that political party plays a vital role in selecting judges in this state where judges are not retained or selected by vote of the public.</t>
  </si>
  <si>
    <t>There are no documented cases of state employees being convicted of corruption and returning to government employment.
Under state personnel rules, state employees convicted of public corruption are prohibited from being hired to most state jobs. The rules also state that providing incomplete or false information regarding a past conviction, on a job application, can be grounds for not being hired, or for being fired if detected later. The policies also require the state to request a criminal background check on applicants, and a conviction may be grounds for not hiring them.</t>
  </si>
  <si>
    <t xml:space="preserve">If access to information is denied, citizens can appeal to the Pennsylvania Office of Open Records within 15 days of the denial. The requester must send the OOR a copy of the original Right to Know request, a copy of the agency's response (or a statement that the agency failed to respond at all) and a statement on why the record should be made available as well as one that addresses any counterarguments offered by the agency. The OOR is required to issue a Final Determination within 20 days of receiving the appeal. The Final Determination is binding on the agency and the requester. </t>
  </si>
  <si>
    <t>Section 38-2-8 gives citizens the right to file an appeal with the top administrative officer of the public body that denies their information request. If that appeal is denied, the citizen can then file a complaint with the Rhode Island attorney general, who investigates and can take the agency in question to court. The law also gives citizens the right to take the agency to court after losing an administrative appeal.</t>
  </si>
  <si>
    <t>There are no state laws or agency regulations that would explicitly prevent a state employee convicted of corruption from returning to his or her job or another state position. A person's criminal record would be taken into consideration by the state agencies doing the hiring and the State Civil Service Commission, but it wouldn't necessarily disqualify an applicant from the job. There are no immediate, recent public examples of a state employee with such a record being rehired.</t>
  </si>
  <si>
    <t>Investment decisions are made by staff of the Washington State Investment Board (WSIB) and approved by the board. Often times, according to WSIB, independent consultants are used so the Board receives two independent sets of views before committing capital or renewing commitments with any existing partner. Once an investment contract is signed it is monitored by compliance staff, independent of the investment division, who test all the terms and conditions of the contracts to ensure compliance with investment policies, fee schedules and reporting requirements. 
 Finally, the State Auditor’s Office has audited the investment service contracts and WSIB has received clean audit reports for 21 consecutive years. The WSIB is generally viewed as making independent investment decisions.</t>
  </si>
  <si>
    <t>Oregon Revised Statutes Chapter 192 - Records; Public Reports and Meetings, Section 192.450 (1973) provides any person denied the right to inspect or copy public records by a state agency or health regulatory board the right to petition the Attorney General on appeal. Section 192.460 (1973) allows a person denied the right to inspect or copy a public record by a public body other than a state agency to appeal to the district attorney of the county in which the agency is located. Section 192.480 (1973) requires that appeals of denial of public records by an elected official be taken to a court.</t>
  </si>
  <si>
    <t>Despite being elected by the Legislature, in practice, the State Auditor has historically operated with independence. The current state auditor, a Democrat, has served since 2012, but the previous State Auditor, also a Democrat, served for 8 years, despite shifting partisan control of the legislature. Many senior staff present in 2013-2014 have served for a decade or more. The Deputy State Auditor, for example, is neither an appointed nor an elected position, and has 27 years of experience in the Office of the Auditor.
 There were no documented incidents, or complaints of, partisanship or political interference with regards to the State Auditor's work in 2013 or 2014. However, the State Auditor is a partisan — and despite the lack of reports, the potential in practice, exists for political interference.</t>
  </si>
  <si>
    <t xml:space="preserve">Oklahoma law does not provide any administrative appeals option for citizens whose information requests are rejected or not responded to. 
Specifically in 51 O.S. 24A-17, the law states citizens whose requests are denied "may bring a civil suit for declarative or injunctive relief, or both, but such civil suit shall be limited to records requested and denied prior to filing of the civil suit." If the lawsuit prevails, they are "entitled to reasonable attorney fees." But the burden is still placed on citizens to pay for the initial legal expense, and the law states that if "the public body or public official successfully defends a civil suit and the court finds that the suit was clearly frivolous, the public body or public official shall be entitled to reasonable attorney fees." 
According to the section 24A.14 of the statute, public officials who willfully violate the act can be convicted of a misdemeanor, punishable by a maximum $500 fine and one year in county jail. </t>
  </si>
  <si>
    <t>There is no law that allows state civil servants to be indefinitely excluded from government employment in Oregon in cases where they are convicted of corruption, or otherwise found guilty of bad behavior. 
However, it is standard practice to negotiate exclusions from government employment from civil service into settlement agreements made with workers accused of wrongdoing by the Oregon Attorney General's Office. 
Mitch Morrow, a former corrections official who resigned during an investigation after being accused of finding a job for his son, then giving him special treatment, was not barred from future government employment according to the terms of his settlement. 
Richard Blank also was not barred from future employment with the state after being found responsible of misconduct while an employee at the Oregon Construction Contractors Board in an investigation by the Employee Relations Board.</t>
  </si>
  <si>
    <t>While public officials are required to cite a legal reason for denying access to records, the first remedy in the open records law is for a mandamus action in the court of common pleas. In March 2015, state Auditor Dave Yost set up an independent dispute-resolution process to resolve public records disagreements. The Ohio House initially added a budget amendment to eliminate Yost's move, then reversed itself. How this will play out is pending as of this writing.</t>
  </si>
  <si>
    <t>The board of trustees for the Virginia Retirement System approves an asset allocation policy, which outlines what types of assets the staff will invest in order to maximize return while keeping risk within acceptable levels. The board is advised by the Investment Policy Committee and the Investment Advisory Committee. Neither the Board nor the committees make individual manager or investment decisions. The actual investment is done by both internal and external managers under the supervision of the chief investment officer and the investment department. In recent years, VRS has added more investment staff in order to manage more of the investments itself and save money on external managers.
The chief investment officer reports to the board. All of the investment decisions must be made by following the rules and requirements that the board sets and state law.  The investment department is audited by the VRS internal auditor and the Auditor of Public Accounts. Activities are also managed by the internal compliance group. 
Observers said the board has had robust discussion of the asset allocation policy and seems very aware of its fiduciary responsibilities.</t>
  </si>
  <si>
    <t>The North Dakota Century Code does spell out the procedure for any member of the public to file an appeal when an open-record request is rejected by a public entity. The attorney general’s office may consider the appeal and issue an opinion. However, the attorney general does not have the power to compel the public entity to obey or to punish when it does not. The only remedy for a member of the public, then, is through the court system. The Century Code specifies two ways in which this can happen: 1) The aggrieved individual or group may file civil suit against public servants connected to the public entity or 2) A county-level prosecutor, called a state’s attorney in North Dakota, may file a criminal complaint against the public servants.</t>
  </si>
  <si>
    <t>The Florida Supreme Court can review actions of the executive branch only if someone sues the state on the issue and an appeal is brought to the Supreme Court. The Florida Supreme Court cannot initiate such review on its own. When the court does review executive actions, it does not act in a calculated or political manner -- decisions are based on legal arguments. 
In one case during the period of study, the Supreme Court declined to review an executive order issued by Florida Governor Rick Scott that had required all state employees take random drug tests. But actually, that refusal was in effect a check on executive power. "The high court's decision not to hear the case meant a May 2013 11th U.S. Circuit Court of Appeals ruling that found the governor's order to be too broad remained intact," Reuters reported. 
In another case, the Florida Supreme Court ruled that Scott would have lift the suspension of the Miami Lakes Mayor Michael Pizzi after the mayor beat federal bribery charges. The ruling appeared to be based on legal arguments, not partisanship. 
The governor also has a limited authority to directly ask the Florida Supreme Court for its opinion about some matters involving his/her executive powers and duties, often called a request for “an advisory opinion.”</t>
  </si>
  <si>
    <t>Appeals of access disputes must be settled through the courts.</t>
  </si>
  <si>
    <t>Section 89, subsection 4 of the Freedom of Information Law (Public Officers Law, Article 6) gives the public the right to appeal a denial of access to a record. The law directs the person to appeal in writing to "the head, chief executive or governing body of the entity, or the person therefore designated by such head, chief executive, or governing body, who shall within ten business days of the receipt of such appeal fully explain in writing to the person requesting the record the reasons for further denial, or provide access to the record sought." The same subsection also requires the agency to forward the appeal to the state's Committee on Open Government, which has no enforcement power.
 If the appeal is denied, the person has the right to a court appeal under Article 78 of the Civil Practice Law and Rules, which require an agency to justify the reasons for a denial. The Freedom of Information Law also allows a judge to award attorney fees if a denial is overturned.</t>
  </si>
  <si>
    <t>There is no formal administrative appeal process. Complaints to the Attorney General's Office may result in the issuance of an advisory letter to the accused governmental agency, but the letter itself is not an enforcement action. The complainant can appeal through the court system.</t>
  </si>
  <si>
    <t xml:space="preserve">There were no documented cases of civil servants with prior corruption convictions hired by the state of Oklahoma from 2013 to present. 
The office of Human Capital Management, a division of the Office of Management and Enterprise Services, performs an OSBI background check on all employees prior to hiring, so that would preclude most Oklahomans with felony corruption convictions from qualifying for state jobs through the office. 
It is possible that a candidate with a prior conviction in another state could conceal this fact and make it through the hiring process, but that would be a rare exception, sources said.  
A known felony conviction for corruption would disqualify the candidate from the state's hiring process. 
Sources said there may be cases where someone is hired with a separate type of felony on their past record, or is convicted of a different type of felony while employed, but none were aware of any corruption convictions employed by the state during the period in question. </t>
  </si>
  <si>
    <t xml:space="preserve">Judicial reviews of executive actions would only occur in the event of a lawsuit challenging an executive order or a piece of legislation, Delaware sources say. And there appear to be few, if any, documented reviews of executive actions by state courts in the study period. 
In October 2013, the conservative advocacy group Delaware Strong Families filed suit in U.S. District Court challenging broad new Delaware campaign finance laws requiring groups to disclose donors behind political ads. Strong Families said the law, signed by Gov. Jack Markell in 2012, chilled free speech rights. Delaware Elections Commissioner Elaine Manlove, a member of the executive branch, was a named defendant.
A New Castle charter school filed a federal lawsuit on behalf of students in January to stave off a closure ordered by the Delaware Department of Education, an executive branch agency. A news report on delawareonline.com said the lawsuit "argues the state’s process for passing judgment on schools is murky and arbitrary."
In March 2014, the U.S. Supreme Court declined to hear a Delaware appeal of lower courts' decision to strike down a 2009 law allowing "state judges to preside over secret arbitration in high-stakes business disputes. "Lower courts had agreed with a Delaware open government group that the 2009 law allowing violated the constitutional right to court proceedings and records, and the justices rejected the state's appeal without comment," an Associated Press report said. 
All of the existing cases are federal cases. There is no indication that Delaware courts are reluctant to take on politically sensitive matters, but courts only have authority to review laws when lawsuits are filed. That has not happened, at least not in a way that has been publicly reported, in the period of study. </t>
  </si>
  <si>
    <t>Citizens can appeal to a Superior Court if they are unsatisfied with the response to a right-to-know request. Chapter 91-A, Section 7 states that such claims are to be given “high priority on the court calendar.” The law further states that a citizen need not have legal counsel to bring an appeal and that it “need not adhere to all the formalities normally required of court pleadings.”</t>
  </si>
  <si>
    <t>There have been no documented case of a state civil servant being convicted of corruption in the study period, according to sources.
The head of the state’s human resources department said convictions or violations of other rules are evaluated on a case-by-case basis.</t>
  </si>
  <si>
    <t>Since Ohio law does not prohibit future state government employment, except for certain crimes such as bribery, in practice offending employees can be rehired unless they were in a politically visible position and/or their misdeeds received publicity.</t>
  </si>
  <si>
    <t>The agency for appeals is the New Jersey Government Records Council (GRC). However, the GRC has no jurisdiction over complaints about the judicial and legislative branches: (OPRA, N.J.S.A. 47:1A-7.g). GRC rulings may be appealed to the courts. Or, complaints may be made directly to the courts from the outset.</t>
  </si>
  <si>
    <t>The Connecticut judiciary's role in reviewing executive actions was pivotal in recent state history. In 2004, it was in the spotlight as Republican Gov. John Rowland fought against the legislature's move toward impeachment.
After months of revelations about, among other allegations, free work done by state contractors at the governor's vacation cottage, a House Select Committee was created to formally investigate whether there were grounds for impeachment. Following days of public hearings, the committee subpoenaed the governor to testify. Rowland sued, claiming that executive immunity and separation of powers blocked the legislature from forcing a governor to testify.  A Superior Court judge disagreed: "The legislature is not categorically barred under the separation of powers doctrine from compelling the chief executive to testify. The governor, or the office of the governor, has no absolute executive privilege from compelled testimony." Rowland appealed to the state Supreme Court. Justices listened to oral arguments in the morning, and in the afternoon upheld the Superior Court ruling that the committee could subpoena the governor. He resigned three days later.
There have been no discernible incidents during the survey period (January 2013 through May 2015) where executive actions were reviewed by the judiciary. 
A public dispute before the 2014 state elections drew attention to the judiciary and to executive actions, but it was more politics-based: State Republicans sought a temporary injunction to prevent Democrats from sending out a pro-Malloy mailer paid for with money deposited into the party's federal account by state contractors. A state Superior Court judge dismissed the injunction request, saying that Republicans had failed to exhaust their administrative options before turning to the courts. By mid-June 2015, the Democratic Party's actions on the governor's mailer, which involves the State Elections Enforcement Commission and the Federal Election Commission, are still being debated.</t>
  </si>
  <si>
    <t>In Minnesota, PACs are referred to as political committees and/or funds. Contribution limits exist for political committees and/or funds donating to candidates but limits do not exist for political committees/funds donating to political parties. Candidates are accordingly limited in the total aggregate amount they can accept from political committees or funds within a two-year period. 
 Specific limits on political committees and/or funds donations to candidates can be found in the 2014 Minnesota Statutes, Chapter 10A, Section 10A.27, 2014. Limits vary per position and are divided into two time periods: the election segment of an election cycle” and the nonelection segments of the election cycle (see Minnesota Statutes, Chapter 10A, Section 10A.01, Subdivision 16 for definition). 
 Limits are set according to the type of office which the candidate is running for: $1,000 - $2,500 for candidates for judicial office; $1,000 for candidates for state representative; $1,000 for candidates for state senator; $1,000 - $2,000 for candidates for secretary of state or state auditor; $1,500 - $2,500 for candidates for attorney general; and $1,000 - $4,000 for candidates for governor and lieutenant governor running together. 
 In 2013, the Minnesota Statutes, section 10A.27, Subd. 1 was amended to increase contribution limits to candidates in an attempt to curb funding from outside groups whose contributions to political parties are not subject to limits.</t>
  </si>
  <si>
    <t>Applicants are asked about any convictions and that influences whether they are hired. Managers have some discretion, but a felony conviction is pretty certain to prevent a hiring, especially when hiring law enforcement and public safety employees . If the job requires a valid driver's license and the applicant has had a license suspended for a year or more, the person  won't be hired because they can't meet the qualifications for the job. No known examples of civil servants convicted of corruption in the reporting period.</t>
  </si>
  <si>
    <t>March 11 phone interview with Gunnar Knapp, director of the Institute of Social and Economic Research;
Video of House Finance Committee on March 5, 2015 accepting public testimony in-person and telephonically from around the state on the operating and mental health budgets (http://www.360north.org/gavel-archives/?event_id=2147483647_2015031066), accessed March 12, 2015; 
H.B. 72 Public Testimony Packet 1 of 6 (http://www.legis.state.ak.us/basis/get_documents.asp?session=29&amp;docid=2359), accessed March 12, 2015;</t>
  </si>
  <si>
    <t>Daniel Ivey Soto, state senator and executive director, New Mexico Association of County Clerks, 8 April 2015, via phone.
State high court upholds property assessment, the Albuquerque Journal, Dan McKay, 1 July 2014, 
http://www.abqjournal.com/423281/news/state-high-court-upholds-property-assessment-policy.html
Educators' pension cuts legal, NM Supreme Court Rules; the Albuquerque Journal, Dan Boyd, 20 December 2013, 
http://www.abqjournal.com/323916/news/pension-cuts-legal-nm-supreme-court-rules.html</t>
  </si>
  <si>
    <t>There is no administrative appeals process generally for a person denied access to government information. With passage during the 2015 legislative session of SB 70, a complaint about a violation of the state's open meetings laws can go to the attorney general's office. The appeal still ultimately involves the court system, but doesn't necessarily require the complainant to hire a lawyer.
Under a section of Nevada's Public Records law, NRS 239.011, anyone whose request for a public record is denied can go to District Court for an order to inspect or copy the book or record. By law, the court is required to give the case priority over other civil matters that lack priority status. If the petitioner wins the case, the government agency that refused to provide the record must pay the petitioner's costs and reasonable attorney's fees.
 In a court proceeding, the attorney general's office would represent the government agency that refused to provide the record.</t>
  </si>
  <si>
    <t>PACs can donate 10 times the individual contribution limit to candidates. As a result, in an election cycle they can contribute $68,000 to candidates for governor or other statewide offices, $20,000 to candidates for state Senate and $10,000 to candidates for state House. There are no limits in law on the amount that can be donated to political parties.</t>
  </si>
  <si>
    <t>The Colorado Supreme Court can issue advisory opinions on laws, but doesn’t do it frequently. It’s uncommon for the judiciary to review actions of the executive. 
 In 2013, Democratic Gov. John Hickenlooper asked the Supreme Court to weigh in on whether a state constitutional provision governing a recall election conflicted with the U.S. constitution, and the Supreme Court ruled that it did. The Colorado Supreme Court “reaffirmed its decision that voters do not have to first vote ‘yes’ or ‘no’ on recall elections to have their votes for a successor validated, a ruling that could force the state to rewrite part of its constitution,” The Associated Press reported in October 2014. 
 Democratic Gov. John Hickenlooper’s legal team was not aware of examples of the judiciary reviewing actions of the executive in Colorado since 2012, according to his spokeswoman Kathy Green. David Kopel, an adjunct professor of advanced constitutional law at Denver University’s Sturm College of Law, and the research director of the libertarian-leaning Independence Institute, said he was unaware of any evidence that the judiciary failed to review a controversial executive action in the past two years.</t>
  </si>
  <si>
    <t>Kelly Butler, state Budget Officer for Gov. Robert Bentley, March 18, 2015, telephone interview. 
David White, The Birmingham News, former state political reporter, March 6, 2015, telephone interview.
“Alabama Accountability Act draws praise and criticism at hearing; committee postpones vote,” Mike Cason, al.com, March 11, 2015,
http://www.al.com/news/index.ssf/2015/03/alabama_accountability_act.html, accessed March 26, 2015.</t>
  </si>
  <si>
    <t xml:space="preserve">Massachusetts law restricts the amounts a political action committee can give to a candidate or a political party each calendar year. A PAC can donate $500 per year to an individual candidate. The law restricts PAC contributions to state political parties to $5000 each calendar year.   
State law also limits the aggregate amount a single candidate can accept from all PAC’s in a calendar year.   For instance,  a candidate for the House cannot accept more than $7500 annually from all PACs. </t>
  </si>
  <si>
    <t>Assemblyman John Wisniewsi (D-Sayerville), via 2/8/15 phone interview. 
Matt Friedman, Star-Ledger Statehouse reporter, via 2/8/15 phone interview. 
Former state Sen. William Schluter via 2/2/15 phone interview. 
N.J. Legislature must act on affordable housing, By Times of Trenton guest opinion column, Sean King, on April 12, 2015, accessed 6/11/15: http://www.nj.com/opinion/index.ssf/2015/04/opinion_nj_legislature_must_act_on_affordable_hous.html</t>
  </si>
  <si>
    <t>Citizens denied access to public information can request the Nebraska Attorney General to order disclosure of the information or request the Attorney General to file suit to compel disclosure, or they can file suit on their own in district court. 
 The attorney general considers written petitions relating to denial of access of public records and violations of open meetings law. Citizens also can file a complaint with the Attorney General's office if they believe the fees estimated or charged by the custodian are excessive.</t>
  </si>
  <si>
    <t>In Maryland, in-state and out-of-state political action committees (PACs) are subject to the same limitations that an individual donor will confront: $6,000 per candidate, per four-year election cycle and $6,000 to a political party or other entity (such as a ballot committee seeking to get a referendum approved by voters). 
Because of the McCutcheon ruling, the aggregate $24,000 limit that was formerly governing the overall contribution limit in Maryland will not be enforced.</t>
  </si>
  <si>
    <t xml:space="preserve">Montana law states that if a records request is denied, citizens may appeal to the district court or county judge where the records refusal occurred. Title II, chapter 6, part 1, section 7 of Montana Code Annotated states that judge must then "proceed in a summary way, after notice to the adverse party, to hear the allegations and proofs of the parties and to order any such books and papers to be delivered to the petitioners." 
The law does not provide for an administrative appeals process.                                                                                                                                                                                                                                                                                                                    </t>
  </si>
  <si>
    <t>Courts in California have original jurisdiction in all cases. Gov. Edmund G. Brown Jr. has been named as a defendant in law suits that challenged his use of a state fund aimed at helping distressed homeowners (pending); for his part in enforcing the state's teacher tenure law (the system was ruled unconstitutional and decision is under appeal) and the state's role in approving the location of an Indian casino (case dismissed by the state Supreme Court). At least seven cases pending in appellate courts in 2013-14 named the governor as a defendant, but the governor's office says it does not keep track of how many cases name him as a party.</t>
  </si>
  <si>
    <t>The judiciary reviews the actions of the executive only in response to a lawsuit. In the case of a suit, the appropriate court will review executive branch actions. For example the Republican Party sued the governor’s office for refusing to turn over applications for state boards and commissions which the party had requested under the Freedom of Information Act. Circuit Judge Mary McGowan heard the case and found that the governor was indeed exempt from releasing the information because they constituted “working papers.” 
Judges in Arkansas are elected, so some have expressed concerns that their actions may be motivated by political, ideological, or partisan considerations (as well as raising concerns about lawmakers actively communicating with judges who might eventually have to weigh in on a law). However,  there is no clear-cut case of this issue directly impacting review of executive action. Court review of executive action is relatively rare; there have been no high-profile accusations during the period of study of the Court acting in a partisan manner when reviewing the actions of the executive.
---
Peer Reviewer Comment: Agree.
The judiciary has never reviewed the actions of either the executive or legislative branches, except when it was called upon to do so by a lawsuit. Such lawsuits have been common with the legislative branch, and the courts have often struck down statutes passed by legislature. In at least one case, a suit in state courts contested an action by the governor. That was in 1967, when the courts voided the governor's appointment of a director of the State Police who did not meet the statutory qualifications for the office.</t>
  </si>
  <si>
    <t>The Legislature generally doesn't have open public comment when they are in joint session, but citizens can get put on the agenda. 
In Senate or House Appropriations committee meetings during the session they do take public input. 
“People follow it and comment on it pretty frequently,” Rep. Ruth Ann Petroff said. “They also follow up with individual legislators on different aspects of the budget.” Lawmakers take public comment during these meetings very seriously, she said.</t>
  </si>
  <si>
    <t>Maine’s Election Law states than a “…political committee, political action committee, other committee, firm, partnership, corporation, association or organization may not make contributions to a candidate in support of the candidacy of one person aggregating more than $1,500 in any election for a gubernatorial candidate, more than $350 for a legislative candidate,” or “more than $750 for a candidate for municipal office or more than $750 in any election for any other candidate.” 21-A § 1015.
 The limits correspond to a single election cycle.
 There are no limits on political action committee donations to political parties in Maine.</t>
  </si>
  <si>
    <t>Chapter 610 section 27 outlines the remedies for aggrieved persons to seek judicial enforcement of the Sunshine Law. The appeal takes the form of a lawsuit in the circuit court of the alleged violating body's county. The burden of persuasion rests with the allegedly violating body to demonstrate its compliance with the Sunshine Law. If the court finds that a preponderance of the evidence supports the aggrieved party's claim that the body knowingly or purposefully violated the Sunshine Law, the court can order penalties, fees, and the voiding of any action taken in violation of the Sunshine Law.</t>
  </si>
  <si>
    <t xml:space="preserve">Under Delaware law governing code of conduct of state employees, the Public Integrity Commission has the authority to "recommend to the General Assembly from time to time such rules of conduct for public employees and officials as it shall deem appropriate." § 5809 
The Court on the Judiciary, the ethics entity for the judicial branch, has no explicit power in law to propose laws. 
Delaware House and Senate lawmakers, who control the legislative ethics committees, have inherent power to propose legislation. </t>
  </si>
  <si>
    <t xml:space="preserve">Section 25-61-13 of the Mississippi Code describes the process by which any individual denied access to public records can appeal the decision and Section 25-41-15 describes the process by which any individual can file a complaint against a public body for violating the Open Meetings Law. 
The Mississippi Ethics Commission makes it possible for anyone who is denied access to public records to file a complaint against the individuals responsible without entering the court system. The commission can then review the complaint, investigate the claim and, if the governmental body has violated the Public Records Act, compel the release of the records and impose penalties when it sees fit. The same is true for complaints regarding violation of the Open Meetings Act. </t>
  </si>
  <si>
    <t>Judges appointed to the bench in New Hampshire in recent years have met professional standards for education, experience and professional conduct. Of seven judges confirmed in 2013 and 2014, all were among a pool of finalists recommended by the state’s Judicial Selection Commission, which Governor Maggie Hassan re-established in early 2013. The panel is tasked with reviewing applicants for judgeships based on the above criteria and others. 
 All seven of the appointed judges were attorneys with experience working with and for public agencies or were already serving in some capacity as judges; one was also a law professor.</t>
  </si>
  <si>
    <t>In practice, citizens do have input into the budget process though it helps to be a member of the party in control. During the study period in Wisconsin, that would be a Republican--there is a Republican governor and now there are two Republican-controlled houses of the Legislature.
The Wisconsin Taxpayers Alliance says it may be easier for citizens to provide input and effect change before the budget has been introduced than after the budget bill has been sent to the Legislature's Joint Finance Committee for hearings. 
The governor begins the budget process in May or June by issuing instructions to state agencies to develop a budget for the next two years. At that point and until November, citizens might do better contacting the head of a state agency or the governor's office itself to make comments.
Citizens may also testify at Joint Finance Committee hearings held at several locations throughout the state.</t>
  </si>
  <si>
    <t>The state department of administration says officials do recuse themselves from time to time and no instances of failure to do so have been reported to the Division of Purchase and Contract in the past several years. A search turned up no such cases in the period covered. The government has no reliable data on the frequency of recusal or unjustified failure to do so. One official said the most common reason for recusal is the state employee had a family member or close person involved with the company intending to make a bid. The official declined to provide names, saying he felt that might violate details of bidding processes. Immediate family is defined as spouse, minor children and any member of the extended family domiciled with the covered person.</t>
  </si>
  <si>
    <t>In Minnesota, data practice complaints/appeals must be outlined in writing and submitted to the responsible authority (RA) at the government entity that controls the contested data. 
 If that entity determines that the contested data is accurate or complete, then an appeal can be sent to the Commissioner of the Minnesota Department of Administration who determines if the appeal is within the authority under section 13.04. This Commissioner can provide a non-binding advisory opinion about the issue, which can be adhered to or ignored. 
 If the Commissioner accepts the appeal, informal resolutions such as conferences, conciliation or mediation are options. If the Commissioner denies the appeal, then the case is sent to an Administrative Law Judge in the State Office of Administrative Hearings.
---
Peer Reviewer Comment: Agree.
Mark Anfinson, attorney for the Minnesota Newspaper Association, says that the appeals process under which a requestor can seek an advisory opinion from the Dept. of Administration is "one of the great success stories" of the Data Practices Act. He says more than 1,000 advisory opinions have been issued by the department in the last two decades and that "most agencies comply with these opinions."</t>
  </si>
  <si>
    <t>The Arizona Judiciary has not shied away from evaluating the actions of the executive, when necessary. 
In late 2014, the Arizona Supreme Court allowed a lawsuit mounted by 36 Arizona lawmakers against then Gov. Jan Brewer's Medicaid expansion plan, challenging the constitutionality of passing a hospital assessment that would fund the expansion.
The Arizona Supreme Court reversed an impeachment signed by then Gov. Jan Brewer in 2011. The Arizona Legislature had voted to impeach the Arizona Independent Redistricting Commission chairwoman, Colleen Mathis, and Brewer signed the impeachment, but the Supreme Court ruled that Brewer's actions did not meet the requirements laid out in the Arizona Constitution.</t>
  </si>
  <si>
    <t>Under state law, a candidate for state-level courts must be a Nevada resident for at least two years, at least 25 years old, and admitted to practice law in Nevada or any other state for at least 15 years, including at least two years in Nevada. The requirements are similar for lower-level District Court judges, although the minimum law practice time is 10 years. 
However, those qualifications are what's needed to get on the ballot. The actual choice of a state Supreme Court justice or a Nevada Court of Appeals judge for a six-year term is made by voters in popular, statewide nonpartisan elections. District judges run in nonpartisan contests in their particular districts. 
In the event of a vacancy or creation of a new court seat, the governor chooses a new judge from a list of candidates determined by the state Judicial Selection Commission. Judges selected in this manner must run for election in the next election cycle.</t>
  </si>
  <si>
    <t>While the Office of the State Comptroller declined to provide insight into whether or not procurement officials avoid conflicts of interest, a recent example suggests that officials do not always recuse themselves when there is a conflict of interest. 
 At one state agency, the Battery Park City Authority, an authority board member in January 2015 recused herself from a decision relating to a marina license because she docks her boat at the marina, according to Capital New York. Activists called on another board member to recuse himself because he had moored yachts at marinas belonging to a potential contractor. He declined to do so.
 A spokesman for the state comptroller, Matthew Sweeney, declined to provide examples of procurement officials recusing themselves, so it is unclear whether conflicts of interest are avoided. No central database of such information exists, he said.</t>
  </si>
  <si>
    <t>Statutes give the Office of State Ethics (OSE) authority to “Make legislative recommendations to the General Assembly.”
Under this authority, the OSE early in the 2015 legislative session proposed a number of amendments to existing ethics statutes, although nothing was passed.  The proposals included a requirement that the annual financial disclosure forms filed by most state officials and employees include leases or contracts with quasi-official agencies, and one that would required that municipal ethics issues be placed beneath its authority. 
Section 51-51q of the C.G.S. grants the Judicial Review Council the authority to make recommendations to the Governor and the General Assembly on the appointment or reappointment of judges, but it has no mandate to propose rules or regulations.</t>
  </si>
  <si>
    <t>Iowa Code 68B.36  "Government Ethics and Lobbying — Applicability — lobbyist registration required," Code of Iowa updated as of January 2015,
https://www.legis.iowa.gov/docs/code/2015/68B.pdf
Joint Rules Governing Lobbyists, Iowa Legislature, Adopted February 2015,
https://www.legis.iowa.gov/docs/ChamberRules/JointRulesGoverningLobbyists.pdf</t>
  </si>
  <si>
    <t>Under Michigan law, a FOIA request that is denied can first be appealed through an administrative process. The appeal is filed with the proper administrative authority or body within state government and a decision is rendered. At the local level, it’s worth noting that a vote is taken by the township board or city council whether to support the FOIA denial. If the FOIA requester is again denied, the law allows for the appeal to continue via lawsuit in county circuit court. Michigan has no entity that monitors the FOIA process. However, the courts can impose fines of up to $500, under current law. 
A new law that takes effect in July raises the maximum fine to $1,000, $2,000 or $7,500, depending on the circumstances of the case. In determining the amount of the civil fine, the courts will consider the budget of the public body and whether it has previously received FOIA violations fines. As for OMA disputes, a county prosecutor or the Attorney General’s Office can file suit on behalf of the person or organization that files a complaint.</t>
  </si>
  <si>
    <t>Generally speaking, public officials at the state level are aware of conflicts and tend to err on the side of caution. But the air of procurement scandal that tainted the Richardson administration has not been erased by the current administration and there continue to be calls for a stronger, independent ethics body. 
 A 2014 lawsuit filed under the Fraud Against Taxpayers Act claimed procurement violations committed by the secretary and others in the Economic Development Department. The employees said they were fired after blowing the whistle on two officials who allegedly offered state tax credits to a company linked to the secretary. The secretary denied the charges.</t>
  </si>
  <si>
    <t>Indiana Code 2-7-2-1, Lobbyist filing requirement; https://iga.in.gov/legislative/laws/2014/ic/titles/002/.</t>
  </si>
  <si>
    <t>The judiciary did not step in to review actions by the executive during the study period. Several reporters who have covered state government for decades said the court has reviewed executive actions when asked, but it has been several years since they could recall this happening.</t>
  </si>
  <si>
    <t>The state constitution affords Colorado’s independent Ethics Commission the ability to “adopt such reasonable rules as may be necessary” to fulfill its mission. The Commission on Judicial Discipline also has this authority, subject to the approval of the Supreme Court.</t>
  </si>
  <si>
    <t>All judges appointed during the study period meet the required professional qualifications. Applicants who do not would not be considered by the committee.
Candidates for district judgeships must be at least 30, a U.S. citizen, engaged in the practice of law in the state for at least five years and be admitted to practice before the Nebraska Supreme Court. Nebraska's judicial selection process provides ample opportunities for members of the public to weigh in on candidates' qualifications.</t>
  </si>
  <si>
    <t>The Fair Political Practices Commission and Commission on Judicial Performance can propose legislation and regulations to carry out their missions.
On the Fair Political Practices Commission, the Political Reform Act states in  §81014: "Whenever any reference is made in this title to a federal or state statute and that statute has been or is subsequently repealed or amended, the Commission may promulgate regulations to carry out the intent of this title as nearly as possible."
Regarding the Commission on Judicial Performance §18(i)(1) of the Constitution states
"(1) The commission shall make rules for the investigation of judges. The commission may provide for the confidentiality of complaints to and investigations by the commission.
(2) The commission shall make rules for formal proceedings against judges when there is cause to believe there is a disability or wrongdoing within the meaning of subdivision (d)."</t>
  </si>
  <si>
    <t xml:space="preserve">Montana's only professional criteria for a state level judge is that the individual must be "admitted to practice law in Montana for at least 5 years prior to the date of appointment or election."
Judicial candidates are rarely disqualified. In 2014, a district judge ruled that Supreme Court candidate Lawrence VanDyke did not meet those qualifications because his Montana bar status was inactive from 2007 to 2011. He did not have practical experience in Montana. The district judge ordered him off the ballot. VanDyke appealed to the state Supreme Court, which reversed the decision. 
Some in Montana, especially retired Supreme Court Justice Jim Nelson, fear that well-financed judicial campaigns backed by undisclosed donors, so called "dark money," will corrupt judicial elections.
There is also concern about trial lawyers with cases pending before the court spending on judicial elections. </t>
  </si>
  <si>
    <t>Both The Arizona Secretary of State and The Arizona Citizens Clean Election Commission have the authority to initiate investigations into possible election law violations. Their investigations can lead to sanctions.
The exact boundaries of the offices' ability to undertake investigations, particularly the Arizona Citizens Clean Election Commission, has been the topic of disagreement and lawsuits. 
In 2014, Arizona Attorney General Tom Horne sued the Clean Elections Commission, asserting that only the Secretary of State could initiate an investigation into a candidate not participating in the Clean Elections financing system. Horne's lawsuit came only after the Clean Elections Commission chose to investigate Horne's campaign.</t>
  </si>
  <si>
    <t>The public is given little time and almost no real means to weigh in on the state budgets.
 Hundreds of pages of proposed budgets are released by the House and the Senate. In 2013, budget hearings at the capitol were announced with just few hours' notice, preventing anyone not already in Olympia from participating.
 During the 2015 legislative session, the State Senate was conducting a remote testimony pilot project. That said, the Legislature encourages the public to testify in hearings, and posts schedules online.</t>
  </si>
  <si>
    <t>The Appellate Judicial Commission and circuit judicial commissions do not specify that candidates must have a specific type of legal experience for applicants, although the applications include questions about relevant trial experience, community involvement, and writing samples. The commission conducts public interviews of all candidates for the position. No judge appointed by a judicial commission in the study period did not meet the required qualifications for the position.
Elected circuit judges likewise met the minimum requirements to run for the office.</t>
  </si>
  <si>
    <t>The State Board of Election Commissioners has authority under the law to “investigate alleged violations, render findings, and impose disciplinary action.” §7-4-101</t>
  </si>
  <si>
    <t>Members of the public are invited to five regional public hearings on the governor's proposed budget near the beginning of January. They are also invited to send public comment to the chairmen of the House Appropriations Committee and Senate Finance Committee.
Megan Rhyne, executive director of the Virginia Coalition for Open Government, said that advocacy groups had more influence on the state budget than individuals, but that neither has a strong voice. Legislators negotiate in small groups or in one-on-one situations. "Yes, we do have opportunities to influence certain budget issues and sometimes the outcome is reflected that way," said Neal Menkes, director of fiscal policy for the Virginia Municipal League. "Unfortunately from our perspective, it's not always consistent."
The advocacy group did get municipal payments to the commonwealth taken out of the budget, which were reimposed in 2014 after being removed in 2013 in response to municipalities' objections for three or four years. Menkes said the member municipalities and the organization used a variety of methods to get communicate their views to delegates and senators, including writing and speaking to them, editorials and committee testimony.
Robley Jones, director of the office of government relations and research at the Virginia Education Association(VEA), said the scheduling of the budget hearings around the state is on school days "when my members cannot come. It is difficult for teachers to get leave and they only get a couple of personal leave days a year." But during the session, VEA does have a lobbying day when about 400 teachers and school staff members come to talk to legislators. And in a positive this year, "for the first time in a good while, the House Appropriations Committee let us come in and present our budget concerns to them," Jones said. "It has happened in the Senate before, but has not in the past two years."</t>
  </si>
  <si>
    <t>In practice, when necessary, the judiciary reviews the actions of the executive.</t>
  </si>
  <si>
    <t xml:space="preserve">The Ethics Commission is mandated by law to promulgate rules and regulations to monitor and enforce existing law, but there is nothing in the statute regarding the Commission proposing new laws (the same is true of the Judicial Discipline and Disability Commission). That said, both can and do communicate with legislators on possible new legislation to bolster their missions. </t>
  </si>
  <si>
    <t>David Bush, Gov. Matt Mead’s Office, Communications Director, March 31, 2015, Jackson, Wyo., Phone.                                                                                                                                         
Dan Neal, Equality State Policy Center, Retired Director, March 31, 2015, Jackson, Wyo., Phone.
Public schedule, Office of Governor matt Mead, website, March 31, 2015, http://governor.wyo.gov/media/public-schedule/                                                              
Wyoming’s Republican governor will push to expand Medicaid, Reid Wilson, Washington Post blog, Dec. 2, 2014 
http://www.washingtonpost.com/blogs/govbeat/wp/2014/12/02/wyomings-republican-governor-will-push-to-expand-medicaid/</t>
  </si>
  <si>
    <t>While the law provides for the Division of Elections to monitor state elections, it is the Alaska Public Offices Commission which typically investigates and imposes sanctions on election-related violations. 
Under Article 3 of 2 AAC 50.450-476, the Alaska Public Offices Commission is tasked with receiving and responding to election-related complaints about candidates and groups, as well as investigating, holding hearings, imposing civil sanctions, and making referrals to the Attorney General when warranted. The laws authorizing these steps are AS 15.13.030, AS 15.13.045 and AS 15.13.380.</t>
  </si>
  <si>
    <t>Judges at state-level courts are elected in Minnesota. In case of vacancy, Minnesota uses a “merit-based” system to select nominations for state-level judges. Still, the governor can select a nominee or they can choose to bypass the Commission on Judicial Selection and select someone outside the pool. So far, Gov. Mark Dayton has selected judges based on merit and not political lines according to Knapp. Those selections include Judge Diane B. Bratvold of Hennepin County who argued on behalf of Republican Tom Emmer during the 2010 election recount between Emmer and Dayton.
All judges meet the specified professional criteria.</t>
  </si>
  <si>
    <t>The only requirement is that a candidate for judge must be a bar-certified attorney. Some candidates have never served on the bench or established a career as a litigator.
Since the bar for qualifications is so low, "not qualified" becomes a subjective judgment. The newest Supreme Court justice, Richard Bernstein, is an example of a judge that critics said was not qualified.</t>
  </si>
  <si>
    <t>Laurel Patrick, press secretary, Gov. Scott Walker, email interview, Feb. 10, 2015;
Matthew Rothschild, executive director, Wisconsin Democracy Campaign, email interviews Jan. 28, 27, 25, 2015
Mary Spicuzza, State Capitol reporter, Wisconsin State Journal; email interview January 27, 2015
Laurie McCallum, Chair of the state Labor and Industry Review Commission and  former chair of the state Personnel Commission for 13 years, former First Lady of Wisconsin, face-to-face interview Jan. 26, 2015, and email interviews Jan. 27, 2015.</t>
  </si>
  <si>
    <t>Public participation actually begins before the session, during two statutorily required budget hearings. Organized constituencies and concerned individuals appear regularly at committee meetings throughout the budget process. 
 People even can and do weigh in on the budget by calling the Sergeant at Arms, who conveys the message to a committee or a designated lawmaker.</t>
  </si>
  <si>
    <t>There is no proactive process to invite public comment or participation in state budget hearings, such as online notification system, advertising or public relations campaigns. Some lawmakers do send out surveys to constituents paid for by political parties asking for input on budget priorities. These are far from scientific surveys and their validity is questionable. 
Citizens must make an effort to become informed and learn about how the process works to participate. That said, the process is transparent for those who want to engage it and Utah news media do inform citizens about major budget issues. Citizens also often make their voices heard through email and other communication with lawmakers.
in terms of the actual Capitol hearings, appropriations subcommittee meetings are not public hearings. Subcommittee chairs have discretion to allow citizens to comment, and usually do if there is a request. Some subcommittees by nature of their subject areas have more interest from citizens to provide input.
In particular, the Social Services subcommittee allows a good amount of public input. This subcommittee meets twice as often as other subcommittees. Other subcommittees may go an entire legislative session without a request from a citizen to provide input.
The budget process at the Legislature is very transparent and broken down into several budget areas. Budget hearings are very specific and detailed. The public can follow the process online down to line item review. Citizen inputs are considered in budget decisions.</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</si>
  <si>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t>
  </si>
  <si>
    <t>Arizona doesn't have a statewide ethics commission, however, the Arizona Judicial Ethics Advisory Committee may "make recommendations to the Supreme Court for amendment of the Code of Judicial Conduct," per Arizona Supreme Court Rule 82.</t>
  </si>
  <si>
    <t>Austin Jenkins, Capitol reporter, NewsNetwork, phone interview 2/24/2015; 
"Gov. Jay Inslee climate-change effort should let critics speak" Seattle Times 5/5/2014;
 http://blogs.seattletimes.com/opinionnw/2014/05/05/climate-change-jay-inslee/
"Is Gov. Jay Inslee an absentee governor or a patient strategist?" Seattle Times 11/23/2015 
 http://www.seattletimes.com/opinion/is-gov-jay-inslee-an-absentee-governor-or-a-patient-strategist/
"The Governor's "Trust Me" Approach to Clean Water" Washington Policy Center 7/11/2014
 http://www.washingtonpolicy.org/blog/post/governors-trust-me-approach-clean-water</t>
  </si>
  <si>
    <t>Judges in Massachusetts are selected based on a blend of their professional experience but also their connections.   Governors have been criticized for making appointments to the bench due to political or professional debts owed to attorneys aiming for a career on the bench.   
A bruising battle occurred last year when then Gov. Deval Patrick moved to put one of his appointees to the state Parole Board, Josh Wall, on the Superior Court bench.  The nomination prompted public criticism, including online petitions in opposition and debate about whether Wall had the required judicial temperament for the bench. Respected criminal defense attorneys testified against him. 
Critics said Wall was being rewarded for his loyalty to the governor and not his ability to serve as a judge.  Wall and his family have been a steady contributor to the governor’s campaign war chest, state records show.   His wife, Betsy, was a political aide to Gov. Patrick and following his election was appointed to head the state’s tourism agency.  Wall was narrowly approved to the Superior Court in a 5-3 vote in October, 2014.  
Wall is not the only example of the intersection of politics and judicial nominations in Massachusetts.   In 2014, Patrick’s pick for a judgeship, Joseph Berman, was rejected by the Governor’s Council in a 4-4 vote in part because he was a generous donor to the governor.   
Still, court observers said legal experience is a critical factor in evaluating a candidate for any tier of the court system.
"In my years observing judicial nominees, I cannot recall a candidate without significant experience,” said David L. Yas, an attorney and former editor of Massachusetts Lawyers Weekly.  “This is in large part to the Judicial Nominating Committee, which puts candidates through quite a gauntlet of scrutiny.  As a result, those that make it to the bench are qualified.”</t>
  </si>
  <si>
    <t>Idaho Code Section 67-6617, Registration of Lobbyists, 1974, last amended 1999
 http://legislature.idaho.gov/idstat/Title67/T67CH66SECT67-6617.htm</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</si>
  <si>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Executive Orders, Gov. Terry McAuliffe, accessed 24 April 2015. https://governor.virginia.gov/executive-actions/executive-orders/
Governor's Calendar, Gov. Terry McAuliffe, accessed 24 April 2015. https://governor.virginia.gov/about-the-governor/governors-calendar/
News Releases, Gov. Terry McAuliffe, accessed 24 April 2015. https://governor.virginia.gov/newsroom/news-releases/
"Hillary's brother raised Chinese money for McAuliffe's green car venture," Josh Gerstein and Tarini Parti, POLITICO, 27 March 2015. http://www.politico.com/story/2015/03/hillary-clinton-brother-tony-rodham-terry-mcauliffe-116447.html</t>
  </si>
  <si>
    <t>Illinois Compiled Statutes, Lobbyist Registration Act, 25 ILCS 170, Sec. 5, January 1, 2014, http://www.ilga.gov/legislation/ilcs/ilcs3.asp?ActID=465&amp;ChapterID=6</t>
  </si>
  <si>
    <t>It's rare for a procurement officer to recuse himself or herself from reviewing contract proposals because of a conflict of interest, says Kimberlee Tarter, deputy administrator for the state's purchasing division, noting that she can only a recall a couple of instances in the last decade.
That doesn't mean that rampant conflict of interests are running unchecked. Neither journalists covering state contracting nor ethics officials who were interviewed for this report could point to a clear-cut case of a conflict marring the contracting process.
However, agencies often conduct their own procurement processes with minimal oversight from the purchasing division, especially for smaller contracts. The division does inform all members of a selection committee about their obligation under state ethics law to disclose any potential conflicts. Sometimes, an agency administrator will come forward and ask for clarification, says Tarter, as in the case when a member of a selection committee had a relative who was a janitor at one of the bidding companies. (She recused herself.) But because agencies are essentially responsible for policing themselves, it's difficult to ascertain whether conflicts of interest are consistently being disclosed.</t>
  </si>
  <si>
    <t>Sarah London, counsel to governor, personal interview, Jan. 21, 
Allen Gilbert, exec. dir. ACLU VT, personal interview, Jan. 6, 2015.
State Sen. (and Vermont historian) Bill Doyle, personal interview Jan. 21, 2015.</t>
  </si>
  <si>
    <t>There are no documented cases in recent years of procurement officials in New Hampshire failing to recuse themselves from bids when they may have potential conflicts. At the same time, recusal appears to be a fairly uncommon practice among executive branch officials involved in public contracting. This was among the concerns expressed by a state representative who filed a bill in 2014 to make it harder for contractors found guilty of wrongdoing to participate in state bids.</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</si>
  <si>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An example of the Governor's Monthly News Conference, March 2015, KUED, http://www.kued.org/video/march-2015, Accessed May 16, 2015.
Governor to take public questions on KBYU television, Associated Press on KSL.com, March 28, 2015, http://www.ksl.com/?nid=757&amp;sid=33993016, Accessed May 16, 2015.
Gov. Gary Herbert Facebook page, https://www.facebook.com/GovGaryHerbert, Accessed May 16, 2015.
Gov. Gary Herbert Twitter account, https://twitter.com/GovHerbert, Accessed May 16, 2015.
Herbert, Dunnigan confident Utah Medicaid expansion plan on track for July deadline, Salt Lake Tribune, Kristen Moulton, May 14, 2015, http://www.sltrib.com/news/2514850-155/herbert-dunnigan-confident-utah-medicaid-expansion, Accessed May 16, 2015.</t>
  </si>
  <si>
    <t>There are no documented failures of recusal within the procurement bureau. Recusal rules do not extend to family. However, there is no formal mechanism for reporting recusal, so instances of recusal are not documented.
A 2014 legislative audit of the general services division noted that there were no known conflicts of interests between the Architecture and Engineering Division and building contractors. 
However, it said there are no policies or procedures in place to identify conflict of interests in that division. The report recommended policies be put in place.
The procedures have not yet been put in place. The department says it is revising its ethics and conduct policy to address the recommendation.</t>
  </si>
  <si>
    <t>Jim Henson, director, Texas Politics Project, University of Texas-Austin, telephone interview, Jan. 26, 2015
Cal Jillson, political science professor, Southern Methodist University, Dallas, telephone interview, Jan. 26, 2015.
‘More we must do’:  Full Text of Greg Abbott’s inaugural speech, Houston Chronicle, Jan. 20, 2015
http://blog.chron.com/texaspolitics/2015/01/more-we-must-do-full-text-of-greg-abbotts-inaugural-speech/
Gov. Rick Perry, State of the State address, Jan. 29, 2013
http://gov.texas.gov/sots</t>
  </si>
  <si>
    <t>The State Purchasing Bureau monitors conflict-of-interest requirements aggressively. There were no documented instances of officials failing to recuse themselves when required to do so.</t>
  </si>
  <si>
    <t xml:space="preserve">The Ethics Commission is given specific authority to draft and apply rules to help it enforce the ethics law. To change the law itself, a lawmaker must introduce a bill to be taken up by the Legislature. Ethic Commission members could draft a bill and find a sponsor or approach a legislator about drafting a bill to change the law. </t>
  </si>
  <si>
    <t>Massachusetts requesters can appeal a denial of a request through the Secretary of State’s office.  The appeal process is outlined in section10 (b) of the state statute.    The appeal must be filed in writing between 10 and 90 business days after the denial or effective denial.   An effective denial is – under the law – a failure to issue a written response to a request within ten business days.  
The appeal needs to include both the original request and the denial from the records’ custodian.  While a request can be made orally, an appeal of a denial must be in writing.  The Supervisor has discretion about whether or not to open an appeal; it is not automatic and it may be declined because the matter is in litigation or the appeal is, in the Supervisor’s opinion, designed to harass.   
There is no time limit for the Supervisor to act on an appeal; the law states only that it be within a “reasonable time.”  The Supervisor can close an appeal if there is no communication from a requester for six months, and the Supervisor considers the appeal moot.  
Section 23 of the state Open Meeting law outlines the procedures for requesters to use to complain about lack of access to public meetings.  A written complaint must be sent to the public body denying access at least 30 days before the individual denied access can file a complaint the body allegedly violated the law with the state Attorney General.   The attorney general, if a violation has occurred, can order compliance through the provision of transcripts, meeting minutes, audio or video recordings of the meeting as well as impose fines on the violator.   The attorney general can also petition the Superior Court for relief if the government entity fails to comply with that order.</t>
  </si>
  <si>
    <t>During the study period there were no documented cases of public procurement officials failing to recuse themselves for apparent conflicts of interest. In August 2014, a conflict of interest in the award of a consultation contract resulted in an auditor's review because an organization funding the contract was a member of the consulting firm. In that instance, a Department of Education commissioner was also accused of inappropriately communicating with the firm about the contract, but the commissioner was not disciplined or found in violation of procurement law.</t>
  </si>
  <si>
    <t>In Louisiana, candidates are allowed to create their own political action committees, but per-election contributions are limited by R.S. 18:1505 to $5,000 for major offices, $2,500 for district office and $1,000 for other offices. Contributions to political parties are not limited.
 Corporations, trade associations and other groups can form political action committee under R.S. 18:1491, but their contributions to political candidates are limited by R.S. 18:1505 to $5,000 for major offices, $2,500 for district office and $1,000 for other offices. Contributions to political parties are not limited.</t>
  </si>
  <si>
    <t>Interview with Rick Locker, reporter for the Memphis Commercial Appeal, on Jan. 9, 2015 at Tazza restaurant.
Interview with Tom Humphrey, reporter for the Knoxville News Sentinel, on Dec. 23, 2014 at the Bell Buckle Café. 
Interview with Andrea Zelinski, reporter for the Nashville Scene, on Jan. 30, 2015 at Noshville.
Associated Press story “UAW says recognition near at Tennessee VW plant” that ran in USA Today on Nov. 11, 2014: http://www.usatoday.com/story/money/cars/2014/11/11/uaw-says-recognition-near-at-tennessee-vw-plant/18853645/</t>
  </si>
  <si>
    <t>Dan Tuohy, New Hampshire Union Leader, senior political reporter, Feb. 4, 2015, Lowell, Mass., phone 
Charles Arlinghaus, The Josiah Bartlett Center for Public Policy, president, January 22, 2015, Lowell, Mass., phone 
N.H. Supreme Court lets tax credit dollars flow to religious schools, Jeremy Blackman, The Concord Monitor, August 28, 2014 http://www.concordmonitor.com/news/politics/13319616-95/nh-supreme-court-lets-tax-credit-dollars-flow-to-religious-schools</t>
  </si>
  <si>
    <t>Political action committees are classified in Kentucky Revised Statutes Chapter 121, Section 15, Subsection 3(d) as permanent committees. And permanent committees cannot give more than $1,000 in the primary election or more than $1,000 in the general election to a candidate or political party committee.  
Kentucky Revised Statutes Chapter 121, Section 150, includes in subsection 6 that candidates and campaign committees, which include political parties, cannot accept more than $1,000 from "any person, permanent committee, or contributing organization in any one (1) election" and that "no person, permanent committee, or contributing organization shall contribute more than one thousand dollars ($1,000)" to a candidate or campaign committee in any election.</t>
  </si>
  <si>
    <t>Zach Crago, former executive director of South Dakota Democratic Party, 3 April 2015, email.
 Audio recordings of governor’s weekly press conferences during 2015 legislative session, South Dakota Public Broadcasting, http://sdpb.sd.gov/statehouse/archives/2014/press.aspx, 3 April 2015.
 Video recording of governor’s 2013 post-budget address press conference with top budget official, YouTube, 3 December 2013, https://www.youtube.com/watch?v=XdWUaa6Woz4.</t>
  </si>
  <si>
    <t xml:space="preserve">Judges in Louisiana are chosen by election. To serve as a justice of the supreme court or a judge on a state court of appeal, a candidate must have been admitted to practice law in Louisiana for 10 years and been domiciled in the respective district, circuit or parish for one year preceding election. 
 Candidates for a district court, family court, parish court or court having solely juvenile jurisdiction need to have been domiciled in the respective district, circuit or parish for one year preceding election and have been admitted to practice law in Louisiana for eight years.
 There are no reports in the media or in the Supreme Court annual reports of judges on the state level not meeting the legal qualifications.
 </t>
  </si>
  <si>
    <t xml:space="preserve">Under Kansas law, a political action committee is treated the same as an individual for purposes of campaign donations to candidates. For each primary and general electoral cycle, the limits are: $2,000 for statewide candidates; $1,000 for state senate candidates; $500 for house candidates; $500 for district and magistrate judge candidates; $1,000 for state school board candidates; $500 for county candidates; $500 for first-class city candidates. What this means is a contributor could donate a total of $4,000 to a statewide candidate, a total of $2,000 to a state senate candidate, etc. PACS can give political parties, county or state central committees up to $5,000 per year. </t>
  </si>
  <si>
    <t xml:space="preserve">There were no documented cases of public procurement officials failing to recuse themselves from conflicts of interest during the study period but, given that the current monitoring structure is largely based on self-policing, it is hard to determine how often recusal violations occur. </t>
  </si>
  <si>
    <t>Gavin Geis, executive director, Common Cause Nebraska, in-person interview, the Mill coffeeshop, March 11, 2015
Nebraska Radio Network, Brent Martin, "Supreme Court strikes down cigar bar exemption to smoking ban," Aug. 29, 2014; 
http://nebraskaradionetwork.com/2014/08/29/supreme-court-strikes-down-cigar-bar-exemption-to-smoking-ban/
Nicholas Bergin, Lincoln Journal Star, "Court upholds law used to route Keystone XL," Jan. 9, 2015;
http://journalstar.com/news/local/court-upholds-law-used-to-route-keystone-xl/article_b97047f9-9c77-5124-a9e4-3e02e4a96340.html
Nicholas Bergin, Lincoln Journal Star, "Horse racing measure taken off ballot," Sept. 5, 2014; 
http://journalstar.com/news/local/horse-racing-measure-taken-off-ballot/article_09e8f9b0-5e71-5f3e-a42c-3098bf18c817.html</t>
  </si>
  <si>
    <t>There are no limits on contributions from political committees to candidates or political parties, however, they must disclose expenditures. 
Additionally, political committees are restricted from contributing to elected state officials, members of the General Assembly or candidates for state office during the legislative session. The restriction extends for an additional 30 days for contributions to the governor or gubernatorial candidates.</t>
  </si>
  <si>
    <t>Phone interview 1/20/15 with Jeanette Bloom, former chief clerk of the Nevada Supreme Court.
Interview 1/19/15 with Barry Smith, executive director, Nevada Press Association, Carson City.
Phone interview 2/5/15 with Brenda Erdoes, chief legal counsel, Nevada Legislature
"Approval of three Lake Tahoe pot dispensaries sparks lawsuit," Tahoe Tribune, Jan. 14, 2015
http://www.tahoedailytribune.com/news/14634722-113/approval-of-three-lake-tahoe-pot-dispensaries-sparks-lawsuit</t>
  </si>
  <si>
    <t>Charles S. Johnson, Lee Newspapers State Bureau, Bureau Chief, 5 February 2015, Helena, Montana, telephone
Susan Byorth Fox, legislative branch, executive director, 11 February 2015, Helena, Montana, email
Mitch Tropila, State Representative, Great Falls (D), 20 March 2015, telephone, Helena, Montana. 
Legislature gives quick OK to expanded Montana wolf hunt, Matt Gouras, 08 February 2013, Missoulian, http://missoulian.com/news/local/legislature-gives-quick-ok-to-expanded-montana-wolf-hunt/article_dd73cd48-7170-11e2-a980-0019bb2963f4.html
'School choice' bills still alive at Montana Legislature, but most eyes on 1, Mike Dennison, 24 March 2015, http://missoulian.com/news/state-and-regional/school-choice-bills-still-alive-at-montana-legislature-but-most/article_60be3a3b-c12c-54ae-a991-4575fac0241e.html
Bullock vetoes bill to study federal land management in Montana, Tom Kuglin, Helena Independent Record, 4 May 2015, http://missoulian.com/news/state-and-regional/bullock-vetoes-bill-to-study-federal-land-management-in-montana/article_35731461-0fc0-5829-9192-bd5aa189c232.html
Montana orders drilling limits to help sage grouse, Matthew Brown, Associated Press, 9 September 2014, http://www.utsandiego.com/news/2014/sep/09/montana-offers-sage-grouse-plan-as-deadline-looms/?#article-copy
Montana Constitution, Article V, Section 11, 1972, http://leg.mt.gov/bills/mca/CONSTITUTION/V/11.htm
---
Peer Reviewer sources:
Trudy Ring, "Montana Sodomy Law Repealed," The Advocate, April 19, 2013
http://www.advocate.com/politics/2013/04/19/watch-montana-sodomy-repeal-signed-law</t>
  </si>
  <si>
    <t>In general, Indiana law (Indiana Campaign Finance Act, Indiana Code 3-9) does not limit political action committee donations to any candidates, including statewide candidates, legislative candidates and those running for district, county, local and school board offices, and political party committees or state Senate or House Legislative Caucuses. Money received by a political action committee as a contribution may be given to any national, state or local committee of any political party or candidate's committee.</t>
  </si>
  <si>
    <t>Overall, New York effectively prevents those convicted of corruption from working in state government. 
 The exceptions usually occur when someone with a conviction manages to hide that fact from the state, said Michael Cuevas, an attorney and former chairman of the state Public Employment Relations Board. Those examples are rare, he said. No documented cases since 2013 were found.
 The now-defunct Moreland Commission to Investigate Public Corruption recommended in December 2013 that the state explicitly ban -- as opposed to the existing somewhat vaguely worded prohibition -- anyone convicted of corruption from being employed by New York as staff members, officials, lobbyists or contractors for life.
 The few documented problems appear to be limited to prisons. The Associated Press reported in 2015 that a probe of prison guards found widespread hiring problems: "The probe found systemic problems with the Department of Correction hiring system, including no recruiting strategy for the past six years, that allowed an alarmingly high number of hires who had arrest records, gang ties or other red flags that are markers for corruption."</t>
  </si>
  <si>
    <t>Supreme Court Public Information Officer Beverly Pettrigrew Kraft: emailed answer to questions - February 2015
Mississippi Supreme Court opinion - Oct. 24, 2014: https://courts.ms.gov/Images/Opinions/CO98646.pdf
News article: Mississippi Supreme Court rejects McDaniel Senate primary challenge - By Emily Le Coz - Reuters -  Oct. 24, 2014:  http://www.reuters.com/article/2014/10/24/us-usa-mississippi-election-idUSKCN0ID2LJ20141024
News article: Mississippi court hears arguments over same-sex divorce - By Jeff Amy - The Associated Press - The Clarion-Ledger - Jan 22, 2015:  http://www.clarionledger.com/story/news/2015/01/21/mississippi-same-sex-divorce/22096745/</t>
  </si>
  <si>
    <t>While corruption convictions are rare, they are generally very well publicized and the guilty parties have not been known, in recent years, to return to work for state government.</t>
  </si>
  <si>
    <t>Robynn Kuhlmann, University of Central Missouri, 10 April 2015, Warrensburg, MO, interview conducted by phone.
Jason Hancock, Kansas City Star, Kansas City, Missouri, 21 April 2015, interview by phone.
Collin Reischman, The Missouri Times, Jefferson City, Missouri, 24 April 2015, interview by phone.
Laura Bauer, “Missouri gets more time to protect abused children,” Kansas City Star, 9 July 2014, http://www.kansascity.com/news/government-politics/article699999.html
Blythe Bernhard, “Medical malpractice cap is struck down by Missouri Supreme Court,” St. Louis Post-Dispatch, 1 August 2012, http://www.stltoday.com/news/state-and-regional/missouri/medical-malpractice-cap-is-struck-down-by-missouri-supreme-court/article_7bb71afd-add3-5cde-a253-07faaade808c.html
Brianne Pfannenstiel, “End of damages cap: parade of horribles or act of courage?” Kansas City Business Journal, 12 September 2014, http://www.bizjournals.com/kansascity/news/2014/09/12/end-of-damages-cap-parade-of-horribles-or-act-of.html</t>
  </si>
  <si>
    <t>In Louisiana, the Legislature employs an auditor who has authority to go over the finances of most local, parish and state agencies as well as most boards and commissions, the legislature and its agencies, the courts. The auditor operates under the oversight of the Legislative Audit Advisory Council, which is composed of five senators and five representatives. The council is charged with oversight of the legislative auditor and, most importantly, resolving audit findings.
 Each department and agency has its own auditor, who theoretically is protected from political interference. It is agreed that the legislative auditor operates with little political interference and often issues reports that are disputed by the executive. But the departmental auditors are less likely to be independent.</t>
  </si>
  <si>
    <t>Rachel E. Stassen-Berger, Capitol bureau chief, Pioneer Press, St. Paul, Minnesota, 4 March 2015, in-person interview.
Patrick Condon, Reporter, Star Tribune, St. Paul, Minnesota, 12 March 2015
Unconstitutional and Preempted Statutes, The Office of the Revisor of Statutes, State of Minnesota, 5 March 2015, https://www.revisor.mn.gov/statutes/unconstitutional.php?year=&amp;sort2=ruling
Brief of Amici Curiae, Eric S. Janus and ACLU-MN, Court File No. 11‐CV‐03659 (DWF/JJK), 27 December 2013, http://www.aclu-mn.org/files/4613/8878/8040/Karsjens_amicus_brief.pdf
'Monumental' sex offender trial begins in St. Paul, Chris Serres, Star Tribune, 9 February 2015, http://www.startribune.com/lifestyle/health/291267051.html
Reforms are taking hold in Minnesota's sex offender program, officials testify, Chris Serres, Star Tribune, 6 March 2015, http://www.startribune.com/lifestyle/health/295272801.html</t>
  </si>
  <si>
    <t>There is no law in New Hampshire barring government employees convicted of corruption from seeking another government job, nor are there documented cases in recent years of employees convicted of corruption being re-employed in government.</t>
  </si>
  <si>
    <t xml:space="preserve">The auditor's office has operated with independence, looking into school district spending as well as state agencies since the beginning of this reporting period in January 2013. 
For example, an August 2013 examination of the Kentucky Emergency Management discovered conflicts of interest involving a popular leader of the agency. And the review released in July 2013 of the Fayette County School District's financial management initially received push-back from some of the school leaders. In both cases, the auditor's recommendations stood. 
No public accusations or questions of the state auditor being swayed by fear or favor have surfaced during this reporting period. </t>
  </si>
  <si>
    <t>There's no formal policy excluding people convicted of corruption from serving in Nevada state government. However, research did not turn up any documented examples of someone convicted of corruption being hired during the study period.
Lee-Ann Easton, administrator of the state's Human Resources Division, said that depending on the position, hiring managers may conduct extensive background investigations, including FBI background checks. "We encourage all agencies to conduct, at a minimum, past employment and reference background checks," Easton said.</t>
  </si>
  <si>
    <t xml:space="preserve">Rich Robinson, director of Michigan Campaign Finance Network, phone interview, March 11                                                                                                                                            
Jules Olsman, attorney, member of State Bar board of directors, phone interview, April 14, 2015
Center for American Progress, August 2012, "Big business taking over state courts" https://www.americanprogress.org/wp-content/uploads/2012/08/StateCourtsReport.pdf                                                          
MLive.com, May 2, 2012, "We choose Michigan Supreme Court justices in backroom power grabs; don't expect that to change" http://www.mlive.com/politics/index.ssf/2012/05/tim_skubick_we_choose_michigan.html                                                                                                                                                  
USA Today, July 5, 2013, "Court rejects request for right-to-work opinion" http://www.usatoday.com/story/news/nation/2013/07/05/right-to-work-michigan/2492839/                                                                                                              
The Detroit News, Jan. 13, 2015, "Justices drill UAW attorney in right-to-work case" http://www.detroitnews.com/story/news/politics/2015/01/13/michigan-supreme-court-hear-major-right-work-case/21680005/                                                           </t>
  </si>
  <si>
    <t>The Legislative Post Auditor says his office operates without political interference and is not restricted in the conclusions it reaches in its audits. The Legislative Post Auditor only performs such audits as are requested the Legislative Post Audit Committee and does not audit the legislative branch. 
In 2013, the Post Auditor released an audit critical of a tax incentive program administered by the state Department of Commerce, headed by a member of the state's majority Republican party. 
The same year, the Legislative Post Audit Committee refused to authorize an audit of a mistake made by the state's budget chief, who had supplied erroneous figures for the state budget that were used by the governor in speeches around the state. The audit had been requested by the Senate Minority Leader, a Democrat. The committee also rejected a request for an audit of the cost of carrying out the death penalty that had been requested by a Republican legislator who is an opponent of capital punishment.</t>
  </si>
  <si>
    <t>The law is listed in Illinois Complied Statues, (10 ILCS 5)  
Sec. 9-8.5. Limitations on campaign contributions.
"(a) It is unlawful for a political committee to accept contributions except as provided in this Section. (b) During an election cycle, a candidate political committee may not accept contributions with an aggregate value over the following...(iii) $50,000 from a candidate political committee or political action committee. (c) During an election cycle, a political party committee may not accept contributions with an aggregate value over the following..(iii) $50,000 from a political action committee."
A political party may not accept a contribution over $53,900 from a Political Action Committee, according to the State Board of Elections legal limitations for contributions in 2015. The board sets new numbers that cater to inflations.
But these limits are lifted (h-10) If the State Board of Elections receives notification or determines that a natural person or persons, an independent expenditure committee or committees, or combination thereof has made independent expenditures in support of or in opposition to the campaign of a particular public official or candidate in an aggregate amount of more than (i) $250,000 for statewide office or (ii) $100,000 for all other elective offices in an election cycle, then the Board shall, within 2 business days after discovering the independent expenditures that, in the aggregate, exceed the threshold set forth in (i) and (ii) of this subsection, post notice of this fact on the Board's website and give official notice to each candidate for the same office as the public official or candidate for whose benefit or detriment the independent expenditures were made. Notice shall be sent via first class mail to the candidate and the treasurer of the candidate's committee. Notice shall also be sent by e-mail to the candidate and the treasurer of the candidate's committee if the candidate and the treasurer, as applicable, have provided the Board with an e-mail address. Upon posting of the notice on the Board's website, all candidates of that office in that election, including the public official or candidate for whose benefit or detriment the independent expenditures were made, may accept contributions in excess of any contribution limits imposed by subsection (b).  
This includes contributions from individuals, corporations, PACs and lobbyists.</t>
  </si>
  <si>
    <t>Pension officials say state laws and governing policies are designed to ensure that pension investment decisions affecting hundreds of thousands of retirees and future retirees are largely entrusted to knowledgeable professionals.   
Public retirement funds are governed by a board of trustees that sets overall investment policy while investment decisions are typically made by the professional staff, often with assistance of advisers and consultants, say pension experts.      
The law governing the Teacher Retirement System, for instance, requires that five members of the TRS policy-making board have financial experience. In addition, says Goldman, the agency’s communications director, investment decisions are made by professional investors employed by TRS and external managers under investment management agreements. External management is limited to no more than 30 percent of the TRS portfolio.  
Ronnie Jung, a pension consultant and former executive director of the TRS until 2011, said the board sometimes made the decisions involving “certain large dollar amounts’’ but primarily delegated decisions to staff under “very rigid” investment guidelines.  General investment consultants offered advice and review, he said, but did not make decisions.
The Employees Retirement System board established the Investment Advisory Committee to advise the board on investments and investment related issues.    The committee, composed of a maximum of nine members, generally meets before “each board meeting to consider investment related issues in depth,” according to the ERS Website.</t>
  </si>
  <si>
    <t>Public officials regularly recuse themselves when faced with a conflict of interest although there are some highly publicized incidents, including one involving the state gaming commission, where civil servants failed to properly disclose their private business holdings. 
There are a series of ethics laws which public procurement officials must follow, notes Gary Lambert, assistant secretary for operational services with the Massachusetts Executive Office of Administration and Finance. Lambert said state managers who suspect there may be a conflict of interest must fill out forms disclosing their relationship with contractors and vendors, notify their superior and either recuse themselves or ask for a legal opinion on whether a conflict exists.
 “Even in a competitive bidding process, I would have to recuse myself if I had a relationship (with one of the bidders) in the past,” he notes. “It doesn't happen often but it does happen.”
 Senior policy makers and managers in Massachusetts must also file a financial statement with the Commonwealth annually, disclosing loans they have made or loans they have taken out, along with other personal financial information.
Yet some regulators, like Stephen P. Crosby, chairman of the Massachusetts Gaming Commission, don't always get the message. In May 2014, Crosby, who failed to properly disclose he had been the business partner with the owner of property on which a casino was planned, came under increasing pressure from critics including then Governor Deval Patrick. The tipping point wasn't his relationship with his former business partner but a private party he attended on the site of a racetrack that had been designated as the casino's location. It was only after his appearance at the party became public did he recuse himself from further casino votes.</t>
  </si>
  <si>
    <t>Websites viewed on March 21, 29, 2015
Massachusetts Appellate Court website, opinion in Commonwealth vs. Michael Robertson, April 9, 2014
http://www.ma-appellatecourts.org/display_docket.php?dno=SJ-2012-0423
Massachusetts Supreme Judicial Court: Upskirt photos not illegal under state law, by Garrett Quinn, Reporter, Springfield Republican, Boston, MA, March 5, 2014
http://www.masslive.com/news/boston/index.ssf/2014/03/massachusetts_upskirt_photo_court_ruling.html
House Speaker Robert DeLeo vows to work to update state law after SJC's ruling on upskirt photos, by Garrett Quinn, Reporter, Springfield Republican, Boston, MA, March 5, 2014
http://www.masslive.com/news/boston/index.ssf/2014/03/speaker_deleo_on_sjcs_ruling_o.html
Boston transit police make first arrest under new law banning 'upskirting, by Lawrence Crook III, Correspondent, CNN.com, New York, NY, June 25, 2014
http://www.cnn.com/2014/06/25/us/upskirting-arrest-boston/
Interview,  Daniel B. Winslow, attorney, former Massachusetts judge, legislator and chief legal counsel to former Gov. Mitt Romney, Boston, MA, March 26, 2015 by email
SJC ends lifetime parole supervision for sex offenders, by Maria Cramer and John Ellement, Reporters, The Boston Globe, Boston, MA, June 11, 2014
http://www.bostonglobe.com/metro/2014/06/11/supreme-judicial-court-orders-end-lifetime-parole-supervision-for-sex-offenders/GL43yinlBDo10Ta1Sn3hRM/story.html</t>
  </si>
  <si>
    <t>Supreme, Appellate and Circuit Judges are nominated at primary elections or by petition.
Judges are elected at general or judicial elections as the General Assembly provides by law.
There are no documented cases of Illinois judges who failed to meet qualifications. 
To qualify, a judge or associate judge must be a U.S. citizen, a licensed Illinois attorney and a resident in the jurisdiction he or she would serve. 
Yet the selection can be problematic, said Robert Cummins, a former chairman of the Illinois Judicial Inquiry Board. "Political and financial influences too often taint the selection process and compromise the selection of those most qualified to serve as judges," he said.
Cummins said the Supreme Court’s Citizens United opinion, which equated unlimited corporate spending to individual free speech in politics, also “predictably and adversely” affected the selection and retention of judges.</t>
  </si>
  <si>
    <t xml:space="preserve">There is a firm expectation that procurement officials recuse themselves from cases in which they have a conflict, and when issues arise where there appears to have been a conflict, the agency attempts to take action. The in-house procurement advisor, Mary Jo Childs, works closely with state agencies on this issue and also responds, when allegations are made, to determine if there is a conflict. McDonald cited an instance where a complaint was received that a member of the procurement committee for a contract had somehow been connected to the bidder 13 years earlier, and said that there is an absolute prohibition on the other side - working for a private company (which is allowed) on any matter that you worked on when with the state.  "Agencies are very conservative about this," said Sheila McDonald, Executive Secretary of the Maryland Board of Public Works.  
There are very few documented cases of conflicts that have been reported in the press. The allegations about the wetlands administrator, which did not involve procurement of a contract, per se, but did come under the purview of the board of public works, are cited below. The administrator was cited for having worked with a land owner who was going to get permission from the Board of Public Works to go forward with a developer. It turned out that a staff member of the Board of Public Works who handled wetlands issues was also financially involved with the landowner. When this came to light in press reports, the board re-evaluated the permit. It does not appear that the board, however, was aware of the potential conflict before it was reported in the press.
This research has not unearthed violations that were reported. </t>
  </si>
  <si>
    <t>Jamie Self, “DSS chief Lillian Koller resigns, says her leadership has become a `distraction,’” The State, June 2, 2014
http://www.thestate.com/news/politics-government/politics-columns-blogs/the-buzz/article13858346.html
Jeremy Borden, Eleanor Kitzman’s DHEC confirmtion looking less certain as hearings approach, Post and Courier, Feb. 9, 2015
http://www.postandcourier.com/article/20150209/PC1603/150209555
Background briefing, Governor’s legal staff, June 29, 2015
Phone interview, State Senator Vincent Sheheen, April 20, 2015
Phone interview, House Rep. Joe Neal, July 16, 2015
Phone interview, WLTX News Director Marybeth Jacoby, July 16, 2015
Phone interview, WOLO News Director Crysty Vaughan, July 16, 2015</t>
  </si>
  <si>
    <t>The Tennessee Consolidated Retirement System (TCRS) is the pension plan for state employees, public school teachers, higher education employees and workers in cities, counties, utility districts and other entities across the state.
TCRS, which has over $42 billion in assets, has been rated among the top-funded state pension systems in the country. This system is designed to make sure that power isn’t concentrated in the hands of one or even just a few people. TCRS is a division of the Treasury Department. The state Treasurer is a constitutional officer elected by the General Assembly to serve a two-year term. State Treasurer David Lillard has been has been elected to serve four terms.
 In addition to Lillard, there is a TCRS Board of Trustees that is responsible for the general administration and responsibility of the operation of the TCRS. The 20-member Board of Trustees consists of nine ex-officio members, which include the state treasurer, the comptroller of the treasury, the secretary of state, the state commissioner of Finance and Administration, the commissioner of the Department of Human Resources and director of the Administrative Office of the Courts. Two people on the board represent retirees and nine represent workers enrolled in the pension plan.
 There is a Council on Pensions and Insurance, which is a legislative oversight committee which develops and recommends standards and state policy. There is also a chief investment officer, a deputy chief investment officer and fixed income director, equity director, real estate director, private equity director and director of cash management. 
 For private equity, which includes strategic lending, the internal staff would review a potential investment, and an outside consultant would make a recommendation, Jennifer Selliers, Compliance Officer for the Tennessee Department of Treasury, said. If the outside consultant and the internal staff agree on a recommendation, Selliers said, it would be turned over to the chief investment officer. If the chief investment officer reviews the recommendation and agrees, then it would go to the treasurer, who would approve the recommendation. If the amount exceeds $30 million, she said, then it would go before the Investment Committee, which is made up of TCRS Board members. The staff can move forward with the investment if the Investment Committee approves.
 A team of fixed income portfolio managers and the deputy chief investment officer oversees fixed income securities. The public equities group has 12 or 13 public equities portfolio managers. These portfolio managers, she said, meet regularly to discuss investment decisions for products on the open market.
 “We do have walls between our public equities team and actual trading,” Selliers said. “So once the decision is made, it goes to the traders to facilitate the trade—again, on the open market, which obviously is public information.”
 One lobbyist who monitors the pension system on behalf of his clients said that a group of in-house experts make investment decisions for the TCRS. Jerry Winters, a longtime lobbyist for the Tennessee Education Association and who now works for the Tennessee Retired Teachers Association, regularly attends meetings on the pension system and keeps abreast of changes because his clients have a vested interested in the TCRS.
 “My experience with the treasurer has been is that he is a very forthcoming person,” Winters said. The lobbyist said he’d seen the treasurer in various meetings before the legislative body that oversees the pension system. “I think he’s been as transparent as any public official can be about how the investment process works,” Winters said of state Treasurer David Lillard.
 Charles Sargent, a state representative who is a member of the Board of Trustees and who sits on the Council of Pensions and Insurance, said he has never seen any political interference in TCRS. “They are an independent group under the treasurer, and they’ve done an excellent job," Sargent said.</t>
  </si>
  <si>
    <t>The Idaho Judicial Council screens and selects nominees for judge, and submits two to four top candidates to the governor, who makes the appointment. The Judicial Council’s process begins with notice of the judicial vacancy to all Idaho attorneys. Applicants are subject to extensive background checks; all attorneys in the state are surveyed about their qualifications; and each is publicly interviewed by the Judicial Council. In 2014, the council received 10 applications for two district judge positions.
 While this process clearly is based on professional criteria, judges also are elected. Typically, they are first appointed through this process to fill a vacancy and complete and unexpired term, but in some cases, judges retire or leave the bench at the end of their elected term and candidates run competitively for the judgeships. In those cases, there is a bar survey of all lawyers on the professional qualifications of the candidates that is made available to the public. But the voters make the call.</t>
  </si>
  <si>
    <t>Scott MacKay, Rhode Island Public Radio political reporter, Interview, Feb. 21, in person.
Ted Nesi, reporter, WPRI television, Interview, Feb. 25, 2015, phone.
Ian Donnis, political reporter, Rhode Island Public Radio, Interview, Feb. 5, 2015, phone.
---
Peer Reviewer Sources:
“Chafee Vetoes ‘Choose Life’ License Plates.” Bob Plain, rifuture.com. July 16, 2013: http://www.rifuture.org/chafee-vetoes-choose-life-license-plates.html</t>
  </si>
  <si>
    <t>In 2013 and 2014, there were no instances in which a procurement official or state employee recused themselves because of a conflict of interest, and no instances in which recusal would have been necessary.</t>
  </si>
  <si>
    <t>The recusal policies do not require the procurement officials to announce their recusal, but they can just absent themselves. Consequently, few, if any, recusal cases are known. It is an issue that PAR hopes the Legislature will address. 
 As a practical matter, officials and former officials say it probably happens but for routine procurement processes it’s rare that there would be a conflict of interest. In the larger contracts, the parties involved are more carefully watched for possible conflicts.
 One such case involved the awarding of a $200 million contract to handle Medicaid payments to providers. Though Secretary of the Department of Health and Hospitals Bruce Greenstein removed himself from the decision-making process because he had previously worked for one of the bidders, it was learned that he spoke frequently throughout the process with an executive in that company, which eventually won the bid. He said the talk was innocent familial stuff with a friend and that no business was discussed. 
 Greenstein was fired and indicted on perjury charges. The contract was canceled, though is now part of a civil lawsuit challenging that decision.</t>
  </si>
  <si>
    <t>Under Idaho law, political committees are treated the same as individuals and corporations when it comes to limits on their campaign contributions. They are limited in the amount they may contribute to candidates, but not in the amount they may contribute to political parties. The limit on political committee contributions to candidates for the state Legislature, or to a political committee organized on behalf of a candidate for the state Legislature, is $1,000 for the primary election, and $1,000 for the general election. For contributions to candidates for statewide office, or their committees, the limit is $5,000 each for the primary and general elections.
 Contributions made by political committees in recall elections are treated the same as those for general elections. In-kind contributions from political committees are treated the same as cash contributions for purposes of the limits, and are subject to the limits at their fair market value. Political committee contributions to candidates for judicial district offices, city or county offices are subject to the same limits as those for legislative candidates.
 The definitions section of Idaho’s campaign finance law, Section 67-6602(o), defines "person" to mean “an individual, corporation, association, firm, partnership, committee, political party, club or other organization or group of persons.”</t>
  </si>
  <si>
    <t>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Got a question for Tom Wolf? We're interviewing him on Wednesday, The Patriot-News, Kari Larsen, 10 March 2015, http://www.pennlive.com/midstate/index.ssf/2015/03/got_a_question_for_tom_wolf_we.html</t>
  </si>
  <si>
    <t xml:space="preserve">In Kentucky, procurement officials regularly recuse themselves from reviewing bids or participating in the purchasing process if they have any financial connections to any party involved or if it would provide a financial benefit to an immediate family member. 
The Model Procurement Code that purchasing officials must follow defines "immediate family" in statute as "a spouse, children, grandchildren, parents, grandparents, brothers and sisters, and such other relatives as designated by the local public agency."
There have been no instances during the reporting period of a procurement official being disciplined, fired or investigated for failing to recuse himself or herself from a procurement process. </t>
  </si>
  <si>
    <t>Dan Lucas is an independent researcher and policy advocate and the chief editor for the blog Oregon Catalyst, January 16, 2015, interviewed by phone.
Dennis Richardson, Oregon House Representative R-Central Point and 2014 Candidate for Oregon Governor, January 20, 2015, interviewed by phone.
Cover Oregon board may rebuff Gov. John Kitzhaber on health exchange future by Nick Budnick (The Oregonian, 9/4/14)
http://www.oregonlive.com/health/index.ssf/2014/09/bcover_oregon_board_may_rebuff.html</t>
  </si>
  <si>
    <t>While there is a right of  administrative appeal per se, the burden is on the person denied information to prove that it was wrongly withheld. It's something of a circular process because the weight of the law is tilted towards the agency, and they don't have to provide information and reasoning for the denial that goes beyond the routine reasons, such as personnel records for example. It also depends on the agency as to whether it will entertain some type of administrative appeal. Here is the colloquy on this topic from the Attorney General's guide:" What happens if my request for records is denied?
If an agency denies all or part of your request, it must provide you with a written
explanation that includes the reason for the denial, the legal authority justifying the
denial, and your appeal rights.
Depending on the agency, you may have a right to administrative review of the
decision. Otherwise, you will need to go to court if you wish to challenge the
agency’s decision. (Even if administrative remedies are available, you have the right
to go to court without first pursuing any administrative review.) The PIA authorizes
a court to award attorney fees and litigation costs to an applicant who “substantially
prevails."
Under the Maryland Administrative Procedures Act, any interested person i.e. with some type of legal standing, can petition the agency  for a declaratory ruling with respect to the manner in which the agency applies a regulation, order of the agency or a statute that the agency enforces to a person or property.  An agency can issue a declaratory ruling and the ruling binds the petitioner and the agency regarding the facts specified in the petition. These declaratory rulings also are subject to review in state circuit court, the trial court.
---
Peer Reviewer Comment: Agree
SB 695/HB 755 do give review authority to the Ombudsman, but that office does not have  authority to compel disclosure, so a score of moderate is appropriate. The Compliance Board does have the authority to change a fee determination if a public body charged an unreasonable fee in an attempt to discourage disclosure.</t>
  </si>
  <si>
    <t>Judges meet minimum professional and experience standards set by the Hawaii Supreme Court to qualify for consideration for a judgeship, but once it comes time for state Senate confirmation, politics sometimes enters the picture. 
 One recent nominee, for example, was deemed "unqualified" by the state bar, but was confirmed by a Senate committee and then the full Senate after a host of political officials rushed to her defense.
 Other nominees easily sail through confirmation after being endorsed by the state bar, fellow attorneys and other members of the public.</t>
  </si>
  <si>
    <t>Political action committees, except for the so-called "super PACs" that make only independent contributions, are treated the same as "persons" under Hawaii law. 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Contributions to noncandidate committees are limited to $1,000 per election period. The exception is ballot issue committees, which have no contribution or expenditure limits.
 An election period is the time from the day after the general election through the day of the next general election.
 Contributions by PACs to a political party are limited to $25,000 per two-year election period. Contributions by political committees established and maintained by a national political party to a political party are limited to $50,000 in any two-year election period.</t>
  </si>
  <si>
    <t>Maine’s Freedom of Access Law (FOAA) does not define an administrative appeals process for rejected information requests.
 However, any person denied access to government information “may appeal the refusal, denial or failure within 30 calendar days…of refusal…to any Superior Court within the State.” 1 § 409
 Citizens filing such appeals may be awarded attorney’s fees “if the court determines that the refusal or illegal action was committed in bad faith.” 1 § 409</t>
  </si>
  <si>
    <t>Contributions by Political Action Committees to candidates are limited by law. There are no limits on contributions to political parties.
 § 21-5-41 of the O.C.G.A. on maximum allowable contributions reads as follows: 
  "(a) No person, corporation, political committee, or political party shall make, and no candidate or campaign committee shall receive from any such entity, contributions to any candidate for state-wide elected office which in the aggregate for an election cycle exceed:
  (1) Five thousand dollars for a primary election;
  (2) Three thousand dollars for a primary run-off election;
  (3) Five thousand dollars for a general election; and
  (4) Three thousand dollars for a general election runoff."
 The Campaign Finance Commission can change the limit in increments of $100 based on the consumer price index. For the 2014 campaign the limits for statewide offices are:
 $6300 dollars for primary and general elections;
 $3700 dollars for runoff elections.</t>
  </si>
  <si>
    <t>Michael McNutt, press secretary for Gov. Mary Fallin, emailed interview questions 2/2/15
Wayne Greene, editorial pages editor for Tulsa World and former senior political writer, in-person interview 1/28/15, 2 p.m. 
"Treasurer, auditor criticize use of triggers for tax cuts," 12/21/14 Tulsa World article by Barbara Hoberock. 
http://www.tulsaworld.com/news/capitol_report/treasurer-state-auditor-criticize-the-use-of-triggers-for-tax/article_a40269fc-ef04-5ee4-94d1-79e3fe831e0b.html</t>
  </si>
  <si>
    <t xml:space="preserve">In Florida law, there are limits on PAC donations to candidates (the limit is $3,000 to a candidate for statewide office during any election) but not to political parties.
106.08 Contributions; limitations on
Except for political parties or affiliated party committees, no person or political committee may, in any election, make contributions in excess of the following amounts:
1. To a candidate for statewide office or for retention as a justice of the Supreme Court, $3,000. Candidates for the offices of Governor and Lieutenant Governor on the same ticket are considered a single candidate for the purpose of this section.
2. To a candidate for retention as a judge of a district court of appeal; a candidate for legislative office; a candidate for multicounty office; a candidate for countywide office or in any election conducted on less than a countywide basis; or a candidate for county court judge or circuit judge, $1,000.
(b) The contribution limits provided in this subsection do not apply to contributions made by a state or county executive committee of a political party or affiliated party committee regulated by chapter 103 or to amounts contributed by a candidate to his or her own campaign.
No law exists to limit PAC donations to political parties. </t>
  </si>
  <si>
    <t>The state investment officer does not make individual investment decisions. Research and recommendations are prepared by staff and taken to the eight-member board of the South Dakota Investment Council, which establishes parameters. As reported in the media: “Chief investment officer Matt Clark and 27 others comprise the state investment office's staff in Sioux Falls. That team makes the day to day decisions, within the parameters set by the council.”</t>
  </si>
  <si>
    <t xml:space="preserve">Under Delaware election law, political action committees are not distinct from a "person" with regard to maximum campaign contributions.
A person, the definition of which under Delaware includes a corporation, may contribute $1,200 to a statewide candidate committee during an election period, and $600 to a candidate not running statewide. For a candidate facing a primary election, an election period ends the day of the primary election and begins the following day for purposes of campaign contributions. § 8010
A person may give $20,000 to a party during an election period. § 8011
 The definition of a person under campaign finance law "includes any individual, corporation, company, incorporated or unincorporated association, general or limited partnership, society, joint stock company, and any other organization or institution of any nature." § 8002 </t>
  </si>
  <si>
    <t>Louisiana does not have an administrative appeals process for rejected information requests. Requestors have to go to court.
 Under Louisiana Revised Statute 42:27, an open meetings lawsuit can be filed in the parish where the public meeting took place or will take place. Open meetings lawsuits must be tried quickly by the courts.
 Under Louisiana Revised Statute 44:35, if a custodian denies a public records request or if five days have passed without a decision, the requestor may file a lawsuit, seeking mandamus, injunctive or declaratory relief, together with attorney’s fees, costs and damages.</t>
  </si>
  <si>
    <t>In law, there are limits on political action committees' donations to candidates and to political parties.
Political action committees (PACs) may not contribute to a candidate who is participating in Connecticut's Citizens' Election Program (CEP). The program uses public dollars to cover a participating candidate's election expenses in exchange for the candidate's agreeing to limits on spending and other requirements. 
There are limits to the size of a PAC's contribution to candidates not participating in the CEP: for a state House seat candidate, the limit is $750; for candidates running for the top municipal office, for Probate judge or for state Senate, it's $1,500;  for one of the five lower statewide offices (secretary of the state, comptroller, etc.), the limit is $3,000; and for a gubernatorial candidate, it's $5,000. If a candidate is in a primary, PACs may be able to give up to the limit for a primary campaign and then again for the general election. 
PACs may also donate directly, with limits, to a local or state political committee, from $1,500 per year to a town party committee to $7,500 per year to a party's state central committee. A PAC may give $2,000 per year to every other category of political committee.</t>
  </si>
  <si>
    <t>Hawaii Revised Statutes, Title 8, chapter 97, Section 2.5, Renewal of registration, 1980, http://www.capitol.hawaii.gov/hrscurrent/Vol02_Ch0046-0115/HRS0097/HRS_0097-0002_0005.htm
 Hawaii Revised Statutes, Title 8, chapter 97, Section 2, Registration of lobbyists, 1975,
 http://www.capitol.hawaii.gov/hrscurrent/Vol02_Ch0046-0115/HRS0097/HRS_0097-0002.htm</t>
  </si>
  <si>
    <t>The House and Senate committees responsible for shaping the budget conduct public hearings early in the process, but ordinary citizens often have to take their turn behind stakeholders and invited experts in packed hearing chambers and may be given only three minutes to testify. Sometimes they may not get a chance to testify at all. 
 “You have to be physically present in Austin when they call you,” said Terri Hall, an anti-toll road advocate who lives 80 miles from Austin in San Antonio and frequently travels to the Capitol to testify at hearings. “The average working Texan cannot travel to Austin and sit around waiting for their (budget) article to be heard.  You’re going to be in line behind a whole bunch of lobbyists who are paid to be there.”
Eva DeLuna Castro, a budget analyst with the Center for Public Policy Priorities, says that committee members sometimes get “tired and cranky” toward the end of an  hours-long hearing and may not be fully tuned into committee witnesses.  In many cases, committee members also may drift in and out, leaving barely a quorum and further diminishing a citizen’s chance to influence the process.
DeLuna suggests that the Legislature in the nation’s second-largest state consider some sort of video arrangement, such as teleconferencing, which would enable out-of-town witnesses to have their say from their hometown without going all the way to Austin.</t>
  </si>
  <si>
    <t>29 Del. C. 5835, http://1.usa.gov/16n5BHJ, First Approved July 26, 1995, amended in July 1995 and August 2012</t>
  </si>
  <si>
    <t>34-12.200 Lobbyist Registration Requirements, 2015, https://www.flrules.org/gateway/ruleno.asp?id=34-12.200</t>
  </si>
  <si>
    <t>- Government Transparency and Campaign Finance Act - O.C.G.A. § 21-5-71 (d) 2013
 http://www.ethics.ga.gov/wp-content/uploads/2011/08/2014-B%20GA%20Govt%20Transparency%20and%20Campaign%20Finance%20Act%20effective%20Januay%2031%202014%20INCORPORATING%20HB310%20and%20SB297%20FINAL.pdf</t>
  </si>
  <si>
    <t>California law limits political action committee contributions to candidates and political party accounts for state candidates.
There is no limit on PAC contributions to ballot measures, PACs or political parties for general purposes. 
Per election, a PAC may give $4,200 to a legislative candidate, $7,000 to a statewide candidate and $28,200 for a gubernatorial candidate.
A PAC may contribute $7,000 to a PAC and $35,200 to a political party for state candidates.
The Fair Political Practices Commission adjusts the limits for each election cycle.  The limits apply to candidates for each election – primary, general and special election runoffs.</t>
  </si>
  <si>
    <t>C.G.S., Title I, Chap. 10, Section 1-95, 1977. http://www.ct.gov/ethics/cwp/view.asp?a=2313&amp;q=432632#191</t>
  </si>
  <si>
    <t>In Colorado, candidates can accept contributions from political committees, but they are limited to $200 or $550 for both primary and general elections depending on the positions. Political parties can accept up to $3,400 from political committees. 
 Political parties in Colorado cannot accept aggregate contributions “from any person—other than a small donor committee—that exceed $3,400 per year at the state, county, district, and local levels combined.” (Those numbers were last adjusted for inflation in 2011.) The aggregate limit for political parties in Colorado is $2,825. 
 These limits are adjusted for inflation every four years.</t>
  </si>
  <si>
    <t>Until April 2015, contribution limits were the same for political action committees as they were for individuals ($2,000 to an individual candidate for each election and the donation cannot be made more than two years prior to the election), as “person” is defined as “any individual, proprietorship, firm, partnership, joint venture, syndicate, labor union, business trust, company, corporation, association, committee, or any other organization or group of persons acting in concert.” 
Act 1280 was signed into law in April of 2015, raising the individual donation limit to $2,700 and providing an escalator clause to increase the limit in odd numbered years based on changes in the federal Department of Labor's price index. 
There is no statutory limit on corporate or political action committee contributions to political parties.</t>
  </si>
  <si>
    <t>Delaware's judges are selected based on professional criteria in practice. State-level judges are typically well-respected members of the Delaware Bar, with high-level positions filled by those with respected experience on the bench.
Chief Justice Leo Strine was elevated to Chief Justice in January 2014 after serving as the head of Delaware Chancery Court, the well-known and respected business court. Superior Court President Judge Jan Jurden was elevated in December 2014 after serving since 2001 on the Superior Court bench.</t>
  </si>
  <si>
    <t>Citizens are more likely to provide input through emails, phone calls and conversations with state lawmakers back in their district, as opposed to showing up at a budget hearings. 
 Citizens can and do provide input to lawmakers, said Mike Dedmon, assistant director of the Division of Budget. Lawmakers pay attention to what their constituents want whether it’s at a budget hearing or not, he said. Also, the legislature will hold special days for different groups, such as Catholic schools or farmers, and those groups will speak before the legislature, he said. 
 Economists from state universities, and sometimes even from the Federal Reserve, will go before the Fiscal Review Committee, Dedmon said, and they will speak before the state Funding Board. 
 But one former director of the Fiscal Review Committee, which has budget oversight, says citizens would be better off directing their requests to the governor, as opposed to waiting for budget hearings. 
 “My experience was that the budget hearings are dominated by the agency that has a budget that is being considered,” said Jim White, a Nashville attorney who is the former executive director of the Fiscal Review Committee. A lot of times citizens and nonprofit organizations, White said, will make their views known to state lawmakers without testifying at a budget hearing.
 And for all intents and purposes, waiting until the budget hearings might be too late to speak up, he said. Where citizens would be most effective would be to make their input known at the stage when a state agency is formulating its budget request to the governor.
 “Because that’s the whole ball game: If you can get what you want in the budget that the governor proposes, the likelihood that it will be enacted is very high,” White said. “If the governor supports it, you’re in good shape. If the governor does not support it, you have very little chance of getting something.” 
 Traditionally, the governor gets what he wants out of the budget, White said. But that’s because what’s released is a reflection of a consensus with lawmakers of what need to be done, he said.</t>
  </si>
  <si>
    <t>Political action committees can contribute to candidates under the same limits imposed on individual contributions. Committees certified by the Secretary of State to give at higher levels ("Super-PACs") are permitted to contribute $10,000 to local candidates, $8,000 to legislative candidates and $9,020 to statewide candidates. There are no limits on contributions to political parties.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</si>
  <si>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Alabama law does not limit donations from PACs to candidates. However, it bans donations from PACs to political parties. 
The Alabama Legislature in 2010 passed a law that bans political action committees from donating to other PACs. The law makes two exemptions. It allows a PAC to make contributions to a candidate’s principal campaign committee, and it allows a corporate fund that receives donations only from employees and directors to donate to PACs. 
The Alabama Democratic Conference challenged parts of the law, and a federal magistrate initially ruled that the PAC-to-PAC transfer ban did not apply to donations PACs make to groups to be spent on things such as voter education and get out the vote campaigns. The magistrate ruled that the ban applied only to transfers among PACs to benefit a candidate. The 11th Circuit Court of Appeals later overturned that ruling, leaving the ban intact.</t>
  </si>
  <si>
    <t>Alaska-based political action committees' donations to candidates and political parties may not exceed $1,000 per calendar year. PACs based outside Alaska may not contribute to candidates, and in order to contribute to political parties must first register with the Alaska Public Offices Commission and receive 90 percent of its contributions from Alaska residents.</t>
  </si>
  <si>
    <t>The attorney general has the authority to investigate and/or prosecute various types of offenses involving state elections, but the attorney general cannot unilaterally sanction offenders. County probate judges have the authority to investigate complaints of infractions specific to their jurisdictions. Residents also may file complaints with the Circuit Court in the county where illegal activity is alleged to have occurred.
Alabama law does not grant the secretary of state the authority to investigate suspected election violations or impose sanctions against offenders.</t>
  </si>
  <si>
    <t xml:space="preserve">5.05 Wis Stats (2007) http://docs.legis.wisconsin.gov/2007/related/acts/96
Wis. Stats. 757.85 Wisconsin Judicial Commission (2013 through Act 380)
http://law.justia.com/codes/wisconsin/2013/chapter-757/section-757.85 </t>
  </si>
  <si>
    <t>Wyoming Statutes, Title 5, Chapter 2, Section 118, Adoption of rules and regulations relative to the practice of law, 1997
http://legisweb.state.wy.us/statutes/statutes.aspx?file=titles/Title5/Title5.htm          
Rules Governing the Commission on Judicial Conduct and Ethics, Commission webpage, April 1, 2014 
http://judicialconduct.wyo.gov/home/establishment-of-commission/commission-rules</t>
  </si>
  <si>
    <t>In law, the ethics entity/ies can propose the creation of relevant laws or regulations to bolster its mission.</t>
  </si>
  <si>
    <t>A YES score is earned if there are limits on the size of political action committees' (PACs) contributions to candidates and to political parties. 
A MODERATE score is earned if there is a limit on the size of PACs' contributions to either candidates or parties. 
A NO score is earned if no such limits exist.</t>
  </si>
  <si>
    <t>A YES score is earned if the entity mandated to monitor state elections has the authority to independently initiate investigations into alleged violations and to sanction offenders. 
A MODERATE score is earned if the entity has the legal authority to initiate investigations independently but no authority to impose sanctions.
A NO score is earned if no such law exists.</t>
  </si>
  <si>
    <t>Office of the State Inspector General law, 2011. Section 309. http://law.lis.virginia.gov/vacode/title2.2/chapter3.2/section2.2-309/
 State and Local Government Conflict of Interests Act, 1987. Section 3126. http://law.lis.virginia.gov/vacode/title2.2/chapter31/section2.2-3126/
 Virginia Conflict of Interest and Ethics Advisory Council law, 2014. Section 356. http://law.lis.virginia.gov/vacode/title30/chapter56/section30-356/
 Executive Order 2: Personnel Directive Prohibiting the Receipt of Certain Gifts; Establishment of Executive Branch Ethics Commission, Gov. Terry McAuliffe, signed 11 January 2014, revised 13 February 2015. https://governor.virginia.gov/media/3605/executive-order-2-revised-nosig.pdf
Judicial Inquiry and Review Commission law, 1971. Section 902. http://law.lis.virginia.gov/vacode/title17.1/chapter9/section17.1-902/</t>
  </si>
  <si>
    <t>RCW 42.52.360, 1994, Authority of Executive Ethics Board, 2013 
 http://apps.leg.wa.gov/rcw/default.aspx?cite=42.52.360
 RCW 42.52.320, 1994, Authority of legislative ethics board, 1994 
 http://apps.leg.wa.gov/rcw/default.aspx?cite=42.52.320
 RCW 42.52.370, 1994, Authority of commission on judicial conduct, 1994 
 http://apps.leg.wa.gov/rcw/default.aspx?cite=42.52.370</t>
  </si>
  <si>
    <t>West Virginia Code 6B-2-2(b) West Virginia Ethics Commission Created; Appointment, Term of Office and Oath; Compensation and Reimbursement for Expenses; Meetings and Quorum. Complete through 2014.
 http://www.legis.state.wv.us/WVCODE/Code.cfm?chap=06b&amp;art=2#02
 West Virginia Code 6B-2-2a Probable Cause Review Board, Complete through 2014. 
 http://www.legis.state.wv.us/WVCODE/Code.cfm?chap=06b&amp;art=2#02
 West Virginia Code 6B-2-4(r) Processing Complaints, Dismissals; Disposition; Judicial Review. Complete through 2014.
 http://www.legis.state.wv.us/WVCODE/ChapterEntire.cfm?chap=06b&amp;art=2&amp;section=4#02</t>
  </si>
  <si>
    <t>Utah ethics portal, http://ethics.utah.gov/.  
Executive Branch Ethics Commission,  63A-14, http://le.utah.gov/xcode/Title63A/Chapter14/63A-14-P2.html?v=C63A-14-P2_1800010118000101.
Political Subdivisions Ethics Commission,Utah Code 11-49, http://le.utah.gov/xcode/Title11/Chapter49/11-49.html,
Judicial Conduct Commission, Utah Code 78A-11 http://le.utah.gov/xcode/Title78A/Chapter11/78A-11.html?v=C78A-11_1800010118000101.
House and Senate Ethics Committees and Independent Legislative Ethics Commission, Utah Code JR6-2, http://le.utah.gov/xcode/TitleJR6/Chapter2/JR6-2.html?v=JR6-2_1800010118000101.
Judicial Performance Evaluation Commission Act. Utah Code 78A-12, http://le.utah.gov/xcode/Title78A/Chapter12/78A-12.html?v=C78A-12_1800010118000101.
---
Peer Reviwer Source: 
UCA 78A-11-111 Supreme Court Action, 2008, http://le.utah.gov/xcode/Title78A/Chapter11/78A-11-S111.html?v=C78A-11-S111_1800010118000101</t>
  </si>
  <si>
    <t>Chief Superior Judge Brian Grearson personal interview Feb. 17, 2015.
 Allen Gilbert, Ex. Dir. Vermont ACLU, personal interview jan.6, 2015.
 Secretary of State Jim Condos, personalinterview Jan. 6, 2015.
 Chief Superior Judge Brian Grearson personal interview Feb. 17, 2015.
 State Auditor Doug Hoffer, personal interview, Jan. 21, 2015.
 Rules and Orders of the House of Representatives Jan.28, 2015.
 http://legislature.vermont.gov/assets/All-House-Documents/houserules.pdf</t>
  </si>
  <si>
    <t>South Dakota Codified Laws, Title 16, Chapter 1A, "Commission on Judicial Qualifications," Section 9, adopted 1973, http://legis.sd.gov/Statutes/Codified_Laws/DisplayStatute.aspx?Type=Statute&amp;Statute=16-1A-9.
 South Dakota Codified Laws, Title 3, Chapter 6D, “State Civil Service,” Section 15, adopted 2012, http://legis.sd.gov/Statutes/Codified_Laws/DisplayStatute.aspx?Type=Statute&amp;Statute=3-6D-15.
 Legislative Rules, Chapters 6 and 8 of Legislator Reference Book, http://legis.sd.gov/docs/referencematerials/legislatorreferencebook.pdf, accessed 11 May 2015.
---
Peer Reviewer Sources:
Courtney Jordan, Civil Service Commission Executive Assistant, personal interview, 21 May 2015
South Dakota Codified Laws, Title 3, Chapter 6D, Section 22 "Grievance for Retaliation Against Whistleblower," http://legis.sd.gov/Statutes/Codified_Laws/DisplayStatute.aspx?Type=Statute&amp;Statute=3-6D-22</t>
  </si>
  <si>
    <t>Tennessee Ethics Commission Act of 2006, 2006, Tenn. Code Ann. § 3-6-106(a)(10)
 http://search.mleesmith.com/tca/03-06-0106.html
 Tennessee Ethics Commission Act of 2006, 2006, Tenn. Code Ann. § 3-6-201(d)
 http://search.mleesmith.com/tca/03-06-0201.html
 Tennessee Ethics Commission Act of 2006, 2006, Tenn. Code Ann. § 3-6-205, http://search.mleesmith.com/tca/03-06-0205.html
 Board of Judicial Conduct law, 2012, Tenn. Code Ann. § 17-5-201 (a)
 http://search.mleesmith.com/tca/17-05-0201.html
 Board of Judicial Conduct Law, 2002, Tenn. Code Ann. § 17-5-301(f)
 http://search.mleesmith.com/tca/17-05-0301.html</t>
  </si>
  <si>
    <t>CHAPTER 571..061 .  Texas Government Code.  Texas Ethics Commission..  Effective as amended, Sept. 1, 2007
http://www.statutes.legis.state.tx.us/Docs/GV/htm/GV.571.htm
Texas Ethics Commission, Enforcement and Investigative Powers, Accessed Feb. 3, 2015
http://www.ethics.state.tx.us/pamphlet/B09ethic.pdf
THE TEXAS CONSTITUTION.  Article Five.  Judicial Department.  As amended, effective Nov. 5, 2013.  Last accessed June 21, 2015.
http://www.statutes.legis.state.tx.us/Docs/CN/htm/CN.5.htm</t>
  </si>
  <si>
    <t>Oklahoma Constitution, Article 29, section 4
http://www.oklegislature.gov/ok_constitution.html
http://www.oklegal.onenet.net/okcon/XXIX.html</t>
  </si>
  <si>
    <t>Oregon Revised Statutes Chapter 244 - Government Ethics, Sections 244.260; 244.350 (1974).
https://www.oregonlegislature.gov/bills_laws/lawsstatutes/2013ors244.html</t>
  </si>
  <si>
    <t>Public Official and Employee Ethics Law, Title 65 (Public Officers), Sections 1107 (powers and duties assigned to the commission) and 1108 (Investigations by commission), 1998
http://www.legis.state.pa.us/cfdocs/legis/LI/consCheck.cfm?txtType=HTM&amp;ttl=65&amp;div=0&amp;chpt=11
Pennsylvania State Ethics Commission 2013 Annual Report, State Ethics Commission, Harrisburg, Pa., August 2014, http://www.ethics.state.pa.us/portal/server.pt/community/publications/9045</t>
  </si>
  <si>
    <t>Article 3, Section 8 of the Rhode Island Constitution, revised in 1986, can be found here:
http://webserver.rilin.state.ri.us/RiConstitution/C03.html
RI General Laws § 36-14-8, passed in 1987, can be found here:
http://webserver.rilin.state.ri.us/Statutes/TITLE36/36-14/36-14-8.HTM</t>
  </si>
  <si>
    <t>Investigations: subsection 10, S.C. Code  8-13-320 (1991)
http://www.scstatehouse.gov/code/t08c013.php
Penalties: S.C. Code 8-13-1510  (1991) and S.C. Code 8-13-1520 (1991)
http://www.scstatehouse.gov/code/t08c013.php</t>
  </si>
  <si>
    <t>Anyone who is denied inspection of public records can appeal to the Attorney General's office, as stated in Kentucky Revised Statutes Chapter 61, Section 880. That section of the law spells out the process for appeals.
Specifically, the statute says in subsection 2 (c) that "the burden of proof in sustaining the action shall rest with the agency, and the Attorney General may request additional documentation from the agency for substantiation." 
Further challenges to the attorney general's decision from either party go to the courts.</t>
  </si>
  <si>
    <t>TITLE 24. GOVERNMENT - STATE ADMINISTRATION ARTICLE 6. COLORADO SUNSHINE LAW PART 3. REGULATION OF LOBBYISTS C.R.S. 24-6-303 (2014): http://www.lexisnexis.com/hottopics/colorado/?app=00075&amp;view=full&amp;interface=1&amp;docinfo=off&amp;searchtype=get&amp;search=C.R.S.+24-6-303</t>
  </si>
  <si>
    <t>Inquiries by the Commission (2006) NC GS 138A-12 (b1) and (k).http://www.ncga.state.nc.us/gascripts/statutes/statutelookup.pl?statute=138a
Legislative Ethics Act (1975-2013) NC GS 120
http://www.ncleg.net/EnactedLegislation/Statutes/HTML/ByArticle/Chapter_120/Article_14.html
Judicial Standards Commission (1971-2006) NC GS 7A-375
http://www.ncleg.net/EnactedLegislation/Statutes/HTML/BySection/Chapter_7A/GS_7A-375.html</t>
  </si>
  <si>
    <t>North Dakota Century Code, § 27-23-03, 1975 to 1997, http://www.legis.nd.gov/cencode/t27c23.pdf.
Rules of the Judicial Conduct Commission, Rule 8, 1997, http://www.ndcourts.gov/court/rules/Commission/rule8.htm.</t>
  </si>
  <si>
    <t>Ohio Revised Code 102.06 A, Powers and duties of ethics commission (this includes the executive and legislative branches), 2001 (last amended Sept. 10, 2007): http://codes.ohio.gov/orc/102.06 
 Supreme Court Rules for the Government of the Judiciary of Ohio, primarily Chapters 2 and 3, 1983 (Chapter 2 last amended Jan. 1, 2010; Chapter 3 last amended June 22, 1988): http://www.supremecourt.ohio.gov/LegalResources/Rules/government/GOVJUD.pdf</t>
  </si>
  <si>
    <t xml:space="preserve">By law, the seven members of the SCRSIC are appointed by several branches and agencies of state government, rather than just by the Governor or the Legislature.
The State Treasurer and the Executive Director of South Carolina Public Employee Benefit Authority (without voting privileges) both get a seat on the commission; four others are appointed by the Governor, the Chairman of the Senate Finance Committee, the Chairman of the S.C. House Ways and Means Committee, and the Comptroller General. The voting members of the board appoint the final member, who must be a retired member of the retirement system.
By law, members are more or less required to be experts. Under SC Code 9-16-315, you cannot serve on the board unless you are either a Certified Financial Analyst, Certified Financial Planner, have extensive actuarial experience, or have either a Ph.D. in economics or long academic experience in teaching economics or finance.
Those serving on the commission all fit the bill.
The chairman, Edward Giobbe, has 37 years experience in financial services, seventeen of which were spent in the Fixed Income Division at Morgan Stanley. Other members include Ron Wilder, Distinguished Professor Emeritus of Economics at the University of South Carolina's Darla Moore School of Business,  Certified Public Accountant Peggy Boykin -- who is also Executive Director of the South Carolina Public Employee Benefit Authority -- economist Rebecca Gunnlaugsson, and two certified financial planners, Allen Gillespie and ex-chairman Reynolds Williams (who made his career as a lawyer). 
Sam Griswold, from the State Retirees Association, said both RSIC commissioners and staff are free of political influence.
"I have not seen one time when I even had a suspicion that decisions were being forced on them or made by someone else," he said, "or [that] they’ve been encouraged to move in this direction as opposed to that direction.”
The odd man out in this group is State Treasurer Curtis Loftis, a businessman who by virtue of his office gains an automatic seat on the commission. As the only member who lacks deep experience in the world of financial markets, he has also been a constant burr under the saddle of the commission ever since his election in 2010. Loftis sees himself as the populist warrior, arguing for transparency in a rigged game where the people who know the rules have control over the people who don’t. Consequently, he's raised questions regarding high investment fees, enormous salary bonuses, and the annual performance of the pension fund. 
All major investment decisions are made by the commission, although a number are delegated to the staff. According to Loftis, the SCRSIC staff has all the power where pension funds are concerned, mainly because the board only votes on major investments over $200 million, with the remainder decided by the chief investment officer of the fund.
“The trend is for a higher concentration of power to the staff and less to fiduciaries,” said Loftis. “I’m alarmed by it all.”
If, say, the commission has $350 million to invest in real estate, the staff will find approximately one investment and the commission has little option but to take it.
“There are very few objections that you could bring up that a group of well-trained financial specialists who have been dealing with a particular investment for six months couldn’t answer in some way," he said. "How are you going to know?”
Partly, this objection may be allayed by the fact that the SCRSIC manages a nearly $30 billion pension fund, and it's staggering to comprehend how a commission could deal with the vast spread of investments that are involved without delegating much of the decision-making.
---
Peer Reviewer comment: Agree.
As an editorial in The State noted, as long as South Carolina's elected state treasurer gets an automatic seat on the SCRSIC that will likely pose a problem. While the other members of the Investment Commission are experts who are appointed, the treasure only has to get elected. Practically anyone can be elected treasurer; they aren't required to have a particular background. The State's editorial pointed out that "The larger and more important fact is that as long as our laws concerning the Investment Commission and the treasurer remain as they are, it’s incumbent upon the commission to make some accommodations for the treasurer."                                                                                      
"But that very need to make accommodations speaks to an even larger problem, one that is nicely summed up in Mr. Loftis’ just-resolved complaint. As The Associated Press reported, although the treasurer always has had full access to all documents in question, 'he wanted his office’s legal and financial professionals to review the documents, saying he can’t possibly be expected to review and understand all those documents on his own.'”
"The other members of the Investment Commission not only can be expected to do all of that themselves but actually do it. That’s because they’re investment professionals, who had to meet certain qualifications in order to be appointed — which is what you’d expect for a panel that is responsible for investing a $27 billion pension fund. It’s what you’d expect of the person who manages your personal portfolio, if you have one." </t>
  </si>
  <si>
    <t>Dennis R. Hetzel, executive director, Ohio Newspaper Association, Columbus, 2-15-15 email
Catherine Turcer, policy analyst, Common Cause-Ohio, Columbus, 1-28-15 email
Kasich defends record on 'green' issues , Darrel Rowland, The Columbus Dispatch, July 16, 2014:http://www.dispatch.com/content/stories/local/2014/07/15/kasich-defends-local-government-cuts-common-core-in-speech-today.html
Gov. John Kasich ignores Ed FitzGerald in their only meeting of election season: 5 observations, Henry Gomez, Northeast Ohio Media Group, Oct. 23, 2014: http://www.cleveland.com/open/index.ssf/2014/10/gov_john_kasich_ignores_ed_fit.html
Kasich brings balanced budget amendment push to Montana, John S. Adams, Great Falls Tribune, Jan. 21. 2015: http://www.greatfallstribune.com/story/news/local/2015/01/21/kasich-brings-balanced-budget-amendment-push-montana/22103569/
Gubernatorial debate goes on without Kasich, Jim Provance, The Toledo Blade, Oct. 23, 2014: http://www.toledoblade.com/Politics/2014/10/23/Gubernatorial-debate-goes-on-without-Kasich.html
Governor touts state's economy, gun rights during local visit, Chelsea Shar, Ashland Times-Gazette, July 16, 2014 : http://times-gazette.com/local%20news/2014/07/16/-pro-gun-gov-kasich-speaks-at-fin-feather-and-fur
Kasich gets taste of New Hampshire folks’ vetting of candidates, Darrel Rowland, The Columbus Dispatch, March 26, 2015: http://www.dispatch.com/content/stories/local/2015/03/25/Kasich-New-Hampshire-presidential-candidate-vetted-questions.html
Conservatives question Kasich's support of Medicaid expansion in NYC, Darrel Rowland, The Columbus Dispatch, March 26, 2015: http://www.dispatch.com/content/stories/local/2015/03/26/kasich-four-seasons-meeting.html</t>
  </si>
  <si>
    <t>Executive Law Section 94, 2011, http://www.jcope.ny.gov/about/ethc/EXECUTIVE%20LAW%2094.pdf ; 
 New York State Constitution, Article 6, Section 22, subsection a, 1978, http://www.scjc.state.ny.us/Legal.Authorities/constitution.htm</t>
  </si>
  <si>
    <t>KORA specifies that the district court where the records are located “shall have jurisdiction to enforce the purposes of this act.” There is no reference to an administrative appeals mechanism. The only appeal is through the court system.</t>
  </si>
  <si>
    <t>There is a considerable amount of input from both business and constituent groups, depending on the issue – but the input isn’t always in public.
“A lot of times, I think those meetings are held prior or outside of the public hearing,” said Budget Office Interim Director Brenda Hart. “There would be meetings with different members of either the subcommittee or the full committee.” 
“There are letters, there are phone calls, any number of ways to do it,” she said, “but I do think most of the subcommittee meetings really do not get a whole lot of testimony from the individuals and groups.” 
Committee hearings are open and anyone is free to speak at them.
“But there are lots or organizations that are lobbying this legislation, and very much involved in the process of where the numbers end up – which doesn’t mean they are speaking at committee hearings,” said lobbyist John Ruoff.</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</si>
  <si>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Jeff Zent, communications director for Gov. Jack Dalrymple, interviewed by phone from Bismarck, N.D.,  April 29, 2015.</t>
  </si>
  <si>
    <t>NMSA &gt; CHAPTER 34 Court Structure and Administration &gt; ARTICLE 10 Judicial Standards Commission &gt; 34-10-2.1. Judicial standards commission; duties; subpoena power. (1977) 
 http://public.nmcompcomm.us/nmnxtadmin/NMPublicLink.aspx?jd=34-10-2.1
 NMSA &gt; CHAPTER 10 Public Officers and Employees &gt; ARTICLE 16 Governmental Conduct &gt; 10-16-18. Enforcement; civil penalties. (1995) 
 http://public.nmcompcomm.us/nmnxtadmin/NMPublicLink.aspx?jd=10-16-18</t>
  </si>
  <si>
    <t xml:space="preserve">Citizens, usually through public-interest groups or civic groups, do have the opportunity to testify and provide input at budget hearings. It's difficult to quantify how much their testimony is considered, depending on the group, the issue and how their position aligns with the leadership's. </t>
  </si>
  <si>
    <t>Richard Brodsky, former New York legislator, March 17, 2015, New York, phone; 
Got Questions for Cuomo? So Does He, Laura Nahmias, Wall Street Journal, Feb. 18, 2013, http://www.wsj.com/articles/SB10001424127887324449104578312183087462100 ; 
Cuomo responds to Moreland Commission criticism, Brian Sharp, Jon Campbell and Joseph Spector, Gannett via USA Today, July 28, 2014, http://www.usatoday.com/story/news/2014/07/28/cuomo-breaks-silence-panel/13296681/</t>
  </si>
  <si>
    <t>As required under the law and regulations governing the State Investment Commission, the 10-member panel consults experts, both private consultants and its own chief investment officer and professional staff, before making investment decisions and allocations. Members of the commission are appointed by the governor, whose director of administration also serves on the board, as well as the state treasurer, who chairs the commission. The commission has 9 voting members plus a non-voting member -- the executive director of the state Retirement Board. No single individual has the authority to direct the allocation of the portfolio. At its monthly meetings, the commission publicly debates and votes on  investment decisions.</t>
  </si>
  <si>
    <t>Phone interview Feb. 24, 2015, with Jim Morrill, politics and government reporter for the Charlotte Observer.
In person interview Feb. 18, 2015 with Steve Riley, investigations editor for the News &amp; Observer of Raleigh.
Phone interview Feb. 25, 2015, with Jane Pinsky, director of NC Coalition for Lobbying and Government Reform.</t>
  </si>
  <si>
    <t>Julie Ann Grimm, Santa Fe Reporter, editor, 3 April 2015, via phone.
Rob Nikolewski, Watchdog.org, former state capitol reporter, 10 April 2015, via phone.
Viki Harrison, Common Cause New Mexico executive director, 30 March 2015, via phone.
You've been served: SFR court case alleges governor violated IPRA, state constitution, the Santa Fe Reporter, Justin Horwath and Joey Peters, 3 September 2013, http://www.sfreporter.com/santafe/article-7677-you%E2%80%99ve-been-served.html#sthash.XYnYSS8G.dpuf
State lawmaker targets pocket vetoes, the Albuquerque Journal, Deborah Baker, 30 December 2013, 
http://www.abqjournal.com/328414/news/lawmaker-targets-pocket-veto-2.html</t>
  </si>
  <si>
    <t>Civil servants convicted of corruption likely would not be re-employed, as agency background checks presumably would reveal the incident.
 Hiring decisions are up to the individual agency and the hiring of someone convicted of corruption is not specifically disallowed by policies or procedures. There are no recent documented cases of such rehirings.</t>
  </si>
  <si>
    <t>Interview Jennifer Bevan-Dangel, exe dire, Common Cause, by telephone 2/24/15
Interview with Michael Dresser, Baltimore Sun reporter, by telephone, 3/21/15;
Interview Bryan Sears, Daily Record reporter, by telephone, 3/15/15,
Interview with Dea Daly, Ethics Advisor, Maryland Department of Legislative Services by telephone 3/27/15
21 States Hope to overturn Md. Gun Law, Baltimore Sun, 11/21/14 http://www.baltimoresun.com/news/maryland/politics/bs-md-gun-law-challenge-20141121-story.html
Federal Appeals Court Will hear challenge to Md. Assault Weapons Ban Washington Post, 3/25/15</t>
  </si>
  <si>
    <t>There is no direct citizen input during the budget hearings. Lawmakers do, however, hold meetings outside of the hearings where citizens on their own or through special interest organizations might influence the type of questions lawmakers ask during the hearings.  Civil society experts and academics with relevant expertise are occasionally invited to give input at budget hearings.</t>
  </si>
  <si>
    <t>There is no formal mechanism excluding civil servants convicted of corruption from obtaining future government employment. However, a corruption conviction would show up in a background check.
Former employees convicted of bribery are prohibited from holding public office in the state.
Sources are also not aware of employees convicted of corruption finding future employment with the state during the research period.</t>
  </si>
  <si>
    <t>Maine Statutes Ruled Unconstitutional, 27 January 2015, http://www.maine.gov/legis/lawlib/constcases.htm
Alex Burnett, Reference Librarian, Maine State Law and Legislative Reference Library, 23 March 2015, email.
Cabanne Howard, Executive Secretary, Committee on Judicial Responsibility and Disability, Maine Judicial Branch, 12 February 2015, telephone Interview.
Mary Ann Lynch, Esq., Government and Media Counsel, Administrative Office of the Courts, Maine Judicial Branch, 20 February 2015, email interview.</t>
  </si>
  <si>
    <t xml:space="preserve">It is possible to provide input at budget hearings throughout the budget process in Oregon, but there are two issues that limit the ability of the Ways and Means Committee to consider feedback. 
One is that the end of the budget session involves some closed-door, last minute haggling that all but a few legislators are left out of. And the other is that legislators in Oregon are more frequently in contact with lobbyists than with citizens and are dependent on campaign contributions for basic expenditures, including personal expenses, and may be more inclined to pay more attention to the lobbyists for the organizations on which they depend for funding. 
Also at issue is that simple geography makes it difficult for many people to personally attend budget hearings- it takes 5 hours to drive across the state of Oregon - whereas lobbyists can regularly attend. </t>
  </si>
  <si>
    <t>Robert Scott, Public Affairs Research Council of Louisiana, in-person interview, Feb. 19, 2015.
Barry Erwin, CABL, in-person interview, Feb. 19, 2015.
“Louisiana legislators file lawsuit to block Common Core Julia O’Donoghue, nola.com, July 21, 2014.
http://www.nola.com/politics/index.ssf/2014/07/louisiana_legislators_file_law.html 
“U.S. government sues to block vouchers in some Louisiana school systems Danielle Dreilinger, nola.com, Aug. 24, 2013.
http://www.nola.com/education/index.ssf/2013/08/us_government_files_to_block_s.html 
“Louisiana Legislature OKs bill that seeks to kill levee board lawsuit, Elizabeth Crisp, The Advocate. June 2, 2014.
http://theadvocate.com/home/9316635-125/louisiana-legislature-kills-levee-board 
Court: Louisiana must report voucher data, Stephanie Simon, Politico, April 9, 2014. 
http://www.politico.com/story/2014/04/court-louisiana-voucher-data-department-of-justice-bobby-jindal-105508.html 
Brumfield v Dodd, Case No. 71-1316. U.S. Dsitrict Court in New Orleans. Court Order, accessed April 10, 2015.
http://images.politico.com/global/2014/04/08/brumfield_order_4-8-14.html</t>
  </si>
  <si>
    <t xml:space="preserve">Josh Margolin, ABC News reporter and former statehouse reporter for The Star-Ledger, 2/8/15 interview. 
Star-Ledger Editorial Page editor Tom Moran, 2/16/15 interview.        
Christie Aministration Ends Contract Wtih Firm Distributing Sandy Grants, By Erin O'Neill |   NJ.com on January 23, 2014: http://www.nj.com/news/index.ssf/2014/01/christie_administrations_ends_relationship_with_sandy_contractor_handling_housing_recovery_programs.html      
Chris Christie is dodging these questions says Star Ledger Editor Tom Moran, the Daily Kos, 3/22/14: http://www.dailykos.com/story/2014/03/23/1286740/--Chris-Christie-is-dodging-these-questions-says-Star-Ledger-Editor-Tom-Moran#          </t>
  </si>
  <si>
    <t>Citizens, usually through various associations, get opportunities to make substantial input during the committee hearing process. (Many groups also hold rallies and special days to meet their legislators so they can make their point.) It is more the exception than the rule to see citizen input lead to a substantive change in the budget, which calls into question how much that input is given real consideration by state lawmakers. And the lack of citizen involvement becomes especially pronounced near the hectic end of the process, when legislative leadership, and often the governor's office, is putting together the final version of the budget to be passed by the legislative conference committee. 
Still, several echo the comments of Dennis R. Hetzel of the Ohio Newspaper Association, who gives lawmakers good marks: "I am not naive, and I am sure that those with significant money have significantly more influence, but I also have seen examples where input has caused them to go in different directions than they initially intended." On the other hand, several "citizen" witnesses actually are spurred by the administration, including some in 2013 who were making the exact same talking points they had been coached to say during budget hearings two years earlier.</t>
  </si>
  <si>
    <t>Dan Tuohy, New Hampshire Union Leader, senior political reporter, Feb. 4, 2015, Lowell, Mass., phone 
Annmarie Timmins, Concord Monitor, courts and state house reporter 1994-2014 (approximately), Feb. 6, 2015, Lowell, Mass., phone
Charles Arlinghaus, The Josiah Bartlett Center for Public Policy, president, January 22, 2015, Lowell, Mass., phone</t>
  </si>
  <si>
    <t xml:space="preserve">Leigh Anne Hiatt, Administrative Office of the Courts, public information officer, 11 February 2015, Frankfort, Kentucky, email interview. 
Louisville Metro V. O'Shea's-Baxter Ave. case summary, 21 August 2014, Supreme Court of Kentucky, http://leagle.com/decision/In%20KYCO%2020140822236.xml/LOUISVILLE/JEFFERSON%20COUNTY%20METRO%20GOVERNMENT%20v.%20O%27SHEA%27S-BAXTER,%20LLC, accessed 20 February 2015. 
Louisville/Jefferson County Metro v. O'Shea's-Baxter LLC (D/B/A Flanagan's Ales House) Supreme Court decision, 21 August 2014, Justia Law, http://law.justia.com/cases/kentucky/supreme-court/2014/2013-sc-000085-dg.html, accessed 20 February 2015. 
Beshear v. Haydon Bridge Co., Inc. case summary, 21 November 2013, Supreme Court of Kentucky, 
http://www.leagle.com/decision/In%20KYCO%2020131122260, accessed 20 February 2015. </t>
  </si>
  <si>
    <t>Oklahoma's state pension funds employ external investment managers. But the boards of each pension fund are the only bodies who can set investment policy, decide the general types of investments for the fund and how they are allocated. 
Only the boards can hire investment consultants and investment managers, staff cannot make those decisions. Once a manager is hired by a pension fund, the manager/firm picks the individual investments. So while the outside independent investment consultant may make investment decisions, the board of each fund has oversight and final say. 
Under Oklahoma's system, no one individual decides too much regarding pension fund investments, said Gary Jones, the state auditor and inspector and member of the Pension Oversight Commission. 
In recent years, most questions about the pension funds' activities have centered on problems with state purchasing practices and lack of oversight regarding severance packages for employees. 
In 2013, a state audit uncovered cases of Oklahoma Teachers Retirement Fund employees using agency purchase cards for prohibited or questionable transactions.  A former executive director of the Teachers Retirement System was fired after his board of trustees discovered he had failed to obtain required approval from the state Office of Management and Enterprise Services before granting severance packages to a dozen employees.</t>
  </si>
  <si>
    <t>1. 52:13D-21: State Ethics Commission; membership; powers; duties; penalties. State Ethics Commission (L.1971,c.182,s.10; amended 1999, c.440, s.102; 2003, c.160; 2004, c.24, s.1; 2004, c.25, s.1; 2005, c.382, s.1. ): http://njlaw.rutgers.edu/cgi-bin/njstats/showsect.cgi?section=52%3A13D-21&amp;actn=getsect 
 2. 19:61 Subchapter 2 (http://www.state.nj.us/ethics/statutes/ 
 3. Advisory Committee on Judicial Conduct (1074), http://www.judiciary.state.nj.us/acjc/ 
 4. RULE 2:15. Advisory Committee On Judicial Conduct, http://www.judiciary.state.nj.us/rules/r2-15.htm 
 5. Court Rule 2:15.1 (Adopted July 23, 1974, effective immediately; amended July 2, 1984 effective immediately; amended June 28, 1996 to be effective September 1, 1996; amended February 3, 1997 to be effective March 1, 1997): http://www.judiciary.state.nj.us/rules/r2-15.htm 
 6. Joint Legislative Committee on Ethical Standards; membership; powers; terms; duties; penalties.
  (L.1971, c.182, s.11; amended 1991, c.241, s.1; 1991, c.505; 2004, c.24, s.2; 2004, c.25, s.2; 2004, c.27, s.25; 2007, c.203, s.1; 2008, c.16, s.1.; 2008, c.99): http://law.justia.com/codes/new-jersey/2013/title-52/section-52-13d-22 
 7. State Ethics Commission’s website where formal advice, final decisions and consent orders are posted: http://www.nj.gov/ethics/final. 
 8. Legislative Code of Ethics, enacted for the legislative years 2008 and 2009 by 2008 Assembly Concurrent Resolution No. 159, adopted March 17, 2008. http://www.njleg.state.nj.us/ethics/code_ethics.asp</t>
  </si>
  <si>
    <t>Jim Dahlquist is the administrative manager for the Illinois Office of the Auditor General, the state’s main internal auditing entity responsible for reviewing the use of public funds. 
Dahlquist said that the Office of the Auditor General operates with complete independence. It is protected from political interference through the power of the state constitution.
There has not been an instance in the last three years where the office’s independence was jeopardized, according to Dahlquist.
William G. Holland has been the longtime Auditor General of the State of Illinois, holding the position since 1992. He was reappointed in 2002 and again in 2012.
Andy Shaw, president of the watchdog group Better Government Association, said that while he couldn't say for sure if the Auditor General's office is truly independent and protected from political interference, he said it "seems to have a bit more insulation from political interference than most."</t>
  </si>
  <si>
    <t>The public does provide input during legislative budget debates, typically done by signing up to speak during an appropriations committee meeting. The public input usually comes from nonprofit groups that provide social services such as groups representing the disabled, hospitals and nursing homes that request funds to provide more of those services, one lawmaker said. Such input does get serious consideration even if lawmakers do not always provide the funding requested. Private citizens rarely involve themselves in budget debates, the lawmaker said.</t>
  </si>
  <si>
    <t>While individual requirements are slightly different for Ohio's five public employee retirement systems, they are similar to the setup at the Ohio Police &amp; Fire (OP&amp;F) Fund. There, all investment decisions are made by a majority vote of the OP&amp;F Board of Trustees. The board consists of six elected members of the pension system (both active and retired) along with three appointed members who are designated investment experts. The governor and state treasurer each appoints one investment expert. The third investment expert is a joint appointment by the Ohio Senate and House of Representatives. All trustees are required to have regular ongoing investment education and training. 
 Evidence of the board members' "expert" status may be judged by their performance, generally averaging double-digit returns in the years since the Great Recession. For example, in the fiscal year ending June 30, 2014, the Ohio School Employees Retirement System's investment rate of gross return was 18.04% with $12.7 billion in assets. The fund’s net return was 17.28%. From the annual report of the Ohio Public Employees Retirement System (one of the nation's largest) for 2013: 14.33% return (preliminary) for the Defined Benefit Fund and 11.33% return (preliminary) for the Health Care Fund, which exceeded target returns of 6.96% and 6.40%, respectively. As of December 31, 2013, net assets of the Defined Benefit Fund and the Health Care Fund were $74.7 billion and $13.0 billion respectively, exceeding the asset growth targets for both funds, and the balance of total funds is currently registering an all-time high of $87.7 billion.</t>
  </si>
  <si>
    <t>Yes, citizens can have input, and testify as individuals, often under time limits of three or five minutes, sometimes more depending on the decisions of a committee chairperson. Citizen input often comes in the form of organizations such as the Sierra Club, National Resources Defense Council or other like organizations that frequently testify. Lawmakers do consider what people say, but as with any legislative body, they give greater weight to those with whom they agree.
--
Peer Reviewer Comment: Agreed.
While some citizens do provide input, the vast majority do not.  And as the last line in the comments section indicates, lawmakers are much more concerned with those with whom they already agree.</t>
  </si>
  <si>
    <t>Department of Administration leaders say procurement officials do follow the procedure in place to report a perceived or real conflict of interest with companies with which they come in contact. 
 Jessica Robertson, department commissioner, said the department's legal team and agency head (where the procurement official works) writes a "screen" that details the nature of the conflict, who is involved (procurement official or a family member), and the companies or activities with which they should not be involved. Those screens are then filed with the inspector general and the leadership in the agency where the procurement officer works.
 Oftentimes, the State Ethics Commission is consulted in deciding on the nature of the screens and get its approval, said Robertson. She said screens often involve removing a procurement official from dealing with a company where they are being considered for employment. 
 Still, one high-profile case involving Seema Verma, a health care consultant for the state and architect of Gov. Mike Pence's signature health care plan, calls into question conflict of interest issues among those who can potentially influence state contracts -- and essentially act as procurement officials unofficially. 
 An Indianapolis Star investigation in 2014 pointed out Verma and her small consulting firm, SVC Inc., have received more than $3.5 million in state health care contracts. All the while, she has worked for one of the state's largest Medicaid vendors, a division of Silicon Valley tech giant Hewlett-Packard. 
 That company agreed to pay Verma more than $1 million and has received more than $500 million in state contracts during her tenure as Indiana's major health care consultant, the Star reported. 
 She says she has played no role in HP's contracts with the state. But Debra Minott, the recently ousted head of the state agency administering Verma's contract, said Verma once attempted to negotiate with state officials on behalf of Hewlett-Packard, while also being paid by the state. HP said no one in the company recalls any such meeting. 
 Under Indiana law at the time, government consultants aren't required such conflicts, even when they have offices in state government, as Verma does.</t>
  </si>
  <si>
    <t>Citizens can appeal to the Iowa Public Information Board, which has the power to review those denials. If the board determines a violation of the open meetings or open records laws has occurred, it can issue orders "with the force of law" requiring compliance with those laws and impose any other "appropriate remedies calculated to declare, terminate, or remediate any violation of those chapters" (23.6). 
 Additionally, citizens can appeal through the judicial review process by applying to the District Court for the county in which the governmental body that denied the request has its offices (21.6, 22.10(1), and 17A.19).</t>
  </si>
  <si>
    <t>New Hampshire Statutes, Title I, Chapter 21-G, Section 21-G:31, II (d), 2006
 http://www.gencourt.state.nh.us/rsa/html/I/21-G/21-G-31.htm 
 Ethics Guidelines, State of New Hampshire, 2009
 http://www.gencourt.state.nh.us/ethics/ethics.pdf
 Confirmed with Ann Rice, New Hampshire Department of Justice, deputy attorney general, January 22, 2015, Lowell, Mass., phone</t>
  </si>
  <si>
    <t>New York residents, mainly through organizations representing their interests, are able to provide input in the early stages of the budget process. Groups routinely testify at budget hearings, pressing the Legislature to fund schools, homeless shelters, mental health programs and other areas.
 The Associated Press reported in February 2015, for example, that educators, advocates and charter school operators were testifying at a joint budget hearing. 
 In the later stages of the budget process, however, New Yorkers -- including most legislators -- are shut out. Legislative leaders meet behind closed doors to make deals, making it more difficult for residents to provide late-stage input or to know whether their earlier input is being taken seriously.</t>
  </si>
  <si>
    <t>Nevada Revised Statutes Chapter 281A.280, Ethics in Government, Commission on Ethics, Jurisdiction; statute of limitations, 1995
https://www.leg.state.nv.us/NRS/NRS-281A.html#NRS281ASec280
Nevada Revised Statutes Chapter 281A.300, Ethics in Government, Commission on Ethics, Oaths; written requests and subpoenas for attendance and production of books and papers, 1991
https://www.leg.state.nv.us/NRS/NRS-281A.html#NRS281ASec300
Nevada Revised Statutes Chapter 281A.480, Ethics in Government, Proceedings and Opinions, Commission authorized to impose civil penalties; duties of Commission upon finding willful violation; circumstances in which violation not deemed willful; effect of chapter upon criminal law; judicial review; burden of proof, 1977
https://www.leg.state.nv.us/NRS/NRS-281A.html#NRS281ASec480
Nevada Revised Statutes Chapter 1.440, Commission on Judicial Discipline, Jurisdiction over judges; appointment of justices of the peace and municipal judges to the Commission, 1977, https://www.leg.state.nv.us/NRS/NRS-001.html#NRS001Sec440</t>
  </si>
  <si>
    <t>There have been no documented cases of public procurement officials in Idaho failing to recuse themselves from decisions in which they or their family members have a conflict of interest. However, there also have been no documented cases of procurement officials recusing themselves; there’s no evidence of any recusals in the past two years.
Idaho procurement officials maintain that these rules are scrupulously followed, and anyone with a conflict recuses him- or herself, and there just haven’t been any. None have been reported in the news, and major contractors associations and watchdog groups haven’t heard of any. Without any personal financial disclosure requirements, however, there is no way to check up on whether that’s actually the case.</t>
  </si>
  <si>
    <t>Political Reform Act of 1974, Government Code §86100, (Amended 2010)
http://leginfo.legislature.ca.gov/faces/codes_displaySection.xhtml?lawCode=GOV&amp;sectionNum=86100.
Political Reform Act of 1974, Government Code §86103, (Amended 1997)
http://leginfo.legislature.ca.gov/faces/codes_displaySection.xhtml?lawCode=GOV&amp;sectionNum=86103.
Political Reform Act of 1974, Government Code §86106, (Amended 1985)
http://leginfo.legislature.ca.gov/faces/codes_displaySection.xhtml.</t>
  </si>
  <si>
    <t>Commission; field investigations and audits; purpose. Nebraska State Law 49-14,122, current as of June 10, 2015
 http://nebraskalegislature.gov/laws/statutes.php?statute=49-14,122
 Commission; duties. Nebraska State Law 49-14,123, current as of June 10, 2015
 http://nebraskalegislature.gov/laws/statutes.php?statute=49-14,123
 Commission; violation; orders; civil penalty; costs of hearing. Nebraska State Law, 49-126, current as of June 10, 2015
 http://nebraskalegislature.gov/laws/statutes.php?statute=49-14,126</t>
  </si>
  <si>
    <t>Missouri Revised Statutes, 1991, Chapter 105 Section 955, 957, 959, 961, 963, amended 1994, 1995, 1996, 1997, 1999, 2006, 2010, http://www.moga.mo.gov/mostatutes/stathtml/10500009551.html  
Missouri Revised Statutes, 1990, Chapter 105 Section 485, amended 1991, 1994, 2006, 2008, 2010, http://www.moga.mo.gov/mostatutes/stathtml/10500004851.html
Supreme Court Rules, 1987, Rule 12.07, http://www.courts.mo.gov/courts/ClerkHandbooksP2RulesOnly.nsf/c0c6ffa99df4993f86256ba50057dcb8/e9c090e225609da386256ca600521292?OpenDocument
Supreme Court Rules, 1995, Rule 5.08, amended 2001, http://www.courts.mo.gov/courts/ClerkHandbooksP2RulesOnly.nsf/c0c6ffa99df4993f86256ba50057dcb8/240f6944a4a4001d86256ca600521217?OpenDocument</t>
  </si>
  <si>
    <t xml:space="preserve">Ark. Code 21-8-601 (c) "Disclosure by Lobbyists, Registration Required," 1988
http://law.justia.com/codes/arkansas/2012/title-21/chapter-8/subchapter-6/section-21-8-601/ </t>
  </si>
  <si>
    <t>Montana Code Annotated, Title 2, Chapter 2, Part 13, Section 36, 1995, http://leg.mt.gov/bills/mca/2/2/2-2-136.htm
Montana Code Annotated, Title 2, Chapter 2, Part 1, Section 35, 1995, http://leg.mt.gov/bills/mca/2/2/2-2-135.htm
Constitution of Montana, Article VII, Section 11, 1980, http://leg.mt.gov/bills/mca/CONSTITUTION/VII/11.htm</t>
  </si>
  <si>
    <t>Lobbyists and representatives of citizen groups do give input at budget hearings, but it is hard to gauge how much their input is considered. 
 For example, during the 2015 legislative session, members of the Navajo and Jicarilla Apache nations testified in hearings on a proposed cap on storefront loans, alongside religious leaders and anti-poverty activists. But Democratic and Republican committee leaders repeatedly held back the bill in order to wait for a proposal from the industry – despite the fact that very few lobbyists for the industry actually spoke publicly against the bill. 
 “The industry and its lobbyists might as well say, ‘We own the Legislature. Tough,’” reform advocate and former state Sen. Steve Fischmann told The Santa Fe New Mexican.</t>
  </si>
  <si>
    <t>State law Sections 25-4-17, 25-4-19 and 25-4-21 - MISSISSIPPI ETHICS COMMISSION - (1979): www.lexisnexis.com/hottopics/mscode
Mississippi Ethics Commission: www.ethics.state.ms.us</t>
  </si>
  <si>
    <t>There have been no reported cases of procurement officials not recusing themselves when they encounter a conflict of interest. 
 According to the Department of Administrative Services a member of the sourcing team that evaluated bids recused himself in March 2015 because he owned stock in one of the companies involved. 
 Procurement officials must also follow a 2011 Ethics in Government Executive order and the Georgia Procurement manual which spell out the conflict of interest recusal mechanisms.</t>
  </si>
  <si>
    <t>Arizona Revised Statutes, Title 41 Chapter 7 Article 8.1-1232, Lobbyist registration; handbook; requirement, http://www.azleg.gov/FormatDocument.asp?inDoc=/ars/41/01232-05.htm&amp;Title=41&amp;DocType=ARS
Arizona Revised Statutes, Title 41 Chapter 7 Article 8.1-1232.01, Registration of principals; fee, http://www.azleg.gov/FormatDocument.asp?inDoc=/ars/41/01232.htm&amp;Title=41&amp;DocType=ARS
Laws current as of March 30, 2015.</t>
  </si>
  <si>
    <t>There have been no documented cases of procurement officials not recusing themselves as required by law during the study period. Procurement officers attend a Procurement Ethics and Compliance workshop and receive regular reminders about ethics from the State Procurement Office. They also file regular financial disclosures as a reminder that they are monitored for compliance with ethics and procurement codes.
 Procurement decision-makers were among employees that were cited by the state Ethics Commission for accepting free golf from contractors, but there was no indication whether those employees had the opportunity to recuse themselves or actually did recuse themselves during the study period.</t>
  </si>
  <si>
    <t>Minnesota Statutes, Chapter 10A, Section 10A.02, 2014, https://www.revisor.mn.gov/statutes/?id=10A.02
 Permanent Rules of the Senate, Rules 55 to 57, 2015, http://www.senate.leg.state.mn.us/rules/2015/tempsenaterules2015.pdf
 Permanent Rules of the House, Rules 6.10, 2015, http://www.house.leg.state.mn.us/cco/rules/permrule/610.htm
 Rules 6, Professional Rules, Minnesota Court Rules, accessed 15 May 2015, https://www.revisor.leg.state.mn.us/court_rules/rule.php?type=pr&amp;subtype=stan&amp;id=6 
 Legislative Ethics, Resources on Minnesota Issues, Minnesota Legislative Reference Library, April 2014, http://www.leg.state.mn.us/lrl/issues/issues.aspx?issue=ethics</t>
  </si>
  <si>
    <t>Public Officers and Employees, Alabama Title 36, Chapter 25, Section 18, 1973. 
Public Officers and Employees, Alabama Title 36, Chapter 25, Section 20, 1973. 
http://alisondb.legislature.state.al.us/alison/codeofalabama/1975/coatoc.htm, accessed May 6, 2015.</t>
  </si>
  <si>
    <t>Procurement officials do recuse themselves from cases in which they may have a conflict of interest. 
"I've seen elected officials move to recuse themselves because a relative works for the bidding company," said Joe Goldstein, procurement attorney. "It's rare you’ll see someone with a clear conflict announce, 'I don’t care.' At the same time, in cases I’ve handled, it’s hard to prove [that there is a conflict of interest]." 
During the study period, there were no instances of public procurement officials failing to recuse themselves from cases in which they may have a conflict of interest.</t>
  </si>
  <si>
    <t>A.S. 24.45.041(a), "Registration; Disqualification" (http://www.touchngo.com/lglcntr/akstats/statutes/title24/chapter45/section041.htm), accessed June 7, 2015
AS 24.45.041(b)(8), "Registration; Disqualification" (http://www.touchngo.com/lglcntr/akstats/statutes/title24/chapter45/section041.htm), accessed June 7, 2015
A.S. 24.45.041(f), "Registration; Disqualification" (http://www.touchngo.com/lglcntr/akstats/statutes/title24/chapter45/section041.htm), accessed June 7, 2015</t>
  </si>
  <si>
    <t>While registration is good for two years, there are additional reports to be filed semi-annually. A lobbyist and principal must complete and file two forms. The forms demand certain information about the client and its intended areas of activity.  Lawyers and other people use another form to obtain a license to lobby. Every person is entitled to make lobbying communications on up to four calendar days before the need to get a lobbyist license and be authorized by the principal arises. For the 2013-2014 legislative session the lobby license fee was $350 to lobby on behalf of one organization; $650 to lobby on behalf of multiple organizations. The registration shall expire on December 31 of each even-numbered year. 
In addition, a lobbying principal must also file semi-annually with the Government Accountability Board a Statement of Lobbying Activities and Expenditures for the preceding reporting period.</t>
  </si>
  <si>
    <t>While not completely implicit, those involved in “lobbying activities” must register with the Wyoming Secretary of State annually. The year for lobbyists qualifies as May 1 through April 30, according to the statute.  
“Not later than March 1 of each year the secretary of state shall make available a report of the registrations to all duly elected members of the house of representatives, the senate, state elected officials and any other person requesting a copy of the report,” W.S. 28-7-101 says. 
The Secretary of State’s website elucidates the statute, saying those registered as lobbyists remain registered until April 30. Registration for the next year begins May 1.</t>
  </si>
  <si>
    <t>A lobbyist must file a registration form (PDC Form L-1) within 30 days of being employed to lobby or before doing any lobbying, whichever occurs first. If a lobbyist has multiple lobbyist employers or clients, a separate L-1 form must be filed for each. 
Registrations are valid until the second Monday of each odd-numbered year, unless terminated earlier by the lobbyist or lobbyist employer.</t>
  </si>
  <si>
    <t xml:space="preserve">There are no documented cases where public procurement officials have recused themselves from cases in which they have a conflict of interest. Under state employee code of conduct laws, Delaware employees are prohibited from considering a matter where they have a personal or private interest. But recusals are not documented as a matter of practice, and there appear to be no documented high-profile cases where a public procurement official either sought advice on a recusal or recused himself or herself during the study period. </t>
  </si>
  <si>
    <t>All lobbyists are required to register for a two-year term before beginning any lobbying activity or within 30 days of being hired as a lobbyist. In addition, all lobbyists must attend a training session on provisions of the Ethics Act.</t>
  </si>
  <si>
    <t>In practice, professional criteria are followed in selecting state-level judges. 
Arizona's merit system exists in four places: In each of the three largest counties, then the appellate court appointments commissions. Commissioners independently review the qualifications. Of 204 state judges, 165 of them fall under the merit system.
Even for those judges running for election, they have to be an attorney who's practiced in state for five years, be in good standing with the bar and serve a one-year residency. They have to meet the same criteria as for merit-based selection, but they are elected.</t>
  </si>
  <si>
    <t>Members of the constitutionally-mandated Alaska Judicial Council require all candidates for the bench to be a member of the Alaska Bar Association, and they are measured against the following criteria: professional competence, including written and oral communication skills; integrity; fairness; temperament; judgment, including common sense; legal and life experience; and demonstrated commitment to public and community service.
Former Supreme Court Justice Walter Carpeneti describes the system as probably the most comprehensive evaluations of judicial performance "anywhere on earth." As he points out, "All lawyers in the state are polled on a judge's performance, as well as police officers and social workers who have appeared in the judge's court, as well as all jurors and court employees. The Council also contacts lawyers who have appeared before the judge for specific evaluations of the judge's performance in specific cases, and it reviews records of affirmances/reversals, any disciplinary proceedings, and comments of the public in public hearings.  It also accepts written and oral comments outside of public hearings, including anonymous comments."
Vic Fischer, among the delegates at the Constitutional Convention that convened in 1955, called the professional review of candidates a hallmark of Alaska state government: "The committee then the convention favored a merit-based system that was isolated as much as possible from politics and money," he said. "At the same time wanted to have a measure of you might say public involvement and public control. Out of that came the system that we have in the Constitution that provides for a Judicial Council."</t>
  </si>
  <si>
    <t>In Alabama, the only professional requirement to fill a judgeship is that the candidate be a lawyer. Without that, a candidate could not be sworn in.
Past that, the voting public determines whether a candidate meets their own criteria for serving on the bench, since judges are elected. There is no independent entity aside from the voters tasked with evaluating nominees.
In practice all judges are lawyers without exception.</t>
  </si>
  <si>
    <t>Lobbyist registration to obtain a lobby license is required every two years, although quarterly reporting requirements do disclose much of the same information as required at registration.</t>
  </si>
  <si>
    <t>The registration forms are required every other year. From the Secretary of State's Lobbying Guide: "Vermont’s registration period is two years, coinciding with the legislative biennium. Each biennium, all lobbyists are required to register with the Office of the Secretary of State within 48 hours of commencing lobbying activities."</t>
  </si>
  <si>
    <t>“A lobbyist shall register with the Secretary of the Commonwealth prior to engaging in lobbying. A lobbyist who engages in lobbying entirely outside the capital city shall comply with this section by registering with the Secretary within fifteen days after first engaging in lobbying. Registration shall be required annually and expire May 1 of each year.”
“The chief administrative officer of each local government shall register with the Secretary of the Commonwealth and file a statement pursuant to Title 2.2-423 if any local government employees will act as lobbyists on its behalf. No registration fee shall be required. Each local government shall file a consolidated report in accordance with the reporting requirements of Title 2.2-426 and shall maintain locally a copy of the report that is available for inspection and copying during regular business hours.”</t>
  </si>
  <si>
    <t>Activists, advocates, lobbyists and, in smaller numbers, ordinary citizens are typically fixtures at legislative budget hearings in the spring leading to the formation of the biennial budget. It’s also not usual for two to three budget hearings to be held outside of Concord, to facilitate access for citizens living far from the capital.
 For example in mid-2013, the legislature restored funding for a program that provided support for troubled juveniles, the Children in Need of Services, following an outcry from advocates and service providers over cuts in the previous budget.</t>
  </si>
  <si>
    <t>A 100 is earned if state-level judges meet relevant professional qualifications such as formal legal training, experience as a lower court judge, or a career as a litigator. 
A 50 is earned if most state-level judges meet these qualifications, but some exceptions exist. 
A 0 is earned where state-level judges often fail to meet these qualifications.</t>
  </si>
  <si>
    <t>Not later than seven (7) days after becoming a lobbyist, the lobbyist shall electronically register with the ethics commission. The information provided by the lobbyist shall include, but not be limited to, the lobbyist's name and birthdate, and the last four (4) digits of the lobbyist's social security number; provided, that the last four (4) digits of the lobbyist's social security number is not a public record and shall only be used by the state or a local governmental entity for purposes related to the administration of chapter 519 of the Public Acts of 2012. 
Each year thereafter, the lobbyist shall register in the same manner if the lobbyist continues to engage in lobbying. Tenn. Code Ann. § 3-6-302(a)(2)</t>
  </si>
  <si>
    <t xml:space="preserve">Lobbyists are required to register on an annual basis, with the registration expiring on Dec. 31 of each year. </t>
  </si>
  <si>
    <t>The only way to appeal the denial of a public records request in Idaho, under current law, is for the aggrieved requester to bring action against the agency in court. Idaho Code Section 9-343 states, “The sole remedy for a person aggrieved by the denial of a request for disclosure is to institute proceedings in the district court.” The right of appeal is clearly laid out in the Idaho Public Records Law, and agencies are required to notify requesters of their right to appeal when they deny a request. Idaho Code 9-339 states, “The notice of denial or partial denial … shall indicate the statutory authority for the denial and indicate clearly the person’s right to appeal the denial or partial denial and the time periods for doing so.”
 However, it should be noted that Idaho’s Public Records Ombudsman has convened a committee including representatives of state and local government agencies, the news media, and advocates for open government that is currently negotiating about creating an administrative level of appeal in Idaho, either through the ombudsman or a commission.</t>
  </si>
  <si>
    <t>Under S.C. Code 2-17-20 (G), "A lobbyist must reregister annually with the State Ethics Commission by January fifth of each year."</t>
  </si>
  <si>
    <t>The laws defining who must register as a lobbyist make no mention of the frequency with which registration forms must be filed. Section 2 of South Dakota Codified Laws, Title 2, Chapter 12, “Lobbyists,” requires lobbyists to pay an annual registration fee but does not mention the annual filing of a registration form.</t>
  </si>
  <si>
    <t>On legislative lobbying, § 22-10-6 states that "(a) Every person, corporation, or association that engages any person to act as a lobbyist as defined in § 22-10-2 shall, after the commencement of the annual legislative session and within seven (7) days after the date of the employment, cause the name of the person, corporation, or association and the name of the person so engaged, or agreed to be engaged, to be entered in the register as provided in § 22-10-5 in the office of the secretary of state. It shall also be the duty of the person so engaged as a lobbyist to enter or cause to be entered his or her name in the register within seven (7) days after his or her date of employment."
On executive branch and public corporation lobbying, § 42-139-4 stipulates that "(a) Every person, corporation, or association that engages any person to act as a lobbyist as defined in § 42-139-2 shall, after the commencement of each annual session, within seven (7) days after the date of such employment, cause the name of the person, corporation, or association and the name of the person so engaged, or agreed to be engaged, as well as a brief summary of the subject matter, to be entered in the register as herein provided in the office of the secretary of state. It shall also be the duty of the person so engaged as a lobbyist to enter or cause to be entered his or her name in the register within seven (7) days after his or her date of employment."</t>
  </si>
  <si>
    <t>Representatives of various interest groups as well as individual citizens frequently provide input to the budget debate throughout legislative sessions. But lawmakers tend to be swayed by the most powerful lobbying interests, and as a result the comments of individual citizens can be ignored when final decisions are reached. 
A bill to allow those with concealed weapons permits to take their weapons onto the state’s college campuses died during the 2013 Nevada legislative session when it wasn't put on the list of bills to be considered on the deadline for bills to win approval in committee.  
 Proponents of the measure included Amanda Collins, a concealed weapons permit holder who was unarmed when she was raped in a University of Nevada, Reno parking garage in 2007. Collins said she probably would not have been able to stop the attack but might have been able to defend herself at some point. 
AB143  was opposed by officials with the Nevada System of Higher Education, faculty and university system police officials.
---
Peer Reviewer comment: Agree
The introduction of the budgets bills is largely a non-event as the deals are cut before hand and the bills themselves are the culmination of a series of votes conducted in hearings throughout the session.  See the news article below.</t>
  </si>
  <si>
    <t>The New York state comptroller is ultimately responsible for pension investment decisions, but the comptroller is supported by a large staff of investment professionals, outside consultants and advisory boards. The investment structure is independent from other branches of government, including the executive and Legislature, and the state comptroller is an elected official.
Although the comptroller has authority to make investment decisions, the current comptroller, Thomas DiNapoli, has made a variety of changes to strengthen accountability, including creating an inspector general to monitor and review decisions.</t>
  </si>
  <si>
    <t xml:space="preserve">ORS 171.740 requires a lobbyist to register with the Oregon Ethics Commission. ORS 171.740(5) requires lobbyists to file registrations every other year. </t>
  </si>
  <si>
    <t xml:space="preserve">Registration with the state is required within 10 days of acting in any capacity as a lobbyist, lobbying firm or principal, and then the registration must be renewed with the state every other year. </t>
  </si>
  <si>
    <t>North Carolina is a sole fiduciary state, which means the state Treasurer has sole responsibility for pension investment decisions, even though she has advisers to recommend  investments and allocations. There have been suggestions to move the pension fund to a board-of-trustee model. The current Treasurer has called for an independent audit of the system, which has not been audited, and greater transparency and has held open the possibility of moving from the sole fiduciary model, although saying in 2014 that such a move must be done carefully and not in haste.  She urged putting off a decision on that matter for a year, and there is debate about the benefits of going to a board model. The issue remains in limbo.</t>
  </si>
  <si>
    <t>At the Educational Retirement Board, an investment committee is presented with proposals and votes on implementation. At the Public Employees Retirement Association, staff and consultants make recommendations to an investment Committee; if they agree the recommendations are put to the full board for a vote. However, not all of the members of the investment committees have professional experience or training in investments and the committees rarely fail to approve the recommendations presented to them. 
 A 2009 report to the state Legislature's Investments Oversight Committee highlighted several weaknesses in New Mexico's pension oversight system, including the relative lack of experience among board members at ERB and PERA who are responsible for investment decisions. But while board members at the State Investment Council must have experience in investment or finance, members at ERB and PERA do not. As a result they may be vulnerable to what one expert referred to as "reckless enthusiasm" for the rosy scenarios painted by consultants and other advisers.</t>
  </si>
  <si>
    <t>Hawaii statutes provide two ways for appeal of denied records requests. 
 The individual can appeal a rejected records request administratively to the Office of Information Practices. If the decision is to disclose, the Office of Information Practices shall notify the individual appealing the denial and the agency, and the agency shall make the record available. 
 The individual can also take the matter directly to circuit court within two years after an agency denial. Opinions and rulings of the Office of Information Practices shall be admissible and shall be considered as precedent unless found to be "palpably erroneous." A decision to appeal to the Office of Information Practices for review of the agency denial shall not prejudice the person's right to appeal to the circuit court after a decision is made by the Office of Information Practices.</t>
  </si>
  <si>
    <t>Ohio law requires lobbyists to register within 10 days of being hired and file updates on their employers and activities three times a year. However, annual registration is required only of executive branch and retirement system lobbyists; legislative lobbyists must register every two years.</t>
  </si>
  <si>
    <t>Appeals of a denial of a public record request can only be made through a civil lawsuit against the government agency. The law says that superior courts have jurisdiction in these cases. The court can impose civil penalties. 
 The Georgia Open Records Act § 50-18-73 reads as follows:
 "(a) The superior courts of this state shall have jurisdiction in law and in equity to entertain actions against persons or agencies having custody of records open to the public under this article to enforce compliance with the provisions of this article. Such actions may be brought by any person, firm, corporation, or other entity. In addition, the Attorney General shall have authority to bring such actions in his or her discretion as may be appropriate to enforce compliance with this article and to seek either civil or criminal penalties or both."</t>
  </si>
  <si>
    <t>Lobbyists in Oklahoma must file registration forms on an annual basis with the Oklahoma Ethics Commission, "no earlier than December 1 nor later than December 31 of each year for the calendar year beginning the following January 1 or within five (5) days after engaging in lobbying on behalf of one or more lobbyist principals."</t>
  </si>
  <si>
    <t>The NHRS’s investment decisions are made by its five-member “Independent Investment Committee,” all of whom have financial experience in the private and nonprofit sectors. By law, the members are to “have substantial experience in the field of institutional investment or finance.” The committee works closely with a contracted investment consulting company, NEPC. 
 Major changes to the committee were enacted in 2009 in response to legislation that sought to bring more professional acumen to the panel. Previously, investment decisions were made by a committee of the NHRS’s larger Board of Trustees, which includes representatives of the system’s public employee members. As part of the changes, a majority of investment committee members are to be public members with no vested interest in the pension fund; the other two members are appointed by the chair of the Board of Trustees. 
 The change has upset some of the public employee board members, who have no seats on the investment committee. Some have questioned the independence of the committee; while the committee must vote on investment decisions, it typically acts with unanimity. As vested members of the pension system, the public employees had been closely engaged in investment decisions and at times offered countervailing views. 
 The committee has the authority unilaterally make investment decisions and to choose fund managers, but, by law, the full board must review its investment policies and its choice of investment consultants.</t>
  </si>
  <si>
    <t>Lobbyists are required to register with the secretary of state before they may begin lobbying North Dakota legislators and governor, according to North Dakota Century Code Section 54-05.1-03. The registration is good for a year starting July 1 and ending June 30 the following year.</t>
  </si>
  <si>
    <t>New York lobbyists paid more than $5,000 per year are required to register with the state, but only every other year.
 According to the Legislative Law Section 1-E, subsection a(3), "Commencing calendar year two thousand five and thereafter every lobbyist shall biennially file with the commission, on forms provided by the commission, a statement of registration for each biennial period beginning with the first year of the biennial cycle commencing calendar year two thousand five and thereafter;"</t>
  </si>
  <si>
    <t>Although a public records mediation program exists and is defined in the statutes, it lacks the power to pass judgment or enforce the law. Abiding by the administrative appeals or mitigation process is voluntary. 
The court system however holds the powers, as stipulated in statute 119.11, Accelerated hearing; immediate compliance, explains: 
(1) Whenever an action is filed to enforce the provisions of this chapter, the court shall set an immediate hearing, giving the case priority over other pending cases.
(2) Whenever a court orders an agency to open its records for inspection in accordance with this chapter, the agency shall comply with such order within 48 hours, unless otherwise provided by the court issuing such order, or unless the appellate court issues a stay order within such 48-hour period.</t>
  </si>
  <si>
    <t>If denied access to nonexempt government information or to a meeting of a governmental body, citizens can appeal to the Freedom of Information Commission. 
That right, and the appeal process, is spelled out in the Freedom of Information Act (Chap. 14), which gives the commission “the power to investigate all alleged violations” of the act in the form of a hearing where it can “administer oaths, examine witnesses, receive oral and documentary evidence, have the power to subpoena witnesses and to require the production for examination of any books and papers which the commission deems relevant.” 
According to Sec. 1-206. (b) (1), "A notice of appeal shall be filed not later than thirty days after such denial, except in the case of an unnoticed or secret meeting, in which case the appeal shall be filed not later than thirty days after the person filing the appeal receives notice in fact that such meeting was held."</t>
  </si>
  <si>
    <t>Lobbyists are required to register yearly, pursuant to state law.
 19:25-20.9 (Annual report) states that : "(a) Any represented entity or governmental affairs agent who or which receives receipts of more than $2,500 or makes expenditures of more than $2,500 in any calendar year for the purpose of communication with or providing benefits to any member of the Legislature, legislative staff, the Governor, the Governor's staff, or an officer or staff member of the Executive Branch, for the purpose of influencing legislation, regulations or governmental processes, or for the purpose of communication with the general public, shall file with the Commission, not later than February 15th of each year, an annual report of receipts and 
 expenditures for the previous calendar year on forms supplied by the Commission."</t>
  </si>
  <si>
    <t>All paid lobbyists are required to register each January before the beginning of the legislative session.</t>
  </si>
  <si>
    <t>Appeals of denials of information must be brought to Superior Court by seeking mandamus, injunctive relief or declaratory relief, as stated in Government Code  §6258 and 6259. Prevailing plaintiffs shall be awarded court costs and attorneys’ fees.</t>
  </si>
  <si>
    <t>If a custodian denies an open records request in Colorado, the law states the record seeker must use the court system as a remedy. There is no administrative appeals process in Colorado like there is at the federal level.</t>
  </si>
  <si>
    <t>Final authority over all Public Employees Retirement System investment decisions rests with the system's seven-member board. Appointed by the governor, board members are required to have served as state employees, and most have significant backgrounds in either finance, organized labor or both. (The current board chair is the Chief Financial Adviser for the City of Las Vegas, while the Vice Chair leads the Las Vegas Police Protective Association.)
The board acts on advice from PERS staff, including its in-house Investment Officer, and independent consultants and actuaries hired by the system. While public board meetings include discussions on investment strategy, the board can and does also legally meet in closed session with investment counsel to discuss future investments.
A 2013 independent review of Nevada PERS' investment practices by consultant AonHewitt found that it was "among the best run large public systems," with a particularly conservative investment strategy.</t>
  </si>
  <si>
    <t>All lobbyists’ registrations expire at the end of the calendar year, and they must register anew each year they are active.</t>
  </si>
  <si>
    <t>Appointed Nebraska Investment Council members must have at least seven years of experience in the field of investment management or analysis or have at least 12 years of experience in the financial management of a public or private organization. There is a preference for members who are appointed to have experience in investment management or analysis. The council comprises five voting members plus the State Treasurer and the Public Employees Retirement Systems executive director.
 The state investment officer must have at least five years of experience in the management of investment portfolios.</t>
  </si>
  <si>
    <t xml:space="preserve">Forms must be filed every two years and licenses expire on Dec. 31 of any even numbered year. 
The Montana legislature only meets on odd numbered years. </t>
  </si>
  <si>
    <t>Any citizen denied the rights granted by the FOI may immediately appeal the denial to the Pulaski County Circuit Court or the circuit court of the residence of the plaintiff, and the circuit court must hear the petition within seven days. Anyone refusing to comply with the orders of the court will be found guilty of contempt of court. The court will assess reasonable litigation expenses against the defendant if the plaintiff prevails. However, litigation expenses will not be assessed against the State of Arkansas or a department, agency, or institution of the state – to recover litigation expenses in that scenario, a plaintiff would have to go through the Arkansas State Claims Commission. § 25-19-107</t>
  </si>
  <si>
    <t>Any person employed, retained, or authorized as a lobbyist must file an application with the Clerk of the Legislature for registration as a lobbyist, and if the clerk is satisfied that the application has been properly prepared the registration is deemed to be complete. 
 Registrations must be renewed for a new year by Dec. 31.</t>
  </si>
  <si>
    <t xml:space="preserve">Idaho’s Audits Division clearly operates with independence and is protected from political interference. This is well illustrated by a recent clash between state auditors and the elected state treasurer. Several audits pointed to deficiencies in how the state treasurer had managed state funds, which audits said led to millions of dollars in losses for the state. The treasurer strongly disagreed with the findings, and maintained they were “politically motivated,” though there was no proof of that. 
There were no repercussions for the auditors or their office. No change occurred to their funding; no changes occurred in their operations. The treasurer made public statements about his beliefs; the auditors responded publicly, and their findings remained unchanged.
 During this year’s legislative session, the Audits Division, at the direction of the Legislature, contracted out for a service audit of a controversial state service, a broadband network that links all the state’s high schools and that has been plagued by problems including contract irregularities. The service audit determined that many of the priciest parts of the service were going unused by school districts. While this was political dynamite, there were no repercussions for the auditors or their office. 
  </t>
  </si>
  <si>
    <t xml:space="preserve">Lobbyists and their clients must register with the Mississippi secretary of state when they begin their lobbying activities and once a year thereafter if they continue. The registration reports include the names of clients and lobbyists as well as the issues they will be lobbying for or against. </t>
  </si>
  <si>
    <t>A denial of access to public records can be appealed first to the ombudsman, who doesn't have enforcement authority. The real appeal, effectively, is to superior court (39-121.02). An appeal of denial of access to public records in superior court follows the procedure for "special actions against the officer or public body."</t>
  </si>
  <si>
    <t xml:space="preserve">Former state Rep. Nile Dillmore, telephone interview Feb. 19, 2015
Kansas Supreme Court ruling: http://www.kscourts.org/Cases-and-Opinions/opinions/SupCt/2014/20140307/109335.pdf                                                               
"Kansas Supreme Court Finds Iniquities in School Funding," Bryan Lowry, Wichita Eagle, March 7, 2014: http://www.kansas.com/news/politics-government/article1136471.html 
"Kansas In Court Over Education Funding, Again" by Dion Lefler, May 8, 2015, Governing: http://www.governing.com/topics/education/tns-kansas-school-lawsuit.html                                                                                                   
"Gov. Brownback's Push to Change Supreme Court," Bryan Lowry, Wichita Eagle, Jan. 24, 2015: http://www.kansas.com/news/politics-government/article8071974.html      </t>
  </si>
  <si>
    <t>Alaskans have two statutory options to appeal a denial to access government information: 1. Appealing to the head of an agency which denied a request, or 2. Filing a lawsuit in the Superior Court. 
A.S. 40.25.124 describes the appellate process for denied public records outside court: "The regulations and procedures adopted under this section must include the establishment of procedures for making an administrative appeal of public agency action that is taken under (public records law)." 2 AAC 96.340 allows a requestor whose written request has been denied in part or in whole to "ask for reconsideration of the denial by submitting a written appeal to the agency head." If that effort fails, or if a court decision seems the best avenue, a requestor may appeal the decision of a public agency in Superior Court.</t>
  </si>
  <si>
    <t>Alabama law does provide a right of appeal if citizens believe the open meetings act has been violated. The state’s Open Meetings Act sets out guidelines for citizens to file a civil suit in Circuit Court within 60 days of learning about a meeting they believe violated the act. 
The open records law is not as specific. It does not address a particular path to remedy violations of the law. But it does specifically state that every public official who has custody of a public record must provide citizens access to the information on request. Therefore, refusing to do so is a violation of the law and can be adjudicated in court.</t>
  </si>
  <si>
    <t>Interview 1/19/15 with Sandi Chereb, Las Vegas Review-Journal political reporter, Carson City.
Interview 1/19/15 with Barry Smith, executive director, Nevada Press Association, Carson City.
Phone interview 1/19-15 with Mike Willden, Gov. Brian Sandoval's chief of staff.</t>
  </si>
  <si>
    <t>There is one publicly documented case of a state employee conviction for corruption during the study period, and sources could not cite an example of an employee prohibited from state employment for any conviction. This is despite the Department of Justice reporting in its Annual Report to Congress that ten corruption convictions of public employees occurred in Missouri in 2013.</t>
  </si>
  <si>
    <t>A lobbyist must file a registration form with the board within five days after becoming a lobbyist or being engaged by a new individual, association, political subdivision, or public higher education system.
 Those reports must be filed twice a year (January 15 and June 15) for as long as the lobbyist is lobbying.</t>
  </si>
  <si>
    <t xml:space="preserve">Mississippi officials could not identify a case in which an official convicted of corruption returned to work for the government, but Tom Hood, Ethics Commission director, said the state's ban isn't indefinite. 
Though the Legislature amended the code to prohibit state agencies from hiring applicants who have been convicted of public corruption, it only specifies that the prohibition is for crimes involving public funds being "unlawfully taken, obtained or misappropriated in the abuse or misuse of the person's office or employment or money coming into the person's hands by virtue of the person's office or employment."
--
Peer Reviewer Comment:
While legislation was passed to crack down on government agencies rehiring those convicted of corruption, "non-adjudication" language was stripped from the law before passage, meaning it would be hard for an agency to determine some convictions had happened. At least one state employee convicted of public corruption is still employed, with the state Health Department. </t>
  </si>
  <si>
    <t>Vince Powers, chairman, Nebraska Democratic Party, phone interview, Marc h 12, 2015
J.L. Spray, chairman, Nebraska Republican Party, phone interview, March 16, 2015
Bill Avery, former state senator and retired University of Nebraska-Lincoln political science professor, in-person interview, Scooter's coffeeshop, March 19, 2015</t>
  </si>
  <si>
    <t xml:space="preserve"> Lobbyists must file an annual registration form with the Secretary of State’s Lobbying Division on or before December 15th of the year preceding the registration year.  There is a $100 annual fee for individual lobbyists. 
</t>
  </si>
  <si>
    <t>Steve Davis, communications director, Iowa Judicial Branch, Jan. 16, 2015, email.
Iowa Constitution, Article XII, Section 1 
http://publications.iowa.gov/135/1/history/7-7.html
Varnum v. Brien, 763 N.W.2d 862 (Iowa 2009), accessed April 21, 2015 
http://archive.desmoinesregister.com/assets/pdf/D213209243.PDF</t>
  </si>
  <si>
    <t>Michigan's lobbying law requires new lobbyists to register but does not require annual registration.</t>
  </si>
  <si>
    <t>Charles S. Johnson, Lee Newspapers State Bureau, Bureau Chief, 5 February 2015, Helena, Montana, telephone
Bruce Tutvedt, State Senator, Kalispell (R), 2 February 2014, email, Kalispell, Montana.
Mitch Tropila State Representative, Great Falls (D), 20 March 2015, telephone, Helena, Montana. 
GOP lawmakers upset over Bullock vetoes, Charles S. Johnson, The Montana Standard, 8 May 2013, http://www.montanamining.org/wp-content/uploads/2015/02/gop_upset_bullock.pdf</t>
  </si>
  <si>
    <t xml:space="preserve">The year for a lobbyist is Nov. 1 to Oct. 31. The law states: A regulated lobbyist shall file a new registration form on or before November 1 of each year if, on that date, the regulated lobbyist is engaged in lobbying.
Lobbyists are required to register within five days of taking an action that would require someone to register, that is, something that constitutes lobbying. </t>
  </si>
  <si>
    <t>A YES score is earned if the law defines an administrative appeals process for rejected information requests. Citizens do not need to go through the court system to appeal.
A MODERATE score is earned if, in law, access to information appeals must be resolved through the court system.
A NO score is earned if the law is mute about where appeals should be decided.</t>
  </si>
  <si>
    <t>Maine’s Lobbyist Disclosure Procedures law requires “every employer of a lobbyist and every lobbyist and lobbyist associate who lobbies on behalf of that employer shall register jointly at the office of the commission no later than 15 business days after commencement of lobbying and pay a registration fee of $200 for the registration of each lobbyist and $100 for the registration of each lobbyist associate.” 3 § 313
 A registration docket, or form, is filled out by the lobbyist and made publicly available. "The docket must contain the name of the lobbyist and the person employing the lobbyist, the business address of each, the nature of the business of the person employing the lobbyist and a statement as to the compensation that the lobbyist will receive for lobbying services or... the basis upon which the lobbyist will charge for services." 3 § 315-A
 Lobbyists must register on an annual basis. 3 § 314</t>
  </si>
  <si>
    <t>There were no cases within the study period of state civil servants convicted of corruption being accepted back into government employment.
State job applicants do receive background checks depending on the position applied for. If an employee has been convicted of a crime that would influence their ability to complete a state job, then that applicant would be disqualified for the position, said Pollard. Those determinations vary from job to job. 
 Any hiring restrictions are also heavily dependent on the type of conviction and the severity of the crime said Erickson. Restrictions for employment change from situation to situation. 
 Minnesota Statutes Chapter 43A.39 subd. 2 states “Any person convicted of a crime based on violations of this chapter (which includes giving and accepting bribes) shall be ineligible for appointment in the civil service for three years following conviction under civil service law.</t>
  </si>
  <si>
    <t>Dozens of Civil Service decisions in recent decades have imposed sanctions on employees though, in practice, a lifetime ban is not imposed at the time of determination.  It should be noted that the Civil Service Commission and the State Ethics Board have not handled any significant corruption cases in recent years.
Convictions for ethical violations are rare, but they would lead to sanctions much like outside-of-work criminal convictions for drunken driving or assault bring, such as days or weeks of an unpaid suspension. Sanctions can be appealed to the Employment Relations Board, which operates within the Civil Service Commission agency. Banishment from state employment is not normally part of the protocol. 
In July 2013, the Ethics Board found that a Michigan Department of Transportation employee had violated the State Ethics Act by informing a billboard company that it faced competition from another firm in its bid to put up a billboard on a small stretch of Michigan freeway. The board did not impose sanctions on the MDOT employee but instead instructed the department to engage in better training of workers that would educate them about not sharing confidential information with vendors. 
In November 2013, the Ethics Board considered the case of two state employees with apparent conflicts of interest who allegedly tried to rig a statewide contract for legal transcription services. The board decided to dismiss the case and the workers faced no punishment.</t>
  </si>
  <si>
    <t>A lobbyist must register within five days of employment or after the first action requiring registration, and the registration expires Dec. 31 of each year unless he/she submits a renewal. Each lobbyist is required to fill out a form including his/her employer, the potential subject matters that might be lobbied, and earnings within broad categories.</t>
  </si>
  <si>
    <t>Jacob Huebert, Liberty Justice Center, 9 March 2015, interview by email; interview by phone 13 March 2015. 
Reeder et al vs. Madigan et al, court opinion, accessed 13 March 2015, http://law.justia.com/cases/federal/district-courts/illinois/ilcdce/3:2014cv03041/60018/20/
Illinois justice press state's lawyer on pension overhaul, Associated Press 11 March 2015, 
http://www.journalreview.com/news/article_204ae75a-3e9a-5310-8469-2927bd1efdb4.html
Illinois Supreme Court rules landmark pension reform law unconstitutional, Rick Pearson and Kim Geiger, Chicago Tribune, May 8, 2015, http://www.chicagotribune.com/news/local/politics/ct-illinois-pension-law-court-ruling-20150508-story.html#page=1</t>
  </si>
  <si>
    <t>Interview: Julia Vaughn, policy director, Common Cause-Indiana, Jan. 22, 2015, by phone. 
Interview: John Krull, chairman of the journalism department of Franklin College, Franklin, and executive director of The StatehouseFile, a Statehouse student reporting program, Jan. 20, 2015, by phone. 
Interview: Ray Scheele, political science professor and co-director of the Bowen Center for Public Affairs, Feb. 9, 2015, by phone.</t>
  </si>
  <si>
    <t xml:space="preserve">Those who lobby Kentucky's executive branch and legislative branch must file registration statements at least once a year. 
Registered legislative agents in Kentucky must file updated statements about their lobbying activities to the Kentucky Legislative Ethics Commission on the 15th day of January, February, March, April, May and September each year, according to Kentucky Revised Statutes Chapter 6, Section 807, Subsection 3(a). 
Executive branch registration cards are valid until July 31 of the following year and must be renewed each year by that date, as set out in KRS 11A.211(6). However, an executive agency lobbyist who is working for multiple employers must file separate registration statements for each employer, according to KRS 11A.211(3). </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</si>
  <si>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House Bill 1326 Veto Letter, Office of the Governor, 8 July 2014, accessed 13 April 2015, http://governor.mo.gov/sites/default/files/legislative_actions/veto_letters/HB%201326%20veto.pdf
Paul Hackbarth, “Governor responds to question about National Guard's role in Ferguson,” Waynesville Daily Guide, 5 December 2014, accessed 13 April 2015, http://www.waynesvilledailyguide.com/article/20141205/News/141209369
Eli Yokley, “Missouri governor sees trade potential with Cuba,” 30 January 2015, accessed 13 April 2015, http://politicmo.com/2015/01/30/jay-nixon-cubs-trip/
“Raw: Nixon press conference on proposed stadium,” KSDK, 10 February 2015, accessed 13 April 2015, http://www.ksdk.com/videos/sports/nfl/rams/2015/02/10/23183503/
Jordan Shapiro, “Nixon outlines Medicaid plan, endorses work requirement,” St. Louis Post-Dispatch, 11 March 2015, accessed 13 April 2015, http://www.ksdk.com/videos/sports/nfl/rams/2015/02/10/23183503/
Phill Brooks, “Nixon putting the muzzle on information,” Joplin Globe, 10 November 2014, http://www.joplinglobe.com/opinion/columns/phill-brooks-nixon-putting-the-muzzle-on-information/article_fcfaa30c-9925-5190-8085-f97941c24f9b.html</t>
  </si>
  <si>
    <t>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Brian Kane, assistant chief deputy Idaho Attorney General, interviewed Monday, Dec. 29, 2014, in his office at the Idaho Capitol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“Federal judge: Idaho ban on gay marriage is unconstitutional,” KBOI2 News, May 13, 2014, http://www.kboi2.com/news/local/Federal-judge-strikes-down-Idaho-same-sex-marriage-law-259147021.html
Idaho Supreme Court decision in Idaho Schools for Educational Opportunity v. State of Idaho, 2005 Opinion No. 131, filed Dec. 21, 2005, Docket No. 19616, https://nces.ed.gov/edfin/pdf/lawsuits/ISEEO_v_idaho.pdf</t>
  </si>
  <si>
    <t>R. Brian Black, Civil Beat Law Center for the Public Interest, executive director, 15 January 2015, Honolulu, Hawaii, email
Hawaii Supreme Court hears gay marriage arguments, Jennifer Sinco Kelleher, The Associated Press, 18 December 2014, http://westhawaiitoday.com/community-bulletin/hawaii-supreme-court-hears-gay-marriage-arguments
Justices question challenge to same-sex marriage law, Derrick DePledge, Honolulu Star-Advertiser, 19 December 2014, http://www.staradvertiser.com/newspremium/20141219_Justices_question_challenge__to_samesex_marriage_law.html?id=286327771</t>
  </si>
  <si>
    <t xml:space="preserve">Public officials convicted of corruption face up to 10 years in state prison of a maximum 2 ½ years in jail and a maximum fine of $10,000. While there is nothing in the law banning convicted civil servants from obtaining future state government employment, John Marra, attorney with the Human Resources Division, said  it is unlikely that anyone with a corruption conviction would be hired. </t>
  </si>
  <si>
    <t>Lynn Evans, president, Common Cause Mississippi, April 19, 2015, Jackson, Mississippi, email interview.
Emily Wagster-Pettus, reporter, Associated Press, April 19, 2015, Jackson, Mississippi, twitter correspondence. 
Bill to provide help to special needs students heads to governor, Governor Phil Bryant website, Mar 26, 2015.
http://www.governorbryant.com/bill-to-provide-help-to-special-needs-students-heads-to-governor/
Bryant: Obama to blame for drop in state’s insured, Bobby Harrison, Northeast Mississippi Daily Journal, July 27, 2014.
http://djournal.com/news/bryant-obama-blame-drop-states-insured/</t>
  </si>
  <si>
    <t xml:space="preserve">Hawaii's auditor is constitutionally protected against political interference and is free to conduct audits without fear of retribution. A recent example of an audit into the state's health care exchange shows a no-holds-barred auditor initiating investigations and bluntly describing outcomes. 
State Sen. Sam Slom, a minority member of the legislature, believes the auditor is able to remain independent of the Legislature in that the office primarily focuses its efforts on executive agencies. More often it's the case that the auditor does excellent audits, but the legislature and administration don't follow up to correct the problems.
  </t>
  </si>
  <si>
    <t>Asset allocation decisions are made by the Montana Board of Investments and no single person directs the portfolio allocations. The Board establishes asset ranges that the chief investment officer, staff, or outside investment consultants must follow. 
A 2014 performance audit of the Board of Investments stated concern that the law doesn't require enough investment knowledge of board members. The report recommended "the Montana Legislature revise the professional and experience requirements for the composition of the Board of Investments to increase the board’s collective knowledge and understanding of institutional investing."</t>
  </si>
  <si>
    <t>Craig Waters, Public Information Office of the Florida Supreme Court, interviewed by email April 20, 2015
Carol Weissert, Director of the Leroy Collins Institute at Florida State University, interviewed by phone on March 26, 2015
Susan Macmanus, Univeristy of South Florida Political Scientist and Political Analyst, interivewed by phone March 26, 2015
Rick Scott, Republican Legislature Vindicated: Florida Supreme Court Upholds Pension Reforms, Sunshine State News, Jan 17, 2013, http://www.sunshinestatenews.com/story/rick-scott-republican-legislature-vindicated-florida-supreme-court-upholds-pension-reforms
Florida Supreme Court rules lawmakers must testify in redistricting case, Tampa Bay Times, Dec. 13, 2015, http://www.tampabay.com/news/courts/florida-supreme-court-rules-lawmakers-must-testify-in-redistricting-case/2157029
Florida Supreme Court says House violated state constitution, but will not force them to return to Tallahassee, Miami Herald, May 1, 2015, http://www.miamiherald.com/news/politics-government/article20009856.html</t>
  </si>
  <si>
    <t>The assorted public employee retirement systems of Missouri have varying methods of making investment decisions, not all of which involve a team of independent experts. 
The Missouri State Employee Retirement System makes use of a board that often includes elected public officials and retiree and current employee representatives to make the final investment decisions, based on information from internal staff and external consultants. 
In systems like the Public School and Public Education Employee Retirement Systems, internal staff and consultants make those decisions but the system also utilizes a Board of Trustees. 
The Missouri Department of Transportation and Highway Patrol Retirement System utilizes a team of internal professionals with a leading Chief Investment Officer.
These decision-makers are not subject to oversight or restriction by another entity outside of the retirement system.</t>
  </si>
  <si>
    <t>Sean O'Sullivan, Community Affairs Director, Delaware Courts, former News Journal courts reporter, in-person interview, January 27, 2015; 
Andrew Lippstone, chief legal counsel, Gov. Jack Markell, email interview, March 26, 2015; 
Review of Delaware court opinions, courts.delaware.gov: http://1.usa.gov/1E7w9Xn</t>
  </si>
  <si>
    <t>All PERS investment decisions are made by the PERS Board of Trustees in conjunction with review and analysis by the PERS investment staff and PERS’ independent investment consultant. No one person singlehandedly directs how the pension fund's portfolio is invested. However, board members are not considered independent since they have their own money in this state-run pension fund and decide how its assets are invested.</t>
  </si>
  <si>
    <t>The auditor is independent from the executive branch and judiciary, which do not have a role in electing the state auditor. The auditor is chosen by the legislature and can initiate audits. The auditor can only be removed by the legislature and serves an unlimited term. 
 The legislative branch determines the budget for the Department of Audit unlike other state agencies that have their budgets go through the Governor's office of Planning and Budget.
 The Auditor decides independently which agencies or programs get audited. Lawmakers, the governor or state agencies can also request reviews for any activity that gets state funding. 
According to the Auditor website, "The programs and activities to be audited are selected by the State Auditor and reviews may be requested by individual legislators, the Governor, or agency management. Our reports cover a wide array of programs and activities encompassing any program or activity that receives state funding." 
  For example, in 2014 it set out to audit the private probation system in Georgia after newspapers reported problems.</t>
  </si>
  <si>
    <t>"Court to cops: OK to blackout arrests," by Ken Dixon, CT Post, July 7, 2014, http://www.ctpost.com/local/article/Court-to-cops-OK-to-blackout-arrests-5605204.php
"Restore public accountability over Connecticut’s law enforcement agencies," by Mitchell W. Pearlman, May 11, 2015, op-ed in CT Mirror, http://ctviewpoints.org/2015/05/11/restore-public-accountability-over-connecticuts-law-enforcement-agencies/
"Forum: Connecticut should rectify disastrous FOI ruling," by James H. Smith, op-ed piece on nhregister.com, July 15, 2014, http://www.nhregister.com/opinion/20140715/forum-connecticut-should-rectify-disastrous-foi-ruling
"Bill Requires Police to Release Detailed Arrest Data," by Michelle Tuccitto Sullo, The Connecticut Law Tribune, June 5, 2015, http://www.ctlawtribune.com/id=1202728562377/Bill-Requires-Police-to-Release-Detailed-Arrest-Data?mcode=0&amp;curindex=0
Phone interviews with Thomas Hennick, public education officer for the Freedom of Information Commission, from Hartford, June 26, 2015.</t>
  </si>
  <si>
    <t>Investment decisions are ultimately made by the State Board of Investment, which consists of governor, state auditor, attorney general and secretary of state.
The legislature created the Investment Advisory Council to provide advice on investment policies in order to guide the investment of assets for the state pension fund. 
That Council consists of 17 members;
 • 10 appointed by the Board;
 • The Commissioner of Minnesota Management &amp; Budget and the Executive Directors of the three statewide retirement systems (who are permanent members) 
 • Two active employee representatives and one retiree representative who are appointed to the Council by the Governor. 
 The Council reviews all proposed investment policies before they are presented to the Board for action.</t>
  </si>
  <si>
    <t>The Appropriations Committee conducts public hearings about the budget. Members of the public provide input at those hearings, and also in communications with individual committee members or other state lawmakers.
 The Legislature also has a tradition of conducting public hearings across the state for far-reaching budget matters such as tax reform. These hearings give Nebraskans who may not be able to travel to Lincoln the opportunity to weigh in.</t>
  </si>
  <si>
    <t>Although the AG is appointed to serve "at the pleasure of the legislature," the only way the Auditor General can be removed is by a vote of both houses. In Florida, no auditor general has been removed, and most of the staff have been around for a long time, said John Tenewitz, general council for the Auditor General. 
That said, the legislative auditing committee does have some input into what the Auditor General looks at. The legislature does direct the Auditor General to audit certain institutions, said Kathy Duboce, a coordinator with the Joint Legislative Auditing Committee. But most of the AG's projects are specified by statute, and the legislature does not exert influence over any of the AG's reports, Duboce said.  There have been no complaints about political pressure or independence, said Kurt Wenner of Tax Watch. "They do a pretty good job." 
As explained on the website: "As the State’s independent auditor, the Auditor General provides unbiased, timely, and relevant information that the Legislature, Florida’s citizens, public entity management, and other stakeholders can use to promote government accountability and stewardship and improve government operations."</t>
  </si>
  <si>
    <t>In Michigan, the state Department of Technology, Management and Budget’s (DTMB) Office of Retirement Services (ORS) is responsible for the day-to-day administration and management of the retirement systems.
The state has five distinct pension funds – for state employees, public school employees, judges, the State Police and the National Guard – and each system has its own retirement board that governs administrative policies and procedures. 
The size of the pension boards varies. While most members have a financial background,  each board also includes a few members of the pertinent employee group or its labor union bargaining agent. For example, the state police pension board includes a state trooper. The schools’ pension board includes several members collectively representing active or retired teachers and a teachers’ union.
However, these retirement boards do not act as either the investment fiduciary or the custodian of investments or assets.  Instead, the state Treasury Department and its Bureau of Investments handles those responsibilities, as required by state law. Under Michigan’s two-tiered pension oversight system, the Investment Advisory Committee (IAC) – despite its name – has considerable authority over the pension funds, as established by the state Investment Act.
The IAC is comprised of three members outside of government with a financial background – appointed by the governor on a rotating basis – and two ex-officio members from within who have budget and finance expertise.
The IAC meets quarterly to review investments, investment managers and consultants, goals and objectives of each fund. The three voting members of the committee can force the state treasurer to divest from a particular pension fund investment or to make a specific investment. Meanwhile, the Mackinac Center for Public Policy, a think-tank based in Midland, Mich., has repeatedly questioned the competence of pension fund leaders, especially those over seeing the Public School Employees Retirement System.</t>
  </si>
  <si>
    <t>Bob Loevy, professor emeritus of political science at Colorado College and co-author of the 2012 book “Colorado Politics &amp; Policy: Governing a Purple State,” during a Feb. 5, 2015, personal interview at his home in Colorado Springs.
David Kopel, an adjunct professor of advanced constitutional law, at Denver University’s Sturm College of Law, and the research director of the libertarian-leaning Independence Institute, in a May 4, 2015 e-mail.
Supreme Court Case No. 13SA214, Original Proceeding Pursuant to Article VI, Section 3
of the Constitution of the State of Colorado, In Re: Interrogatory Propounded by Governor John Hickenlooper Concerning the Constitutionality of Certain Provisions of Article XXI, § 3 of the Constitution of the State of Colorado, Governor’s Interrogatory Answered in the Negative
en banc, October 21, 2013, accessed May 4, 2015: http://www.cobar.org/opinions/opinion.cfm?opinionid=9112
Justus v. State—Colorado Public Employee’s Retirement Association Pension Plan—Cost of Living Adjustment: United States and Colorado Contracts Clause, U.S. Const. art. I, § 10; Colo. Const. Art. II, § 11; Section 24-51-211, C.R.S. (2013); Section 24-51-1001 to 1002, C.R.S. (2013): http://www.coloradoattorneygeneral.gov/sites/default/files/press_releases/2014/10/20/102014_pera_opinion_2.pdf
Attorney General statement on Supreme Court’s unanimous ruling, Oct. 20, 2014: http://www.coloradoattorneygeneral.gov/press/news/2014/10/20/colorado_attorney_general_praises_colorado_supreme_court%E2%80%99s_unamimous_pera_ruli</t>
  </si>
  <si>
    <t xml:space="preserve">Citizens do provide comment at budget hearings and the legislature welcomes public testimony. Individuals simply need to show up at the designated hearing room and sign in to speak. 
However, after an initial budget hearing there is no notice on executive action. So citizens must pay close attention if they wish to continue to participate throughout the process. 
Citizens frequently provide budget testimony. For example, Steve Wade of the Montana Contractors Association, Jacob Cowgill of the Montana Farmers Union, Scott Crichton, the Executive Director of the Montana ACLU, seven citizens with interests in corrections and counseling, a teacher's union representative, and a chamber of commerce representative all provided budget-related comment to the House appropriations committee on March 9, 2015. </t>
  </si>
  <si>
    <t>In practice, professional criteria are followed in selecting state-level judges.</t>
  </si>
  <si>
    <t xml:space="preserve">There have been no documented cases during the survey period of public procurement officials' failing to recuse themselves when they had, or could potentially have, a conflict of interest. A top Department of Administrative Services official said it's not unusual for members of the same family to work for the state, and in those situations, family members will regularly ask if they should recuse themselves. 
The state's chief procurement officer said a general proactive (or preemptive) practice exists of "screening people off" in light of a potential conflict of interest. She pointed to a situation in 2014 in which a member of the advisory board to the Office of the Healthcare Advocate (OHA) had been a consultant to a bidder in an RFP the OHA issued. Although the advisory board member's expertise was taken into effect, she took no direct part in the award of the bid. </t>
  </si>
  <si>
    <t>Delaware's auditor is independently elected, and his position is protected from political interference. But lawmakers can and do interfere with funding of the office. 
State Auditor Tom Wagner, then the only Republican holding statewide office, complained in February 2014 that the Democratic-controlled Legislature had withheld funding for positions in his office, jeopardizing investigations, according to coverage in The News Journal and at delawareonline.com. Democrats admitted to holding back money for approved raises. 
"What is at risk is there are a lot of issues out at the state agency level," Wagner said. "Those do not get looked at because there are not the resources to do it." Wagner said his office had 10 vacant auditing positions with a starting salary for state auditors at $32,500. The response from Sen. Harris McDowell, the Democratic co-chair of the state budget committee: "Of all the thousands of people we turned down for requests last year, including requests for money, he's the first one to cry about it."</t>
  </si>
  <si>
    <t>The Public Employee Retirement Administration Commission (PERAC) oversees all 105 contributory retirement systems for public employees in Massachusetts. According to a retirement guide put out by PERAC, there are county and regional retirement boards, a teacher board, municipal boards and a state board along with six other individual retirement boards – all operating independently in Massachusetts under one retirement law. That law, Chapter 32 of the Massachusetts General Laws, establishes the guidelines for benefits, contributions and an accounting and fund structure for all 105 systems. Decisions are made by a group of independent experts. No  single individual has the ability to direct the fund's portfolio by him//herself.
The Pension Reserves Investment Management Trust (PRIM) supervises investments for  the Pension Reserves Investment Trust (PRIT) Fund for the state employees, state teachers, and other participating retirement systems. 
According to PRIM's website, “The nine-member PRIM Board acts as Trustee for each retirement system that invests in the PRIT Fund and is responsible for the control and management of the Fund. The Treasurer &amp; Receiver-General of the Commonwealth is a member ex officio and serves as the Chair. The Treasurer appoints one member who is a private citizen with an investment/business background. The Governor, or his designee, is also an ex officio member and appoints two members of the Board: one is a non-state official or employee and one is a representative of a public safety union. The State-Teachers’ Retirement System has two representatives on the Board: the members of that Retirement System elect one, and one is an Elected Member of the Massachusetts Teachers’ Retirement Board. The State Employees’ Retirement System also has two representatives on the Board: the members of that Retirement System elect one, and one is an Elected Member of the State Employees’ Retirement Board. No single member of either the PRIM Board  makes the sole decision on state pension funds. That decision is done by consensus after much consulting with the board's financial representatives.
According to Kevin Blanchette, former Massachusetts State Representative and currently the executive director of the Worcester Regional Retirement Board, the state has professionalized its Pension Reserve Investment Management board so that all investments are made by qualified investment advisors.
Chris Supple, General Counsel and Deputy Executive Director for PRIM agrees that independent experts are involved in all phases of the decision making process.
“There are basically four different aspects involved in every investment decisions we make. First we have expert professional investment staff assigned to each asset class. Second, for each asset class we also have expert outside professional consultants. Staff does their work and research and separately, our outside consultants do their work and research and then together, they compare notes and they make a recommendation to (third) our Investment Committee, that in turn make a recommendation to (fourth) our Board”
        He explained that the Investment Committee is comprised of eleven senior unpaid volunteer members, most of whom have worked in the investment field, and many of whom are retired. The Investment Committee makes recommendations to the PRIM Board, and the Board ultimately makes the final decision on investments.  He said the Board is, by statute, comprised of the Governor or his designee, the state Treasurer or her designee, members appointed by the Governor, a member appointed by the state Treasurer, and members from the state teachers' and state employees’ retirement systems. Not every member of the Board is by training or profession an investment expert, but every member of the staff is, all of our consultants are, and nearly every member of the Investment Committee is too.</t>
  </si>
  <si>
    <t>James R. Cassie, retired lobbyist, Mar. 24, 2015, Sacramento, email
Fact Sheet, California Judicial Branch, Jan. 2015
http://www.courts.ca.gov/documents/Calif_Judicial_Branch.pdf
California Supreme Court, Justices web page, Apr. 20, 2015
http://www.courts.ca.gov/supremecourt.htm
California Supreme Court, Summary of Cases Accepted and Related Actions, Week of Dec. 15, 2014
http://www.courts.ca.gov/documents/ws121514.pdf
Los Angeles Times, "Digital mapping files are public record, state Supreme Court Rules," Jul 8, 2013
http://articles.latimes.com/2013/jul/08/local/la-me-adv-map-ruling-20130709
San Francisco Chronicle, "State Supreme Court to decide definition of marital 'separation,'" May 6, 2015
http://www.sfgate.com/news/article/State-Supreme-Court-to-decide-definition-of-6244538.php
San Francisco Chronicle, "California Supreme Court clarifies law on sex assault," Oct. 20, 2014
http://www.sfgate.com/crime/article/California-Supreme-Court-clarifies-law-on-sex-5835468.php</t>
  </si>
  <si>
    <t>Although the two state auditors have patronage jobs -- they are appointed by the legislature -- there have been no reports or other indications that agency actions and decisions are anything but straight down the line and beyond politics. A retired Republican state auditor said that once in the office, auditors think it's important to speak as one, nonpartisan, voice. 
Reinforcing this sense is that several times a year, the office of the Auditors of Public Accounts will issue reports that criticize the actions of a department or agency or, at times, even of a specific official. 
During the reporting period (January 2013 through June 2015), the auditors looked into two episodes related to actions by the secretary of the state. In the first, in 2013, after a columnist reported that the secretary of the state was sending monthly newsletters to 5,000 Democratic donors and activists from a database she kept in her (taxpayer-funded) office, the official apologized, said she would stop the practice and asked the auditors to determine if she'd broken any laws. In a March 2014 report, they wrote, "[I]t can be concluded that the newsletter project ... did not violate state statutes. However, there may always be a question as to whether the e-newsletters were emailed to individuals to inform them of what your office is doing, or to get your name out to those individuals for partisan political purposes. We found no substantive documentation to positively support that the e-newsletter project was for clearly political purposes, although it could be perceived that it was."
The second was an investigation into the secretary of the state's decision to allow a notary public -- a longtime leader on the Bridgeport Democratic Town Committee -- to keep his license even though, on five applications, he'd failed to indicate his felony drug convictions. No report had been issued as of June 25, 2015.</t>
  </si>
  <si>
    <t>While procurement officials interviewed didn’t raise any instances in which this had been a problem in Colorado, they also could not point to an example of public procurement officials recusing themselves from cases in which they may have a conflict of interest since 2012.
 Anyone employed by the state of Colorado who purchases goods and services, or is involved in the purchasing process for the state is bound by the State of Colorado Procurement Code of Ethics and Guidelines. 
 Public procurement officials also fill out conflict-of-interest forms that are signed by those involved in the solicitation and evaluation process of the public procurement system in Colorado. The forms, however, don’t cover family members.</t>
  </si>
  <si>
    <t>Wyoming Constitution, Article 5, Section 3 (c – e), Supreme court generally; original jurisdiction, 2008
http://legisweb.state.wy.us/statutes/constitution.aspx?file=titles/97Title97.htm
Wyoming Constitution, Article 5, Section 8, Supreme court generally; qualifications of justices, 2008
http://legisweb.state.wy.us/statutes/constitution.aspx?file=titles/97Title97.htm
Wyoming Constitution, Article 5, Section 12, 2008
http://legisweb.state.wy.us/statutes/constitution.aspx?file=titles/97Title97.htm
Wyoming District Courts, Judicial Branch website, Accessed July 22, 2015
http://www.courts.state.wy.us/DistrictCourt</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</si>
  <si>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“Arkansas Supreme Court strikes down Voter ID law, saying it exceeds state Constitution,” Emma Fitzsimmons, New York Times, October 15, 2014. 
http://www.nytimes.com/2014/10/16/us/arkansas-supreme-court-strikes-down-voter-id-law-saying-it-exceeds-state-constitution.html?_r=0
“Attorney General Rutledge asks for new arguments in same-sex marriage case,” Max Brantley, Arkansas Tims, January 23, 2015. http://www.arktimes.com/ArkansasBlog/archives/2015/01/23/attorney-general-rutledge-asks-for-new-arguments-in-same-sex-marriage-case
“AG Says Supreme Court Decision Creates Risk Of Malpractice For ‘Every Case In Arkansas,’” Roby Brock, Talk Business, April 24, 2014. 
http://talkbusiness.net/2014/04/ag-says-supreme-court-decision-creates-risk-malpractice-every-case-arkansas/#sthash.TV9xywAk.dpuf
"Judicial Disicipline confirms review of complaint on Rapert-Hoofman talk," Max Brantley, Arkansas Times, September 23, 2014
http://www.arktimes.com/ArkansasBlog/archives/2014/09/23/judicial-disicipline-confirms-review-of-complaint-on-rapert-hoofman-talk
"Supreme Court injects still more delay in the marriage case," Max Brantley, Arkansas Times, April 2, 2015 
http://www.arktimes.com/ArkansasBlog/archives/2015/04/02/supreme-court-injects-still-more-delay-in-the-marriage-case
 “Justices Hannah and Danielson recuse from new marriage case; cite delaying tactic, ethical concerns,” Max Brantley, Arkansas Times, April 8, 2015
http://www.arktimes.com/ArkansasBlog/archives/2015/04/08/marriage-case-gets-curioser-justice-danielson-recuses-from-new-case
“Judicial Discipline begins review of Supreme Court ethics complaint,” Max Brantley, Arkansas Times, April 16, 2015
http://www.arktimes.com/ArkansasBlog/archives/2015/04/16/judicial-discipline-begins-review-of-supreme-court-ethics-complaint</t>
  </si>
  <si>
    <t>The state auditor is appointed by the governor from a list of three candidates submitted by the Joint Legislative Audit Committee. The current state auditor, Elaine M. Howle, has served since 2000. Staff members are protected by civil service, and there has been a long tradition of non-interference by the Legislature. The state auditor can be removed for cause only by a concurrent resolution passed by the Legislature.
While some of the reports of the auditor are required by law, others are ordered by the 14-member Audit Committee, which is controlled by majority Democrats. In 2014, the committee approved 23 audit requests and defeated 2, although one of those requests was later approved.
The independence of the auditor is protected by confidential instructions from the Audit Committee. "There is little or no ability to interfere," said the former chairman of the committee.</t>
  </si>
  <si>
    <t>James Alexander, retired executive director, Wisconsin Judicial Commission, phone interview Jan. 28, 2015; email interviews Feb. 3, Feb. 8 and Feb. 10, 2015.</t>
  </si>
  <si>
    <t>The State auditor is appointed by lawmakers in Colorado’s General Assembly, and statutory protections ward off political interference so the agency can effectively conduct discretionary audits of various agencies, programs and entities of state government. 
 In her more than two decades in the State Auditor’s office, deputy auditor Monica Bowers said she’d never seen any political interference. 
 The eight-member Legislative Audit Committee has four members of the Senate and four members of the House (four Republicans and four Democrats), which keeps an even representation from the legislative branch that reviews work conducted by the State Auditor. Sometimes the committee splits along partisan lines. “I believe that there is good balance and that our state auditor is enabled to work independently and in a nonpartisan way,” said Colorado Republican Sen. Chris Holbert, who serves on the Legislative Audit Committee.</t>
  </si>
  <si>
    <t>Timothy Hogan, Executive Director of the Arizona Center for Law in the Public Interest, in-person interview, 2/26/2015 
Arizona Court Rules MCCD Seats Unconstitutional, Mark Brodie, KJZZ, July 25, 2014, Accessed June 16, 2015, http://kjzz.org/content/39085/arizona-court-rules-mccd-seats-unconstitutional
Arizona Medicaid appeal to be heard by court, Mary Jo Pitzl, The Arizona Republic August 27, 2014, Accessed May 6, 2015
http://www.azcentral.com/story/news/arizona/politics/2014/08/27/arizona-medicaid-hearing-supreme-court/14684755/
Judge to state: Pay up $317 million to schools, Alia Beard Rau and Mary Jo Pitzl, The Arizona Republic, August 21, 2014, Accessed May 6, 2015, 
http://www.azcentral.com/story/news/arizona/politics/2014/08/21/arizona-must-boost-education-funding-judge-rules/14391251/</t>
  </si>
  <si>
    <t>WV Constitution, 8-2, Supreme Court of Appeals, 1872.
http://www.legis.state.wv.us/WVCODe/WV_CON.cfm#articleV
WV Constitution, 8-5, Circuit Courts, 1872.
http://www.legis.state.wv.us/WVCODe/WV_CON.cfm#articleV
Shauna Johnson, MetroNews staff writer, article entitled Trump: Lawmakers will take up nonpartisan election of judges during session, published Jan. 2, 2015. 
http://wvmetronews.com/2015/01/02/trump-lawmakers-will-take-up-nonpartisan-election-of-judges-during-session/
The Associated Press, in an article entitled Tomblin vetoes nonpartisan juge bill, cites errors, published March 10, 2015.
http://www.wvgazette.com/article/20150310/GZ01/150319920/1137</t>
  </si>
  <si>
    <t>The Division of Legislative Audit has assignments built in to the code as well as special projects that get approved by the Joint Legislative Auditing Committee. In noting that Legislative Audit works for the General Assembly auditing the other branches of state and local government, Legislative Auditor Roger Norman said, “We don’t audit the people we work for. We are independent and free from any outside political influence.” 
Critics, however, have argued that the Joint Legislative Auditing Committee, which has oversight and authority over the Legislative Audit division and can assign special projects, has used it as a political tool. In particular, some critics have argued that lawmakers have used the Division of Legislative Audit to launch investigations for political reasons rather than on merit (lawmakers deny these accusations, arguing that they were not acting politically but instead seeking good-faith investigations and fact-finding). For example, some argued that audits related to the Medicaid program and the state’s Medicaid expansion were political stunts. 
Generally speaking, these disputes have to do with assignments from lawmakers, which critics suggest are tailored for political purposes, rather than the veracity of the audits themselves (Legislative Auditor Norman noted that legislators can request an audit but "they can't tell us what to put in the report"). 
In 2013, however, the Department of Human Services objected to the methodology and demands of an audit of the Medicaid program, leading many to question the involvement of lawmakers opposed to the expansion of the Medicaid program, then being debated in the General Assembly. The governor’s spokesperson at the time stated, “There are unprecedented steps being taken by Legislative Audit regarding this Medicaid audit that we find troubling. .. We are not going to speculate as to the motives of these unusual actions. We find them troubling because they do not seem consistent with the tradition of professionalism exemplified by Legislative Audit.”</t>
  </si>
  <si>
    <t>Vermont Constitution, Chapter Two, Section 32, Filling Judicial Vacancies, amended through Dec. 14, 2010. 
http://legislature.vermont.gov/statutes/constitution-of-the-state-of-vermont/
Chief Superior Judge Brian Grearson personal interview Feb. 17, 2015.
Dan Barrett, staff attorney VT ACLU telephone interview Feb. 19, 2015.</t>
  </si>
  <si>
    <t>The Constitution of Virginia, Article VI, Section 7 http://constitution.legis.virginia.gov/constitution.htm#6S7</t>
  </si>
  <si>
    <t>March 24, 2015, phone interview with Larry Cohn, former executive director of the Alaska Judicial Council
Planned Parenthood of the Great Northwest vs. William J. Streur (https://www.aclu.org/sites/default/files/assets/ppgnw_v_streur_tro.pdf), accessed Feb. 25, 2015; 
Hughes v. Treadwell (http://www.courtrecords.alaska.gov/webdocs/opinions/ops/sp-6981.pdf), accessed March 15, 2015; 
Planned Parenthood of the Great Northwest vs. William J. Streur, (http://www.reproductiverights.org/sites/crr.civicactions.net/files/documents/PPGNW%20v%20Streur_PI%20Decision.pdf), accessed May 15, 2015</t>
  </si>
  <si>
    <t>Washington State Constitution, Art. IV, Section 3 - Election and Terms of Supreme Court Judges; Section 5 - Election and Terms of Superior Court Judges, updated as of April 21, 2015
http://www.leg.wa.gov/LAWSANDAGENCYRULES/Pages/constitution.aspx
District judges — Eligibility and qualifications, RCW 2.08.190, 2011
http://app.leg.wa.gov/rcw/default.aspx?cite=42.17A.445</t>
  </si>
  <si>
    <t xml:space="preserve">Senate confirmation of judicial appointments, Utah Code 78A-10-1, Enacted by Chapter 134, 2010 General Session, http://le.utah.gov/xcode/Title78A/Chapter10/78A-10-S105.html. Accessed May 16, 2015.
Appelate Court Nominating Commission, Enacted by Chapter 3, 2008 General Session, Utah Code 78A-10-2, http://le.utah.gov/xcode/Title78A/Chapter10/78A-10-P2.html?v=C78A-10-P2_1800010118000101. Accessed May 16, 2015.
Trial Court Nominating Commission, Enacted by Chapter 3, 2008 General Session, Utah Code 78A-10-3, http://le.utah.gov/xcode/Title78A/Chapter10/78A-10-P3.html?v=C78A-10-P3_1800010118000101. Accessed May 16, 2015.
Manual of Procedure for Justice Court Nominating Commissions, Utah Judicial Council, 2015
https://www.utcourts.gov/resources/rules/ucja/append/a_nomcom/appa.pdf  
See also section on conflicts of interest for commission members at Utah Rule R356-101-9. Conflicts of Interest. http://www.rules.utah.gov/publicat/code/r356/r356-101.htm#E9
Rule R356-101. Judicial Nominating Commissions.  Effective June 1, 2015. See specifically R356-101-4. Applications, and 101-10 Evaluation Criteria. http://www.rules.utah.gov/publicat/code/r356/r356-101.htm </t>
  </si>
  <si>
    <t>Jeff Woodard, clerk of the House of Representatives, telephone interview, May 21, 2015.
Rep. John Knight, D-Montgomery, telephone interview, May 22, 2015. 
Phil Rawls, former government reporter, the Associated Press, June 2, 2015, telephone interview.  
“Alabama Accountability Act upheld by state Supreme Court,” Mike Cason, reporter, al.com, March 2, 2015, http://www.al.com/news/index.ssf/2015/03/alabama_accountability_act_sta.html, accessed July 5, 2015.
Ex Parte Del Marsh et al., Writ of Mandamus, The Supreme Court of Alabama, Sept. 30, 2013. http://alabamaappellatewatch.com/wp-content/uploads/2013/09/Ex-parte-Del-Marsh.pdf, accessed April 28, 2015.</t>
  </si>
  <si>
    <t>Wyoming's Attorney General, who is part of the executive branch, reviews laws passed by the Legislature before the Governor signs them. The judiciary does not review legislation once it is passed unless the law is challenged in the courts. 
For example, the Legislature passed a bill in 2013 stripping the Superintendent of Public Instruction Cindy Hill of her duties. Before Gov. Matt Mead signed the bill after attorneys from the nonpartisan Legislative Services Office and the Attorney General reviewed it and found it constitutional. Hill challenged the legislation in a case to the state Supreme Court. 
The Judiciary branch reviewed the law because Hill brought it to the courts. They found it unconstitutional and she was reinstated in her elected role about a year after she was ousted and challenged the law.
Another example of the judiciary reviewing legislation brought before it was in 1995 in Campbell County School District v. State of Wyoming. The Supreme Court ruled that the Legislature was not equally funding all its counties.</t>
  </si>
  <si>
    <t>In practice, the audit entity operates with independence and is protected from political interference. The Auditor General is appointed by the Joint Legislative Audit Committee and approved by a concurrent resolution of the Legislature. The Auditor General can be removed only by concurrent resolution by the Legislature, though it's never happened.
Decisions are made largely according to accepted auditing standards shared with the U.S. Government Accountability Office's "Yellow Book" standard, and the American Institute of CPAs standards.
The body has statutory authority to access all government records.</t>
  </si>
  <si>
    <t>In law, the entity/ies mandated to monitor state elections can independently initiate investigations and sanction offenders.</t>
  </si>
  <si>
    <t>South Dakota Constitution, Article V, “Judicial Department,” Section 6, adopted 1889, last amended 1972, http://legis.sd.gov/Statutes/Constitution/DisplayStatute.aspx?Type=Statute&amp;Statute=0N-5-6.
South Dakota Constitution, Article V, “Judicial Department,” Section 7, adopted 1889, last amended 1980, http://legis.sd.gov/Statutes/Constitution/DisplayStatute.aspx?Type=Statute&amp;Statute=0N-5-7.
South Dakota Codified Laws, Title 16, Chapter 1A, "Commission on Judicial Qualifications," Section 2, adopted 1973, last amended 2013, http://legis.sd.gov/Statutes/Codified_Laws/DisplayStatute.aspx?Type=Statute&amp;Statute=16-1A-2.</t>
  </si>
  <si>
    <t>While the Division of Legislative Audit overall has a good reputation as a nonpartisan entity, there have been some partisan actions in recent years, according to Gregg Erickson, who has long covered state government as an economist and reporter. 
"I've sort of had the perception that they're more political in terms of sometimes going easy on the bureaucratic transgressions," says Erickson. "There's a provision in state law for example that says any certifying officer who, before you can spend money, a certifying officer has to swear that there's been an appropriation for that purpose and the money is available. If you say that and it turns out you knew the money wasn't available, it's a Class B misdemeanor. That's happened many times in the last 20 years, but the administration is taking the position that (the funds) will be available...but there's a real unwillingness on the part of Legislative Audit to actually finger them."</t>
  </si>
  <si>
    <t>Bill Haslam Executive Order No. 41, Nov. 6, 2014: 
http://www.tn.gov/sos/pub/execorders/exec-orders-haslam41.pdf</t>
  </si>
  <si>
    <t>Texas Constitution, Article 5, Section 2, as amended 1977 and 1980.  Last accessed June 19, 2015 
http://www.statutes.legis.state.tx.us/Docs/CN/htm/CN.5.htm</t>
  </si>
  <si>
    <t>Alabama’s Examiners of Public Accounts is subject to political pressure to an extent. It is overseen by the Legislative Committee on Public Accounts, which appoints the director and can influence the budget. That the current chief examiner, Ron Jones, has been reappointed to his position every seven years since 1982 is indication that political pressure is at least restrained. Other auditors in the examiners office are Merit System employees, giving them protection against being fired or disciplined for political reasons. That protected status was threatened in 2014 when two legislative leaders introduced a bill that, in part, would have taken the auditors in the examiners office out of the Merit System. That bill, which would have given the Legislature more oversight of government finances, died last year. 
The examiners office audits government entities on a rotating basis, and there were no documented cases of the office bypassing audits for political concerns during the study period.
 “In some cases they’re really good at sniffing out (wrongdoing), and in others they miss the ball,” said veteran government reporter Phil Rawls, who retired from the Associated Press in 2015. How often missing the ball is the result of political pressure is an open question. Rawls said he’s seen cases in which the examiners office delayed release of an audit report until after an election, including one involving the Barbour County Commission. But that case was more than a decade ago, and no similar cases came to light during the study period. In some instances auditors have failed to discover financial wrongdoing that later came to light and resulted in criminal charges. In other cases auditors have uncovered major financial wrongdoing, including flagging suspicious activity surrounding financing of the Jefferson County Sewer System bonds that resulted in the county’s 2011 bankruptcy, the largest government bankruptcy filing in history at that time, and the conviction of four former Jefferson County commissioners.</t>
  </si>
  <si>
    <t>WI Stat § 15.60 (2013) Government accountability board; creation. http://docs.legis.wisconsin.gov/statutes/statutes/15/III/60</t>
  </si>
  <si>
    <t>Article X of the Rhode Island Constitution, adopted in 1843 and most recently revised in 1986, can be found here:
http://webserver.rilin.state.ri.us/RiConstitution/C10.html</t>
  </si>
  <si>
    <t xml:space="preserve">No such law exists.                                                                                                               
Wyoming Statutes, Title 22, Chapter 2, Section 103, July 1, 2005 http://legisweb.state.wy.us/statutes/statutes.aspx?file=titles/Title22/T22CH2.htm </t>
  </si>
  <si>
    <t>S.C. Code 2-19-10 (1975)
http://www.scstatehouse.gov/code/t02c019.php
S.C. Code 2-19-35 (1994)
http://www.scstatehouse.gov/code/t02c019.php</t>
  </si>
  <si>
    <t>Other Executive Officers, Terms of Office, Washington State Constitution, Article III, Section 3, updated as of April 21, 2015.
http://leg.wa.gov/LawsAndAgencyRules/Documents/12-2010-WAStateConstitution.pdf
Scope of State Civil Service Law Chapter, RCW 41.06.040, 1969
http://apps.leg.wa.gov/rcw/default.aspx?cite=41.06.040</t>
  </si>
  <si>
    <t>Oklahoma Constitution, Article 7B, Section 3
http://www.oscn.net/applications/oscn/deliverdocument.asp?lookup=Previous&amp;listorder=173&amp;dbCode=STOKCN&amp;year=
Oklahoma Constitution, Article 7, section 9
http://www.oscn.net/applications/oscn/DeliverDocument.asp?CiteID=84956
1984 Attorney General’s opinion:
http://www.oscn.net/Sites/JudicialNominatingCommission/eligibility.aspx</t>
  </si>
  <si>
    <t>State of Michigan Ethics Act 1973, Michigan Code Section 15.345
http://www.michigan.gov/mdcs/0,1607,7-147-6881_13592-26139--,00.html</t>
  </si>
  <si>
    <t>West Virginia Code 3-1A-6 Powers and Duties of Secretary of State; Exercise of Powers by Appointee. Complete through 2014.
http://www.legis.state.wv.us/legisdocs/code/03/WVC%20%203%20%20-%20%201%20A-%20%20%206%20%20.htm
West Virginia Code 3-1A-1 Election Commission continued; composition; chairperson; per diem; travelingh expenses. Complete through 2014.
http://www.legis.state.wv.us/WVCODE/Code.cfm?chap=03&amp;art=1%20A#01%20A
Jake Glance, spokesman for Secretary of State’s Office, in an email interview from the state Capitol on Jan. 22, 2015.</t>
  </si>
  <si>
    <t>PA Constitution, Article V, Section 13(a)(b)  (Election of justices, judges and justices of the peace; vacancies), 1975
http://www.legis.state.pa.us/cfdocs/legis/LI/consCheck.cfm?txtType=HTM&amp;ttl=00&amp;div=0&amp;chpt=5
PA Constitution, Article V, Section 13  (Election of justices, judges and justices of the peace; vacancies) and Section 12 (Qualifications of justices, judges and justices of the peace), 1975
http://www.legis.state.pa.us/cfdocs/legis/LI/consCheck.cfm?txtType=HTM&amp;ttl=00&amp;div=0&amp;chpt=5</t>
  </si>
  <si>
    <t>There is no provision in West Virginia law for a judicial review of new legislation, but courts do respond to legal challenges of laws, according to Steve Canterbury, administrator of the Supreme Court, which operates as a nonpartisan entity.
  “That review generally comes as a function of lawsuits challenging legality of particular laws,” said Phil Kabler, statehouse correspondent for the Charleston Gazette. When someone brings an issue to the court, they can review it, said Jack Rogers, former attorney for the state. 
  Legal challenges to laws don’t happen often, said Ashton Marra, statehouse correspondent for West Virginia Public Broadcasting. “Over the past couple of years, there have been challenges to policies, but not to laws,” she said.
  Last year, the Supreme Court ruled on its first challenge to the state's post-9-11 anti-terrorism law. 
  In State of West Virginia vs. James Scott Yocum, the Supreme Court held on May 12, 2014, that the state’s terrorism statute was not unconstitutionally vague as the defendant had charged, but that the state had not produced sufficient evidence to support the charge.
  “A threat to sexually assault the child of an individual police officer by a person who is under arrest, handcuffed, and in the patrol car, does not constitute a terrorist act within the meaning of West Virginia Code § 61-6 -24(a)(3)(B)(iii) (2010) because the threatened action was not directed at intimidating or coercing the conduct of a branch or level of government,” it concluded.</t>
  </si>
  <si>
    <t>A 100 score is earned if the entity operates with independence from any branch of the state government, making decisions without fear or favor.
A 50 score is earned if the entity's independence is occasionally restricted, or it occasionally makes decisions based on fear or favor (e.g. public criticism or praise by state officials).
A 0 score is earned if the entity's independence is regularly restricted, and decisions are frequently made based on fear or favor.</t>
  </si>
  <si>
    <t>North Dakota Century Code, § 27-05-02, 1895 to 1985, http://www.legis.nd.gov/cencode/t27c05.pdf.
North Dakota Constitution, Article VI, § 7, http://www.legis.nd.gov/constit/a06.pdf.
NDCC, § 27-02.1-01, 1987 to 2011, http://www.legis.nd.gov/cencode/t27c02-1.pdf.
NDCC, § 27-02.1-02, 1987 to 2011, http://www.legis.nd.gov/cencode/t27c02-1.pdf.
ND Const., Art. VI, § 10, http://www.legis.nd.gov/constit/a06.pdf.
NDCC, § 27-11-01, http://www.legis.nd.gov/cencode/t27c11.pdf.
NDCC, § 27-11-06, http://www.legis.nd.gov/cencode/t27c11.pdf.
NDCC, § 27-05-02.1, 1991 to 2013, http://www.legis.nd.gov/cencode/t27c05.pdf.
ND Const., Art. VI, § 13, http://www.legis.nd.gov/constit/a06.pdf.
NDCC, § 27-25-02, 1981, http://www.legis.nd.gov/cencode/t27c25.pdf.
NDCC, § 27-25-05, 1981, http://www.legis.nd.gov/cencode/t27c25.pdf.
NDCC, § 27-25-03, 1981, http://www.legis.nd.gov/cencode/t27c25.pdf.
NDCC, § 27-25-04, 1981 to 2013, http://www.legis.nd.gov/cencode/t27c25.pdf.</t>
  </si>
  <si>
    <t>Elections Law, 1950. Section 102. http://law.lis.virginia.gov/vacode/title24.2/chapter1/section24.2-102/
Elections Law, 1950. Section 103. http://law.lis.virginia.gov/vacode/title24.2/chapter1/section24.2-103/
Virginia Personnel Act, 1950. Section 2901. http://law.lis.virginia.gov/vacode/title2.2/chapter29/section2.2-2901/</t>
  </si>
  <si>
    <t>No such law exists.
Bret Crow, director, Office of Public Information, Ohio Supreme Court, 1-6-15 email 
2014 Ohio Candidate Requirement Guide: http://www.mcohio.org/boe/candidate_tools/docs/2014_Ohio_Candidate_Requirement_Guide.pdf
- Composition of supreme court; qualifications for justices, 1972, (last amended Sept. 10, 2012): http://codes.ohio.gov/orc/2503.01</t>
  </si>
  <si>
    <t>Phone interview Feb. 27, 2015, with Chris Heagarty, director, NC Judicial Standards Commission.
Phone interview Feb. 25, with Kim Crouch, director of governmental affairs for the NC State Bar Association.</t>
  </si>
  <si>
    <t>Most procurement officials recuse themselves from conflicts of interests. 
In 2013, the Fair Political Practices Commission fined a state Department of Water Resources employee $3,000 for giving favorable treatment to a vendor from which he had received gifts, including airfare and a ticket to a NASCAR race. It was the only enforcement action filed by the FPPC against a state official during the study period.
Law bars state employees from engaging in any activity that creates a conflict of interest. Department of General Services, which oversees procurement for state agencies, defines in regulations specific activities that would create conflicts, including accepting gratuities from bidders.  State employees are forbidden from "using their position in state government to bestow any preferential benefit on anyone related to them by family, business or social relationship," the department regulations state.</t>
  </si>
  <si>
    <t xml:space="preserve">Procurement officials must recuse themselves from instances where they have a conflict of interest if the procurement official or any member of their immediate family has a financial conflict of interest. The procurement official also has to file a written statement of recusal and withdraw from participation. 
There have been no documented cases in recent years of procurement officials participating in a contract despite an illegal conflict of interest or failing to properly disclose a conflict (in 2011, the Democrat-Gazette reported on failures to disclose conflicts regarding procurements in the Game and Fish Commission). 
That said, while procurement officials follow the letter of the law regarding legal conflicts, many observers have argued that cronyism is common in procurement in Arkansas—attempting to award contracts to vendors who are political allies, friends, or financial supporters of the governor or other state officials or elected officials (and while direct familial conflicts are banned for agencies awarding contracts and procurement officials, family ties between vendors and state officials or elected officials in other departments are not infrequent). 
There have been accusations that requests for proposal (RFPs) have been written to lock everyone out except for one vendor, that sole source procurement has been used inappropriately, and that vendors have been inappropriately disqualified. For example, when Client Network Solutions, Inc. was disqualified in 2013 from bidding on a contract for software and technology related to the Medicaid Management Information System (MMIS) infrastructure for the state’s Medicaid expansion, critics argued that the process was rigged for HP Enterprise Services, which has a facility in Conway, Arkansas. One state senator complained to the Office of State Procurement in an e-mail that “CNSI has not been treated fairly.” HP was awarded the $203 million contract in 2014. </t>
  </si>
  <si>
    <t>In practice, the audit entity operates with independence and is protected from political interference.</t>
  </si>
  <si>
    <t>In practice, public procurement officials recuse themselves from cases in which they may have a conflict of interest. 
However, Byron Schlomach, Goldwater Institute Center for Economic Prosperity director, said he sees that there are opportunities for procurement officials to skirt conflict-of-interest requirements, although no concrete evidence of such has come to light.</t>
  </si>
  <si>
    <t>New York Judiciary Law Section 63 (http://codes.lp.findlaw.com/nycode/JUD/3-A/63) ; 
Rules of the Commission on Judicial Nomination, 22 N.Y.C.R.R. Part 7100 (http://nysegov.com/cjn/assets/documents/CJN%20Final%20Rules.pdf)</t>
  </si>
  <si>
    <t>Wisconsin Statutes, Chapter 659, 13.94,(1965) Legislative Audit Bureau, https://docs.legis.wisconsin.gov/1965/related/acts/659.pdf</t>
  </si>
  <si>
    <t xml:space="preserve">Citizens frequently provide input on the budget at public hearings, as do state agency representatives at separate hearings. Individuals may contribute written testimony in their absence, and if they register in advance of the hearing, almost all who request time at the hearing are given the opportunity to be heard. On occasion, a committee will limit the number of people who may testify about a specific topic to ensure that other individuals have time to speak about other topics.
Most of the time, all general assembly members of the relevant budget committee attend the hearings. The director of the Senate Appropriations Committee estimates that at all of the committee's hearings, between 30 and 40 individuals and representatives of organizations testify at hearings.
According to interviewed sources within the state legislature, citizens' input have an impact on their decisions, but there is no media coverage or official statement by a legislator to that end. </t>
  </si>
  <si>
    <t>Wyoming Statutes, Title 9, Chapter 2, Article 20, Section 2003, Department of audit created; director appointed; structure; authority; reporting, 1997 http://legisweb.state.wy.us/statutes/statutes.aspx?file=titles/Title9/T9CH2AR20.htm
“Wyoming Gov. Mead: At-will employment should be consistent,” Jackie Borchardt, Casper Star-Tribune, Sept. 7, 2011</t>
  </si>
  <si>
    <t>The Judiciary reviews laws that are challenged. It does void and has voided illegal or unconstitutional statutes. In the summer of 2014, the State Supreme Court overturned a state law allowing DNA samples to be taken from suspects accused of a felony.
 Justices of the Supreme Court are nominated by the governor and approved by the State Senate, partisan politicians all. But none of the five sitting justices was a political candidate or party official before becoming a justice.</t>
  </si>
  <si>
    <t>The statewide pension plans seem to be following the new laws and spirit of the laws, observers say. No complaints have been raised. Investment managers are allowed to purchase or sell on a spot basis following investment guidelines that formalize investment objectives, policies and procedures. The chief investment officer, an employee of the retirement system answering to its board, communicates decisions of the Investment Committee to managers. A privately hired Investment consultant works independently to offer an outside, third-party perspective.
The independent audit of LASERS found no problems during the past two years.</t>
  </si>
  <si>
    <t>West Virginia Code 3-12-16, Election of State Officers. Complete through 2014.
http://www.legis.state.wv.us/WVCODE/ChapterEntire.cfm?chap=03&amp;art=1&amp;section=16#01</t>
  </si>
  <si>
    <t>Maine's state-run pension fund, the Public Employee Retirement System, or PERS, employs a multi-tiered system of checks and balances to ensure that pension investment decisions are made by experts — and that no individual or entity within the fund is solely responsible for portfolio allocation.
Investments are first simultaneously researched and vetted by both the fund's managers and an independent consultant, who works on behalf of the fund's board of trustees. 
Recommended investments are compiled and presented to the Board of Trustees in regular meetings. The fund's eight trustees then make final decisions (by majority vote) based on the recommendations and research presented by the fund's investment managers and consultants. 
The trustees are vested by law with fiduciary responsibility for the fund's investment decision-making, and the agency itself is constitutionally protected from political interference.
In practice, the three-tiered process is governed by a "Due Diligence Checklist," available in the Appendix the fund's Environmental, Social and Governance Report.</t>
  </si>
  <si>
    <t>There is no automatic review of laws enacted by the Legislature, but lawsuits by people who have standing on the issue – those affected by the law – have prompted a broad range of court action on topics ranging from abortion to redistricting.
A 2013 law effectively closing most of the state’s abortion clinics was struck down by U.S. District Judge Lee Yeakel of Austin, who called it a “brutally effective system of abortion regulation,” but the measure was upheld by U.S. Circuit Court of Appeals for the Fifth Circuit.  The Supreme Court, in an October 2014, ruling, stayed the lower appeals court decision, allowing clinics closed after the appeals court order to reopen.  
An August 2014 ruling by District Judge John Dietz of Austin, now on appeal to the Texas Supreme Court, held that the state’s school finance system violates the Texas Constitution because it is inadequately funded and fails to grant equal access to education.  The ruling came on a lawsuit filed by nearly two-thirds of the state’s school districts after more than $5 billion in education cuts that were later partially restored.</t>
  </si>
  <si>
    <t xml:space="preserve">Citizens, civil society budget experts or academics infrequently provide input at budget hearings, but they can if legislators accept their input to consider. Input at budget hearings are provided mostly by state government officials, such as the state higher education commissioner and the executive director of the state community college board. Legislators focus on what government officials request for their budgets rather than what citizens want. However, there is a general lack of interest from the public on what the Legislature puts into the budget.  </t>
  </si>
  <si>
    <t xml:space="preserve">At the Kentucky Retirement Systems, investment decisions are often driven by the investment staff members, as well as the four outside consultants which the Kentucky Retirement System hired through competitive bidding. The investment staff and consultants make reports and recommendations about investment decisions that the investments committee of the Board of Trustees and the full Board of Trustees of the Kentucky Retirement Systems must approve. 
Those votes are almost always a formality and the staff/consultant's recommendations of engaging in a contract with an investment management firm are rarely challenged or rejected by the board. A review of investment committee meeting minutes shows that the committee agreed with the staff or consultant's recommendation for transactions in 16 instances. Only once did the committee put off a recommendation in order to get more information. That came in the May 6, 2014, meeting as the committee considered investing with a fund called Saturn Acquisition L.P., and the committee requested additional information.
But that was the exception. For instance, in February 2014, media covering the investment industry reported that the Kentucky Retirement System had hired four new firms to handle a total of $1 billion in the systems' assets in international equity funds. According to the minutes from the Feb. 4, 2014, investments committee meeting of the trustees, Kentucky Retirement System staff member Joe Gilbert IV, who is the public equity assets manager, and Tony Johnson, a representative from the  Kentucky Retirement Systems' consulting firm R.V. Kuhns, made the presentation to the committee. It unanimously approved the motion to invest the money with the four international equity funds without challenge or debate, according to the minutes. Sixteen days later at the full Kentucky Retirement Systems board meeting, the full board unanimously accepted the investment committee's report. 
The board also in 2013 unanimously approved increasing the Kentucky Retirement Systems' stake in three hedge funds with the Blackstone, Prisma and Pacific firms by more than $500 million each even though the contents of those funds aren't publicly known, according to the Kentucky Center for Investigative Reporting in 2014. 
The head of the Kentucky Retirement Systems told the Herald-Leader at the time that the investment staff meet with the managers of the potential firms and funds before making their pitches to the board of trustees.  
The Kentucky Retirement Systems' investment policies state that the chief investment officer "or designee is authorized to execute trades on fixed income and equity securities … and to execute proxies for the Board consistent with this policy." The chief investment officer, however, does report to the investment committee of the systems' board of trustees, as well as the executive director of the systems, according to the policy. 
In addition, the Kentucky Retirement Systems' rules prevent more than 15 percent of the retirement fund's total assets to be assigned to a single investment manager. </t>
  </si>
  <si>
    <t>Citizens frequently provide input to the budget debate process with sources stating that their input is considered during the budget decision-making process. Many committees put significant importance in allowing public input, often giving them “the first crack at the testimony table,” said Haveman. 
 Some citizens/advocates, particularly those who were advocating on behalf of lesser-known issues or organizations, did say that their testimony is generally well-heard by legislators but oftentimes their requests aren’t reflected in the governor’s budget, which remains a point of frustration.</t>
  </si>
  <si>
    <t>Rachel E. Stassen-Berger, Capitol bureau chief, Pioneer Press, St. Paul, Minnesota, 4 March 2015, in-person interview.
Dayton dashed from event, avoiding waiting media, Star Tribune, 23 October 2014, http://www.startribune.com/politics/statelocal/280218082.html
Veto Details, Minnesota Legislature, Minnesota Legislative Reference Library, 2015, http://www.leg.state.mn.us/lrl/vetoes/vetodetails.aspx</t>
  </si>
  <si>
    <t>Constitution of Virginia, Article IV, Section 18. Auditor of Public Accounts; http://constitution.legis.virginia.gov/
Office of Inspector General law, 2011. Section 308. http://law.lis.virginia.gov/vacode/title2.2/chapter3.2/section2.2-308/
Virginia Personnel Act, 1950. Section 2901. http://law.lis.virginia.gov/vacode/title2.2/chapter29/section2.2-2901/</t>
  </si>
  <si>
    <t>MLive.com, March 24, 2015, "Gov. Rick Snyder: If Proposal 1 fails, Michigan stays on 'very negative path of much worse roads'                                                 http://www.mlive.com/lansing-news/index.ssf/2015/03/gov_rick_snyder_if_proposal_1.html                                          
The Detroit News, April 2, 2015, "Snyder vows to veto religious freedom bill"http://www.detroitnews.com/story/news/politics/2015/04/02/michigan-religious-freedom-bill/70829810/  
Detroit Free Press, Feb. 11, 2015, "7 key points from Snyder's budget plan"                                            
http://www.freep.com/story/news/politics/2015/02/11/gov-rick-snyder-presents-budget/23228387/ 
Rick Pluta, editor/reporter for Michigan Public Radio, 28-year veteran of the Capitol press corps, phone interview, June 30, 2015</t>
  </si>
  <si>
    <t>Terms of office, RCW 43,01.010, 1965;
http://apps.leg.wa.gov/rcw/default.aspx?cite=43.01.010</t>
  </si>
  <si>
    <t>In Maryland, in law, and in practice, there is no ban on re-employment of civil service employees and they may be accepted back into government employment.  However, there is no recent evidence in the time period of this study to suggest that this is an ongoing problem for the state. No published or other reports that can be found to suggest that this has posed any type of problem, according to the experts interviewed. There is no evidence that convicted felons have been re-employed, and none that sources can recall within the study period.</t>
  </si>
  <si>
    <t>At the House and Senate Appropriations Committees, where nearly all of the budget details are ironed out, lawmakers hear from representatives of corporations, labor unions, associations that represent certain sectors of the economy,  academics and other types of experts. But the process is also open to citizens, with very few limits. Citizens can show up on the day of a committee hearing and provide testimony without any advance notice to the committee chair or members. Comments in writing also are always accepted. In addition, citizens can use the Legislature's website to be put on a notification list that will alert them when action is scheduled on a particular section of the budget that is of interest to them.</t>
  </si>
  <si>
    <t>In 2013 and 2014, there were no cases in which state civil servants were convicted of corruption.
 In one highly publicized case, however, a whistleblower at the Maine Centers for Disease Control (CDC) office complained that she had been pressured to shred working versions of a document related to a controversial contract selection process. A Maine newspaper requested the documents via Maine's Freedom of Access Act, but by then, they had been destroyed. A subsequent investigation by the Office of Program Evaluation and Government Accountability identified a number of irregularities in management's conduct. The employee eventually sued CDC officials under the state's Whistleblower Protection Act. The state and accused CDC officials agreed to settle the case, costing taxpayers nearly $250,000. As part of the settlement, management did not acknowledge any wrong-doing. 
 Shortly thereafter, one of the accused managers, Dr. Sheila Pinette, was assigned a new, senior management role as "Chief Health Officer" in the Department of Health and Human Services. She continues to serve in this position today.</t>
  </si>
  <si>
    <t>Citizens and public interest groups often provide input in the budgetary process in the early stages, prior to the drafting and debate of amendments. Once legislators begin drafting and debating those amendments, however, citizens and advocacy groups have no input and must wait to see if their proposal made it to the final budget draft. 
Noah Berger with the Massachusetts Budget and Policy Center said citizens interested in the budget process can provide input without going to budget hearings simply by calling their state legislator.</t>
  </si>
  <si>
    <t>The Kansas Public Employees Retirement System staff has eight internal investment professionals, who divide primary responsibility for eight asset classes. Those employees work with three external consulting firms and 30 external investment managers. 
All work is overseen by the KPERS chief investment officer who in term reports to the KPERS board of trustees. "It's kind of a combination of all those folks making those decisions," said Terry Forsyth,  a lobbyist for state teachers, the biggest group covered by KPERS. 
The nine-member KPERS board includes five people with professional investment or finance experience. A spokesman for KPERS said decisions about the fund's portfolio are the products of input from many people.</t>
  </si>
  <si>
    <t>Vermont Constitution, Articles 43 and 48, with the latter concerning the election of the auditor, current as of June 2, 2015.
http://legislature.vermont.gov/statutes/constitution-of-the-state-of-vermont/
Auditor Doug Hoffer, personal interview Jan. 21, 2015.
Former Auditor Elizabeth Ready telephone interview Feb. 10, 2015.
Allen Gilbert, Ex. Dir. VT ACLU email Feb. 10, 2015.</t>
  </si>
  <si>
    <t>Lobbyists engaged in lobbying activities before the General Assembly, Office of the Governor or any state agency must file a lobbyist registration. Registration is valid until the end of the calendar year; so lobbyists must reregister annually. 
Lobbyists are required to register on or before the day on which they begin lobbying. The lobbyist is also required to file a statement of the general subjects of legislation in which the lobbyist is or may be interested and a declaration of the numbers of the bills and resolutions and the bill number of study bills, if known, which will be lobbied and on whose behalf they will be lobbying. If any amendments are needed during the period covered by the report, they must be made within one working day after the changes take effect.</t>
  </si>
  <si>
    <t>The State Civil Service has no rule strictly prohibiting the rehiring of state civil servants convicted of corruption. The law requires the immediate dismissal of a state government employee convicted of a felony – whether the charge is for corruption or any other crime. There is no evidence that any state employee was convicted of felony and kept their state job.
Upon completion of a sentence, a person can reapply for a state government position. However, the applicant must report all prior convictions, and at that point the hiring agency official can decide to exclude the applicant for that reason alone. In practice, however, very few, if any, convicted felons are rehired.
The state has been in a hiring freeze for most of the study period, so only a handful of new hires have been employed.</t>
  </si>
  <si>
    <t xml:space="preserve">Under Kansas law, lobbyists must register in any calendar year before engaging in lobbying. The registration expires Dec. 31 of that year. </t>
  </si>
  <si>
    <t xml:space="preserve">While Kentucky does not have an indefinite ban on rehiring civil servants convicted of corruption, there have been no known instances in the reporting period in which a civil servant was hired back by state government after being convicted of or admitting to corruption or bribery charges. 
During the reporting period, one civil servant and one public official pleaded guilty to corruption-related charges. Former Agriculture Commission Richie Farmer, whose last term had expired when he was convicted, is currently serving time in federal prison and is excluded from running for office again. His sister, Rhonda Monroe, had worked as assistant executive director of the Kentucky Registry of Election Finance and was sentenced to five years probation in 2013 for admitting to helping Farmer get around an audit in order to use campaign donations for personal purposes. As part of her sentence, she is prohibited for working for state government for the duration of her probation but not indefinitely. </t>
  </si>
  <si>
    <t>The public can testify but there is substantial doubt that unanticipated public testimony will sway a committee. State agencies come in to justify their budgets, and programs. There are time limits but written testimony can be submitted and can be complete, while oral testimony sometimes getting cut off. Usually the committee hearings are filled with lobbyists and the regular voter is often not present.
In 2015, Senate and House provided their own versions of the budget. But the process is dominated by about 10 people - governor's staff, speaker's staff, senate president's staff, and budget and appropriations committee staff. Most of the negotiations are among four or five people, speaker, senate president, governor and chief of staff.
There is little input by state residents. Their testimony is heard but their input is not deemed to have much effect.</t>
  </si>
  <si>
    <t>Illinois code requires a person or people who is paid to carry out lobbying activities to register annually by January 31 and include name, address, email, entity if hired by one and client.
 (25 ILCS 170/5) 
“Every natural person and every entity required to register under this Act shall annually submit the registration required by this Section on or before each January 31. The registrant has a continuing duty to report any substantial change or addition to the information contained in the registration.”</t>
  </si>
  <si>
    <t>Each lobbyist must file annually with the Indiana Lobby Registration Commission a registration statement under oath, with a registration fee. The fee is $100 if the lobbyist is a nonprofit organization or performs lobbying services for an employer as part of his/her salaried responsibilities. The fee is $200 for all others. 
Each lobbyist must file on or before November 1 or within 15 business days of becoming a lobbyist, whichever is later. Employer and compensated lobbyists must register separately.</t>
  </si>
  <si>
    <t>Idaho Code Section 67-6617 states, “Before doing any lobbying, or within thirty (30) days after being employed as a lobbyist, whichever occurs first, a lobbyist shall register by filing with the secretary of state a lobbyist registration statement.” Specific information is required, along with a $10 fee.
 When there is any change in a lobbyist’s employment status, the lobbyist must notify the Secretary of State of the changes through an amended registration statement within one week of the change. Further, the same section of state law states, “Each lobbyist who has registered shall file a new registration statement, revised as appropriate, on or before each January 10, and failure to do so shall terminate his registration.”</t>
  </si>
  <si>
    <t>No such law exists.
Corroborated by: 
John Dougall. Utah State Auditor, in-person interview on February 26, 2015, Salt Lake City.
Richard Ellis, Utah State Treasurer, in-person intereview April 8, 2015, Salt Lake City.
Steve Allred, Deputy Director, Office of Legislative Fiscal Analyst, email response to questions, April 9, 2015.</t>
  </si>
  <si>
    <t xml:space="preserve">There have been no individuals convicted of corruption since January 2013. The spokesman for the Department of Administration, which includes the Division of Personnel Services, said people convicted of public corruption "are not expressly prohibited" from state employment" but pointed a reporter to K.S.A. 75-2940, which says persons convicted of bribery and other crimes of "moral turpitude" can be banned. In April 2015, a former state drivers license examiner was charged with taking bribes to supply licenses to unqualified people. </t>
  </si>
  <si>
    <t>The Indiana Public Retirement System (INPRS) has a multi-layered investment strategy that appears to have checks and balances within and outside the staff and no one person can make investment decisions. The INPRS's board of trustees delegates day-to-day investment operations to the system's staff, although the nine-member board maintains oversight over the system's assets and determines investment objectives and allocation outlines. 
The governor-appointed board is made up of the state auditor, treasurer, director of the State Budget Agency, two pension fund members appointed by the House of Representative Speaker of the House and two appointed by the Senate President Pro Tempore, one person with experience in economics and finance and another with experience in executive management or benefits management. 
Another layer of oversight is the Pension Oversight Commission, consisting of 12 members: four representatives, four senators and four lay members who must be experts in the areas of finance, investments or pension fund management. Among other duties described in Indiana Code 2-5-12, this commission studies the investment and management practices of the boards of the public retirement funds.
Cases of impropriety by a INPRS board of trustees member could not be found in the media during the period of study. 
The INPRS employs an investment staff, overseen by a chief investment officer and executive director, who monitor and review the decisions of investment managers, external people, banks, insurance companies and businesses hired to manage a portion of the assets of the system under specified guidelines. Also, consultants, who are third-party persons or firms approved by the board, provide advice on investment programs based on their expertise and analysis. 
Kip White, of Covington, an expert lay member of the Pension Management Oversight Commission, said he believes that, ultimately, the investment decisions are made by the INPRS staff, under the direction of the board of trustees, and in consultation with the outside investment managers. 
Sen. Karen Tallian, D-Portage, a member of the Pension Management Oversight Commission, said investment decisions are never made by one person, as the system is set up. Investments are placed in a wide portfolio and all but one of the nine pension funds INPRS oversees are at 80 percent of funding for future liability, a level that is considered excellent. The one fund that's below that level is improving as well, she said.</t>
  </si>
  <si>
    <t>Under Iowa law, employment records are not made public, including discipline and termination records. A Des Moines Register investigation in 2014 found the state government allowed 55 workers who were initially terminated for disciplinary reasons to voluntarily resign or retire and, in some cases, wiped their personnel records. Unemployment records showed some of the workers had committed serious workplace violations, but future employers, potentially within the same government department, could consider the applicant without knowledge of the past wrongdoing, the Register investigation showed. 
Caleb Hunter, head of marketing and communications for the Iowa Department of Administrative Services, noted that the department does have rules that permits it to disqualify individuals who have been terminated for cause. Individuals can be disqualified from just one agency, from a job description or from the entire executive branch. The department has discretion in deciding disqualification and is not required to automatically prohibit individuals from future employment in the state government. In some cases, employees can clear their record if they decide to voluntarily resign or retire, which Hunter said would depend on circumstances.
Efforts to open employee termination records to the public have been suggested in the state legislature, but have not passed. Danny Homan, Council 61 president for the American Federation of State, County and Municipal Employees, said he did not support efforts to open public employee termination and discipline records. "Quite frankly, and very vehemently, I don't believe it is any of the public's business," Homan said. "People have bad days and they screw up. That doesn't make them a bad person, and they shouldn't have that spread all over the front page of the newspaper."</t>
  </si>
  <si>
    <t>Lobbyists must renew their registration biennially, during odd-numbered years, under Hawaii Revised Statutes, Chapter 97, Section 2.5.
 Lobbyists must register within five days of becoming a lobbyist and must report any changes of clients within 10 days. The lobbyist must also report notice of termination if he or she ceases being a lobbyist, under Hawaii Revised Statutes, Chapter 97, Section 2.</t>
  </si>
  <si>
    <t>Sections 321.005, 321.006 and 321.007 of the Texas Government Code, Title 3 (legislative Branch), Chapter 321 (State Auditor) 
http://www.statutes.legis.state.tx.us/Docs/GV/htm/GV.321.htm</t>
  </si>
  <si>
    <t>All sources accessed on Feb. 2, 3, 9, 2015:
Massachusetts Office of the Governor website:
http://www.mass.gov/governor/
interview, Craig Sandler,  General Manager, State House News Service, Boston, MA, by email and telephone, Feb. 2, 3, 2015
News Article:  "Governor Deval Patrick Outlines New Climate Change Plans," Steve Annear, Reporter, Boston Magazine, Boston, MA, January 15, 2014
www.bostonmagazine.com/news/blog/2014/01/15/governor-deval-patrick-climate-change-plan/
Opinion column:   "Sizing up Deval Patrick's Legacy," by Margery Arons-Baron, The Patriot Ledger, December 23, 2014
http://www.patriotledger.com/article/20141223/BLOGS/312239970
News article:  "Obama surprises Deval Patrick by calling into radio show," Igor Bobic, Reporter, The Huffington Post, New York, New York, Dec. 18, 2014
http://www.huffingtonpost.com/2014/12/18/obama-deval-patrick-radio-call_n_6349468.html
News article:  "Patrick delivers forceful speech on migrant children casts shelter for migrants as a moral necessity," by Michael Levenson and Oliver Ortego, Reporter and Correspondent, The Boston Globe, Boston, MA, July 18, 2014
https://www.bostonglobe.com/metro/2014/07/18/patrick-speak-friday-migrant-housing/KNbWL2DTtAO2nTvxGP9ixL/story.html
News article:   MBTA bailout vetoed by Mass. governor for not including enough gas tax increases, Examiner.com; Boston, MA, July 19 2013
http://www.examiner.com/article/mbta-bailout-vetoed-by-mass-governor-for-not-including-enough-gas-tax-increases&gt; 
News article:   "No systemic problems at DCF, Patrick says," 
Commonwealth Magazine, Gabrielle Gurley, Boston, MA, January 27, 2014
From &lt;http://commonwealthmagazine.org/politics/007-no-systemic-problems-at-dcf-patrick-says/&gt;</t>
  </si>
  <si>
    <t>Lobbyist registrations expire on December 31 of each year and must therefore be renewed annually.</t>
  </si>
  <si>
    <t>Investment decisions are made by the Board of Trustees on recommendations by independent experts. The eight-member board includes the director of the state Office of Budget and Finance as an ex-officio member, four members of the system including a teacher and a retiree who are elected by the members of the retirement system, and three public members not in the system appointed by the governor and confirmed by the state Senate, two with financial services experience. All funds are externally managed, so trustees are deciding to invest or not in a manager, and not specific securities or projects.</t>
  </si>
  <si>
    <t>All investment decisions are approved by the board of the Public Employee Retirement System of Idaho, which reviews all recommendations from PERSI’s investment manager. No single individual can direct the fund’s portfolio allocation or specific investment decisions. An investment committee, including one board member and two staff members, reviews investment recommendations before they’re submitted to the full five-member board. The Investment Committee consists of one PERSI board member, currently Jeff Cilek, who is appointed by the chairman of the board; and two PERSI staff members, the Chief Investment Officer, who has been on staff at PERSI since 1990, and one other current investment officer.
 The board also employs an investment consulting firm that it consults in making its decisions. The consulting firm is Callan Associates, Inc., which is based in San Francisco, Calif. Additional private firms monitor equities, real estate investments, and commercial loans.</t>
  </si>
  <si>
    <t>The Employee Retirement System of Georgia and the Teacher Retirement System use in- house investment advisors. They are overseen by boards appointed by the legislative and executive branch. Investment decisions are always made by more than one person. 
In selecting investment firms, the Employee Retirement System prohibits such firms from making any campaign contributions two year prior to being chosen by the system.</t>
  </si>
  <si>
    <t>The judiciary can and does review legislation passed by the General Assembly, but someone has to file a legal action before the courts can get involved. Several of the legal challenges to Tennessee law have been filed in federal court, such as suits involving state constitutional amendments that ban gay marriage and open up the door for greater restrictions on abortion clinics. 
 In December 2014, the Tennessee Supreme Court agreed to take up a challenge to a state law that keeps almost all details of an execution secret. The challenge to the law came from defense attorneys seeking to get information on where the state gets its lethal injection drugs, the chemical composition of the deadly cocktail and the names of the people on the execution team.</t>
  </si>
  <si>
    <t>Interview with Eileen Canzian, Politics Editor, Baltimore Sun by telephone, 3/17/15;
Interview with Michael Dresser, Baltimore Sun veteran political reporter by telephone 3/21/15.
Interview with Bryan Sears, Daily Record, by telephone 3/15/15</t>
  </si>
  <si>
    <t>Steve Mistler, Statehouse Reporter, Portland Press Herald, 18 February 2015, email interview.
Mario Moretto, Politics Reporter, Bangor Daily News, 20 February 2015, email interview.
Christopher Cousins, Politics Reporter, Bangor Daily News, 20 February 2015, email interview.
Letter to Legislative Committee Chairs, Gov. Paul LePage, 12 November 2013,
http://www.maine.gov/tools/whatsnew/attach.php?id=608258&amp;an=1
LePage in fighter jet simulator: ‘I want to find the Press Herald building and blow it up’, Seth Koenig, 9 August 2013, Portland Press Herald, 
http://bangordailynews.com/2013/08/09/politics/lepage-in-fighter-jet-simulator-i-want-to-find-the-press-herald-building-and-blow-it-up/
LePage issues new policy: No more talking to 3 newspapers, Steve Mistler, Portland Press Herald, 18 June 2013,
http://www.pressherald.com/2013/06/18/lepage-spokeswoman/
Gov. LePage takes tax plan to the people, says goal is prosperity for Maine, Steve Mistler, Portland Press Herald, 11 February 2015, http://www.pressherald.com/2015/02/11/lepage-stresses-income-tax-cut-as-tax-tour-hits-westbrook/
LePage takes his reform package directly to taxpayers at public forum in Westbrook, Mario Moretto, 11 February 2015, Bangor Daily News,
http://bangordailynews.com/2015/02/11/politics/lepage-takes-his-reform-package-directly-to-taxpayers-at-public-forum-in-westbrook/
‘It’s complex’: LePage kicks off tour to sell $6.57 billion budget to Maine people, Mario Moretto, Bangor Daily News, 10 February 2015, 
http://bangordailynews.com/2015/02/10/politics/state-house/its-complicated-lepage-kicks-off-tour-to-sell-6-57-billion-budget-to-maine-people/?ref=relatedBox</t>
  </si>
  <si>
    <t>Robert Scott, president of the Public Affairs Research Council of Louisiana, in-person interview, Feb. 21, 2015.
Barry Erwin, president of the Council for a Better Louisiana, in-person interview, Feb. 18, 2015.
New campaigns keep candidates in cocoons, Mark Ballard, The Advocate, Dec. 13, 2014.
http://theadvocate.com/columnists/markballard/11017935-123/political-horizons-new-campaigns-keep 
Bobby Jindal defends budget on MSNBC but isn’t sure how much it costs to attend LSU, Elizabeth Crisp, Politics Blog, The Advocate, Feb. 10, 2015. http://blogs.theadvocate.com/politicsblog/2015/02/10/bobby-jindal-defends-budget-msnbc-isnt-sure-much-costs-attend-lsu/ 
Legislature needs backbone for budget, Quin Hilyer, The Advocate, March 15, 2015. 
http://theadvocate.com/columnists/11830602-55/quin-hillyer-legislature-needs-backbone</t>
  </si>
  <si>
    <t>Courts in South Dakota do not conduct a review of legislation unless it is challenged in a lawsuit. The governor and Legislature can request an opinion on legislation from the Supreme Court, but no evidence could be found of that being done over the study period. If there are legal challenges to passed laws, however, sources confirm that the Supreme Court would take up such a challenge and respond to it.</t>
  </si>
  <si>
    <t>In his three-volume study of the South Carolina Constitution, Professor James Underwood points out that the separation of powers in the state has always been very strong, and that the concept of “judicial review” has been regarded as a suspicious interference in the political process.
Article I, Section 1 of the State Constitution, he points out, explicitly states that “all political power is vested in and derived from the people only…”
Today, the relationship between the legislature and the judiciary is mostly reactive.
“Only if somebody raises it," said State Senator Brad Hutto. "They’re not required to look at or pass every law. If someone challenges the law or the constitutionality of a law, they will look at it, but it has to be raised to them in a specific instance.”
State Senator Vincent Sheheen said judicial review occurs more frequently with the legislative branch rather than the executive.
“The holding of the Supreme Court generally is that all acts of the legislature are presumed to be constitutional, unless on their face they’re otherwise, or unconstitutional,” said State Senator Larry Martin. 
Martin did cite a few cases in recent years when the Supreme Court stepped in. In June of 2012, the court struck from the ballot any candidate for public office who did not file a statement of economic interest at the same time they filed for office. That included one challenger who filed for office around noon, and filed his disclosure form barely 30 minutes later.
“It created, in my view, an unnecessary impression that the court was over there doing our bidding,” said Martin, “because it primarily affected challengers to members of the Legislature. That was the thing that stuck in my craw more than anything. They took a very literal reading of that statute.”
There have also been times over the past twenty years when the court has weighed in over the “single subject rule,” which requires that an initiative address only one issue. That’s been the nub of the matter in a current case – where the General Assembly is being sued by a Greenwood voter over a budget proviso – which will likely come before the court.  
To many, the relationship between the legislative and judicial branches is cozy by nature.
The judiciary, said Lynn Teague of the S.C. League of Women Voters, is "completely dependent on legislature for appointments, reappointments, and budget." 
Martin contends however that the judiciary can also be extremely independent.</t>
  </si>
  <si>
    <t>"As part of the base classes required to certify, public procurement officials are expected to abide by the Executive Branch Ethics Act, which would require them to report any potential conflict of interest to their ethics supervisor, who would then make a determination as to whether the conflict is material or not and whether the procurement official should recuse themself," wrote chief procurement officer Jason Soza, in a Feb. 18, 2015 email as part of this research.
However, at the local level there is at least one example of a procurement official violating city nepotism rules and procurement procedures: Lee Foley, Bethel city manager, "acknowledged that he had violated municipal code," according to a May 10, 2015, report in Alaska Dispatch News. On the state level, Associated General Contractors of Alaska executive director John MacKinnon said he has heard of instances when public procurement officials should have recused themselves but did not. "For example, I know a project that was evaluated, and one of the people on the evaluation team should not have been there. The person definitely had a bias toward one contractor," MacKinnon said. (He declined to name the contractor or procurement officer involved.)</t>
  </si>
  <si>
    <t xml:space="preserve">Eileen Hawley, spokeswoman for Gov. Sam Brownback, telephone interview March 17, 2015.                                                                                                                       
Stephen Koranda, Kansas Public Radio statehouse reporter, telephone interview March 17, 2015.                                                                                                                                                         
Gov. Sam Brownback news release: https://governor.ks.gov/media-room/media-releases/2015/02/10/governor-sam-brownback-issues-executive-orders                         
"Governor Rescinds Executive Order That Offered Protections on Basis of Sexual Orientation," Jonathon Shorman, Topeka Capital-Journal, Feb. 15, 2015: http://cjonline.com/news/2015-02-10/brownback-rescinds-executive-order-offered-protections-basis-sexual-orientation </t>
  </si>
  <si>
    <t>Al Cross, University of Kentucky, director of the Institute for Rural Journalism and Community Issues and columnist for the Louisville Courier-Journal, 20 January 2015, Lexington, Kentucky, phone interview.
Beshear says Kentucky will join Obamacare plan to expand Medicaid, Beth Musgrave and Jack Brammer, Lexington Herald-Leader, 9 May 2013 http://www.kentucky.com/2013/05/09/2634096/beshear-says-kentucky-will-join.html, accessed 20 January 2015.
Ky. can restrict same-sex marriage because they don't produce children, Beshear's attorneys argue, John Cheves, Lexington Herald-Leader, 9 May 2014 http://www.kentucky.com/2014/05/09/3234866/ky-can-restrict-same-sex-marriages.html, accessed 20 January 2015.
Is Beshear v. Conway same-sex marriage clash clarity v. conscience?, Gordon Boyd, WAVE-TV Louisville, Updated: 9 April 2014, http://www.wave3.com/story/24898739/conway-says-tears-were-genuine, accessed 20 January 2015.</t>
  </si>
  <si>
    <t>Alabama Purchasing Director Michael Jones said he is charged with making all final purchasing decisions, and he has not encountered a potential conflict of interest in the years he has been in that position. Purchasing agents do submit recommendations to him. Jones said he recalls a potential conflict of interest issue coming up once. An agent informed him that her husband had an interest in a business that she expected to submit a proposal in an area for which she was responsible. Jones said the agent would have stepped aside in that case, and he would have assigned another agent. In the end, the company did not enter a bid, and so the recusal process was not activated. 
For purposes of conflict of interest, Alabama law considers families as spouses and dependent children.
Employees are barred from having an interest in the purchase of any personal property or contract. Either a conflict or a bribe would be considered personal gain and as such constitute a misdemeanor under Alabama law, according to the Fiscal Procedures Manual. 
Jackie Graham, director of the Alabama Personnel Department, also said she could not recall an employee recusing himself or herself because they had a conflict with a company submitting a bid during the study period, nor does she recall any complaints that employees should have recused themselves in such an instance. Any employee who has a financial connection with a business submitting such a bid should recuse himself or herself from the decision-making process, said John Carroll, who served as acting director of the Ethics Commission in 2014. He said conflicts of interest are more likely to occur at lower levels of government and involve employees and officials who are not well-versed on the law.</t>
  </si>
  <si>
    <t>Judicial Selection in the States: NJ, http://www.judicialselection.us/judicial_selection/index.cfm?state=NJ.
NJ Constitution, Article VI, 1844: http://lis.njleg.state.nj.us/cgibin/om_isapi.dll?clientID=35848922&amp;Depth=2&amp;depth=2&amp;expandheadings=on&amp;hitsperheading=on&amp;infobase=njconst.nfo&amp;record={29}&amp;softpage=Doc_Frame_PG42 
EXPLAINER: HOW DO OUR JUDGES MAKE IT TO THE BENCH IN NEW JERSEY? NJ Spotlight, COLLEEN O'DEA | JUNE 3, 2014:http://www.njspotlight.com/stories/14/06/02/explainer-how-judges-make-it-to-the-bench-in-new-jersey/</t>
  </si>
  <si>
    <t>Sue Dinsdale, executive director, Iowa Citizens Action Network, Feb. 4, 2015, telephone interview
Governor Branstad, YouTube, accessed April 7, 2015
https://www.youtube.com/user/GovernorBranstad/videos
The Register's Editorial: Branstad's commitment to transparency hazy, Register editorial, Des Moines Register, Nov. 14, 2014 http://www.desmoinesregister.com/story/opinion/editorials/2014/11/14/branstad-hazy-transparency/19059973/
Branstad announces new Government Accountability Portal, Jason Noble, Des Moines Register, Oct. 9, 2014  http://www.desmoinesregister.com/story/news/elections/2014/10/09/terry-branstad-government-accountability-portal/16984305/
Branstad names Bill Monroe as “transparency” advisor," William Petroski, Des Moines Register, Feb. 8, 2011 http://blogs.desmoinesregister.com/dmr/index.php/2011/02/08/branstad-names-bill-monroe-as-transparency-advisor</t>
  </si>
  <si>
    <t>Constitution of the State of New Mexico &gt; ARTICLE VI Judicial Department &gt; N.M. Const. Art VI Sec. 35-38. Added on November 8, 1988
http://ballotpedia.org/Article_VI,_New_Mexico_Constitution#Section_35
Constitution of the State of New Mexico &gt; ARTICLE VI Judicial Department, Article VI, sections 8, 28 and 14
http://ballotpedia.org/Article_VI,_New_Mexico_Constitution#Section_6</t>
  </si>
  <si>
    <t>Nevada Judicial Department law, 1909, NRS 2. Section .020, amended 2005.
http://leg.state.nv.us/NRS/NRS-002.html#NRS002Sec020
Phone interview 1/23/15 with Michael Sommermeyer, PIO, Nevada Supreme Court
Phone interview 1/14/15 with Kevin Benson, deputy attorney general representing secretary of state's office.</t>
  </si>
  <si>
    <t>All sources accessed on Jan. 26, 2015:
Massachusetts financial disclosure law setting out powers of state Ethics Commission, Ch. 268B, section 4, as amended by C. 194 of Acts of 2011
https://malegislature.gov/Laws/GeneralLaws/PartIV/TitleI/Chapter268B/Section4
Massachusetts General Laws, c.211c, Section 2(1-2), 1987
http://www.mass.gov/cjc/statute.pdf</t>
  </si>
  <si>
    <t>Section 43 of the Constitution, Biennial elections, 
3 VSA 007, Attorney General, Section 151, Election and term
http://legislature.vermont.gov/statutes/section/03/007/00151
Allen Gilbert, exec. dir. ACLU VT, personal interview, Jan. 6, 2015.
Sec. State Jim Condos,personal interview Jan. 6, 2015
J. Michel, VPIRG Democracy advocate, email Jan. 13, 2015
Laws up to date as of July 27, 2015</t>
  </si>
  <si>
    <t>Constitution of New Hampshire, Article 46, 1784
http://www.nh.gov/constitution/governor.html 
Executive Order 2013-06, State of New Hampshire Office of the Governor, April 23, 2013
http://www.governor.nh.gov/media/orders/documents/eo-2013-06.pdf 
Application and Questionnaire for New Hampshire Judicial Candidates, 2014
https://www.nhbar.org/uploads/pdf/JudicialSelectionApplication.pdf</t>
  </si>
  <si>
    <t>In law, there are limits on political action committees' donations to candidates and to political parties.</t>
  </si>
  <si>
    <t>A 100 score is earned if procurement officials regularly recuse themselves from any action that could confer a financial benefit on them or their immediate family.  
A 50 score is earned if procurement officials occasionally do not recuse themselves from actions that could confer a financial benefit on them or their family. 
A 0 score is earned if procurement officials never or rarely recuse themselves.</t>
  </si>
  <si>
    <t>Maryland Annotated Code, Oct. 2014, General Provisions Article, Title 5, section 104 states who will enforce the ethics law. 5-205 f(2) defined the Ethics Commissions mandate to investigate.  5−401, 402 cites referral to other entities (judicial disabilities and legislative ethics committee, e.g.) Filing requirements: 5-404 Hearing, 5-405 Sanctions http://ethics.maryland.gov/download/general/Ethics%20Law.pdf
The law states that 
Maryland Committee on Judicial Disabilities is governed by the Maryland Rules 2015 MARYLAND 16-8RULES  
TITLE 16. COURTS, JUDGES, AND ATTORNEYS  
CHAPTER 800. MISCELLANEOUS
Md. Rule 16-803-810  http://www.lexisnexis.com/hottopics/mdcode/
Maryland Rules, 16-805, Complaints and Preliminary Investigations (Title 16 Courts, Judges and Attorneys, Section 800 which is entitled "Miscellaneous." ) https://govt.westlaw.com/mdc/Document/NF649EDF0B79211DBB4ACEAAAE7EB7386?viewType=FullText&amp;originationContext=documenttoc&amp;transitionType=CategoryPageItem&amp;contextData=(sc.Default)
Joint Committee on Legislative Ethics The Joint Committee on Legislative Ethics formed in 1972 (Chapter 5, Acts of 1972). The Committee renders advisory opinions and promulgates rules of legislative ethics with respect to conflicts of interest governing members of the General Assembly. These rules apply year-round. It can recommend sanctions, which are then handled by the full House and Senate. 
Maryland Annotated Code Oct. 2014, General Provisions Article, 5-516, 5-518, 5-519-522 http://ethics.maryland.gov/download/general/Ethics%20Law.pdf</t>
  </si>
  <si>
    <t xml:space="preserve">Enrolled Act No. 102, State of Wyoming House of Representatives, March 12, 2015 
http://legisweb.state.wy.us/2015/Enroll/HB0038.pdf
---
Peer Reviwer Sources
Wyomng Statutes, Title 22, Chapter 25, Section 102 (k)(i) and (ii) </t>
  </si>
  <si>
    <t>2013 Wisconsin Act 153 (March 27, 2014), Section 21m. 11.38 (1) (a) 3.
http://docs.legis.wisconsin.gov/2013/related/acts/153/20
Limitations on Contributions Wis. Stat. §11.26(9) 
https://docs.legis.wisconsin.gov/2001/statutes/statutes/11/26
WISCONSIN RIGHT TO LIFE, INC. v. BARLAND 751 F.3d 804 (2014)
http://scholar.google.com/scholar_case?case=17904188190301837931&amp;q=WISCONSIN+RIGHT+TO+LIFE,+INC.+v.+BARLAND+751+F.3d+804+%282014%29&amp;hl=en&amp;as_sdt=6,50&amp;as_vis=1
Young v. Vocke, No. 13-635 (E.D. Wis. May 22, 2014).
https://scholar.google.com/scholar_case?case=3107832050876591518&amp;hl=en&amp;as_sdt=6&amp;as_vis=1&amp;oi=scholarr
---
Peer Reviewer sources:
"State Supreme Court halts John Doe probe looming over Scott Walker's presidential bid" by Steven Verburg, Wisconsin State Journal, July 16, 2015, http://host.madison.com/news/local/govt-and-politics/state-supreme-court-halts-john-doe-probe-looming-over-scott/article_50f22c3b-27c9-5906-92e8-ded75ed50954.html#ixzz3gAENOpoG</t>
  </si>
  <si>
    <t>West Virginia Code 3-8-8(a) Corporate Contributions Forbidden; Exceptions; Penalties; Promulgation of Rules; Additional Powers of State Election Commission. Complete through 2014. http://www.legis.state.wv.us/WVCODE/ChapterEntire.cfm?chap=03&amp;art=8&amp;section=8#08
West Virginia Code 3-8-12(p) WVC3-8-12(f) Additional Acts Forbidden; Circulation of Written Matter;, Newspaper Advertising; Solicitation of Contributions; Intimidation and Coercion of Employees; Promise of Employment or Other Benefits; Limitations on Contributions; Public Contractors; Penalty. Complete through 2014.
http://www.sos.wv.gov/elections/campaignfinance/lawsandinstructions/Pages/AllowableContributions.aspx</t>
  </si>
  <si>
    <t>Montana Code Annotated, title 3, chapter 1, part 10, section 1, 2011, http://leg.mt.gov/bills/2013/mca/3/1/3-1-1001.htm
Montana Code Annotated title 3, chapter 2, part 10, section 1, 1979, http://leg.mt.gov/bills/2013/mca/3/2/3-2-101.htm
Constitution of Montana, Article 7, The Judiciary, 1992, http://leg.mt.gov/bills/mca/CONSTITUTION/VII/8.htm
Montana Code Annotated title 3, chapter 2, part 1, section 2, 2007, http://leg.mt.gov/bills/mca/3/2/3-2-102.htm</t>
  </si>
  <si>
    <t>In practice, public procurement officials recuse themselves from cases in which they may have a conflict of interest.</t>
  </si>
  <si>
    <t>Nebraska State Law 24, Section 810; effective 1963, last amended 1995
 http://nebraskalegislature.gov/laws/statutes.php?statute=s2408010000
Nebraska Revised Statute 24-202, Judges; eligibility, 1979
http://uniweb.legislature.ne.gov/laws/statutes.php?statute=24-202</t>
  </si>
  <si>
    <t xml:space="preserve">No such law exists.
Corroborated by: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Rep. Kraig Powell, Utah House of Representatives, R-Heber City, phone interview March 27, 2015, to Lindon, Utah. </t>
  </si>
  <si>
    <t>Pennsylvania courts — the state's Supreme Court in particular — are not considered models for other states or for the advancement of personal liberties. Their reputation is largely a conservative one, less in the political sense and more for their reluctance to upend the governing power structure. Candidates for judge and justice at all levels are elected and must declare a political party.
Even when Pennsylvania courts decide against those in power or strike down laws passed by the General Assembly, they typically do not break new ground and do not establish precedent that could spread to other states.
Which is not to say that they avoid all matters of import or always rule with those in power. In 2013, for example, the Pennsylvania Supreme Court struck down key portions of a 2012 law regulating one of the state's most controversial industries, oil and gas. And in 2014 a Commonwealth Court judge struck down the state's controversial voter ID, also passed in 2012.</t>
  </si>
  <si>
    <t>Missouri Constitution, 1875, amended 1976, Article V section 21,  http://www.moga.mo.gov/MoStatutes/ConstHTML/A050211.html
Missouri Constitution, 1875, amended 1976, Article V section 25a, http://www.moga.mo.gov/MoStatutes/ConstHTML/A05025a1.html</t>
  </si>
  <si>
    <t>Louisiana Revised Statutes 42:1134E Powers, duties, and responsibilities of the board, passed 1979, effective April 1, 1980, amended 1981, 1993, 1996, 1997, 2004, 2007, 2008, 2010, 2012 and 2014.
 http://www.legis.la.gov/Legis/Law.aspx?d=99239 
 Louisiana Administrative Code. Chapter 8. Investigations, Page 7, September 2014 
 http://ethics.la.gov/Pub/Other/rules.pdf 
 House Bill 1, General Appropriations for Fiscal Year 2015, passed 2014
 http://www.legis.la.gov/Legis/ViewDocument.aspx?d=915624 
 Rule 23, Louisiana Supreme Court under Section 25, Article V of the State Constitution that creates the Judiciary Commission. Louisiana Supreme Court. Amended into new State Constitution 1974. amended in 1975, 1978, 1983, 1996, 1997, 1999, 202, 204, 206, 2007 and 2013.
 http://www.lasc.org/rules/supreme/RuleXXIII.asp</t>
  </si>
  <si>
    <t>17 Vermont Statutes Annotated, Chapter 59, Campaign Finance (2014) 
 http://legislature.vermont.gov/statutes/chapter/17/059
Secretary of State Jim Condos, interview, Jan. 6, 2015.
Guide to Vermont's Campaign Finance Law, 2014, accessed April 17, 2015.
https://www.sec.state.vt.us/media/333336/2014-CF-Guide4-10.pdf
Allen Gilbert, exec. dir. ACLU VT, personal interview, Jan. 6, 2015.</t>
  </si>
  <si>
    <t>Maine Revised Statutes Title 1, Chapter 25, 1008, 1016-F, 1024, 1975.
 http://www.mainelegislature.org/legis/statutes/1/title1ch25sec0.html
 Maine Revised Statutes Title 21-A, Chapter 13, 1004-A, 2003.
 http://legislature.maine.gov/statutes/21-A/title21-Asec1004-A.html</t>
  </si>
  <si>
    <t>No such law exists.
Corroborated by:
Justin Lee, deputy director of elections, Lt. Governor's Office, in-person interview, March 24, 2015, Salt Lake City.
Jenn Gonnely, Executive Director, Utah Chapter of League of Women Voters, in-person interview on February 10, 2015, Salt Lake City. 
Mary Ann Martindale, Executive Director, Alliance for a Better Utah, in-person interview on February 10, 2015, Salt Lake City. 
Source of state policy statement: Campaign Finance Disclosures. Utah Lt. Governors Election Office Web Site, Accessed 19 February 2015, http://elections.utah.gov/campaign-finance/corporate-disclosures.</t>
  </si>
  <si>
    <t>Government Code, Title 4 (Executive Branch),  Subtitle A (Executive Officers), Chapter 405 (Secretary of State), Subchapter A (General Provisions), effective as amended Sept. 1, 1987.  Last accessed, May 4, 2015  
http://www.statutes.legis.state.tx.us/Docs/GV/htm/GV.405.htm
The Texas Constitution, Article 4, Amended Nov. 7, 1995, Last accessed May 6, 2015 
http://www.statutes.legis.state.tx.us/Docs/CN/htm/CN.4.htm
Texas Election Code, Title 3 (Election Officers and Observers, Chapter 31, Subchapter A (Secretary of State), Effective Sept. 1, 1997, Last accessed May 6, 2015
http://www.statutes.legis.state.tx.us/docs/EL/htm/EL.31.htm</t>
  </si>
  <si>
    <t xml:space="preserve">Oregon courts regularly review legislative actions if challenges are raised. For example, the Oregon Supreme Court recently reviewed the pension reform efforts of the Oregon Legislature, ruling in April that the state must honor its financial commitments to retirees unless it becomes insolvent, in spite of legislative pension reform. </t>
  </si>
  <si>
    <t xml:space="preserve">Oklahoma's courts and the Attorney General often review laws passed by the legislature when there's a question of constitutionality. In June  2014, Attorney General Scott Pruitt issued an opinion that lawmakers and the governor had unconstitutionally attempted to divert $7.9 million away from a scholarship fund to cover state budget shortfalls.
In that case, the legislature reversed course based on the AG's opinion without the state Supreme Court intervening. In May 2015, the Attorney General asked the state Supreme Court to rule that it is constitutional to continue displaying a Ten Commandments monument on the grounds of the state Capitol. The monument was authorized by a 2009 state law and has been the subject of lawsuits and public debate. 
In October 2014, an Oklahoma County judge put on hold portions of a law passed to restrict abortion drug use in the state, based on a legal challenge by a reproductive rights group. 
"As we’ve seen in recent years, the judiciary reviews our laws quite frequently and has overturned many of them on constitutional grounds," said Rep. Emily Virgin. 
A 2013 article examined the number of laws being overturned on constitutional grounds in Oklahoma and cited sources who blamed legislative term limits for a spike in the number, saying lawmakers were not as well informed or experience. But several other sources in the report, including the Attorney General's office, stated that there was no data to support the notion of an increase in the number of laws overturned on those grounds. 
The AG's office said it did not track how many hours it spent defending such laws. 
Tulsa World political reporter Randy Krehbiel said sometimes the court and Attorney General may be slow to act, and there have been cases where politics have played a role in the decision. 
It took several years for a federal judge to overturn a voter-approved ban on Sharia law in Oklahoma that was put on the ballot by the state legislature, and in the end, taxpayers were stuck with more than $300,000 in legal bills for defending the lawsuit. </t>
  </si>
  <si>
    <t>Interview: Tom LoBianco, political reporter with The Indianapolis Star, formerly an Associated Press Statehouse reporter, Jan. 20, by email. 
Interview: John Krull, chairman of the journalism department, Franklin College, Franklin, and executive editor of The StatehouseFile, a Statehouse student reporting program.
Indianapolis Star column, “Pence: Why I rejected federal preschool funds,” by Gov. Mike Pence, Oct. 20, 2014. http://www.indystar.com/story/opinion/2014/10/17/mike-pence-rejected-federal-preschool-funds/17438325/
Indianapolis Star column, “Tully: Pence kills bid for $80 million pre-school grant,” by Matthew Tully, Oct. 17, 2014. http://www.indystar.com/story/opinion/columnists/matthew-tully/2014/10/16/tully-pence-rejects-bid-million-preschool-grant/17360919/</t>
  </si>
  <si>
    <t>Public Officers and Employees, Tenn. Code Ann § 8-3-101, 
http://search.mleesmith.com/tca/08-03-0101.html
HISTORY: Code 1858, §§ 194, 812 (deriv. Const. 1834, art. 3, § 17); Shan., §§ 242, 1136; Code 1932, §§ 188, 1903; T.C.A. (orig. ed.), § 8-301.
Election Code, Tenn. Code Ann. § 2-11-201
http://search.mleesmith.com/tca/02-11-0201.html
History: [Acts 1972, ch. 740, § 1; 1979, ch. 267, § 1; T.C.A., § 2-1111; Acts 1984, ch. 728, § 1.]
Tennessee Secretary of State Tre Hargett was elected by the General Assembly to serve in January 2009: http://www.timesfreepress.com/news/local/story/2009/jan/15/tennessee-hargett-elected-secretary-state/203761/ and reelected in 2013: http://tnreport.com/2013/01/09/state-constitutional-officers-re-elected-by-general-assembly-in-joint-session/
Mark Goins, the current Coordinator of Elections, was appointed in February of 2009: 
http://tnsos.org/Press/story.php?item=199
Confirmed by Adam Ghassemi, spokesman for the Secretary of State, on June 18, 2015.</t>
  </si>
  <si>
    <t xml:space="preserve">Kentucky Revised Statutes Chapter 11A, Section 80, 2012 http://www.lrc.ky.gov/Statutes/statute.aspx?id=40157, accessed 7 February 2015.
Kentucky Revised Statutes Chapter 11A, Section 100, 2000 http://www.lrc.ky.gov/Statutes/statute.aspx?id=602, accessed 7 February 2015.
Kentucky Revised Statutes, Chapter 6, Subsection 686, 2000, http://www.lrc.ky.gov/Statutes/statute.aspx?id=356, accessed 7 February 2015.
Kentucky Revised Statutes, Chapter 6, Subsection 691, 2000, http://www.lrc.ky.gov/Statutes/statute.aspx?id=358, accessed 7 February 2015.
John Schaaf, Kentucky Legislative Branch Ethics Commission, assistant director and general counsel, 31 December 2014, Frankfort, Kentucky, phone interview.
John Steffen, Kentucky Executive Branch Ethics Commission, executive director, 23 December 2014, Frankfort, Kentucky, phone interview. 
Jimmy Shaffer, Kentucky Judicial Conduct Commission, executive secretary, 2 February 2015, Frankfort, Kentucky, email interview. 
Kentucky Supreme Court Rules 4.020, 2014, https://govt.westlaw.com/kyrules/Document/NA039A8D0A91D11DA8F5EE32367A250AE?viewType=FullText&amp;originationContext=documenttoc&amp;transitionType=CategoryPageItem&amp;contextData=%28sc.Default%29, accessed 7 February 2015. 
Kentucky Supreme Court Rules 4.030, 2014, https://govt.westlaw.com/kyrules/Document/NA28FF4E0A91D11DA8F5EE32367A250AE?viewType=FullText&amp;originationContext=documenttoc&amp;transitionType=CategoryPageItem&amp;contextData=%28sc.Default%29, accessed 7 February 2015. </t>
  </si>
  <si>
    <t>Illinois Governor's Office, website, accessed April 17, 2015. https://www2.illinois.gov/gov/Pages/default.aspx
Rauner spends 1st full day as governor on ethics, reversal of Quinn actions, Monique Garcia, Rick Pearson, and Ray Long, The Chicago Tribune, Jan. 13, 2015, http://www.chicagotribune.com/news/local/breaking/ct-bruce-rauner-illinois-governor-met-0114-20150113-story.html#page=1 
The Illinois Turnaround agenda packet, accessed May 21, 2015 https://www2.illinois.gov/gov/Documents/CompiledPacket.pdf
Tom Kacich, political reporter and columnist, The News-Gazette, in-person interview , Champaign, Ill. May 15, 2015</t>
  </si>
  <si>
    <t>In 2013, the court upheld the governor's Medicaid expansion in a legal challenge by six state legislators. That same year, the ACLU and others challenged the state budget, alleging state legislators violated the state constitution's ban on laws with more than one subject. That lawsuit is pending. But in 2014, justices turned away a challenge of the constitutionality of the governor's privatized economic development entity, which was approved by state lawmakers, by ruling the challengers - a state senator, a state representative, and 501(c) group - did not have legal standing to even file a lawsuit. Lower courts have ruled that another group, which includes parents, does not have the standing to challenge the state's installation of thousands of electronic slots machines at Ohio horse tracks under the guise of expanding the state lottery, a move to which the legislature acquiesced. The Supreme Court has yet to rule on that case. A federal judge has ruled several times on the state's attempts to execute Death Row prisoners despite attempts by the legislature to help the administration come up with an acceptable method, while another federal judge threw out a law attempting to make it harder for minor parties to access the ballot.</t>
  </si>
  <si>
    <t>No such law exists.
South Dakota Codified Law 3-6D-4(1): http://legis.sd.gov/Statutes/Codified_Laws/DisplayStatute.aspx?Type=Statute&amp;Statute=3-6D-4.
South Dakota Codified Law 12-1-5 (http://legis.sd.gov/Statutes/Codified_Laws/DisplayStatute.aspx?Type=Statute&amp;Statute=12-1-5)</t>
  </si>
  <si>
    <t>While a mechanism exists under Idaho administrative rules for a state employee convicted of corruption to be banned from state employment indefinitely, it is discretionary on the part of the administrator of the Division of Human Resources, and there have been no recent cases of state employees convicted of corruption. So it is difficult to say whether the administrator would typically exercise that option or not.</t>
  </si>
  <si>
    <t>Rebecca Boone, Idaho correspondent, Associated Press; Tuesday, Jan. 6, Associated Press office, downtown Boise
Cynthia Sewell, reporter, Idaho Statesman; vice-president, Idaho Press Club; Friday, Jan. 2, 2015, by telephone
Jon Hanian, press secretary to the governor, interviewed in his office at the Idaho Capitol, Monday, Dec. 29, 2014
Elinor Chehey, League of Women Voters of Idaho, Tuesday, Jan. 13, 2015, by phone
Peter Morrill, vice president, Idahoans for Openness in Government, Tuesday, Jan. 13, 2015, by telephone</t>
  </si>
  <si>
    <t>S.C. Code 7-3-10 (a) (b) (1962)
http://www.scstatehouse.gov/code/t07c003.php
S.C. Code 7-3-20 (1962)
http://www.scstatehouse.gov/code/t07c003.php
E-mail correspondence, Marci Andino, July 14, 2015
Phone interview, S.C. Elections Commission Executive Director Marci Andino, June 8, 2015, and Aug. 3, 2015
Phone interview with S.C. election expert and policy analyst John Ruoff, Principal of The Ruoff Group, August 4, 2015</t>
  </si>
  <si>
    <t>RI General Laws, §17-2-1, General State Officers, regarding the election of the Secretary of State, originally passed in 1901, can be found here:
http://webserver.rilin.state.ri.us/Statutes/TITLE17/17-2/17-2-1.HTM
RI General Laws, §42-8-15, Department of State, regarding the hiring and appointment power of the Secretary of State, can be found here:
http://webserver.rilin.state.ri.us/Statutes/TITLE42/42-8/42-8-15.HTM
RI General Laws, §17-7-3, State Board of Elections, regarding composition of the Board of Elections, originally passed in 1979, can be found here:
http://webserver.rilin.state.ri.us/Statutes/TITLE17/17-7/17-7-3.HTM
RI General Laws, §17-7-4, State Board of Elections, regarding compensation for members of the Board of Elections, originally passed in 1979, can be found here:
http://webserver.rilin.state.ri.us/Statutes/TITLE17/17-7/17-7-4.HTM
RI General Laws, §17-7-6, State Board of Elections, regarding staffing and appropriations for the Board of Elections, originally passed in 1979, can be found here:
http://webserver.rilin.state.ri.us/Statutes/TITLE17/17-7/17-7-6.HTM</t>
  </si>
  <si>
    <t>Malia Zimmerman, Hawaii Reporter, founder and former editor/publisher, Los Angeles, California, 15 January 2015, email
Honolulu Civil Beat, 12 March 2014, http://www.civilbeat.com/2014/03/21440-what-if-the-governor-gave-a-press-conference-and-nobody-showed/
The Most Extraordinary Thing About Neil Abercrombie’s Loss, Neal Milner, Honolulu Civil Beat, 14 August 2014, http://www.civilbeat.com/2014/08/neal-milner-the-most-extraordinary-thing-about-neil-abercrombies-loss/
How Neil Abercrombie Lost Hawaii, editorial staff, The Daily Caller, 11 August 2014, http://dailycaller.com/2014/08/11/how-neil-abercrombie-lost-hawaii/</t>
  </si>
  <si>
    <t>Susan Macmanus, Univeristy of South Florida Political Scientist and Political Analyst, interivewed by phone March 26, 2015
Carol Weissert, Director of the Leroy Collins Institute at Florida State University, interviewed by phone on March 26, 2015
Rick Scott's nonanswers bring national ridicule, Tampa Bay Times, July 16, 2014, http://www.tampabay.com/news/politics/legislature/rick-scotts-non-answers-bring-national-ridicule/2188757
Trevor Aaronsen, journalist and founder of the Florida Center for Investigative Reporting, interviewed by email May 26, 2015
---
Peer Reviewer sources:
Steve Bousquet, "Gov. Rick Scott's new version of FDLE ouster called 'absolutely untrue' by Gerald Bailey," Tampa Bay Times, February 2, 2015.
http://www.tampabay.com/news/politics/legislature/gov-rick-scotts-new-version-of-fdle-ouster-called-absolutely-untrue-by/2216116</t>
  </si>
  <si>
    <t>Phone interview with Tom Crawford, Editor of the Capitol Report, February 20, 2015;
In-person interview with James Salzer, Capitol Reporter, the Atlanta Journal-Constitution, February 16, 2015;
Brian Robinson, Communications Director for Governor Nathan Deal, email interview, February 10 2015.</t>
  </si>
  <si>
    <t xml:space="preserve">Delaware's Board of Pension Trustees has authority to "maintain and invest" state pension funds under Delaware law. There is no requirement that the board include experts in investment policy. The board makes investment decisions.
Delaware law says the pension board must consist of Delaware's Office of Management and Budget Director and Finance Secretary, two gubernatorial cabinet secretaries, and five other appointees of the governor. "At least 2 of the appointed members shall be affiliated with 1 of the major political parties, and at least 2 of the appointed members shall be affiliated with the other major political party. Any person who declines to announce such person's political affiliation shall also be eligible for appointment as a member of the Board," the law says. Delaware's pension board in 2015 included two executives from Pepco Holdings, a former Delaware Transit Corp., a consultant, and the chairwoman, Suzanne Grant, who formerly worked as a senior vice president at Salomon Smith Barney, a wealth management firm. Grant appeared to have substantial wealth management experience. </t>
  </si>
  <si>
    <t>James Dawson, government reporter, WDDE/Delaware NPR affiliate, in-person interview, January 27, 2015; 
Randall Chase, Associated Press Delaware correspondent, in-person interview, January 27, 2015;
Gov. Jack Markell's public schedule, accessed March 23, 2015, http://1.usa.gov/1zN2FSr; 
Amy Cherry, "Markell talks goals in State of the State preview"; January 22, 2015, http://bit.ly/1zN2VAL
Jonathan Starkey, "In final stretch, can Gov. Markell recapture Legislative Hall"; delawareonline.com, January 12, 2015;</t>
  </si>
  <si>
    <t xml:space="preserve">There are no documented cases of civil servants convicted of corruption being hired for government jobs during the study period. Such employees are not barred indefinitely, but are handled on a case-by-case basis. 
 The confidential nature of employment under Hawaii's privacy laws make documentation difficult. However, the Hawaii Supreme court on 16 January 2015 remanded a case back to the Circuit Court on whether the state public hospital system can deny a job applicant a position based on a prior conviction of possessing methamphetamine with intent to distribute. The supreme Court reaffirmed Hawaii law that allows employers to deny employment based on an individual’s conviction record “provided that the conviction record bears a rational relationship to the duties and responsibilities of the position." This would indicate that Hawaii does not prohibit employees convicted of corruption from being hired in the state, as long as there is no rational relationship.
 </t>
  </si>
  <si>
    <t>Florida law establishes that lobbyists must electronically register as such each year. The registration forms can be found at www.floridalobbyist.gov. 
(2) The registrant shall pay an annual registration fee of $25.00 for each principal represented, which will be deposited into the Executive Branch Lobbyist Registration Trust Fund. The fee is payable only once on a calendar year basis and there will be no charge if the lobbyist amends his or her registration to lobby additional agencies on behalf of the same principal.
(4) Any changes to the information provided on the registration form must be reported to the Commission in writing within 15 days.
112.3215 Lobbying before the executive branch or the Constitution Revision Commission; registration and reporting; investigation by commission. (4)— The annual lobbyist registration fee shall be set by the commission by rule, not to exceed $40 for each principal represented.</t>
  </si>
  <si>
    <t>Email exchange Feb. 5, 2015, with John Dankosky, host of "Where We Live," WNPR public affairs radio show.
Email exchanges, Chris Keating, Capitol Bureau Chief, The Hartford Courant, Feb. 4 and June 13, 2015
"In Washington, Malloy burnishes liberal credentials, national leadership role," by Ana Radelat, CT Mirror, Feb. 23, 2015, http://ctmirror.org/2015/02/23/in-washington-malloy-burnishes-liberal-credentials-national-leadership-role/
"Malloy Offers Broad Plan To Offer 'Second Chance' To Nonviolent Offenders," by Daniela Altimari, The Hartford Courant, Feb. 3, 2015, http://www.courant.com/politics/hc-malloy-address-20150203-story.html</t>
  </si>
  <si>
    <t>Press release on comptroller being reelected: http://www.comptroller.tn.gov/repository/NR/20150115WilsonReelected.pdf
Department of Audit statute, Tenn. Code Ann. § 4-3-302
http://search.mleesmith.com/tca/04-03-0302.html
History: [Acts 1937, ch. 33, § 5; mod. C. Supp. 1950, § 255.5; T.C.A. (orig. ed.), § 4-335; T.C.A., § 4-332; modified.]
Comptroller of the Treasury statute, Tenn. Code Ann. § 8-4-109 (a)(2)
http://search.mleesmith.com/tca/08-04-0109.html
History: [Acts 1937, ch. 33, § 73; 1939, ch. 11, § 41; C. Supp. 1950, § 255.73 (Williams, § 255.78); T.C.A. (orig. ed.), §§ 8-408, 8-422; impl. am. Acts 1959, ch. 9, § 14; Acts 1963, ch. 93, § 1; 1979, ch. 151, § 1; T.C.A., § 8-409.]</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</si>
  <si>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Durango Herald statehouse reporter Peter Marcus, in a Dec. 22, 2014 e-mail.
“Raw interview with Gov. Hickenlooper,” March 22, 2013, News9 Denver: http://archive.9news.com/video/default.aspx?bctid=2245963782001 9News KUSA Facebook Post, March 22, 2013, accessed June 5, 2015: https://www.facebook.com/ilike9news/posts/10151490887986077</t>
  </si>
  <si>
    <t>Jim Evans, Governor's Press Office, Sacramento, Feb. 10, 2015, email
Governor's schedules, 2013-14
Press coverage, State of State speech, Budget, January 6-9, 2015
http://www.rtumble.com/archive/15_01_06.htm
http://www.rtumble.com/archive/15_01_09.htm
Press release, "Governor Brown to Discuss Water Issues with Business Leaders Today in Sacramento," Apr. 16, 2015 http://gov.ca.gov/news.php?id=18924
Press release, "Governor Brown Directs First Ever Statewide Water Reductions," Apr. 1, 2015
http://gov.ca.gov/news.php?id=18910
Press release, "Governor Brown to Meet with Water, Environmental and Agriculture Leaders on Drought Today in Sacramento," Apr. 8, 2015
http://gov.ca.gov/news.php?id=18915</t>
  </si>
  <si>
    <t>There are no reports for the study period of any employee convicted of corruption being re-hired by the state. Georgia does allow those who have their citizenship restored by the Parole Board to work in state government.</t>
  </si>
  <si>
    <t>After a 1999 corruption scandal that sent the state treasurer to prison, the General Assembly approved a series of reforms in the State Treasurer's office. Among them was to increase the authority of the 10-member Investment Advisory Council (IAC), which had been created in 1973 but with fewer powers and duties. 
A new statute enacted in 2000 increased the ethical requirements of those serving on the IAC and stipulated that before the state treasurer rewards an investment  contract, the council must approve the recommendation. Today, in monthly meetings, the treasurer and her staff give the council performance updates and make detailed presentations on pending investment issues before members make decisions.
During a treasurer's "lame duck" period, the council is empowered to make "investment decisions on private equity and real estate investments."</t>
  </si>
  <si>
    <t>Lobbyists are required to fill out a two-year registration form on or before Jan. 15 in odd-numbered years -- or to fill out a registration form before beginning to lobby, whichever is later. The biennial requirement reflects the two-year cycle of legislating in Connecticut. 
The General Assembly is a part-time legislature. It meets annually, but its “long” session – when a two-year state budget is passed -- is in odd-numbered years.  In even-numbered years, the General Assembly meets for only three months and makes adjustments to the budget, although other issues are also taken up.</t>
  </si>
  <si>
    <t xml:space="preserve">There are no documented cases of civil servants convicted of corruption being accepted back into government employment. They are not, however, explicitly prohibited by law from doing so.
The State Board of Management refused to answer this researcher's questions. </t>
  </si>
  <si>
    <t>Colorado’s Public Employees Retirement Association (PERA) has a robust staff of highly trained and skilled experts who also rely on the expertise from outside investment consulting firms.
PERA uses in-house investment professionals, manages more than 55 percent of its investments internally, and uses external managers, if needed, who have better resources and expertise in niche markets. “PERA measures external manager results after taking into account management fees,” according to its website. “External and internal managers are held to similar performance standards.”
Because many of the 15 members of the PERA board are invested in the PERA system, and three are gubernatorial appointments, the board by nature could be criticized for not being independent, and those members have a majority of voting power on the board. Nevertheless, according to interviewees, none of the board members have disproportionate influence over decision-making processes.</t>
  </si>
  <si>
    <t>There are no documented cases of civil servants being prevented from obtaining state employment because of a corruption charge in the study period.  Delaware's chief medical examiner was recently convicted of corruption but he was appointed, and not part of civil service. Robert Scoglietti, Director of Policy and External Affairs for the Office of Management and Budget, which oversees state hiring, directed questions to Delaware's Public Integrity Commission, the state's ethics agency. There were no documented cases of civil servants being convicted of corruption in the study period.</t>
  </si>
  <si>
    <t>Lobbyists in Colorado must register on or before July 15 of each year.</t>
  </si>
  <si>
    <t>Fiduciary responsibility rests with the  boards of CalPERS and CalSTRS, the state's two pension systems, whose members are elected, appointed and ex officio. The boards make investment decisions jointly with internal staff and external consultants and no single individual can make decisions.</t>
  </si>
  <si>
    <t>South Dakota Codified Laws, Title 4, Chapter 2, “Department of Legislative Audit,” Section 2, adopted 1943, last amended 1968, http://legis.sd.gov/Statutes/Codified_Laws/DisplayStatute.aspx?Type=Statute&amp;Statute=4-2-2.
South Dakota Codified Laws, Title 4, Chapter 2, “Department of Legislative Audit,” Section 5, adopted 1943, last amended 1968, http://legis.sd.gov/Statutes/Codified_Laws/DisplayStatute.aspx?Type=Statute&amp;Statute=4-2-5.
South Dakota Codified Laws, Title 3, Chapter 6D, “State Civil Service,” Section 4, adopted 2012, http://legis.sd.gov/Statutes/Codified_Laws/DisplayStatute.aspx?Type=Statute&amp;Statute=3-6D-4.</t>
  </si>
  <si>
    <t>Pennsylvania State Constitution, Article IV (The Executive), Section 18 (Terms of office of Auditor General and State Treasurer; number of terms; eligibility of State Treasurer to become Auditor General), 1967
http://www.legis.state.pa.us/cfdocs/legis/LI/consCheck.cfm?txtType=HTM&amp;ttl=00&amp;div=0&amp;chpt=4
Sixty-seven auditor general employees given budget-related layoff notices, Jan Murphy, The Patriot News, 22 May 2013,
http://www.pennlive.com/midstate/index.ssf/2013/05/sixty-seven_auditor_general_em.html
Auditor General-Elect Eugene DePasquale names top staffers, John Micek, The Morning Call, 11 January, 2013, 
http://blogs.mcall.com/capitol_ideas/2013/01/auditor-general-elelct-eugene-depasquale-names-top-staffers.html</t>
  </si>
  <si>
    <t xml:space="preserve">In practice, the pension investment decisions are made by independent experts for the Arizona State Retirement System. Critics of the smaller Public Safety Personnel Retirement System have claimed there was less clarity about decision-making in the past. 
At the Arizona State Retirement System, "investment decisions are made by committee which requires approval and concurrence by both the CIO and Director and is explicitly denoted in the board approved ASRS Governance Handbook," Arizona State Retirement System Communication Manager David Cannella explained. </t>
  </si>
  <si>
    <t>S.C. Code 11-7-45(2005)
http://www.scstatehouse.gov/code/t11c007.php
S.C. Code 1-6-20(2012)
http://www.scstatehouse.gov/code/t01c006.php</t>
  </si>
  <si>
    <t>Independent, outside consultants direct the flow of investment and make decisions regarding hiring and firing investment managers. No single individual is able to direct the fund's portfolio allocation by him or herself.</t>
  </si>
  <si>
    <t>Registration is required within 10 days of becoming a lobbyist, lobbyist employer or lobbyist coalition. Lobbying firms must file a form when adding or deleting clients. Lobbyist registrations must be renewed between November and December of each even-numbered year to coincide with legislative sessions.</t>
  </si>
  <si>
    <t>Both House and Senate money committees set a day or two for individuals and associations to testify about proposed budget cuts and spending decisions being contemplated. Though testimony is taken and overflow rooms are set up, observers question how much input the public actually has in the ultimate decisions made on the budget.</t>
  </si>
  <si>
    <t>In the aftermath of Tropical Storm Irene, in August 2011, the federal government offered emergency food stamp cards to those hit hard by the storm and whose incomes made them eligible for the one-time relief. Nearly 200 state employees applied for and received the cards. Three months after the storm, the state started an investigation, and found that many had misstated their incomes in order to receive the D-SNAP (Disaster Supplemental Nutrition Program) cards. Depending on the number of people in a household, the amount of the cards ranged from $200 to $1,200 (the latter for an eight-person household).
The upshot of the investigation was that all but 15 state employees were disciplined and, according to Linda Yelmini, the head of state labor relations, everyone reimbursed the government. Four people were fired. Nearly 100 were laid off, but, through arbitration, most got their jobs back. According to a report in the Courant, "Those who were reinstated received unpaid suspensions, but did not lose their benefits or seniority — nor did an additional 53 workers who were suspended."  In 2014, state prosecutors said they'd decided not to pursue further action because the amounts of money involved were too small and not worth the office's time.
Apart from the D-SNAP cases, a Connecticut state personnel official said there is no clear-cut state policy on whether the state would rehire an ex-convict, that it would depend on the circumstances. A union official, however, said the state will "not usually" hire back a former worker with a conviction.</t>
  </si>
  <si>
    <t xml:space="preserve">Qualifications required to become one of the nine trustees that compose the Alaska Retirement Management Board -- which oversees the Public Employee Retirement System (PERS) and Teachers Retirement System (TRS) -- are outlined in statute. 
The Administration Commissioner and Revenue Commissioner are automatically appointed as members when they assume their role in the governor's cabinet; two trustees who are members of the general public; one trustee who is employed as a finance officer for a political subdivision participating in either the PERS or TRS system; two trustees who are members of PERS; and two trustees who are members of TRS. 
"Trustees, consulting with staff and advisors, make all decisions on investments and hiring of investment managers and consultants," says Judy Hall, liaison officer of the Alaska Retirement Management Board. Statute requires five members be present for a meeting to be called, which is requisite for such a decision to be made.
Beyond the board, a team of roughly 15 professional investment officers is hired to directly manage investments: "The way our system is governed, the staff for the system the professionals that make the day-to-day management decisions, are investment officers hired by the Treasury Division of the Department of Revenue," says Jerry Burnett, deputy commissioner of the Department of Revenue.
The system is highly-regarded by legislative leadership. "Our pension funds have had phenomenally strong performance," said Rep. Mike Hawker, R-Anchorage, a seven-term legislator who previously chaired the Finance and Ways and Means committees. "We almost never have any reason to question their effectiveness or efficiency." </t>
  </si>
  <si>
    <t>In Kentucky, citizens have several ways to provide input to lawmakers during the process. They can call, email or send letters to legislators, including ones on the Appropriations and Revenue Committee. They also can meet with legislators and testify during subcommittee and committee meetings. Many of the Appropriations and Revenue subcommittees not only meet when the General Assembly is in session from January through April 15 but also meet during the interim period from June until the start of the next session in January. 
Legislators do take input from citizens and groups into consideration when crafting the budget. For instance, during a February 2014 meeting, library leaders and health department officials made the Senate Appropriations and Revenue Committee aware of a provision in the governor's budget proposal could have the unintended consequence of raising fees on them. But simply eliminating the provision would have negative consequences on the county Property Valuation Administrators. So legislators had to figure out a work-around to lessen the blow on all of the groups. 
It is, however, much more difficult for citizens and even registered lobbyists to add input during the final budget discussions between House and Senate leaders and negotiators, which is often done in marathon overnight sessions, usually behind closed doors. During that part of the process, changes are being made so fast and out of the public eye, making it difficult for citizens, the media and lobbyists to figure out how the budget is changing let alone provide input.</t>
  </si>
  <si>
    <t>Oregon Revised Statutes Chapter 297 - Audits of Public Funds and Financial Records, Section 297.010 (1985).
https://www.oregonlegislature.gov/bills_laws/lawsstatutes/2013ors297.html</t>
  </si>
  <si>
    <t>Lobbyists must re-register by January 15 of each year.</t>
  </si>
  <si>
    <t>Ohio Constitution, Article 3, Chapter 2, Section 1: http://www.sos.state.oh.us/sos/upload/publications/election/constitution.pdf 
Ohio Revised Code 117.02, Election, term, 1985: http://codes.ohio.gov/orc/117.02 
The current auditor's senior staff, all appointed by him: https://ohioauditor.gov/about.html</t>
  </si>
  <si>
    <t>Oklahoma Constitution, Article 6, section 4 
http://oklegal.onenet.net/okcon/VI-4.html
74 O.S. chapter 8, section 212
http://www.oscn.net/applications/oscn/DeliverDocument.asp?CiteID=101536</t>
  </si>
  <si>
    <t>All investments for the Retirement Systems of Alabama are managed internally. The Boards of Control for the Teachers’ Retirement System and the State Employees’ Retirement System, which form the RSA, set the general investment policies to be followed. 
The investment adviser each quarter drafts an investment strategy. That strategy is presented to the Investment Committees of each board. Members of those committees may question any investment purchase, in which case the purchase is not made until there is agreement on whether to go forward.
The lion’s share of the RSA’s investments is held in equity funds, and the purchases are handled routinely. Analysts assigned to various economic sectors make recommendations to a portfolio manager, who signs off on the investments. Analysts and managers are state employees, though they are not members of the Merit System, the state’s civil service. 
It’s the bigger single investments that are more likely to provoke conversation. For instance, RSA bankrolled the Robert Trent Jones Golf Trail in Alabama, as well as investing in several office buildings and hotels built in and out of the state.  David Bronner, the RSA’s chief executive director, drives many of those investment choices, but ultimately it is up to the Boards of Control to approve or reject his plan. Bronner and the board have come under fire in recent years because some of those local investments have had less than average returns. Bronner has defended the choices as good long-term investments and has said that the RSA plays a role as an economic driver in the state. What’s good for Alabama’s economy will benefit the retirement systems in the long run, he’s said.
Two state employees filed suit against Bronner and the Boards of Control alleging that philosophy violated the “Prudent Man Rule” set out in state law. The employees, who sought to pursue a case on behalf of all state works, alleged that RSA officials were not doing their fiduciary duty if they made an investment they believed would not bring the highest return possible. The Alabama Supreme Court in 2014 dismissed that suit on technical grounds, citing sovereign immunity and separation of powers.</t>
  </si>
  <si>
    <t>Executive Officers (1897 amended 1985) NC GS 147-4; http://www.ncleg.net/EnactedLegislation/Statutes/HTML/BySection/Chapter_147/GS_147-4.html</t>
  </si>
  <si>
    <t>North Dakota Constitution, Article V, § 2, 1997, http://www.legis.nd.gov/constit/a05.pdf.
North Dakota Century Code, § 44-03-01, 1877 to 1999, http://www.legis.nd.gov/cencode/t44c03.pdf
NDCC, § 54-44.3-20(1), http://www.legis.nd.gov/cencode/t54c44-3.pdf.
NDCC, § 54-44.3-12(e), 1975 to 1997, http://www.legis.nd.gov/cencode/t54c44-3.pdf.
NDCC, § 54-44.3-12.2, 1979 to 2009, http://www.legis.nd.gov/cencode/t54c44-3.pdf.</t>
  </si>
  <si>
    <t>Comptroller: N.J.S.A. 52:15C- 5, 21 N.J.S.A. 52:15B-7 (2007): http://nj.gov/comptroller/doc/statute.pdf 
Auditor (Amended 1948, c.29, s.2; 1971, c.211, s.14; 2006, c.82, s.1.): http://law.justia.com/codes/new-jersey/2013/title-52/section-52-24-4 
NJ Constitution (1844), Article VII, Section I, Paragraph 6: http://www.njleg.state.nj.us/lawsconstitution/constitution.asp</t>
  </si>
  <si>
    <t>A 100 score is earned if all investment decisions affecting how the state-run pension fund's assets are allocated and managed (if contracting with outside managers or firms) are always made by a group of independent experts. No single individual is ever able to direct the fund's portfolio allocation by him/herself.
A 50 score is earned if most but not all investment decisions are made by a group of independent experts and/or occasionally certain types of investments may be made by a single individual without oversight from others.
A 0 score is earned if investment decisions are frequently made by a single individual with little or no oversight from others.</t>
  </si>
  <si>
    <t>Lobbyists are not required to file a registration form on an annual basis, but they are required to file a registration form each time they begin working for an entity that is paying them to lobby. 
Any entity that is paying lobbyists to lobby on their behalf is required to file an annual report.</t>
  </si>
  <si>
    <t>NMSA &gt; CHAPTER 8 Elected Officials &gt; ARTICLE 6 State Auditor, Treasurer and Secretary of Finance and Administration &gt; 8-6-1. [Treasurer and auditor; offices; bonds.] (1905) 
http://public.nmcompcomm.us/nmnxtadmin/NMPublicLink.aspx?jd= 8-6-1</t>
  </si>
  <si>
    <t>New York Constitution, Article V, Section 1, including amendments effective January 1, 2014. https://www.dos.ny.gov/info/constitution.htm;
Civil Service Law Section 75, no date available, http://codes.lp.findlaw.com/nycode/CVS/V/B/75;
Matthew Sweeney, Office of the New York Comptroller, Assistant Communications Director, March 3, 2015, email</t>
  </si>
  <si>
    <t>Max Brantley, Senior Editor Arkansas Times, January 20, 2015, telephone interview. 
Matt DeCample, spokesman for Gov. (and AG) Mike Beebe  (2003-2014), Janurary 21,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“Experts: Broadband can reach schools with existing funds,” Steve Brawner, Talk Business, August 11, 2014. 
http://talkbusiness.net/2014/08/experts-broadband-can-reach-schools-with-existing-funds/
“Gov. Asa Hutchinson asks legislature to fund Arkansas private option for Medicaid expansion through end of 2016,” David Ramsey, Arkansas Times, January 22, 2015.  http://www.arktimes.com/ArkansasBlog/archives/2015/01/22/gov-asa-hutchinson-announcing-position-on-arkansas-private-option-for-medicaid-expansion</t>
  </si>
  <si>
    <t>New Hampshire Statutes, Title I, Chapter 14:30 “Appointment and Compensation," 1969
http://www.gencourt.state.nh.us/rsa/html/I/14/14-30.htm
Confirmed with Stephen Smith, Audit Division of Legislative Budget Assistant, Director of Audits, Feb. 11, 2015, Lowell, Mass., phone
Confirmed with Jeffry Pattison, Legislative Budget Assistant, January 30, 2015, Lowell, Mass., phone</t>
  </si>
  <si>
    <t>Lobbyists must register initially before engaging in any paid lobbying practices, and annually the registration form must be renewed. Both lobbyists and employers of lobbyists must take a training course each year. "The commission may not renew lobbying credentials until this provision is complied with," A.S. 24.45.041(f) states.</t>
  </si>
  <si>
    <t>Nevada Revised Statutes 218F.100, Legislative Counsel Bureau, Organization and Personnel, 1953
https://www.leg.state.nv.us/NRS/NRS-218F.html
Nevada Revised Statutes 353A.045, Internal Accounting and Administrative Control, Division of Internal Audits, Duties of Administrator, 1995, http://leg.state.nv.us/NRS/NRS-353A.html</t>
  </si>
  <si>
    <t>Lobbyists in Alabama are required to file registration forms every year by Jan. 31. 
The forms must include the registrant's full name and business address along with a list of categories of subjects on which the lobbyist intends to communicate with a member of a legislative body. The lobbyist also is required to file a supplemental form if any substantial changes are made to that information. They also must file a statement with the commission when they stop lobbying. 
Principals also are required to sign the forms and attest that compensation is not dependent on passage of a measure.</t>
  </si>
  <si>
    <t>Citizens certainly can and do, at times, speak at budget hearings at the state legislature, but their participation is dwarfed in comparison to that of paid lobbyists who are routinely contacting key legislators responsible for the budget.
 "Ninety-five percent of the input in the budget is professional, either lobbyists or people involved in the process one way or the other," said John Ketzenberger, executive director of the Indiana Fiscal Policy Institute. "The public is able to testify, but won't likely have meaningful input." Individual citizens' best chance of influence or talking with legislators about the budget is at the public Third House meetings legislators have periodically in their districts to hear from constituents, Ketzenberger said. 
 Public interest groups representing citizens, such as Citizens Action Coalition, sometimes provide input on the budget, more so than individual citizens, said Ray Scheele, political science professor and co-director of the Bowen Center for Public Affairs. But he agreed that it's the paid lobbyists representing universities, law firms, businesses and other entities who do the lion's share of the lobbying on the budget. 
 While the budget adoption process is pretty transparent, he said, most of the substantive debate occurs behind closed doors during the decision-making process. Legislators convene "conference committees" to iron out differences between House and Senate passed versions of the budget, but actually the meaningful discussions take place in private, he said. 
"Negotiations are all behind closed doors, and I think that's a real weakness in the process," Ketzenberger said. "Negotiations should happen at the Ways and Means and Senate Appropriations committees."</t>
  </si>
  <si>
    <t>March 11 phone interview with Gregg Erickson, founder of the Alaska Budget Report and Erickson &amp; Associates, former Director of Research at the Alaska Legislature; 
March 13 interview in Anchorage with Tim Bradner, former lobbyist for BP and Standard Oil of Ohio, legislative reporter for three decades;
Gov. Bill Walker's schedule as provided by KTUU public records specialist Angela Hull on Jan. 30, 2014, (http://ak-pipeline.com/?p=6966); 
June 2, 2015, in-person interview with Kyle Hopkins, former Anchorage Daily News reporter and current KTUU digital director</t>
  </si>
  <si>
    <t>Nebraska Constitution, Article II, Section 1, 1875
http://nebraskalegislature.gov/laws/articles.php?article=II-1
Nebraska Constitution, Article IV, Section 1, 1875
http://nebraskalegislature.gov/laws/articles.php?article=IV-1</t>
  </si>
  <si>
    <t>Joe Kanefield, former general counsel to Arizona Gov. Jan Brewer, telephone interview, 1/28/2015
Brewer leaves complicated legacy, Jeremy Duda, Arizona Capitol Times, December 29, 2014, Accessed May 6, 2015
http://azcapitoltimes.com/news/2014/12/29/arizona-gov-jan-brewer-leaves-complicated-legacy/
Ducey budget committee includes key Brewer staffers, Jeremy Duda, Arizona Capitol Times, November 17, 2014, Accessed May 6, 2015
http://azcapitoltimes.com/news/2014/11/17/az-doug-ducey-budget-committee-includes-key-jan-brewer-staffers/</t>
  </si>
  <si>
    <t>Citizens are able to provide input at budget hearings when they are held but there's no indication of how much impact their input has on final decisions. 
As Illinois struggles with mounting debt, declining revenues and unfunded pensions, a proposal by Gov. Bruce Rauner to slash human services by $400 million has drawn out steep criticism from citizens and groups across the state. 
A senate hearing in March drew dozens of people who spoke about the effect of the cuts on their lives. 
A month later, the Senate approved a bill to allow the governor to use $26 million of money from other funds to help restore some of the cuts, but the legislation faces opposition. 
The Future Fiscals Project reports that when the legislature holds hearings around the state, it's very easy for citizens to provide input.
But because to many budget decisions are made in private, their input has very little impact.</t>
  </si>
  <si>
    <t>Bob Kuchera, Employee representative, Wyoming Public Employees Association, May 7, 2015, phone. 
Wyoming page, National Association of State Retirement Administrators website, May 11, 2015, http://www.nasra.org/wy
Wyoming Retirement System Summary 2014, Wyoming Retirement System website, 2014,
http://retirement.state.wy.us/home/reports.html</t>
  </si>
  <si>
    <t>Kim Chandler, The Associated Press, Alabama state government reporter, April 1, 2015, telephone interview. 
Mike Cason, al.com, state government reporter, April 12, 2015, telephone interview.
“Gov. Robert Bentley declines further comment on UAB football,” Mike Cason, reporter, al.com, Dec. 8, 2014. http://www.al.com/news/index.ssf/2014/12/gov_robert_bentley_declines_fu.html, May 3, 2015.
Newsroom, The Office of Alabama Governor Robert Bentley, various bylines and dates. http://governor.alabama.gov/newsroom/, May 3, 2015.</t>
  </si>
  <si>
    <t>In practice, pension investment decisions are made by independent experts.</t>
  </si>
  <si>
    <t>Craig Slaughter, director of the West Virginia Investment Management Board, in a telephone interview from his office in Charleston WV on Jan. 29,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t>
  </si>
  <si>
    <t>Generally, the governor gives reasons for his policy decisions. 
Gov. Matt Mead’s office issues press releases after big issues and decisions, but doesn’t put them out for everything he does, said communications director David Bush. 
During the legislative session, the governor has regular press conferences and opens up the floor for questions at most public events. For example, Mead originally opposed expanding Medicaid because of the Affordable Care Act’s rollout but then changed his mind and urged lawmakers to support the expansion to cover thousands of low-income residents.</t>
  </si>
  <si>
    <t>Vicki Hearing, Communications Manager, State of Wisconsin Investment Board, email interviews Feb. 16, 18, and 20, 2015.
Legislative Audit Bureau report, SWIB, July 2014, http://legis.wisconsin.gov/lab/reports/14-9highlights.pdf
State of Wisconsin Investment Board, Placement Agent Policy, accessed on 3/3/3015,
http://www.swib.state.wi.us/private_equity.pdf
State of Wisconsin Investment Board, WRS Performance 2014, accessed on 3/3/2015, http://www.swib.state.wi.us/performance.aspx
State of Wisconsin Investment Board, WRS Opportunities, accessed on 3/3/3015,
http://www.swib.state.wi.us/opportunities.aspx
US Securities and Exchange Commision, June 30, 2010, accessed on 3/3/3015,
http://www.sec.gov/news/press/2010/2010-116.htm</t>
  </si>
  <si>
    <t>The Election Code, 1937, Article II (The Secretary of the Commonweatlh), Section 201 (Powers and Duties of the Secretary of the Commonwealth), http://www.legis.state.pa.us/cfdocs/legis/LI/uconsCheck.cfm?txtType=HTM&amp;yr=1937&amp;sessInd=0&amp;smthLwInd=0&amp;act=320&amp;chpt=2
Organizational Chart for the Secretary of the Commonweath, published by the Legislative Reference Bureau, accessed June 23, 2015
http://www.portal.state.pa.us/portal/server.pt?open=512&amp;objID=717&amp;PageID=224827&amp;mode=2&amp;contentid=http://pubcontent.state.pa.us/publishedcontent/publish/cop_general_government_operations/oa/oa_portal/omd/p_and_p/organization_charts/items/state.html
Sara Mullen, associate director of communications for the PA ACLU, 7/9 April 2015, interview by email.</t>
  </si>
  <si>
    <t>Some reporters say that Gov. Walker is very accessible to reporters and typically takes all types of questions after his various events. Some reporters may be dissatisfied whether he actually answers those questions directly versus talking around them. 
Critics say Governor Walker does not hold regular press conferences. "And during the picketing and protesting over Act 10, the department of administration was notoriously hard to reach for its rationale for limiting First Amendment rights in the Capitol," said Matt Rothschild, executive director of the Wisconsin Democracy Campaign. 
Laurel Patrick, Walker's press secretary, doesn't say Walker holds regularly scheduled press conferences. But, she says, "Governor Walker regularly holds media availabilities at his public events where he takes questions from media on all topics of the day or of interest."</t>
  </si>
  <si>
    <t>North Dakota courts have taken on politically sensitive legislation during the study period. Typically they are the result of lawsuits not the court challenging laws on its own.
A recent example is the court's ruling on a 2011 state law limiting drug-induced abortions. Three of five state Supreme Court justices said in October 2014 that the law is unconstitutional but a fourth justice was needed to strike down a law. The suit was brought against the state by the Red River Women's Clinic, which provides abortions in Fargo, N.D.
In recent years, the state has become a battleground for abortion restrictions. The 2011 law was one of several that the Republican-dominated Legislature passed restricting abortions. In 2013, lawmakers passed laws banning abortions for the purposes of gender selection and genetic abnormalities, banning abortions if the fetus has a heartbeat and requiring doctors who perform abortions to have access to nearby hospitals. November 2014, voters defeated Measure 1, a right-to-life amendment to the state constitution, following a barrage of political ads.
That a majority of justices disagreed with the 2011 law suggests that the court can be nonpartisan balance to the Legislature. The justices are all elected in what is a largely conservative, Republican-dominated state.</t>
  </si>
  <si>
    <t>Reasons for policy decisions are usually explained if a reporter at a news conference or bill signing questions the governor or other cabinet officials, but the explanations usually aren't volunteered.
  Phil Kabler, statehouse correspondent for the Charleston Gazette, said “they don’t issue white papers explaining the issue and why they took a specific action.”
  Following all press conferences, public events and announcements, the governor is available for unrestricted media availability. Such events happen several times a month. For example, Gov. Tomblin held a ceremonial bill signing for the craft brewing beer bill and explained his support on May 11, 2015.</t>
  </si>
  <si>
    <t>Texas Election Code, Chapter 253.  Restrictions on Contributions and Expenditures.  Section 253.002(b)
Effective as amended, Sept. 1, 1987.  Accessed, May 5, 2015
Section 253,100, Effective as amended, Sept. 1, 2003, Accessed May 5, 2015
http://law.justia.com/codes/texas/2005/el/015.00.000253.00.html
Natalia Ashley, executive director, Texas Ethics Commission, telephone interview, Jan. 2, 2015 
Campaign Finance Guide for Candidates and Officeholders Who File with the Texas Ethics Commission.  Accessed Jan. 5, 2015
http://www.ethics.state.tx.us/guides/COH_state_guide.htm
Texas Ethics Commission:  Campaign Finance Guide for Political Committees.  Accessed Jan. 5, 2015
http://www.ethics.state.tx.us/guides/pac_guide.pdf
Texas Appeals Court Upholds DeLay Reversal, Associated Press, Oct. 1, 2014 
http://bigstory.ap.org/article/53753ad8b68b42baa060c817a403c8ca/texas-appeals-court-upholds-delay-reversal</t>
  </si>
  <si>
    <t>Campaign Financial Disclosure Act of 1980, Tenn. Code Ann. § 2-10-102(1)(A)
 http://search.mleesmith.com/tca/02-10-0102.html
 Campaign Contribution Limits Act of 1995, 2003, Tenn. Code Ann. § 2-10-302(b)(1)
 http://search.mleesmith.com/tca/02-10-0302.html
 Campaign Contribution Limits Act of 1995, 2003, Tenn. Code Ann. § 2-10-302(b)(2)
 http://search.mleesmith.com/tca/02-10-0302.html
 Campaign Contribution Limits Act of 1995, 2003, Tenn. Code Ann. § 2-10-302(c)(1)(A)
 http://search.mleesmith.com/tca/02-10-0302.html
 Campaign Contribution Limits Act of 1995, 2003 Tenn. Code Ann. § 2-10-302(c)(1)(B)
 http://search.mleesmith.com/tca/02-10-0302.html
 Campaign Contribution Limits Act of 1995, 2011, Tenn. Code Ann. § 2-10-302(d)(1)
 http://search.mleesmith.com/tca/02-10-0302.html
 Registry of Election Finance Contribution Limit Changes 2015/2016: http://www.state.tn.us/tref/Campaign%20Finance%20Limit%20Changes%20for%202015%20and%202016.pdf
 Drew Rawlins, executive director of the Tennessee Bureau of Ethics and Campaign Finance, confirmed in a phone interview on Jan. 29, 2015 that there are no limits on corporate donations to political parties.
---
Peer Reviewer Sources:
Confirmed with Drew Rawlins, executive director of the Bureau of Ethics and Campaign Finance 741-7959 via phone call June 23, 2015.</t>
  </si>
  <si>
    <t>The state courts take on issues of constitutionality of the laws. They do not depend on the legislature for review. In a recent case a three-judge panel led by a Wake County Superior Court judge, ruled for the governor and against the legislature on a separation of powers matter regarding appointments to three state commissions. The judge said the governor, not the General Assembly, has the power to appoint members of the commissions because they are administrative or executive in character. The panel described some of the General Assembly's arguments as  "borderline specious."</t>
  </si>
  <si>
    <t>In law, citizens have a right of appeal if access to government information is denied.</t>
  </si>
  <si>
    <t>Although New York's judiciary has not reviewed particularly politically sensitive cases since 2013, experts say they don't believe the courts would be unwilling or unable to do so. The judges of the state's highest court, the Court of Appeals, are appointed by the governor and confirmed by the Senate, but longtime court watchers say the appointments have had no apparent effect on court decisions.
 There have been no high-profile decisions by the Court of Appeals in recent years to review or not to review a politically sensitive case. The court has been willing in the past to review worthy cases brought to it through lawsuits.</t>
  </si>
  <si>
    <t xml:space="preserve">Wisconsin Public Records Law Wis. Stat. 19.37(1) 1981
http://docs.legis.wisconsin.gov/1981/related/acts/335 
                                                                                       </t>
  </si>
  <si>
    <t>South Dakota Codified Laws, Title 12, Chapter 27, Section 9, adopted 2007, amended 2011, http://legis.sd.gov/Statutes/Codified_Laws/DisplayStatute.aspx?Type=Statute&amp;Statute=12-27-9
South Dakota Codified Laws, Title 12, Chapter 27, Section 18, adopted 2007, last amended 2011, http://legis.sd.gov/Statutes/Codified_Laws/DisplayStatute.aspx?Type=Statute&amp;Statute=12-27-18</t>
  </si>
  <si>
    <t>Iowa Code Chapter 68B.32A(9)  "Government Ethics and Lobbying — Duties of the board," Code of Iowa updated as of January 2015,
https://www.legis.iowa.gov/docs/code/2015/68B.pdf
Iowa Code Chapter 68B.32D "Government Ethics and Lobbying — Penalties — Recommended actions," Code of Iowa updated as of January 2015,
https://www.legis.iowa.gov/docs/code/2015/68B.pdf
Iowa Code Chapter 68B.31  "Government Ethics and Lobbying — Legislative ethics committee," Code of Iowa updated as of January 2015,
https://www.legis.iowa.gov/docs/code/2015/68B.pdf
Disciplinary Action, Iowa Judicial Qualifications Commission, accessed April 21, 2015
http://www.iowajqc.gov/disciplinary_action/</t>
  </si>
  <si>
    <t>Judicial review of agency actions, RCW 42.56.550, revised 2011
 http://apps.leg.wa.gov/rcw/default.aspx?cite=42.56.550
 Review of agency denial, RCW 42.56.530, 1992
 http://apps.leg.wa.gov/rcw/default.aspx?cite=42.56.530
 Public records officers, RCW 42.56.580, 2007
 http://apps.leg.wa.gov/rcw/default.aspx?cite=42.56.580</t>
  </si>
  <si>
    <t>Campaign contribution limits and restrictions. SC Code 8-13-14 (1991); http://www.scstatehouse.gov/code/t08c013.php
Restrictions on campaign contributions received from political parties; exception for multi-candidate promotions. SC Code 8-13-1316 (1991); http://www.scstatehouse.gov/code/t08c013.php
Definitions Section 8-13-100 (24) (1991); http://www.scstatehouse.gov/code/t08c013.php
U.S. District Court decision, South Carolina Citizens for Life v. Krawcheck, 759 F. Supp. 2d 708 - Dist. Court, D. South Carolina 2010; http://scholar.google.com/scholar_case?case=14075020301560886732</t>
  </si>
  <si>
    <t>§16.70-16.78, Wis. Stats., apply to all general purchasing of goods and services by agencies and campuses, http://docs.legis.wisconsin.gov/statutes/statutes/16/IV/70
ADM 5-11 and 50, Wisconsin Administrative Code, define purchasing and competitive bidding policies
http://docs.legis.wisconsin.gov/code/admin_code/adm/50.pdf
The State Procurement Manual sets forth detailed procurement policies and procedures
http://vendornet.state.wi.us/vendornet/vguide/ProcurementDeskGuide.pdf</t>
  </si>
  <si>
    <t>Indiana Code 4-2-7-3, 4, duties, criminal investigation, powers, civil, criminal actions, recommendations of inspector general; https://iga.in.gov/legislative/laws/2014/ic/titles/004/.
 Indiana Commission Judicial Qualifications, Indiana Constitution, Article 7, Section 9; https://iga.in.gov/legislative/laws/const/. 
 Indiana Commission on Judicial Qualifications, Indiana Code 33-38-13; https://iga.in.gov/legislative/laws/2014/ic/titles/033/. 
 Indiana Code 2-2.2; House Enrolled Act 1002, state ethics code for House and Senate members, https://iga.in.gov/legislative/2015/bills/house/1002#document-9fc5d9f8.</t>
  </si>
  <si>
    <t>State courts frequently review and void illegal or unconstitutional laws. For example, in 2014 the state Supreme Court upheld a controversial property tax law; In 2013, it upheld a move by the state legislature to cut some public employee retirement benefits.</t>
  </si>
  <si>
    <t>Article 6, Section 150 of the Mississippi Constitution; Judiciary; Eligibility requirements for Supreme Court judges http://www.sos.ms.gov/Education-Publications/Documents/Downloads/Mississippi_Constitution.pdf
Article 6, Section 154 of the Mississippi Constitution; Judiciary; Qualifications for circuit or chancery court judges; http://www.sos.ms.gov/Education-Publications/Documents/Downloads/Mississippi_Constitution.pdf
Title 23, Chapter 15, Section 849 of the Mississippi Code; VACANCIES IN OFFICE; Special elections to fill vacancies in office of judge of Supreme Court, Court of Appeals, circuit judge, or chancellor; interim appointments; http://law.justia.com/codes/mississippi/2013/title-23/chapter-15/article-25/section-23-15-849
Title 9, Chapter 4, Section 5 of the Mississippi Code; COURT OF APPEALS OF THE STATE OF MISSISSIPPI; Selection of judges of court; qualifications; terms of office; Court of Appeals Districts; http://law.justia.com/codes/mississippi/2013/title-9/chapter-4/section-9-4-5
RESIDENCY REQUIREMENTS FOR APPOINTMENTS TO THE OKLAHOMA SUPREME COURT AND THE OKLAHOMA COURT OF CRIMINAL APPEALS (02/14/1984); http://www.oscn.net/applications/oscn/DeliverDocument.asp?CiteID=61328</t>
  </si>
  <si>
    <t>The NJ judiciary does not pro-actively review legislation; someone must file suit to bring it to their attention. For 30 years the state's affordable housing laws have been in the courts. Most recently, the New Jersey Supreme Court recently decided that, as a result of the Legislature's failure to address affordable housing rules, it is now up to trial courts to determine how many affordable housing units a town must provide.
 The 1985 Mount Laurel decision arose from a dispute over whether a town's zoning law was deliberately exclusionary to prevent lower- and middle-income families from living there. That ruling was the start of numerous court challenges concerning towns' obligations towns to build affordable housing and whether developers have the right to sue a town over its zoning laws.</t>
  </si>
  <si>
    <t>No such law exists.
About VIP, Virginia Institute of Procurement, no date. https://vip.dgs.virginia.gov/about-vip.html
Dena Potter, spokeswoman for Department of General Services, Richmond, Va., 24 February 2015, interview by email.</t>
  </si>
  <si>
    <t>Training, RCW 39.26.110, 2012
http://app.leg.wa.gov/RCW/default.aspx?cite=39.26.110</t>
  </si>
  <si>
    <t>Illinois compiled statutes, State Officials and Employees Ethics Act, 
Illinois compiled statutes, 5 ILCS 430, Sec. 20-20, August 18, 2009, http://www.ilga.gov/legislation/ilcs/ilcs4.asp?DocName=000504300HArt%2E+20&amp;ActID=2529&amp;ChapterID=2&amp;SeqStart=2900000&amp;SeqEnd=5200000
State Officials and Employees Ethics Act, 5 ILCS 430, Sec. 25-5, Legislative Ethics Commission and Legislative Inspector General, Dec. 9, 2003, http://ilga.gov/legislation/ilcs/ilcs4.asp?DocName=000504300HArt%2E+25&amp;ActID=2529&amp;ChapterID=2&amp;SeqStart=5200000&amp;SeqEnd=7400000
Article 6 1970 Constitution of the State of Illinois, Section 15
http://www.ilga.gov/commission/lrb/con6.htm</t>
  </si>
  <si>
    <t>Senate Bill 356, introduced by Sens. Kessler and Hall at the request of the executive, approved Mar. 8, 2014.
http://www.legis.state.wv.us/Bill_Text_HTML/2014_SESSIONS/RS/pdf_bills/SB356%20SUB2%20ENR%20PRINTED.pdf
WV Purchasing Division Web site makes purchasing rules available
http://www.state.wv.us/admin/purchase/rules.html
WV Purchasing Division Web site makes purchasing handbook available
http://www.state.wv.us/admin/purchase/Handbook/default.html
WV Purchasing Division Web site provides procurement training
http://www.state.wv.us/admin/purchase/training/default.html
WV Purchasing Division Web site advertises procurement training conference
http://www.state.wv.us/admin/purchase/Conference/Agency/2014/default.html
Purchasing Director Dave Tincher in a telephone interview from his office in Charleston WV on Jan. 14, 2015.</t>
  </si>
  <si>
    <t>Duties and authority of chief procurement officer,  Amended by Chapter 196, 2014 General Session, Utah Code 63G-6a-303, http://le.utah.gov/xcode/Title63G/Chapter6A/63G-6a-S303.html?v=C63G-6a-S303_2014040320140329.  Accessed May 9, 2015.
Small purchases,  Amended by Chapter 196, 2014 General Session, Utah Code 63G-6a-408, http://le.utah.gov/xcode/Title63G/Chapter6A/63G-6a-S408.html?v=C63G-6a-S408_2014040320140329. Accessed May 9, 2015.
Agency training library. http://purchasing.utah.gov/agencytraining.htmlhttp://purchasing.utah.gov/agencytraining.html, Accessed May 20, 2015.</t>
  </si>
  <si>
    <t>The court system in New Hampshire is generally considered nonpartisan and willing to challenge acts of the legislature. As a case in point, in 2013 a Superior Court judge ruled that a controversial policy enacted by the legislature that allowed businesses to claim state tax credits for donations to a scholarship fund for private and religious schools violated the state constitution. The case was appealed to the state Supreme Court, which overturned the lower court ruling on the grounds the plaintiffs didn't have standing to bring suit.
 In another ruling in 2014, the state Supreme Court upheld the legislature’s decision to increase pension contribution rates, after it was initially ruled unconstitutional by a lower court. 
 However, the lengthy disposition of the cases — both stem from legislation enacted in 2011 — points to an oft-cited problem in New Hampshire: long court delays due to budget constraints.</t>
  </si>
  <si>
    <t>No such law exists.
Buildings and General Services Commissioner Michael Obuchowski personal interview Feb. 18,
2015.
Deborah Damore, Purchasing and Contracting Director, Dept. of Buildings and General Services, email Feb. 23, 2015.
Cyrus Patten, Ex. Dir. Campaign for Vermont, email Feb. 23, 2015.</t>
  </si>
  <si>
    <t>The Nevada Supreme Court operates under the presumption that laws passed by the Legislature are constitutional, and generally limits its review to matters that come before the court in a lawsuit. It does not depend on the legislature to undertake a legal review and is generally considered nonpartisan.
A 2013 Nevada law that established a ranking system for licensing of medical marijuana dispensaries sparked legal battles around the state. A lawsuit filed in Reno alleges that the ranking system undermines a provision intended to guard against monopolies for selling medical marijuana. The case is pending.</t>
  </si>
  <si>
    <t>Texas Government Code, Title 10. Subtitle D. (State Purchasing and General Services.  Subchapter A (General Provisions.) Section 2155.078, Effective as amended June 17, 2011
http://www.statutes.legis.state.tx.us/Docs/GV/htm/GV.2155.htm
Senate Bill 20.  Relating to State Agency Contracting.  Section 2261.252.  Signed by governor.  June 4, 2015.  Effective Sept. 1, 2015. 
http://www.capitol.state.tx.us/BillLookup/History.aspx?LegSess=84R&amp;Bill=SB20</t>
  </si>
  <si>
    <t>Minnesota Statutes, Chapter 480B, Section 480B.01, 2014, https://www.revisor.mn.gov/statutes/?id=480B.01
Minnesota Statutes, Chapter 14, Section 14.48, 2014 https://www.revisor.mn.gov/statutes/?id=14.48
Judicial selection in Minnesota, Research Department, Minnesota House of Representatives, August 2007, http://www.house.leg.state.mn.us/hrd/pubs/ss/ssjudsel.pdf</t>
  </si>
  <si>
    <t>South Dakota Codified Laws, Title 3, Chapter 6D, “State Civil Service,” Section 6, adopted 2012, http://legis.sd.gov/Statutes/Codified_Laws/DisplayStatute.aspx?Type=Statute&amp;Statute=3-6D-6.</t>
  </si>
  <si>
    <t>§17-25-10  (h) (1) of the The Rhode Island Campaign Contributions and Expenditures Reporting Act of 1974 can be found here: http://www.rilin.state.ri.us/Statutes/TITLE17/17-25/17-25-10.1.HTM</t>
  </si>
  <si>
    <t>Tennessee procurement code, 2013, Tenn. Code Ann. § 4-56-105(5)
http://search.mleesmith.com/tca/04-56-0105.html
Amended Procurement Procedures Manual of the Central Procurement Office, Page 9, January 15, 2015 http://www.tn.gov/generalserv/cpo/documents/ProcurementManual_Approved1.15.15.doc</t>
  </si>
  <si>
    <t>Idaho Code Section 18-1362, Bribery and Corrupt Practices Act, Cause of Action, 1990
 http://legislature.idaho.gov/idstat/Title18/T18CH13SECT18-1362.htm
 Idaho Code Section 67-1401, Duties of the Attorney General, 1885, last amended 2014
 http://legislature.idaho.gov/idstat/Title67/T67CH14SECT67-1401.htm
 Idaho Code Section 67-6625, Sunshine Law, Violations, 1974, last amended 2005
 http://legislature.idaho.gov/idstat/Title67/T67CH66SECT67-6625.htm
 House Rule 76, Committee on Ethics, Rules of the Idaho House
 http://legislature.idaho.gov/house/rules.htm
 Senate Rule 53, Committee on Ethics, Rules of the Idaho Senate
 http://legislature.idaho.gov/senate/rules.htm
 Idaho Code Section 1-2102, Duties of Judicial Council, 1967, last amended 2011
 http://legislature.idaho.gov/idstat/Title1/T1CH21.htm
 Idaho Code Section 1-21, Judicial Council, 1967, last amended 2011
 http://legislature.idaho.gov/idstat/Title1/T1CH21.htm</t>
  </si>
  <si>
    <t xml:space="preserve">Pennsylvania Election Code, 1937, (unconsolidated statute), Article XVI (Primary and Election Expenses), Section 1633 (Contributions or Expenditures by National Banks, Corporations or Unincorporated Associations)
http://www.legis.state.pa.us/cfdocs/legis/CH/PUBLIC/ucons_pivot_pge.cfm?session=1937&amp;session_ind=0&amp;act_nbr=0320.&amp;pl_nbr=1333
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Statement Regarding the Effect of the Permanent Injunction Order in General Majority PAC v. Carol Aichele, et al., on Pennsylvania Law, Pennsylvania Department of State, Harrisburg, accessed Feb. 3, 2015, http://www.portal.state.pa.us/portal/server.pt/community/campaign_finance/12731/statement_on_general_majority_pac_v__aichele/1762221 
Corroborated by:
Lawrence M. Otter, attorney at law, Doylestown, Pa., 6 August 2015, interview by phone. </t>
  </si>
  <si>
    <t>No such law exists.
SC Code  11-35-1030 (1981) 
http://www.scstatehouse.gov/code/t11c035.php</t>
  </si>
  <si>
    <t>The judiciary frequently reviews laws passed by the Legislature to make sure they pass constitutional muster. 
 For example, Nebraska landowners sued to challenge a law passed by the Nebraska Legislature that gave the governor authority to approve both the Keystone pipeline and the use of eminent domain to access land along its route. In January 2015, the Nebraska Supreme upheld the law. 
 Another example: In 2014, the Supreme Court ruled the Legislature's granting of non-smoking exemptions granted to cigar bars and tobacco stores was unconstitutional.</t>
  </si>
  <si>
    <t>Review of Title 62 (Procurement), Sections 101-4604, 1998 http://www.legis.state.pa.us/cfdocs/legis/LI/consCheck.cfm?txtType=HTM&amp;ttl=62</t>
  </si>
  <si>
    <t>Hawaii Revised Statutes, Title 7, Chapter 84, Section 31, Duties of commission, 1972, http://www.capitol.hawaii.gov/hrscurrent/Vol02_Ch0046-0115/HRS0084/HRS_0084-0031.htm
 Hawaii Revised Statutes, Title 7, Chapter 84, Section 39, Administrative Fines, 2006, http://www.capitol.hawaii.gov/hrscurrent/Vol02_Ch0046-0115/HRS0084/HRS_0084-0039.htm</t>
  </si>
  <si>
    <t>No such law exists. 
Nancy McIntyre, state purchasing agent, interview, March 4, 2015, phone
Michael Mitchell, acting deputy purchasing agent, interview, March 4, 2015, phone
Gary Sasse, director Hassenfeld Institute for Public Leadership, Bryant University, interview, March 4, 2015, phone</t>
  </si>
  <si>
    <t>1 VSA General Provisions, Public Information, Sec. 314, Penalty and Enforcement  (1979) 
http://legislature.vermont.gov/statutes/section/01/005/00314
Allen Gilbert, exec. dir. ACLU VT, personal interview, Jan. 6, 2015.
Secretary of State Jim Condos,personal  interview, Jan. 6, 2015.
Assistant Attorney General Michael Duane, telephone interview, Jan. 22, 2015.</t>
  </si>
  <si>
    <t>Ohio Revised Code 125.051 A-E, Administrator to certify agency purchases, 2008: http://codes.ohio.gov/orc/125.051 
Ohio Hiring Management System Library of Job Classification Descriptions, State Purchasing Standards Analyst: http://agency.governmentjobs.com/ohio/default.cfm?action=viewclassspec&amp;classSpecID=88078&amp;agency=1483&amp;viewOnly=yes</t>
  </si>
  <si>
    <t>Virginia Code § 30-178. Virginia Freedom of Information Advisory Council; membership; terms; quorum; expenses (2000). http://law.lis.virginia.gov/vacode/title30/chapter21/section30-178/
 Virginia Code § 30-179. Powers and duties of the Council (2000). http://law.lis.virginia.gov/vacode/title30/chapter21/section30-179/</t>
  </si>
  <si>
    <t>Oklahoma Central Purchasing Act, 74 O.S. chapter 4, section 85.5 Powers and Duties of State Purchasing Director (1959)
http://www.oscn.net/applications/oscn/DeliverDocument.asp?CiteID=438470</t>
  </si>
  <si>
    <t>Powers and duties of the commission – O.C.O.G § 21-5-6 (2014)
 http://www.ethics.ga.gov/wp-content/uploads/2011/08/2014-B%20GA%20Govt%20Transparency%20and%20Campaign%20Finance%20Act%20effective%20Januay%2031%202014%20INCORPORATING%20HB310%20and%20SB297%20FINAL.pdf
 Rules of the Judicial Qualifications Commission, 2004. 
 https://www.dropbox.com/s/vc8m6x4vnt8pas5/JUDICIAL%20QUALIFICATION%20COMMISSION%20-%2008_13_10.doc?dl=0
 Constitution of the State of Georgia, Section VII (2005)
 http://www.senate.ga.gov/Documents/gaconstitution.pdf</t>
  </si>
  <si>
    <t xml:space="preserve">House Bill 2375, Oregon Legislative Information system, https://olis.leg.state.or.us/liz/2015R1/Measures/Overview/HB2375, accessed on March 16, 2015. </t>
  </si>
  <si>
    <t>North Dakota Administrative Code, § 4-12-03-05, 2004, http://www.legis.nd.gov/information/acdata/pdf/4-12-03.pdf.
Confirmed by Linda Hanna, administrative assistant with the State Procurement Office, interviewed by phone in Bismarck, N.D., Feb. 19, 2015.</t>
  </si>
  <si>
    <t xml:space="preserve"> Public Records Management Act, Government records ombudsman, Amended by Chapter 278, 2013 General Session, 63A-12-111,http://le.utah.gov/xcode/Title63A/Chapter12/63A-12-S111.html. Accessed May 9, 2015.</t>
  </si>
  <si>
    <t>FS 112.322 Duties and powers of commission, (1) 2014, http://www.leg.state.fl.us/statutes/index.cfm?App_mode=Display_Statute&amp;Search_String=112.322&amp;URL=0100-0199/0112/Sections/0112.322.html
Florida Constitution, article 2 Section 8 (f), Ethics in government, adopted 1976, http://www.leg.state.fl.us/Statutes/index.cfm?Mode=Constitution&amp;Submenu=3&amp;Tab=statutes#A2S08
Florida Constitution, Article V, SECTION 12. Discipline; removal and retirement, revised last in 1998, http://www.leg.state.fl.us/Statutes/index.cfm?Mode=Constitution&amp;Submenu=3&amp;Tab=statutes#A5S12</t>
  </si>
  <si>
    <t>During the legislative session, Gov. Inslee tends to hold weekly press conferences. In the interim it is hit or miss, sometimes not even monthly. Reporters can sometimes catch him at scheduled “public” events.
 When Inslee announced a moratorium on executions in February 2014, for instance, he did so via news conference. At the same time, critics have accused Inslee of a lack of checks and balance in promulgating his liberal agenda. Instead of pursuing a legislative route to lowering carbon emissions, for instance, Inslee opted to create an executive advisory committee that was heavily represented by environmental interests.</t>
  </si>
  <si>
    <t>The Missouri Supreme Court and other state courts routinely review state laws for constitutionality when a court case is presented. In July 2014, the Supreme Court ruled that courts cannot punish agencies for child welfare investigations that take longer than the three months described in statute.
In August 2012, the Supreme Court ruled against medical malpractice “pain and suffering” jury award limits, and in September 2014, they decided to eliminate general punitive damage caps too.</t>
  </si>
  <si>
    <t>The governor always issues a statement explaining policy positions, and he frequently takes critical questions from journalists at least once a month.
At the top of each executive order, Gov. Terry McAuliffe gives an explanation for the reason for the policy. His office has news releases on almost every bill submission, signing, veto and policy action. The governor's recent calendar shows at least one press conference per month and multiple radio show appearances. The governor also frequently takes questions at other public events. He will answer questions about uncomfortable or opposition topics.
Bob McDonnell was governor during 2013, part of the research period. Information on the number of executive actions was not available.</t>
  </si>
  <si>
    <t>The Texas Public Information Act, Chapter 552 of the Texas Government Code, 1973
http://www.statutes.legis.state.tx.us/Docs/GV/htm/GV.552.htm
Tom Williams, attorney, Haynes and Boone LLP, board member, Freedom of Information Foundation of Texas, Telephone interview, Dec. 29, 2014
Texas Attorney General's Office, 2014 Public Information Handbook, Accessed Dec. 26, 2014
https://www.texasattorneygeneral.gov/AG_Publications/pdfs/publicinfo_hb.pdfv
Tom Williams, attorney, Haynes and Boone LLP, board member, Freedom of Information Foundation of Texas, Telephone interview, Dec. 29, 2014</t>
  </si>
  <si>
    <t>The judiciary reviews law passed by the Legislature when initiated by the filing of lawsuits. For example, the Mississippi Supreme Court in 2014 voted 4-2 against an appeal by U.S. Senate candidate Chris McDaniel, a Tea Party-backed Republican contesting the results of his losing bid to unseat GOP Sen. Thad Cochran. McDaniel claimed the Legislature had changed a law concerning election disputes. In another case, the high court in 2015 reviewed state law banning same-sex marriages.
Supreme Court justices are elected on a nonpartisan basis.</t>
  </si>
  <si>
    <t>Like most of his predecessors, the current governor schedules a weekly press conference and almost always meets that schedule. In fact, he's available to reporters with almost every step he takes along the Statehouse corridors. He can't and doesn't avoid questions about his policies.</t>
  </si>
  <si>
    <t>South Dakota Codified Laws, Title 1, Chapter 25, Section 7, passed 2004, last amended 2010, http://legis.sd.gov/Statutes/Codified_Laws/DisplayStatute.aspx?Type=Statute&amp;Statute=1-25-7
 South Dakota Codified Laws, Title 1, Chapter 27, Section 38, 2008, http://legis.sd.gov/Statutes/Codified_Laws/DisplayStatute.aspx?Type=Statute&amp;Statute=1-27-38
 South Dakota Codified Laws, Title 1, Chapter 27, Section 40, 2008, http://legis.sd.gov/Statutes/Codified_Laws/DisplayStatute.aspx?Type=Statute&amp;Statute=1-27-40
---
Peer Reviewer Sources:
South Dakota Legislative Research Council bill history for House Bill 1153, 2015 legislative session, http://legis.sd.gov/Legislative_Session/Bills/Bill.aspx?Session=2015&amp;Bill=1153</t>
  </si>
  <si>
    <t>Office of Open Records Counsel Law, 2008. Tenn. Code Ann. § 8-4-601.
http://1.usa.gov/13Gt71H
Tennessee Public Records Act, 2008. §10-7-505 (g)
http://1.usa.gov/1Az0I7Y</t>
  </si>
  <si>
    <t>The governor does a good job of making himself available to discuss policy decisions through frequent media availabilities and through the use of social media channels. For example, the governor holds monthly news conferences at the broadcast throughout the state on public television and is part of a regular "Speak to the Governor" program on KSL radio and also schedules other appearances on media. He does have frequent media availabilities throughout each week. During the legislative session he is available more frequently to news media.
However, there is always concern in a state with a super-majority Republican Legislature and all executives are of the same party that some major policy decisions may be kept from public view. There is concern, for example, that negotiations to expand Medicare in Utah have been limited to the governor and top party leaders. After Medicaid expansion failed to pass the 2015 Legislature, top Republican leaders said they would negotiate a solution by July 2015. By May 2015, details of the plan still remained murky and there had been little disclosure of details to the public.</t>
  </si>
  <si>
    <t>Rhode Island Access to Public Records Act, specifically sections on compliance (38-2-3.16) (amended in 2012), http://webserver.rilin.state.ri.us/Statutes/TITLE38/38-2/38-2-3.16.HTM
Rhode Island Access to Public Records Act §38-2-8 (2012). http://webserver.rilin.state.ri.us/Statutes/TITLE38/38-2/38-2-8.HTM</t>
  </si>
  <si>
    <t>Powers and Duties of Secretary (1931 revised 2013) NC GS 143-49 (15). Email , Feb. 19, 2015, from Chris Mears, public information officer for the Department of Administration.</t>
  </si>
  <si>
    <t>No such law exists.
S.C. FOIA Attorney Jay Bender confirmed this information in separate interviews (March 30, 2015 and June 22, 2015).</t>
  </si>
  <si>
    <t>Most often, the judiciary branch does review the actions of the legislature and rules when a law is found to be unconstitutional but there have been exceptions. 
 The constitutionality of the Minnesota Sex Offenders Program (MSOP) has created a tangle of inaction that some call a collaborative effort to keep the controversial program alive. 
 As of January 2015, the MSOP housed 709 civilly committed offenders including young offenders “who have committed no sexual crimes as adults”. Only three offenders have ever been conditionally released in its 20-year history according to the Star Tribune, prompting questions to if the program is a rehabilitation center or an indefinite holding center. 
 “The courts of the State of Minnesota have been deeply involved in the creation and implementation of the MSOP system, as it exists today. There can be no question that the program is the result of both executive implementation and judicial approval. And, as Plaintiffs have argued, the legislature’s knowing inaction in the face of explicit and clear evidence of the need for reform provides strong support that the pattern of implementation has the blessing of the legislature,” according to an brief by the ACLU MN. 
 Minnesota has remained in a deadlock of inaction for some time, with the legislature unable to reform the program despite clear questions of constitutionality. A group of MSOP offenders filed a lawsuit against the program, which is currently being heard by U.S. District Judge Donovan Frank; that trail is scheduled to finish March 27, 2015, according to the Star Tribune. 
 A list of unconstitutional and preempted statutes can be found on the Minnesota Office of the Revisor of Statutes’ website.</t>
  </si>
  <si>
    <t>No such law exists. 
Matthew Sweeney, Office of the New York Comptroller, Assistant Communications Director, March 3, 2015, email</t>
  </si>
  <si>
    <t>No such law exists. 
Mandatory State Contract Manager Training: http://www.state.nj.us/cgi-bin/treas/purchase/showspecialnotices.pl?id=109</t>
  </si>
  <si>
    <t>Right to Know Law, 2008. Act  3 (unconsolidated statute), Section 1310.
http://www.legis.state.pa.us/CFDOCS/LEGIS/LI/uconsCheck.cfm?txtType=HTM&amp;yr=2008&amp;sessInd=0&amp;smthLwInd=0&amp;act=0003.&amp;CFID=249357484&amp;CFTOKEN=27081708</t>
  </si>
  <si>
    <t>NMSA &gt; CHAPTER 13 Public Purchases and Property &gt; ARTICLE 1 Procurement &gt; 13-1-95.2. Chief procurement officers; reporting requirement; training; certification. (2013) 
http://public.nmcompcomm.us/nmnxtadmin/NMPublicLink.aspx?jd=13-1-95.2</t>
  </si>
  <si>
    <t>John Lynch, Contracts and Public Records Manager for Washington State Investment Board via email 2/17/2015 and 3/23/2015; 
"Lawmakers: Pension advisers need a closer look" Wall Street Journal 6/8/2014 
http://www.wsj.com/articles/lawmaker-pension-advisers-need-a-closer-look-1402267163
Disclosure statement for Frontier Partners Inc. (upload statement) and WSIB contract with Magellan Asset Management, accessed 4/15/2015 https://www.documentcloud.org/documents/1875623-contract-ima-14-006-redacted.html</t>
  </si>
  <si>
    <t>No such law exists.
Brad Sanders, State Procurement Bureau, Bureau Chief, 27 February 2015, Helena, Montana, email</t>
  </si>
  <si>
    <t>Agency Procurement Manual, Nebraska Department of Administrative Services, October 2008; http://das.nebraska.gov/materiel/purchase_bureau/docs/manuals/AgencyProcurementManualForCommodities.pdf</t>
  </si>
  <si>
    <t>No such law exists.
State of Nevada, State Administrative Manual, Chapter 0322, Independent Contract Review, accessed May 21, 2015
http://budget.nv.gov/uploadedFiles/budgetnvgov/content/Documents/State%20Administrative%20Manual.pdf</t>
  </si>
  <si>
    <t>The governor does not have a cabinet, but in exercising one of his most important powers, appoints the members of boards and commissions of more than 200 agencies and universities.  
The governor outlines the rationale for his policies in press conferences, public forums and speeches, the State of the State address early in biennial sessions of the Legislature, budget proposals and veto messages and executive orders. Press releases on the governor’s actions also include policy explanations.</t>
  </si>
  <si>
    <t>No such law exists.
Confirmed with Michael Connor, New Hampshire Department of Administrative Services, deputy commissioner, Feb. 2, 2015, Lowell, Mass., phone
Adm 600, Department of Administrative Services Procedural Rules,“Plant and Property Management Rules,” 2013 http://www.gencourt.state.nh.us/rules/state_agencies/adm600.html</t>
  </si>
  <si>
    <t>State law Section 31-7-9 -Purchasing Regulations - (1942): www.lexisnexis.com/hottopics/mscode
Department of Finance and Administration: www.dfa.state.ms.us/Purchasing/Training.html</t>
  </si>
  <si>
    <t>The judiciary routinely reviews laws passed by the Legislature when a legal challenge is made. However, the Michigan Supreme Court's supposedly non-partisan stance is tainted by the political process, with candidates for the court nominated at a convention by political parties. A 2012 report by the Center for American Progress on state courts concluded that the Michigan Supreme Court consistently sided with business interests associated with Republican governors and legislators.                                                                                
The report stated: "The Michigan Legislature has passed tort reform legislation (signed by the Republican governor) with some of the strictest limits on lawsuits. Unlike courts in other states, the Michigan high court has not acted to strike down these limits as unconstitutional."                                                                                                                
One of the most politically sensitive issues in Michigan is the right-to-work law that was adopted in 2012 (before the period of study). The state Supreme Court initially rejected a request from Gov. Rick Snyder to issue an expedited opinion on the law's parameters. Now, legal observers say the high court appears ready to issue an opinion in favor of anti-union forces, declaring that the law also applies to public sector union members.</t>
  </si>
  <si>
    <t>No such law exists.
Missouri Revised Statutes, 1939, Chapter 34 section 160, amended 1945, http://www.moga.mo.gov/mostatutes/stathtml/03400001601.html</t>
  </si>
  <si>
    <t>Louisiana Revised Statutes 39:2007. Responsibilities of the commissioner of administration; training; reporting, passed 2005 
http://www.legis.la.gov/Legis/law.aspx?d=96271</t>
  </si>
  <si>
    <t>No such law exists. 
Confirmed no law exists with Sheila McDonald, Executive Secretary, Maryland Board of Public Works, telephone interview, 3/24/15</t>
  </si>
  <si>
    <t>The governor participates in weekly press conferences during each year’s legislative session, which runs from January to March, during which he speaks about policy positions and takes questions from the media. Cabinet members are not regularly scheduled to appear at the press conferences.
 Additionally, the governor typically conducts a press conference after his annual budget address, and his cabinet-level budget chief sometimes participates.
 Sometimes, the governor will delay revealing his position on a bill moving through the Legislature until it gets to his desk, and sometimes, if he signs the bill, he divulges little about why he signed it.</t>
  </si>
  <si>
    <t>No such law exists. 
All sources accessed on Jan. 23, 2015:
The Uniform Procurement Law, Ch. 30B, 1990; absent any language mandating professional training for state employees
https://malegislature.gov/Laws/GeneralLaws/PartI/TitleIII/Chapter30B</t>
  </si>
  <si>
    <t>No such law esists</t>
  </si>
  <si>
    <t>No such law exists.
Corroborated by:
Brenda Willard, Assistant Director, Materials Management Division, Minnesota Department of Administration, 1 April 2015, phone interview</t>
  </si>
  <si>
    <t>Jeanne Chenault, director of public relations for the Virginia Retirement System, Richmond, Va., 10 March 2015, interview by email.
Placement Agent and Conflict of Interest Disclosure Form, Virginia Retirement System, sent my Jeanne Chenault, 10 March 2015.
Kimberly A. Sarte, Assistant Director for Ongoing Oversight and Fiscal Analysis at the Joint Legislative Audit and Review Commission, 26 February 2015, interview by phone and email.</t>
  </si>
  <si>
    <t>The judiciary in Massachusetts has a tradition of ruling against actions taken by the other branches or ruling in a way that forces the executive and legislative branches take action. The judiciary does not politicize its judicial opinions, and is neutral in its rulings.    
In 2014, the state’s highest court ruled that a state law, as then written, did not ban a man from “up skirting” – or secretly taking photos of women on the subway by pointing his camera up their skirt.   Michael Robertson had been charged under a state statute that banned the secret photographing of people but the court said the law only applied to people who were in a private space and nude or partially dressed, thus entitled to a reasonable expectation of privacy.  Fully-clothed riders on the state subway system, the Massachusetts Bay Transit Authority, or MBTA, didn’t have such an expectation of privacy, the court ruled.   
"At the core of the Commonwealth's argument to the contrary is the proposition that a woman, and in particular a woman riding on a public trolley, has a reasonable expectation of privacy in not having a stranger secretly take photographs up her skirt. The proposition is eminently reasonable, but (the law) in its current form does not address it," the decision states. 
Democratic House Speaker Robert Deleo expressed frustration with the court following the decision. "The ruling of the Supreme Judicial Court is contrary to the spirit of the current law,” Deleo told the Springfield Republican on March 5, 2014. The legislature updated the law to ban the secret photographing, videotaping or electronic surveillance of a person’s private parts and the governor signed it into law within days.   
Last year, the court ruled that a statute allowing the state Parole Board to be permitted to impose jail time for convicted sex offenders if they violated their parole was unconstitutional.  The Parole Board is an agency of the Executive branch and only judges can impose criminal sentences, the court ruled, in a decision that was criticized by victims’ rights group and a state prosecutor.   
Lifetime parole “constitutes an impermissible delegation to the executive branch of the core judicial function of imposing sentences,” wrote Justice Ralph D. Gants. “A judicially imposed sentence is final and may not be modified by another branch.’’
Examples like these demonstrate the independence of the state judiciary, said attorney Daniel B. Winslow, who has served as a judge, legislator and legal counsel to former Republican Gov. Mitt Romney.  
“We have a 100% independent judiciary, which can cause challenges when the administrative side of the judicial branch attempts to cloak itself in the same independence as required for the decisions of the judicial branch,” Winslow said.</t>
  </si>
  <si>
    <t xml:space="preserve">No such law exists
Don Speer, Kentucky Finance and Administration Cabinet's Office of Procurement Services, executive director, 23 January 2015, Frankfort, Kentucky, in-person interview.  
Paul Gannoe, Kentucky Finance and Administration Cabinet's Department for Facilities and Support Services, deputy commissioner, 23 January 2015, Frankfort, Kentucky, in-person interview.  
Kentucky Administrative Regulations Title 101 Chapter 2, Section 160, 1990, http://www.lrc.ky.gov/kar/101/002/160.htm, accessed 25 January 2015. 
Kentucky Administration Regulations Title 200 Chapter 5, Section 302, 2004, 
http://www.lrc.ky.gov/kar/200/005/302.htm, accessed 2 February 2015. </t>
  </si>
  <si>
    <t>No such law exists.
Confirmed by John Milburn, director of legislative and public affairs, Department of Administration, email March 13, 2015</t>
  </si>
  <si>
    <t>Until several years ago, the Joint Finance-Appropriations Committee didn’t take public testimony, just testimony from state agency representatives and the governor’s budget staff at its agency budget hearings. In a departure from tradition, the joint committee began holding open public hearings on the state budget in 2011 amid big, pending budget cuts; the turnout was stunning. Hundreds and hundreds of citizens, advocates and others traveled from all over the state to testify on the state budget. There was emotional testimony; there were tears. Public hearings in 2012 also drew a strong turnout. 
  In 2013, legislative leaders asked the joint committee not to hold public hearings, saying subject-matter committees in both houses, from the Education Committee to the Health &amp; Welfare Committee, should be the venue for public input on those areas of government. But in 2014, they relented, and again, public hearings were extremely well-attended, drawing an array of input. 
 They are now an established tradition in Idaho’s budget process, and there have been clear examples of items that got addressed in the state budget after attention was called to them through testimony at public hearings. Those include state funding for Idaho’s Suicide Prevention Hotline, which had shut down; it’s now back up to full operation, recently went 24/7, and has saved an estimated 100 lives in the past three years.</t>
  </si>
  <si>
    <t>Illinois Compiled Statutes, Illinois Procurement Code, 30 ILCS 50 , Sec. 5-5 http://www.ilga.gov/legislation/ilcs/ilcs5.asp?ActID=532&amp;ChapterID=7
Illinois Procurement Board Training Materials
https://www.illinois.gov/ppb/Pages/PCRSTutorial.aspx</t>
  </si>
  <si>
    <t>Mississippi Constitution Section 134 - Auditor of Public Accounts - (1890): www.lexisnexis.com/hottopics/mscode/
State law Section 7-7-203 - DEPARTMENT OF AUDIT - (1942): www.lexisnexis.com/hottopics/mscode/
State auditor's office: www.osa.state.ms.us
Brett Kittredge - state auditor's office communications director - emailed questions and answers - Jan. 30, 2015</t>
  </si>
  <si>
    <t>Missouri Revised Statutes, 1945, Chapter 29 section 60, http://auditor.mo.gov/Repository/Press/2012-95.pdf</t>
  </si>
  <si>
    <t xml:space="preserve">Are there detailed registration requirements? </t>
  </si>
  <si>
    <t>Indiana Code 5-22, procurement statute; https://iga.in.gov/legislative/laws/2014/ic/titles/005/.
Indiana Administrative Code Title 25, 1.1, requirements of procurement division; http://www.in.gov/legislative/iac/iac_title?iact=25.
Indiana Code 5-2-7, creates inspector general's office; https://iga.in.gov/legislative/laws/2014/ic/titles/005/.</t>
  </si>
  <si>
    <t>Tori Hunthausen, Legislative Auditor, Legislative Audit Division, 18 February 2015, Helena, Montana, email
Montana Code Annotated title 5, chapter 13, part 3, section 3, 1967, http://leg.mt.gov/bills/mca/5/13/5-13-303.htm
Montana Code Annotated, title 39, chapter 2, part 9, section 4, 1987, http://leg.mt.gov/bills/mca/39/2/39-2-904.htm
Montana Code Annotated title 5, chapter 13, part 3, section 14, 2007, http://leg.mt.gov/bills/mca/5/13/5-13-314.htm</t>
  </si>
  <si>
    <t>Executive Order 25, Gov. Tom Vilsack, June 4, 2002
http://publications.iowa.gov/2595/1/EO_25.pdf</t>
  </si>
  <si>
    <t>A YES score is earned if lobbyists must fill out and file a registration form with the state government at least once a year. 
A MODERATE score is earned where lobbyists must fill out and file a registration form, but with less frequency. 
A NO score is earned if no such law exists.</t>
  </si>
  <si>
    <t xml:space="preserve">This hasn’t been a problem in Colorado, according to an interviews, nor has it risen to the discipline level at the state’s Independent Ethics Commission. There haven’t been recent instances where someone has run afoul and generated a scandal.  </t>
  </si>
  <si>
    <t>No such law exists.
Review of 29 Del. C. Chapter 69: Procurement Law: http://1.usa.gov/1LrYxJB</t>
  </si>
  <si>
    <t>No such law exists. 
287.076 Project Management Professionals training for personnel involved in managing outsourcings and negotiations; funding, 2014, http://www.leg.state.fl.us/statutes/index.cfm?mode=View%20Statutes&amp;SubMenu=1&amp;App_mode=Display_Statute&amp;Search_String=287.076&amp;URL=0200-0299/0287/Sections/0287.076.html</t>
  </si>
  <si>
    <t>Rules and Regulations to be made and published – O.C.O.G. (2014) § 50-5-54
Georgia Procurement manual section 8.5 -
http://doas.ga.gov/StateLocal/SPD/Docs_SPD_Official_Announcements/GeorgiaProcurementManual.pdf</t>
  </si>
  <si>
    <t>Hawaii Revised Statutes, Title 9, Chapter 103D, Section 110 Education and training, 1993.
http://www.capitol.hawaii.gov/hrscurrent/Vol02_Ch0046-0115/HRS0103D/HRS_0103D-0110.htm</t>
  </si>
  <si>
    <t>Minnesota Constitution, Article V, Executive Department, Section 1., 2014, https://www.revisor.mn.gov/constitution/#section_5_1
Minnesota Statutes, Chapter 3, Section 3.971, 2014, https://www.revisor.mn.gov/statutes/?id=3.971
Minnesota Statutes, Chapter 6, Section 6.02, 2014, https://www.revisor.mn.gov/statutes/?id=6.02
Minnesota Statute Chapter 43A, Section 43A.08, 2014, https://www.revisor.mn.gov/statutes/?id=43a.08</t>
  </si>
  <si>
    <t>No such law exists
Proposed Idaho Administrative Procedures Act change, Department of Administration, Rules of the Division of Purchasing, submission to 2015 Idaho Legislature, IDAPA 38.0501.1401 Sections 041.i and 041.ii, pages 25-26, and Section 120.01, page 39, 2015
http://adminrules.idaho.gov/legislative_books/2015/pending/15H_StateAffsRevised.pdf</t>
  </si>
  <si>
    <t>Anyone can submit written or oral testimony at legislative committee hearings. Committee chairmen generally count off or mention the positive and negative comments received during the committee hearing and they are also frequently mentioned in the written committee reports on each bill as well.
 The public can easily submit written testimony through the Legislature's web portal. They can also fax it and email it. Citizens frequently submit testimony and sometimes there will be thick stacks of printed testimony on controversial issues.
 A minority member of the Senate Ways and Means Committee said citizen input is taken and is considered in the budget process. he added, however, that citizens tend to participate less in the appropriations bill than in other legislation.
 The House Majority leader is quoted in a news article as saying public testimony has an influence on legislative actions.</t>
  </si>
  <si>
    <t>Anyone dismissed from state service for disciplinary reasons is barred from taking future civil service examinations without permission of the executive director of the State Personnel Board.
In addition, for some positions, applicants must fill out a criminal record questionnaire. The state, however, does not track what happens in such cases as they are handled department-by-department.
A dismissed employee can ask permission to take a civil service if the person has accepted responsibility for the wrongdoing and can show a period of proper behavior and successful employment.
In 2013, the state processed 39 such applications and approved 2. The following year, it received 20 and approved none. The state does not keep records of how many of the requests were from applicants with criminal convictions.</t>
  </si>
  <si>
    <t>The judiciary reviews the laws passed by the Legislature when someone sues. Lawsuits have been filed challenging legislation that enacted several issues, including school vouchers, teacher assessment, and Common Core.</t>
  </si>
  <si>
    <t xml:space="preserve">In Kentucky, the judiciary has shown it independently reviews and decides the constitutionality of laws passed by the General Assembly. 
For instance, in the case of Louisville/Jefferson County Metro Government v. O'Shea's-Baxter, LLC, the Supreme Court and Court of Appeals ruled in 2014 that a law passed by the General Assembly violated Sections 59 and 60 of the Kentucky Constitution because the law, Kentucky Revised Statutes Chapter 241, Section 75, was a form of special and local legislation that infringed on the powers of local government. 
The Supreme Court also invalidated several fund transfers the General Assembly attempted to make as a result of a lawsuit between the state and a group of employers, led by a bridge contractor, Haydon Bridge Co., Inc. That case stems from the governor and the General Assembly balancing the budget in part by capturing money from the state's workers compensation fund dating back to December 2003. The workers compensation account is funded by employer assessments. The issue was finally put to rest by the Kentucky Supreme Court in its November 2013 decision. 
 </t>
  </si>
  <si>
    <t>The Department of Finance and Administration enforces an Anti-Fraud and Code of Ethics Policy, which includes a criminal background check on all applicants who are finalists for positions that are designated financial positions handling cash or negotiable assets, information technology, the manufacture or production of driver’s licenses or ID cards, and designated management positions. A felony conviction or misdemeanor conviction for a crime related to money disqualifies the applicant. During the period of study, approximately ten percent of finalists for designated financial positions were disqualified due to the criminal background check. For other state employee jobs, there is no criminal background check, but there have been no documented cases during the period of study of a civil servant being convicted of corruption and then being accepted back into government employment. Several state employees have resigned from office once corruption came to light.</t>
  </si>
  <si>
    <t>Dee Larsen, contract attorney for the Utah Retirement Systems, Howard, Larsen, Hansen &amp; Eves, Email, April 2, 2015.  
Richard Ellis, Utah State Treasurer, in-person interview April 8, 2015, Salt Lake City.
Todd Sutton, Employee Representative, Utah Public Employees' Association, phone interview April 14, 2015, Salt Lake City.</t>
  </si>
  <si>
    <t>The only budget committees to hold hearings that invite the general public are those related to Human services. They publish a sign- up sheet prior to the hearings. 
 Most other public comment on budget items is provided through advocacy groups by invitation of a member of the committee. 
 Lawmakers are sensitive to citizen input. When the governor proposed to cut health benefit to school bus drivers in 2015, lawmakers heard testimony from school representatives and defeated the governor's proposal.</t>
  </si>
  <si>
    <t>Treasurer Beth Pearce, personal interview, Jan. 21, 2015
Assistant Atty. Gen. Jaye Johnson, telephone interview, Feb. 2, 2015.
Mark Hage, Director of Benefit Programs, VT NEA, telephone interview, Jan. 26, 2015.</t>
  </si>
  <si>
    <t>Governor Haley likes the idea of transparency and, to at least some degree, she tries to practice what she preaches. She posts all of her public appearances and events on her YouTube page, same day or next, releases a weekly public schedule, along with her flight log, 
Both WLTX News Director Marybeth Jacoby and WOLO News Director Crysty Vaughan attest that the Governor has been reasonably accessible to the press. 
“They’re very open with where she will be and where she has been, and what her plans are for the week,” said WOLO News Director Crysty Vaughan. “And they plan that a week ahead. They usually send that out on Monday or Tuesday. and if there are any updates, they alert us as well.”
After most public events, she is available to the media to take questions from the press -- and questions are not necessarily restricted to that particular event.
“Our photographers and our reporters are trained to ask questions that may not be related to the focus of the event at hand,” said Vaughan. “She is generally open to answering those and taking those questions.”
She’s also adept at Twitter and Facebook to make pronouncements, and she can get in front of a popular position she previously opposed – like taking down the Confederate flag – with lightning speed. 
“I think with any elected official, dealing with a public policy piece, sometimes it is difficult to state why we make a certain decision,” said Rep. Joe Neal. “I don’t think she’s any exception to that. Sometimes her statements are summed up in a political position that captures the essence of what she thinks is right based on her political perceptions.  That does not necessarily require that she give a full, detailed exposition of the components that made up that decision.”</t>
  </si>
  <si>
    <t xml:space="preserve">In Florida, any citizen can fill out a form and testify during hearings about the budget or any legislation. Usually it's only a particular set of people who show up. "Mostly lobbyists," said Karen Woodall, executive director of the Florida Center for Fiscal and Economic Policy. "They're representing clients. But regular citizen do come in also and have the opportunity to speak." 
Furthermore, it's difficult for the public to have input in the back-and-forth negotiations, which sometimes last into the night and weekend. "It’s a challenging process to stay on top of," she said.
The researcher was unable to unearth any evidence that citizen input into the budget was considered. But it has certainly been provided.   
 </t>
  </si>
  <si>
    <t>As confirmed by Jennifer Selliers, Compliance Officer for the Tennessee Department of Treasury, March 19, 2015 
As confirmed by Christy Allen, assistant treasurer for legal, compliance and audit, on March 19, 2015. 
Tennessee Consolidated Retirement System Private Equity Placement Agent Questionnaire, accessed May 6, 2015
https://drive.google.com/file/d/0B1zweeCiUBLDajNOWEJaY3dTaTA/view
Phone interview with Jerry Winters, lobbyist for the Tennessee Retired Teachers Association, on May 20, 2015.</t>
  </si>
  <si>
    <t>In practice, there are prohibitions on future employment for those convicted of "bribery" or "trading in public office." No source could recall anyone convicted of those crimes circumventing the prohibition.
To the extent specific prohibitions for employment are based on other prior convictions, such prohibitions appear to be at the discretion of individual agencies, as in the case with the Board of Regents' policies toward university employees.
There have been not documented cases of convicted felons working at state agencies.</t>
  </si>
  <si>
    <t>Howard Goldman, communications director, Teacher Retirement System of Texas, email, Feb. 11, 2015 
Employee Retirement System of Texas, Investments, Accessed Feb. 11, 2015
https://www.ers.state.tx.us/About_ERS/ERS_Investments/
Teacher Retirement System of Texas, Investment Policy Statement, 2014, Accessed Feb. 11, 2015
http://www.trs.state.tx.us/investments/documents/investment_policy_statement.pdf</t>
  </si>
  <si>
    <t xml:space="preserve">Citizens frequently take part in budget hearings, and what they say can have a big impact on policymakers. In 2014, for example, a budget hearing, which got a lot of media attention, drew parents of adult children with disabilities who were seeking more funding for independent housing for their children. This resulted in a slight funding increase, showing that lawmakers did take notice. 
Because the 2013 legislative session began just weeks after the shooting in Sandy Hook Elementary School, much of that legislative session became a focal point for citizens, even more than usually. In addition to hearings about tightening state gun laws, there were budget hearings that drew hundreds, if not thousands, of citizens demanding more money for mental health care and school security measures. One Capitol reporter said of the lawmakers, "They're pretty focused in general, but there was a heightened sensitivity (in 2013) because there was so much at stake."     </t>
  </si>
  <si>
    <t>Oklahoma election code, 26 O.S. Chapter A1, article 2, 1978
http://www.oscn.net/applications/oscn/DeliverDocument.asp?CiteID=78370
Oklahoma State Election Board creation, 26 O.S. Article 3 Section 2, 1978
http://www.oscn.net/applications/oscn/DeliverDocument.asp?CiteID=84844
Section 2-107 - Secretary's Duties. 1974
http://www.oscn.net/applications/oscn/DeliverDocument.asp?CiteID=78380</t>
  </si>
  <si>
    <t xml:space="preserve">Citizens are afforded opportunities to offer public comment at hearings of the General Assembly's Joint Finance Committee, and that input is considered during the decision-making process, sources say. Community testimony is, in fact, common. 
A handful of organizations testified at a budget hearing in January where lawmakers considered how to spend $36 million in financial settlement money. In February 2013, a number of youth advocates testified before budget lawmakers in favor of keeping $500,000 in the state budget for youth initiatives. </t>
  </si>
  <si>
    <t>In a small state like Rhode Island, governors in recent years have generally been accessible to the media and out in the public explaining and promoting their policy initiatives. 
Former Governor Lincoln Chafee could usually be approached at an event and questioned about other issues of the day. Similarly, though she prefers to stay on message and resist off-topic questions from reporters, new Governor Gina Raimondo, who took office in January 2015, has so far been visible several times a week --  holding press conferences or answering impromptu questions at public appearances, events to explain her initiatives.
---
Peer Reviewer Comment: Agree.
A notable example of an RI governor explaining a policy position was former Governor Lincoln Chafee’s July 2013 statement, upon vetoing a bill that would have "funneled state money to an anti-abortion Christian group under the auspices of a 'Choose Life' license plate," as the blog, RI Future, described. 
"The Framers of the United States and Rhode Island Constitutions constructed strong Walls of  separation between church and state," Chafee wrote. "This bill compels the state to collect and distribute funds to  an organization that advocates a particular religious and political viewpoint. It is my belief that  state participation in the transmission of funds to this organization Would violate the separation of  church and state, one of the fundamental principles upon Which our state was founded. For this reason, I disapprove of this legislation and respectfully urge your support of this Veto."</t>
  </si>
  <si>
    <t xml:space="preserve">No such law exists. 
This fact was confirmed by David Rosenfeld, the public member of the Transparency Oregon Advisory Commission. Rosenfeld is also the executive director for OSPIRG. He was interviewed by phone Jan. 8.  </t>
  </si>
  <si>
    <t>Ohio Revised Code 111.01, Election, term, 1961: http://codes.ohio.gov/orc/111.01 
Ohio Revised Code 111.03, Assistant secretary of state, 1953: http://codes.ohio.gov/orc/111.03</t>
  </si>
  <si>
    <t xml:space="preserve">Ethics Commission Rules, 74E O.S. Appendix I, rule 2.23, 2.24 and 2.36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 </t>
  </si>
  <si>
    <t>No such law exists.
Telephone interview with Freedom of Information Oklahoma board member and Oklahoma State University media law professor Joey Senat, 1/15/15 10 a.m. CST</t>
  </si>
  <si>
    <t>North Dakota Constitution (as of March 2015), Article V, § 2, http://www.legis.nd.gov/constit/a05.pdf.
North Dakota Century Code, § 44-03-01, 1877 to 1999, http://www.legis.nd.gov/cencode/t44c03.pdf.
NDCC, § 54-44.3-20(1), 1975 to 2013, http://www.legis.nd.gov/cencode/t54c44-3.pdf.
NDCC, § 54-44.3-12(e), 1975 to 1997, http://www.legis.nd.gov/cencode/t54c44-3.pdf.
NDCC, § 54-44.3-12.2, 1979 to 2009, http://www.legis.nd.gov/cencode/t54c44-3.pdf.
Corroborated with: Stuart Savelkoul, assistant executive director of political advocacy for North Dakota United, interviewed by phone from Bismarck, N.D., Feb. 4, 2015. North Dakota United represents state employees and K-12 teachers.
Jim Silrum, deputy secretary of state, interviewed by phone from Bismarck, N.D., Feb. 25, 2015.</t>
  </si>
  <si>
    <t>Colorado constitution, Article XXIX, Ethics in Government, Section 5. Independent ethics commission, Amendment 41, 2006, (1): http://tornado.state.co.us/gov_dir/leg_dir/olls/constitution.htm#ARTICLE_XXIX_Section_5
 Statement of Basis, Purpose and Specific Statutory Authority Independent Ethics Commission Rules of Procedure Effective April 14, 2011: https://www.colorado.gov/pacific/iec/rules-procedure</t>
  </si>
  <si>
    <t>Ohio Revised Code 3517.102 B, Dollar limits on campaign contributions, 1999 (last amended Sept., 29, 2013): http://codes.ohio.gov/orc/3517.102 
Ohio Revised Code 3599.03 A1, Use of corporation and labor organization funds for political purposes, 2005 (last amended Sept. 29, 2013): http://codes.ohio.gov/orc/3599.03 
Ohio Revised Code 3517.13 X3a and b, Failure to file statements, 1999 (last amended May 2, 2006): http://codes.ohio.gov/orc/3517.13 
Ohio Revised Code3517.101 B, Gift to pay for office facilities, 1999: http://codes.ohio.gov/orc/3517.101 
Ohio Revised Code 3517.1014 C, Transition funds, 2010: http://codes.ohio.gov/orc/3517.1014 
State GOP hitting up donors for $50,000, Darrel Rowland, The Columbus Dispatch, 9-20-14: http://www.dispatch.com/content/stories/local/2014/09/20/state-gop-hitting-up-donors-for-50000.html</t>
  </si>
  <si>
    <t>C.G.S., Title I, Chap. 10, Secs. 1-82(a)(1), 1977; 1-88(b), 1979.
http://www.cga.ct.gov/current/pub/chap_010.htm
C.G.S., Title 5I, Chap. 872a, Sec. 51, 1992.
http://www.ct.gov/jrc/cwp/view.asp?a=3061&amp;q=384462&amp;jrcNav=</t>
  </si>
  <si>
    <t>No such law exists.
Catherine Turcer, Common Cause-Ohio policy analyst, 1-18-15 email
LAWriter search 
Dennis R. Hetzel, executive director, Ohio Newspaper Association, Columbus, 2-15-15 email</t>
  </si>
  <si>
    <t>29 Del. C. 5810(a) and (d), Approved July 26, 1994: http://delcode.delaware.gov/sessionlaws/ga137/chp467.shtml; Court on the Judiciary Rules, Accessed 4-30-2015: http://1.usa.gov/1DO8M5w; 29 Del. C. 1003, Approved July 23, 1990: http://1.usa.gov/1zNcyzu</t>
  </si>
  <si>
    <t>Members of the public cannot testify during meetings when the Joint Budget Committee is being briefed on department funding requests and recommendations. The public can, however, testify before the JBC during its regular meetings — but they rarely do. 
 “Lobbyists go to the JBC meetings, hardly any reporters do,” said former Denver Post journalist Tim Hoover whose reporting focused on the state budget, and who now works as communications director for the left-leaning nonprofit Colorado Fiscal Institute. “There’s not a great deal of monitoring of them,” he said, adding that in all his years covering the Colorado legislature he can’t recall public testimony on the budget at the JBC. 
 Charlie Brown, director of the Colorado Futures Center at Colorado University, who formerly served for 17 years as director of Colorado's Legislative Council Staff, attributed that to the budget-building process being so tedious and detailed in Colorado that not too many garden variety citizens are interested in following it.
---
Peer Reviewer Comment: Agree.
The Joint Budget Committee does not take public testimony at its meetings. The public is able to comment to the JBC at pre-session meetings during the fall, in twenty-minute time blocks. During session, however, citizens may testify at Appropriations Committee hearings on specific bills but not at Joint Budget Committee meetings where the big-picture decisions are made.</t>
  </si>
  <si>
    <t>State Board of Elections; appointment; term of office; vacancies; oath of office. (1901 amended 2013) NC GS 163-19 .1. http://www.ncleg.net/EnactedLegislation/Statutes/HTML/BySection/Chapter_163/GS_163-19.html</t>
  </si>
  <si>
    <t>Gov. Tom Wolf has been in office only since January, so his record here is unclear. His predecessor, Tom Corbett, lost his bid for re-election in part because of his failure to explain his decisions well to the electorate. And yet neither man is former governor Ed Rendell, who seemed to consider answering questions asked and unasked a constitutional mandate.
Wolf has attempted to explain certain early decisions – an executive branch gift ban, a moratorium on oil and gas drilling on public lands, his firing of the state's Office of Open Records chief – but has been quiet on how certain decisions have been made. Included in his Cabinet are several former campaign rivals, and the source of some executive branch policy initiatives early in Wolf's tenure is not obvious. He has yet to fully negotiate his first budget cycle with the General Assembly.
In time, as all governor's do, he will reveal his communications strategy more fully.</t>
  </si>
  <si>
    <t>Ark. Code 7-6-217, “Creation of Arkansas Ethics Commission,” 1990
http://law.justia.com/codes/arkansas/2012/title-7/chapter-6/subchapter-2/section-7-6-217/
Ark. Code 7-6-218 (b)(4), “Citizen Complaints,” 1990
http://law.justia.com/codes/arkansas/2012/title-7/chapter-6/subchapter-2/section-7-6-218/
Arkansas Constitution, Amendment 66, “Judicial Discipline and Disability Commission,” 1988.  
http://www.arkansas.gov/jddc/pdf/amendment_66.pdf</t>
  </si>
  <si>
    <t>North Dakota Century Code, § 16.1-08.1-03.5, 1995 to 2013, http://www.legis.nd.gov/cencode/t16-1c08-1.pdf.
NDCC, § 16.1-08.1-01(13), 1981 to 2013,  http://www.legis.nd.gov/cencode/t16-1c08-1.pdf.
NDCC, § 16.1-08.1-03.5(2), 1995 to 2013, http://www.legis.nd.gov/cencode/t16-1c08-1.pdf.
Corroborated with: Lee Ann Oliver, administrative staff officer I in Elections Unit in Office of Secretary of State, email, Feb. 10, 2015.
“State Limits on Contributions to Candidates,” National Conference of State Legislatures website, http://www.ncsl.org/Portals/1/documents/legismgt/Limits_to_Candidates_2012-2014.pdf.</t>
  </si>
  <si>
    <t>New York Election Law Section 3-100, subsection 3-a, amended 2014, (no direct URL available, but law can be found by looking at Election Law at http://public.leginfo.state.ny.us/lawssrch.cgi?NVLWO:)</t>
  </si>
  <si>
    <t>The Political Reform Act of 1974, Government Code §83115 (1974)
http://leginfo.legislature.ca.gov/faces/codes_displaySection.xhtml?lawCode=GOV&amp;sectionNum=83115.
California Constitution, Art. VI, §18(i)(1) (Amended 1994)
http://leginfo.legislature.ca.gov/faces/codes_displaySection.xhtml?lawCode=CONS&amp;sectionNum=SEC.%2018.&amp;article=VI</t>
  </si>
  <si>
    <t>New Hampshire Statutes, Title I, Chapter 5, “Department of State,” Section 5:1, 1784-1994
http://www.gencourt.state.nh.us/rsa/html/i/5/5-mrg.htm
New Hampshire Statutes, Title LXIII, Chapter 21-M, “Department of Justice,” 1985-2012
http://www.gencourt.state.nh.us/rsa/html/I/21-M/21-M-3.htm 
New Hampshire Statutes, Title LXIII, Chapter 666, “Provisions for the Purity of Elections"
http://www.gencourt.state.nh.us/rsa/html/LXIII/666/666-mrg.htm
 Charles Arlinghaus, The Josiah Bartlett Center for Public Policy, president, January 22, 2015, Lowell, Mass., phone</t>
  </si>
  <si>
    <t>Citizens can make their views known on the budget during legislative hearings that are open to the public. Testimony is taken seriously. The public can also contact legislators or representatives of the administration by mail, telephone or through each legislator's web page.</t>
  </si>
  <si>
    <t>Arizona Revised Statutes, Title 38 Chapter 3 Article 8 - 519, Legislative ethics committees; membership; powers and duties; code of ethics, http://www.azleg.gov/ars/38/00519.htm
Arizona Revised Statutes, Title 38 Chapter 3 Article 8 - 507, Opinions of the attorney general, county attorneys, city or town attorneys and house and senate ethics committee, http://www.azleg.gov/ars/38/00507.htm
Arizona Constitution, Commission on Judicial Conduct, http://www.azleg.gov/Constitution.asp?Article=6.1
Rule 82, Rules of the Supreme Court Judicial Ethics Advisory Committee, http://www.azcourts.gov/Portals/137/ConstitutionalAuthority/Rule82.pdf
Laws current as of March 30, 2015.</t>
  </si>
  <si>
    <t>New Jersey Statutes, Title: 52, STATE GOVERNMENT, DEPARTMENTS AND OFFICERS, Chapter 16A: Department established, Section: 52:16A-98: Division of Elections transferred to Department of State (1998): http://njlaw.rutgers.edu/cgi-</t>
  </si>
  <si>
    <t>All sites access on Jan. 10, 2015
Massachusetts Constitution, Part II, Chapter 2, Section 1, Article 9:
https://malegislature.gov/Laws/Constitution
2008 Executive Order #500 describing the nomination and selection process for judges:
http://www.mass.gov/courts/docs/lawlib/eo500-599/eo500.pdf
Massachusetts Governor’s Council website:
http://www.mass.gov/portal/government-taxes-public-service/about-state-government/govs-council.html</t>
  </si>
  <si>
    <t xml:space="preserve">Gov. Mary Fallin does not hold routine open press conferences weekly, a practice that ended several governors before her election in Oklahoma. But the governor holds occasional press conferences and makes herself available at the state Capitol and at public events she attends. She holds monthly cabinet meetings to address members' questions on policy positions. 
Wayne Greene, editorial pages editor and former senior political writer for Tulsa World, said the governor is "perfectly willing to talk to the media whenever in public." 
Her spokesman, Alex Weintz, is more frequently quoted for comment in daily news stories, however, and Fallin's office typically issues explanations for her policy decisions or positions through written responses via email or official statements. For example, when two executive branch officials criticized a tax cut decision in December 2014 by the Board of Equalization, her spokesman Alex Weintz gave a response to reporters, even though the Governor is technically chair of the Board of Equalization. </t>
  </si>
  <si>
    <t>Maryland Constitution, ARTICLE IV JUDICIARY DEPARTMENT. Part I - General Provisions. Sec. 5, Sec. 5a., http://msa.maryland.gov/msa/mdmanual/43const/html/04art4.html#general
Maryland Constitution, Art. I, § 12; Art. IV, § 2
http://msa.maryland.gov/msa/mdmanual/43const/html/04art4.html
Judicial Nominating Commission established by executive order: http://msa.maryland.gov/msa/mdmanual/26excom/html/22jnom.html 
"Judicial Selection in the States, Maryland" National Center for State Courts website: http://www.judicialselection.us/judicial_selection/index.cfm?state=MD
Executive Order 01.01.2008.04  http://msa.maryland.gov/megafile/msa/speccol/sc5300/sc5339/000113/011000/011159/unrestricted/20090049e-004.pdf</t>
  </si>
  <si>
    <t>Nevada Constitution Article 5, Section 3, Ratified 1970 https://www.leg.state.nv.us/const/nvconst.html#Art5Sec3
Nevada Constitution, Article 5, Section 19, Ratified 1954, Amended n 1996 https://www.leg.state.nv.us/const/nvconst.html#Art5Sec19
Phone interview 1/14/15 with Kevin Benson, deputy attorney general representing secretary of state's office.
Interview 1/15-15 with Sandi Chereb, Las Vegas Review-Journal political reporter, in Carson City.</t>
  </si>
  <si>
    <t>A.S. 24.60.178, "Sanctions recommended by (legislative ethics) committee" (http://ethics.legis.state.ak.us/documents/ethics_code.pdf), accessed March 23, 2015; 
A.S. 39.52.310, "Executive Ethics Act Complaints" (http://www.touchngo.com/lglcntr/akstats/statutes/title39/chapter52/section310.htm), accessed March 23, 2015; 
A.S. 22.30.011, Powers and Duties of the Alaska Commission on Judicial Conduct (http://www.touchngo.com/lglcntr/akstats/Statutes/Title22/Chapter30/Section011.htm), accessed March 23, 2015; 
A.S. 22.30.070, Punishment of Judges (http://www.touchngo.com/lglcntr/akstats/Statutes/Title22/Chapter30/Section070.htm), accessed March 23, 2015</t>
  </si>
  <si>
    <t>Constitution of the State of Minnesota, Article 5, 1974, https://www.revisor.leg.state.mn.us/constitution/#article_5
Minnesota Statutes, Chapter 10A, Section 10A.02, 2014, https://www.revisor.mn.gov/statutes/?id=10a.02
Minnesota Statutes, Chapter 14, Section 14.48, 2014, https://www.revisor.mn.gov/statutes/?id=14.48</t>
  </si>
  <si>
    <t>No such law exists.
David Blount, Mississippi Senator 29th District, April 14 2015, Jackson, Mississippi, phone interview.</t>
  </si>
  <si>
    <t>Missouri Revised Statutes, 2003, Chapter 28.035.1, http://www.moga.mo.gov/mostatutes/stathtml/02800000351.html</t>
  </si>
  <si>
    <t>Montana Code Annotated title 39, chapter 2, part 9, section 4, 1987, http://leg.mt.gov/bills/mca/39/2/39-2-904.htm
Secretary of State, About the Montana Secretary of State's Office, no date, http://sos.mt.gov/About_Office/index.asp
Secretary of State, Term limits, no date, http://sos.mt.gov/Elections/Term_Limits/</t>
  </si>
  <si>
    <t>Nebraska State Constitution, Article IV- 1, updated as of April 27, 2015
http://nebraskalegislature.gov/laws/articles.php?article=IV-1</t>
  </si>
  <si>
    <t>State Constitution, Article V Section 24 Judges; Qualifications, 2008
http://www.legis.la.gov/Legis/Law.aspx?d=206462
Melissa Landry, executive director, Louisiana Lawsuit Abuse Watch, in-person interview, Jan. 20, 2015
Robert Scott, Public Affairs Research Council, in-person interview, Feb. 19, 2015
Kevin Kane, Pelican Institute, in-person interview, Jan. 21, 2015 
Code of Judicial Conduct, amended in 1975, 1993, 1996, 1998, 2012 and on June 23, 2014
http://www.lasc.org/rules/supreme/cjc.asp</t>
  </si>
  <si>
    <t>Maine Constitution, Article 5, Section 8, 2013. 
http://legislature.maine.gov/const/#a5
Maine Revised Statutes Title 4, Chapter 1, Section(s) 1, 101, 157, 2009.
http://www.mainelegislature.org/legis/statutes/4/title4ch0sec0.html</t>
  </si>
  <si>
    <t>Public Officers and Employees, Alabama Title 36, Chapter 25, Sections 4 and 27, 2010.
http://alisondb.legislature.state.al.us/alison/codeofalabama/1975/coatoc.htm, accessed April 13, 2015.</t>
  </si>
  <si>
    <t>ENFORCEMENT. (a) The board (Government Accountability Board) shall investigate violations of laws administered by the board and may prosecute alleged civil violations of those laws, directly or through its agents under this subsection, pursuant to all statutes granting or assigning that authority or responsibility to the board. Prosecution of alleged criminal violations investigated by the board may be brought only as provided in par. (c) 11., 14., 15., and 16. and s. 978.05 (1).
(c) 2. a. Any person may file a complaint with the board alleging a violation of chs. 5 to 12, subch. III of ch. 13, or subch. III of ch. 19. If the board finds, by a preponderance of the evidence, that a complaint is frivolous, the board may order the complainant to forfeit not more than the greater of $500 or the expenses incurred by the division in investigating the complaint.
In regard to the Judicial Commission, Wis. Stats. 757.85 says "The commission shall investigate any possible misconduct or permanent disability of a judge or circuit or supplemental court commissioner. Misconduct constitutes cause under article VII, section 11, of the constitution. Except as provided in par. (b), judges, circuit or supplemental court commissioners, clerks, court reporters, court employees and attorneys shall comply with requests by the commission for information, documents and other materials relating to an investigation under this section." The Judicial Commission cannot impose sanctions.</t>
  </si>
  <si>
    <t>Michigan Civil Service Rules, Rule 1-6 and 1-8 http://mi.gov/mdcs/0,4614,7-147-6877_8155---,00.html                                           
John Gnodtke, general counsel, Michigan Civil Service Commission, phone interview, April 10, 2015, email conversations, April 10 and 12                                                    
Chris Thomas, Bureau of of Elections director, phone interview, April 11, 2015</t>
  </si>
  <si>
    <t>In general, the governor does usually give reasons for his policy decisions to both supporters and opponents. 
A state senator in the opposing party said he meets with or speaks with the governor as needed. In addition, the governor will explain his priorities to lawmakers on both sides of the aisle and explain his thoughts when he issues a veto. Activists on both ends of the political spectrum were less satisfied with the governor, with a liberal activist complaining that the governor doesn’t talk as much with the public as previous governors, who were from the same party.
The governor does not hold regularly scheduled press conferences where anyone might be able to ask him questions. His press secretary said he does hold a meeting with reporters before he delivers his budget to the Legislature and at the end of the legislative session. In general, the governor may speak with reporters if asked though sometimes his spokesman will relay his thoughts to reporters instead. The spokesman said this is adequate in a small state like North Dakota where state officials are more available to the press.</t>
  </si>
  <si>
    <t>All meetings and hearings of the Joint Budget Committee are open meetings, as are the meetings of other relevant committees and subcommittees. They are open to the public.
However, unlike all other legislative committees, the Joint Budget Committee does not have a mechanism by which citizens can sign up to provide public input. The same is true for civil society budget experts hoping to offer analysis, opinion, or commentary – unlike other committees, they typically have no forum to do so before Joint Budget Committee. 
Generally, only agency officials or officials from the Department of Finance and Administration testify at Joint Budget Committee hearings, both at the fall budget hearings and during the session (at other committee or sub-committee meetings with items related to the budget, various groups may sign up and offer input). Civil society groups hoping to offer input or ask a particular question would typically communicate with a legislator to do it for them.</t>
  </si>
  <si>
    <t>All sources accessed on Jan. 17, 2015:
Massachusetts Constitution Article LXIV, Section 1.  
https://malegislature.gov/Laws/Constitution
Enabling legislation, Massachusetts Secretary of State:
https://malegislature.gov/Laws/GeneralLaws/PartI/TitleII/Chapter9/Section1
Interview, Brian S. McNiff, Communications Director,  Office of the Secretary of the Commonwealth, Boston, MA, June 30, 2015.</t>
  </si>
  <si>
    <t>The governor generally explains his policies at some point, that is, when he feels it necessary, but has no regularly scheduled meetings with journalists or the opposition. The governor's office issues press releases when they see fit, and the governor has made statements on policy when he has vetoed measures from the legislature. Reporters have to rely on statements from the governor's office or through his spokesman or try to get questions in when he surfaces at public events.</t>
  </si>
  <si>
    <t>State law mandates the Ethics Commission to respond to complaints, initiate its own investigations and impose sanctions if necessary. Legislators also created a Probable Cause Review Board 
 (an autonomous board, not under the control of the Ethics Commission) to determine whether violations of the state Ethics Act may have occurred. 
 If the commission finds a violation has occurred, it has various penalties: public reprimands, cease and desist orders, orders of restitution, fines not to exceed $5,000 per violation, and reimbursement to the commission for the cost of investigating and prosecuting a violation. (6B-2-4(r))
 §6B-2-2 establishes the relation between the Board and the Ethics Commission as follows: 
 "(b) The Commission may initiate or receive complaints and make investigations, as provided in section four of this article, and upon complaint by an individual of an alleged violation of this article by a public official or public employee, refer the complaint to the Review Board as provided in section two-a of this article."
 §6B-2-2a. further states that "(a) There is hereby established a Probable Cause Review Board that shall conduct hearings to determine whether there is probable cause to believe that a violation of the West Virginia Governmental Ethics Act has occurred and, if so, to refer that investigation to the Ethics Commission. The Review Board is an autonomous board, not under the direction or control of the Ethics Commission."</t>
  </si>
  <si>
    <t>Limitation on Contributions (1973) NC GS 163-278.13 http://www.ncga.state.nc.us/EnactedLegislation/Statutes/HTML/BySection/Chapter_163/GS_163-278.13.html
See also, No acceptance of contributions made by corporations, foreign and domestic, or other prohibited sources. (1973-2006) NC GS 163-278.15
http://www.ncleg.net/EnactedLegislation/Statutes/HTML/BySection/Chapter_163/GS_163-278.15.html
See also Definitions: (1973-2013) NC GS 163-278.6 (3) http://www.ncleg.net/EnactedLegislation/Statutes/HTML/BySection/Chapter_163/GS_163-278.6.html</t>
  </si>
  <si>
    <t xml:space="preserve">Maryland Annotated Code, Election Law Article Oct. 2014 Title 33 STATE BOARD OF ELECTIONS Subtitle 01 DEFINITIONS; GENERAL PROVISIONS Chapter 01 Definitions Authority: Election Law Article, §1-101, 2-102(b)4) and 3-101; 
http://www.elections.state.md.us/laws_and_regs/documents/2014%20Maryland%20Election%20Law.pdf
State Government Article, §15-715(g) Annotated Code of Maryland; 42 U.S.C. 15483(a)5)A)B): http://www.elections.state.md.us/laws_and_regs/documents/cw_regulations.pdf http://www.elections.state.md.us/laws_and_regs/documents/2014%20Maryland%20Election%20Law.pdf
Sample job description of Maryland Civil Servant position to be filled at the State Board of Elections: 
Accessed 6/2/15 from state job application website: http://www.jobaps.com/MD/?Keyword=&amp;Loc=&amp;DeptNumber=230901&amp;OccList=&amp;JobType=&amp;KeywordFullText=0
Also corroborated by: 
"At the Center of the Election Maelstrom," The Washington Post, 9/22/06 article by Ann Marimow: http://www.washingtonpost.com/wp-dyn/content/article/2006/09/21/AR2006092101594.html; 
Maryland Manual, State Board of Elections, Origin and Function: http://msa.maryland.gov/msa/mdmanual/25ind/html/30electf.html; </t>
  </si>
  <si>
    <t>In practice, members of the public have a minimal ability to provide input at budget hearings. Testimony during public hearings is typically limited to only a very brief time for any individual, such as two or three minutes per person, and in a setting that may only be made available as little as one day in each chamber.
Members of the public may otherwise have an opportunity to express their opinion on the budget to their representatives in the legislature over some kind of private communication, such as email or a telephone call.</t>
  </si>
  <si>
    <t>Election Law Section 14-116, amended 1981, (http://www.lawserver.com/law/state/new-york/ny-laws/ny_election_law_14-116);
Board of Elections 2014 Contribution Limits (http://www.elections.ny.gov/NYSBOE/Finance/2014FamilyContributionLimitsRev06202014.pdf)</t>
  </si>
  <si>
    <t>Gov. Andrew Cuomo generally explains his policy decisions and answers questions about them. He occasionally uses press conferences to explain himself, while other times he speaks to reporters in the hallways of the capitol building in Albany or during events elsewhere in the state. These explanations tend to occur at least once a month.
 In March 2015, for example, he spoke to reporters about negotiations with state legislators over proposed ethics reforms, answering questions alongside other state officials. The Wall Street Journal reported in 2013 that while it is difficult for reporters to schedule private on-the-record meetings with Cuomo, he "doesn't shy away from the media, giving occasional radio interviews and holding news conferences in which he takes questions from reporters at length."
 Sometimes, however, it takes time for Cuomo to answer questions about his decisions. After his sudden disbanding of the Moreland Commission to Investigate Public Corruption in 2014, for example, it took Cuomo four months to speak with reporters about the decision. His explanation only took place after reporters asked him about the issue after an event in Buffalo.</t>
  </si>
  <si>
    <t>Public testimony is routinely accepted during debate over the capital and operating budgets in each chamber, both in writing and in person. 
For example, hundreds of people representing themselves as individuals as well as a broad range of groups impacted by the budget have submitted letters to the House and Senate finance committees as lawmakers decide how to craft the state's FY2016 operating budget should be crafted amid low state revenue and across-the-board cuts. 
These testimonies are accounted for in the budget decision-making process and kept as public record.</t>
  </si>
  <si>
    <t>No such law exists.
Maine Revised Statutes Title 5, Chapter 5, Section(s) 81, 1977,
http://legislature.maine.gov/legis/statutes/5/title5sec81.html
Maine Revised Statutes Title 5, Chapter 372, Section(s) 7051, 1987,
http://legislature.maine.gov/statutes/5/title5sec7051.html</t>
  </si>
  <si>
    <t>Executive Ethics Board, Legislative Ethics Board and the Commission on Judicial Conduct can initiate investigations and impose sanctions.
 For cases involving legislators or statewide elected officials, the state Attorney General investigates the claim. If the attorney general alleges a violation, the state Auditor will investigate and then recommend action to the appropriate ethics board. The Executive Ethics Board may "impose sanctions including reprimands and monetary penalties."
 The Legislative Ethics Board and the Commission on Judicial Conduct also can impose sanctions. The judicial commission is limited to investigating complaints related to the rules on judicial conduct created by the state Supreme Court or on medical disability. To act on a complaint of disability, the Commission must find that a judge or justice suffers from a disability that is permanent or likely to become permanent, and which seriously interferes with the performance of judicial duties.</t>
  </si>
  <si>
    <t>The office of State Inspector General has the power to initiate investigations on waste, fraud, abuse and corruption in state agencies, nonstate agencies and independent contractors of state agencies. However, the inspector general can only investigate elected officials if requested by the governor, attorney general or a grand jury. When investigators determine there may have been a violation of state criminal law, the inspector general must “provide timely notification to the appropriate attorney for the Commonwealth and law-enforcement agencies.”
The Attorney General has the power to investigate and refer for prosecution any case related to the requirement of disclosure statements and potential conflicts of interest. 
The Virginia Conflict of Interest and Ethics Advisory Council has no authority to initiate investigations or to sanction those who do not comply with the rules on filing disclosure statements and other ethics rules. It would be able to inform the attorney general's office about a late or lack of filing, which carries civil penalties.
The House and Senate Ethics Advisory Panels do not initiate investigations, but only respond to complaints.
Enforcement of the governor’s executive order on gifts is placed at the head of each advisory or governmental agency of the Executive Branch and is tasked with receiving complaints, investigation complaints and imposing appropriate discipline. “Disciplinary action may include any action up to and including suspension or termination,” the order says. A cabinet secretary is responsible for enforcement of his staff and a commission appointed by the governor is responsible for enforcement of the governor and the cabinet.
The Judicial Inquiry and Review Commission investigates and conducts hearings on complaints against judges. If it finds that the charges are well founded and that they would warrant the retirement, removal or censure of the judge, it files a formal complaint with the Virginia Supreme Court. The court decides on the punishment.</t>
  </si>
  <si>
    <t>Phone interview, Curtis Loftis, S.C. State Treasurer, May 19, 2015
Phone Interview, Sam Griswold, Board Member, State Retirees 
Association of South Carolina, May 21, 2015
E-mail, Danny Varat, RSIC External Affairs Manager, May 22, 2015</t>
  </si>
  <si>
    <t>North Dakota Century Code § 44-04-21.1, 1997 to 2005, http://www.legis.nd.gov/cencode/t44c04.pdf.
NDCC § 44-04-21.2, 1997 to 2001, http://www.legis.nd.gov/cencode/t44c04.pdf.
NDCC § 44-04-21.3, 2001, http://www.legis.nd.gov/cencode/t44c04.pdf.
NDCC § 12.1-11-06, 1973 to 1975, http://www.legis.nd.gov/cencode/t12-1c11.pdf.
Corroborated by: Jack McDonald, attorney for North Dakota Newspaper Association, interviewed by phone from Bismarck, N.D., Jan. 28, 2015.</t>
  </si>
  <si>
    <t>Louisiana Revised Statutes 18:51 Registrar for each partish; appointment; tenure; books and records; commission; bond and oath, passed 1976, effective Jan. 1, 1978, amended 1989, 1990, 2001, 2004 and 2008.
http://legis.la.gov/lss/lss.asp?doc=81615 
Louisiana Revised Statutes 18:53 53. Tenure; removal from office; may not be own immediate successor, passed in 1976, effective Jan. 1, 1978, amended in 1995.
http://legis.la.gov/lss/lss.asp?doc=81623&amp;showback= 
Louisiana Revised Statutes 18: 1353. Secretary of state; powers and duties; voting machines; voter registration. Effective Jan. 1, 1978. Amended 1983, 1995, 1997, 2001, 2004, 2006, 2007 and 2014
http://www.legis.la.gov/Legis/Law.aspx?p=y&amp;d=81373</t>
  </si>
  <si>
    <t>Freedom of Information Law: Public Officers Law, Article 6, Section 89, 1974/1977 (http://www.dos.ny.gov/coog/foil2.html); 
Committee on Open Government website, accessed March 1, 2015, (http://www.dos.ny.gov/coog/index.html)</t>
  </si>
  <si>
    <t>Evelyn Tatkovski Williams, press secretary, Public School Employees' Retirement System, 16 April 2015, interview by email.
Pamela Hile, press secretary, Pennsylvania School Employees' Retirement System, 20 April 2015, interview by email. 
Investment Policy Statement, Objectives and Guidelines of the Commonwealth of Pennsylvania Public School Employees' Retirement Board, page 9, accessed April 2015, http://www.psers.state.pa.us/content/investments/guidelines/2015/Inv%20Policy%20Stmt%20(approved%202015-03-12).pdf</t>
  </si>
  <si>
    <t>State personnel rules allow the state to take such actions as needed: "Employees with convictions may either be temporarily or permanently excluded from employment," writes Kate Sheehan, director of the Division of Personnel and Labor Relations. 
Jim Duncan, president of Alaska's largest public employees union and a former longtime legislator, says he is not aware of someone convicted of corruption seeking state employment again during the study period.
Research for this study did not unearth any documented or alleged case of such behavior. 
2 AAC 07.112 specifically allows for a loss of eligibility for anyone who used or attempted to use intimidation, political pressure or bribery to secure an advantage in the assessment or appointment process, as well as anyone who has been dismissed previously due to misconduct or unsatisfactory performance.</t>
  </si>
  <si>
    <t>No such law exists.
Mediation of Public Records Disputes (2010) NC GS 7A-38.3Ehttp://www.ncga.state.nc.us/EnactedLegislation/Statutes/HTML/BySection/Chapter_7A/GS_7A-38.3E.html</t>
  </si>
  <si>
    <t>Tom Spencer, executive director of the Oklahoma Teachers Retirement System, telephone interview, 2/20/15 11 a.m. 
Gary Jones, state auditor and inspector/member of the pension oversight commission, telephone interview 3/25/15 3:30 p.m. 
Joseph Fox, executive director for Oklahoma Public Employees Retirement System, 2/26/15 4 p.m. 
Oklahoma Fire pension system request for 2014 proposal requiring disclosure for placement agents: https://drive.google.com/file/d/0B0BgaBXva60WcDdWZzRXallZQlE/view?usp=sharing</t>
  </si>
  <si>
    <t>In 2014, the state Supreme Court ruled that the state's education funding was unconstitutional because it created inequities among wealthy and poor school districts. In May, after the governor and Legislature proposed a new school funding system, a judge ordered the state to provide additional information to a special three-judge panel deciding whether the new system is constitutional. 
Education funding, like the rest of the state budget, is proposed by the governor and approved by the Legislature. School funding and the courts' role in determining it is a controversial issue in Kansas, where the governor and legislators have argued that is their role, as elected officials, to determine spending, and that the courts should usurp that power. As a former state legislator noted, judicial review "comes when someone files a lawsuit challenging the constitutionality of a certain statute. The judiciary does not in and of itself institute a case. There has to be somebody who brings that action."</t>
  </si>
  <si>
    <t>New Jersey Open Public Records Act (OPRA), enacted 2001: http://www.state.nj.us/grc/pdf/act.pdf 
Government Records Council website: http://www.nj.gov/grc/about/. Accessed 5/26/15</t>
  </si>
  <si>
    <t>NMSA &gt; CHAPTER 14 Records, Rules, Legal Notices, Oaths &gt; ARTICLE 2 Inspection of Public Records &gt; 14-2-12. Enforcement. (1993) 
 http://public.nmcompcomm.us/nmnxtadmin/NMPublicLink.aspx?jd=14-2-12</t>
  </si>
  <si>
    <t>Archive of Placement Agent Disclosure letters; https://www.nctreasurer.com/inside-the-department/OpenGovernment/Pages/Placement-Agent-Disclosures.aspx
Phone interview April 3, 2015, with Edward Siedle , former SEC attorney and president of  Benchmark Financial Services, a Palm Beach, FL, company that does forensic investigations of pensions.    
Phone interview April 6, 2015, with Richard Warr, professor of  finance at NC State University.</t>
  </si>
  <si>
    <t>No such law exists.
New Hampshire Statutes, Title VI, Chapter 91-A: “Access to Governmental Records and Meetings”,1967-2013,
 http://www.gencourt.state.nh.us/rsa/html/vi/91-a/91-a-mrg.htm 
Confirmed with William Chapman, Orr &amp; Reno law firm, attorney and shareholder, December 29, 2014, Lowell, Mass., phone. 
Confirmed with Ann Rice, New Hampshire Office of the Attorney General, deputy attorney general, December 31, 2014, Lowell, Mass., phone.</t>
  </si>
  <si>
    <t>David Hunter, CEO of Retirement and Investment Office, interviewed by phone from Bismarck, N.D., March 25, 2015.
Kenton Onstad, state representative from Parshall, N.D., member of Employee Benefits Programs Committee and House minority leader, interviewed by phone from Parshall, March 21, 2015.</t>
  </si>
  <si>
    <t>The judiciary cannot initiate a legal review. However, an individual or group may seek redress through the court, which will then determine whether the law is unconstitutional, and therefore void.
The most prominent recent example occurred in 2009, when the Iowa Supreme Court voided a law banning same-sex marriage. In that decision, the court ruled that through the ban the legislature "excluded a historically disfavored class of persons from a supremely important civil institution without a constitutionally sufficient justification." Furthermore, the court ruled that the state constitution does not allow any branch of government to resolve religious debates.</t>
  </si>
  <si>
    <t>The judicial branch, specifically the Supreme Court, is not known to independently review laws passed by the legislature or comment on bills pending before lawmakers. Under Indiana's constitution, the three branches of government have no power over each other.
John Krull, chairman of the journalism department of Franklin College, Franklin, said he believes the only way this occurs is if a lawsuit is filed. "Generally, the mechanism here is litigation. I think there has to be a suit," said Krull. 
Julia Vaughn, policy director of Common Cause-Indiana, said she isn’t aware of any reviews that the judiciary makes of laws passed by the legislature. “I am unaware of any court in Indiana criticizing the legislature is any way, unless it involves a lawsuit. Each branch of government is autonomous, as the constitutional requires. You can’t even get any sort of an advisory opinion from the courts (about legislation).” 
Indiana's constitution makes it very clear, says Ball State political science professor Ray Scheele, that the three branches of government are separate and act independent of each other. Indiana's judiciary clearly is not activist in nature, but simply responds when suits are brought and there is a conflict in lower courts, he said. "It's more of a remedial kind of approach to the land," Scheele said.
In practice, there is not significant evidence the judicial branch, particularly the Indiana Supreme Court and Court of Appeals, routinely avoids or dismisses cases that challenge the legislature or that they act in a clearly partisan fashion. It sometimes takes up controversial issues that challenge state laws. 
The Supreme Court sometimes agrees with the legislature, when it voted down a challenge to the Indiana right-to-work law. The Supreme Court in November 2014 upheld Indiana’s “right-to-work” law, reversing a Lake County ruling that found the law violated the state constitution. The court also dismissed a second challenge to the law in December 2014.
The Indiana Supreme Court also was expected to consider in August 2015 the state’s appeal of a lower court ruling that the Bureau of Motor Vehicle’s standards for evaluating requests for personalized license plates violated the First Amendment. A class-action lawsuit was filed by the American Civil Liberties Union against the BMV over the issue in 2013. The state’s program has been on hold after the BMV blocked a Greenfield resident from using the words “OINK,” a lighthearted reference to his work as a police officer.</t>
  </si>
  <si>
    <t>Mike Gallagher, Albuquerque Journal, investigative reporter, 12 May 2015, via phone.
Bruce J. Perlman, Ph.D., University of New Mexico, Regents Professor of Public Administration, 12 May 2015, via phone.
Jonathan Grabel, New Mexico Public Employees Retirement Association, chief investment officer, 5 May 2015, via phone.</t>
  </si>
  <si>
    <t xml:space="preserve">No such law exists.
Mike Meloy, Montana Freedom of Information Hotline, Attorney, 20 January 2015, Bozeman, Montana telephone </t>
  </si>
  <si>
    <t xml:space="preserve">Michigan Constitution, 1963, Section IV, Subsection 53  http://www.legislature.mi.gov/(S(fvk3awb3se3w1x3cr1cgv5rc))/mileg.aspx?page=getobject&amp;objectname=mcl-Article-IV-53&amp;query=on&amp;highlight=Auditor%20AND%20general </t>
  </si>
  <si>
    <t>Connecticut General Statutes (C.G.S.), Title 4e, Chap. 62, 2007, http://www.cga.ct.gov/current/pub/chap_062.htm#sec_4e-1</t>
  </si>
  <si>
    <t>Nevada Public Records law, 1911, NRS 239. 
 http://leg.state.nv.us/NRS/NRS-239.html
"Open Meeting Law," April 2014, Nevada Legislative Counsel Bureau Research Division.
https://www.leg.state.nv.us/Division/Research/Publications/PandPReport/16-OML.pdf
SB 70, Overview, 2015, accessed July 29, 2015
https://www.leg.state.nv.us/App/NELIS/REL/78th2015/Bill/1250/Overview</t>
  </si>
  <si>
    <t>Minnesota Statutes, Chapter 13, Section 13.02, 2014 https://www.revisor.mn.gov/statutes/?id=13.02
Minnesota Statutes, Chapter 13, Section 13.05, 2014 https://www.revisor.mn.gov/statutes/?id=13.05
Minnesota Administrative Rules, Chapter 1205, Part 1205.0200, https://www.revisor.mn.gov/rules/?id=1205.0200
Minnesota Administrative Rules, Chapter 1205, Part 1205.0900, https://www.revisor.mn.gov/rules/?id=1205.0900</t>
  </si>
  <si>
    <t>Maryland Annotated Code,  Oct. 2014 State Government Title, TITLE 2. GENERAL ASSEMBLY
SUBTITLE 12. STAFF AND SERVICES -- DEPARTMENT OF LEGISLATIVE SERVICES
PART IV. OFFICE OF LEGISLATIVE AUDITS https://www.ola.state.md.us/top_pgs/Organizational%20Structure/OLA%20law.pdf" 2-1218 (C)</t>
  </si>
  <si>
    <t>Joe Perone, Treasury spokesman 2/27/15 phone interview. 
John Reitmyer, New jersey Spotlight statehouse reporter, 3/2/15 interview. 
Division of Investment Placement Agent Policy: http://www.nj.gov/treasury/doinvest/pdf/index/PlacementAgentPolicy.pdf</t>
  </si>
  <si>
    <t>Title 25, Chapter 61, Section 13 of the Mississippi Code, The Public Records Act of 1983                  http://www.ethics.state.ms.us/ethics/ethics.nsf/PageSection/A_records_entire_pub_rec_act/$FILE/Public%20Records%20Act.htm?OpenElement#S_25_61_11
Title 25, Chapter 41, Section 15 of the Mississippi Code, The Open Meetings Act http://www.ethics.state.ms.us/ethics/ethics.nsf/PageSection/A_meetings_meetings_law/$FILE/Open%20Meetings%20Act.htm?OpenElement
Mississippi Ethics Commission, Legislative Update.
http://www.ethics.state.ms.us/ethics/ethics.nsf/webpage/A_leg_up?OpenDocument</t>
  </si>
  <si>
    <t>All sources accessed on January 16, 2015
Massachusetts law creating the Office of the Auditor, Ch. 11, sections 1-17, YEAR
http://malegislature.gov/Laws/GeneralLaws/PartI/TitleII/Chapter11</t>
  </si>
  <si>
    <t>No such law exists.
Missouri Revised Statutes, 1982, Chapter 610 Section 27, amended 1987, 1990, 1998, 2004, http://www.moga.mo.gov/mostatutes/stathtml/61000000271.html</t>
  </si>
  <si>
    <t>All sources accessed on Jan. 4, 5, 2015
Massachusetts Public Records Law, M.G.L. Ch. 66, sec. 10 (b) 1973
description of dual jurisdiction to monitor and enforce the law split between Supervisor of Public Records and Attorney General 
https://malegislature.gov/Laws/GeneralLaws/PartI/TitleX/Chapter66/Section10
Massachusetts Public Records law, M.G.L. Ch. 66, sec. 13, 1973
Description of court’s authority to compel disclosure
https://malegislature.gov/laws/generallaws/parti/titlex/chapter66/section13
Massachusetts Open Meeting Law, Chapter 30a, sections 18-25, 2010
http://www.mass.gov/ago/docs/government/oml/open-meeting-law-gl-c-30a-18-25.pdf
MICHAEL L. KETTENBACH vs. BOARD OF BAR OVERSEERS &amp; another, 448 Mass. 1019, March 23, 2007
http://masscases.com/cases/sjc/448/448mass1019.html</t>
  </si>
  <si>
    <t xml:space="preserve">Kentucky Revised Statutes Chapter 43, Section 50, 2010, http://www.lrc.ky.gov/Statutes/statute.aspx?id=22114 accessed 24 January 2015.
Kentucky Revised Statutes Chapter 43, Section 30, 1998, http://www.lrc.ky.gov/Statutes/statute.aspx?id=22112 accessed 24 January 2015.
Kentucky Constitution Section 91, 1992, http://www.lrc.ky.gov/legresou/constitu/091.htm accessed 24 January 2015.
Libby Carlin, Kentucky Auditor of Public Accounts Office, assistant state auditor and certified public accountant, 31 December 2014, Frankfort, Kentucky, phone interview. </t>
  </si>
  <si>
    <t>Louisiana Revised Statutes 24:511 Legislative Auditor, Legislative Audit Advisory Council, passed 1975, amended in 1991, 1999 and 2004
http://www.legis.la.gov/Legis/Law.aspx?p=y&amp;d=84124</t>
  </si>
  <si>
    <t>Maine Revised Statutes Title 5, Chapter 11, Section(s) 241, 242, 1965.
http://www.mainelegislature.org/legis/statutes/5/title5ch11sec0.html</t>
  </si>
  <si>
    <t>In all recent cases, when the Legislature has passed legislation that has been challenged as unconstitutional, the courts has given the matter full consideration and in many cases declared the laws unconstitutional. The courts do not initiate the review on their own; a lawsuit must be brought, but it can be brought by any party with standing. Idaho courts often review legislative enactments.
 In one case, parents and grandparents in Idaho sued over various fees charged by school districts, including fees authorized by state law and administrative rule, alleging that charging fees for public education is unconstitutional. A state district court heard the case, although it subsequently narrowed it and told the parents to take their claims to small claims court. In another example, the Idaho Supreme Court in 2014 ruled that an Idaho law that declares that, “Any person who drives or is in actual physical control of a motor vehicle in this state shall be deemed to have given his consent to evidentiary testing for concentration of alcohol” did not prevent a criminal defendant from withdrawing that implied consent before a warrantless blood draw, as the state had argued.
 In the past, Idaho laws have been ruled unconstitutional both in state and federal courts. Many in Idaho still express concern about a 2005 ruling from the Idaho Supreme Court that found the state’s school funding system unconstitutional, but declined to specify a remedy, saying that must be determined by the Legislature. Some thought that separation-of-powers approach effectively let the Legislature off the hook for violating the state Constitution. “We are mindful of our duty to determine whether the current funding system passes constitutional muster, and we likewise respect the duties of the Legislature, as a separate branch of government, to make policy and funding decisions,” the court wrote in its decision. “It is not our intent to substitute our judgment on how to establish criteria for safe buildings or create a proper funding system for that of the Legislature.”</t>
  </si>
  <si>
    <t xml:space="preserve">K.S.A. 46-1101, Legislative Post Audit committee: 1101,http://www.kslegislature.org/li_2012/b2011_12/statute/046_000_0000_chapter/046_011_0000_article/046_011_0001_section/046_011_0001_k/                     
K.S.A. 46-1102, Legislative post auditor, 1971: http://www.kslegislature.org/li_2012/b2011_12/statute/046_000_0000_chapter/046_011_0000_article/046_011_0002_section/046_011_0002_k/                                                         Scott Frank, Legislative Post Auditor, telephone interview Feb. 13, 2015              </t>
  </si>
  <si>
    <t>No such law exists. 
Confirmed with Molly Randol, interim state purchasing director for the Colorado Division of Financing &amp; Procurement, during a March 3, 2015 phone interview.</t>
  </si>
  <si>
    <t>Article IV, Section 22, Constitution of the State of Iowa, 
http://publications.iowa.gov/135/1/history/7-7.html
Amendment of 1972, Amendments to the Constitution of Iowa
http://publications.iowa.gov/135/1/history/7-8.html
Iowa Administrative Code, 81—25.4(17A,11)  Auditor of State — Distribution of duties, updated as of April 21, 2015
https://www.legis.iowa.gov/docs/ACO/agency/01-07-2015.81.pdf
Bernardo Granwehr, chief of staff and legal counsel, Office of Auditor of State, phone interview, July 28 2015.</t>
  </si>
  <si>
    <t>No such law exists.
Ark. Code 19-11-2, “Arkansas Procurement Law,” 1979.
Ark. Code 19-11-217, “Powers and Duties of State Procurement Director, 1979
http://law.justia.com/codes/arkansas/2012/title-19/chapter-11/subchapter-2/section-19-11-217/</t>
  </si>
  <si>
    <t>Government Code §14845 (d) (Amended 2005)
http://leginfo.legislature.ca.gov/faces/codes_displaySection.xhtml?lawCode=GOV&amp;sectionNum=14845.</t>
  </si>
  <si>
    <t>Public Information Act from 1970, Annotated Code of Maryland, (13th edition October 2014), Title 4. Public Information Act  Section 4 (361) http://www.oag.state.md.us/opengov/Appendix_C.pdf 
The new law will take effect on Oct. 1 and will establish oversight bodies. A good summary of the law is here: Maryland Association of Counties website accessed 5/4/15 http://conduitstreet.mdcounties.org/2015/04/14/2015-end-of-session-wrap-up-public-information-ethics/
Maryland Public Information Act Manual (13th Ed.) (October 2014) Chapter 5: Administrative and Judicial Reviewhttp://www.oag.state.md.us/opengov/Chapter5.pdf  "Maryland Legislature Revamps Public Information Law,"Baltimore Sun 4/20/15 http://www.baltimoresun.com/news/maryland/politics/bs-md-sun-investigates-pia-20150418-story.html
---
Peer Reviewer Sources: 
General Provisions - Public Information Act - Enforcement, Fees, and Exemptions, October 1, 2015, 
http://mgaleg.maryland.gov/webmga/frmMain.aspx?id=sb0695&amp;stab=01&amp;pid=billpage&amp;tab=subject3&amp;ys=2015RS
Funding for Ombudsman - conversation with Zenita Hurley, AG's office, May 14, 2015 "</t>
  </si>
  <si>
    <t>No such law exists.
Louisiana Revised Statutes 44:31.2 Public Awareness Program, passed in 1999.
http://www.legis.la.gov/Legis/Law.aspx?d=99690 
Louisiana Revised Statutes 44:35 Enforcement, passed 1978, amended 1988, 1999 and 2014.
http://www.legis.la.gov/Legis/Law.aspx?d=99703 
Louisiana Revised Statutes 44:37 Penalties, passed 1978.
http://www.legis.la.gov/Legis/Law.aspx?d=99714 
Louisiana Revised Statutes 42:24 Voidability, passed 1972, amended 1976, 1979 and 2012.
http://www.legis.la.gov/Legis/Law.aspx?d=99559 
Louisiana Revised Statutes 42:25 Enforcement, passed 1976, amended 1977 and 2010.
http://www.legis.la.gov/Legis/Law.aspx?d=99198 
Carl Redman, former newspaper editor who now testifies as an expert on government access laws, in-person interview, Feb. 5, 2015 and April 17, 2015.
Robert T. Scott, head of the Public Affairs Research of Louisiana, in-person interview, March 5, 2015. State Sen. Dan Claitor, R-Baton Rouge, who is sponsoring legislation to redraft the state's public records law, telephone interview, April 17, 2015.</t>
  </si>
  <si>
    <t>Arizona Revised Statute Title 41 Chapter 23 Article 2-2511, Authority of the director, http://www.azleg.gov/FormatDocument.asp?inDoc=/ars/41/02511.htm&amp;Title=41&amp;DocType=ARS
Laws current as of March 30, 2015.</t>
  </si>
  <si>
    <t>Maine Revised Statutes, Title 5, Chapter 9, Section 194-K,
http://www.mainelegislature.org/legis/statutes/5/title5sec194-K.html
Maine Revised Statutes, Title 5, Chapter 9, Section 200-I,
http://www.mainelegislature.org/legis/statutes/5/title5sec200-I.html</t>
  </si>
  <si>
    <t>Kentucky Administrative Regulation Title 725, Section 1:061, http://www.lrc.ky.gov/kar/725/001/061.htm accessed 13 January 2015.
Kentucky Revised Statutes, Chapter 61, Section 880, 1994, http://www.lrc.ky.gov/Statutes/statute.aspx?id=23065, accessed 6 January 2015.
Jon Fleischaker, Dismore &amp; Shohl, partner and First Amendment attorney, 13 January 2015, Louisville, Kentucky, phone interview.
Robyn Bender, Kentucky Attorney General's office, assistant deputy attorney general, 14 January 2015, Frankfort, Kentucky, phone interview.
Kentucky Revised Statutes, Chapter 171, Section 540, 1970, http://www.lrc.ky.gov/Statutes/statute.aspx?id=4832, accessed 6 January 2015.
Kentucky Revised Statutes, Chapter 171, Section 520, 1986, http://www.lrc.ky.gov/Statutes/statute.aspx?id=4830, accessed 6 January 2015.</t>
  </si>
  <si>
    <t>AS 36.30.005, Centralization of Procurement Authority, (http://www.touchngo.com/lglcntr/akstats/statutes/title36/chapter30/section005.htm), accessed Feb. 20, 2015; 
AS 36.30.015, Executive Branch Agencies, (http://www.touchngo.com/lglcntr/akstats/statutes/title36/chapter30/section015.htm), accessed Feb. 20, 2015; 
Alaska Procurement Officer Certification Program, provisional Certificate Application (http://doa.alaska.gov/dgs/pdf/procertapp.pdf?_ga=1.151295097.1574931206.1431708980), accessed Feb. 15, 2015
Alaska Procurement Officer Certification (and Recertification) Program Flowchart (http://doa.alaska.gov/dgs/purchasing/pdf/Certification-Flowchart.pdf) , accessed May. 20, 2015
The Alaska Procurement Academy, Accessed June 12, 2015, (http://doa.alaska.gov/dgs/purchasing/procurement_academy.html?_ga=1.8893429.1574931206.1431708980)</t>
  </si>
  <si>
    <t>Indiana Code 5-11-1-8, field examiners' protections; https://iga.in.gov/legislative/laws/2014/ic/titles/005/.
Indiana Code 5-11-1-1, members' terms, qualifications; https://iga.in.gov/legislative/laws/2014/ic/titles/005/.</t>
  </si>
  <si>
    <t xml:space="preserve">No such law exists requiring professional training for public procurement officials. </t>
  </si>
  <si>
    <t>Illinois Constitution, Article 8, Sec. 3, 1970, http://www.ilga.gov/commission/lrb/con8.htm
Illinois Compiled Statutes, The State Auditing Act,  30 ILCS 5, Sec. 2-6 , September 12, 1973, 
http://www.ilga.gov/legislation/ilcs/ilcs5.asp?ActID=466&amp;ChapterID=7</t>
  </si>
  <si>
    <t>Iowa Code, Chapter 23 "Public Access to Government Information (Iowa Public Information Board Act)," Code of Iowa updated as of January 2015, https://www.legis.iowa.gov/docs/code/2015/23.pdf</t>
  </si>
  <si>
    <t>Alabama law does not specifically ban state employees who are convicted of corruption from working for the state again in the future, but, practically speaking, it’s unlikely to happen. 
Jackie Graham said the state has a safeguard measure. When an employee leaves under questionable circumstances, state officials can flag their personnel file “Do Not Rehire.” 
The employee then can’t be rehired in the same classification, and state officials will not inadvertently rehire someone because their previous issues had been forgotten. 
No cases of previously convicted state employees returning to work in the civil service have been documented in the past few years.</t>
  </si>
  <si>
    <t>Kansas Open Records Act, 1984, K.S.A. 45-222-228 http://www.kslegislature.org/li_2014/b2013_14/statute/045_000_0000_chapter/045_002_0000_article/
Kansas Open Records Act—Enforcement, Exceptions; Kansas Open Meetings Act
—Enforcement; HB 2256, Spring 2015, 
http://www.kslegislature.org/li/b2015_16/measures/documents/summary_hb_2256_2015.pdf</t>
  </si>
  <si>
    <t>No such law exists. 
Public Officers and Employees, Alabama Title 36, Chapter 25, Section 4.2, 2010.
http://alisondb.legislature.state.al.us/alison/codeofalabama/1975/coatoc.htm, accessed May 27, 2015.</t>
  </si>
  <si>
    <t xml:space="preserve">All of the ethics agencies may follow a similar pattern outlined in law when they receive a complaint. They may receive complaints from the public and government. They may initiate an investigation prompted by a complaint from the public or government employee. They can review findings in a non-public process. I
f the complaint is found to be valid, the matter can then be forwarded to an authorized entity to review the case. For example, in the case of the Judicial Conduct Commission, the ethics entity may begin an investigation if they are aware of a "complaint" including a media report about misconduct. 
The review and investigative process is then secret if and when the complaint goes to the Utah Supreme Court for review. The court is the only body which has authority to discipline a judge.
---
Peer Reviewer Comment: Agree
One clarification needs to be made with respect to the Judicial Conduct Commission though: Technically the Commission does issue a sanction in the form of a reprimand, censure, suspension, or removal of a judge, but the sanction order is not implemented until it is reviewed by the Utah Supreme Court. </t>
  </si>
  <si>
    <t>A 100 score is earned if state civil servants convicted of corruption are indefinitely excluded from government employment.
A 50 score is earned if most state civil servants convicted of corruption are indefinitely excluded from government employment, but some exceptions have been documented.
A 0 score is earned if state civil servants convicted of corruption usually accepted back into government employment.</t>
  </si>
  <si>
    <t>There is no requirement in law for mandatory training for purchasing officials.
---
Peer Reviewer comment: Agree.
Procurement training is offered (http://www.doa.state.wi.us/divisions/enterprise-operations/state-bureau-of-procurement/training/purchase-process-training), but is not mandatory under the law.</t>
  </si>
  <si>
    <t>Idaho Code Section 67-701, Legislative Services Office, 2009
http://legislature.idaho.gov/idstat/Title67/T67CH7SECT67-701.htm</t>
  </si>
  <si>
    <t>West Virginia Legislative Rules require mandatory training for supervising procurement officers. 
 According to Senate Bill 356, which is now state law, §5A-3-60. "Annual purchasing training. (a) All executive department secretaries, commissioners, deputy commissioners, assistant commissioners, directors, deputy directors, assistant directors, department heads, deputy department heads and assistant department heads are hereby required to take two hours of training on purchasing procedures and purchasing cards annually."
 The Department of Administration has published a handbook on purchasing procedures, and it has established a Purchasing Training Center Web site. Finally, the annual Agency Purchasing Conference was transformed in 2014 into three statewide purchasing Webinars. 
 “Legislation was passed last year that requires the highest level of state government officials who report to the governor to take one hour of purchasing training,” said Purchasing Director Dave Tincher. “The bill was sponsored by the governor because we believe that spending the public’s money is such important business that they needed to know how and why money is spent the way it is. We had 250 of highest level of government officials at Cultural Center last July for that training.”</t>
  </si>
  <si>
    <t>The governor of New Hampshire is generally responsive to queries about his or her positions and is publicly available. 
 A contributing factor is the institution of the Executive Council, which holds biweekly public meetings attended by the governor and his or her cabinet. There is a long-standing tradition for the governor to have media availability following the Executive Council sessions.</t>
  </si>
  <si>
    <t>The Texas Ethics Commission is empowered to independently initiate investigations under Title Five, Chapter 571 of the Texas Government Code.  In a brief summary of its “enforcement and investigative powers” on its website, the commission is “authorized to undertake civil enforcement actions on its own motion or in response to a sworn complaint hold enforcement hearings, issue orders and impose civil penalties."  
Article Five of the Texas Constitution authorizes the State Commission on Judicial Conduct to investigate allegations of judicial misconduct or incapacity and take “appropriate disciplinary action,” including sanctions, censures, suspensions or recommendations for removal from office.</t>
  </si>
  <si>
    <t>State laws says it is the duty of the Tennessee Ethics Commission and the state attorney general to “investigate any alleged violation, upon sworn complaint or upon its own motion.” Tenn. Code Ann. § 3-6-106(a)(10). However, the commission may only initiate a complaint on its own “upon an affirmative vote that includes three (3) members of the commission who are members of the same party or two (2) members of the commission who are members of different parties.” Tenn. Code Ann. § 3-6-201(d)
 Tenn. Code Ann. § 3-6-205 also allows the Ethics Commission to impose civil penalties if lobbyists fail to register with the state or are late registering. Penalties can be imposed on state officials who do not file their statement of interest reports or fail to do so timely. The law also says that any candidate who fails to file an state or report required by law “shall be ineligible to qualify for election to any state public office until the statement or report is filed with the commission.” 
 The Tennessee State legislature created the Board of Judicial Conduct to investigate and act on complaints against judges. The disciplinary board was created in 2012 to replace the old Court of the Judiciary, which essentially served the same function.
 The Board of Judicial Conduct is composed of former and current judges, attorneys and private citizens. 
 The state legislature created the Board of Judicial Conduct to investigate whether judges are physically and/or morally fit to hold their positions. The board investigates complaints against judges and determines whether they have committed misconduct. It has the power to sanction judges and recommend that they be removed from the bench Tenn. Code Ann. § 17-5-301(f) (The legislature has the power to impeach a judge.)</t>
  </si>
  <si>
    <t>Nebraska governors are not required by law to give reasons for their policy positions, but they virtually always do. 
 Historically, they conduct at least monthly news conferences as well as specific news conferences to discuss new developments and also are responsive to individual interview requests from reporters. 
 Nebraska governors also frequently travel the state for appearances where they discuss their policies and plans.</t>
  </si>
  <si>
    <t xml:space="preserve">NJ Election Law Enforcement Commission Compliance Manual, March 2013 p. 27: http://www.elec.state.nj.us/pdffiles/forms/compliance/man_cf.pdf   
The New Jersey Campaign Contributions and Expenditures Reporting Act (1973 ): http://njlaw.rutgers.edu/cgi-bin/njstats/showsections.cgi?title=19&amp;chapt=44A </t>
  </si>
  <si>
    <t>The state law requires that the Department of Enterprise Services "provide expertise and training on best practices for state procurement." However, the law does not explicitly require regular training.</t>
  </si>
  <si>
    <t>Gov. Brian Sandoval does give reasons for his policy positions, and takes critical questions from reporters at least once a month. However, the questioning does not always take place in a formal, scheduled process but instead at various meetings or events where the governor will take time to answer questions.</t>
  </si>
  <si>
    <t>Alabama residents often do comment during legislative budget hearings. Once a hearing is called, anyone, individuals or organizations, can sign up to speak, although the time allotted to each speaker might be limited when many people have signed up to speak.
Not all budget meetings are open for public comment. A budget hearing can be called on the request of any committee member, which allows citizen comment. In practice, committee hearings are called on most if not all major or controversial sections of the budget.
Public comment during budget hearings is limited less by opportunity, and more by disinterest or inconvenience. Budget hearings are almost exclusively held during the day, and they occur at the capitol in Montgomery. While Montgomery is centrally located, it’s still a long drive for many state residents. Far more common is commentary from advocacy groups.</t>
  </si>
  <si>
    <t>New Hampshire Statutes, Chapter 664, Section 664:4, 2011
http://www.gencourt.state.nh.us/rsa/html/LXIII/664/664-4.htm 
Confirmed with David Scanlan, office of the New Hampshire Secretary of State, senior deputy secretary of state, January 9, 2015, Lowell, Mass., phone</t>
  </si>
  <si>
    <t xml:space="preserve">Kentucky Revised Statutes Chapter 117, Section 15, 2005, http://www.lrc.ky.gov/Statutes/statute.aspx?id=27342, accessed 5 February 2015. 
Kentucky Revised Statutes Chapter 117, Section 25, 1994, http://www.lrc.ky.gov/Statutes/statute.aspx?id=27345, accessed 5 February 2015. 
Lynn Zellen, Kentucky Office of Secretary of State, communications director, 2 February 2015, Frankfort, Kentucky, email interview.
Trey Grayson, Northern Kentucky Chamber of Commerce, president and former Kentucky Secretary of State, 6 January 2015, Covington, phone interview. </t>
  </si>
  <si>
    <t>Governor Steve Bullock does not provide a formal, regular process for taking critical questions, though he is described as being fairly press friendly. He travels often and typically appears publicly somewhere in the state about once a week. 
News conferences are typically based around formal events though Bullock does take press questions then. Journalists are able to get interview time or address issues that come from the opposing party either through staff or directly with the governor. He regularly appears in the press justifying executive actions, especially during the legislative session.
For example, the governor held a press conference in February 2015 to explain several campaign finance bills he is promoting and holds press conferences and takes media questions throughout the legislative session. The governor has also been clear about his expectations for the 2015 budget.
However, Republicans criticized Governor Bullock in 2013 for vetoing bills based on unforeseen issues that they say did not arise during the hearings. He vetoed 71 bills that year, second to his predecessor Brian Schweitzer. Bullock did provide reasons for those vetos at a press conference in 2013, citing that many of the bills would have led to an imbalanced budget. The governor also writes a letter justifying of  each his vetoes.</t>
  </si>
  <si>
    <t>No such law exists.
K.S.A. 75-412, Assistant secretary of state ...and other personnel, 1879: http://www.kslegislature.org/li_2012/b2011_12/statute/075_000_0000_chapter/075_004_0000_article/075_004_0012_section/075_004_0012_k/                                                    
K.S.A. 4119a, Kansas Governmental Ethics Commission, 1975 (renamed 1998). http://ethics.ks.gov/statsandregs/25-4119a.html</t>
  </si>
  <si>
    <t>Nevada Campaign Practices law, 1981, NRS Chapter 294A, Section .009, amended 1997 
https://www.leg.state.nv.us/NRS/NRS-294A.html#NRS294ASec009
Nevada Campaign Practices law, 1981, NRS Chapter 294A, Section .100, amended 2013 
https://www.leg.state.nv.us/NRS/NRS-294A.html#NRS294ASec100
Nevada Campaign Practices law, 1981, NRS Chapter 294A, Section .160, amended 2013 
https://www.leg.state.nv.us/NRS/NRS-294A.html#NRS294ASec160
Nevada Campaign Practices law, 1981, NRS Chapter 294A, Section .112, amended 2011 
https://www.leg.state.nv.us/NRS/NRS-294A.html#NRS294ASec112
Las Vegas Sun article, Nov. 12, 2014, by Conor Shine, quoting secretary of state's elections deputy.
National Conference of State Legislatures report 
http://www.ncsl.org/print/legismgt/limits_candidates.pdf
 Phone interview 1/14/15 with Kevin Benson, deputy attorney general representing secretary of state's office.</t>
  </si>
  <si>
    <t>Montana Code Annotated,Title 13, part 35, section 2, part 27, 1912, http://leg.mt.gov/bills/mca/13/35/13-35-227.htm
Summary of Facts and Findings of Sufficient Evidence to Show a Violation of Montana Campaign Practices, Ward v. Miller, Commissioner of Political Practices, 2013, http://politicalpractices.mt.gov/content/2recentdecisions/WardvMillerDecision
Scotus Blog, 
Citizens United v. Federal Election Commission,  no date, http://www.scotusblog.com/case-files/cases/citizens-united-v-federal-election-commission/
Montana Supreme Court pholds state ban on direct corporate campaign spending, Charles S. Johnson, Missoulian, 31 December 2011, http://missoulian.com/news/local/montana-supreme-court-upholds-state-ban-on-direct-corporate-campaign/article_30ce7a84-3328-11e1-b1ec-0019bb2963f4.html
Supreme Court’s Montana decision strengthens Citizens United, Rachel Weine, 25 June 2012, Washington Post, http://www.washingtonpost.com/blogs/the-fix/post/supreme-courts-montana-decision-strengthens-citizens-united/2012/06/25/gJQA8Vln1V_blog.html
Anthony Johnstone, The University of Montana School of Law, Associate Professor, 25 February 2015, Missoula, Montana, telephone</t>
  </si>
  <si>
    <t>A 100 score is earned if citizens, usually through civil society organizations, frequently provide input to the budget debate through a formal process and their input is considered during the decision-making process.
A 50 score is earned if citizens only occasionally provide input through a formal process, or they do it frequently, but it is not always considered. 
A 0 score is earned if citizens have no formal process to provide input to the budget debate.</t>
  </si>
  <si>
    <t>Kentucky Constitution, Section 112, 1975, http://www.lrc.ky.gov/legresou/constitu/122.htm, accessed 19 July 2015.
Kentucky Constitution Section 117, 1976, http://www.lrc.ky.gov/legresou/constitu/117.htm, accessed 6 February 2015. 
Kentucky Constitution Section 118, 1976, http://www.lrc.ky.gov/legresou/constitu/118.htm, accessed 6 February 2015. 
Kentucky Supreme Court Rules 6, 2014, https://govt.westlaw.com/kyrules/Browse/Home/Kentucky/KentuckyCourtRules/KentuckyStatutesCourtRules?guid=NB873C6B0A79211DAAB1DC31F8EB14563&amp;originationContext=documenttoc&amp;transitionType=Default&amp;contextData=%28sc.Default%29,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t>
  </si>
  <si>
    <t>The governor regularly participates in interviews and takes questions from journalists at press conferences about his policy decisions and executive actions at least once a month. He is generally open about his policies and reasoning, and every veto by the governor is accompanied by a letter explaining the reason the bill was vetoed. The governor holds about one press conference per month for the capitol press corps and he generally accepts questions during press conferences for other events. One-on-one interviews with the press are very rare, according to press corps reporters.
The governor's cabinet members are rarely if ever made available for questions with the media or members of the opposition. This is a departure from previous administrations, according to members of the capitol press corps.</t>
  </si>
  <si>
    <t>Recently, Gov. Bryant issued a statement regarding new state policy to provide vouchers to a small percentage of students with special needs. “Special needs students deserve the opportunity to succeed, and this bill gives parents the power to provide additional resources to help their children obtain the education and support they need. I thank the Legislature for sending me this bill," Bryant said. Associated Press Reporter Emily Wagster-Pettus said Bryant is good about issuing statements for big policy decisions.
However, Bryant has not given much of an explanation for prohibiting "the state from implementing the Health Care Exchange that the Commissioner of Insurance had promoted and worked so hard on, and refuse to expand Medicaid," said Lynn Evans, president of Common Cause Mississippi, a government advocacy nonprofit.
When Bryant does address his decisions regarding Medicaid, they follow party line. "If statistics show that the ill-conceived and so-called Affordable Care Act is resulting in higher rates of uninsured people in Mississippi, I’d say that’s yet another example of a broken promise from Barack Obama," Bryant said in July, 2014.
While Gov. Phil Bryant issues statements after taking policy positions most of the time,  Evans has found that Bryant is not very responsive to questions he considers contentious.</t>
  </si>
  <si>
    <t>Kansas Constitution Article 3 Section 5 (as amended in 1958): https://kslib.info/829/Article-Three-Judicial                                                            
House Bill 2019, 2013: http://www.kslegislature.org/li_2014/b2013_14/measures/hb2019/                           
Kansas Informed Voter Project website: http://ivp.nawj.org/state/kansas#.VVEVrCiNVFI    
Non-partisan election of judges, 1974, K.S.A. 20-2091 http://www.kslegislature.org/li_2014/b2013_14/statute/020_000_0000_chapter/020_029_0000_article/020_029_0001_section/020_029_0001_k/
---
Peer Reviewer sources:
An overview of the Kansas Supreme Court appointment process is documented by the National Center for State Courts, including the 1958 adoption by Kansas voters of a constitutional amendment authorizing merit selection of Supreme Court justices. It is at: www.judicialselection.com/judicial_selection/index.cfm?=KS</t>
  </si>
  <si>
    <t>Title 97, Chapter 13, Section 15 of the Mississippi Code; Limitations on corporate contributions to political party or candidate.
http://law.justia.com/codes/mississippi/2010/title-97/13/97-13-15
Title 97, Chapter 13, Section 17 of the Mississippi Code;  Limitations on corporate contributions to political party or candidate; penalty
http://law.justia.com/codes/mississippi/2013/title-97/chapter-13/section-97-13-17</t>
  </si>
  <si>
    <t>No such law exists.
Missouri Revised Statutes, 1978, Chapter 130, http://www.moga.mo.gov/mostatutes/chapters/chapText130.html</t>
  </si>
  <si>
    <t>No such law exists requiring mandatory professional training for public procurement officials.</t>
  </si>
  <si>
    <t>Iowa Code 39.9  "Elections, Electors, Appointments, Terms and Officers — State Officers — Term," Code of Iowa updated as of January 2015, https://www.legis.iowa.gov/docs/code/2015/39.pdf
Iowa Code 39.17 "Elections, Electors, Appointments, Terms and Officers — County Officers — Term," Code of Iowa updated as of January 2015, https://www.legis.iowa.gov/docs/code/2015/39.pdf 
Iowa Code 7E.2(4) "Executive Branch Organization and Responsibilities — Offices, departments and independent agencies," Code of Iowa updated as of January 2015, https://www.legis.iowa.gov/docs/code/2015/7E.pdf  
Iowa Code Chapter 8a.412(11) "Merit System —Applicability — Exceptions," Code of Iowa updated as of January 2015, https://www.legis.iowa.gov/docs/code/2015/8A.pdf</t>
  </si>
  <si>
    <t>Gov. Mark Dayton generally provides sufficient explanations regarding policy positions. He is also open to taking critical questions from journalists or opposition members and holds open press conferences several times a week. There was a documented instance in 2014 when Gov. Dayton avoided journalists at an event even after staff members said he was willing to answer questions from the media.
 The governor also provides a written explanation for many of his vetoes, which can be found on the Minnesota Legislative Reference Library website.</t>
  </si>
  <si>
    <t>Michigan Campaign Finance Act 1976, Michigan Code Section 169.254
http://www.legislature.mi.gov/(S(2u0e0qqwmwm1wpftio2isc2e))/mileg.aspx?page=getObject&amp;objectName=mcl-169-254
Michigan Secretary of State Contribution Rules
http://www.mi.gov/sos/0,4670,7-127-1633_8723---,00.html</t>
  </si>
  <si>
    <t>No such law exists.
The Department of General Services offers contracting training through the Virginia Institute of Procurement, but it is voluntary. The majority of state agencies do require it, however.</t>
  </si>
  <si>
    <t xml:space="preserve"> Minnesota Statutes, Chapter 211B, Section 211B.15, 2014, https://www.revisor.mn.gov/statutes/?id=211B.15</t>
  </si>
  <si>
    <t>Indiana Code 3-6-4-2, Election Division establishment; https://iga.in.gov/legislative/laws/2014/ic/titles/003/.
Indiana Code 3-6-4.2-5, 6, employees of co-directors of Election Division; https://iga.in.gov/legislative/laws/2014/ic/titles/003/.
Indiana Code 3-6-4,2-8, vacancy in co-director position; https://iga.in.gov/legislative/laws/2014/ic/titles/003/.</t>
  </si>
  <si>
    <t>Gov. Rick Snyder tends to respond to media questions -- either in a formal setting, one-on-one, or in a media "scrum" -- at least once a week. Most of the questions asked of him relate to policy positions. However, there is no format that he follows. Depending on his schedule, on some days he may make himself available to the media several times in one day. On the other hand, at some times of the year he may not be accessible for one or two weeks.  
It is rare that he puts forward a new policy or program – or reacts to major pieces of pending legislation – without explaining his rationale through the media.
He also tends to visit most of the state's daily newspapers once or twice a year for a roundtable discussion with reporters and editors, such as his visit to the MLive newspapers' office in March to discuss a road funding proposal. 
The interview he granted to The Detroit News in April was an effort on Snyder's part to explain that he would block any attempt by the Legislature to put so-called "religious freedom" provisions into law.  And the explanation of his new budget provided by the Detroit Free Press in February was the result of a Q and A session with reporters that he held along with his budget director.</t>
  </si>
  <si>
    <t>All sources accessed on Jan. 17, 2015
Massachusetts statute governing campaign finance and disclosure; M.G.L. Ch. 55, section 8, banning corporate contributions – except for ballot committees. 1973.
https://malegislature.gov/Laws/GeneralLaws/PartI/TitleVIII/Chapter55/Section8 
M.G.L. Ch. 55, Section 22. 1973.
https://malegislature.gov/Laws/GeneralLaws/PartI/TitleVIII/Chapter55/Section22</t>
  </si>
  <si>
    <t>The Massachusetts governor generally provides reasons for most decisions in a host of forums, but like all politicians, both former Gov. Deval Patrick and newly elected Republican Gov. Charlie Baker have both come under fire for their unwillingness to explain certain decisions. 
Nevertheless, Governor Patrick, who had a sometimes combative relationship with reporters during the study period, held regular  frequent - and often weekly - press availabilities with the media both at the State House and on the road.   He also gave selected reporters one-on-one interviews, after the subjects of their interviews were approved by his press office.   Gov. Patrick made a regular weekly appearance on a local talk show hosted by two other avid Democrats where he took calls from citizens on the air.    
Patrick has also bristled at criticism of his administration’s handling of a state drug lab scandal, the death of a child in state custody and a bungled computer system that should have allowed residents to sign up for state health insurance.    Last year, his office refused to turn over records relating to a new state technology tax.  
But Patrick has stepped up to explain his rationale even in controversial and emotionally charged policy decisions, such as why he removed two members of the State Sex Offender Registry Board last year.   He felt they had improperly forced his brother-in-law to register as a sex-offender and aided in leaking the story to the press to embarrass him.   Patrick did not immediately reveal his decision to replace the two officials, done while he was traveling in Europe.   But when confronted with questions by reporters last November, he said:   “Not every execution needs to be public.” 
Patrick has also been criticized for being away frequently from Beacon Hill in his final two years in office.   
"There were times when he was just never here,” said state Rep. David Linsky, a Natick Democrat, in an interview with the Boston Globe in January.   Linksy’s office window looks out onto Patrick’s State House parking spot, which he noted was frequently empty.  
Patrick, and now his successor Charlie Baker, appeared monthly on a no-holds-barred radio show with two experienced political reporters, WGBH-FM Radio’s Margery Eagan and Jim Braude.  The show, entitled “Ask the Governor” gave citizens the opportunity to ask questions on any topic, ranging from how the administration was dealing with Ebola to casinos to campaign finance.   
The wide-ranging question-and-answer sessions seem to be proceeding similarly now that Baker has taken over the Corner Office.   While Baker has spent the first few weeks of his young administration dealing with a budget deficit and recurring Boston blizzards, he has vowed to be more open and communicative about his decisions with the Legislature, something that Patrick was criticized for during his eight years in office. 
To date, Baker has been accessible to the reporters through regular press conferences, announcements on his website and impromptu encounters at events.</t>
  </si>
  <si>
    <t>Illinois Freedom of Information Act, 5 ILCS 140/3, Chapter 116, par. 203, Sec. 3, Jan.1, 2010 http://www.ilga.gov/legislation/ilcs/ilcs3.asp?ActID=85&amp;ChapterID=2
Illinois Freedom of Information Act Frequently Asked Questions by the Public, accesed 2/11/15, http://www.illinoisattorneygeneral.gov/government/FAQ_FOIA_Public.pdf</t>
  </si>
  <si>
    <t>Indiana Public Access Counselor, Indiana Code 5-14-4 (1999), 5-14-4-10. 
http://www.in.gov/legislative/ic/2004/title5/ar14/ch4.html</t>
  </si>
  <si>
    <t>Hawaii Constitution, Article VII, Section 10, Auditor, 2014, http://lrbhawaii.org/con/conart7.html 
Hawaii Revised Statutes, Title 3, Chapter 23 Auditor, 2014, http://www.capitol.hawaii.gov/hrscurrent/Vol01_Ch0001-0042F/HRS0023/HRS_0023-0002.htm</t>
  </si>
  <si>
    <t>The Rhode Island Constitution, § 36-14-8 of R.I. General Laws creating the Rhode Island State Ethics Commission and the commission's own rules and regulations give it broad authority to initiate its own investigations and sanction offenders.
Article 3, Section 8 of the Constitution states that "The ethics commission shall have the authority to investigate violations of the code of ethics and to impose penalties, as provided by law; and the commission shall have the power to remove from office officials who are not subject to impeachment."</t>
  </si>
  <si>
    <t>Idaho Code Section 9-343, Proceedings to Enforce Right to Examine, 1990 http://legislature.idaho.gov/idstat/Title9/T9CH3SECT9-343.htm
Idaho Governor’s Executive Order 2014-04, “Establishing a Public Records Ombudsman Within the Office of the Governor,” April 23, 2014
http://gov.idaho.gov/mediacenter/execorders/eo14/Executive%20Order%202014-04.pdf
Idaho Code Section 67-2347, Open Meeting Law Violations, enacted in 1977, amended in 1992 and 2009
http://legislature.idaho.gov/idstat/Title67/T67CH23SECT67-2347.htm
Idaho Code Section 67-6623, Duties of the Secretary of State, 1974, amended 1977 and 2010 http://legislature.idaho.gov/idstat/Title67/T67CH66SECT67-6623.htm
Idaho Code Section 9-349, Replevin of Public Records, 2011
http://legislature.idaho.gov/idstat/Title9/T9CH3SECT9-349.htm</t>
  </si>
  <si>
    <t xml:space="preserve">Under the powers and duties assigned to the ethics commission is the ability to initiate inquiries "where a complaint has not been filed but where there is a reasonable belief that a conflict may exist."  The inquiry could then lead to an investigation if there is reason to believe the law has been violated, according to the statute for investigations by the commission.
It cannot, however, enforce its orders on its own. “The commission or the Office of Attorney General shall have standing to apply to the Commonwealth Court to seek enforcement of an order requiring such restitution. This restitution requirement shall be in addition to any other penalties provided for in this chapter.”
The Judicial Board of Conduct can investigate allegations from any source (individuals, news, or information that it finds during course of another investigation) and file formal charges against the accused judge with the Court of Judicial Discipline. The board does not have the authority to review the correctness of the legal decisions of any judge nor can it intervene in a pending case or proceeding. </t>
  </si>
  <si>
    <t>Hawaii Revised Statutes, Title 8, Chapter 92F, Section 41, Office of information practices; established, 2014,
http://www.capitol.hawaii.gov/hrscurrent/Vol02_Ch0046-0115/HRS0092F/HRS_0092F-0041.htm
Hawaii Revised Statutes, Title 8, Chapter 92F, Section 42, Powers and duties of the office of information practices, 2014,
http://www.capitol.hawaii.gov/hrscurrent/Vol02_Ch0046-0115/HRS0092F/HRS_0092F-0042.htm</t>
  </si>
  <si>
    <t>Department of Audits and Accounts O.C.G.A. § 50-6-1 (2014)
http://www.lexisnexis.com/hottopics/gacode/Default.asp</t>
  </si>
  <si>
    <t>Former Gov. Martin O'Malley (D) (2007-2015) and incumbent Gov. Larry Hogan (R) (2015-) are viewed as fairly accessible and available when reporters need them to explain policy positions, and definitely they take questions at least once a month.
Often, O'Malley attached explanatory statements to his press releases as well. Because Hogan just took office, he has yet to establish clear patterns for his availability, and because he took office as the General Assembly was beginning its three-month annual session, he has been swamped with all the newness of office, getting out a budget, and responding to actions by the legislature, so it may be premature to evaluate him.
In the recent unrest in Baltimore, Hogan was very visible and held several press conferences. (late April, early May 2015)</t>
  </si>
  <si>
    <t>Maine Gov. Paul LePage receives decidedly mixed reviews in efforts to explain his policy positions.
 Major policy initiatives are usually introduced or accompanied by written communications; press releases and/or press materials, and less frequently, the press availability or comment of executive branch policy experts. On banner issues, the Governor can been outspoken in detailing his policy positions. For example, following his reelection in 2014, Gov. LePage unraveled a complex new biennial budget and major tax code overhaul. He has since defended his plan at multiple public forums. He dedicated his State of the State speech to detailing the policies behind the budget overhaul and has directed his cabinet to provide supporting data to the press and legislature. 
 Such a willingness to share information about policy decisions, however, is the exception and not the rule. The governor does not schedule regular press briefings as has historically been the norm in Maine. Journalists lament that interview requests with the governor are nearly always denied. His public schedule is rarely made available to reporters, leaving little choice but to lob stray questions at the governor in the halls of the State House. Reporters and advocates say they must default to Freedom of Access Act requests to access information and background on policy positions, creating an increasingly antagonistic relationship that feeds a vicious cycle. At one point, LePage, unhappy with the coverage received by the Portland Press Herald, one of the state's largest newspapers, directed his staff to refuse comment to the newspaper's reporters.
 In 2013, this attitude spilled over into the administration's correspondence with the Democrat-led legislature. LePage further directed his executive staff and commissioners to submit all testimony to legislative committees in writing and largely forbade them to appear in person; an effort, he said, at efficient communications that prevent political "showboating" in legislative hearings.
 Some attribute the reluctance to speak with the press to his staff, who appear to screen him from the media, and probing questions, whenever possible, perhaps as a result of many, well-documented gaffes during LePage's first term in office. On rare occasions when he does take questions, however, journalists say LePage is usually engaging and willing to discuss policy issues.</t>
  </si>
  <si>
    <t>No such law exists. 
Office of the Attorney General, Summary of the California Public Records Act 2004
http://ag.ca.gov/publications/summary_public_records_act.pdf
Peter Scheer, Executive Director, First Amendment Coalition, Dec. 22, 2014, email
Thomas Peele, reporter, Bay Area News Group, Dec. 27, 2014, email California Public Records Act,</t>
  </si>
  <si>
    <t>No such law exists. 
Colorado Open Records Act, Colorado Revised Statutes 24-72-201 to 24-72-309, 1963: http://www.lexisnexis.com/hottopics/colorado/?app=00075&amp;view=full&amp;interface=1&amp;docinfo=off&amp;searchtype=get&amp;search=C.R.S.+24-72-201
Confirmed with Steve Zansberg, a Denver-based media attorney who represents Colorado newspapers and broadcasters, and is president of the Colorado Freedom of Information Coalition, during a Jan. 26, 2015 phone interview.</t>
  </si>
  <si>
    <t>C.G.S., Title 1, Chap. 14, Sec. 1-205(a) and (d), 1-206, 1975. http://www.cga.ct.gov/current/pub/chap_014.htm (accessed January through April 2015)</t>
  </si>
  <si>
    <t>Delaware Freedom of Information Act: 29 Del. Code, Chapter 100, http://delcode.delaware.gov/title29/c100/, effective January 1, 1977</t>
  </si>
  <si>
    <t>Florida statute 16.60 Public records mediation program within the Office of the Attorney General; creation duties, 2014, http://www.leg.state.fl.us/statutes/index.cfm?mode=View%20Statutes&amp;SubMenu=1&amp;App_mode=Display_Statute&amp;Search_String=16.60&amp;URL=0000-0099/0016/Sections/0016.60.html
Florida Statute 27.02 Duties before court, 2014, http://www.leg.state.fl.us/statutes/index.cfm?App_mode=Display_Statute&amp;Search_String=&amp;URL=0000-0099/0027/Sections/0027.02.html</t>
  </si>
  <si>
    <t>No such law exists.
Confirmed by a review of the Official Code of Georgia (2014)
http://www.lexisnexis.com/hottopics/gacode/Default.asp</t>
  </si>
  <si>
    <t>Unlike previous governors, Gov. Bobby Jindal does not hold regular press conferences and only occasionally responds to questions from reporters, particularly those at the State Capitol who are better versed in the nuances of the policies and issues. When he does agree to an interview, it is on a specific subject in which his aides attempt to find out the questions in advance. The phone interviews are limited to 10 or 15 minutes and are monitored by an aide, who records and times the exchange.
 Jindal appears at ribbon-cutting ceremonies at which questions are asked, but the governor rarely deviates from his two- or three-paragraph statement. For instance, at a Feb. 11 ribbon-cutting, Jindal answered a number a questions about the use of “one-time” money for recurring expenses with the same few sentences promising to balance the budget without using nonrecurring revenues. 
 By comparison, predecessor Gov. Kathleen Blanco and Gov. Mike Foster took questions daily, often phoning reporters at their homes after hours to explain policy decisions.
 For the most part, cabinet secretaries or their top aides are available to discuss policies after they have been enacted.</t>
  </si>
  <si>
    <t>The Judicial Conduct Commission may impose sanctions on judges for minor misconduct but, for more serious misconduct, it recommends discipline to the Supreme Court, which carries out the discipline, according to Century Code Section 27-23-03.
The extent of the commission’s disciplinary powers include admonishment of a judge, which may be used in a future disciplinary hearing to demonstrate a pattern of misconduct, and deferred discipline, meaning a judge will have to seek treatment or education to avoid more severe punishment, according to Rules of the Judicial Conduct Commission Rule 8.</t>
  </si>
  <si>
    <t>No such law exists.
Corroborated by:
Feb. 15, 2015, phone interview with media lawyer John McKay; June 2, 2015, in-person interview with Kyle Hopkins, former Anchorage Daily News reporter and current KTUU digital director</t>
  </si>
  <si>
    <t>In practice, state civil servants convicted of corruption are prohibited from future state government employment.</t>
  </si>
  <si>
    <t>Title 41 Chapter 8 Article 5, Office of Ombudsman-Citizens Aide
http://www.azleg.state.az.us/ArizonaRevisedStatutes.asp?Title=41
Title 41 Chapter 8 Article 5 -1377, Scope of investigations
http://www.azleg.state.az.us/FormatDocument.asp?inDoc=/ars/41/01377.htm&amp;Title=41&amp;DocType=ARS
Administrative Code Title 2 Chapter 16 Office of the Ombudsman Citizens' Aide Supp. 06-2
http://www.azsos.gov/public_services/Title_02/2-16.htm
Laws current as of March 30, 2015.</t>
  </si>
  <si>
    <t>In law, lobbyists are required to file a registration form on an annual basis.</t>
  </si>
  <si>
    <t>No such legal provision exists. 
Arkansas Freedom of Information Act, 1967, Ark. Code 25-19-105, 107
https://static.ark.org/eeuploads/ag/Arkansas-Freedom-of-Information-Act.pdf</t>
  </si>
  <si>
    <t>Gov. Steve Beshear announces policy decisions in public forums, either through press conferences, formal announcements or speeches. For instance, in the most significant and potentially controversial policy decision since January 2013, Beshear announced in May 2013 that he would expand Medicaid under the Affordable Care Act. Beshear made the announcement at a news conference at the Capitol, fielding questions from the press corps. He defended his decision by citing a preliminary study his administration commissioned and general health statistics of Kentucky. And he responded to political opponents and skeptics in less formal interviews with reporters in the days and weeks to follow.  
Beshear usually takes some questions from the media in those settings and at other public events at least once a month. However, he has rarely accepted one-on-one television or radio interviews with Kentucky reporters since being re-elected in 2011. In 2014, though, he did agree to numerous national radio and television interviews regarding his decision to expand Medicaid and form a health benefits exchange through executive order. 
Beshear, a lawyer and former attorney general, also has declined to answer questions about policies that are tied to ongoing legal situations, especially ones involving his office.  For example, the governor disagreed with Kentucky's attorney general and decided to proceed with appealing a federal judge's ruling in 2014 that struck down Kentucky's constitutional amendment banning gay marriage. But the governor and his communications office have been reticent about saying much more about the case beyond what the lawyers have filed.
Peer Reviewer Comment: Disagree.
While disagree with the score, I agree with the description of this governor's practice; that is, he announces his positions and offers his reasons and answers questions in some settings, but he is not given to one-on-one interviews or to public forums not organized by his staff. So, I agree with the description in this comment but do not see that as warranting a score of 100, which would suggest an administration that welcomes critical questions from journalists and the public (the criteria says "opposition," which is an even higher standard of inviting critical questions).</t>
  </si>
  <si>
    <t>Marty Karlon, New Hampshire Retirement System, public information officer, Feb. 11, 2015, Manchester, NH, phone, Feb. 12, 2015, email
Tim Crutchfield, New Hampshire Retirement System, legal counsel, Feb. 11, 2015, Manchester, NH, phone
Investment Advisor Quarterly Report of Political Contributions, New Hampshire Retirement System Legal Compliance Department, Dec. 16, 2014
Political Contributions Policy, New Hampshire Retirement System, Jan. 2014
http://www.nhrs.org/docs/default-source/board-policies/politicalcontributionspolicy.pdf?sfvrsn=4</t>
  </si>
  <si>
    <t xml:space="preserve">Dean Fausset, Director, Wyoming Department of Administration and Information, April 29, 2015, phone.                                                                                                    
Wyoming Department of Education employees worry about jobs, Joan Barron, Casper Star-Tribune, Jan. 28, 2014
http://trib.com/news/local/education/wyoming-department-of-education-employees-worry-about-jobs/article_5b37dcd0-d64e-5aa0-8a92-6cff4eb12feb.html
Wyoming State Personnel Rules, Chapter 12, Online, accessed June 1, 2010 http://www.wyoming.gov/loc/06012011_1/DOCS%20HR/Rules/Chapter12GrievancesAndAppealsForPermanentEmployeesCURRENT.pdf 
Wyoming Department of Education employees worry about jobs, Joan Barron, Casper Star-Tribune, Jan. 28, 2014
http://trib.com/news/local/education/wyoming-department-of-education-employees-worry-about-jobs/article_5b37dcd0-d64e-5aa0-8a92-6cff4eb12feb.html
      </t>
  </si>
  <si>
    <t>As provided by the 2011 law that established it, the Joint Commission on Public Ethics has the authority to initiate investigations and impose sanctions. The one exception to the latter is in the Legislature: The commission is authorized to investigate legislative ethics, but it must turn over enforcement to the Legislative Ethics Committee. An additional caveat is that just two commissioners can veto an investigation. 
The state Constitution requires the Commission on Judicial Conduct to investigate and sanction judges.</t>
  </si>
  <si>
    <t>No such law exists. 
Public Officials and Employees, Alabama Title 36, Chapter 25A, Sections 9 and 10, 2005.
Public Officials and Employees, Alabama Title 36, Chapter 12, Section 41, 1940. 
http://alisondb.legislature.state.al.us/alison/codeofalabama/1975/coatoc.htm, accessed April 9, 2015.</t>
  </si>
  <si>
    <t>The Judicial Standards Commission has subpoena power, but it can only recommend sanctions to the Supreme Court, which orders them.
 The Governmental Conduct Act does not include a specific ability to initiate investigations. The wording of the law indicates: "If the secretary of state reasonably believes that a person committed, or is about to commit, a violation of the Governmental Conduct Act, the secretary of state shall refer the matter to the attorney general or a district attorney for enforcement." 
The Governmental Conduct Act allows for civil and criminal penalties. The Judicial Standards Commission refers violators to the state Supreme Court for discipline, removal or retirement.</t>
  </si>
  <si>
    <t xml:space="preserve">There is no mandated entity in the law to monitor access to information laws. </t>
  </si>
  <si>
    <t>The courts are completely independent and nonpartisan. The judiciary takes on issues when lawsuits are filed and they will rule against the government if the constitution or law calls for it. The state and counties follow court rulings. 
 An example of the courts reviewing laws is the state's same-sex marriage law, which was appealed by a dissenting state legislator.</t>
  </si>
  <si>
    <t>The courts only get involved in legal reviews if it's part of a lawsuit and they do so when necessary. The judiciary does not initiate reviews or voids unconstitutional actions unless prompted by legal action or by the legislature. It has not been unwilling to take on politically sensitive issues. 
 One example of a legal review from the study period of a state law is a case from 2013. A new law keeping the identity of lethal injection drug suppliers secret was challenged by lawyers of death-row inmate Warren Lee Hill. A superior court judge delayed the execution, but the Georgia Supreme court found the law constitutional and Hill was executed January 28, 2015.
 Georgia's judges are elected in non-partisan elections. When sudden vacancies occur the governor appoints a judge to the open seat. The judge then has to get re-elected to continue serving on the bench. This gives a slight advantage to the party in power as it can pre-select judges before they run for office with the advantage of incumbency.</t>
  </si>
  <si>
    <t>Michael Walden-Newman, state investment officer, in-person interview at NIC office, April 7, 2015
Kate Allen, legal counsel, Nebraska Legislature Retirement Systems Committee, email exchange, April 15, 2015
Policy Regarding Disclosure of Third Party Representation of Nebraska Investment Council Managers, accessed April 29, 2015; http://www.nic.ne.gov/policy/Disclosure%20of%20Third%20Party%20Representation.pdf</t>
  </si>
  <si>
    <t>The Legislative Ethics Committee can independently launch investigations into alleged violations, and it has the authority to recommend a lawmaker be formally censured or expelled from the legislature. Potential violations of the law would be referred to the attorney general’s office. 
 The executive branch committee can similarly initiate investigations based on alleged wrongdoing and is authorized to recommend the censure or dismissal of an employee. Violations of the law would be referred to the attorney general’s office.
 The Judicial Conduct Committee reviews and investigates allegations of judicial misconduct with some regularity, but it rarely imposes sanctions on judges, and when it does it typically opts to issue a reprimand rather than recommend the suspension or removal of a judge.</t>
  </si>
  <si>
    <t>There is no law that explicitly gives any entity the ability to monitor the Open Records Act. The attorney general can issue its own opinion on whether a record is public, if asked by the requester. But that opinion is not legally binding. The State Auditor's Office has the ability to check an agency's compliance with any law, including the Open Records Act, but it has no power to issue fines.</t>
  </si>
  <si>
    <t>David Ewer, Montana Board of Investments, Executive Director, 26 February 2015, Helena, Montana, email 
Dore Schwinden, Montana Public Employee Retirement Administration, Director, 28 March 2015, Helena, Montana, email
Montana Board of Investment's Placement Agent Disclosure Form, provided via email by David Ewer, Montana Board of Investments, Executive Director, 26 July 2015</t>
  </si>
  <si>
    <t>No such law exists. 
 There is no specific agency overseeing FOIA requests.</t>
  </si>
  <si>
    <t>Pat Robertson - executive director of Mississippi Public Employees' Retirement System: e-mailed answers to questions March 12, 2015
Bob Sawyer, Managing Director of Trinity Investment Services, email interview, 14 September, 2015.</t>
  </si>
  <si>
    <t>Utah has a records ombudsman that helps negotiate release of records when appeals are made to the State Records Committee. The ombudsman generally helps clarify issues between appellants and defendant agencies. The ombudsman has no authority to investigate or sanction offenders. The state attorney general's office has authority to investigate offenders and file charges in court, but rarely does so.</t>
  </si>
  <si>
    <t>Nicole Hamler, Director of Administrative Planning and Design, PSRS/PEERS, 18 May 2015, interview by email.
Scott Simon, executive director, MPERS, 13 May 2015, interview by email.
Gary Findlay, executive director, MOSERS, 10 April 2015, interview by email.
Pam Hoffman, compliance officer and internal auditor, MOLAGERS, 7 May 2015, interview by email.</t>
  </si>
  <si>
    <t>Vermont has no public entity that monitors access to public information laws. 
Investigation and/or enforcement only happens if there is a complaint. In this case, complaints most often come from news organizations when their records requests are denied.
The complaint can go either to the Attorney General or to the State's Attorney in the county where the alleged violation took place.</t>
  </si>
  <si>
    <t>The Florida Supreme Court can review the constitutionality of legislation only if someone sues the state on the issue and an appeal is brought to the Supreme Court. The Florida Supreme Court cannot initiate such review on its own. There are several cases in the time period of study, but they do not point to any clear pattern of partisanship. 
In early 2013, the Florida Supreme Court upheld the Florida Legislature’s amendments to the Florida Retirement System, which converted Florida’s retirement program from a noncontributory system to a contributory system, requiring state employees to contribute 3 percent of their salaries to the retirement system. (Union leaders complained that the budget was being balanced on the backs of state workers, and the move was seen as a victory for Republicans). 
Then in December of 2013, the Supreme Court ruled that legislators and their staffs must testify in a case that accuses Republicans of redrawing political boundaries for partisan advantage in violation of the state Constitution. So that was a victory for Democrats. 
This month, the Supreme Court found that the Florida House of Representatives violated the state constitution when it adjourned early. "But a majority of justices concluded it was way too late to force lawmakers back to town to finish their work because only hours remained until the end of the scheduled legislative session," the Miami Herald reported. So while the court is willing to take on politically sensitive issues, it does not necessarily enforce its judgments.</t>
  </si>
  <si>
    <t>Mansco Perry III, Executive Director and Chief Investment Officer, Minnesota State Board of Investment, 13 April 2015, St. Paul, Minnesota, in-person interview
Investment Options Prospectus, Minnesota Supplemental Investment Fund, Minnesota State Board of Investment, 1 July 2014, http://mn.gov/sbi/publications/2014Prospectus.pdf
2014 Annual Report, Minnesota State Board of Investment, December 2014, (Page 55 - 92) http://mn.gov/sbi/publications/2014AnnualReport.pdf</t>
  </si>
  <si>
    <t>Phil Stoddard, director of Michigan Office of Retirement Services, phone interview, May 18, 2015                                                                                                                          Kerrie Vanden Bosch, deputy director, Michigan Office of Retirement Services, phone interview, May 18, 2015                                                                                                          Caleb Buhs, public information officer, Department of  Technology, Management and Budget, email conversations, May 6 and 15, 2015</t>
  </si>
  <si>
    <t>Delaware's judiciary does not independently initiate reviews of laws passed by the General Assembly, unless a formal complaint is filed in one of the Delaware courts. There appeared to be no instance in the study period where the judiciary reviewed a state law. There are several instances in the study period of laws being challenged in federal court, but not state court. However, if given the opportunity, sources don't doubt that the judiciary would review the law in case of a lawsuit, or if it received a request for an opinion.</t>
  </si>
  <si>
    <t>South Dakota Codified Laws in Title 1, Chapter 27 identify the Office of Hearing Examiners as the body tasked with settling open-records disputes, but the office is not given the power in law to independently initiate investigations. Records must first be requested in writing from the record-keeper; denials may be appealed to the Office of Hearing Examiners, which is given the power in law to settle the dispute but is not given the power to issue sanctions.
 South Dakota Codified Laws in Title 1, Chapter 25 establish an Open Meetings Commission that is tasked with settling open-meetings disputes, and the law gives the commission the power to censure public bodies that violate the law. But the commission is not given the power in law to independently initiate investigations. Complaints must be filed with a local state’s attorney, who has discretion to forward the complaint to the Open Meetings Commission.
---
Peer Reviewer Comment: Agree.
The open meetings commission is limited not only by its lack of authority to initiate investigations, but by its authority to fully investigate claims. As the researcher notes in indicator 6, legislators shot down a bill in 2015 that would have given the commission the authority to review text colloquies such as emails and text messages as part of their investigation.</t>
  </si>
  <si>
    <t>Pursuant to section 38-2-8, the attorney general is charged with investigating the complaints relating to the denial of access to information, and pursuing court action if necessary. The law does not give the attorney general the authority to sanction. The law authorizes the attorney general to initiate his or her own complaints "on behalf of the public interest," and for appeals by either side to the Rhode Island Superior Court. The law authorizes judges to impose civil fines of up to $2,000 per violation. 
In 2012, when the legislature amended the law to require public bodies to have written procedures and train public-information officers, each was required to certify annually in writing to the attorney general that it had done so. The law also empowered the attorney general to issue rules and regulations to implement this requirement (§38-2-8).</t>
  </si>
  <si>
    <t xml:space="preserve">There is currently legislation to create an Office of Freedom of Information Act Review, which would resolve disputes within the Administrative Law Court. As it stands now, however, there is no agency or ombudsman's office that accomplishes this objective. The S.C. Ethics Commission has no specific legal mandate to monitor and/or enforce FOIA laws. </t>
  </si>
  <si>
    <t>Sally Drew, president of the Association of Career Employees (ACE), Phone interview Feb. 16, 2015, and email followup.
Gary Mitchell, current vice president for Wisconsin, AFSCME International Board; former Local 1942 Wisconsin State Employees Union president, phone interview 6/1/2015.  
Laurie McCallum, Chair of the state Labor and Industry Review Commission and  former chair of the state Personnel Commission for 13 years, former First Lady of Wisconsin, face-to-face interview Jan. 26, 2015, and email interviews Jan. 27, 2015, Feb. 8, 2015, and Feb. 9, 2015.
WERC Complaint Process Booklet: http://werc.wi.gov/complaint_process_booklet_2012.htm
http://werc.wi.gov/DOAroot/decisions_pdf_2011_on.htm
Websites accessed 12 August 2015</t>
  </si>
  <si>
    <t>The Pennsylvania Office of Open Records was established by Section 1310 of the Pennsylvania Right to Know Law. It is a quasi-judicial agency charged with monitoring and enforcing citizens' right to access public records and, in particular, handling requesters' appeals. 
While Final Determinations by the OOR are binding on the agency and the person who requested the appeal, the courts are the only entity that can enforce the Final Determination and levy civil penalties if an agency continues to deny access to records the OOR has deemed to be public.</t>
  </si>
  <si>
    <t>11.42 The Auditor General, 2014, http://www.leg.state.fl.us/statutes/index.cfm?mode=View%20Statutes&amp;SubMenu=1&amp;App_mode=Display_Statute&amp;Search_String=11.42&amp;URL=0000-0099/0011/Sections/0011.42.html</t>
  </si>
  <si>
    <t>Robin Perdue, director of the Public Employees Grievance Board, in a telephone interview from her office in Charleston WV on Feb. 2, 2015 and on April 8, 2015. 
Gordon Simmons, who represents the Public Workers Union/WV, in a telephone interview from his office in Charleston WV on Jan. 30, 2015.
Personnel Division Web site, Full Text Decisions, accessed on April 23, 2015. 
http://www.pegb.wv.gov/Online_Services/Pages/DownloadFullTextDecisions.aspx</t>
  </si>
  <si>
    <t>Email interviews with Peter C. Christianson, attorney, DeWitt Ross 2/3/2015 and 2/4/2015 and 2/7/2015
Eye on Lobbying web site, http://lobbying.wi.gov/Home/Welcome. Accessed March 15, 2015 and several other times.
Government Accountability Board minutes, Dec. 17, 2013, attachments. http://gab.wi.gov/sites/default/files/event/74/12_17_2013_gab_meeting_agenda_and_board_materials__76822.pdf  (pp. 70-777 and page 96.
Peter C. Christianson, "Intended Advocate; Unintended Lobbyist; Regulating Elections and Lobbying in Wisconsin" Wisconsin Lawyer, October 2007, Volume 80
http://www.wisbar.org/newspublications/wisconsinlawyer/pages/article.aspx?Volume=80&amp;Issue=10&amp;ArticleID=1288
)</t>
  </si>
  <si>
    <t>Article III (21) Delaware Constitution of 1897, http://1.usa.gov/1zMHhcV</t>
  </si>
  <si>
    <t>Interview with Jason Mercier, Director of the Center for Government Reform at Washington Policy Center, 2/18/2015;
Sharon Ortiz, Executive Director of Washington State Human Rights Commission, via email, 4/24/2014
"Top Ferry Official Place on Administrative Leave," Kitsap Sun, 8/16/2014 
http://www.kitsapsun.com/news/local-news/top-ferry-official-placed-on-administrative-leave_83298673</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</si>
  <si>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
---
Peer Reviewer Source:
Marguerite Herman, League of Women Voters of Wyoming, Lobbyist, March 19, 2015, Jackson, Wyo., Phone.</t>
  </si>
  <si>
    <t>C.G.S., Title 2, Chap. 23, Sec. 2-89, 1949. http://www.cga.ct.gov/current/pub/chap_023.htm#sec_2-89
Email exchange with Republican Auditor Robert W. Ward, from Hartford, June 23, 2015. 
Open Connecticut website, http://transparency.ct.gov/html/searchPayroll.asp (accessed April 29, 2015)
Yankee Institute, http://ctsunlight.org/salaries/ (accessed Apriol 29, 2015)</t>
  </si>
  <si>
    <t xml:space="preserve">No such law exists.
Oklahoma does not have any statewide entity assigned to monitor Open Records Act compliance. Each agency has its own records custodian responsible for responding to requests from journalists and citizens, but there is no state agency or ombudsman overseeing their responses and ensuring compliance. 
According to the section 24A.17 of the statute, officials who willfully violate the act can be convicted of a misdemeanor, punishable by a maximum $500 fine and one year in county jail. 
Those who are denied access to records may seek declarative or injunctive relief via a civil lawsuit. </t>
  </si>
  <si>
    <t>Ron Jordan, executive director of Virginia Governmental Employees Association, Richmond, Va., 10 March 2015, interview by phone.
Grievance Procedure Manual, Department of Human Resource Management, 1 July 2014. http://www.dhrm.virginia.gov/docs/default-source/edrdocuments/grievanceproceduremanual.pdf?sfvrsn=2
Grievance FAQs, Department of Human Resource Management, accessed 7 March 2015. http://www.dhrm.virginia.gov/employmentdisputeresolution/grievancefaqs
Department of Human Resource Management, Workforce Reports, accessed 12 March 2015. http://www1.dhrm.virginia.gov/redir/getinfo.aspx?id=1044</t>
  </si>
  <si>
    <t>The state code, 4-56-105, delineates the powers and duties of the chief procurement officer, including as they related to training. 
 The chief procurement officer has the power and duty to:
 (4) Develop proposed rules and regulations, policies, standards and procedures consistent with this chapter and title 12, chapters 3 and 4 and approved by the commission that establish:
  (E) A central bidder relations management process to include a central bidder registration database and program for conducting business with the state, which provides bidders and vendors with training and assistance with technical matters, procurement notification, and contract and grant awards;
  (5) Develop and conduct training to foster professional development and certification for the state procurement office and agency procurement staff to promote procurement excellence, either independently or in cooperation with other state governments, municipalities or other units of local government, or other persons. In conducting this training, the chief procurement officer shall:
 (A) Prescribe professional and accountability standards and guidelines for procurement, contract, grant, performance and quality assurance management personnel;
 (B) Conduct or participate in procurement education and training programs;
 (C) Conduct research into existing and new methods of procurement; and
 (D) Establish and maintain an electronic library of education and training courses and technical reference resources; Tenn. Code Ann. § 4-56-105 (5)
 “Solicitation Coordinator” means the procurement professionals within the Central Procurement Office or State Agencies who act as the primary points of contact and manage the procurement. Only those State Agency procurement professionals who have gone through training and certification by the Central Procurement Office may act as a solicitation coordinator. --Procurement Procedures Manual of the Central Procurement Office.</t>
  </si>
  <si>
    <t>Rebeca Stepto, executive director, WV Ethics Commission, email interview Dec. 31, 2014, from her office in Charleston, WV
 Don Smith, lobbyist for WV Press Association, in a telephone interview from his office in Charleston WV on Jan 19, 2015.
 WV Ethics Commission, Directory of Registered Lobbyists, January 2014. http://www.ethics.wv.gov/lobbyist/Documents/March%2017%2c%202015%20Lobbyist%20Directory.pdf
 Phil Kabler, statehouse correspondent, column entitled Statehouse Beat: Lobbyists change with new Legislature, published in the Charleston Gazette on Dec. 20, 2014. http://www.wvgazette.com/article/20141220/ARTICLE/141229955
 David Gutman, staff writer for the Charleston Gazette, in an article entitled In an unusual arrangement, W.Va. party chairmen double as lobbyists, published Jan. 11, 2015. http://www.wvgazette.com/article/20150111/GZ01/150119976</t>
  </si>
  <si>
    <t>Illinois Compiled Statutes, (10 ILCS 5/1A-3) (from Ch. 46, par. 1A-3), Oct. 22, 1973, http://www.ilga.gov/legislation/ilcs/ilcs5.asp?ActID=170&amp;ChapterID=3  
State of Illinois Appointments.Illinois.Gov, May 13, 2015, http://appointments.illinois.gov/appointmentsDetail.cfm?id=81</t>
  </si>
  <si>
    <t>Justin St. james, Staff Attorney, Vermont State Employees Association personal interview Feb. 17, 2015.
Former Sen. Vincent Illuzzi, personal interview Feb.17, 2015.
Michelle Anderson, General Counsel, Department of Human Resources, email March 9, 2015.
Auditor Doug Hoffer, telephone interview Feb. 20, 2015.
State-VSEA Contract, accessed April 17, 2015.
http://www.vsea.org/sites/vsea.org/files/Non_Mgmt_Contract_2014_2016_v1.pdf</t>
  </si>
  <si>
    <t>The attorney general’s office is designated by the North Dakota Century Code as the enforcer of open-record laws. When requested by the public, the office may initiate an investigation into a potential violation, request information from the public entity being investigated, including confidential information, and issue an opinion demanding corrective action by public servants connected to the entity.
The attorney general’s office has no direct ability to punish violators, however. The law says that public servants leave themselves open to civil suits if they ignore the opinion and will have to pay for their own defense. If they are found to be in violation more than once, the attorney general may ask a county-level prosecutor, called a state’s attorney in North Dakota, to file a criminal complaint against them for breach of duty, which is a high-level misdemeanor.</t>
  </si>
  <si>
    <t>Idaho Code, Section 67-5303(c), Personnel System, Application to State Employees, 1965, last amended 2012
http://legislature.idaho.gov/idstat/Title67/T67CH53SECT67-5303.htm</t>
  </si>
  <si>
    <t>Maryland Annotated Code 2014, TITLE 13. 
TITLE 13.  CAMPAIGN FINANCE  
SUBTITLE 2.  CAMPAIGN FINANCE ORGANIZATION AND ACTIVITY  
PART V.  CONTRIBUTIONS -- LIMITS 13-226 e(2)(1)
 http://www.elections.state.md.us/laws_and_regs/documents/2014%20Maryland%20Election%20Law.pdf
McCutcheon v. FEC slip opinion No. 12–536. Argued October 8, 2013—Decided April 2, 2014 http://www.fec.gov/law/litigation/mccutcheon_sc_opinion.pdf</t>
  </si>
  <si>
    <t>No such law exists.
 Ohio has no entity with an explicit legal mandate to monitor and/or enforce public access laws.</t>
  </si>
  <si>
    <t>Hawaii Revised Statutes, Title 2, chapter 11, Section 1.5, Office of elections established, 1995, http://www.capitol.hawaii.gov/hrscurrent/Vol01_Ch0001-0042F/HRS0011/HRS_0011-0001_0005.htm
Hawaii Revised Statutes, Title 2, chapter 11, Section 5, Employees, 1970,
http://www.capitol.hawaii.gov/hrscurrent/Vol01_Ch0001-0042F/HRS0011/HRS_0011-0005.htm
Hawaii Revised Statutes, Title 2, chapter 11, Section 1.55, Exemptions, 2004
http://www.capitol.hawaii.gov/hrscurrent/Vol01_Ch0001-0042F/HRS0011/HRS_0011-0001_0055.htm</t>
  </si>
  <si>
    <t>Brad Shannon, editorial writer and former statehouse reporter for The Olympian, phone interview 3/20/2015;
 Austin Jenkins, capitol reporter for nwNewsNetwork, email interview 3/3/2015; 
 "Moneytree leads push to loosen state’s payday-lending law" Jim Brunner, The Seattle Times 3/4/2015 
 http://www.seattletimes.com/seattle-news/moneytree-leads-push-to-loosen-states-payday-lending-law/
 Complaint against Sarah Laslett, and South Seattle College to the Washington Public Disclosure Commission, 1/15/2015 http://www.pdc.wa.gov/home/enforcement/status/pdfs/2015/15050.CUI.pdf accessed 4/15/2015</t>
  </si>
  <si>
    <t>Jean Mills-Barber, 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
Career Service Review Office Annual Report, FY2014
http://csro.utah.gov/AnnualReportFY2014.pdf 
Career Service Review Office Annual Report, FY2013
http://csro.utah.gov/AnnualReportFY2013.pdf
Websites accessed April 2015</t>
  </si>
  <si>
    <t>New York has no entity with the teeth to enforce the Freedom of Information Law, but that law did establish the Committee on Open Government, a unit housed within the Department of State that issues advisory opinions regarding government records and meetings. The committee, staffed by two people, does not initiate investigations itself but rather responds to questions and conducts transparency training for government employees and New York residents.
The committee does not have the power to impose sanctions. It does, however, create state rules related to records access and privacy protection.</t>
  </si>
  <si>
    <t>Robley Jones, director of the office of government relations and research at the Virginia Education Association, Richmond, Va., 11 March 2015, interview by phone.
Stephen Haner, veteran lobbyist, Richmond, Va., 13 March 2015, interview by phone.
Dave Ress, reporter at the Daily Press, Newport News, Va., 11 March 2015, interview by phone.
"Dominion donations show it's a power company in Virginia politics," Jacob Geiger, Richmond Times-Dispatch, 14 February 2015. http://www.roanoke.com/news/politics/general_assembly/dominion-donations-show-it-s-a-power-company-in-virginia/article_f1d230ea-6664-5912-80ad-980a5808a570.html</t>
  </si>
  <si>
    <t>No such law exists.
No agency  is set up to specifically monitor the public's ability to access information. In case of a dispute, citizens may go to court or seek mediation in court.</t>
  </si>
  <si>
    <t>Louisiana Revised Statutes 18:1505.2. Contributions; expenditures; certain prohibitions and limitations 
Passed in 1980. Amended 1982, 1988, 1989. 1990, 1991, 1993, 1997, 1999, 2001, 2003, 2004, 2006, 2008, 2009, 2010 and 2014.
http://www.legis.la.gov/Legis/Law.aspx?d=81466</t>
  </si>
  <si>
    <t>Sec. State Jim Condos, pesonal interview Jan. 6, 2015.
 Kevin Ellis Lobbyist, personal interview Jan. 15, 2015.
 Assist Atty. Gen Michael Duane email Feb. 12, 2015.
 At Lobbyist Fundraiser, Republicans Support Banning Lobbyist Fundraisers, Seven Days, Paul Heintz, Feb. 5, 2015.
 http://www.sevendaysvt.com/OffMessage/archives/2015/02/05/at-lobbyist-fundraiser-republicans-support-banning-lobbyist-fundraisers
 Extensive search via Google re the following search terms "lobbying, scandal, corruption, Vermont, 2012-2015," May 15, 2015.</t>
  </si>
  <si>
    <t>Kentucky Revised Statutes Chapter 121 Section 25, 1994, http://www.lrc.ky.gov/Statutes/statute.aspx?id=27848, accessed 31 December 2014.
Kentucky Revised Statutes Chapter 121 Section 35 Subsections 1 and 2, 1996, http://www.lrc.ky.gov/Statutes/statute.aspx?id=27850, accessed 31 December 2014.
Kentucky Revised Statutes Chapter 121 Section 150 Subsection 20, 2011, http://www.lrc.ky.gov/Statutes/statute.aspx?id=39731, accessed 31 December 2014.
Emily Dennis, Kentucky Registry of Election Finance, general counsel, 31 December 2014, Frankfort, Kentucky, phone interview.</t>
  </si>
  <si>
    <t>Iowa Constitution, Amendment 21, 1962
http://publications.iowa.gov/135/1/history/7-8.html
Iowa Code, 46.2  "Nomination and Election of Judges — Election of state judicial nominating commissioners," Code of Iowa updated as of January 2015,
https://www.legis.iowa.gov/docs/code/2015/46.pdf
Iowa Code 46.1  "Nomination and Election of Judges — Appointment of state judicial nominating commissioners," Code of Iowa updated as of January 2015,
https://www.legis.iowa.gov/docs/code/2015/46.pdf
Iowa Code Chapter 46.14(1)  "Nomination and Election of Judges — Nomination," Code of Iowa updated as of January 2015,
https://www.legis.iowa.gov/docs/code/2015/46.pdf</t>
  </si>
  <si>
    <t>Constitution of the State of Illinois, Article VI, The Judiciary , 1970, http://www.ilga.gov/commission/lrb/con6.htm</t>
  </si>
  <si>
    <t>K.S.A. 25-4153, Election Campaign Finance, 1981: http://ethics.ks.gov/statsandregs/25-4153.html  
K.S.A. 25-4143(j), Election Campaign Finance, 1981: http://ethics.ks.gov/statsandregs/25-4143.html</t>
  </si>
  <si>
    <t> Justin Lee, deputy director of elections, Lt. Governor's Office, in-person interview on March 24, 2015, Salt Lake City.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</si>
  <si>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South Dakota’s general civil service laws include the requirement of “Training employees to assure high quality performance,” in reference to all civil servant employees generally, in Section 6 of South Dakota Codified Laws, Title 3, Chapter 6D.
 That provision would cover procurement officials. There is no further mention of training specifically for procurement officials, and the law does not dictate that training be provided on a regular basis.</t>
  </si>
  <si>
    <t>Indiana Code 33-27-3 -- Candidates for Supreme, Ct. of Appeals and Tax Court; https://iga.in.gov/legislative/laws/2014/ic/titles/033/.
Indiana Constitution, Article 7, Sections 10 and 11; https://iga.in.gov/legislative/laws/const/.</t>
  </si>
  <si>
    <t>The state Inspection of Public Records Act gives members of the public the right to file a complaint with the Attorney General's Office, which may investigate, or to file a lawsuit in district court. The AG’s office can fine or prosecute violators.</t>
  </si>
  <si>
    <t>The law does not require professional training for procurement officials.
Michael Mitchell, the state's acting deputy purchasing agent, says that the department does, however, carry out internal training, and also receives training in ethics rules from the Rhode Island Ethics Commission. This is not the result of any formal policy.</t>
  </si>
  <si>
    <t>Phone interview with Ashley Fuqua, legislative liaison and spokeswoman for the Department of Human Resources, on March 13, 2015
Phone interview with Jonathan Stephens, a staff attorney with the Tennessee State Employee Association, on April 16, 2015. 
The Tennessee State Employees Association website showing a listing of favorable rulings to state workers, accessed May 5, 2015
http://tseaonline.org/membership/employee-rights/er-good-news/</t>
  </si>
  <si>
    <t xml:space="preserve">Jack Gullahorn, president/counsel,  The Professional Advocacy Association of Texas, telephone interview, Feb. 5, 2015 
William J. Miller, co-founder, HillCo Partners, Austin, telephone interview, Feb. 17, 2015
Texas Ethics Commission, Lobby Guide, accessed April 25, 2015
http://www.ethics.state.tx.us/guides/lobby_guide.pdf
 </t>
  </si>
  <si>
    <t>No such law exists.
There is no mandatory professional training, but the law does outline the training procedure in SC Code 11-35-1030: "The chief procurement officers develop a system of training for procurement in accordance with regulations by the board. The training must encompass the latest techniques and methods of public procurement. If considered appropriate by the chief procurement officers, the training must include a requirement for the certification of the procurement officer of each purchasing agency."</t>
  </si>
  <si>
    <t>Debbie Ratcliffe, director of media relations, Texas Education Agency, telephone interview, Feb. 23, 2015.
Richard Carlson, professor of law, South Texas College of Law, Houston, Feb. 24, 2015
An Investigative Report on the University of North Texas, Texas State Auditor, September 2014
http://www.sao.state.tx.us/reports/report.aspx?reportnumber=15-002</t>
  </si>
  <si>
    <t>Dave Bordewyk, general manager of South Dakota Newspaper Association and lobbyist on its behalf, 2 April 2015, email.
 2014 Private Lobbyist List by Name, South Dakota Secretary of State website, https://sos.sd.gov/Lobbyist/LRPrintableList.aspxm, 2 April 2015.
 2014 Public Lobbyist List by Name, South Dakota Secretary of State website, https://sos.sd.gov/Lobbyist/LRPrintableList.aspx, 2 April 2015.</t>
  </si>
  <si>
    <t xml:space="preserve">There is no mandatory professional training required for public procurement officials by the state's Procurement Code. </t>
  </si>
  <si>
    <t>Eric Ollila, executive director, South Dakota State Employees Organization, 21 April 2015, phone interview.
Civil Service Commission, PowerPoint, Bureau of Human Resources website, http://bhr.sd.gov/forms/csc.pdf, accessed on 21 April 2015.
Minutes of the Civil Service Commission including hearing on Carol Engel v. DPS, 26 June 2013, http://bhr.sd.gov/cscminutes/Mintues6-26-13.pdf, accessed on 21 April 2015.
Minutes of the Civil Service Commission including hearing on Shelley Noonan v. BHR, 18 September 2013, http://bhr.sd.gov/cscminutes/csc9-18-13.pdf, accessed on 21 April 2015.</t>
  </si>
  <si>
    <t>Iowa Code Chapter 68A.503 "Campaign Finance — Financial institution, insurance company, and corporation contributions — sham newspapers," Code of Iowa updated as of January 2015,
https://www.legis.iowa.gov/docs/code/2015/68A.pdf</t>
  </si>
  <si>
    <t>Phone interview with Tom Humphrey, writer for the Knoxville News Sentinel, on Feb. 16, 2015.
 Interview with Dick Williams, chair of Common Cause Tennessee, Dec. 17, 2014 at Panera Bread.
 Blog post, “Haslam’s legislative liaisons—40 with $3 million payroll,” posted on the Knoxville News Sentinel website on Dec. 22, 2013: http://knoxblogs.com/humphreyhill/2013/12/22/haslams-legislative-liaisons-40-3m-payroll/</t>
  </si>
  <si>
    <t>Phone interview, SCSEA Executive Director Carlton Washington, May 21, 2015
Phone Interview, Sam Griswold, Board Member, State Retirees Association of South Carolina, July 18, 2015
Phone interview, Brian Gaines, Policy and Public Affairs Director at the South Carolina Department of Administration, August 14, 2015
Your Appeal in the Grievance Committee Process, Division of State Human Resources
http://www.jobs.sc.gov/OHR/OHR-commappeal.phtm</t>
  </si>
  <si>
    <t>Phone interview, John Ruoff, The Ruoff Group, April 17, 2015
Phone interview, John Crangle, Common Cause, April 9, 2015
Phone interview, Sue Berkowitz, SC Appleseed, April 9, 2015
Phone interview, Anne Peterson Hutto, Coastal Conservation League, April 24, 2015
S.C. Tax Realignment Commission
American Resort Development Association website
http://www.arda.org/arda/government-affairs/default.aspx?id=1693
S.C. Ethics Commission opinion regarding S.C. Chamber of Commerce
http://www.scstatehouse.gov/archives/citizensinterestpage/TRAC/010610Meeting/12Nov2009InformalEthicsOpinion.pdf</t>
  </si>
  <si>
    <t xml:space="preserve">There is currently a bill pending in the Oregon State Legislature which would require certain levels of training for procurement officials, and for all state procurement officials to be subject to the same training levels and procurement standards as the state's lead contracting authority, the Department of Administrative Services. House Bill 2375 is currently before the Ways and Means Committee. However as of June 30, 2015 the bill had not become law yet. </t>
  </si>
  <si>
    <t>Indiana Code 3-9-2-4 sets out the campaign contribution limits on corporations and labor organizations. 
Indiana Code 3-9-2-5 states the total contribution per calendar year from corporations or labor organizations. 
 2015 Indiana Campaign Finance Manual, www.in.gov/sos/elections/files/2015_Campaign_Finance_Manual_Final.pdf</t>
  </si>
  <si>
    <t xml:space="preserve">Oklahoma's law states "the State Purchasing Director shall provide training for state agency purchasing officials and other purchasing staff. The training shall include principles of state procurement practices, basic contracting, provisions of The Oklahoma Central Purchasing Act." State agency purchasing officials that demonstrate proficiency shall be certified as "certified procurement officers" by the State Purchasing Director and shall be authorized to make acquisitions pursuant to provisions of the act. 
Mandatory training is conducted on a regular basis. </t>
  </si>
  <si>
    <t>Secretary of State Nellie Gorbea, Interview, March 6, 2015, phone.
Scott MacKay, Rhode Island Public Radio political reporter, Interview, Feb. 21, 2015, in person.
John Marion, executive director, Common Cause Rhode Island, Interview, March 4, 2015, phone.
Restarting Rhode Island, Nellie M. Gorbea
Secretary of State, 2015 Transition Committee Report:
http://sos.ri.gov/documents/TransitionCommiteeReport.pdf
Lobbyists, Bearing Gifts, Pursue Attorneys General, Eric Lipton, New York TImes, Oct. 28, 2014:
http://www.nytimes.com/2014/10/29/us/lobbyists-bearing-gifts-pursue-attorneys-general.html?_r=0
Corso pursues sanctions against Secretary of State Mollis in 38 Studios case, Jennifer Bogdan, Providence Journal, Sept. 23, 2014:
http://www.providencejournal.com/article/20140923/News/309239895
---
Peer Reviewer Sources:
“Leaked Docs Detail 38 Studios’ Contracts with Corso.” Tim White and Dan McGowan, Eyewitness News WPRI. May 7, 2014: http://wpri.com/2014/05/07/leaked-docs-detail-38-studios-contracts-with-corso/
Leaked Document: http://wx.wpri.com/documents/pdf/2014/38-studios-consulting-services-agreement.pdf</t>
  </si>
  <si>
    <t>Louis W. Fryman, former chairman of the State Ethics Commission, 1 June 2015, Philadelphia, Pa., interview by phone.
Thomas J.  Baldino, political science professor and interim dean in the College of Arts, Humanities, &amp; Social Sciences, Wilkes University, 12 June 2015, interview by phone.
Lobbying Disclosure in Pennsylvania 2013 Annual Report, Pennsylvania Department of State, Harrisburg, June 2014, http://www.dos.pa.gov/VotingElections/CandidatesCommittees/CampaignFinance/Documents/LDR%20Docs/Annual_Report_on_Lobbying_Disclosure_2007-2008.pdf (cq)
---
Peer Reviewer sources:
Pennsylvania Union Bosses Not Registered To Lobby, By: Media Trackers Staff | May 12, 2014  http://mediatrackers.org/pennsylvania/2014/05/12/pennsylvania-union-bosses-registered-lobby</t>
  </si>
  <si>
    <t>Deborah Dawson, Director of Human Resources, phone interview, March 30, 2015
Tom Mannock, Rhode Island Department of Human Resources supervisor, phone interview, March 30, 2015
John Simmons, executive director, Rhode Island Public Expenditure Council, phone interview, March 7, 2015</t>
  </si>
  <si>
    <t>Idaho Code Section 34-615, Qualifications, 1970, last amended 2015, http://legislature.idaho.gov/idstat/Title34/T34CH6SECT34-615.htm
Idaho Code Section 34-616, Qualifications, 1970, last amended 2015, http://legislature.idaho.gov/idstat/Title34/T34CH6SECT34-616.htm
Idaho Code Section 1-2102, Judicial Council, Duties of Council, 1967, last amended 2011; http://legislature.idaho.gov/idstat/Title1/T1CH21SECT1-2102.htm
Idaho Judicial Council Rules of Procedure, last amended 2013; http://www.judicialcouncil.idaho.gov/IJC_General_Rules_of_Procedure_10-16-13.pdf</t>
  </si>
  <si>
    <t>Ryan Deckert is the president of the Oregon Business Association. He was interviewed by phone March 30, 2015.
Steve Kafoury is a former house representative and a state senator. He is currently a lobbyist. He was interviewed by phone March 31, 2015.
"Columbia River Crossing: Investigator says complaint against Patricia McCaig should be dismissed" by Christian Gaston at The Oregonian, Jan. 31, 2015. http://www.oregonlive.com/politics/index.ssf/2014/01/columbia_river_crossing_invest.html</t>
  </si>
  <si>
    <t>In practice, citizens provide input at budget hearings.</t>
  </si>
  <si>
    <t>Jack McGettigan, spokesman, Pennsylvania State Civil Service Commission, Harrisburgh, Pa., 2 April 2015, interview by phone.
Daniel Egan, press secretary for the Pennsylvania Governor's Office of Administration, Harrisburg, Pa., 23 April 2015, interview by email.
Marwan Kreidie, served as chair of Civil Service Commission from 2006 to 2010, 8 April 2015, interview by email.</t>
  </si>
  <si>
    <t>Hawaii State Constitution, Article IV, Section 6.3, Appointment of justices and judges; qualifications for appointment; tenure; retirement, 1968; http://www.lwv-hawaii.com/govt/constitution/constitution2.htm#0603
Hawaii State Constitution, Article IV, Section 6.4, Judicial Selection Commission, 1968; http://www.lwv-hawaii.com/govt/constitution/constitution2.htm#0604</t>
  </si>
  <si>
    <t>2015 Florida Statutes, Title V, Chapter 43, Section 43.291
http://www.leg.state.fl.us/STATUTES/index.cfm?App_mode=Display_Statute&amp;Search_String=&amp;URL=0000-0099/0043/Sections/0043.291.html
Florida Constitution, Article V SECTION 10. Retention; election and terms, adopted 1998, http://www.leg.state.fl.us/Statutes/index.cfm?Mode=Constitution&amp;Submenu=3&amp;Tab=statutes#A5S10
Florida Constitution, Article V SECTION 11. Vacancies, adopted 1998, http://www.leg.state.fl.us/Statutes/index.cfm?Mode=Constitution&amp;Submenu=3&amp;Tab=statutes#A5S10
Article V Section 8, Eligibility, adopted 1998, http://www.leg.state.fl.us/Statutes/index.cfm?Mode=Constitution&amp;Submenu=3&amp;Tab=statutes#A5S08</t>
  </si>
  <si>
    <t>Ruth Ann Petroff, Wyoming Legislature, State House of Representatives, April 28, 2015, phone.
Explanation of Budget Process, State of Wyoming Legislature website, May 12, 2015
http://legisweb.state.wy.us/LSOWEB/BudgetFiscal/BudgetProcess.aspx
WyoFile’s guide to participating in the 2015 Wyoming Legislature, WyoFile Staff, WyoFile, Jan. 13, 2015
http://www.wyofile.com/blog/wyofiles-guide-participating-2015-wyoming-legislature/</t>
  </si>
  <si>
    <t>The Government Records Council (GRC) was created by the New Jersey Open Public Records Act (47:1A-7). But the council does not proactively "monitor" the law; rather it hears and rules on complaints about OPRA application. It is a reactionary agency, which can impose fines and attorney fees. There is nothing in the law that grants GRC the power to initiate probes; rather they just respond to complaints.</t>
  </si>
  <si>
    <t>Ga. Constitution, Article VI. Section VII. Paragraph I and II (2014)
 http://www.lexisnexis.com/hottopics/gacode/Default.asp
Georgia Judicial Nominating Commission, accessed on March 3, 2015 http://jnc.georgia.gov/about-us</t>
  </si>
  <si>
    <t>Nevada's Public Records law, NRS 239, requires that each state executive-branch agency designate at least one employee as its records official to deal with records requests, and that such requests be handled promptly. But there is no office with a legal mandate to monitor or enforce the law.
SB70, passed during the 2015 legislative session, makes a number of minor changes to the state's open meetings law (NRS 241). Significantly, it allows anyone who believes that a provision of the open meetings law has been violated to file a complaint with the Attorney General's office. Existing law already required the AG's office to investigate and prosecute any violations.
The attorney general encourages agencies to contact the attorney general's office about public record questions. The attorney general also cautions agencies that they could incur court costs and reasonable legal fees should someone denied a record go to court and win.</t>
  </si>
  <si>
    <t>Public Officers and Employees O.C.G.A. § 45-20-1 (2014)
http://www.lexisnexis.com/hottopics/gacode/Default.asp</t>
  </si>
  <si>
    <t>Article IV of the Delaware Constitution of 1897: http://delcode.delaware.gov/constitution/constitution-05.shtml
Executive Order Four, March 26, 2009, http://governor.delaware.gov/orders/exec_order_04.shtml</t>
  </si>
  <si>
    <t>Todd Berry, president, Wisconsin Taxpayers Alliance, 401 North Lawn St., Madison.  Face-to-face interview and followup emails, Feb. 17, 2015
"State Budget: Process and Issues," The Wisconsin Taxpayer, October 2014. www.wistax.org
Legislative Fiscal Bureau, Informational papers at http://legis.wisconsin.gov/lfb/publications/Informational-Papers. Accessed several times, including May 22, 2015</t>
  </si>
  <si>
    <t>There is no agency in New Hampshire formally assigned to monitor or enforce laws related to public information requests. Enforcement is handled through the court system.</t>
  </si>
  <si>
    <t>Mike McKown, director of the state Budget Office, in a telephone interview from his office in the state Capitol in Charleston WV on Jan. 2, 2015. 
Jack Rogers, retired state department head, in a telephone interview from his home in Charleston WV on Jan. 21, 2015.
Phil Kabler, statehouse correspondent for the Charleston Gazette, in an article entitled State revenues up in November, published Dec. 2, 2014. http://www.wvgazette.com/article/20141202/GZ01/141209829
Jared Hunt, business editor for the Charleston Daily Mail, in an article entitled Report: Tomblin to again tap Rainy Day Fund to balance budget, published Jan. 7, 2015 
http://www.charlestondailymail.com/article/20150107/DM05/150109471
Phil Kabler, statehouse correspondent for the Charleston Gazette, in an article entitled Tomblin’s $4.7 billion budget includes no tax increases, pay rises, published Jan. 15, 2015.
http://www.wvgazette.com/
Website of the West Virginia Legislature, accessed on May 18, 2015. http://www.legis.state.wv.us/committees/house/main.cfm</t>
  </si>
  <si>
    <t xml:space="preserve">No such law exists. 
FS 20.10 Department of State, 2014, http://www.leg.state.fl.us/statutes/index.cfm?App_mode=Display_Statute&amp;Search_String=&amp;URL=0000-0099/0020/Sections/0020.10.html
Information on the Division of Elections is available on its website: http://election.dos.state.fl.us/division/director.shtml, accessed May 25, 2015. </t>
  </si>
  <si>
    <t xml:space="preserve">C.G.S., Title 51, Chap. 872, Secs. 51-44a. 1985. http://www.cga.ct.gov/current/pub/chap_872.htm#sec_51-44a
Judicial Selection Commission Regulations, Article IV, "Qualifications and Criteria," Secs. 51-44a, subsections (18) through (21). 1994. </t>
  </si>
  <si>
    <t xml:space="preserve">No such law exists.
15 Del. Code Sections 201-219, effective July 1, 2015: http://bit.ly/1uVRC7y; 
15 Del. Code sections 301-308, Originally Approved May 31, 1955, with multiple amendments becoming effective July 1, 2015 </t>
  </si>
  <si>
    <t>No such law exists. Montana's public access to information laws do not mention an agency, office, commission or any other office to monitor and enforce FOI laws.</t>
  </si>
  <si>
    <t>No such agency exists to monitor access to information laws.</t>
  </si>
  <si>
    <t>Colorado Constitution, Section 24. Judicial nominating commissions: http://tornado.state.co.us/gov_dir/leg_dir/olls/constitution.htm#ARTICLE_VI_Section_24
TITLE 13. COURTS AND COURT PROCEDURE COURTS OF RECORD ARTICLE 6. COUNTY COURTS PART 2. JUDGES AND OTHER PERSONNEL C.R.S. 13-6-203 (2014)
http://www.lexisnexis.com/hottopics/colorado/?app=00075&amp;view=full&amp;interface=1&amp;docinfo=off&amp;searchtype=get&amp;search=C.R.S.+13-6-203
Colorado Judicial Branch website, Judicial Nominating Commissions: http://www.courts.state.co.us/Courts/Supreme_Court/Nominating.cfm
Office of Judicial Performance Evaluation, Commissions on Judicial Performance: http://www.coloradojudicialperformance.gov/
Colorado Revised Statutes, 13-5.5-101 et. seq. and the Rules Governing Commissions on Judicial Performance adopted by the Colorado Supreme Court: http://www.coloradojudicialperformance.gov/documents/statute.pdf and http://www.coloradojudicialperformance.gov/documents/Rules.pdf
Confirmed with Former Colorado Supreme Court justice Rebecca Kourlis who runs the Institute for the Advancement of the American Legal System at the University of Denver, during a Jan. 30, 2015, phone interview.</t>
  </si>
  <si>
    <t>In 2014, the Mississippi Legislature authorized the Mississippi Ethics Commission to enforce the Public Records Act, allowing it to take complaints, issue subpoenas for public records, hold administrative hearings and order public bodies to release public records. "Previously, the commission could only issue non-binding opinions in Public Records disputes," its website states. The law tasks the commission with independently investigating allegations, producing opinions in these cases and imposing penalties on violators.
Section 25-61-13 of the Mississippi Code states: “In carrying out its responsibilities under this section, the Ethics Commission shall have all the powers and authority granted to it in Title 25, Chapter 4, Mississippi Code of 1972, including the authority to promulgate rules and regulations in furtherance of this chapter.”
Section 25-41-15 of the Mississippi Code gives the Mississippi Ethics Commission the authority to enforce the state’s Open Meetings Act, and impose civil penalties on individuals in violation of the law.</t>
  </si>
  <si>
    <t>Jordan Schrader, state government reporter for The News Tribune, email interview 3/13/2015;
"State employee contract negotiations to remain secret," Washington Policy Center 3/12/2015
http://www.washingtonpolicy.org/blog/post/state-employee-contract-negotiations-remain-secret; 
Senate Bill 5329, requiring public employee collective bargaining sessions to be open meetings, does not pass legislature, April 13, 2015
http://apps.leg.wa.gov/billinfo/summary.aspx?bill=5329&amp;year=2015</t>
  </si>
  <si>
    <t>California Constitution, Art. VI, §7 (1966) §15 (2002)
http://leginfo.legislature.ca.gov/faces/codes_displaySection.xhtml?
lawCode=CONS&amp;sectionNum=SEC.%207.&amp;article=VI
http://leginfo.legislature.ca.gov/faces/codes_displaySection.xhtml?lawCode=CONS&amp;sectionNum=SEC.%2015.&amp;article=VI
Government Code §12011.5 (Amended 2014)
 http://leginfo.legislature.ca.gov/faces/codes_displaySection.xhtml?lawCode=GOV&amp;sectionNum=12011.5.</t>
  </si>
  <si>
    <t>R. Jay Landis, director of Division of Legislative Automated Systems, 17 February 2015, Richmond, Va., interview by email.
Neal Menkes, director of fiscal policy at the Virginia Municipal League, 27 February 2015, interview by phone.
Robley Jones, director of the office of government relations and research at the Virginia Education Association, Richmond, Va., 5 March 2015, interview by phone.
Meetings section on home page, House Appropriations Committee, accessed 21 February 2015. http://hac.state.va.us/
House of Delegates Live Session Video Stream, GeneralAssembly.gov, accessed 21 February 2015. http://virginia-house.granicus.com/ViewPublisher.php?view_id=3
Senate of Virginia Live Session Video Stream, GeneralAssembly.gov, accessed 21 February 2015. http://virginia-senate.granicus.com/ViewPublisher.php?view_id=3
Budget Amendment Items for 2015 Session, Legislative Information System, accessed 21 February 2015. http://leg2.state.va.us/moneyweb.nsf/bud2015</t>
  </si>
  <si>
    <t>Stephen Klein, Chief Fiscal Officer, personal Interview Jan. 29, 2015.
Finance and Mgt. Commissioner James Reardon, pesonal interview Feb. 4, 2015.
Jack Hoffman, senior policy analyst Public Assets Institute personal interview Jan. 29, 2015.
Finance and Mgt. Commissioner James Reardon personal interview Feb. 4, 2015.</t>
  </si>
  <si>
    <t>No such law exists</t>
  </si>
  <si>
    <t>Amendment 80 to the Arkansas Constitution, section 16 “Qualifications and terms of justices and judges,” 2000. http://law.uark.edu/documents/Ark_Const_Amend_80.pdf</t>
  </si>
  <si>
    <t>Minnesota law states that individual government entities are responsible for the collection, use and dissemination of government data related to their work/jurisdiction. Each agency or state entity has an appointed “responsible authority” that creates standards around accessing public data that adheres to the overarching standards in Chapter 13. 
Each responsible authority can appoint a “designee” who is responsible for implementing data requirements in Chapter 13. The responsible authority may also appoint a “data practices compliance official” who is responsible for fielding inquiries or concerns about government data or the authority may act as the official themselves. 
 Under Minnesota Administrative Rules, the responsible authority is required to “take all administrative actions necessary to comply with the general requirements of the act” but there are no laws requiring the “responsible authority” or “designee” initiate investigations into alleged violations — in essence they would be initiating an investigation into their own entity — and neither can sanction offenders.</t>
  </si>
  <si>
    <t>There is dual oversight for access to public information in Massachusetts shared by the Secretary of State and the Attorney General’s office.
The Supervisor of Public Records, reporting to the Secretary of State, may order disclosure of records in response to an appeal, but has no enforcement powers.   He or she will refer an order to disclose to the Massachusetts Attorney General, who may or may not decide to issue an enforcement order. The Supervisor can also refer the matter to a local district attorney for enforcement. Requesters can also file an action in Superior Court to compel disclosure. 
The Supervisor also issues periodic bulletins on public records matters, including access to information and guidance to custodians on storage and maintenance of records.  On business days, there is a hotline with an “Attorney of the Day” who can answer public records questions.  
The state’s Open Meetings Law is overseen and enforced by the state Attorney General. The regulations to the 2010 law allow the AG to proactively investigate suspected violations and issue subpoenas for information.   The AG also has a wide range of penalty actions it can take, per the state law. The state’s highest court also makes determinations about application of access to public information. In 2007, the Supreme Judicial Court ruled that the agencies that regulate and monitor attorney conduct in Massachusetts are exempt from the public records statute because they are considered part of the court system.</t>
  </si>
  <si>
    <t>Arizona Constitution 6-36. Commission on appellate court appointments and terms, appointments and vacancies on commission, http://www.azleg.gov/FormatDocument.asp?inDoc=/const/6/36.htm
Judicial Nominating Commissions, accessed May 12, 2015
http://www.azcourts.gov/jnc/Home.aspx
Laws current as of March 30, 2015.
Arizona merit selection qualifications, Accessed May 6, 2015, http://www.azcourts.gov/jnc/FrequentlyAskedQuestions.aspx#What_qualifications_are_the_commissions_looking_for_</t>
  </si>
  <si>
    <t>No such law exists. 
Alabama Constitution, Article 6, Section 152, 1901. 
Alabama Constitution, Article 6, Section 154, 1901. 
Alabama Constitution, Article 6, Section 158, 1901. 
Alabama Constitution, Article 6, Amendment 83, 1951, Jefferson County. Committee formed. 
http://alisondb.legislature.state.al.us/alison/codeofalabama/constitution/1901/constitution1901_toc.htm, accessed May 6, 2015.</t>
  </si>
  <si>
    <t>Colorado Constitution, article 5, section 49, Appointment of state auditor - term - qualifications – duties, accessed April 27, 2015: http://tornado.state.co.us/gov_dir/leg_dir/olls/constitution.htm#ARTICLE_V_Section_49</t>
  </si>
  <si>
    <t>Alaska Constitution, Article 4, Section 8 (http://ltgov.alaska.gov/Mallott/services/alaska-constitution/article-iv-96A0the-judiciary.html), accessed Feb. 7, 2015; 
A.S. 15.35.03, Judicial Elections (http://codes.lp.findlaw.com/akstatutes/15/15.35./03.), accessed March 15, 2015;
Alaska Judicial Council Bylaws, Article I, Section I (http://www.ajc.state.ak.us/about/bylaws.html), accessed July 18, 2015.</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</si>
  <si>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Calling Utah best-managed state is 'misleading,' economist says, ksl.com, Jasen Lee, June 10, 2013, http://www.ksl.com/?sid=25542748.
Example of agenda and public access to appropriation committee meetings: Business, Economic Development, and Labor Appropriations Subcommittee, Jan. 27, 2015.
Agenda: http://le.utah.gov/Interim/2015/html/00000246.htm, Accessed May 16, 2015.
Minutes: http://le.utah.gov/Interim/2015/html/00000815.htm, Accessed May 16, 2015.
Recording: http://utahlegislature.granicus.com/MediaPlayer.php?view_id=2&amp;clip_id=18011&amp;meta_id=530103, Accessed May 16, 2015.</t>
  </si>
  <si>
    <t xml:space="preserve">There is no sign of the state judiciary's hesitance to "take on" laws passed by the legislature, and nothing occurred of that nature during the survey period (January 2013 through June 2015). As the program manager of communications for the Judicial Branch put it, "Any time someone takes legal action regarding something the executive or legislative office does, there is the potential for the Court to review the matter." It was the judiciary's ruling in 2004 that the legislature had the right to subpoena a sitting governor (a governor, at that point, with numerous corruption charges against him) that led, three days later, to the governor's resignation. Although the Rowland scandal was 10 years ago, its reverberations in state government continue. 
The only judicial action during the survey period that responded to a legislative action was a counter-intuitive one:  In 2014, the Connecticut Supreme Court ruled that police agencies are compelled to release only "police blotter" information in an arrest -- name and address of the person arrested, time and place of the arrest, criminal charges and one other piece of information, such as an arrest or incident report or news release. The 7-0 decision, upholding one by the Appellate Court, went against 20 years of court decisions. Open government advocates were incensed. As James H. Smith, president of the Connecticut Council on Freedom of Information, wrote in an op-ed piece, "Why would seven judges decide that the police can keep information about crime secret from the American public?" 
The final paragraph of the court's ruling remands the case to the legislature: "... this is the kind of issue that is squarely on the radar of the legislature."
The 2015 legislature approved a compromise bill that permits police to keep certain details of an arrest secret, such as the identities of witnesses. The bill was sent to the governor for his signature on June 18. He has 15 days (to July 3) from day of receipt to sign it before it automatically becomes law. </t>
  </si>
  <si>
    <t>Iowa Gov. Terry Branstad holds a weekly press conference, generally on Monday mornings from 9 to 9:30 a.m. Videos of the press conferences are available on the governor's YouTube channel. The governor responds to questions from journalists during these conferences.
Sue Dinsdale, executive director of the Iowa Citizens Action Network, said that although there are occasions when Iowans don’t get the whole picture, for the most part the governor is accessible. In addition to the press conferences, she noted the governor's practice of visiting Iowa's 99 counties every year and holding local events. She argued that improvements could be made, such as keeping more of those events open to the general public.
The governor has been a vocal proponent of transparency, including appointing a "special adviser for government transparency" soon after his election in 2011. In October 2014, shortly before his re-election, Branstad announced a proposal for a "Government Accountability Portal." The portal would allow citizens to offer comments and suggestions, voice concerns and ask questions through the portal, with comments acknowledged within 24 hours and responded to by the relevant government agency within 48 hours. The portal would be maintained by the Iowa Public Information Board.
However, the governor's commitment to transparency has been questioned, suggesting that while he may make overtures toward transparency, his follow-through is lacking. For example, a Des Moines Register editorial pointed out the governor's 2010 criticisms of a policy of charging an hourly legal fee to have state lawyers review  records before they were released did not result in decreased or eliminated fees. Instead, the rates increased. Following recent issues with employees fired for misconduct having their records cleared or kept confidential, the governor argued in favor of changing the law to allow public disclosure of the records. However, the Register pointed out, although the law defaults on records being confidential, it also already includes a clause allowing public disclosure if it is ordered that records be released.
While the governor makes an effort to reach out to the public and be available for questions, his commitment to fully answering questions and shedding light on behind-the-scenes actions merits a somewhat lower score.</t>
  </si>
  <si>
    <t>Interview with Kevin Blanchette, former Massachusetts State Representative and currently the executive director of the Worcester Regional Retirement Board, conducted by phone on February, 23, 2015
Memorandum from the Massachusetts Public Employee Retirement Administration Commission detailing the disclosure requirements for vendors doing business with local and state retirement boards.
http://www.mass.gov/perac/12memos/5412.html – website accessed March 1, 2015
Massachusetts Standards of Conduct for Qualified Investment Managers and Consultants
http://www.mass.gov/perac/investment/1704.html – Website accessed March 1, 2015</t>
  </si>
  <si>
    <t>The Wyoming constitution mandates an independent judicial nominating commission for the supreme and district courts. The commission consists of seven members, including three active lawyers chosen by the Wyoming State Bar and three non-lawyers appointed by the governor. No judges in Wyoming are elected by the public.
The commission must also represent different judicial districts. Members of the commission, excluding the chair, are not allowed to hold public office or any political party office, the constitution says.
The commission provides the method for selection of the justices of the Wyoming Supreme Court, district court judges and circuit court judges. Once appointed, voters decide which judges get retained. 
Supreme court justices also must be selected based on professional criteria. 
“No person shall be eligible to the office of justice of the supreme court unless he be learned in the law, have been in actual practice at least nine years, or whose service on the bench of any court of record, when added to the time he may have practiced law, shall be equal to nine years, be at least thirty years of age and a citizen of the United States, nor unless he shall have resided in this state or territory at least three years,” the constitution says. 
To be eligible for consideration as a district judge, a person must be a member of the Wyoming Bar Association who is at least 28 years old, is a United States citizen, and has been a resident of Wyoming for at least two years, according to the Wyoming Judicial Branch website. 
Like Supreme Court justices, district judges must retire at the age of 70.
“No person shall be eligible to the office of judge of the district court unless he be learned in the law, be at least twenty-eight years of age, and a citizen of the United States, nor unless he shall have resided within the State or Territory of Wyoming at least two years next preceding his election,” the law says.</t>
  </si>
  <si>
    <t>Sandy Matheson, Maine Public Employees Retirement System, Executive Director, 18 February 2015, Portland, Maine, in person interview.
Comprehensive Annual Financial Report, Maine Public Employee Retirement System, 2014, accessed March 16, 2015,
http://www.mainepers.org/PDFs/CAFRS/CAFR14.pdf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</si>
  <si>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Terri Hall, San Antonio, founder of Texans Uniting for Reform and Freedom (TURF), transportation watchdog group.  Telephone interview, Jan. 21, 2015  
Eva DeLuna Castro, budget analyst, Center for Public Policy Priorities.  Telephone interview, Jan. 21, 2015.</t>
  </si>
  <si>
    <t>Michael Golden, director of external affairs Maryland state retirement agency, email 4/1/15 and 4/2/15 and 4/20/15
Jeff Hooke, investment banker, Focus Securities, and analyst, Maryland Public Policy Institute, telephone interview 4/14/15                                                                                                                    
Interview, Morris Segall, senior economist, Sage Policy Group, Baltimore, telephone, 4/6/15</t>
  </si>
  <si>
    <t>According to Colorado’s constitution, the state Supreme Court gives its opinion on “important questions upon solemn occasions when required by the governor, the senate, or the house of representatives,” so it doesn’t initiate them without being asked.
“As far as I know, the Court has no power to offer its opinion sua sponte,” said David Kopel, an adjunct professor of advanced constitutional law at Denver University’s Sturm College of Law, and the research director of the libertarian-leaning Independence Institute.
In 2013, Democratic Gov. John Hickenlooper asked the Supreme Court to weigh in on whether a state constitutional provision governing a recall election conflicted with the U.S. constitution, and the Supreme Court ruled that it did. 
Part of the reason why the Supreme Court decided to take up Hickenlooper’s question was because, “The Governor’s Interrogatory … does not involve pending legislation that, once enacted, might rise or fall on the merits of an individual controversy,” the high court stated. “Nor does it involve an individualized or speculative dispute between hypothetical private parties. Rather, the single question presented by this ‘solemn occasion’ involves citizens’ fundamental right to vote in a fast-approaching election.”
The Colorado Supreme Court “reaffirmed its decision that voters do not have to first vote ‘yes’ or ‘no’ on recall elections to have their votes for a successor validated, a ruling that could force the state to rewrite part of its constitution,” The Associated Press reported in October 2014. 
In October 2014, the Colorado Supreme Court also issued an opinion about whether the state legislature could alter the cost of living formula for retirees, reversing an appellate court’s ruling that the lawmakers’ modification of the formula in 2010 was unconstitutional.</t>
  </si>
  <si>
    <t>Gov. Mike Pence, who took office in January 2013, does not hold regular press conferences with the media, except for a few before, during and after the state legislative sessions and occasionally during the year when he is announcing a new initiative or program. If reporters want comments from him or an interview, they report that they have to go through his press secretary, who often replies with short, unelaborated answers or sometimes not at all. 
 Tom LoBianco, political reporter for The Indianapolis Star and for the AP in Indianapolis and Maryland who has covered four governors, said that Pence “is by far the worst in terms of explaining why he did something or why he plans to do something. On the whole, Pence is the least transparent executive I have ever covered,” said LoBianco. When asked direct questions, Pence will often say, “I don’t know. We’ll get an answer for you,” but his office typically doesn’t follow up with an answer, he added. 
 LoBianco says that Pence has trouble saying exactly what ideas he is proposing during sessions of the Indiana General Assembly. For example, early in the 2015 session, LoBianco said Pence consistently said he will push for “tax simplification” legislation, but even after the deadline to file bills had passed, he had not explained his proposal or proposed legislation. Sometimes, bills the governor supports pop up halfway through the session, but they don’t officially become his bills until signs them after the session. “He’s the first one I’ve covered who waits to put his name on his own priorities until it’s politically safe,” said LoBianco.
  In one instance, the media, Democrats and even some of his political supporters did not understand his reasoning and explanation for not applying for a federal education grant that could have brought up to $80 million more to Indiana on preschool programs for low-income youth. 
  John Krull, chairman of the journalism department at Franklin College, said he doesn’t think Pence’s argument for rejecting federal fund for pre-K education was thoroughly explained, nor has he fully explained why he can’t find a short-term solution to offer health insurance to poor lower-income Hoosiers, while he’s working out political problems to get his alternative plan approved by the federal government. “Like a lot of politicians, he’s much better at explaining what’s wrong with the other guy’s plan than he is at articulating his own plan and why it will work.”
  It should be noted that Pence did write an opinion piece that ran in the Indianapolis Star and other publications that attempted to explain his decision by saying Indiana “must develop its own pre-K program without federal intrusion” and design a program to “avoid the pitfalls that often accompany untested and unproven objectives in federal policy.”</t>
  </si>
  <si>
    <t>Kevin Pearson, Republican state representative from Slidell who chairs the House Retirement Committee, in-person interview, March 3, 2015
Robert Scott, executive officer, Public Affairs Research Council of Louisiana, in-person interview, Feb. 21, 2015
Joel Robideaux, Republican state representative from Lafayette, in-person interview, Feb. 19, 2015
LASERS Annual Report, accessed April 13, 2015
http://www.lasersonline.org/uploads/CAFR2014_DigitalWebBookmarkSection.pdf 
Disclosure of Tommy Romero for Fisher Investments, an private agent for local government pension funds, accessed April 13, 2015
http://ethics.la.gov/LobbyistData/LobbyistDetail.aspx 
http://ethics.la.gov/Lobbyist/upload/2274/20141217_091907_2274Year2015.pdf 
Disclosure of Johnny Koch, a lobbyist representing investment counselors for two of the statewide retirement systems, accessed April 13, 2015 
http://ethics.la.gov/LobbyistData/LobbyistFinDiscl.aspx?Period=December%202014 
http://ethics.la.gov/LobbyistData/CompRepDetail.aspx</t>
  </si>
  <si>
    <t>There is no law that requires judges to be elected through a competitive formal process in which an entity independent from the appointing body reviews nominees. State-level judges are elected by a popular vote in state-wide, non-partisan elections held in April. Each justice is elected for a ten-year term. Only one justice may be elected in any year. In the event of a vacancy on the court, the governor has the power to appoint an individual to the vacancy, but that justice must then stand for election in the first year in which no other justice's term expires.
After passage of a referendum on April 7, 2015, the chief justice of the court will be elected for a term of 2 years by the vote of a majority of the justices then serving on the court, although the justice so elected may decline the appointment. Previous to the change, the justice with the longest continuous service on the court served as the chief justice. 
To qualify for a judgeship in Wisconsin a person must be:  Licensed to practice law in Wisconsin for a minimum of five years and under the age of 70.</t>
  </si>
  <si>
    <t>Phone interview with Mike Dedmon, assistant director of the Division of Budget, on Feb. 19, 2015. 
Interview with Rick Locker, reporter with the Memphis Commercial Appeal, at Tazza on Jan. 9, 2015
The Tennessee General Assembly’s website contains video, including archived videos, of budget hearings. The site also has bills and information on who voted on them, accessed May 5, 2015. 
http://www.capitol.tn.gov/</t>
  </si>
  <si>
    <t>In Maine, a Public Access Division “assists in compliance with the State’s freedom of access laws.” 5 § 200-I. 
 The Division is an entity within the Maine Attorney General’s office, which has a broad power to “initiate criminal or civil actions.” 5 §194-K
 Within the Public Access Division, a Public Access Ombudsman is dedicated to A) preparing “interpretive and educational materials,” B) responding to informal queries made by the public and public agencies and officials concerning the state’s freedom of access laws, C) responding and working to resolve complaints, D) Furnishing, upon request, advisory opinions regarding the interpretation of and compliance with the state’s freedom of access laws, and E) making recommendations to improve public access to public records and proceedings. 5 § 200-I 
 While the ombudsman is empowered to “access records that a public agency or officials believes are confidential in order to make a recommendation,” the ombudsman’s subsequent suggestions “are not binding on the public agency or official," nor can the Ombudsman him/herself issue sanctions. 5 § 200-I</t>
  </si>
  <si>
    <t>Chris Tobe, Alan D. Biller &amp; Associates, managing senior consultant and CFA and trustee of the Kentucky Retirement Systems from April 2008 to April 2012, and author of the book "Kentucky Fried Pensions," 13 February 2015, Louisville, Kentucky, phone interview. 
Shirley Clark, Kentucky Public Retirees, legislative chair and former Kentucky Retirement Systems liaison for the retired state employees' group, 16 February 2015, Frankfort, Kentucky, phone interview. 
Business leaders ask for audit of Kentucky Retirement Systems, John Cheves, Lexington Herald-Leader, 11 December 2014, http://www.kentucky.com/2014/12/11/3588847/business-leaders-ask-for-audit.html, accessed 21 February 2015. 
William Thielen, Kentucky Retirement Systems, executive director, 23 March 2015, Frankfort, Kentucky, phone interview.
---
Peer Reviewer Source: 
USA Today, Jan. 1, 2015, "Ky. Lawmakers demand reform to teacher retirement system"; Kentucky Legislative Record, SB 22 and HB 49. Accessed via index at http://www.lrc.ky.gov/record/15rs/7400.htm</t>
  </si>
  <si>
    <t>Jim White, legislator and member of Joint Appropriations Committee, 17 April 2015, phone interview.
House Bill 1208 (2015 budget legislation), South Dakota Legislative Research Council website, http://legis.sd.gov/Legislative_Session/Bills/Bill.aspx?Bill=1208&amp;Session=2015, accessed 17 April 2015.
State Budget page, Bureau of Finance and Management website, http://bfm.sd.gov/budget/, accessed 17 April 2015.</t>
  </si>
  <si>
    <t>Both Supreme Court justices and state circuit court judges in West Virginia are elected, according to West Virginia’s Constitution. Currently, they participate in partisan elections, but lawmakers passed legislation to have them run with no consideration to party. That bill was vetoed by the governor.
 Article VIII 8-2 states that "The justices shall be elected by the voters of the state for a term of twelve years, unless sooner removed or retired as authorized in this article. The Legislature may prescribe by law whether the election of such justices is to be on a partisan or nonpartisan basis."
 According to Article VIII 8-5, "The judge or judges of each circuit court shall be elected by the voters of the circuit for a term of eight years, unless sooner removed or retired as authorized in this article. The Legislature may prescribe by law whether the election of such judges is to be on a partisan or nonpartisan basis."
West Virginia’s Constitution requires only that all judges must be residents of the state, that a circuit judge must have been licensed to practice law for five years and that a justice must be licensed to practice law for ten years.</t>
  </si>
  <si>
    <t>In Washington, state and county judges are elected by the voters, not appointed (except in cases of temporary vacancies). State law says all judges must be active lawyers, but there is no process for reviewing candidates for other qualifications.</t>
  </si>
  <si>
    <t>Kristen Basso, KPERS communication officer, email Feb. 25, 2015.</t>
  </si>
  <si>
    <t xml:space="preserve">The Governor's office regularly issues press releases and holds press conferences to highlight reasons for positions or decisions. 
Veteran political reporter Tom Kacich said that Gov. Rauner has been very forthcoming on reasons for policy positions and has been much more accessible than former Gov. Quinn. 
Rauner has appeared at least five times in various settings to take questions on his decisions and policies, Kacich said. 
Rauner regularly holds press briefings on a variety of issues. He also feeds his Facebook page with news mentions and other issues. 
Still, House Speaker Michael Madigan formed a committee to review the governor's budget decisions and called for more transparency.
On the governor's website is a full agenda packet with explanations behind budget agenda items. </t>
  </si>
  <si>
    <t>State-level judges are elected by members of the Virginia General Assembly. The process does not include an independent entity tasked with reviewing nominees. But the Constitution says the justices for courts of record must be residents of the commonwealth and have been admitted to the bar at least five years before being appointed or elected.</t>
  </si>
  <si>
    <t>Idaho’s current governor, Butch Otter, who is starting his third term, was a notable departure from previous governors in that he doesn’t hold regular press conferences at which members of the press can ask questions. He does hold press conferences from time to time, and always holds them at certain times – after his State of the State message, for example; at the AP Legislative Preview prior to the start of each year’s legislative session; and an annual, hour-long, on-the-record Q-and-A session with the Idaho Press Club during the legislative session each year (although the governor skipped that annual event in 2015, citing schedule conflicts after he was out for hip surgery for more than three weeks). 
 More commonly, reporters in Idaho say they have to corner Otter at one of his public appearances to ask him a question, a tactic that generally is successful and that is even encouraged by both Otter and his staff. A reporter seeking an interview with the governor occasionally will get a sit-down session, but more commonly, will need to ambush him in a hallway or at an event.
 Otter is generally forthcoming when questioned by reporters and will answer questions; he just doesn’t see the need, as did previous governors, to call frequent press conferences to announce decisions he’s made or directions he’s decided to take the state government. Idaho reporters expressed much frustration with this during Otter’s first term, but it didn’t change.</t>
  </si>
  <si>
    <t>Nevada law says Ethics Commission investigations can be begun by either "a) The filing of a request for an opinion with the Commission or b) The Commission on its own motion." (NRS 281A.280)
The Commission on Ethics can issue its own subpoenas and petition a district court to compel  witnesses to appear at hearings. (NRS 281A.300)
If the Commission finds that a public officer or employee has willfully violated the state's governmental ethics code, it can impose civil penalties of up to $5,000 for the first violation, $10,000 for a second violation and $25,000 for a third. Additional penalties can apply if the Commission find that the defendant financially benefited from violating the ethics code. The Commission can also file complaints with the Speaker of the Assembly, the Senate Majority Leader, or a court to get a public officer removed from his or her position. (NRS 281A.480)
The Commission on Judicial Discipline possesses broader powers, with "exclusive jurisdiction over the public censure, removal, involuntary retirement and other discipline of judges." If Commissioners find a judge guilty of willful misconduct or otherwise unfit for office, they can choose to impose any of a variety of consequences, from a letter of caution up to suspension or termination.</t>
  </si>
  <si>
    <t>Scott MacKay, Rhode Island Public Radio political reporter, Interview, Feb. 21, 2015, in person.
Ted Nesi, reporter, WPRI television, Interview, Feb. 25, 2015, phone.
Ed Fitzpatrick, Providence Journal political columnist, Interview, Feb. 6, 2015, phone.
Mattiello calls Raimondo's comments about state budget process 'very disappointing,' and 'inaccurate', Katherine Gregg, Providence Journal, Feb. 24, 2015:
http://www.providencejournal.com/article/20150224/NEWS/150229591
Senate bill would delay parts of state education merger until September, Ian Donnis, Rhode Island Public Radio, Jan. 22, 2013:
https://wrnipoliticsblog.wordpress.com/2013/01/02/senate-bill-would-delay-parts-of-state-education-merger-until-september/</t>
  </si>
  <si>
    <t>Honolulu media knew former Hawaii Gov. Neil Abercrombie as a governor who gave frequent press conferences and sent out detailed press releases explaining his positions on policy matters. Press conferences were often live-streamed to the web for public access. The new governor, David Ige, has yet had little opportunity to fully display his stated commitment to public transparency, but he has started live-streaming some press conferences.
 Ige does not hold a regularly scheduled press conference, but holds press conferences when there is a topic he wants to promote. Those press conferences occur at least monthly.</t>
  </si>
  <si>
    <t>The Constitution stipulates that "The Governor, with the advice and consent of the Senate, shall fill a (judicial) vacancy … from a list of nominees presented by a judicial nominating body established by the General Assembly having authority to apply reasonable standards of selection." The Judicial Nominating Board is composed of three members selected by the bar, two by the governor, and three by each house of the legislature, making it largely independent.</t>
  </si>
  <si>
    <t>Jennifer Dunlap, public information officer, Indiana Public Retirement System, March 12, 2015, by email. 
Interview: Sen. Karen Tallian, D-Portage, member of the Pension Management Oversight Commission, March 13, 2015, by phone.
Interview: Rep. Woody Burton, R-Whiteland, chairman of the Pension Management Oversight Commission, March 13, 2015, by phone.
Interview: Kip White, of Covington, lay member, Pension Management Oversight Commission, March 13, 2015, by phone. 
INPRS Placement Agent Policy, Placement Agent Disclosure Policy and Procedures, http://www.in.gov/inprs/files/INPRS_IPS.pdf
INPRS Investment Policy Statement, Revised Jan. 1, 2014, http://www.in.gov/inprs/files/INPRS_IPS.pdf</t>
  </si>
  <si>
    <t>While Governor Nathan Deal does not hold regularly scheduled press availabilities, he makes himself available for questioning by journalists at almost every public event in more informal news gatherings, according to journalists at the capitol. 
 The governor's office says rarely a week goes by without an informal gathering with journalists. While the governor may not explain his policy position with every bill he signs, he does send out general press releases explaining his policy positions. On bills he vetoes, he does include a statement. “Governor Deal's views on topics are easily accessible,” according to his press office.</t>
  </si>
  <si>
    <t xml:space="preserve">Judy Akre, director of communications, Iowa Public Employees' Retirement System, Feb. 12, 2015, email 
Jennifer Acton, Senior Legislative Analyst, Fiscal Services Division, Iowa Legislative Services Agency, April 24 2015, Telephone Interview.
Investment Managers, IPERS, accessed April 29 2015  
https://www.ipers.org/investments/management/index.html
 </t>
  </si>
  <si>
    <t>Terry Madonna, director, Franklin and Marshall College's Center for Politics &amp; Public Affairs, 23 April 2015, interview by phone.
Mike Wood, research director, Pennsylvania Budget and Policy Center, Harrisburg, Pa., 24 April 2015, interview by email. 
Pa. budget debate could mean long, hot summer for lawmakers, Wallace McKelvey, Pennlive.com, 5 March 2015, http://www.pennlive.com/politics/index.ssf/2015/03/budget_wolf_pa_controversy.html
---
Peer Reviewer sources:
Pennsylvania’s budget process: cramped, crowded and hot,  By Andrew Staub | PA Independent http://paindependent.com/2014/07/pennsylvanias-budget-process-cramped-crowded-and-hot/</t>
  </si>
  <si>
    <t>The Accountability and Disclosure Commission has authority to initiate investigations – either at its own behest or with the filing of a complaint by a citizen – and has authority to impose sanctions when it determines violations have occurred.
 The commission can order the offending party to cease and desist from the violation; file any report, statement, or other information as required; pay a civil penalty of not more than $2,000 for each violation of the act, rule, or regulation; or pay the costs of the hearing in a contested case if the violator did not appear at the hearing personally or by counsel.
 Violations of certain provisions of the Nebraska Accountability and Disclosure Act can lead to criminal prosecutions; those would be referred to the Attorney General or the county attorney where the alleged offense occurred.
 Judges are governed by the Judicial Code of Conduct, which is administered by the Judicial Qualifications Commission. It has the authority to initiate investigations and sanction offenders through the Nebraska Supreme Court.</t>
  </si>
  <si>
    <t>The Commissioner of Political Practices may initiate investigations according to Title 2, Chapter 2, Part 13, Section 36. The commissioner must receive a formal complaint to begin an investigation.
The Commissioner may sanction offenders with penalties of between $50 and $1000 or between $500 and $10,000, depending on the type of offense. If a state employee committed an offense the commissioner may also recommend that the relevant state agency discipline the employee. 
Montana Code Annotated does not specify how the legislative ethics committees should sanction offenders, but it does say that the committees are responsible for enforcing Montana's ethics code where it concerns legislators. 
According to the Constitution of Montana, Article VII, Section 11 the judicial standards commission may recommend that the supreme court retire a justice, "censure, suspend, or remove any justice or judge for willful misconduct in office, willful and persistent failure to perform his duties, violation of canons of judicial ethics adopted by the supreme court of the state of Montana, or habitual intemperance."</t>
  </si>
  <si>
    <t>William Atwood, executive director, Illinois State Board of Investments, interview by phone, April 3, 2015. 
Illinois State Board of Investments website, list of reports and disclosures, accessed April 3, 2015. https://www.illinois.gov/isbi/Pages/Reporting.aspx 
Pension deal spotlights 'Placement Agent' Business Raises Conflict-of-Interest Questions, David Sirota, Oct. 21, 2014, International Business Times, http://www.ibtimes.com/pension-deal-spotlights-placement-agent-business-raises-conflict-interest-questions-1708110</t>
  </si>
  <si>
    <t xml:space="preserve">Delaware Gov. Jack Markell  regularly meets with members of the media and keeps a robust public schedule, answering critical questions from reporters and subjecting himself to public inquiries. That's according to reporters who regularly cover the governor, news reports, and publicly posted schedules. In January, he spoke to The News Journal about policy decisions on a range of topics from schools to taxes for a critical story. That same month, he sat down with reporters to give a preview to his State of the State address. Public schedules are also distributed to reporters on a daily and weekly basis. </t>
  </si>
  <si>
    <t>John Mullen is the legislative advocate for the Oregon Law Center. He was interviewed by phone Feb. 11. 
Jody Wiser is the founder of Tax Fairness Oregon. She was interviewed by phone Feb. 11. 
Oregon Legislative Information system, https://olis.leg.state.or.us/liz/2015R1, accessed March 9, 2015.
"Oregon gets A- for government spending transparency, ranks 2nd in U.S.," by Harry Esteve, The Oregonian, April 8, 2014. 
http://www.oregonlive.com/politics/index.ssf/2014/04/oregon_gets_a-_for_government.html</t>
  </si>
  <si>
    <t>The Missouri Ethics Commission may initiate investigations without outside approval when it receives a complaint, or it may initiate an investigation based on its review of reports submitted to the commission. It does not have the ability under law to initiate an investigation without a complaint or report discrepancy to trigger it, since a Senate Bill passed in 2010 that explicitly gave that ability was declared unconstitutional in the 2012 Supreme Court case Legends Bank v. State. The MEC does not require any outside body's approval to initiate an investigation, though.
The commission's executive director has the ability under statute to impose fines on late filers and report errors and omissions. At the end of an investigation, if the commission concludes that a criminal act may have occurred, the report is referred to the Missouri office of prosecution services for further investigation. If the violation is not a violation of criminal law, the commission refers its findings and recommendations to the relevant disciplinary authority. If the disciplinary authority does not follow the commission's recommendations, or if the commission declines to refer the case to another authority, the commission may impose one or more sanctions specified in law, from a cease and desist notification to fees of one thousand dollars or “double the amount involved in the violation.” The commission may also initiate civil judicial proceedings for civil penalties and restitution.
The Office of Chief Disciplinary Counsel may investigate any matter of professional misconduct among attorneys, with or without a complaint and without outside approval. The office cannot impose any discipline on an attorney, aside from issuing an admonition, without referring the case to a prosecutorial authority.
The Commission on the Retirement, Removal, and Discipline of Judges may only initiate an investigation “upon receipt of a complaint.” The commission cannot impose any discipline on a judge, other than an informal reprimand, without referring the case to the Supreme Court.</t>
  </si>
  <si>
    <t>Vijoy Chattergy, State of Hawaii, Employees’ Retirement System, chief investment officer, 13 February 2015, Honolulu, Hawaii, email
Minutes of the Regular Meeting of the Board of Trustees of the employees' Retirement System, 17 November, 2014, http://ers.ehawaii.gov/wp-content/uploads/2015/01/November-17-2014.pdf
Pension fund lags behind target pace, Dave Segal, Honolulu Star-Advertiser, 10 February 2015, http://www.staradvertiser.com/businesspremium/20150210_Pension_fund_lags_behind_target_pace.html?id=291362761</t>
  </si>
  <si>
    <t>Catherine Turcer, policy analyst, Common Cause-Ohio, Columbus, 1-30-15 email 
Keary McCarthy, president/CEO of Innovation Ohio, former minority chief of staff in Ohio House, Columbus, 2-6-15 email 
Dennis R. Hetzel, executive director, Ohio Newspaper Association, Columbus, 2-15-15 email
Ohio mandates abortion ultrasounds, guts Planned Parenthood in one fell swoop, Emma Margolin, MSNBC, July 1, 2013, Updated Sept. 13, 2013: http://www.msnbc.com/thomas-roberts/ohio-mandates-abortion-ultrasounds-guts-plan 
Capitol Insider: Budget-bill amendments hard to pin down, Darrel Rowland, The Columbus Dispatch, April 13, 2014: http://www.dispatch.com/content/stories/local/2014/04/13/budget-bill-amendments-hard-to-pin-down.html</t>
  </si>
  <si>
    <t>E-mail from James A. Potvin, Executive Director, Employee Retirement System, February 9, 2015. 
Interview with Dr. Carolyn Bourdeaux, Director, Center for state and local finance, Georgia State University, March 6, 2015
E-mail from Thomas Horkan, Teacher Retirement System, March 5, 2015</t>
  </si>
  <si>
    <t>Wayne Greene, editorial pages editor and former senior political writer, Tulsa World. In person interview, 2/20/15 3 p.m. 
David Blatt, executive director Oklahoma Policy Institute, telephone interview, 2/21/15, 11:15 a.m. 
Brandy Manek, Budget and Policy Director for Office of Management and Enterprise Services, in-person interview, 2/27/15 9:15 a.m
"Five Ways to Write a Better State Budget," Tulsa World article by Wayne Greene, 2/1/2015 
http://www.tulsaworld.com/opinion/waynegreene/wayne-greene-five-ways-to-write-a-better-state-budget/article_ee6814a7-7f77-5f05-b4cd-fd308c6d1ea8.htm. 
Oklahoma Policy Institute online resources, guide to Budget Process: 
http://okpolicy.org/resources/online-budget-guide/budget-process/budget-process
Oklahoma's General Appropriations bill as passed in 2014: 
http://webserver1.lsb.state.ok.us/cf_pdf/2013-14%20ENR/SB/SB2127%20ENR.PDF</t>
  </si>
  <si>
    <t>Louisiana does not have a central clearinghouse for public records requests, although the state attorney general, the local district attorney and the affected member of the public have a right to seek legal redress.</t>
  </si>
  <si>
    <t>Colorado's governmental structure makes the chief executive role weak, and so the governor's principal role is the bully pulpit. Colorado governors use that pulpit, giving explanations for their policy positions. When it comes to announcing policy, “That’s about the only thing the governor gets to do” in Colorado, said Colorado College professor emeritus Bob Loevy, co-author of the 2012 book “Colorado Politics &amp; Policy: Governing a Purple State.” Governors in Colorado do not tend to avoid the state press corps. Politicians in Colorado generally don’t have a habit of avoiding the press, according to interviews. Colorado Gov. John Hickenlooper’s office sends out e-mails almost daily. The governor holds news conferences discussing policy positions, and sends news releases about bills he signs or vetoes. 
 The governor giving his opinion on policy positions had become a campaign issue for him in his 2014 re-election campaign because he talked too much, offering off-the-cuff and unfiltered remarks. During an emotional interview following the murder of a top state official, Hickenlooper told a 9News KUSA-TV reporter, “You lose your ability to have access when you treat people like that,” after the reporter asked a variation of the same question (about whether Hickenlooper had anything to do with the alleged murderer getting out of prison) several times. KUSA 9News in Denver later addressed the incident in a Facebook post, stating in part: “We are sure when the dust settles the governor will continue answering the same hard questions from 9NEWS and all journalists in Colorado in the future, just as he has in the past.”</t>
  </si>
  <si>
    <t>Pam Sharp, director of the Office of Management and Budget, interviewed by phone from Bismarck, N.D., March 4, 2015.
Ronald Guggisberg, Democratic state representative from Fargo, N.D., member of House Appropriations Committee, member of Budget Section and member of Legislative Audit and Fiscal Review Committee, interviewed by phone from Bismarck, N.D., March 23, 2015.
Ray Holmberg, Republican state senator from Grand Forks, N.D., chairman of Senate Appropriations Committee and member Budget Section, interviewed by phone enroute from Grand Forks to Bismarck, N.D., March 15, 2015.
“Budget Section,” Legislature, http://www.legis.nd.gov/assembly/63-2013/committees/interim/budget-section, accessed March 22, 2015.
“Minutes of the Budget Section,” Legislative Management, March 12, 2014, http://www.legis.nd.gov/assembly/63-2013/interim/15-5082-03000-meeting-minutes.pdf, accessed March 22, 2015. Note the section titled “Executive budget development” in which Sharp discusses progress on the governor’s budget request.</t>
  </si>
  <si>
    <t>The Attorney General's office has the power, through Kentucky Revised Statutes Chapter 61, Section 880, to review an agency's response to an individual's open records request to determine whether that agency followed the law in complying with or denying a request. 
However, the Attorney General's office has no power to sanction offenders and is not responsible for routinely monitoring agencies responses to requests for information.
The Department for Libraries and Archives, though, is "authorized to inspect or survey the records or any state or local agency" through KRS 171.540 to determine if those agencies are complying with Kentucky's laws for properly maintaining and disposing records, including how long documents must be kept to be made available to the public. Further powers of supervision of records are laid out in KRS 171.520.</t>
  </si>
  <si>
    <t>KORA gives the attorney general or county or district attorney authority to  investigate allegations of violations of the open records act. Those officers have no authority to sanction offenders, but can bring civil actions with penalties of up to $500 for each violation. The act also gives “any person” the right to pursue a civil action against an alleged violator in district court.
In 2015, the Kansas Legislature increased the powers of the Attorney General, allowing him to enter into consent orders with public agencies that violate the Kansas Open Records Act and Kansas Open Meetings Act. Under House Bill 2256, those orders could provide for a penalty of up to $250 for each violation, and mandatory training approved by the AG. The law became effective July 1.</t>
  </si>
  <si>
    <t>Gov. Edmund G. Brown Jr. makes regular public appearances and speeches. He usually has three or four regularly scheduled press conferences a year, but he is often available for questions after public appearances. During the year, he conducts one-on-one interviews with editorial boards and reporters from both state and national news organizations.
 Brown, like his predecessors, does not have scheduled explanations of policy decisions. Each January, he gives a "state of the state" speech to the Legislature, which outlines his budget for the coming fiscal year. That is quickly followed by release of the budget proposal, which is a detailed explanation of his policy positions. 
 The governor's calendar does not show regularly scheduled cabinet meetings, but his office says they meet regularly and these meetings are conducted by his cabinet secretary.
 Brown makes frequent public appearances to discuss policy issues. With the state in the fourth year of a drought, the governor has often spoken publicly to talk about new restrictions on water use, for instance.</t>
  </si>
  <si>
    <t xml:space="preserve">Phone interview March 12, 2015, with Lee Roberts, state budget director.
Phone interview March 11, 2015, with Chris Fitzsimon, director of NC Policy Watch. 
Phone interview March 11, 2015, with John Hood, former president of the John Locke Foundation.
Item in Raleigh News &amp; Observer by Bruce Siceloff. "True or False: NC Doesn't Need Driver's Education." Short memo item not available on line.
In person interview with former state Sen. Ellie Kinnaird, June 19, 2015. </t>
  </si>
  <si>
    <t>Both former Gov. Mike Beebe (2007 - 2015) and newly elected Gov. Asa Hutchinson (2015 -) generally give reasons for their policy positions. Both were available to take questions from the press on a consistent basis during the legislative session or at public appearances or policy announcements. Both would follow up, either directly or through a spokesperson, with direct queries from the press. Spokespeople were generally quickly and thoroughly responsive, including providing necessary reasoning or documentation. Both Beebe and Hutchinson used speeches, radio addresses, online media, and press releases to outline the reasons for their policy positions. 
Hutchinson frequently makes scheduled policy announcements extensively outlining his reasons with charts and graphs and handouts with policy details.</t>
  </si>
  <si>
    <t xml:space="preserve">In practice, the judiciary regularly reviews laws passed by the legislature. Not all laws are reviewed. A lawsuit must be brought. But it does not depend on the legislature to initiate a legal review. 
Most recently, the Arizona Supreme Court has reviewed the passage an expansion of Medicaid, which involves both the Governor and the Legislature. In 2014, The Arizona Court of Appeals ruled a law creating additional community college district board seats was unconstitutional. </t>
  </si>
  <si>
    <t>The judiciary commonly reviews actions of the Legislature that are challenged as unconstitutional. That is in part because of the process used to decide who serves on the bench, according to Larry Cohn, who served as executive director of the Alaska Judicial Council, a state entity which vets judicial candidates and recommends to voters whether or not they should be retained. "One of the strengths of our system is that when the Judicial Council evaluates applicants, one thing we grade on is whether a candidate can put their personal biases aside and make decisions solely on the law," Cohn said of judicial consideration of actions of the other branches. "We want them to have the courage to issue decisions that aren't popular." 
One recent example of Alaska courts reviewing an unconstitutional action of the Alaska Legislature is the ongoing case Planned Parenthood of the Great Northwest vs. William J. Streur. A bill passed by the Legislature and signed into law by Gov. Sean Parnell limiting the circumstances when state Medicaid funding can be used for medically-necessary abortions. A temporary injunction was granted by the Alaska Superior Court on Feb. 4, 2014, preventing the law from being enforced. This follows a 2001 ruling of the Alaska Supreme Court which found that the Department of Health and Social Services could not constitutionally limit Medicaid-funded abortions to instances of rape, incest or maternal death. 
Another recent example is the case Hughes v. Treadwell, settled in early 2015 by the Alaska Supreme Court. Lt. Gov. Mead Treadwell oversaw the Division of Elections when a decision was made to certify a ballot initiative that required legislative approval in order before a large-scale metallic sulfide mining operation could operate in the salmon-rich Bristol Bay region. Mining interests challenged whether the issue should have been allowed on the ballot. The court ruled on January 30 that the initiative sponsors and the state acted properly, but this is an example of weighing in on a politically-sensitive issue.</t>
  </si>
  <si>
    <t>Arizona law requires the Governor to produce a letter explaining a veto, but it does not require any kind of explanation for signing a bill into law. The Governor's budget office is required to produce a proposed budget, which is essentially a policy explanation, specific to the state's annual budget. 
Generally, the Governor is open to discussing policy matters and policy stances with journalists, but there is not a formal standing press availability. 
This has been the case with some former Governors, such as Janet Napolitano, who  held regular press conferences. More frequently, journalists attend events where the Governor will appear in order to ask questions about topics either related to the event or not.</t>
  </si>
  <si>
    <t>Interview: William Eimicke, Columbia University, Professor of International and Public Affairs, Feb. 3, 2015, New York, phone; 
The Ways of Albany: Deals Behind Closed Doors, Votes in the Dark of Night, Karen DeWitt, NYS Public Radio/WXXI, March 28, 2013, http://www.wnyc.org/story/278677-ways-albany-deals-behind-closed-doors-votes-dark-night/
Cuomo, State Lawmakers Work To Hammer Out Budget Deal, No author listed, CBSNewYork/AP, March 17, 2013, http://newyork.cbslocal.com/2013/03/17/cuomo-state-lawmakers-work-to-hammer-out-budget-deal/
N.Y. lawmakers, Governor Cuomo, strike budget deal before Monday vote, Theopolis Waters and Edward Krudy, Reuters, March 29, 2014, http://www.reuters.com/article/2014/03/29/us-usa-newyork-budget-idUSBREA2S0KP20140329 
New York State Assembly Committee Hearings, New York State Assembly, accessed April 1, 2015, http://assembly.state.ny.us/av/hearings/</t>
  </si>
  <si>
    <t>While it is too soon to tell exactly how first-term Gov. Bill Walker -- elected in November of 2014, will interact with media over the long run -- his calendar through his first month-plus in office confirms he was readily available to take questions from a variety of individual reporters as well as through weekly scheduled press conferences. 
The governor's predecessor, Sean Parnell, also far outpaced the standard of being available once a month to the media -- though there were complaints about the frequency he was available to discuss in-depth his position on key issues such as oil tax reform, state spending plans, and so on: "I felt he was really difficult to get ahold of, even for a phone interview, for the last couple years," said Kyle Hopkins, KTUU's digital director and a former longtime Anchorage Daily News reporter.</t>
  </si>
  <si>
    <t>TITLE 1. ELECTIONS , GENERAL, PRIMARY, RECALL, AND CONGRESSIONAL VACANCY ELECTIONS, ARTICLE 7.5. MAIL BALLOT ELECTIONS PART 1. MAIL BALLOT ELECTIONS, C.R.S. 1-7.5-106 (2014), duties and powers: http://www.lexisnexis.com/hottopics/colorado/?app=00075&amp;view=full&amp;interface=1&amp;docinfo=off&amp;searchtype=get&amp;search=C.R.S.+1-7.5-106
Confirmed with Richard Coolidge, director of communications at the Secretary of State’s office, during a Jan. 21, 2015, phone interview. 
Confirmed with Gerry Cummins, Vice President of the Voter Service project at the League of Women Voters of Colorado, during a Jan.21, 2015, phone interview.</t>
  </si>
  <si>
    <t>C.G.S., Title 9, Chap. 141, Sec. 9-7a, subsection (a), 1974. http://search.cga.state.ct.us/surs/sur/htm/chap_141.htm#sec_9-7a</t>
  </si>
  <si>
    <t>Government Code §8543.6 (Amended 2012)
http://leginfo.legislature.ca.gov/faces/codes_displaySection.xhtml?lawCode=GOV&amp;sectionNum=8543.6.</t>
  </si>
  <si>
    <t>The governor does regularly give explanations for his policy positions. If he doesn’t call a formal press conference, he makes himself available to the press at events every week and routinely includes a question and answer period at the end during which the media may ask him about the topic of the event or any unrelated topic. Occasionally, but rarely, the governor will decline to take questions unrelated to the event. For instance, the subject of disbanding the University of Alabama at Birmingham’s football program got too hot for even the seasoned politician to handle, said Mike Cason, state government reporter for al.com. He said Bentley cut off the question and answer period after a ceremony honoring veterans in December 2014 when the topic shifted to football. Bentley said that, from then on, that would be strictly a social issue for him, not something on which he would make political comments.
Additionally, the governor’s website includes a “Newsroom” page that displays information about the governor’s activities. It includes pages for press releases, which often concern the governor’s opinions and actions, and links to stories in the media that report on his actions and statements. It also includes a “Statements” page that has links to statements the governor has made on various topics.</t>
  </si>
  <si>
    <t>Ark. Code 10-4-405,  “Employment and removal of Legislative Auditor,” 2005.
http://law.justia.com/codes/arkansas/2012/title-10/chapter-4/subchapter-4/section-10-4-405/
Ark. Code 10-409, “Personnel,” 2005. 
http://law.justia.com/codes/arkansas/2012/title-10/chapter-4/subchapter-4/section-10-4-409/</t>
  </si>
  <si>
    <t>Lee Slater, executive director, Oklahoma Ethics Commission. Telephone interview 2/22/2015 4:35 p.m. 
M. Scott Carter, political journalist for Oklahoma Watch, telephone interview, 2/21/2015 10 a.m. 
"Planned education rally angers lawmakers," Oklahoman newspaper article by Randy Ellis, 2/7/2014. 
http://newsok.com/planned-education-rally-angers-lawmakers/article/3931282</t>
  </si>
  <si>
    <t>The Office of the Public Access Counselor was created by the Indiana General Assembly, effective July 1, 1999, to help educate the public and public officials about Indiana's Open Door Law and Access to Public Records Act and offer advice, as well as to offer advisory opinions and respond to official complaints. 
 Indiana Code 5-14-4-10 delineates powers of the Public Access Counselor, a position appointed by the governor. Currently, the office is held by attorney Luke Britt. But his powers do not include any enforcement authority and his opinions are only advisory. The Counselor does not have any authority to impose fines or sanctions against any public agency or body for violating the laws. The counselor also cannot issue an advisory opinion about a matter if a lawsuit already has been filed under either of these laws. The counselor is required to annually prepare and file a report with the Legislative Services Agency by June 30 outlining the activities of the office over the past year.</t>
  </si>
  <si>
    <t>Elections Code, §18002, (Amended 2002)
http://leginfo.legislature.ca.gov/faces/codes_displaySection.xhtml?lawCode=ELEC&amp;sectionNum=18002.
Government Code §19570 et seq (Amended1985)
http://leginfo.legislature.ca.gov/faces/codes_displayText.xhtml?lawCode=GOV&amp;division=5.&amp;title=2.&amp;part=2.&amp;chapter=7.&amp;article=1.</t>
  </si>
  <si>
    <t>Tony Bledsoe, Legislative Inspector General, Columbus, 2-16-15 email 
 Lobbyist statistics: http://www2.jlec-olig.state.oh.us/olac/Reports/Statistics.aspx 
 Bolder Advocacy, State Lobbying Registration Threshold (50-state comparison of requirements for lobbyist registration et al): http://bolderadvocacy.org/wp-content/uploads/2012/08/State_Lobbying_Registration_Thresholds.pdf 
 American Cancer Action Network, Ohio Lobby Day, April 1, 2014: https://www.facebook.com/events/280354782120183/?ref=22 
 Ohio Restaurant Association Lobby Day, March 12, 2014: http://www.ohiorestaurant.org/aws/ORA/pt/sd/news_article/85751/_PARENT/layout_details/true</t>
  </si>
  <si>
    <t>No such law exists. 
 In Illinois, each "public body" has a FOIA officer it appoints. Illinois also has a Public Access Counselor, or PAC, that ensures compliance with FOIA laws. The Public Access Counselor works in the Attorney General's office and conducts training for the FOIA officers. 
 The PAC does not have the authority, however, to impose sanctions or legal fines - but it does have investigatory powers.</t>
  </si>
  <si>
    <t>A 100 score is earned if the governor or the cabinet give explanations of all policy positions. The governor takes critical questions from journalists or the opposition at least once a month.
A 50 score is earned if the governor or the cabinet give explanations of policy decisions every other month or quarterly. The governor occasionally takes critical questions, but there is no formal process. 
A 0 score is earned if the governor or the cabinet rarely give explanations of policy decisions. Public appearances by the governor offer no exposure to critical questions.</t>
  </si>
  <si>
    <t>There is no such law.
Arkansas Election Code, Act 465 of 1969, Ark. Code 7-4-101 (a)
http://law.justia.com/codes/arkansas/2012/title-7/chapter-4/subchapter-1/section-7-4-101/</t>
  </si>
  <si>
    <t xml:space="preserve">Under Idaho law, a series of agencies are responsible for monitoring and enforcing laws and regulations around requests for information. However, the sole means of enforcement of the Idaho Public Records Law is for a requester who believes a request has been wrongfully denied to take the agency to court, as laid out in Idaho Code Section 9-343: “The sole remedy for a person aggrieved by the denial of a request for disclosure is to institute proceedings in the district court.” 
Nevertheless, The Public Records Ombudsman in the Office of the Governor is charged with monitoring issues surrounding public records requests to state agencies, including monitoring agency responses to requests; cataloging complaints and concerns; and suggesting improvements, ranging from changes within agencies to new legislation. This office was created by executive order in April of 2014.
 The Idaho Attorney General’s office is charged by law with enforcing the Open Meeting Law for state agencies, and county prosecutors are charged by law with enforcing it for local government agencies. This is laid out in Idaho Code 67-2347, which states, “The attorney general shall have the duty to enforce this act in relation to public agencies of state government, and the prosecuting attorneys of the various counties shall have the duty to enforce this act in relation to local public agencies within their respective jurisdictions,” and also adds that “Any person affected by a violation of the provisions of this act may commence a civil action.”
 The Idaho Secretary of State’s office is charged with overseeing public access to the large array of public records it holds, including campaign finance reports and lobbying disclosure filings. Idaho Code 67-6623 charges the Secretary of State with enforcing campaign finance and lobbying disclosure laws, including preserving and making those records “available for public inspection and copying.” 
 The state archivist at the Idaho State Historical Society is charged by law with seeking the return to state or local agencies of any public records that have been improperly transferred out of the public’s hands. This “replevin” statue was enacted in 2011, and also requires enforcement by the Attorney General and local prosecutors in such cases.
 </t>
  </si>
  <si>
    <t>Richard Keevey, Princeton and Rutgers Professor, former New Jersey budget director, phone interview 2/12/15. 
Joe Perone, Treasury spokesman, 2/26/15 phone interview. 
NJ Spotlight statehouse reporter John Reitmyer, 3/2/15 phone interview.
N.J. lawmakers hear budget concerns from North Jersey non-profit groups
FEBRUARY 11, 2015, BY ABBOTT KOLOFF, STAFF WRITER | THE RECORD, accessed 5/31/15: http://www.northjersey.com/news/n-j-lawmakers-hear-budget-concerns-from-north-jersey-non-profit-groups-1.1269320 
OLS website, committe meeting archive: http://www.njleg.state.nj.us/media/archive_audio2.asp?KEY=SBA&amp;SESSION=2014</t>
  </si>
  <si>
    <t>Jim Silrum, deputy secretary of state, interviewed by phone from Bismarck, N.D., Feb. 25, 2015.
Kathy Hawken, Republican state representative from Fargo, N.D., and a sponsor of House Concurrent Resolution No. 3060 to put to a vote of the people a state constitutional amendment to create a state ethics commission (with oversight of lobbying activities), interviewed by phone from Washington, D.C., March 21, 2015.
Ronald Guggisberg, Democratic state representative from Fargo, N.D., and a sponsor of House Concurrent Resolution No. 3060, interviewed by phone from Bismarck, N.D., March 23, 2015.</t>
  </si>
  <si>
    <t>Kathryn A. Logan, Board Chair of the Oregon Employee Relations Board, April 22, 2015. Interviewed by phone.
Complaints to the Oregon Employment Relations Board, http://www.oregon.gov/ERB/pages/ulpordersbyissued_2010_12.aspx, accessed on April 22, 2015.
Board orders issued by the Oregon Employment Relations Board, http://www.oregon.gov/ERB/Pages/BoardOrderList.aspx, accessed on April 22, 2105.</t>
  </si>
  <si>
    <t>North Dakota Administrative Code Section 4-12-03-05 requires the state Office of Management and Budget to conduct a procurement training program. The law does not explicitly require employees to be trained, but an official with the State Procurement Office said that her office interprets the law as requiring all employees who purchase anything on the state’s behalf, including using purchasing cards, to be trained.</t>
  </si>
  <si>
    <t>Phone interview June 16, 2015, with Joal Broun, lobbyist compliance director in the Secretary of State’s Office.
E-mail June 24, 2015, from Joal Broun
Phone interview Feb. 16, 2015 with Mark Leggett, lobbyist for Red Oak Brewery.
Phone interview Feb. 25, 2015, with Jane Pinsky director of NC Coalition for Lobbying and Government Reform
Phone interview March 9, 2015 with Ed Turlington, lobbyist and lawyer specializing in lobby issues.</t>
  </si>
  <si>
    <t>Lucinda Meltabarger, administrator of the Office of Management and Enterprise Services' Human Capital Division, phone interview 2/27/15 10:15 a.m. 
Dixie Jackson, grievance specialist for the Oklahoma Public Employees Association, telephone interview, 1 p.m. 3/3/15
Carol Shelley, executive director of the Merit Protection Commission, telephone interview, 2 p.m. 3/4/15</t>
  </si>
  <si>
    <t>Certification and training are required, including continuing education to retain and renew certification with the Universal Public Procurement Certification Council (UPPCC) within a five year period, for state procurement; certification as a Certified Professional Public Buyer (CPPB) or Certified Professional Procurement Officer (CPPO) is mandatory for state procurement positions (see sample position description below).</t>
  </si>
  <si>
    <t>The Hawaii Office of Information Practices was created by the state Legislature in 1988 to administer the Uniform Information Practices Act. The office is charged with reviewing "official acts, records, policies and procedures" of each agency and accepting and acting on citizen inquiries and complaints. The office has enforcement authority in that it can rule on complaints in advisory opinions, recommend disciplinary actions and have standing to participate in circuit court cases regarding public records. The state Office of Information Practices issues formal and informal opinions on alleged violations. It has the power to levy administrative fines. The state attorney general and county prosecuting attorneys are charged with enforcement of any potential criminal wrong-doing; the circuit courts have jurisdiction. Acts in violation can be voided by the court and any board member found in willful violation is guilty of a misdemeanor and can be removed from office.</t>
  </si>
  <si>
    <t>Terry Casey, chairman, State Personnel Board of Review, Columbus, 1-23-15 telephone interview 
Jim Sprague, Chief Administrative Law Judge, State Employment Relations Board and State Personnel Board of Review, 2-18-15 email 
Russell E. Carnahan, employment law attorney, Columbus, 2-19-15 email
Investigation of violations, 1974 (showing limitations on investigations): http://codes.ohio.gov/orc/124.56</t>
  </si>
  <si>
    <t>Blair Horner, New York Public Interest Research Group, Legislative Director, Feb. 24, 2015, New York, phone ; 
 Just don't call these consultants lobbyists, Chris Bragg, Crain's New York Business, Sept. 7, 2014, http://www.crainsnewyork.com/article/20140907/POLITICS/140909888/just-dont-call-these-consultants-lobbyists ; 
 Rachael Fauss, Citizens Union, Director of Public Policy, March 27, 2015, New York, phone; 
 Legislative Law Article 1-A, no date available, http://www.jcope.ny.gov/about/lob/LEGISLATIVE%20LAW%20ARTICLE%201a.pdf</t>
  </si>
  <si>
    <t>Susan Boe, New Mexico Foundation for Open Government, executive director, 17 April 2015, via phone.
 Kent Cravens, lobbyist and former Republican state senator, 16 March 2015, State Capitol, Santa Fe, in person.
 State Sen. Sander Rue, 17 April 2015, via phone. 
 State Rep. Jeff Steinborn, 17 April 2015, via phone.</t>
  </si>
  <si>
    <t>Dan Tuohy, New Hampshire Union Leader, senior political reporter, Feb. 4, 2015, Lowell, Mass., phone
Stephen Norton, New Hampshire Center for Public Policy Studies, executive director, Feb. 3, 2015, Lowell, Mass., phone 
Dave Solomon, New Hampshire Union Leader, business reporter, former editor Nashua Telegraph, Feb. 6,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Jeffry Pattison, Legislative Budget Assistant, January 30, 2015, Lowell, Mass., phone
How Government Finances Work, State of New Hampshire TranparentNH website, accessed April 15, 2015
http://www.nh.gov/transparentnh/how-government-finances-work/index.htm#process</t>
  </si>
  <si>
    <t>The state purchasing agent is required to host a certification training program every year and chief procurement officers must be certified once initially and then pass a recertification exam every two years.</t>
  </si>
  <si>
    <t>No such law exists. 
 Training is not required for public procurement officials in New York.</t>
  </si>
  <si>
    <t>No such law exists.
 There is no entity established by law. The Attorney General’s Office does have an informal mediation program that allows attorneys with the Law Department to answer questions and address concerns about a local government’s response to a public records request and its obligations under the Open Meetings Act.</t>
  </si>
  <si>
    <t>1. Joe Donohue, NJELEC deputy director, office interview 1/30/15 
 2. Lobbyist , Cullen McAuliffe, managing partner at Impact NJ, 2/26/15 phone interview. 
 3. Hoboken mayor's allegations cast ex-DCA comissioner in a stressful spotlight, NJ.com on January 18, 2014 By Susan K. Livio, Accessed 6/11/15: http://www.nj.com/politics/index.ssf/2014/01/chris_christie_appointe_lori_grifa_sandy_recovery_money.html
 For context only: 
 Lori Grifa Rejoins Wollf &amp; Samson, NJ.com by Alan Wasserman, 3/5/12: http://photos.nj.com/photogallery/2012/03/lori_grifa_rejoins_wolff_samso.html</t>
  </si>
  <si>
    <t>Stuart Savelkoul, assistant executive director of political advocacy for North Dakota United, interviewed by phone from Bismarck, N.D., Feb. 4, 2015. North Dakota United represents state employees and K-12 teachers.
Ken Purdy, director of Human Resources Management Services, email, Feb. 19, 2015.
Wade Mann, director of Office of Administrative Hearings, phone interview from Bismarck, N.D., March 3, 2015.</t>
  </si>
  <si>
    <t>The secretary of the Department of Administration is tasked to develop a "rigorous contract management training and certification program for State employees," but the training is not mandatory. However, the training is given three or four times a year and is offered to any employee, and it is policy to offer it to all new employees in the department.</t>
  </si>
  <si>
    <t>No such law exists. 
 Procurement officials must undergo annual ethical training. But there is no law mandating professional training, it is rather an internal policy; as of 2009, the director of purchasing and property issued this directive: "Pursuant to Circular Letter 08-23-DPP, the Director of Purchase and Property is requiring all State Contract Managers receive formal contract management training in State procurement law, policy, procedure, and efficient and effective procurement practices by completing an online training course. Information about the course is located at the link listed below. State Contract Managers will be required to pass this examination to successfully complete the training." The content of the online training course is only accessible to state contract managers, so while it is mandatory, it is not possible to know how frequently this training should be conducted.</t>
  </si>
  <si>
    <t>Jim Splaine, New Hampshire Legislature, state representative and senator, 1969-2010 (not consecutively), January 16, 2015, Lowell, Mass., phone
 Richard Head, New Hampshire Department of Justice, assistant attorney general, January 12, 2015, Lowell, Mass., phone 
 Confirmed with Stephen LaBonte, New Hampshire Department of Justice, assistant attorney general, January 23, 2015, Lowell, Mass., phone</t>
  </si>
  <si>
    <t>Phone interview 1/20/15 with Michael Stewart, chief principal research analyst, Legislative Counsel Bureau.
Email 1/21/15 from Nevada political writer Jon Ralston 
Interview 1/19/15 with Sandi Chereb, Las Vegas Review-Journal political reporter, Carson City.</t>
  </si>
  <si>
    <t>Phone interview Feb. 25, 2015 with Tom Harris, chief of staff and general counsel for the State Employees Association of North Carolina.
Phone interview with Michael C. Byrne, Raleigh lawyer involved in public personnel litigation.
Phone interview March 16, 2015, with Shari Howard, policy and rules coordinator for Office of state Human Resources.</t>
  </si>
  <si>
    <t>Gerry Oligmueller, state budget administrator, phone interview, April 5, 2015
Renee Fry, executive director, Open Sky Institute, in-person interview at institute's office, March 27, 2015
Mike Calvert, director, Legislative Fiscal Office, phone interview, April 9, 2015
Nebraska Legislature website, The Budget Process, accessed May 14, 2015; 
http://nebraskalegislature.gov/about/budget_process.php
Lincoln Journal Star, JoAnne Young, "Preliminary State Budget Includes Tax Cuts, 3.2 percent Spending Increase," Feb. 20, 015
http://journalstar.com/legislature/preliminary-state-budget-includes-tax-cuts-percent-spending-increase/article_e3a8ea42-e6c5-5731-9512-dd7952f44ee4.html</t>
  </si>
  <si>
    <t>Sondra Cosgrove, Professor of History, College of Southern Nevada and President, League of Women Voters Las Vegas Valley, Las Vegas, NV, March 17, 2015, by phone. 
Michael Green, Associate Professor of History, University of Nevada Las Vegas, San Francisco, CA, March 12, 2015, by phone.
Lobbyists ready themselves for legislative session, Anne Knowles, Nevada Business Journal, Jan. 14, 2013
http://www.jkbelz.com/pdfs/NNBW-1-14-13.pdf</t>
  </si>
  <si>
    <t>Michael Cuevas, Roemer Wallens Gold &amp; Mineaux, Attorney, March 17, 2015, New York, phone; 
Edward Walsh, New York Department of Civil Service, Public Information Officer, June 3, 2015, New York, email;
Civil Service Commission Calendars, New York Civil Service Commission, accessed May 5, 2015, http://www.cs.ny.gov/commission/calendars/index.cfm ; 
Rikers Officers Who Hogtied and Beat an Inmate in 2012 Are Fired, Michael Winerip, New York Times, Jan. 21, 2015, http://www.nytimes.com/2015/01/22/nyregion/rikers-officers-who-beat-an-inmate-in-2012-are-fired.html</t>
  </si>
  <si>
    <t>In practice, the governor gives reasons for his/her policy positions.</t>
  </si>
  <si>
    <t>David Bush, Gov. Matt Mead’s Office, Communications Director, March 31, 2015, Jackson, Wyo., Phone.                                                                                                                                         
Dan Neal, Equality State Policy Center, Retired Director, March 31, 2015, Jackson, Wyo., Phone.
School chief’s saga has Jackson chapter, Brielle Schaeffer, Jackson Hole News&amp;Guide, June 19, 2013 http://www.jhnewsandguide.com/news/top_stories/school-chief-s-saga-has-jackson-chapter/article_fddfbad3-2692-5046-a92b-052c6d005d16.html</t>
  </si>
  <si>
    <t>Carter Bundy, American Federation of State, County and Municipal Employees, political and legislative director, 10 April 2015, via phone. 
Charles Bowyer, National Education Association-New Mexico, executive director, 12 May 2015, via phone.
Union: State workers upset over back pay delay, the Albuquerque Journal, Dan Boyd, 25 October 2014, 
http://www.abqjournal.com/485943/news/union-delay-upsets-workers.html</t>
  </si>
  <si>
    <t>Patrick O'Donnell, clerk of the Nebraska Legislature, phone interview March 27, 2015
 Bill Avery, former state senator and retired University of Nebraska-Lincoln political science professor, in-person interview, Scooter's coffeeshop, March 19, 2015
 Gavin Geis, executive director, Common Cause Nebraska, in-person interview, the Mill coffeeshop, March 11, 2015</t>
  </si>
  <si>
    <t>No such law exists.
Employees who serve as contract managers for state agencies take a three-day certification course provided by the State Purchasing Division. However, the training is a matter of state policy and not required by statute. Chapter 0322 of the State Administrative Manual, "Independent Contract Review," outlines the training policy.</t>
  </si>
  <si>
    <t>Star-Ledger statehouse reporter Brent Johnson, 3/19/15 phone interview 
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Civil Service Commission website, accessed 6/2/15: http://www.nj.gov/csc/</t>
  </si>
  <si>
    <t>Idaho Code 67-6610A, Limitations on Contributions, 1997
http://legislature.idaho.gov/idstat/Title67/T67CH66SECT67-6610A.htm
Idaho Code 67-6602, Subsection O, Definitions, 1974
http://legislature.idaho.gov/idstat/Title67/T67CH66SECT67-6602.htm</t>
  </si>
  <si>
    <t>Mary Baker, Commissioner of Political Practices, program supervisor, 9 March 2015, Helena, Montana, email
Steve Brown, Attorney, Former counsel for the Commissioner of Political Practices, 10 March 2015, Helena, Montana, telephone
Charles S. Johnson, Lee Newspapers State Bureau, Bureau Chief, 24 February 2015, Helena, Montana, email</t>
  </si>
  <si>
    <t>No such law exists. 
 There is no such legal requirement, although officials in the state’s primary procurement office do participate in trainings, and it is a member of the National Association of State Procurement Officials.</t>
  </si>
  <si>
    <t>Patrick Wood, New Hampshire Personnel Appeals Board, commissioner 1997-2014, attorney, Feb. 19, 2015, Lowell, Mass., phone
Joseph Casey, New Hampshire Personnel Appeals Board, chairman, Feb. 11, 2015, Lowell, Mass., phone 
Fiscal Year 2014 Annual Report, New Hampshire Personnel Appeals Board, 
http://www.admin.state.nh.us/hr/pab/documents/2014%20Annual%20Report%20of%20the%20PAB.pdf
Fiscal Year 2013 Annual Report, New Hampshire Personnel Appeals Board
http://www.admin.state.nh.us/hr/pab/annualreports.html
Websites accessed February 2015</t>
  </si>
  <si>
    <t>"Taxpayers won't pay for Walker security detail travel costs," By Jason Stein, Lee Bergquist and Mary Spicuzza of the Milwaukee Journal Sentinel, April 24, 2015
http://www.jsonline.com/news/statepolitics/walker-security-detail-travel-costs-wont-be-paid-for-by-taxpayers-b99487496z1-301195221.html
Laurie McCallum, Chair of the state Labor and Industry Review Commission and  former chair of the state Personnel Commission for 13 years, former First Lady of Wisconsin, face-to-face interview Jan. 26, 2015, and email interviews Jan. 27, 2015.
"Complaints allege Scott Walker's London trip uses state funds for camaign purposes," By Jesse Opoien, The Capital Times, Feb. 14, 2015
http://host.madison.com/news/local/govt-and-politics/election-matters/complaints-allege-scott-walker-s-london-trip-uses-state-funds/article_4e84dc56-ab18-5d45-9a69-71a95ede2966.html
GAB 637, January 2005; Wisconsin Ethics Board, January through December 2004; Complaints and Investigations under Wisconsin’s Ethics Code and Lobbying Law; http://ethics.state.wi.us
Legislative Reference Bureau, Informational Memorandum,09-2; Revised December 2010;  "Wisconsin Legislators Charged with Crimes and Violations of Ethics and Campaign Finance Laws, 1939-2010"</t>
  </si>
  <si>
    <t>Dirk Hood, human resources administrator, Nebraska Department of Labor, phone interview, April 16, 2015
Ruth Jones, personnel director, Nebraska Department of Administrative Services, phone interview, April 22, 2015
Nebraska State Personnel Board Decisions, accessed April 28, 2015
http://das.nebraska.gov/emprel/Employee_Relations_State_Board_Decisions.html</t>
  </si>
  <si>
    <t>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
Hawaii Revised Statutes, Title 2, chapter 11, Section 302, Definitions, 2014
http://www.capitol.hawaii.gov/hrscurrent/Vol01_Ch0001-0042F/HRS0011/HRS_0011-0302.htm</t>
  </si>
  <si>
    <t>Richard McCann, Executive Director, Nevada Association of Public Safety Officers, Las Vegas, NV, April 24, 2015, by phone.
Tracy DuPree, Member, Nevada Employee-Management Committee, Las Vegas, NV, April 23, 2015, by phone.
Nevada Department of Administration, Division of Human Resource Management, Personnel Commission Meeting Minutes, 3/20/2015, 12/12/2014 and 9/26/2014, http://hr.nv.gov/Boards/PersonnelCommission/Personnel_Commission_-_Meetings/</t>
  </si>
  <si>
    <t>Department of Administrative Services' regulations, rather than statute, set out detailed requirements for training and certification of state agencies' employees who are to be given purchase authority. 
Employees are trained on statutes, policies and procedures for procurement and specification writing. They are given an exam that they must pass to be certified.
Agencies are required to recertify staff "as determined by State Purchasing Bureau," though no time frame is specified. Procurement employees also are required to attend Procurement User Group meetings to stay up to date on policies and procedures.</t>
  </si>
  <si>
    <t>Pamela Weaver - Director of Communications - Mississippi Secretary of State: e-mailed answers to questions - March 8, 2015
News articles: 
Gov. Phil Bryant defends Terry Herring, his nominee for state Board of Health - By The Associated Press - March 28, 2013 : http://blog.gulflive.com/mississippi-press-news/2013/03/gov_phil_bryant_defends_terry.html
Terri Herring: Lobbyist? - By Ronni Mott - Jackson Free Press  - March 27, 2013: www.jacksonfreepress.com/weblogs/jackblog/2013/mar/27/terri-herring-lobbyist/
Letter from the Mississippi Secretary of State's office to Terri Herring requesting she register as a lobbyist, per state law - Jackson Free Press - March 6, 2013: http://dev.jacksonfreepress.www.clients.ellingtoncms.com/documents/2013/apr/01/secretary-states-letter-terri-herring/
Gun fight in the Legislature - By Geoff Pender - The Clarion-Ledger - March 11,2015: http://www.clarionledger.com/story/news/2015/03/10/gun-fight-legislature/24733835/</t>
  </si>
  <si>
    <t>Montana Human Rights Bureau, What we do, No date, http://erd.dli.mt.gov/Portals/54/Documents/Human-Rights/dli-erd-hr050.pdf
Annie Glover, Montana Department of Labor and Industry, Director of Communications, 30 April 2015, Helena, Montana, email
Tori Hunthausen, Legislative Auditor, Legislative Audit Division, 18 February 2015, Helena, Montana, email</t>
  </si>
  <si>
    <t>Collin Reischman, The Missouri Times, Jefferson City, Missouri, 24 April 2015, interview by phone.
Brad Ketcher, Ketcher Law Firm LLC, St. Louis, Missouri, 27 April 2015, interview by phone.
James Klahr, executive director, Missouri Ethics Commission, 1 May 2015, interview by email.
Commission Cases-Final Actions Search, Missouri Ethics Commission, accessed 27 April 2015, http://mec.mo.gov/EthicsWeb/Compliance/Compliance_CASearch.aspxJoint Stipulation of Facts, Missouri Ethics 
Commission v. Ed Watkins, 17 June 2013, http://mec.mo.gov/Scanned/CasedocsPDF/14878.pdf</t>
  </si>
  <si>
    <t>Vicki Hale, Administrative Hearing Commission, Jefferson City, Missouri, 5 May 2015, interview by email.
Ranada Vinyard, Administrative Hearing Commission attorney, Jefferson City, Missouri, 5 May 2015, interview by phone.
Tom Bastian, Director of Communications, Missouri Department of Labor, Jefferson City, Missouri, 18 May 2015, interview by email.
Ryan Burns, public information officer, Office of Administration, Jefferson City, Missouri, 19 May 2015, interview by email.</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</si>
  <si>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Sam Hickman, executive director of the state chapter of the National Association of Social Workers, in a telephone interview from his office in 
Charleston WV on Jan. 22, 2015.
Hoppy Kercheval, MetroNews correspondent, in an article entitled Former Ag Commissioner Douglass faces allegations, published Jan. 6, 2014.
http://wvmetronews.com/2014/01/06/former-ag-commissioner-douglass-faces-allegations/</t>
  </si>
  <si>
    <t>Interview with Jason Mercier, Director of the Center for Government Reform at Washington Policy Center, 2/18/2015 
"Ethics board fines Lt. Gov. Brad Owen $15,000" Seattle Times 9/12/2014 
http://blogs.seattletimes.com/politicsnorthwest/2014/09/12/ethics-board-fines-lt-gov-brad-owen-15000/
"Audit slams state historical society's loose spending policies" Seattle Times 9/18/2014 
http://www.seattletimes.com/seattle-news/audit-slams-state-historical-societys-loose-spending-policies/</t>
  </si>
  <si>
    <t>Brenda Scott, President, Mississippi Alliance of State Employees, April 9, 2015, Jackson, Mississippi, interview.
Mississippi State Personnel Board, Employee Appeals Board.
http://www.mspb.ms.gov/employee-appeals-board.aspx
Charquetta McKinney v. Department of Corrections
http://www.mspb.ms.gov/media/34179/docket%20no.%2014-050,%20charquetta%20mckinney%20vs.%20mississippi%20department%20of%20corrections,%20termination,%20reversed,%20heard%20by%20williams.pdf
Wesbites accessed 12 August 2015</t>
  </si>
  <si>
    <t>• Patrick Condon, Political reporter, Star Tribune, St. Paul, Minnesota, 31 March 2015, St. Paul, Minnesota, in-person interview. 
 • Gary Goldsmith, Executive Director, Minnesota Campaign Finance and Public Disclosure Board, 19 May 2015, St. Paul, Minnesota, email interview
 • Jeremy Schroeder, Common Cause Minnesota, Executive Director, 30 March 2015, St. Paul, Minnesota, phone interview. 
 • Rachel E. Stassen-Berger, Capitol Bureau Chief, Pioneer Press, 31 March 2015, St. Paul, Minnesota, in-person interview.</t>
  </si>
  <si>
    <t>Georgia Government Transparency and Campaign Finance Act, effective January 31, 2014, O.C.G.A. § 21-5-41,
 http://www.ethics.ga.gov/wp-content/uploads/2011/08/2014-B%20GA%20Govt%20Transparency%20and%20Campaign%20Finance%20Act%20effective%20Januay%2031%202014%20INCORPORATING%20HB310%20and%20SB297%20FINAL.pdf</t>
  </si>
  <si>
    <t>Charles S. Johnson, Lee Newspapers State Bureau, Bureau Chief, 24 February 2015, Helena, Montana, email
Final budget talks should have been public, Sen. Debby Barrett,  Missoulian, 27 April 2015, http://missoulian.com/news/opinion/guest/final-budget-talks-should-have-been-public/article_4e44f86e-2dd7-5c2a-bda7-d7473f6478d1.html
Montana Legislature Detailed Bill Information, HB 2, 2014, http://laws.leg.mt.gov/legprd/LAW0203W$BSRV.ActionQuery?P_SESS=20151&amp;P_BLTP_BILL_TYP_CD=HB&amp;P_BILL_NO=2&amp;P_BILL_DFT_NO=&amp;P_CHPT_NO=&amp;Z_ACTION=Find&amp;P_ENTY_ID_SEQ2=&amp;P_SBJT_SBJ_CD=&amp;P_ENTY_ID_SEQ=
HB2, 2013, http://leg.mt.gov/bills/2013/billpdf/HB0002_GovLineVeto.pdf</t>
  </si>
  <si>
    <t>Rich Robinson, director of Michigan Campaign Finance Network, phone interview, March 11
Bob LaBrant, lobbyist and legal counsel, Michigan Chamber of Commerce, Sterling Corporation political consulting firm, phone interview, March 16 
Mark Brewer, former Michigan Democratic Party chairman, phone interview, March 12
Michael Hodge, former assistant attorney general, attorney specializing in state government and election law, phone interview, May 8, 2015</t>
  </si>
  <si>
    <t xml:space="preserve">106.08 Contributions; limitations on, 2014, http://www.leg.state.fl.us/Statutes/index.cfm?App_mode=Display_Statute&amp;Search_String=&amp;URL=0100-0199/0106/Sections/0106.08.html
Corroborated by: 
Ben Wilcox, Integrity Florida, Research Director (and a lobbyist himself), March 9, 2015, phone interview 
Division of Elections explanation (Section 106.08(1) F.S.):  A "person" is an individual or a corporation, association, firm, partnership, joint venture, joint stock company, club, organization, estate, trust, business trust, syndicate or other combination of individuals having collective capacity. http://election.dos.state.fl.us/campaign-finance/cam-finance-reporting.shtml, accessed March 9, 2015. </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</si>
  <si>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"McDonnell Trial: Here's What You Need to Know," Terence Mulcahy, 4 NBC Washington, 5 September 2014. http://www.nbcwashington.com/news/local/Bob-McDonnell-Maureen-McDonnell-Jonnie-Williams-Corruption-Trial-Star-Scientific-269248191.html
"The Chef Who Brought Down Bob McDonnell Tells All," Luke Mullins, 7 January 2014. http://www.washingtonian.com/articles/people/the-chef-who-brought-down-bob-mcdonnell-tells-all/</t>
  </si>
  <si>
    <t>15 Del. Code, Chapter 80 § 8010 (a), 8011, http://1.usa.gov/1uh209J, effective October 11, 1990; 
15 Del. Code 8002 (17), http://1.usa.gov/1uh6TiX; effective October 11, 1990</t>
  </si>
  <si>
    <t>Ashley Erickson, Assistant Communications Coordinator, Minnesota Association of Professional Employees, 20 March 2015, Shoreview, Minnesota, phone interview.
Josh Tilsen, Commissioner, Minnesota State Office for Collaboration and Dispute Resolution, Bureau of Mediation Services, 26 March, St. Paul, Minnesota, phone interview 
John Pollard, Legislative and Communications Director, Minnesota Management and Budget, 24 March 2015, St. Paul, Minnesota in-person interview
Fired Minn. DNR worker gets probation in driver-records breaches, Chao Xiong, Star Tribune, 15 April 2014, http://www.startribune.com/local/east/255221931.html</t>
  </si>
  <si>
    <t>All sources accessed on Jan. 31, Feb. 1 2015: 
Interview, David Bernstein, political journalist, Boston Magazine, WGBH-TV,  Richmond, VA, Jan. 29, 30, 2015, by telephone and email 
Years don’t erase the complexity of the DiMasi case, Andrea Estes, Reporter, Boston Globe, Boston, MA, October 29, 2014
http://www.bostonglobe.com/metro/2014/10/29/coakley-stumbles-describing-her-role-prosecution-house-speaker-dimasi/tnJBtlRhAcjBLOloanZxeN/story.html
AG candidate Healey calls opponent Tolman “shadow lobbyist,” State House News Service, Boston, MA, May 21, 2014
http://www.sentinelandenterprise.com/news/ci_25805961/ag-candidate-healey-calls-opponent-tolman-shadow-lobbyist
Massachusetts Attorney General candidates Warren Tolman, Maura Healey tangle in debate, Matt Murphy, Reporter, State House News Service, Boston, MA, Aug. 21, 2014
http://www.masslive.com/politics/index.ssf/2014/08/massachusetts_attorney_general_13.html
U.S. Senate Lobbying Disclosure Law Database:
http://soprweb.senate.gov/index.cfm?event=processSearchCriteria
Massachusetts State Ethics Commission public enforcement rulings; no failure to register lobbyist cases, 2013, 2014
http://www.mass.gov/ethics/opinions-and-rulings/enforcement-matters/enf-268b/
http://www.mass.gov/ethics/opinions-and-rulings/enforcement-matters/enf-section-2/
http://www.mass.gov/ethics/press-releases-meetings-and-publications/press-releases/2014-press-releases/
http://www.mass.gov/ethics/press-releases-meetings-and-publications/press-releases/2013-press-releases/
Massachusetts Secretary of State lobbyist division
http://www.sec.state.ma.us/lob/lobidx.htm
Everett casino land owners indicted on US, state fraud charges, Andrea Estes and Milton Valencia, Reporters, Boston Globe, Boston, MA, Oct. 2, 2014
http://www.bostonglobe.com/metro/2014/10/02/grand-juries-indict-charles-lightbody-and-two-others-for-fraud-everett-casino-land-deal/bqWoNAkajlXgwYOujcwJZK/story.html</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</si>
  <si>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
---
Peer Reviewer Source: 
Analysis: Lawmakers Opt for Privacy in budget deals, Washington Times. April 26, 2015. http://www.washingtontimes.com/news/2015/apr/26/analysis-missouri-lawmakers-opt-for-privacy-in-bud/?page=all</t>
  </si>
  <si>
    <t>Sarah London, counsel to governor, personal interview, Jan. 21, 
Allen Gilbert, exec. dir. ACLU VT, personal interview, Jan. 6, 2015. email May 18, 2015.
State Sen. (and Vermont historian) Bill Doyle, personal interview Jan. 21, 2015.</t>
  </si>
  <si>
    <t>C.G.S., Title 9, Chap. 157 (Citizens' Election Program), 2005. http://www.cga.ct.gov/current/pub/chap_157.htm#sec_9-700
State Elections Enforcement Commission (SEEC) Revised Contribution &amp; Restrictions Chart 1, Revised July 2013. (Accessed often between January and April 2015) http://www.ct.gov/seec/lib/seec/publications/2013_contribution_chart_final.pdf
Federal Election Commission contributions limit chart, http://www.fec.gov/pages/brochures/contriblimits.shtml (accessed April 28, 2015)</t>
  </si>
  <si>
    <t>Michigan Civil Service Commission database https://civilservice.state.mi.us/nxt/gateway.dll?f=templates&amp;fn=default.htm&amp;vid=dstars:dstars02                                                                                                       
Michigan Attorney General's website;   http://www.michigan.gov/ag/0,4534,7-164-58056---,00.html                                  
State Ethics Board website https://civilservice.state.mi.us/nxt/gateway.dll?f=templates&amp;fn=default.htm&amp;vid=ethics:ethics02                                                                                                            
John Gnodtke, general counsel, Michigan Civil Service Commission, phone interview, April 10, 2015, email conversations, April 10 and 12
All websites accessed April 2015</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</si>
  <si>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</si>
  <si>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Citizens may petition the Attorney General to rule on potential violations of Delaware's Freedom of Information Act. Enforcement, however, rests only with the courts. The Delaware Superior Court has sole authority under Delaware FOIA to compel production of public records. The Delaware Court of Chancery is the only body with the authority to invalidate decisions made with regards to open meetings provisions of Delaware FOIA.</t>
  </si>
  <si>
    <t>Michael Lord, exe director of Maryland Ethics Commission telephone interview, 3/12/15; 
Interview with Eileen Canzian, Politics Editor, Baltimore Sun by telephone, 3/17/15; 
Interview with Michael Dresser, Baltimore Sun veteran political reporter by telephone 3/21/15. 
Interview with Bryan Sears, Daily Record, by telephone 3/15/15</t>
  </si>
  <si>
    <t>Bob M. Dearing - Copiah-Lincoln Community College faculty member and former state senator: e-mailed answers to questions March 28, 2015
News article: Legislators wrangle late over budget - By Clay Chandler - The Clarion-Ledger - April 2, 2014: http://www.clarionledger.com/story/news/politics/2014/04/02/legislators-wrangle-late-over-budget/7238385/
News article: Legislatures enter final days of budget negotiations - By Emily Wagster Pettus  of The Associated Press  and Geoff Pender of The Clarion-Ledger - March 24, 2014: http://www.clarionledger.com/story/news/politics/2014/03/24/-legislature-enters-final-days-of-budget-negotiations/6853677/</t>
  </si>
  <si>
    <t>Statutes authorize a Freedom of Information Commission (FOIC) which “shall have the power to investigate all alleged violations” of the Freedom of Information Act. The commission can “administer oaths, examine witnesses, receive oral and documentary evidence, have the power to subpoena witnesses and to require the production for examination of any books and papers which the commission deems relevant." It also has the power to “declare null and void any action taken at a meeting which a person was denied the right to attend,” and the law gives the commission the right to impose a fee of between $20 and $1,000 if it finds that the denial was “without reasonable grounds.”</t>
  </si>
  <si>
    <t>Interview, John Marra, counsel general for the Massachusetts Division of Human Resources, Boston, MA, Jan. 20, 2015, by telephone
All sources accessed on Jan. 23, 2015
Massachusetts Civil Service Commission
http://www.mass.gov/anf/hearings-and-appeals/oversight-agencies/csc/  
Massachusetts Attorney General 
http://www.mass.gov/ago/  
State Ethics Commission
http://www.mass.gov/ethics/ 
Massachusetts Inspector General 
http://www.mass.gov/ig/  
Massachusetts Commission Against Discrimination
http://www.mass.gov/mcad/
Massachusetts Commission on Judicial Conduct
http://www.mass.gov/cjc/  
Massachusetts Office of  Campaign and Political Finance
http://www.mass.gov/ocpf/  
Department of Labor Relations
http://www.mass.gov/lwd/labor-relations/  
Massachusetts General Laws Chapter 31 Section 72
http://malegislature.gov/Laws/GeneralLaws/PartI/TitleIV/Chapter31/Section72 –</t>
  </si>
  <si>
    <t>No such law exists. 
 There is no public agency or entity in Colorado that monitors the application for access to information laws. Individuals seeking a record under the Colorado Open Records Act or the Criminal Justice Records Act must make a request through the “custodian” of a record. In other words, you have to ask the person or entity who is in possession of the information, and there is no entity that monitors the application of access to records held by custodians in Colorado. If there is a dispute it is relegated to the courts.</t>
  </si>
  <si>
    <t>David Schultz, Political Science Professor, Hamline University, 23 March 2015, St. Paul, Minnesota phone interview
Mark Haveman, Executive Director, Minnesota Center for Fiscal Excellence, 20 March 2015, St. Paul, Minnesota, phone interview 
Minnesota’s legislative process: An open-but-shut-case, Steven Dornfeld, MinnPost, 6 February 2014, http://www.minnpost.com/effective-democracy/2014/02/minnesotas-legislative-process-open-shut-case
---
Peer Reviewer Sources:
"Open the Doors on State Lawmaking Deals," Star Tribune, June 5, 2015
http://www.startribune.com/open-the-doors-on-state-lawmaking-deals/306338941/</t>
  </si>
  <si>
    <t>Jay Root, Texas Tribune, telephone interview, Feb. 11, 2015
Rick Perry’s security detail tab reaches $2.8 million, San Antonio Express-News, Jan. 10, 2014
http://www.mysanantonio.com/news/local/politics/article/Rick-Perry-s-security-detail-tab-reaches-2-8-5132526.php
Cost of Gov. Rick Perry’s security detail tops $2.9M, Associated Press, March 26, 2014 
http://www.elpasotimes.com/latestnews/ci_25423223/cost-gov-rick-perrys-security-detail-tops-2</t>
  </si>
  <si>
    <t>Asst. Atty. General Clifton Gray, telephone interview, 4/27/15
Sue Esty, legislative director, American Federation of State, County, Municipal Employees (labor union) AFSCME Council 3 Maryland, email 4/27/15 via AFSCME spokesman Jeff Pittman 
Maryland Commission on Civil Rights
http://www.mccr.maryland.gov/, accessed 4/15/2015
Employee and Labor Relations division, which provides mediation of employee-employer disputes: http://www.dbm.maryland.gov/employees/Pages/EmployeeRelations.aspx, accessed 4/15/2014
Online search for documentation about independent investigations of state civill service corruption revealed no recent evidence in the time period of the study to suggest that these investigations occur. Using search terms "Maryland", "civil service"; "corruption"; "Maryland civil service"; "Maryland state employees conviction"; "convictions Maryland government" 4/15/15</t>
  </si>
  <si>
    <t>Interview with Rick Locker, reporter for the Memphis Commercial Appeal, on Jan. 9, 2015 at Tazza restaurant.
Interview with Tom Humphrey, reporter for the Knoxville News Sentinel, on Dec. 23, 2014 at the Bell Buckle Café. 
Interview with Andrea Zelinski, reporter for the Nashville Scene, on Jan. 30, 2015 at Noshville. 
Memphis Commercial Appeal story “State safety commissioner defends troopers driving him while he works” that ran online on July 16, 2014. http://www.commercialappeal.com/news/state/state-safety-commissioner-defends-troopers-driving-him-while-he-works_66542379</t>
  </si>
  <si>
    <t>Dusty Johnson, former chief of staff to Gov. Dennis Daugaard, 13 March 2015, email.
State probe, triggered by federal subpoena, finds Benda double-dipped on some travel and Northern Beef grant was misdirected, Bob Mercer, Capital Journal, 25 November 2013, http://www.capjournal.com/news/state-probe-triggered-by-federal-subpoena-finds-benda-double-dipped/article_c891d39e-5599-11e3-b09f-0019bb2963f4.html.
Gov. Daugaard’s statement on Benda/GOED investigation, Bob Mercer, Pure Pierre Politics blog, 22 November 2013, http://my605.com/pierrereview/?p=9724.</t>
  </si>
  <si>
    <t>Barry Erwin, head of the Council for a Better Louisiana, in-person interview, Feb. 16, 2015
 Robert Scott, of the Public Affairs Research Council, in-person interview, Feb. 19, 2015
 Jim Harris, Blueprint Louisiana, in-person interview, Feb. 12, 2015
 Kevin Morgan, operator of the Louisiana News Bureau, which tracks legislation for paying clients, most of whom are lobbyists, in-person interview, Jan. 29, 2015
 Ty Brommel, a lobbyist, in-person interview, Feb. 23, 2015</t>
  </si>
  <si>
    <t>No such law exists.</t>
  </si>
  <si>
    <t>Jonathan Wayne, Executive Director, Maine Ethics Commission, 20 January 2015, Augusta, Maine, in person interview.
 Agenda Item #4, Maine Ethics Commission Meeting Minutes, 29 July 2013.
 http://www.maine.gov/ethics/pdf/agenda4_007.pdf
 Review of Maine Ethics Commission Meeting Minutes, 2013 and 2014, accessed March 13, 2015, http://www.maine.gov/ethics/meetings/index.htm</t>
  </si>
  <si>
    <t>John Steffen, Kentucky Executive Branch Ethics Commission, executive director, 23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John Schaaf, Kentucky Legislative Branch Ethics Commission, assistant director and general counsel, 31 December 2014, Frankfort, Kentucky, phone interview.
Bryan Sunderland, Kentucky Chamber of Commerce, senior vice president of public affairs, 21 January 2015, Frankfort, Kentucky, phone interview
2014 and 2013 administrative actions page, Kentucky Executive Branch Ethics Commission, no date, http://ethics.ky.gov/Pages/AdministrativeActions.aspx, accessed 22 January 2015.
Connected coal executive note registered as lobbyist, John Cheves, Lexington Herald-Leader, 9 December 2009, http://bluegrasspolitics.bloginky.com/2009/12/09/connected-coal-executive-not-registered-as-lobbyist/ accessed 24 January 2015.
Andrew Beshear won't disclose his work for companies that run afoul of attorney general, John Cheves, 13 December 2014, http://www.kentucky.com/welcome_page/?shf=/2014/12/13/3592106_andrew-beshear-wont-disclose-his.html accessed 24 January 2015.
---
Peer Reviever Source: 
Legislative Ethics Commission annual reports on lobbyists, http://klec.ky.gov/Reports/Pages/Employers-and-Legislative-Agents.aspx.</t>
  </si>
  <si>
    <t>Naomi Schalit, Senior Reporter, Maine Center for Public Interest Reporting, 25 February 2014, interview.
David Heidrich, Assistant Director of Communications, Maine Department of Administrative and Financial Services, 26 February 2015, interview.
Joyce Oreskovich, Director, Bureau of Human Resources, 23 March 2015, email.</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</si>
  <si>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Appeals Referee compilation of written reasons, accessed April 13, 2015 
http://www.civilservice.louisiana.gov/Search.aspx?Appeals=true 
Compilation of Actions taken by the Civil Service Commission minutes reports through March 4, 2015
http://www.civilservice.louisiana.gov/CSCommission/Actions.aspx 
Legislative auditor’s report on the State Department of Civil Service, April 17, 2013
http://app.lla.state.la.us/PublicReports.nsf/0/791D41358FC21AE186257B4F005BAE7F/$FILE/00031DC2.pdf</t>
  </si>
  <si>
    <t>No such law exists.
Executive department; state officers; terms; election; residence and office at seat of government; duties, http://www.azleg.gov/FormatDocument.asp?inDoc=/const/5/1.htm
Laws current as of March 30, 2015.</t>
  </si>
  <si>
    <t>Background briefing, Governor’s legal staff, June 29, 2015
Bill Meyer, "S.C. Gov. Mark Sanford's personal use of state planes questioned, based political career on thrift," Cleveland Plain Dealer, August 9, 2009
http://www.cleveland.com/nation/index.ssf/2009/08/sc_gov_mark_sanfords_personal.html
Sean Adcox, "Gov. Nikki Haley reimburses state for plane usage," Associated Press.
Oct 8 2012
http://www.postandcourier.com/article/20121008/PC1603/121009322
Shawn Drury, "Democrats: Gov. Nikki Haley's Use of State Planes 'Unethical,'" Columbia Patch, May 31, 2013</t>
  </si>
  <si>
    <t>Public Officers and Employees, Alabama Title 36, Chapter 14, Section 16, 1991.
Public Officers and Employees, Alabama Title 36, Chapter 15, Section 5.1, 2011.
Public Officers and Employees, Alabama Title 36, Chapter 15, Section 5.2, 1991.
Public Officers and Employees, Alabama Title 36, Chapter 15, Section 6, 2011.
Public Officers and Employees, Alabama Title 36, Chapter 15, Section 10, 2011.
Public Officers and Employees, Alabama Title 36, Chapter 15, Section 10.1, 1995.
Public Officers and Employees, Alabama Title 36, Chapter 15, Section 11.1, 2011.
Public Officers and Employees, Alabama Title 36, Chapter 15, Section 60, 2011.
Public Officers and Employees, Alabama Title 36, Chapter 26, Section 10, 1939. 
http://alisondb.legislature.state.al.us/alison/codeofalabama/1975/coatoc.htm, accessed Feb. 8, 2015.</t>
  </si>
  <si>
    <t>Scott MacKay, Rhode Island Public Radio political reporter, Interview, Feb. 21, 2015, in person.
Ted Nesi, reporter, WPRI television, Interview, Feb. 25, 2015, phone.
John Marion, executive director, Common Cause Rhode Island, Interview, Dec. 18, 2014, Providence, RI, in-person.</t>
  </si>
  <si>
    <t>A.S. 15.10.105, Division of Elections; Personnel Rules,  (http://www.touchngo.com/lglcntr/akstats/statutes/title15/chapter10/section105.htm), accessed April 2015
A.S. 15.10.110, Appointment of Election Supervisors, (http://www.touchngo.com/lglcntr/akstats/Statutes/Title15/Chapter10/Section110.htm), accessed April 2015</t>
  </si>
  <si>
    <t>State Government, Alabama Code Title 41, Chapter 5, Section 3, 1961.
State Government, Alabama Code Title 41, Chapter 5, Section 6, 1951.
State Government, Alabama Code Title 41, Chapter 5, Section 8, 1953.
State Government, Alabama Code Title 41, Chapter 5, Section 10, 1947.
http://alisondb.legislature.state.al.us/alison/codeofalabama/1975/coatoc.htm, accessed April 12, 2015.
Alabama Constitution, Section 173, 1901.
http://alisondb.legislature.state.al.us/alison/codeofalabama/constitution/1901/constitution1901_toc.htm, accessed April 12, 2015.</t>
  </si>
  <si>
    <t>A.S. 24.20.251, Qualifications and Appointment of Legislative Auditor, (http://codes.lp.findlaw.com/akstatutes/24/24.20./02./24.20.251.), accessed Feb. 15, 2015</t>
  </si>
  <si>
    <t>Andy Crocker, Kentucky Personnel Board, general counsel, 16 February 2015, Frankfort, Kentucky, phone interview. 
John Cheves, Lexington Herald-Leader, accountability reporter, 23 January 2015, Lexington, Kentucky, phone interview. 
Ky. Voices: In Farmer case, we could push law so far as to criminalize politics, Robert L. Abell, op-ed in Lexington Herald-Leader, http://www.kentucky.com/2013/04/30/2620279_ky-voices-in-farmer-case-we-could.html?rh=1, accessed 18 February 2015. 
Monthly Reports (January 2013 - January 2015), Kentucky Personnel Board, 25 monthly reports, received through open records request, 18 February 2015.  
Report and recommendations for Personnel Board Investigation No. 12-03, Kentucky Personnel Board, 23 October 2013, http://personnelboard.ky.gov/NR/rdonlyres/5004FC0C-1F8D-4ED8-9C03-707C0A3AA98B/0/INVESTIGATIONREPORTAG1203.pdf accessed 24 January 2015.</t>
  </si>
  <si>
    <t>Arizona Revised Statutes Title 41 Chapter 7 Article 10.1-1279 
http://www.azleg.gov/FormatDocument.asp?inDoc=/ars/41/01279.htm&amp;Title=41&amp;DocType=ARS
Laws current as of March 30, 2015.</t>
  </si>
  <si>
    <t>The judiciary does take up suits challenging the legality of laws passed by the Legislature.  
Most recently, in March 2015 the state Supreme Court upheld the 2013 passage of the Accountability Act, which is the state’s school choice law. The Supreme Court overruled a lower judge’s 2014 decision that Legislature had violated its own procedures when approving the bill. It also rejected the lower court’s finding that the bill violated constitutional requirements that state tax money be used for government, not private purposes. Whether the rulings were partisan depends on who you talk to. Republicans supported the bill to allow support for students to attend private schools, and Democratic legislators said the Supreme Court ruling came as no surprise. All of the Supreme Court justices are Republicans. The original judge on the case, who found the law unconstitutional, is a Democrat. 
The court also took up the question in 2013, when actions taken during passage of the same bill were questioned. At that time, the court ruled in the appeal of a request for a temporary restraining order that the Legislature is not required to open its meetings to the public. The Supreme Court said that, although the Legislature’s actions would violate the Open Meetings Act, the state’s constitution gives the Legislature the power to write its own rules, and that authority supersedes the actual law.  “It is not the function of the judiciary to require the legislature to follow its own rules,” the court wrote.</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</si>
  <si>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and Feb. 13, 2015, email
Workforce director's decision reversed, David Pitt, Associated Press, Nov. 11, 2014
http://www.desmoinesregister.com/story/news/politics/2014/11/12/iowa-workforce-development-director-reversed/18899185/
Report on a Review of State Employee Grievance Processes and Settlement Agreements for the Period July 1, 2010, through June 30, 2014, Auditor of the State http://auditor.iowa.gov/specials/1460-8990-B0P4.pdf</t>
  </si>
  <si>
    <t>John Milburn, director of legislative and public affairs, Department of Administration, email Feb. 13, 2015
Rebecca Proctor, interim director of Kansas Organization of State Employees, telephone interview March 6, 2015         
Civil Service Board minutes: https://admin.ks.gov/docs/default-source/ops/memos/csbreport-july-2013.pdf?sfvrsn=2</t>
  </si>
  <si>
    <t>Interview: Judge Gabriel Paul, administrative law judge for the State Employees' Appeals Commission, March 2, 2015, by email. 
State Employees' Appeals Commission, SEAC Decisions, searchable list of decicions for years 2011 through 2015; http://www.in.gov/seac/2336.htm. 
Indianapolis Star article, "Former DCS employee files third appeal of termination," Nov. 18, 2014, by Marisa Kwiatkowski; http://www.indystar.com/story/news/2014/11/18/dcs-employee-files-third-appeal-termination/19245399/.</t>
  </si>
  <si>
    <t>The leadership of the Department of Audit is protected from political interference in the law. The department head does not change after every election.
"The administrative head of the department shall be a director appointed by a majority of the governor, secretary of state and state treasurer with the advice and consent of the senate," the statute says. "The director shall serve for a term of six (6) years and may be removed by a majority of those officials appointing him only for misfeasance, malfeasance or nonfeasance in office." 
Most civil servants in the department are permanent employees but some senior staff are at-will. In 2011, Gov. Mead decided to make all new administrators at-will instead of permanent. Others were incentivized to switch status with bonuses,</t>
  </si>
  <si>
    <t>While there is nothing specific in statute that says the leadership is protected from political interference or even specifying the appointment and status of employees, the leadership of the Secretary of State's elections division is long-standing. Peggy Nighswonger has been the Wyoming election director since 1996.
The employees of the Secretary of State’s elections division are civil servants.</t>
  </si>
  <si>
    <t>10-045 Placement Agent Certification document, sent by email by John Kuczwanski, Communications Manager for the State Board of Administration, April 8, 2015
Lawyer Robert Klausner (specializes in the representation of public employee pension funds), interviewed by phone April 14
John Kuczwanski, Communications Manager for the State Board of Administration, interviewed by email April 8, 2015</t>
  </si>
  <si>
    <t>Mike Brassey, director, Idaho Personnel Commission, by telephone, Jan. 22, 2015
Donna Yule, executive director, Idaho Public Employees Association, by telephone, Jan. 22, 2015
David Fulkerson, interim administrator, Idaho Division of Human Resources, interviewed in his office in the Borah Building, Jan. 21, 2015
Brian Kane, assistant chief deputy Idaho Attorney General, interviewed Monday, Dec. 29, 2014, in his office at the Idaho Capitol
Idaho Personnel Commission website, including links to legal decisions by year, accessed 1/22/15, http://www.dhr.idaho.gov/ipc.html 
Report to the Governor, Idaho Division of Human Resources, Fiscal Year 2016, accessed, 1/21/15, http://www.dhr.idaho.gov/PDF%20documents/Compensation/FY2016CECreport.pdf</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</si>
  <si>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t>
  </si>
  <si>
    <t>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Phone interview with Georgia Inspector General Deborah Wallace, April 21, 2015.</t>
  </si>
  <si>
    <t>The state Auditor is elected to a term of four years, along with the other state executive offices. The office is manned by civil servants.</t>
  </si>
  <si>
    <t>James Nicholson, Hawaii Labor Relations Board, chairman, Honolulu, Hawaii, 5 February 2015, telephone
Milton Iwata, Hawaii Labor Relations Board, specialist, Honolulu, Hawaii, 14 May 2015, telephone
Randy Perreira, Hawaii Government Employees Association, a public employee union, executive director, 13 March 2015, Honolulu, Hawaii, telephone
Annual Report 2012-13, Hawaii Labor Relations Board, accessed 5 February 2015, http://labor.hawaii.gov/wp-content/uploads/2014/02/HLRB-FY2012-2013-1.pdf
Frequently Asked Questions, Hawaii Labor Relations Board, accessed 5 February 2015, http://labor.hawaii.gov/hlrb/frequently-asked-questions/</t>
  </si>
  <si>
    <t>State law provides that the State Auditor be an independently elected official for a mandate of four years. Appointed officials such as department heads and deputy department heads are public servants, and are considered at will employees; those hired under civil service provisions are civil servants.</t>
  </si>
  <si>
    <t>David Craik, Pensions Administrator, State of Delaware, phone interview, March 4, 2015; 
Bert Scoglietti, Director of Policy and External Affairs, Delaware Office of Management and Budget, telephone interview, March 4, 2015; 
Delaware pension investment guidelines, accessed March 9, 2015: http://bit.ly/1wmOO3M</t>
  </si>
  <si>
    <t>Gregory Nickerson, Government and Policy Reporter, WyoFile, March 31, 2015, phone. June 24, email.
Ruth Ann Petroff, Wyoming Legislature, State House of Representatives, March 26, 2015, phone.       
Ethics Guide for Legislators, Wyoming Legislative Services Office, Online, accessed June 5, 2015.
http://legisweb.state.wy.us/LSOWeb/App_Themes/LSO/Ethics%20Brochure.pdf</t>
  </si>
  <si>
    <t>Deborah Moreau, Lawyer, Public Integrity Commission, email interview, February 6, 2015; 
Public Integrity Commission website: http://depic.delaware.gov/, accessed March 25, 2015;
Public Integrity Commission post-employment opinions, 1991-2014,  14-29, accessed March 25, 2015, http://1.usa.gov/1ABTzoV; 
Public Integrity Commission opinions, accessed March 25, 2015, http://1.usa.gov/1zzxJlh
29 Del. C. 5810, Approved July 26, 1994: http://delcode.delaware.gov/sessionlaws/ga137/chp467.shtml;</t>
  </si>
  <si>
    <t>In practice, when necessary, the judiciary reviews laws passed by the legislature.</t>
  </si>
  <si>
    <t>Stephen Meck, general council for the Public Employees Relations Commission, interviewed by phone April 14, 2015
James Bowman, a professor of public administration at the Askew School of Public Administration at Florida State University, interviewed by phone April 15, 2015. 
Handbook on Florida Public Employment Law, published in 2004, http://www.unitedfacultyofflorida.org/resources/PERC_Practical_Handbook.pdf, accessed online April 21, 2015</t>
  </si>
  <si>
    <t>The state Ethics Commission can independently initiate investigations into alleged violations and sanction those found guilty. The investigations can be prompted by complaints filed by the commission or from outside parties. After a hearing, people who continue to refuse filing the required financial disclosure reports can be fined up to $10,000.</t>
  </si>
  <si>
    <t>State judges all receive formal legal training. The judges on the appellate courts are experienced.  And so are the Supremes. Almost all of the judges are vetted by a panel of legal experts. That panel selects three names of people who apply for a vacancy on a bench. The governor then picks one of those three (in rare instances the governor can ask the panel to pick three more names). Some trial court judges win an election outright and aren't vetted. The researcher has not seen instances where those people have had no formal legal training. 
There is an independent body that screens judicial applicants, but it was created by executive order. Tennessee formerly had a Judicial Nominating Committee that was created by law to help the governor select judges. However, the legislature allowed it to sunset on June 30, 2013. 
 On Nov. 4, 2014, Tennessee voters approved an amendment to the state constitution that would allow the governor to appoint judges on the state Supreme Court and the intermediate appellate courts, subject to the approval of the legislature. This is similar to how federal judges are appointed. 
 Even though the law does not allow for an independent committee to help select qualified judicial candidates, Gov. Bill Haslam issued an executive order creating a panel to help him make the selection.
 The executive order said Haslam was committed to continuing to fill vacancies with judges of the highest caliber. 
 The 11-member panel is required to be made up of at least eight attorneys. The panel must hold public hearings with candidates who want to fill a judicial vacancy and then give recommendations to the governor. The governor then would select one of either three, or in some cases two, names recommended to him by the Governor’s Council for Judicial Appointments. Executive Order No. 41</t>
  </si>
  <si>
    <t>"Rep. Janis Ringhand May Have Violated Ethics Regulations," By: Brian Sikma | October 30, 2014
http://mediatrackers.org/wisconsin/2014/10/30/rep-janis-ringhand-violated-ethics-regulations
Reid Magney, public information officer Wisconsin Government Accountability Board, email interviews Jan. 26, 27, 2015 and Feb. 3, 2015.
Government Accountability Board web site, gab.wi.gov. Accessed several times, including March 20, 2015
Background:
GAB 637, January 2005; Wisconsin Ethics Board, January through December 2004; Complaints and Investigations under Wisconsin’s Ethics Code and Lobbying Law; http://ethics.state.wi.us</t>
  </si>
  <si>
    <t>The Minnesota Campaign Finance and Public Disclosure Board handles investigations and sanctioning related to financial ethics within state government. 
 The Minnesota Board on Judicial Standards can also independently initiate an investigation or investigate a potential violation based off of complaint or request of the Chief Justice of the Supreme Court. 
 Other ethical matters are handled by entities such as the Senate Committee on Rules and Administration, Subcommittee on Ethical Conduct and the House Committee on Ethics, depending on the nature of the violation.</t>
  </si>
  <si>
    <t>Phone interview with Leslie A. Williamson, Jr., Esq., chairman of Employees' Review Board, Feb. 24, 2015, from Bolton.
Phone interview with officials from the Department of Administrative Services:  Dr. Martin Anderson, Director of Strategic Planning and Professional Development; Pamela Libby, Director, Statewide Human Resources Management; Toni Fatone, Deputy Commissioner; and Jeffrey R. Beckham, staff counsel and Director of Communications, Feb. 27, 2015, from Hartford.
Employee Review Board website (accessed April 30, 2015), http://das.ct.gov/cr1.aspx?page=329
Employee's Review Board, April 21, 2015 Minutes. http://das.ct.gov/images/1090/ERB_Minutes_April_2015.pdf
SEIU.org notice on Rights and Grievances, viewed on March 9, 2015 http://www.seiu.org/a/members/disputes-and-grievances-rights-procedures-and-best-practices.php</t>
  </si>
  <si>
    <t>The Auditor of Public Accounts is elected by the joint vote of the two houses of the General Assembly for a term of four years. The current auditor's term began in January 2013, so statewide elections, which happened in November 2013, had no bearing on her election. Martha Mavredes, Auditor of Public Accounts, said she has been part of the auditor’s staff for 31 years and her senior staff has likewise been part of the office for between seven and 30 years, or more. 
The State Inspector General is appointed by the governor and confirmed by the General Assembly to a four-year term, which also does not coincide with statewide elections. The governor may remove the state inspector general from office for malfeasance, misfeasance, incompetence, misconduct, neglect of duty, absenteeism, conflict of interests, or failure to carry out the policies of the Commonwealth as established in the Constitution or by the General Assembly, but only after publicly announcing the decision and reasons.
Inspector General June Jennings said she has 28 years of state service and many of her senior staff have at least that long in government service. She and others came from other state agencies that previously had the functions that are now in the newly-created Office of Inspector General.
The civil servants in both departments are covered by the Virginia Personnel Act, which says “all appointments and promotions to and tenure in positions in the service of the Commonwealth shall be based upon merit and fitness, to be ascertained, as far as possible, by the competitive rating of qualifications by the respective appointing authorities.”</t>
  </si>
  <si>
    <t>The professional qualifications for justices of the Supreme Court and judges of the circuit courts are spelled out in Article V, Section 6 of the state constitution, which says both must be “citizens of the United States, residents of the state of South Dakota and voting residents within the district, circuit or jurisdiction from which they are elected or appointed. … Justices of the Supreme Court and judges of circuit courts must be licensed to practice law in the state of South Dakota.”
 Section 7 of the same article says the governor appoints Supreme Court justices from a list of two or more nominees supplied by the independent Judicial Qualifications Commission. Thereafter, justices are “subject to approval or rejection on a nonpolitical ballot at the first general election following the expiration of three years from the date of … appointment. Thereafter, each Supreme Court justice shall be subject to approval or rejection in like manner every eighth year.”
 Section 7 also says circuit court judges “shall be elected in a nonpolitical election by the electorate of the circuit each represents for an eight-year term.” A vacancy in a circuit court, the section says, is filled by a gubernatorial appointment of a nominee from a list of two or more supplied by the independent Judicial Qualifications Commission.
South Dakota Codified Law 16-1A-2 stipulates that the commission shall consist of two circuit-court judges elected by the judicial conference; three members of the state bar, no more than two of whom may be of the same political party, appointed by a majority vote of the state bar commissioners; and two citizens who are not of the same political party, appointed by the governor.</t>
  </si>
  <si>
    <t>Phil Kabler, statehouse correspondent for the Charleston Gazette, in a telephone interview from the state Capitol on Jan. 20, 2015.
Jack Rogers, recently retired state agency director, in a telephone interview from his home in Charleston WV on Jan. 21,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t>
  </si>
  <si>
    <t>Section 15.345 of the Ethics Act says that the Ethics Board shall "initiate investigations of practices that could affect ethical conduct of a public officer or employee."</t>
  </si>
  <si>
    <t>Massachusetts law authorized the state Ethics Commission as the primary civil enforcement agency for all violations of the state conflict of interest and financial disclosure laws.   It is empowered to conduct investigations, summon witnesses and records, issue advisory opinions, hold adjudicatory hearings, issue orders to cease and desist or monetary penalties.  
The commission can file a civil action in superior court to enforce any orders issued.  The Attorney General’s Office also is notified of investigations and has concurrent jurisdiction to enforce civil violations of conflict of interest laws.
The commission does not have power to issue criminal sanctions but refers violations of the law to the appropriate district attorney, the Massachusetts Attorney General's Office or a U.S. attorney.
Lobbying violations, with the exception of "cooling off periods" which are handled by the Ethics Commission, are enforced by the Massachusetts Secretary of State.
The Commission on Judicial Conduct has the authority to "receive information, investigate, conduct hearings, and make recommendations to the supreme judicial court." It cannot, however, directly impose formal sanctions -- this is the purview of the Supreme Judicial Court.</t>
  </si>
  <si>
    <t>Dana Shea-Reid, director of Colorado's State Personnel Board, during a Feb. 18, 2015 phone interview.
Kim Burgess, statewide chief human resources officer for the Colorado Department of Personnel and Administration, during a Feb. 18, 2015 phone interview.
Pamela Cress, the grievance coordinator for Colorado Colorado Workers for Innovative and New Solutions, a union representing 31,000 state employees, during a Feb. 10, 2015 phone interview.  Jennifer Okes, former deputy executive director of the Department of Personnel and Administration, during a May 20, 2015 phone interview.</t>
  </si>
  <si>
    <t>Lynda Gledhill, Deputy Secretary for Communications, Government Operations Agency, Sacramento, email, April 2, 2015
State Personnel Board, Minutes, Dec. 1, 2014,Attachment 5, actions on evidentiary and Non-evidentiary cases
http://spb.granicus.com/DocumentViewer.php?file=spb_bff176868b3aa2c6fd749564b341f03b.pdf&amp;view=1
State Personnel Board, Compliance Review and Special Investigative Activities, 2014
http://spb.ca.gov/reports/2014%20Report%20to%20the%20Legislature.pdf
State Personnel Board, Whistle Blower Complaints. 2013
http://www.spb.ca.gov/content/appeals/2013_WB_Report.pdf
The Associated Press, "CalFire chief seeks to change discipline after scandal," May 4, 2015
http://www.timesunion.com/news/article/CalFire-chief-seeks-to-change-discipline-after-6241348.php</t>
  </si>
  <si>
    <t>S.C. Code 2-19-10 and S.C. Code 2-19-35 establish a Judicial Merit Selection Committee and sets criteria that includes: constitutional qualifications; ethical fitness; professional and academic ability; character; reputation; physical health; mental stability; experience; and judicial temperament.</t>
  </si>
  <si>
    <t>Interview with Jason Mercier, Director of the Center for Government Reform at Washington Policy Center, 2/18/2015;
"State Sen. Pam Roach refunds $4,500 to state for improper mileage charges" Jim Brunner, Seattle Times 7/26/2014 
http://blogs.seattletimes.com/politicsnorthwest/2014/07/26/state-sen-pam-roach-refunds-4500-to-state-for-improper-mileage-charges/ 
"Ethics board clears state Sen. Pam Roach in free trip abroad," Seattle Times via Associated Press, 10/20/2014 
http://blogs.seattletimes.com/politicsnorthwest/2014/10/20/ethics-board-clears-state-sen-pam-roach-in-free-trip-abroad/</t>
  </si>
  <si>
    <t>Article 10 of the Rhode Island Constitution says that the governor shall appoint justices to the state Supreme Court on the basis of merit, from a list of candidates submitted by a non-partisan judicial nominating commission, and with the advice and consent of both the Rhode Island House and the Rhode Island Senate.
§ 8-16.1-4 of the RI General Laws further states that the judicial selection commission "shall consider, but is not limited to, the following factors in selecting the best qualified nominees: intellect, ability, temperament, impartiality, diligence, experience, maturity, education, publications, and record of public, community, and government service. Every person shall, at the time of consideration by the commission, be an attorney and licensed to practice law in the state of Rhode Island and be a current member of the Rhode Island bar association in good standing.”
The Constitution also says that the governor shall appoint judges to the other state courts on the basis of merit, from a list of candidates submitted by the non-partisan judicial nominating commission, with the advice and consent of the Rhode Island Senate.</t>
  </si>
  <si>
    <t>Susan Clarke Schaar, clerk of the Virginia Senate, Richmond, Va., interview by phone, 11 May 2015.
Interview with Quentin Kidd, director of the Wason Center for Public Policy at Christopher Newport University, Newport News, Va., phone interview on Feb. 11 and 30 April 2015.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"Schapiro: Nothing tidy about Virginia's clean government push," Jeff Schapiro, Richmond Times-Dispatch, 21 February 2015. http://www.richmond.com/news/virginia/government-politics/jeff-schapiro/article_bdbb7f4e-a340-5873-933f-c962b7cda270.html</t>
  </si>
  <si>
    <t>Laurie Barcelona, Arizona State Personnel Board Executive Director, telephone interview, 2/25/15
Jim Small, Arizona News Service Editor, telephone interview, 5/17/2015
Arizona State Personnel Board, Appeal Process, Accessed June 17, 2015
https://personnel.az.gov/appeal-process</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</si>
  <si>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</si>
  <si>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Janis Harrison, Department of Finance and Administration Statewide Program Manager, February 17, 2015, telephone interview. 
Jim Nickels, Sherwood attorney and state representative 2009-2014, February 16, 2015, telephone interview. 
Tim Leathers, deputy director, Arkansas Department of Finance and Administration,  February 4, 2015, telephone interview.
Arkansas Office of Personnel Management policy 70.06, “State Employee Dispute Resolution,” 2014. 
http://www.dfa.arkansas.gov/offices/personnelManagement/policy/Documents/70_06StateEmployeeDisputeResolution.pdf</t>
  </si>
  <si>
    <t>John Bloomer, secretary of Senate, personal interview Jan. 20, 2015.
Former House Majority leader Floyd Nease, personal interview Feb. 4, 2015.
UVM political science professor Garrison Nelson, telephone interview Feb. 5, 2015.</t>
  </si>
  <si>
    <t>Phone interviews, David S. Barrett, director of communications, Office of the State Treasurer, Hartford, April 14 and April 17.
"Third Party Payment Disclosure," website of the Office of the State Treasurer, (accessed most recently on April 30, 2015), http://www.ott.ct.gov/business_thirdpartypayment.html
"Summary of Responses to Request for Disclosure," July 1, 2012, through June 30, 2013, (accessed most recently on April 30, 2015),  http://www.ott.ct.gov/disclosure/Disclosure070112063013.pdf</t>
  </si>
  <si>
    <t>Jay Root, Texas Tribune, telephone interview, Feb. 11, 2015
Alex Winslow, director, Texas Watch, telephone interview, Feb. 11, 2015 
Former Legislative Aide Pleads Guilty Misdemeanor, Texas Tribune, June 17, 2014
http://www.texastribune.org/2014/06/17/former-legislative-aide-pleads-guilty-misdemeanors/
Judge approves probation, fine for state Rep. Joe Driver, Austin American-Statesman, Dec. 19, 2011
http://www.statesman.com/news/news/state-regional-govt-politics/judge-approves-probation-fine-for-state-rep-joe-dr/nRh9D/</t>
  </si>
  <si>
    <t>The Pennsylvania constitution requires the election of justices, judges and justices of the peace by voters within their respective districts. Elections are held in odd-numbered years and there is no term limit for incumbents. 
The law does require judges to retire when they turn 70. Mid-term vacancies are filled by appointment by the governor and confirmation by the senate. 
The state constitution requires only that judges be "citizens of the commonwealth" for at least one year, at least 21 years old, and members of the bar of the Supreme Court (with the exception on that point for Philadelphia traffic court judges). No body or commission is established to review the qualifications of judicial candidates.</t>
  </si>
  <si>
    <t>Interview with Andrea Zelinski, reporter with the Nashville Scene, on Jan. 30, 2015 at Noshville.
Interview with Rick Locker, reporter with the Memphis Commercial Appeal, at Tazza on Jan. 9, 2015.
Interview with Dianne Neal, Nashville attorney, at Panera Bread on Feb. 22, 2015. 
Associated Press story “Tenn. Republicans hit each other on ‘social hour’ expenses, “published on the Memphis Daily News website on March 16, 2015: http://www.memphisdailynews.com/news/2015/mar/16/tenn-republicans-hit-each-other-on-social-hour-expenses/
Tennessean story “Bill limits lawmaker mailers near election” published on the newspaper’s website on Jan. 2, 2015: http://www.tennessean.com/story/news/politics/2015/01/03/bill-limits-lawmaker-mailers-near-election/21211723/</t>
  </si>
  <si>
    <t>Confirmed with Katie Kaufmanis, public information officer for the Colorado Public Employees Retirement Association (PERA), in a Feb. 27, 2015, e-mail. 
Confirmed with Ben Valore-Caplan, appointed by the governor as a trustee of Colorado's Public Employee's Retirement Association (PERA), and also founder and CEO of the investment advisory firm Syntrinsic, during a March 3, 2015, phone interview.
Confirmed with Adam Franklin, general counsel for the Public Employee’s Retirement Association, during a March 4, 2015, phone interview.
Jennifer Schreck, senior staff attorney for the Colorado Public Employees Retirement Association (PERA), in a May 1 e-mail.</t>
  </si>
  <si>
    <t>March 19, 2015, email interview with Kate Sheehan, director of the Division of Personnel and Labor Relations; 
"Former state crime lab employee pleads guilty to theft, evidence tampering," Alaska Dispatch News, Jan. 23, 2015 (http://www.adn.com/article/20150123/former-state-crime-lab-employee-pleads-guilty-theft-evidence-tampering); 
"Palmer man faces felony charges after Anchorage crime lab review," Alaska Dispatch News, March 26, 2014 (http://www.adn.com/article/20140306/palmer-man-faces-felony-charges-after-anchorage-crime-lab-review)</t>
  </si>
  <si>
    <t>The governor appoints members of the Government Accountability Board to six-year terms, and they must be confirmed by the Senate. They also must be former circuit judges and are nominated by the nominating commission. The Governor's term is four years. The law states: "There is created a government accountability board consisting of 6 persons. Members shall serve for 6-year terms. (2) All members of the board shall be appointed from nominations submitted to the governor by a nominating committee to be called the governmental accountability candidate committee, which shall consist of one court of appeals judge from each of the court of appeals districts. The members of the committee shall serve for 2-year terms expiring on March 1. The court of appeals judges shall be chosen as members by lot by the chief justice of the supreme court in the presence of the other justices of the supreme court. Service on the committee is mandatory except as provided in s. 758.19 (9).
(3) Each member of the board shall be an individual who formerly served as a judge of a court of record in this state and who was elected to the position in which he or she served." 
There is no law requiring staff to be civil servants.</t>
  </si>
  <si>
    <t>Jackie Graham, director of the Alabama Personnel Department, June 2, 2015, telephone interview. 
Mike Cason, al.com, state government reporter, April 12, 2015, telephone interview.
Alabama Administrative Code, Alabama State Personnel Board, Chapter 670-X-6-.02. http://alabamaadministrativecode.state.al.us/docs/pers/index.html, accessed April 16, 2015.</t>
  </si>
  <si>
    <t>Phone interview, Lynn Teague, S.C. League of Women Voters, April 30, 2015, e-mail
Phone interview, State Senator Brad Hutto, June 5, 2015
Phone interview, State Senator Vincent Sheheen, April 20, 2015
Phone interview, State Senator Larry Martin, August 7, 2015
Cindi Ross Scoppe, “ Why not stop ethics violations before they escalate into lose-your-office-sized crimes?” The State, June 3, 2015
http://www.thestate.com/opinion/opn-columns-blogs/cindi-ross-scoppe/article23027460.html</t>
  </si>
  <si>
    <t>Stan Adelstein, recently retired state senator, 18 March 2015, Rapid City, SD, in-person interview.
Zach Crago, former executive director of South Dakota Democratic Party, 3 April 2015, email.
Cory Heidelberger, operator, Dakota Free Press blog, 22 March 2015, email.</t>
  </si>
  <si>
    <t>Mark Paul, author, journalist, former deputy state treasurer, Mar. 23, 2015, Sacramento, interview
CalPERS Monthly Update -- Investment Compliance, September 30, 2014
http://www.calpers.ca.gov/eip-docs/about/committee-meetings/agendas/invest/201411/item04d-01.pdf
CalSTRS Quarterly Reports, Chief Investment Officer Market Update, accessed on April 15, 2015
http://resources.calstrs.com/publicdocs/Page/CalSTRSComWrapper.aspx?PageName=PublicQuarterlyReports
CalSTRS, Board Policy Manual §600-J, Accessed May 17, 2015
http://www.calstrs.com/sites/main/files/file-attachments/teachers_retirement_board_policy_manual_ss600-j.pdf
CalPERS, Disclosure of Placement Agent Fees, Gifts and Campaign Contributions, Accessed May 17, 2015
http://www.calpers.ca.gov/eip-docs/investments/policies/ethics/disclosure-placement-agent-fees.pdf
Secretary of State, Lobbying Activity website, accessed on April 15, 2015
http://cal-access.sos.ca.gov/Lobbying/</t>
  </si>
  <si>
    <t>The state civil service’s redress mechanism does not usually initiate investigations but it does make decisions on penalties for offenders.
“An investigation can be launched when an employee brings up an issue or it can be launched by management,” said Dean Fausset, Wyoming Department of Administration and Information Director. “Depending what the situation is it can be brought up by state government.”
Rules for an employee grievance procedure are outlined in Wyoming State Personnel Rules. In the rules, investigations are required by a grievance committee when an employee or manager brings them up. 
During the period of study, employees complained about the management of the Wyoming Department of Education under state schools chief Cindy Hill, which spurred the legislature to investigate. The state civil service redress mechanism did not independently initiates the investigation, though, or impose any penalties in this case.
“The Legislature acted, in part, because of complaints of mismanagement and harassment against Hill that were brought forward by a few department employees,” the Casper Star-Tribune reported. “Those employees and others later talked to investigators about Hill.”</t>
  </si>
  <si>
    <t>George Hopkins, executive director of the Arkansas Teacher Retirement system, Februray 17, 2015, telephone interview. 
Wesley Brown, business editor Talk Business, March 10, 2015, telephone interview. 
Arkansas Teacher Retirement System submission of investments to Legislative Council for review, June 5, 2013, http://www.arkleg.state.ar.us/assembly/2013/Meeting%20Attachments/000/I12032/Exhibit%20H.7%20-%20ATRS%20-%20Request%20for%20Review%20of%20Investments%2006-06-13.pdf</t>
  </si>
  <si>
    <t>David Cannella, Arizona State Retirement System Communication Manager, email interview 3/18/2015
Jim Small, Arizona News Service Editor, telephone interview, 5/17/2015
ASRS Financial Disclosure documents, Accessed June 30, 2015, http://www.documentcloud.org/search/preview?q=projectid%3A+20861-asrs-financial-disclosures+&amp;slug=projectid-20861-asrs-financial-disclosures&amp;options=%7B%22q%22%3A%22projectid%3A+20861-asrs-financial-disclosures+%22%2C%22container%22%3A%22%23DC-search-projectid-20861-asrs-financial-disclosures%22%2C%22title%22%3A%22%22%2C%22order%22%3A%22title%22%2C%22per_page%22%3A%2212%22%2C%22search_bar%22%3Atrue%2C%22organization%22%3A730%7D
Arizona State Retirement System, Placement Agent Disclosure, Accessed May 7, 2015
https://s3.amazonaws.com/s3.documentcloud.org/documents/1689042/asrs-sop-on-placement-agents.pdf</t>
  </si>
  <si>
    <t>John J. Contino, former executive director of the State Ethics Commission, 29 May 2015, Harrisburg, Pennsylvania, interview by phone.
Pennsylvania Office of Inspector General, accessed June 23, 2015
http://www.oig.state.pa.us/portal/server.pt/community/oig_home/3772
Executive Order 1980-18 (Amended), http://www.portal.state.pa.us/portal/server.pt/gateway/PTARGS_0_2_785_708_0_43/http;/pubcontent.state.pa.us/publishedcontent/publish/global/files/executive_orders/1980___1989/1980_18.pdf, accessed June 2015.</t>
  </si>
  <si>
    <t>The Secretary of State is an independently elected position with a term of four years. The other four members on the State Elections Commission are appointed by the Governor with consent of the Senate for a term of six years (§3-1A-1, §3-1A-3). Department heads and their deputies are public servants and thus not subject to civil service protections, but other employees are civil servants.</t>
  </si>
  <si>
    <t>Scott MacKay, Rhode Island Public Radio political reporter, Interview, Feb. 21, 2015, in person.
Ted Nesi, reporter, WPRI television, Interview, Feb. 25, 2015, phone.
Ed Fitzpatrick, Providence Journal political columnist, Interview, Feb. 6, 2015, phone.
Target 12 Exclusive: Gordon Fox’s campaign finance records sought in probe, Tim White &amp; Ted Nesi, WPRI, April 15, 2014:
http://wpri.com/2014/04/15/gordon-foxs-campaign-finance-records-sought-in-probe/
Binder providing a spirited challenge to Fox in House race, Mike Stanton, Providence Journal, Oct. 27, 2012:
http://digital.olivesoftware.com/Olive/ODE/ProJo/LandingPage/LandingPage.aspx?href=VFBKLzIwMTIvMTEvMDE.&amp;pageno=MQ..&amp;entity=QXIwMDEwMw..&amp;view=ZW50aXR5</t>
  </si>
  <si>
    <t>Eric Epstein, coordinator, Rock the Capital, Harrisburg, 8 May 2015, interview by phone. 
Pennsylvania House and Senate Spending expenses revealed, Steve Esack and Eugene Tauber, Allentown Morning Call, 15 November 2015, http://www.mcall.com/news/nationworld/pennsylvania/legislator-expense-reports/mc-pa-legislature-spending-20141115-story.html#page=1
Study: Why are Pennsyvlania taxes so high?, Brad Bumsted, Pittsburgh Tribune-Review, 10 June 2014, http://triblive.com/state/pennsylvania/6241878-74/corruption-public-pennsylvania#axzz3U84pLGxO
As budget showdown looms, corruption probe quietly ends, Peter Jackson, 
Associated Press, 20 June 2015, 
http://www.delcotimes.com/general-news/20150620/as-budget-showdown-looms-corruption-probe-quietly-ends</t>
  </si>
  <si>
    <t>Marc Green, chief investment officer, the Retirement Systems of Alabama, telephone interview, May 28, 2015.
“Investment Policies and Procedures,” Retirement Systems of Alabama, May 2007. http://www.rsa-al.gov/uploads/files/RSA_Investment_Policy.pdf, accessed May 31, 2015.
“Retirement Systems of Alabama: Functional Analysis and Records Disposition Authority,” David G. Bronner, chief executive director, the Retirement Systems of Alabama, Oct. 27 2010. http://www.archives.alabama.gov/officials/rdas/RSA.pdf, accessed May 31, 2015.</t>
  </si>
  <si>
    <t>The Secretary of State is elected every four years and can run for re-election. The director of the division of elections is appointed by the Secretary of State and serves at his or her will. The staff of the Secretary of State are civil servants.</t>
  </si>
  <si>
    <t>March 1 email interview with Judy Hall, liaison officer of the Alaska Retirement Management Board;
June 17, 2015, phone interview with Jerry Burnett, deputy commissioner, Department of Revenue;
June 17, 2015, phone interview with Rep. Mike Hawker, R-Anchorage</t>
  </si>
  <si>
    <t>Jules Bailey, Former State Representative, Multnomah County Commissioner, Jan. 27, 2015, interviewed by phone.
Phil Keisling, Former Secretary of State of Oregon, Jan. 30, 2015, interviewed by phone.
Frank Morse, Former State Senator, R-Albany, Jan. 30. 2015, interviewed by phone.</t>
  </si>
  <si>
    <t>While there is no policy that prohibits the use of placement agents, Wyoming has not dealt with them; thus there are no disclosure details.</t>
  </si>
  <si>
    <t>Carol Williams, executive director of the Governmental Ethics Commission, telephone interview March 11, 2015.                        
Dale Goter, lobbyist for city of Wichita, telephone interview April 16, 2015                                                                             
Governmental Ethics Commission annual report: http://ethics.ks.gov/GECSummaries/Annual%20Report%202014.pdf                         
Newspaper search, Jan. 1, 2103-present</t>
  </si>
  <si>
    <t xml:space="preserve">No such legal provision exists.
The Arkansas Freedom of Information Act includes no provisions for entities to monitor the application of access to information laws. Though negligent violation of the FOI is a misdemeanor and subject to criminal prosecution, no entity is given a specific mandate to independently initiate investigations into FOI violations. The custodian, requester or subject of records may seek an Attorney General’s opinion on whether an exemption claimed by a custodian is legal (the AG must respond within 3 days of the request), but the opinion is not binding. The courts are the only recourse to enforcement of the Arkansas FOI. </t>
  </si>
  <si>
    <t>Interview: Julia Vaughn, policy director, Common Cause-Indiana, Jan. 22, 2015, by phone.
 Interview: Ed Feigenbaum, attorney and owner of INGroup, Noblesville-based firm that provides resources and information about federal and state governments, Feb. 2, 2015, by phone and May 14, 2015, by email. 
 Interview: Charles W. Harris, executive director, Indiana Lobby Registration Commission, Feb. 2, 2015, by phone. 
 Indiana Lobby Registration Commission, Aug. 25, 2014, meeting minutes, accessed May 14, 2015; http://www.in.gov/ilrc/files/Minutes_Aug_25__2014_Pub_Mtg.pd.</t>
  </si>
  <si>
    <t>The Arizona Ombudsman's office monitors access to information laws (A.R.S. 41-1371). However, the office does not initiate investigations. Rather, investigations are complaint-driven (A.R.S. 41-1377-1378). 
The office also does not have the ability to directly impose sanctions. The office produces reports on investigations for the agency investigated, the legislature, the governor, and the complainant. The law does not give authority to impose sanctions to The Ombudsman's office, though it can recommend action by an agency that could as the result of an investigation (A.R.S. 41-1379).</t>
  </si>
  <si>
    <t xml:space="preserve">There is no law that requires disclosure of placement agent information and there are no disclosures on the existing placement agents available. However, there is a placement agent hiring policy available on the  State of Wisconsin Investment Board (SWIB) website. While state law does not require such registration, the federal US Securities and Exchange Commission has adopted rules regarding placement agents.   </t>
  </si>
  <si>
    <t>Carmine Boal, chief clerk, Iowa House of Representatives, Jan. 30, 2015, telephone interview
Kathy Stachon, Senate lobbyist clerk, Office of the Secretary of the Senate, Feb. 16, 2015, telephone interview
Lobbyists Registered 2015, accessed April 8, 2015
http://coolice.legis.iowa.gov/Cool-ICE/default.asp?Category=Matt&amp;Service=Lobby&amp;frame=4</t>
  </si>
  <si>
    <t>No such law exists.
Alabama does not have a central office mandated to monitor the application of access to information laws, initiating investigations and/or issuing sanctions. 
Requests for records are filed with the department of which the request is being made. Citizens denied records or denied access to meetings may file suit in Circuit Court.</t>
  </si>
  <si>
    <t>There is no elections monitoring agency as such, but the agency that administers elections (Secretary of State's office), which collects campaign finance reports and receives election totals from jurisdictions, and the one that enforces violations (Attorney General's office) are both headed by elected officials, conveying independence from political interference.</t>
  </si>
  <si>
    <t xml:space="preserve">No such law exists.
While some offices may be helpful in the pursuit of state records such as the Ombudsman's Office, no entity is assigned in statute to monitor the application of access to information laws, according to media lawyer John McKay. Instead, requests are handled by each department separately. "This is probably the single worst thing where Alaska comes out worse than other states, and the end result is that it’s kind of bad news," McKay says. </t>
  </si>
  <si>
    <t>Randy Krehbiel, veteran Tulsa World political reporter, in-person interview 2/4/15 11 a.m. 
Rep. Emily Virgin, Oklahoma House of Representatives, email interview 2/4/15
"Oklahoma lawmaker sends another email from his personal account," 8/7/13 Tulsa World article by Barbara Hoberock http://www.tulsaworld.com/news/government/oklahoma-lawmaker-sends-another-personal-email-from-house-account/article_eb9953c3-4e8d-55bb-9f00-23c66a2c41d9.html
David Blatt, executive director of the Oklahoma Policy Institute,  a non-partisan independent policy think-tank, phone interview 2/5/2015, 11:25 a.m.</t>
  </si>
  <si>
    <t>Catherine Turcer, policy analyst, Common Cause-Ohio, Columbus, 1-28-15 email 
Keary McCarthy, president/CEO of Innovation Ohio, former minority chief of staff in Ohio House, Columbus, 2-6-15 email 
Senate ethics allegations stir prosecutor's interest, Jeremy Pelzer, Northeast Ohio Media Group, Sept. 9, 2014: http://www.cleveland.com/open/index.ssf/2014/09/senate_allegations_stir.html
For childish attempt to impede public's right to know, Chris Widener is Ohio legislature's Worst Person: Brent Larkin, Northeast Ohio Media Group, Jan. 23, 2014: http://www.cleveland.com/opinion/index.ssf/2015/01/for_childish_attempt_to_stoppe.html
On social media, few rules for politicians, Jim Siegel, The Columbus Dispatch, Feb. 1, 2015: http://www.dispatch.com/content/stories/local/2015/02/01/on-social-media-few-rules-for-politicians.html
Rep. Anne Gonzales emails ad to lobbyists: Let me sell your house! Jim Siegel, The Columbus Dispatch, March, 28, 2015: http://www.dispatch.com/content/stories/local/2015/03/28/rep--anne-gonzales-emails-ad-to-lobbyists-let-me-sell-your-house.html</t>
  </si>
  <si>
    <t>David Weisbaum, director, Index Department, Illinois Secretary of State, interview by phone March 25, 2015. 
Illinois Secretary of State website - lobbyist activities, accessed March 25, 2015 http://www.cyberdriveillinois.com/departments/index/lobbyist/home.html
Cross referenced list of registered lobbyists, Illinois Secretary of State, November 16, 2014, accessed March 25, 2015. http://www.cyberdriveillinois.com/departments/index/lobbyist/lobcross_reference.pdf
List of registered lobbyists, Illinois Secretary of State, November 16, 2014, accessed March 25, 2015.
http://www.cyberdriveillinois.com/departments/index/lobbyist/lobbyistlist.pdf</t>
  </si>
  <si>
    <t>In the majority of cases, the state's Grievance Board initiates investigations and redresses grievances, where necessary.
  Robin Perdue, director of the state Grievance Board, explained that the grievance process has three levels. The first step is a meeting with the agency head. If the differences aren’t resolved, it goes to mediation, followed by a hearing before the full Grievance Board. Employees facing suspensions for terminations can skip the first two steps and go directly to the board.
  Last year saw 1,523 grievances taken to the agency, 306 move on to a mediator, and 320 rise to the Grievance Board. Perdue said 52 percent of the grievances were dismissed for technical reasons or failure to follow through and 22 percent were denied, but 8 percent were fully or partially granted and another 18 percent were settled. One case settled in the complainant's favor concerned the promotion of a busty employee who spent a lot of time with her boss in his office alone. About 75,000 employees are eligible to participate, meaning that 0.02 percent of all employees filed grievances last year.</t>
  </si>
  <si>
    <t>All sources accessed on Jan. 27, 30,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The Commonwealth Office of Performance, Accountability and Transparency. - website accessed 1/30/15 
http://www.mass.gov/informedma/massresults/about-cpat.html
“Massachusetts' Problem With Transparency,” The Boston Globe, January 23, 2015 – website accessed 1/30/15
http://www.bostonglobe.com/metro/2015/01/23/what-your-government-harder-than-you-might-think-find-out/r6ML9NLpnSLSoTHFINWepI/story.html
All sources accessed on Jan. 27, 30, 2015:</t>
  </si>
  <si>
    <t>A YES score is earned if the entity mandated to monitor access to information laws has the authority to independently initiate investigations into alleged violations and to sanction offenders. 
A MODERATE score is earned if the entity has the legal authority to initiate investigations independently, but no authority to impose sanctions.
A NO score is earned if no such law exists.</t>
  </si>
  <si>
    <t>House Appropriations Committee website      http://www.house.mi.gov/MHRPublic/CommitteeInfo.aspx?comkey=306                                    
Senate Appropriations Committee website http://www.senate.michigan.gov/committees/Default.aspx?commid=47                                     
State Sen. Steve Bieda, phone interviews, March and April, 2015</t>
  </si>
  <si>
    <t>Ben Ysursa, Idaho Secretary of State, interviewed Thursday, Dec. 18, 2014, at his office at the Idaho Capitol
 Tim Hurst, Chief Deputy Idaho Secretary of State, interviewed Friday, Tuesday, Dec. 23, 2014, in his office at the Idaho Capitol; and again on April 13, 2015, at the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</si>
  <si>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State employees can challenge their dismissal or discipline by filing a complaint with the State Personnel Resource Board. They also can pursue their case through the Washington State Human Rights Commission, which can initiate and investigate complaints from civil servants that might involve discrimination and other protected rights. 
 The commission, however, initiated no cases during the period of study. It does investigate complaints filed. For instance, the commission investigated 65 complaints from whistle-blowers between January 2010 and end of 2014. The commission can and does seek damages and sanctions.
 Nonetheless, Washington lacks a robust system for rooting out and addressing improper conduct by civil servants. Petty acts of nepotism, for instance, are noted but sometimes left unsanctioned. 
 In 2014, the operations director of Washington State Ferries was put on paid leave while his son, a ferry ticket seller, was appealing his firing for stealing cash. A consultant hired by the state noted the official's son had previously received six verbal or written warnings. But his supervisor had never requested disciplinary action, something the consultant said was at odds with normal agency practice. He said the handling of the matter had "bits and pieces of nepotism."</t>
  </si>
  <si>
    <t>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Note: Two Republican officials were asked to comment multiple times but did not return emails and phone calls. They are House Majority Leader Al Carlson from Fargo, N.D., and House Assistant Majority Leader Don Vigesaa from Cooperstown, N.D.</t>
  </si>
  <si>
    <t>Patrick Flood, Maine Senator and former chair, Appropriations Committee, 13 February 2015, in person interview.
Christopher Nolan, Director, Office of Fiscal and Program Review, 13 February 2015, in person interview.
Town and city officials line up to denounce LePage plan to end revenue sharing, Steve Mistler, Portland Press Herald, 18 February 2015,
http://www.pressherald.com/2015/02/18/local-officials-line-up-to-blast-lepages-plan-to-end-revenue-sharing/
Daily Brief: Public weighs in on LePage budget; support for ranked-choice grows, Mario Moretto, State and Capitol Blog, Bangor Daily News, 18 February 2015,
http://stateandcapitol.bangordailynews.com/2015/02/18/daily-brief-public-weighs-in-on-lepage-budget-support-for-ranked-choice-grows/
The Budget Process, Office of Fiscal and Program Review, accessed March 12, 2015
https://www1.maine.gov/legis/ofpr/other_publications/budget_process/budget_process.htm</t>
  </si>
  <si>
    <t>Phone interview March 12, 2015, with Bob Phillips, executive director of Common Cause North Carolina.
Phone interview Feb. 27, 2015, with Josh Lawson, public information officer for the state Board of Elections. 
Phone interview March 18, 2015, with Amy Strange, deputy director, campaign finance and operations, NC Board of Elections. 
Article by Brant Clifton, Jan. 15, 2015, Two Years Later: Still no Conclusion on probe of Sen. Hartsell. http://dailyhaymaker.com/?p=10253
Phone interview March 25, 2015, with Don Carrington, investigative reporter and editor  Carolina Journal.
Article by Don Carrington, July 31, 2014,  Elections Board Looking at Wray Spending. http://www.carolinajournal.com/exclusives/display_exclusive.html?id=11262</t>
  </si>
  <si>
    <t>Michael Dresser, Baltimore Sun reporter, telephone interview, 3/21/15;
Benjamin Orr, executive director Maryland Center on Economic Policy, telephone interview, 3/26/15;
Bryan Sears, reporter Daily Record, telephone interview, 3/29/15</t>
  </si>
  <si>
    <t>Les Kondo, Hawaii State Ethics Commission, executive director, Honolulu, Hawaii, 2 February 2015, telephone 
 Lobbyists fined for failing to register, Gordon Pang, Honolulu Star-Advertiser, 5 February 2015, http://www.staradvertiser.com/newspremium/20150205_Lobbyists_fined_for_failing_to_register.html?id=290886121
 Hawaii Monitor: The Case of a Wayward Land Use Lobbyist. Violations by Land Use Research Foundation lobbyist David Arakawa underscore the need for tougher lobbying laws at both the state and city levels, Ian Lind, Civil Beat, 11 February 2015, http://www.civilbeat.com/2015/02/hawaii-monitor-the-case-of-a-wayward-land-use-lobbyist/
 Developers’ group reports spending minuscule amount on lobbying, Ian Lind, blogger, 11 February 2015, http://www.ilind.net/2015/02/11/developers-group-reports-spending-minuscule-amount-on-lobbying/?utm_source=feedburner&amp;utm_medium=feed&amp;utm_campaign=Feed%3A+ilind%2FHygx+%28i+L+i+n+d+.+n+e+t%29</t>
  </si>
  <si>
    <t>Colorado Constitution ARTICLE XXVIII, Campaign and Political Finance (2002), Section 3. (4) (a). http://www.sos.state.co.us/pubs/info_center/laws/ArticleXXVIII.html#section3
Colorado Campaign Finance and Political Manual, Secretary of State’s Office, August, 2014: http://www.sos.state.co.us/pubs/elections/CampaignFinance/files/CPFManual.pdf</t>
  </si>
  <si>
    <t>William Eimicke, Columbia University, Professor of International and Public Affairs, Feb. 3, 2015, New York, phone; 
Susan Lerner, Common Cause New York, Executive Director, Feb. 25, 2015, phone; 
Pushing Ethics Reform, Cuomo Wants Lawmakers to Reveal Income or Lose It, Alexander Burns and Susanne Craig, New York Times, Feb. 2, 2015, http://www.nytimes.com/2015/02/03/nyregion/cuomo-seeks-ethics-reform-after-sheldon-silver-arrest.html?partner=rss&amp;emc=rss&amp;_r=2 ; 
Boyland Convicted on 21 Counts, Laura Nahmias, Capital New York, March 6, 2014, http://www.capitalnewyork.com/article/albany/2014/03/8541520/boyland-convicted-21-counts ; 
New York Legislators Economize to Stretch Their Per Diem, Susanne Craig and Thomas Kaplan, New York Times, March 26, 2014, http://www.nytimes.com/2014/03/27/nyregion/new-york-legislators-economize-to-stretch-their-per-diem-pay.html ; 
Queens Assemblyman Is Charged With Inflating Travel Expenses by $40,000, Thomas Kaplan, New York Times, Oct. 1, 2014, http://www.nytimes.com/2014/10/02/nyregion/assemblyman-from-queens-is-arrested.html?_r=0</t>
  </si>
  <si>
    <t>The state redress mechanism, which includes informal discussion with management, mediation and grievance procedure, are used to address workplace issues. The state Office of Employee Dispute Resolution does not independently initiate investigations or impose penalties on offenders. The grievance procedure, the highest level of redress mechanism, facilitates coming to a fair resolution and, at most, offers the employee or wrongfully terminated employee, relief, such as restoration to a position, back pay, reduction or rescission of disciplinary actions or restoration of full benefits and seniority.
Ron Jordan, executive director of the Virginia Governmental Employees Association, said that the employee dispute resolution process is entirely based on employee complaints.
“Rather than having two parties appoint a person to mediate, the hearing officer is from a list of those appointed by the Supreme Court, which gives the hearing an air of impartiality,” he said.
Agencies do, however, enforce conduct policies. The Department of Human Resource Management maintains reports on many Virginia state workforce statistics, including disciplinary actions. There were no records of investigations or sanctions during the period of study.</t>
  </si>
  <si>
    <t>Political Reform Act of 1974, Government Code § 85301- 85303 (Amended 2001) 
http://leginfo.legislature.ca.gov/faces/codes_displaySection.xhtml?lawCode=GOV&amp;sectionNum=85301.
Fair Political Practices Commission, 2015-2016 California State Contribution Limits
http://www.fppc.ca.gov/bulletin/007-Dec-2014StateContributionLimitsChart.pdf</t>
  </si>
  <si>
    <t>The Arkansas Elected Officials Ethics, Transparency, and Financial Reform Amendment of 2014
Section 2 (“Issue 3” – legislatively referred ballot initiative, 2014), Amendment 94 to the Arkansas Constitution, Article 19, Section 28 "Contributions"
http://www.sos.arkansas.gov/elections/Documents/Issue%20No%203%20with%20text.pdf
Ark. Code 7-6-201 (14-A), 203 (a-c, f), "Political Financing," 1975
http://law.justia.com/codes/arkansas/2012/title-7/chapter-6/subchapter-2/section-7-6-201/
http://law.justia.com/codes/arkansas/2012/title-7/chapter-6/subchapter-2/section-7-6-203/</t>
  </si>
  <si>
    <t>No such law exists.
No training on ethics in procurement, nor any such training on ethics in general, is required in state statutes for public procurement officials. Internally as a matter of policy, discrimination and ethics training required for state employees also applies to procurement officers. They are required to review procurement procedures annually and perform evaluator training online, as well as conducting prerequisite training for any certifications they desire.</t>
  </si>
  <si>
    <t>State Rep. Jim Fannin, R-Jonesboro, and the chairman of the House Appropriations Committee where the annual state budget begins, in-person interview, Feb. 19, 2015
Jan Moller, executive director of the Louisiana Budget Project, in-person interview, Feb. 5, 2015
Barry Erwin, president of the Council for a Better Louisiana, in-person interview, Feb. 16, 2015
Robert Scott, of the Public Affairs Research Council, in-person interview, Feb. 19, 2015
State Rep. Neil Abramson, sponsor of House Bill 698, in testimony and personal interview, May 15, 2015
Judge Bob Morrison, Louisiana District Judges Association, in testimony and personal interview, May 15, 2015
Gov. Bobby Jindal's departments shield budget negotiations from public, Melinda Deslatte, Associated Press, March 14, 2015
http://www.nola.com/politics/index.ssf/2015/03/gov_bobby_jindals_departments.html 
Talk of Bobby Jindal trimming health care budget a little quiet, but cuts possibly devastating, Mark Ballard, The Advocate, Feb. 7, 2015
http://theadvocate.com/news/11471151-123/political-horizons-talk-of-bobby 
La. budget matters in store for last day on 2014 session,” The Advocate, June 2, 2014 
http://theadvocate.com/home/9336729-125/monday-is-last-day-of
House OKs budget with little discussion, Michelle Millhollon, The Advocate, May 31, 2014
http://theadvocate.com/news/legislature/9316594-63/house-oks-budget-with-little
An example of a district court audit: Nineteenth Judicial District Court – Judicial Expense Fund, a component unit of the City of Baton Rouge, Parish of East Baton Rouge, Louisiana, as of and for the year ended June 30, 2014. Independent Auditor’s Report, L.A. Champagne &amp; Co. CPA LLP, Baton Rouge. Dec. 1, 2014
https://app.lla.state.la.us/PublicReports.nsf/CDFD59B5E9EFA7D086257DE1006861DF/$FILE/000053E3.pdf 
Part G. General Administrative Rules. Section 4. Judicial Budgetary Control Board. Rule 24:38.1 (applicable to La. Revised Statutes 24:38). Effective Jan. 1, 1978. Amended Oct. 22, 2008.
http://www.lasc.org/rules/supreme/PartGSection4.asp</t>
  </si>
  <si>
    <t>Rob Nikolewski, former state capitol reporter, Watchdog.org, 10 April 2015, via phone
Diane Wood, veteran lobbyist, 10 April 2015, via phone.
Daniel Ivey Soto, state senator and executive director, New Mexico Association of County Clerks, 8 April 2015, via phone.
Former Santa Fe County public works head admits accepting trips, cash in Advantage case, Andy Stiny, Albuquerque Journal, 11 December 2014, http://www.abqjournal.com/508068/news/roads-supervisor-testifies-in-advantage-case.html
 .</t>
  </si>
  <si>
    <t>Title 16 Chapter 6 Article 1 - 905, Contribution limitations; civil penalty; complaint; reductions, http://www.azleg.state.az.us/FormatDocument.asp?inDoc=/ars/16/00905.htm&amp;Title=16&amp;DocType=ARS 
Title 16 Chapter 6 Article 2 - 921, Unlawful contributions by corporations and labor organizations from a fund; procedures; definitions, http://www.azleg.gov/FormatDocument.asp?inDoc=/ars/16/00920.htm&amp;Title=16&amp;DocType=ARS 
http://www.azleg.gov/ars/16/00921.htm
Laws current as of March 30, 2015.</t>
  </si>
  <si>
    <t>"Ethics agency scorned, swamped" in Ethics Watch. By Chris Joyner and Greg Bluestein. December 22, 2013. 
 http://tablet.olivesoftware.com/Olive/Tablet/AtlantaJournalConstitution/SharedArticle.aspx?href=AJC/2013/12/22&amp;id=Ar00102
 Lobbyist Disclosure, Georgia Government Transparency and Campaign Finance Commission, accessed March 3, 2015. 
 http://media.ethics.ga.gov/search/Lobbyist/Lobbyist_ByName.aspx
 Phone interview with Maria Bazile, Compliance and Education manager with the Georgia Government Transparency and Campaign Finance Commission, February 6, 2015. 
 Interview with William Perry, Executive Director, Common Cause Georgia, January 23, 2015.</t>
  </si>
  <si>
    <t xml:space="preserve">For all practical purposes, there is no “redress mechanism.” But all the evidence strongly suggests that the mechanism Vermont uses – the civil service union – actively and independently initiates investigations if workers think they are ill-treated. 
 Technically, the union cannot impose penalties. But the union can make trouble, can file grievances, can create unwanted publicity.
Allegations of intimidation are rare, but not nonexistent. Last year, John Howe, a counselor in the Vocational Rehabilitation Division of the Agency of Human Services, was told that he was being placed on 30-day administrative leave for allowing a “non-state employee access to his State cellular phone.” 
Only a few months earlier, Howe had received an “excellent” job rating. In the interim, though, he had testified before a House Committee about his concerns about the state increasingly using a private contractor to provide rehabilitation services. The “non-state employee” who had used Howe’s phone was one of two employees of that private contractor under Howe’s direction at the time.
After an investigation, Howe was transferred to another state agency. That’s the only recent case in which a civil servant claimed he was being retaliated against. 
But in a 2013 survey taken by the Vermont State Employees Association, almost half the civil servants who responded said state workers feared intimidation if they reported wrongdoing or inefficiency in their agencies. Other allegations of Unfair labor Practices by the VSEA have been more general, not based on the treatment of one state employee.
 </t>
  </si>
  <si>
    <t>A.S. 15.13.074, Prohibited Contributions, 2014 (http://www.legis.state.ak.us/basis/statutes.asp#15.13.074); 
Jan. 30, 2015, Alaska Public Offices Commission, "FAQ on Contribution Limits" http://doa.alaska.gov/apoc/faqs/faq-contribution-limits.html</t>
  </si>
  <si>
    <t>Bob Leeper, independent McCracken County Judge-Executive who served as state Senate Appropriations and Revenue Committee chairman from 2009-2014, 29 December 2014, Paducah, Kentucky, in person.
Kentucky lawmakers reach budget agreement, Rae Hodge, Associated Press 30 March 2014, http://www.maysville-online.com/content/tncms/assets/v3/eedition/4/da/4daf19bc-7bcd-5d6a-aa4a-1ee87d384047/5338e73bdf7aa.pdf.pdf (accessed 01/14/15)
John Cheves, Lexington Herald-Leader, accountability reporter, 23 January 2015, Lexington, Kentucky, phone interview. 
Rick Rand, Kentucky state House, state representative and House Appropriations and Revenue chairman, 23 January 2015, Frankfort, Kentucky, in-person interview.</t>
  </si>
  <si>
    <t xml:space="preserve">Deborah Moreau, Lawyer, Delaware Public Integrity Commission, telephone interview, January 12, 2015; 
Delaware Public Integrity Commission lobbying database: https://egov.delaware.gov/lobs/Explore/ExploreLobbyists, accessed February 21, 015; 
Delaware lobbyist list, accessed from Public Integrity Commission, accessed February 21, 2015, http://bit.ly/19QyspZ  </t>
  </si>
  <si>
    <t>Ben Wilcox, Integrity Florida, Research Director (and a lobbyist himself), March 9, 2015, phone interview 
Kerrie Stillman, director of operations and communications at the Commission on Ethics, interviewed by phone April 2, 2015
South Florida Water Management District Website, NOTICE – Lobbyist Registration, http://www.sfwmd.gov/portal/page/portal/xweb%20about%20us/open%20government, accessed May 27, 2015</t>
  </si>
  <si>
    <t>Elena Nunez, director of Colorado Common Cause, during a Jan. 27, 2015, phone interview.
 Corky Kyle, a.k.a “The Lobbying Pro,” who runs the Denver-based Kyle Group and has spent over 34 years managing and representing businesses, associations and public entities before the Colorado legislature, during a Feb. 2, 2015 phone interview.
 Richard Coolidge, spokesman for the Colorado Secretary of State, in a Feb. 24, 2015, e-mail.</t>
  </si>
  <si>
    <t xml:space="preserve">No such law exists. 
Alabama Elections, Title 17, Chapter 5, Section 14, 1988, as amended in 2013.
http://alisondb.legislature.state.al.us/alison/codeofalabama/1975/coatoc.htm, accessed Feb. 19, 2015. </t>
  </si>
  <si>
    <t>Phone interview, Zachary Janowski, External Affairs and Investigative Reporting, the Yankee Institute, April 30, 2015, Hartford.
"Connecticut insurance exchange hired marketing company for ‘legislative communications strategy’," by Zachary Janowski, the Yankee Institute, April 18, 2014.  http://www.raisinghale.com/2014/04/18/connecticut-insurance-exchange-hired-marketing-company-legislative-communications-strategy/#sthash.Z7BpoDVk.dpuf
"CT lobbyist's $10K fine stayed if he behaves," Hartford Business.Com, Jan. 28, 2015, http://www.hartfordbusiness.com/article/20150128/NEWS01/150129916/ct-lobbyists-10k-fine-stayed-if-he-behaves
Office of State Ethics stipulation and consent order, Docket Number 2014-19, http://www.ct.gov/ethics/lib/ethics/enforcement_actions/2015/2014-19_stipulation_and_consent_order_-_signed.pdf</t>
  </si>
  <si>
    <t>Duane Goossen, former legislator and Director of the Kansas Division of the Budget, phone interviews Feb. 12, 2015 and June 19, 2015.                                                                                                                         
Nile Dillmore, former legislator, telephone interview Feb. 19, 2015.                                       Kansas state budget primer - http://budget.ks.gov/publications/fy2014/vol1/budget_process.pdf.                                  
"Budget director sent email on private account to lobbyists," Bryan Lowry, Wichita Eagle, Jan. 29, 2015 http://www.kansas.com/news/politics-government/article8345505.html              
 "House Panel Chairman Marc Rhoades Resigns Over School Funding Plan," Andy Marso, Topeka Capital-Journal, March 31, 2014: http://cjonline.com/news/2014-03-31/house-panel-chairman-marc-rhoades-resigns-over-school-funding-plan-gop-peers 
"Budget earmark for program raises questions" by Dave Ranney, June 17, 2013 Kansas Health Institute News Service: http://www.khi.org/news/article/budget-proviso-reading-program-raises-questions/
Paul Johnson, lobbyist for Kansas Rural Center, telephone interview May 15, 2015 
State Rep. Jim Ward, telephone interview May 10, 2015 "Judge Stands Up to Kansas" by Deb Hipp, Feb. 20, 2015 Courthouse News Service: http://www.courthousenews.com/2015/02/20/judge-stands-up-to-kansas.htm "Kansas Budget Chief Lays Out Possible Cuts" by Nicholas Clayton and John Hanna, Associated Press, June 8, 2015: http://bigstory.ap.org/article/a69ede5292f040b5beee4fcd03136333/apnewsbreak-kansas-budget-chief-lays-out-possible-cuts                                                                State Rep. Mark Hutton, telephone interview June 22, 2015</t>
  </si>
  <si>
    <t xml:space="preserve">James R. Cassie, retired lobbyist,  Jan. 15, 2015, Sacramento, email
Fair Political Practices Commission, Sept. 19, 2013, Sacramento, meeting minutes
http://www.fppc.ca.gov/agendas/2013/11-13/September%20Commission%20Meeting%20Minutes.pdf
Fair Political Practices Commission, Sept. 19, 2013, Stipulation, Decision and Order
http://www.fppc.ca.gov/agendas/2013/09-13/3CA%20Strategies%20-%20Stip%20and%20Exh.pdf </t>
  </si>
  <si>
    <t>Dan Tuohy, New Hampshire Union Leader, senior political reporter, Feb. 4, 2015, Lowell, Mass., phone 
Annmarie Timmins, Concord Monitor, courts and state house reporter 1994-2014 (approximately), Feb. 6, 2015, Lowell, Mass., phone
Charles Arlinghaus, The Josiah Bartlett Center for Public Policy, president, January 22, 2015, Lowell, Mass., phone
Martin Gross, New Hampshire Legislative Ethics Committee, chairman, January 14, 2015, Lowell, Mass., phone
House Rejects Effort To Let Lawmakers Receive Free Ski Passes, Michael Brindley, NHPR, Feb. 20, 2013. 
http://nhpr.org/post/house-rejects-effort-let-lawmakers-receive-free-ski-passes</t>
  </si>
  <si>
    <t>Wyoming law prohibits corporations from making any political contributions. 
“No organization of any kind including a corporation, partnership, trade union, professional association or civic, fraternal or religious group or other profit or nonprofit entity … shall contribute funds, other items of value or election assistance directly to any candidate or group of candidates,” statute says. 
However, those groups can make contributions for the adoption or defeat of a ballot proposition or to support or oppose an initiative or referendum petition drive. They also can pay for a portion of a political action committee’s administrative costs or costs of soliciting contributions.
---
Peer Reviewer Comment: Agree
In addition, corporations can make contributions to political action committees.</t>
  </si>
  <si>
    <t>Assemblyman John Wisniewsi(D-Sayerville), via 2/8/15 phone interview. 
Matt Friedman, Star-Ledger Statehouse reporter, via 2/8/15 phone interview. 
former state Sen. William Schluter via 2/2/15 phone interview.</t>
  </si>
  <si>
    <t>Graham Sloan, Director Arkansas Ethics Commission, January 21, 2015, email interview.
Jay Barth, Professor of Politics at Hendrix College, February 7, 2015, telephone interview. 
David Couch, Little Rock attorney  and co-chair of Regnat Populus, a citizens group advocating for ethics reform and government accountability, January 20, 2015, telephone interview.     
Bradley Phillips, lobbyist, Phillips Management and Consulting Service, founder and owner of Lobby Up, February 17, 2015, telephone interview.   
Max Brantley, Senior Editor Arkansas Times, January 20, 2015, telephone interview 
Matt Campbell, lawyer and blogger, Blue Hog Report (has made multiple appeals to Circuit Court over alleged FOI violations and brought multiple complaints before the Ethics Commission), January 20, 2015, telephone interview. 
Susana O’Daniel, lobbyist for Arkansas Education Association, formerly outreach coordinator and lobbyist for Arkansas Advocates for Children and Families, secretary Arkansas United Community Coalition, January 20, 2015, telephone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“John Burris new career: Political Consultant. On health care issues.” Max Brantley, Arkansas Times, November 13, 2014. 
http://www.arktimes.com/ArkansasBlog/archives/2014/11/13/john-burris-new-career-political-consultant-on-health-care-issues
“Johnny Key gets lobbying job with University of Arkansas system,” Max Brantley, Arkansas Times, May 7, 2014.
http://www.arktimes.com/ArkansasBlog/archives/2014/05/07/johnny-key-gets-lobbying-job-with-university-of-arkansas-system
“Shane Broadway takes job as Arkansas State lobbyist,” Max Brantley, Arkansas Times, December 17, 2014. http://www.arktimes.com/ArkansasBlog/archives/2014/12/17/shane-broadway-takes-job-as-arkansas-state-lobbyist</t>
  </si>
  <si>
    <t>The independent redress mechanism for state employees who are allowed to appeal termination does not independently investigate. Instead, the Board of Appeals has a role similar to that of a jury: It makes a decision based on the evidence presented by the state and the terminated employee. The Board of Appeals can uphold a termination, reverse it or give a lesser punishment to the employee. 
During the period of study, the Board of Appeals has upheld 41 dismissals and overturned nine dismissals, said Ashley Fuqua, a spokeswoman for the Department of Human Resources.
There are two classifications of state employees in Tennessee — executive service and preferred service. The executive service employees are usually, though not necessarily, top-level employees. They are department commissioners, assistant commissioners, legislative liaisons, communications staff, etc. Those executive service employees are at-will and do not have the right to appeal, said Ashley Fuqua, legislative liaison and spokeswoman for the Department of Human Resources. 
Employees in executive service have no rights of appeal and front-line staff and mid-level managers have limited rights in the three-step appeals process. The workers who can appeal must have completed the required probationary period — generally a year for preferred service employees — to be able to file a complaint about being dismissed, demoted or suspended. If the suspension is less than three days, the right to appeal is limited.</t>
  </si>
  <si>
    <t>Corporations cannot give directly to candidates. But because of the Citizens United court case, they can give unlimited amounts to outside groups that aren’t coordinating with the candidate of their choice. in short, corporations cannot make contributions to candidates, PACS or party committees, but they can spend unlimited amounts to recruit members to and raise funds for their Wisconsin PACs and conduits until the Government Accountability Board advises otherwise. A 2014 preliminary injunction allows a candidate to accept unlimited donations from political party committees and legislative campaign committees. 
---
Peer Reviewer comment: Agree.
While I agree with the score and the assertion that corporations cannot give directly to candidates and parties but can give unlimited amounts to outside groups, it is no longer accurate to say the outside groups can't or "aren't coordinating with the candidates of their choice." Because of a July 16, 2015 Wisconsin Supreme Court decision, it is no longer clear that Wisconsin can enforce the coordination prohibition that dates back to 1976.
“This decision effectively eviscerates contribution limits in Wisconsin,” said Daniel Weiner, senior counsel at the Brennan Center for Justice at the New York University Law School. “No other court has gone this far and for good reason — it is a misreading of the law and threatens fair and transparent elections.”
Judge Gerald C. Nichol, chairman of the state Government Accountability Board, said in a statement that the election agency will review the decision.
“Today’s Wisconsin Supreme Court decision reverses a longstanding interpretation and application of campaign finance law that has been followed by the former State Elections Board and the Government Accountability Board since the U.S. Supreme Court’s Buckley v. Valeo decision in 1976,” Nichol said. “It also reverses a 1999 Wisconsin Court of Appeals decision that backed the state’s interpretation of the law, which the Board has relied on in its advisory and enforcement decisions.”</t>
  </si>
  <si>
    <t>State law requires all public purchasing officials in state government to undergo a certification process.  The state Office of Purchasing, Travel and Fleet Management and the Public Procurement Review Board have regulations governing this certification process.  The certification must be done on an annual basis. State agency purchasing offices must have 100 percent participation by their procurement officials.</t>
  </si>
  <si>
    <t>Frank Daley, executive director, Nebraska Accountability and Disclosure Commission, phone interview, March 9, 2015
Gavin Geis, executive director, Common Cause Nebraska, in-person interview, The Mill coffeeshop, March 11, 2015
Bill Avery, former state senator and retired University of Nebraska-Lincoln political science professor, in-person interview, Scooter's coffeeshop, March 19, 2015</t>
  </si>
  <si>
    <t>Phone interview 1/20/15 with Assistant Senate Majority Leader Ben Kieckhefer. 
Email 1/21/15 from Nevada political writer Jon Ralston 
Interview 1/19/15 with Sandi Chereb, Las Vegas Review-Journal political reporter, Carson City.</t>
  </si>
  <si>
    <t>Kris Kingsmore, Arizona Secretary of State Elections Services Assistant Director, telephone interview, 2/12/2015
Erik Reichstein, Arizona Secretary of State Office Manager, telephone interview, 2/12/2015
Definition of lobbyist hard to pin down, Hank Stephenson, Arizona Capitol Times, April 15, 2013, Accessed May 7, 2015, http://azcapitoltimes.com/news/2013/04/15/definition-of-lobbyist-hard-to-pin-down/
Time to give our First Amendment Freedom as much respect as the Second Amendment, Nick Dranias, Arizona Capitol Times commentary, May 11, 2012, Accessed May 7, 2015
http://azcapitoltimes.com/news/2012/05/11/time-to-give-our-first-freedom-as-much-respect-as-the-second/</t>
  </si>
  <si>
    <t>The minutes of the state Civil Service Commission dating from Jan. 1, 2013, to the present include two hearings on employee grievances. In both cases, the commission found in favor of the state government office against which the grievance was filed.
 Investigations, to the extent that a hearing is considered an investigation, were conducted in both instances. The commission does not independently launch its own investigations without first receiving a complaint.
 No examples could be found of the Civil Service Commission imposing sanctions during the study period.</t>
  </si>
  <si>
    <t>Charles S. Johnson, Lee Newspapers State Bureau, Bureau Chief, 5 February 2015, Helena, Montana, telephone
Susan Byorth Fox, legislative branch, executive director, 11 February 2015, Helena, Montana, email
Jonathan Motl, Commissioner of Political Practices, 5 February 2015, Helena, Montana, Telephone
Mitch Tropia, State Representative, Great Falls (D), 20 March 2015, telephone, Helena, Montana.
Montana legislators receive ethics training, Charles S. Johnson, Missoulian, 15 January 2015, http://missoulian.com/news/state-and-regional/montana-legislators-receive-ethics-training/article_af4cdb7e-15aa-5b55-80af-5faea33443dc.html</t>
  </si>
  <si>
    <t>Feb. 13, 2015 interview with Joan Mize, Program Director of the Alaska Public Offices Commission; 
"Coffey owes APOC fines of nearly $12,000 for lobbying violations," Anchorage Daily News, Lisa Demer, Jan. 30, 2013 (http://www.adn.com/article/20130130/coffey-owes-apoc-fines-nearly-12000-lobbying-violations); 
"Lunch and Learn events at state Capitol raise questions," Becky Bohrer, The Associated Press, March 13, 2015 (http://www.washingtontimes.com/news/2015/mar/13/lunch-and-learn-events-at-state-capitol-raise-ques/)
"In Alaska, scandal flows like crude," Aug. 17, 2007, Los Angeles Times (http://articles.latimes.com/2007/aug/17/nation/na-stevens17)</t>
  </si>
  <si>
    <t>Robynn Kuhlmann, University of Central Missouri, 10 April 2015, Warrensburg, MO, interview conducted by phone.
Jason Hancock, Kansas City Star, Kansas City, Missouri, 21 April 2015, interview by phone.
Collin Reischman, The Missouri Times, Jefferson City, Missouri, 24 April 2015, interview by phone.
Thomas Schweich, Audit of the General Assembly-Senate, Missouri State Auditor, March 2013, accessed 13 April 2015, http://auditor.mo.gov/Repository/Press/2013-026.pdf
Thomas Schweich, Audit of the General Assembly-House of Representatives, Missouri State Auditor, March 2013, accessed 13 April 2015, http://auditor.mo.gov/Repository/Press/2013-025.pdf
Commission Cases-Final Actions Search, Missouri Ethics Commission, accessed 13 April 2015, http://mec.mo.gov/EthicsWeb/Compliance/Compliance_CASearch.aspx
Bill McClellan, “Two state reps, two identical license plates, 1 irked driver,” St. Louis Post-Dispatch, 8 December 2013, http://www.stltoday.com/news/local/columns/bill-mcclellan/mcclellan-two-state-reps-two-identical-license-plates-irked-driver/article_56400301-5e32-5fc1-bb0c-76033a3b0e91.html</t>
  </si>
  <si>
    <t>The section of the Texas Government Code that defines the duties of the Secretary of the State does not address potential political interference.  Article 4 of the Texas Constitution, which authorizes the Secretary of State as one of the six entities of the executive branch, also does not contain an expressed prohibition against political interference: “There shall be a Secretary of State, who shall be appointed by the Governor, by and with the advice and consent of the Senate, and who shall continue in office during the term of service of the Governor.”  
Nor does the section of the Texas Election Code which identifies the Secretary of State as “the chief election officer of the state” and requires the office to maintain “adequate staff” to carry out those duties. The law does not contain language that protects senior staff from arbitrary dismissal or transfer.</t>
  </si>
  <si>
    <t>Washington has no specific statute, policy, or regulation regarding the use of placement agents, including registration and disclosures. And according to the state investment board, Washington effectively does not use placement agents to secure contracts with investment funds. The state does sign contracts with fund managers that list the fee schedules, but the actual figures are blacked out in public disclosure forms as proprietary information.</t>
  </si>
  <si>
    <t>There are no records because placement agents are not used. “I can’t remember the last time a placement agent has been involved, and I’ve been in this job since 1989,” said Craig Slaughter, director of the West Virginia Investment Management Board.</t>
  </si>
  <si>
    <t>Bob M. Dearing - Copiah-Lincoln Community College faculty member and former state senator: e-mailed answers to questions March 24, 2015
Mississippi Ethics Commission Executive Director Tom Hood: e-mailed answers to questions - March 30, 2015
Government reporter Emily Le Coz of The Clarion-Ledger: answers to questions e-mailed March 27, 2015
Elizabeth Crowell - lobbyist for Common Cause Mississippi: e-mailed answers to questions April 17, 2015</t>
  </si>
  <si>
    <t>Those disclosures are not public information. The disclosures for investment firms and placement agents do demand detailed information, including who the agent works for, services and compensation.</t>
  </si>
  <si>
    <t>Vicky Manning, lobbyist liaison, The Alabama Ethics Commission, May 14, 2015, telephone interview.
Hugh Evans, general counsel, The Alabama Ethics Commission, May 14, 2015, telephone interview.
Mike Cason, al.com, state government reporter, April 12, 2015, telephone interview. 
“2015 Registered Lobbyist List,” The Alabama Ethics Commission, updated daily. https://ethics-form.alabama.gov/entity/FileUploader/RegisteredLobbyist/WebDataLobbyistsPDF_2010.aspx, accessed May 15, 2015.
“Principal’s Statement for Lobbyist Registration,” The Alabama Ethics Commission, undated.  http://ethics.alabama.gov/forms/2010/PrinStatementLobbyReg.pdf, accessed May 15, 2015.
“Lobbyist Registration Statement,” The Alabama Ethics Commission, undated. http://ethics.alabama.gov/forms/2010/Reg_Form_Lobbyist_Principal_2010.pdf, accessed May 15, 2015.
Mike Hubbard indictment, Lee County Grand Jury, Oct. 17, 2014,   http://www.scribd.com/doc/243731850/Mike-Hubbard-Indictment, accessed July 4, 2015.</t>
  </si>
  <si>
    <t>Both the Secretary of State and the Coordinator of Elections under him have been in office since 2009. But that is because of the Republican makeup of the legislature. The two of them replaced Democrats because the Democratically controlled legislature at the time appointed a Democrat as Secretary of State. 
 And while technically the office is not changing after “every election,” it is subject to whichever party controls the legislature. The workers in the Division of Elections are at-will and do not have civil service protections because they are not employed under the executive branch, said Adam Ghassemi, a spokesman for the Secretary of State. The office, he said, is considered under the legislative branch,
 The Division of Elections, which includes the Coordinator of Elections and the state Election Commission, is under the Secretary of State. The Secretary of State is a Constitutional Officer elected by the General Assembly to serve a four-year term. § 8-3-101
 The Coordinator of Elections is appointed by the Secretary of State and “shall serve at the pleasure of the secretary of state and for such compensation as the secretary of state determines.” The law also says the Coordinator of Elections is the “chief administrative election officer of the state.” Tenn. Code Ann. § 2-11-201</t>
  </si>
  <si>
    <t xml:space="preserve">The Personnel Appeals Board is not designed to initiate its own investigations, but to hear complaints and conduct hearings brought by aggrieved civil servants. But it's not empowered to sanction anyone.
When it does hear cases, it is empowered to rule for or against the employee; if it rules in favor of an employee who is demoted, for instance, it could order the employee be reinstated to his or her former job. There have, however, been no investigations conducted by the Board during the study period as no complaints received rose to the level of requiring investigation. </t>
  </si>
  <si>
    <t>Disclosures aren't an issue because Vermont doesn't work with placement agents.</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</si>
  <si>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"Cylvia Hayes: Room service charges, arranged travel among records released by Kitzhaber's office"  by Nick Budnick (The Oregonian, 12/30/14) 
http://www.oregonlive.com/politics/index.ssf/2014/12/cylvia_hayes_new_records_show.html
"First Lady Inc." by Nigel Jaquiss (Willamette Week, 10/8/14) 
http://www.wweek.com/portland/article-23203-first_lady_inc.html
"State announced $150,000 contract to wife of key Kitzhaber advisor before competitive bidding" by Nick Budnick (The Oregonian, 10/21/14) 
http://www.oregonlive.com/politics/index.ssf/2014/10/state_announced_150000_contrac.html
"FBI is investigating Oregon First Lady Cylvia Hayes" by Nigel Jaquess (Willamette Week, Jan. 9, 2015)
http://www.wweek.com/portland/blog-preview-32673-fbi-is-investigating-oregon-first-lady-cylvia-hayes.html
"Kitzhaber's Office Bent State Ethics Standards to suit First Lady Cylvia Hayes, records show" by Nigel Jaquiss, Oct. 13, 2014.
http://www.wweek.com/portland/blog-32307-kitzhabers_office_bent_state_ethics_standards_to_suit_first_lady_cylvia_hayes_records_show.html
"Parking Violation" by Nigel Jaquiss (Willamette Week, Jan. 8, 2015)
http://www.wweek.com/portland/article-21734-parking_violation.html</t>
  </si>
  <si>
    <t xml:space="preserve">The Civil Service Commission is primarily complaint-driven. Cases in which it might initiate investigations on its own occur only if its staff finds something amiss during its review of the hiring process for each hire. The agency does not have the resources to conduct random checks to discover potential violations, according to its staff. </t>
  </si>
  <si>
    <t>Gary Goldsmith, Minnesota Campaign Finance and Public Disclosure Board, Executive Director, 4 March 2015, St. Paul, Minnesota, in-person interview.
Legislative Ethics Information Brief, Research Department, Minnesota House of Representatives, November 2010, http://www.house.leg.state.mn.us/hrd/pubs/legethic.pdf
Publicly funded Iron Range board is deep into DFL politics, policy, Jennifer Bjorhus, Star Tribune, 28 February 2015, http://www.startribune.com/politics/statelocal/294520931.html?page=1&amp;c=y
Laws governing Iron Range loans are 'sketchy,' watchdog says, Jennifer Bjorhus, Star Tribune, 3 March 2015, http://www.startribune.com/politics/statelocal/294939191.html
GOP senators file complaint over Mark Ritchie’s voting amendment actions, James Nord, 4 October 2012, http://www.minnpost.com/politics-policy/2012/10/gop-senators-file-complaint-over-mark-ritchie-s-voting-amendment-actions</t>
  </si>
  <si>
    <t>Michael McNutt, press secretary for Gov. Mary Fallin, emailed interview questions 2/2/15
"Todd Lamb: On the Road," Oklahoma Watch article by M. Scott Carter, 3/17/15. 
http://oklahomawatch.org/2015/03/17/todd-lamb-on-the-road-again/ 
Wayne Greene, editorial pages editor for Tulsa World and former senior political writer, in-person interview 1/28/15, 2 p.m. 
"Oklahoma legislator wants to limit aircraft use by state officials," 1/12/13 Tulsa World article by Barbara Hoberock. 
http://www.tulsaworld.com/news/government/oklahoma-legislator-wants-to-limit-state-aircraft-use-by-elected/article_8a4f4d90-42c1-5fcc-863c-cba4f229bd22.html</t>
  </si>
  <si>
    <t>Generally, paid lobbyists register with the Wyoming Secretary of State’s Office. “Lobbying” is not very well defined in Wyoming statute, however. While the majority of people who are paid to lobby register as lobbyists, not everyone considers himself or herself attempting "to influence legislature." 
According to longtime League of Women Voters of Wyoming lobbyist Marguerite Herman, a few years ago a group of advocates from the Wyoming Liberty Group in Cheyenne during the legislative session refused to register as lobbyists. They said they were educating the legislators and not influencing them, Herman said. "It was a big dispute."
That instance is an outlier, though, said Dan Neal, retired director of the Equality State Policy Center. Nearly all lobbyists register, he said. “Wyoming lobbying rules are very lax and people are expected to self-police,” he said. “It’s an honor system.”
---
Peer Reviewer Comment: Disagree. Instead 50
The note about the Wyoming Liberty Group indicates that "most but not all" who are paid to lobby register as such.</t>
  </si>
  <si>
    <t>Nick Ciaramitaro, former state representative, Michigan legislative director, American Federation of State, County and Municipal Employees, phone interview, June 29, 2015                      
MIRS News Service, Jan. 7, 2015, "Courser Clashing With House Over Office Renovations"                                                           
http://mirsnews.com/capsule.php?gid=4495#41891
Steve Bieda, state senator, attorney, phone interviews, March, April and June 2015</t>
  </si>
  <si>
    <t>Catherine Turcer, policy analyst, Common Cause-Ohio, Columbus, 1-28-15 email 
Dennis R. Hetzel, executive director, Ohio Newspaper Association, Columbus, 2-15-15 email 
Executive order 2011-03K: http://www.scribd.com/doc/47412465/EO-2011-03K 
Gov. Ted Strickland a stickler about ethics rules, Christine Jindra, Cleveland Plain Dealer, Sept. 21, 2008: http://blog.cleveland.com/openers/2008/09/gifts.html 
Financial disclosure statements for Govs. John Kasich, Ted Strickland (not online)</t>
  </si>
  <si>
    <t>In South Dakota, the Secretary of State is elected.
The staff members in the secretary of state's office who assist the State Board of Elections are not civil servants. They are specifically exempted from the civil service.
The terms on the State Board of Elections are established in South Dakota Codified Law 12-1-5: Whomever holds the office of secretary of state is on the board for as long as the person holds the office. All other board members serve four-year terms.</t>
  </si>
  <si>
    <t>Don Morrison, executive director of the Dakota Resource Council, an environmental watchdog group, interviewed by phone from Bismarck, N.D., Feb. 10, 2015.
Dustin Gawrylow, editor of North Dakota Watchdog Network, a conservative website, email, Feb. 12, 2015.
Mac Schneider, Democratic state senator from Grand Forks, N.D., and minority leader, email, Feb. 13, 2015.
Chad Nodland, editor of North Decoder, a liberal political blog, interviewed by phone from Bismarck, N.D., Feb. 16, 2015.
Rob Port, editor of Say Anything Blog, a conservative political blog, interviewed by phone from Minot, N.D., Feb. 18,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Dale Wetzel, Department of Public Instruction spokesman, “Kirsten Baesler Statement On Feb. 15, 2015, Domestic Incident,” email to The Forum of Fargo-Moorhead, Feb. 15, 2015, email obtained from The Forum Feb. 19, 2015.</t>
  </si>
  <si>
    <t>While commissioners are forbidden from political involvement of any kind, there is nothing in the law that specifically shields them from political influence or protects senior staff from arbitrary dismissal.
However, most of the main staff of the S.C. Election Commission have been on the job a long time. Executive Director Marci Andino has been with the commission for 28 years, and Director of Administration &amp; Finance Janet Reynolds has been there for 27 years. Director of Voter Services Howard Snider has served with the commission for three years, and Public Information Director Chris Whitmire has been there for ten years.</t>
  </si>
  <si>
    <t>Interview, Pam Wilmot, Executive Director, Common Cause, Massachusetts, Boston, MA, Jan. 30, 2015, by email and telephone 
Interview, Deidre Cummings, Legislative Director, MassPIRG, Boston, MA, Feb. 2, 2015, by email and telephone
All sources accessed on Jan. 30, Feb. 2, and Feb. 19, 2015
Under cloud, Worcester Democrat Fresolo resigns House seat, Michael Levenson, Reporter, Boston Globe, Boston, MA, May 22, 2013
http://www.bostonglobe.com/metro/2013/05/22/worcester-lawmaker-resigns-amid-ethics-investigation/7ftnXQxSnAHB1kdRovwtsO/story.html
Ex-state Rep. John Fresolo bows out of running in 16th Worcester District, Walter Bird Jr., Reporter, Worcester Magazine, Worcester, MA, May 16, 2014
http://worcestermag.com/2014/04/16/ex-state-rep-john-fresolo-bows-running-16th-worcester-district/22542
Amid Ethics Probe, John Fresolo resigns from House, John J. Monahan, Reporter, Worcester Telegram, Worcester MA, May 22, 2013
http://www.telegram.com/article/20130522/NEWS/130529880&amp;Template=printart</t>
  </si>
  <si>
    <t>In Oklahoma, judges in the lower district courts are elected by popular vote, a procedure is outlined in Article 7, section 9, of the state Constitution. 
For the three statewide courts, the Judicial Nominating Commission sends names of candidates to the governor, who appoints the judges: "The Commission shall have jurisdiction to determine whether the qualifications of nominees to hold Judicial Office have been met."
The commission's members are selected by the governor, the state bar association, the House speaker and the Senate pro tempore. Voters in Oklahoma then decide whether to retain the judges on a retention ballot when their terms expire.
Under District Court rules, the district court judges hire and review for openings and appoint special judges. 
There are eligibility requirements spelled out, though according to this, it’s in the form of a 1984 Attorney General’s opinion:
To be appointed to the office of Justice of the Oklahoma Supreme Court or Judge of the Oklahoma Court of Criminal Appeals, an individual must be at least 30 years old; a qualified elector of the judicial district applicable, as opposed to a registered voter, for one year immediately prior to his or her appointment; and a licensed practicing attorney or judge of a court of record, or both, in Oklahoma for five years preceding his/her appointment.
To be appointed to the office of Judge of the Court of Civil Appeals or District Judge,  candidates must be a licensed practicing attorney or judge of a court of record or both, in Oklahoma four years preceding his/her appointment. For the office of Associate District Judge, the requirement is two years as a licensed practicing attorney or judge for two years preceding his or her appointment.</t>
  </si>
  <si>
    <t>The Secretary of State is an elected position that is chosen every four years. Senior deputies are appointed by and serve at the pleasure of the secretary of state and are not protected civil servants.
The Board of Elections consists of 7 members, all appointed by the governor to 9-year terms. Every two years, the board shall elect two of its members to serve as chairperson and vice chairperson. The board appoints a fulltime secretary and other staff, who are not protected civil servants. The General Assembly determines the annual appropriation to fund the board’s operations.</t>
  </si>
  <si>
    <t xml:space="preserve">While much of the work by the ethics agencies are complaint driven, they do not have to wait for someone to bring a complaint but can begin investigations and sanction offenders themselves. The law allows for investigations and sanctions, although the sanctioning agency is not necessarily the investigating agency. For instance, the Commission on Judicial Disabilities can issue reprimands, but anything more is handled by the state's high court the Court of Appeals. In the legislature, censure and sanction are handled by the full House and/or the full Senate, based on the recommendations of the committee. The state ethics commission, which manages ethics for the executive branch, can issue fines.
On the Ethics Commission website is a up-to-date list of the results of investigations, sanctions, and details about offenders. However, while an investigation is underway, the details are not made public.
The state ethics law is administered by the branch of government a particular violation might pertain to.
This title shall be administered and implemented by:
(1) the Joint Ethics Committee, acting as an advisory body as to the application of Subtitle 5 of this title to members of the General Assembly;
(2) the Commission on Judicial Disabilities or another body designated by the Court of Appeals, acting as an advisory body as to the application of Subtitles 5 and 6 of this title to State officials of the Judicial Branch; and
(3) in all other matters, the Ethics Commission.
The Commission on Judicial Disabilities has the right under the Maryland Rules, which have the force of law, to conduct investigations, impose sanctions and recommend further action by a reviewing court, the Court of Appeals.
The Joint Committee on Legislative Ethics formed in 1972 (Chapter 5, Acts of 1972). The Committee renders advisory opinions and promulgates rules of legislative ethics with respect to conflicts of interest governing members of the General Assembly. These rules apply year-round. It can recommend sanctions, which are then handled by the full House and Senate. </t>
  </si>
  <si>
    <t>Jonathan Wayne, Executive Director, Maine Ethics Commission, 20 January 2015, Augusta, Maine, in person interview.
BJ McAllister, Maine Citizens for Clean Elections, Program Director, 16 January 2015, Brunswick, Maine, in person interview.
Beth Ashcroft, Director, Office of Program Evaluation and Government Accountability, 26 February 2015, in person interview.</t>
  </si>
  <si>
    <t>No such law exists.
 Ohio has no type of independent confirmation process for judges. State bar associations often conduct their own evaluations, but they are merely informative and have no legal effect. There are, however, some legally mandated professional qualifications for some judges: Supreme Court justices must have practiced law for at least six years in Ohio or have been a judge in any state. Judges cannot seek another elected term once they turn 70. Since judges are elected and thus usually have political opposition, and most bar associations pay attention to judicial candidates, the chances of an unqualified judge winning a spot on the bench are low."</t>
  </si>
  <si>
    <t xml:space="preserve">Interview with Michael Dresser, Baltimore Sun reporter, 3/21/14;
Interview with Jennifer Bevan-Dangel, exe dir, Common Cause, 2/24/15,
Interview with Dea Daly, Ethics Advisor, Maryland Department of Legislative Services by telephone 3/27/15
Ousted Tiffany Alston seeks old house seat, Baltimore Sun, 2/25/14 http://articles.baltimoresun.com/2014-02-25/news/bal-ousted-delegate-tiffany-alston-seeks-old-house-seat-20140225_1_tiffany-alston-county-delegate-old-house-seat;
 </t>
  </si>
  <si>
    <t>The Maine Commission on Governmental Ethics and Election Practices has the power to independently initiate investigations into any “apparent violations” of legislative ethics, election practices, including “requirements for campaign reports and campaign financing,” and lobbyist activities. 1 § 1008.
 It also has a mandate to sanction offenders for specific violations within its purview.
 For example, penalties may be assessed when a legislator or lobbyist fails to file a disclosure of income sources statement “within 15 days of having been notified by the commission.” 1 § 1016-F. 
 Penalties may also be assessed for false accusations of conflicts of interest (see 1 § 1020) and fines may be levied for the violation of the “waiting period” required of a legislator before “engaging in lobbying activities.” 1 § 1024
 This power also extends to a broad array of political finance violations. 21-A § 1004-A.
 Only the legislative branch is under the authority of the Maine Commission on Governmental Ethics and Election Practices; the executive and judicial branches are outside of its purview.</t>
  </si>
  <si>
    <t>Robert Scott, Public Affairs Research Council of Louisiana, in-person interview, Feb. 19, 2015.
Daryl Purpera, Louisiana Legislative Auditor, in-person interview, Feb. 19, 2015.
Barry Erwin, CABL, in-person interview, Feb. 19, 2015.
Lawmakers will continue giving Tulane scholarships, Koran Addo, The Advocate, April 9, 2014.
http://theadvocate.com/home/8852737-125/lawmakers-will-continue-giving-tulane</t>
  </si>
  <si>
    <t xml:space="preserve">Whereas the Secretary of State is elected independently directly by the people, there is no law protecting the higher echelons of the Secretary of State's office to be civil servants and therefore immune to arbitrary dismissal.  They are at will employees and can be fired after a new Secretary of State is elected to office. </t>
  </si>
  <si>
    <t>Oklahoma's law establishes an election board composed of three members and two alternate members. The board's members and alternates are appointed to four-year terms by the Governor, "from lists provided by the political parties with the largest and second largest numbers of registered voters, with the advice and consent of the State Senate."
Administration of the office is the responsibility of the Secretary of the State Election Board, who also serves as Secretary of the State Senate. The Secretary of the State Election Board has "general supervisory authority over county election boards."
Because of the way Oklahoma's law is written, both major state political parties play a role in choosing the board's members and leadership. 
The members of the state election board are not classified as civil servants. If you’re referring to whether there staff are considered “classified” employees under the Oklahoma Merit Protection commission, not all are. 
The statute governing the election board only specifies: “The Secretary shall have the authority to employ and fix the salaries and duties of such personnel as may be necessary to perform the duties of the State Election Board.” There’s no reference to whether they are considered civil servants.</t>
  </si>
  <si>
    <t>John Schaaf, Kentucky Legislative Branch Ethics Commission, assistant director and general counsel, 31 December 2014, Frankfort, Kentucky, phone interview.
Mitchel Denham, Kentucky Attorney General's office, assistant deputy attorney general of the criminal division and special prosecutors, 14 January 2015, Frankfort, phone interview.
Tom Loftus, Louisville Courier-Journal, Frankfort bureau chief, 21 January 2015, Frankfort, Kentucky, phone interview.
John Cheves, Lexington Herald-Leader, accountability reporter, 23 January 2015, Lexington, Kentucky, phone interview. 
Damon Thayer, Kentucky state Senate, Republican Senate floor leader, 23 January 2015, Frankfort, Kentucky, in-person interview.
Annual Report 2012-2013, Kentucky Legislative Ethics Commission, no date http://klec.ky.gov/Reports/Pages/Annual-Reports.aspx accessed 23 January 2015.
Lawmakers' pay disparity prompts review, Tom Loftus, Louisville Courier-Journal, 30 May 2014, http://www.courier-journal.com/story/news/politics/ky-legislature/2014/05/30/lawmakers-pay-disparity-prompts-review/9791287/ accessed 24 January 2015.</t>
  </si>
  <si>
    <t>Phone interview March 12, 2015, with Francis De Luca, president of Civitas Institute and member of the state ethics commission. 
Phone interview Feb. 28, 2015, with Bob Hall, executive director of Democracy North Carolina. 
Phone interview Feb. 25, 2015, with Jane Pinsky, director of NC Coalition for Lobbying and Government Reform.
NC Ethics Commission Annual Report for 2014</t>
  </si>
  <si>
    <t>The secretary of state is a partisan elected statewide office. There is no protection for senior staffers to continue from administration to administration; in fact, the new secretary of state typically brings in a new team of assistants - especially if there is a change of political party involved - although lower-level workers are usually left untouched.</t>
  </si>
  <si>
    <t xml:space="preserve">The State Auditor is an elected position. The Legislative Auditor General does not have merit protection and works at the will and pleasure of the Legislature.
There is no specific law protecting audit agencies from political interference. Some career service employees working in these offices may have some protection from political interference, but all are at will employees.
In practice, leadership of audit entities may be immune from political interference, but not political influence.  </t>
  </si>
  <si>
    <t>The State Personnel Board of Review primarily deals with disciplinary matters of more than five days, and acts on the filings presented to it. The law does say that if the board suspects an appointing authority or supervisor has committed a violation, then it "shall make an investigation, and if it finds that a violation of this chapter, or the intent and spirit of this chapter has occurred, it shall make a report to the governor." According to the statistics provided by the Board, in (FY) 2013, 13 Investigation requests were filed with the State Personnel Board of Review under this section. In 2014, the number was 8, and all of these cases were investigated.</t>
  </si>
  <si>
    <t>North Dakota law says that most state judges are elected by the people and must be qualified to practice law in the state to serve as judge.
In the case of an unexpected vacancy, the governor may appoint from a list of qualified nominees provided by a nine-member committee, only a third of whom are appointed by him.
The election of state district judges is required under North Dakota Century Code Section 27-05-02. The election of supreme court justices is required by the North Dakota Constitution Article VI Section 7. There is usually no appellate court between the district level and the supreme court.
 However, a temporary appellate court may be created between now and Jan. 1, 2016, if the supreme court finds itself handling more than 250 cases within 12 months, according to Century Code Section 27-02.1-01. Judges in the appeals court are current or retired district judges reassigned by the supreme court, according to Century Code Section 27-02.1-02.
If a district judge or a supreme court justice were to retire and a replacement is elected, that replacement must be "learned in the law, and shall possess any additional qualifications prescribed by law," according to North Dakota Constitution Article VI Section 10. According to Century Code Section 27-11-01, for a judge to qualify to sit on the bench, he or she must have a license to practice law from the state board of law examiners and a certificate of admission to the bar from the state supreme court.
The state board of law examiners is made up of three to five members appointed by the state supreme court from a list of nominees provided by the state bar association, according to Century Code Section 27-11-06.
If a district judge were to vacate his or her seat unexpectedly, the supreme court may decide whether the judgeship is still needed in that district or it may ask the governor to make an appointment from a list of nominees provided by a judicial nominating committee, according to Century Code Section 27-05-02.1.
If a supreme court justice were to vacate his or her seat unexpectedly, the governor may appoint a new justice from a list of candidates provided by a judicial nominating committee, according to state Constitution Article VI Section 13.
Such a committee will be made up of nine members, with the governor, the chief justice and the president of the state bar association appointing three members each, according to Century Code Section 27-25-02. The committee’s task is to seek out qualified candidates, as required by Century Code Section 27-25-05, and submit to the governor a list of two to seven candidates, as required by Century Code Section 27-25-03. The governor may appoint someone from the list, ask for another list or call an election, as provided in Century Code Section 27-25-04.</t>
  </si>
  <si>
    <t xml:space="preserve">In the past two years, state employees have appealed disciplinary actions or firings 10 times, according to Human Resources Management Services, which refers these appeals to the Office of Administrative Hearing. OAH’s administrative-law judges have not sided with employees on any of those occasions, so no sanctions have been imposed (though they could have been).
The OAH director says his staff does have enough people to handle these cases and an official with the union representing state employees says he believes all appeals are addressed in a timely fashion.
The Office of Administrative Hearing appears to investigate when a state employee complains to OAH about being treated unfairly by his employer. </t>
  </si>
  <si>
    <t xml:space="preserve">William Eimicke, Columbia University, Professor of International and Public Affairs, Feb. 3, 2015, New York, phone; 
Susan Lerner, Common Cause New York, Executive Director, Feb. 25, 2015, New York, phone; 
Pushing Ethics Reform, Cuomo Wants Lawmakers to Reveal Income or Lose It, Alexander Burns and Susanne Craig, New York Times, Feb. 2, 2015, http://www.nytimes.com/2015/02/03/nyregion/cuomo-seeks-ethics-reform-after-sheldon-silver-arrest.html?partner=rss&amp;emc=rss&amp;_r=2
Joseph Spector, "Facing criticism, Cuomo defends Start-up NY," Press and Sun Bulletin, April 22, 2015, http://www.pressconnects.com/story/news/politics/2015/04/22/cuomo-defends-startup-ny/26197037/  </t>
  </si>
  <si>
    <t>The secretary of state is an elected office, according to North Dakota Constitution Article V Section 2. He's therefore protected from interference. The secretary may appoint a deputy secretary of state, according to North Dakota Century Code Section 44-03-01. The deputy, as the secretary of state’s principal assistant, is not protected by civil service laws, and neither is the secretary of state’s private secretary, according to Century Code Section 54-44.3-20(1). 
The secretary of state’s staff, however, are state employees protected from arbitrary dismissal by the Century Code Section 54-44.3-12, which requires “fair and equitable treatment” of employees by the state human resources director. Century Code Section 54-44.3-12.2 provides for an appeals process when employees feel they are not treated fairly or equitably. Among those considered state employees is the director of the secretary of state’s elections unit.</t>
  </si>
  <si>
    <t>State employees generally have to initiate a grievance, although the law does permit the Office of Administrative Hearings to initiate a case. This happens usually in the context of civil rights violations.  But non-political appointees do have a mechanism to protest grievances. Here is a case where a woman claimed she was unfairly suspended because of pregnancy. The case went before an administrative law judge who ruled against her. http://www.ncoah.com/hearings/decisions/osp/12%20OSP%2008548.pdf
By all accounts, the process is driven by complaints from employees, not initiated by the Office of Administrative Hearings. Aggrieved workers must go through a process, first filing a complaint with their supervisor or HR. If the matter still isn’t settled it can go to the Office of Administrative Hearings. There are scores of these cases every year with results depend case by case, and rulings are about 75 percent in favor of the employing agency and 25 percent in favor of the employee. This applies to the time period covered.</t>
  </si>
  <si>
    <t>Carol Williams, executive director of the Governmental Ethics Commission, telephone interivew Feb. 18, 2015                                                                                                            
Former state Rep. Nile Dillmore, telephone interview Feb. 19, 2015                                  
Dale Goter, lobbyist for the city of Wichita, telephone interview April 17, 2015 
dolores Furtado, past president Kansas League of Women Voters, telephone interview May 14, 2015          
State Rep. Jim Ward, telephone interview May 10, 2015           
Kansas Register, March 12, 2015: http://www.kssos.org/pubs/register/2015/Vol_34_No_11_March_12_2015_pages_205-220.pdf</t>
  </si>
  <si>
    <t>Josh Margolin, ABC News reporter and former statehouse reporter for The Star-Ledger, 2/8/15 interview. 
Star-Ledger Editorial Page editor Tom Moran, 216/15 interview.
Chris Christie Shows Fondness for Luxury Benefits When Others Pay the Bill, By KATE ZERNIKE and MICHAEL BARBARO, New York Times, FEB. 2, 2015: http://www.nytimes.com/2015/02/03/nyregion/in-christies-career-a-fondness-forluxe-benefits-when-others-pay-the-bills.html?hp&amp;action=click&amp;pgtype=Homepage&amp;module=first-column-region&amp;region=top-news&amp;WT.nav=top-news&amp;_r=0</t>
  </si>
  <si>
    <t xml:space="preserve">Leadership of the elections board, including the executive director,  can change after every election according to the governor's choosing.  The board selects the executive director. Other employees cannot be dismissed as the result of an election. The only staff member who can change as the result of an election is the executive director.  Many other senior staff members are long-serving. </t>
  </si>
  <si>
    <t>Julie Ann Grimm, Santa Fe Reporter, editor, 3 April 2015, via phone.
Rob Nikolewski, Watchdog.org, former state capitol reporter, 10 April 2015, via phone.
Gov.'s top aide charged personal purchases to state, Thomas J. Cole, the Albuquerque Journal, 25 April 2014, 
http://www.abqjournal.com/389489/news/govs-top-aide-charged-personal-purchases-to-state.html
Administration defends chief of staff after use of state card, Steve Terrell, The Santa Fe New Mexcian, 25 April 2014, http://www.santafenewmexican.com/news/local_news/administration-defends-chief-of-staff-after-use-of-state-card/article_e43110cd-c879-5837-8490-d943834b81af.html</t>
  </si>
  <si>
    <t>Because there are no agents involved, disclosure is not made and would not likely be made because the system is exempt from transparency laws.</t>
  </si>
  <si>
    <t>Dan Tuohy, New Hampshire Union Leader, senior political reporter, Feb. 4, 2015, Lowell, Mass., phone 
Annmarie Timmins, Concord Monitor, courts and state house reporter 1994-2014 (approximately), Feb. 6, 2015, Lowell, Mass., phone
Charles Arlinghaus, The Josiah Bartlett Center for Public Policy, president, January 22, 2015, Lowell, Mass., phone 
Joseph DiBrigida, Executive Branch Ethics Committee, chairman, January 29, 2015 Lowell, Mass., phone
Some NH Commissioners keep state cars, some lose them, Grant Bosse, The Josiah Bartlett Center for Public Policy, Dec 23, 2011
http://www.jbartlett.org/some-nh-commissioners-
keep-state-cars-some-lose-them
Report state vehicle abuse website, state of New Hampshire, accessed Jan. 15-21, 2015
http://www.nh.gov/vehicles.html</t>
  </si>
  <si>
    <t>The Civil Service Commission routinely investigates and rules on grievances by state employees, although most issues brought to the commission deal with relatively routine requests relating to job classifications, re-employment and leaves of absence. 
 No documented cases of Civil Service Commission investigations were found, although The New York Times reported in January 2015 that a fired prison guard was considering whether to appeal his dismissal to the commission.
 The commission does not reveal disciplinary measures or the nature of its investigations. Most supervisor grievances and firings are handled at the agency level, sometimes with an arbitrator, according to Edward Walsh of the Civil Service Department.</t>
  </si>
  <si>
    <t>State employees who are covered by collective bargaining agreements almost always initiate a complaint by filing a grievance with their union. That process involves negotiation with the employees' agencies at every step. 
Employees may appeal a disciplinary action to the State Personnel Board through a formalized hearing process. The employee and the agency or department each submit motions, depositions, evidence and the like to a hearing officer who is employed by the state but expected to remain neutral. The hearing officer can impose penalties as stiff as ruling for the employee if the department doesn't respond in time, but there are no monetary penalties involved.</t>
  </si>
  <si>
    <t xml:space="preserve">In North Carolina,  judges are elected. Anyone who has a law degree and has passed the state bar and is a lawyer in good standing can run for judge. There is no law establishing an independent entity to review candidates' qualifications. There is no government body that vets judges or candidates for judgeships. For the Supreme Court, Superior Court and Court of Appeals you just need to be a "learned in the law" and under age 72. For district courts you also must be a resident of the district. There are exceptions to elections for filling vacancies until the next election and for appointment of special Superior Court Judges in which the governor can appoint judges.  The governor can pick names from lists submitted by local bars, but he does not have to choose anyone on the list. </t>
  </si>
  <si>
    <t>Frank Daley, executive director, Nebraska Accountability and Disclosure Commission, phone interview, March 19, 2015. 
Kearney Hub, J.L. Schmidt, "Fine for NU presidency mess wraps up Heineman’s run," March 18, 2015; 
http://www.kearneyhub.com/opinions/kearneyview/fine-for-nu-presidency-mess-wraps-up-heineman-s-run/article_7210943a-cd8c-11e4-81b9-478296b608c2.html
Nebraska Accountability and Disclosure Commission, enforcement actions, accessed April 27, 2015; 
http://www.nadc.nebraska.gov/pdf/Enforcement/14-09.pdf</t>
  </si>
  <si>
    <t>Placement agents do not make disclosures in South Dakota.
 Officials involved with the management of the South Dakota Investment Council and South Dakota Retirement System say placement agents are typically not used; therefore, they do not see a need for any disclosures from placement agents. Placement agents are not banned; they are just not used often in the regular course of business, because most of the Investment Council’s work is handled in-house.</t>
  </si>
  <si>
    <t>Interview 1/19/15 with Sandi Chereb, Las Vegas Review-Journal political reporter, Carson City.
Interview 1/19/15 with Barry Smith, executive director, Nevada Press Association, Carson City.
"Judicial candidate resigns from Nevada ethics commission," Reno Gazette-Journal article, 10/6/2014, by Emerson Marcus.
 http://www.rgj.com/story/news/2014/10/06/judicial-candidate-resigns-nevada-ethics-commission/16813851/</t>
  </si>
  <si>
    <t>Provisions of the West Virginia Governmental Ethics Act relating to lobbyists are broad and effectively define all persons who are paid to lobby as being “lobbyists.” There are no known instances of lobbyists who have not registered.
 According to state Ethics Commissioner Rebecca Stepto, lobbyists’ names, phone numbers, areas of interest and employers are published at the beginning of each legislative session; the January 2014 Directory of Registered Lobbyists contained 134 pages. And it generally is the subject of news stories at the beginning of the session. 
 The “lobbyist” definition itself includes any person who is either employed or under contract for economic consideration to communicate – either directly or indirectly – with any state official for the purpose of either promoting, advocating, opposing or otherwise attempting to influence legislation of any type. Under that definition, the chairmen of both the state’s political parties have registered for the first time as lobbyists, according to the Charleston Gazette. 
 Don Smith, lobbyist for WV Press Association, said he’s not aware of any unregistered lobbyists, although he has some concerns. “My biggest concern is that people can lobby so much or in any situation due to social media,” he said. “If you watch during legislative sessions, you can see an awful lot of legislators texting. And that can give certain people incredible power to influence.” Smith’s other concern is that many organizations have strong networks of grassroots supporters who are able to influence legislators when they are at home for a weekend.</t>
  </si>
  <si>
    <t>Jonathan Motl, Commissioner of Political Practices, 5 February 2015, Helena, Montana, Telephone
Charles S. Johnson, Lee Newspapers State Bureau, Bureau Chief, 10 February 2015, Helena, Montana, email
Commissioner of Political Practices, Ethics Complaints, 2015, http://politicalpractices.mt.gov/2recentdecisions/ethics.mcpx
FY 14 and FY 15 Goals and Objectives, Commissioner of Political Practices, 14 June 2014, http://politicalpractices.mt.gov/content/1abouttheagency/GoalsandObjectivesFY14to15
Montana Operations Manual, State Ethics Policy, Last Revised March 2013, https://montana.policytech.com/dotNet/documents/?docid=316&amp;LinkedFromInsertedLink=true&amp;public=true
Montana Appointee Handbook, December 2014, http://svc.mt.gov/gov/boards/docs/MemberHandbook2014.pdf</t>
  </si>
  <si>
    <t xml:space="preserve">No such law exists.
There is no official law mandating professional training for public procurement officials but the Minnesota Department of Administration does offer ongoing, multi-level training for public procurement officials under their agency’s mandate. </t>
  </si>
  <si>
    <t>West Virginia Code 3-8-8(a) prohibits corporate donations to individuals or to parties. Corporate executives and employees may form a political action committee, according to 3-8-8(c)(1), but it is limited to the same $1,000 donation per election. The Secretary of State’s Office further spells out those limitations. There are no limitations, however, on supporting or opposing ballot issues, including constitutional amendments, according to 3-8-12(p).</t>
  </si>
  <si>
    <t>The New Hampshire Personnel Appeals Board regularly initiates investigations in response to grievances brought by public employees over management disciplinary actions, including terminations. In 2013 and 2014, the board reviewed 41 cases.
 The board generally does a thorough job investigating complaints, reviewing internal documents and interviewing the relevant parties. The most common outcome of cases in recent years has been for the appellant to withdraw the complaint before there is a ruling. But in cases where a ruling is issued, the board has more often upheld the disciplinary actions against employees — denied the employee’s appeal — than overruled management. 
 For example, in 2013, the board denied appeals in four cases, resulting in employees being terminated, suspended or issued letters of warning. In two cases that year, the board granted appeals concerning letters of warning. There have been no documented cases in recent years of the board being found to have ruled in error on behalf of a manager or employee.</t>
  </si>
  <si>
    <t>With collective bargaining prohibited for most state employees, Nevada's Personnel Commission and Employee-Management Committee provide important avenues for civil servants to air their grievances and have them resolved.
The two boards are mostly reactive in nature, holding hearings on grievances filed and responding to evidence presented rather than initiating their own investigations. It appears that the boards give thoughtful consideration to the concerns brought by state employees. For example, in three consecutive meetings of the state's Personnel Commission at the end of 2014 and beginning of 2015, the Commission upheld two employees' appeals of the classification of their jobs and denied two others, all after fairly detailed discussions.
Some representatives of labor question the impartiality and effectiveness of the Personnel Commission and Employee-Management Committee. They note that even those Employee-Management Committee members who are appointed to represent workers still ultimately work for the state, and are put in an awkward position when considering whether to rule against their employer. 
"The people on the employee side tend to be more influenced by the management people than vice versa," said Nevada Association of Public Safety Officers Executive Director Richard McCann, who has represented state law enforcement officers before the Committee. "We have had good success in getting the remedies we've sought, and I wouldn't want to indict the entire process. But if there is a weakness, it is that the management side of things tends to be stronger and that's sometimes seen in some of their decisions."
No examples were found of one of the committees imposing penalties or discipline on a supervisor or department during the period of study.</t>
  </si>
  <si>
    <t>Corporations are allowed to give up to $1,900 per election for candidates for governor, port commissioners and judges.
 A limit of $950 per election applies to candidates for Legislature, county executive, mayor and school boards.
 Corporations also can give up to $5,000 per calendar year to nonexempt accounts of state, county and legislative district party committees. There is no limit on contributions to exempt accounts for those party committees, which can be used for voter registration, sample ballots and other restricted purposes.</t>
  </si>
  <si>
    <t>Jimmy Centers, communications director, Office of the Governor of Iowa, Jan. 15, 2015, telephone Interview
Holly Lyons, director, Fiscal Services Division, Iowa Legislative Services Agency, Jan. 14, 2015, telephone Interview
Budget Process in Iowa, Legislative Services Agency, Jan. 13, 2014
https://www.legis.iowa.gov/docs/resources/IowaBudgetProcess.pdf
Appropriation Bill Analysis, Legislative Services Agency, accessed April 7, 2015
https://www.legis.iowa.gov/publications/information/appropriationBillAnalysis
Appropriation Tracker, Legislative Services Agency, accessed April 7, 2015
https://www.legis.iowa.gov/publications/fiscal/appropTracking
Legislation in Senate Appropriations, Iowa Legislature website, accessed April 7, 2015
http://coolice.legis.iowa.gov/Cool-ICE/default.asp?category=billinfo&amp;service=dspldata&amp;var=isco&amp;CFID=2&amp;GA=85
Senate Appropriations Meetings, Iowa Legislature website, accessed April 7, 2015
https://www.legis.iowa.gov/committees/meetings/meetingsListComm?groupID=324&amp;ga=85
House Appropriations Committees, Iowa Legislature website, accessed April 7, 2015
https://www.legis.iowa.gov/committees/meetings/meetingsListComm?groupID=695&amp;ga=86
Legislation in House Appropriations, Iowa Legislature website, accessed April 7, 2015
http://coolice.legis.iowa.gov/Cool-ICE/default.asp?category=billinfo&amp;service=dspldata&amp;var=ihco&amp;CFID=18&amp;GA=85
Health and Human Services Subcommittee Meetings with Minutes, Iowa Legislature website, accessed April 7, 2015  https://www.legis.iowa.gov/committees/meetings/meetingsListComm?groupID=677&amp;ga=86</t>
  </si>
  <si>
    <t>The commissioner of administration shall provide periodic training for relevant state employees to acquaint them with the requirements of the initiative and administrative law related thereto. Each agency shall ensure that at least one employee from that agency attends such training, in accordance with the training schedule to be established by the commissioner.</t>
  </si>
  <si>
    <t>The State Personnel Board conducts full investigations when employees file grievances but does not independently initiate investigations or impose penalties.
 The board ruled on five cases in 2014-15 and seven in 2013-14. Most appeals were of terminations or demotions.</t>
  </si>
  <si>
    <t>Robynn Kuhlmann, University of Central Missouri, 10 April 2015, Warrensburg, MO, interview conducted by phone.
Jason Hancock, Kansas City Star, Kansas City, Missouri, 21 April 2015, interview by phone.
Collin Reischman, The Missouri Times, Jefferson City, Missouri, 24 April 2015, interview by phone.
Scott Holste, press secretary, Office of the Governor, 8 April 2015, Jefferson City, Missouri, interview conducted by email.
Thomas Schweich, Audit of the Office of the Governor, September 2012, accessed 12 April 2015, http://auditor.mo.gov/Repository/Press/2012-95.pdf
Sam Levin, “Audit: Missouri's New $5.6 Million Airplane Used by Gov. Jay Nixon Was Wasteful Purchase,” Riverfront Times, 26 June 2013, http://blogs.riverfronttimes.com/dailyrft/2013/06/missouri_highway_patrol_airplane_jay_nixon.php
Jonathan Shorman, “GOP: Nixon used children's agency funds to pay fees,” Springfield News-Leader, 14 May 2014, http://www.news-leader.com/story/news/politics/2014/05/14/gop-nixon-used-childrens-agency-funds-pay-fees/2139788/
Associated Press, “Missouri Highway Patrol Buys New $5.6M Plane,” CBS St. Louis, 23 January 2013, http://stlouis.cbslocal.com/2013/01/23/missouri-highway-patrol-buys-new-5-6m-plane/</t>
  </si>
  <si>
    <t>No such law exists.
 Maine law does not explicitly require mandatory professional training for all public procurement officials.</t>
  </si>
  <si>
    <t>No such law exists
Kentucky law, including the Model Procurement Code in Kentucky Revised Statutes Chapter 45A, does not specifically require procurement officials to have a certain amount or type of training. 
Kentucky state employees are encouraged to receive job-specific training. And the Kentucky Administrative Regulations Chapter 2, Title 160, establishes a "Kentucky Employee Assistance Program" to help state workers cover training costs. 
In addition, Title 200 of Kentucky Administrative Regulations Chapter 5:302 makes reference to employee training but only to say that the Finance Cabinet Secretary can grant another agency "purchase delegation" if that agency can demonstrate "staff experience and training," according to 200 KAR 5:302(1). And 200 KAR 5:302(2)(i) requires that another agency outside the Finance and Administration Cabinet that conducts small-purchase procurement must disclose "professional purchasing certification or training."</t>
  </si>
  <si>
    <t>Lynn Evans, president, Common Cause Mississippi, April 19, 2015, Jackson, Mississippi, email interview.
Gov. Bryant Approves Sale of State Jet, Governor Phil Bryant website, April 4, 2012. http://www.governorbryant.com/gov-bryant-approves-sale-of-state-jet/
Why Taxpayers Paid for Haley Barbour's Luxury Jet, Michael Scherer, Time Magazine, Mar. 24, 2011.
http://content.time.com/time/nation/article/0,8599,2061118,00.html
Pearl Mall: Symbol of Misplaced Priorities?, R.L. Nave, Jackson Free Press, Nov 14, 2013.
http://www.jacksonfreepress.com/news/2013/nov/14/pearl-mall-symbol-misplaced-priorities/</t>
  </si>
  <si>
    <t>Interview: Niki Kelly, Statehouse reporter, Fort Wayne Journal-Gazette, Jan. 28, 2015, by phone. 
Interview: John Ketzenberger, executive director of the Indiana Fiscal Policy Institute, Feb. 10, 2015, by phone.
Interview: Ray Scheele, political science professor and co-director of the Bowen Center for Public Affairs, Ball State University, Feb. 9, 2015.</t>
  </si>
  <si>
    <t>Gary Goldsmith, Minnesota Campaign Finance and Public Disclosure Board, Executive Director, 4 March 2015, St. Paul, Minnesota, in-person interview.
Rachel E. Stassen-Berger, Capitol bureau chief, Pioneer Press, St. Paul, Minnesota, 4 March 2015, in-person interview.
Audit: Dayton misused plane, Rachel E. Stassen-Berger, Star Tribune, 17 January 2014, http://www.startribune.com/politics/statelocal/240665271.html
Dayton violated law in campaign use of state plane, Rachel E. Stassen-Berger, Star Tribune, 16 January 2014, http://www.startribune.com/politics/statelocal/240514751.html</t>
  </si>
  <si>
    <t>Fiscal Futures Project, Institute of Government and Public Affairs, University of Illinois, March 6, 2015,email interview with David Merriman. 
Fiscal Futures Project,  Institute of Government and Public Affairs, University of Illinois, March 13, 2015, phone interview email interview with David Merriman. .
Office of Management and Budget, Budget Books, accessed March 25, 2015 https://www2.illinois.gov/gov/budget/Pages/BudgetBooks.aspx
The Ledger, Ilinois Comptroller Office, accessed March 25, 2015, http://ledger.illinoiscomptroller.com/
Illinois house passes third version of FY 2015 budget bills, Karen Pierog, Reuters, May 27, 2014</t>
  </si>
  <si>
    <t>Cathy Holland-Smith, budget director, Idaho Legislature, interviewed in her office at the Idaho Capitol, Jan. 19, 2015
Rebecca Boone, Idaho correspondent, Associated Press; Tuesday, Jan. 6, Associated Press office, downtown Boise
Cynthia Sewell, reporter, Idaho Statesman; vice-president, Idaho Press Club; Friday, Jan. 2, 2015, by telephone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t>
  </si>
  <si>
    <t>The Administrative Hearing Commission does not independently initiate investigations but hears cases in an administrative setting after they are brought by the plaintiff. These hearings aim at uncovering evidence to each allegation and are independently initiated. 
It has heard 198 cases since April 2012. The AHC hears cases on a wide variety of subjects, and the conclusions for things like licensing hearings are available to the public, but any case involving personnel decisions is considered sealed and not available to the public.
The Missouri Commission on Human Rights has conducted no investigations of state governmental bodies during the study period.</t>
  </si>
  <si>
    <t xml:space="preserve">While in practice the RSIC forbids the use of placement agents by policy, there is a law regulating their use. "It does say, in our legislation, anybody who contracts to perform a certain function with the investment commission would act as a fiduciary and would have the same responsibilities as the commission members would," said Sam Griswold, board member (and former president) of the StateRetirees Association of South Carolina.
"The commission has a policy – it’s not a law – that basically says we will not use these agents. So we have never used these agents.” However, it's also worth pointing out that State Treasurer Curtis Lofis, who is both a board member of the RSIC as well as its arch-critic, said the only reason there's a placement agent policy at all is because he demanded one,  and that there are kinks in it that still haven't been completely ironed out. His main issue with the policy is that it is overly  complicated – so much so that it’s hard to tell exactly how the policy works, or whether it works at all, mainly because it outlines the use of a practice that is not in place. </t>
  </si>
  <si>
    <t xml:space="preserve">Mark Brewer, attorney, former Michigan Democratic Party chairman, phone interview, March 12                                                                                                                             
John Truscott, press secretary to former governor John Engler, CEO and founder of Truscott-Rossman PR and lobbying firm, Lansing, phone interview, April 13, 2015 
Mlive.com, Oct. 20, 2014, "Feds investigating complaint against resigned Michigan housing director"                                                                                http://www.mlive.com/lansing-14/10/federal_inspector_probes_alleg.html                                     
"Feds probe complaint against ex-Michigan housing chief"  http://www.detroitnews.com/story/news/local/michigan/2014/10/19/feds-probe-complaint-ex-michigan-housing-chief/17590911/       </t>
  </si>
  <si>
    <t>The Mississippi State Personnel Board website displays 213 cases adjudicated by the Employees Appeals Board in the last three years. In one recent case (December, 2014), the board found that Department of Corrections employee Charquetta McKinney was terminated from her position without just cause. The 6-page order ultimately called for McKinney to be reinstated and awarded back pay.
However, President of the Mississippi Alliance of State Employees Brenda Scott said the appeals board doesn’t have a good record of ruling for the employee. In other words, the scales are more often tipped in favor of the state agencies. Out of more than 200 cases taken up by the appeals board from 2012-present, in only 27 cases did the board order for the decision to terminate the state employee be reversed.
Scott said she has also encountered many circumstances where the penalty doesn't fit the infraction, like when a MS Division of Medicaid employee was fired for misrepresenting the number of college hours he had on an application for promotion. "Often times, the workers were instructed by their superior to just give an estimate, and they did.  Many years later they face termination for exactly what they were instructed to do.  Charged with falsification of the application.  A lot of these of these workers had many years of service, one I know had 30 years."</t>
  </si>
  <si>
    <t>Hawaii Appropriations Bill, HB 1700, Hawaii Legislature, 26 June 2014, http://www.capitol.hawaii.gov/session2014/bills/HB1700_.pdf
Budget Comparison Worksheet, Legislative Budget System, accessed 18 January 2015, http://capitol.hawaii.gov/session2014/worksheets/HB1700_HD1_SD1_CD1_Budget_Worksheets.pdf
State Budget Heads to Joint Senate-House Conference Committee, Wayne Yoshioka, Hawaii Public Radio, 27 March 2014, http://hpr2.org/post/state-budget-heads-joint-senate-house-conference-committee
Chad Blair: Why I Hate Conference Committee, Chad Blair, Honolulu Civil Beat, 28 April 2014, http://www.civilbeat.com/2014/04/21923-chad-blair-why-i-hate-conference-committee/
Senators Snip Millions More Off State Budget, Deficit Spending Looms, Nathan Eagle, Honolulu Civil Beat, 28 March 2014, http://www.civilbeat.com/2014/03/21641-senators-snip-millions-more-off-state-budget-deficit-spending-looms/
N. Hawaii groups asking for money, help this legislative session, Carolyn Luckas-Zenk, West Hawaii Today, 10 January 2015, 
http://westhawaiitoday.com/news/local-news/n-hawaii-groups-asking-money-help-legislative-session
Janet Mason, League of Women Voters- Hawaii, legislative chair, Honolulu, Hawaii, 16 January 2015, telephone</t>
  </si>
  <si>
    <t>Unless otherwise noted, all websites accessed on April 20, 21, 2015:   
Interview, Pam Wilmot, Executive Director, Common Cause, Massachusetts, Boston, MA, Jan. 30, 2015, by email and telephone 
State Ethics Commission Agency Decisions by Calendar Year:   http://www.mass.gov/ethics/opinions-and-rulings/rulings-by-calendar-year/; 
Ethics Commission rulings sanctioning municipal, not state, officials for using public resources for personal reasons:  http://www.mass.gov/ethics/opinions-and-rulings/enforcement-matters/enf-section-23/section-23-s-z/; 
Explanation of the investigation process on the Commission's website, accessed on July 1, 2015.   
http://www.mass.gov/ethics/commission-services/complaints/investigations.html</t>
  </si>
  <si>
    <t>Interview with Eileen Canzian, Politics Editor, Baltimore Sun by telephone, 3/17/15;
Interview with Michael Dresser, Baltimore Sun veteran political reporter by telephone 3/21/15.
Interview with Bryan Sears, Daily Record, by telephone 3/15/15
Md. Governor's Travels Cost Taxpayers Thousands of Dollars, December 2014, http://www.nbcwashington.com/news/local/Md-Governors-Martin-OMalley-Travels-Cost-Taxpayers-Thousands-of-Dollars-286716091.html by Scott Mc Farlane</t>
  </si>
  <si>
    <t>Rules and Regulations of the State Investment Commission, tasked to oversee the Employees' Retirement System of Rhode Island, do not allow placement agents and hence, no disclosures exist.</t>
  </si>
  <si>
    <t>The 12-member Commission on Judicial Nomination, authorized by Article 3-A of the New York Judiciary Law, is responsible for reviewing and recommending nominees for the state's highest court, the Court of Appeals. According to commission rules, candidates must meet a range of criteria, "including character, temperament, professional aptitude and experience." The commission forwards a list of finalists to the governor, who chooses one nominee for Senate confirmation.
 Justices in the appellate division, the state's second-tier court system, are chosen by the governor from New York's pool of lower-court (called the supreme court) judges, who are elected by voters in their county. There is no confirmation process for either of the two tiers.</t>
  </si>
  <si>
    <t xml:space="preserve">Oklahoma's pension systems vary on the use of placement agents and their internal policies regarding what these agents are required to disclose. Some of the pension systems may have disclosures/audits/information that would reveal what a placement agent was paid/earned in fees, but in terms of a lobbying disclosure report in Oklahoma, that would not list income. 
Lobbying disclosure forms simply show who the registered lobbyist works for and what topics they may lobby the executive branch for in Oklahoma. 
But some of the pension funds may choose to disclose these additional details to their investors or the Pension Oversight Commission.  
"They're pretty detailed," commission member Gary Jones said. "On boards that have (placement agents), they're very detailed --you can see who the manager is, what they charge, what they get paid, qualifications they have."
A 2014 Request for Proposals for the Oklahoma Fire Pension and Retirement system clearly requires the investment manager to "disclose the identity of each Placement Agent, the fees paid to each Placement Agent, the services performed by each Placement Agent, and if the Placement Agent is registered with the SEC or as a lobbyist," and also to "provide copies of agreements with Placement Agents and resumes of key Placement Agent personnel."
But there does not appear to be a universal policy or practice among all of Oklahoma's pension system regarding placement agents and disclosures.  </t>
  </si>
  <si>
    <t>In-person Interview with James Salzer, Capitol Reporter AJC on 02-13-2015
Phone Interview with Alan Essig, Executive Director, Georgia Budget and Policy Institute on 02-17-2015.
Phone interview with Tom Crawford, Editor of the Capitol Report, February 20, 2015;</t>
  </si>
  <si>
    <t xml:space="preserve">There are no such disclosures. </t>
  </si>
  <si>
    <t>There is no centralized civil service redress mechanism that initiates investigation and imposes penalties on offenders. 
 The Minnesota Bureau of Mediation Services, Minnesota Management &amp; Budget or the individual entity could potentially provide redress support or investigative services related to a violation.
 Most investigations are dealt with first on the individual agency level, which, depending on the agency’s size, could launch an investigation itself or the entity could request that Minnesota Budget &amp; Management/ Minnesota Bureau of Mediation Services provide additional support, said Pollard. Occasionally, an outside firm is hired by MMB to conduct an investigation such as a 2012 investigation into a Minnesota Racing Commission veterinarian. 
 In 2012, an investigator from the firm Everett &amp; Vanderwiel was hired by Minnesota Management and Budget Office to investigate the deputy director Mary Manney and chief veterinarian Dr. Lynn Hovda of the Minnesota Racing Commission. The investigation concerned Hovda’s administration of medication to four horses who showed signs of heat distress. 
 Most infractions are minor and penalties can be imposed in those cases in accordance with the employee’s contract, said Pollard. If the case is more significant, such as a 2014 case of a DNR employee unlawfully accessing records, then criminal penalties could be imposed.
In 2014, a Department of Natural Resources employee was sentenced to two years’ probation after unlawfully accessing private records at his job. He was also required to pay a fine $1,000 and submit to mental health therapy.</t>
  </si>
  <si>
    <t>Randall Chase, Associated Press Delaware correspondent, in-person interview, January 27, 2015;
Jon Offredo, government reporter, The News Journal, delawareonline.com, in-person interview, January 27, 2015;
Gov. Jack Markell's Fiscal Year 2016 budget presentation delivered January 29, 2015, website accessed February 8, 2015: http://new.livestream.com/StateofDelaware/events/3764828; 
Jonathan Starkey"Delaware lawmakers find cash for pet projects", delawareonline.com, 7-21-2014: http://delonline.us/1jRxBt7;</t>
  </si>
  <si>
    <t>Since placement agents are banned by law, in practice none is hired and thus no registry.</t>
  </si>
  <si>
    <t>New York's Board of Elections is comprised of four commissioners appointed by the governor for a term of two years, upon the recommendation of the Legislature. Because of the board's bipartisan makeup, membership is not normally affected by statewide elections, despite the political nature of the panel.
 The body in 2014 added a chief enforcement counsel "to head the division of election law enforcement". That person is appointed by the governor (subject to legislative approval) to a five-year term and can only be removed from office by the governor for reasons specified in state law. The counsel, therefore, has only moderate protection from political interference. The counsel also has sole authority over personnel decisions within the department, and state law requires that hiring decisions "shall be made without regard to political affiliation."</t>
  </si>
  <si>
    <t>Karen Woodall, executive director of the Florida Center for Fiscal and Economic Policy, interviewed by phone April 16, 2015
Kurt Wenner, Vice President of Research at Tax Watch, interviewed by phone April 29, 2015
Make Florida's budget process more transparent, Sun-Sentinel editorial by Representative MArk Pafford, March 13, 2015, http://www.sun-sentinel.com/opinion/commentary/sfl-make-floridas-budget-process-more-transparent-20150313-story.html</t>
  </si>
  <si>
    <t>Phone interview with Spencer Cain, consultant, lobbyist, former longtime state employee in nonpartisan budget offices, Jan. 31, 2015.
"Connecticut legislators lose bipartisan spirit in negotiations for 2-year budget," by the Associated Press, published in the New Haven Register, May 18, 2013. http://www.nhregister.com/general-news/20130518/connecticut-legislators-lose-bipartisan-spirit-in-negotiations-for-2-year-budget
"Governor shedding light on keno idea: Malloy says comments were misconstrued," by Paul Hughes, The (Waterbury) Republican-American, published March 18, 2014, on website of state Sen. Kevin Witkos. http://ctsenaterepublicans.com/2014/03/governor-shedding-light-on-keno-idea-republican-american/#.VMkkImjF-So</t>
  </si>
  <si>
    <t xml:space="preserve">In practice, the Michigan Civil Service Commission typically responds to complaints rather than initiating investigations. The MCSC, which regulates conditions of employment, responds if an employee claims that he/she was treated unfairly or retaliated against. While sanctions against an individual supervisor or administrator are rare, the commission often remedies the harm imposed on the employee. A second entity, the State Ethics Board, operates in a similar manner, with a focus on potential violations of the state ethics law.                                
A much more aggressive approach is taken by the state Attorney General's Office, which has a Public Integrity Unit that works with law enforcement to uncover and prosecute crimes involving public corruption at the state and local level. </t>
  </si>
  <si>
    <t>There is no law regulating the use of placement agents by pension funds under the jurisdiction of the State Investment Board and there are no disclosures available in practice. In practice, the board has not engaged with or used placement agents during the study period.</t>
  </si>
  <si>
    <t>The auditor is appointed by the six-member Legislative Audit Committee, chaired by the lieutenant governor and House speaker, and “serves at the will of the committee.” All Texas government employees are at will.  
The section of the Texas government code that spells out the duties of the office declares that the auditor and staff “are to be free from partisan politics, and the State Auditor is free to select the most efficient personnel available for each position in his office so that the State Auditor may render to the legislature the service the legislature has a right to expect.
“It is against public policy and illegal for a member of the legislature, an officer or employee of the state, or an officer or employee of a state department to recommend or suggest that the State Auditor appoint a person to a position on the state auditor's staff,” according to the government code.</t>
  </si>
  <si>
    <t>Wally Horn, State Senator, D- Cedar Rapids, February 4 2015, Telephone Interview.
"Bisignano to arresting officer: 'This just kills my campaign,'" Jason Noble, Des Moines Register, June 14, 2014, http://www.desmoinesregister.com/story/news/politics/2014/06/13/bisignano-owi-arrest-campaign/10481681/
"Kent Sorenson resigns after report finds he received money from Bachmann campaign," Jason Noble, Des Moines Register, October 2 2013, http://blogs.desmoinesregister.com/dmr/index.php/2013/10/02/senate-investigator-kent-sorenson-received-payment-from-bachmann-campaign-his-denials-may-constitute-a-felony</t>
  </si>
  <si>
    <t xml:space="preserve"> State law says the Comptroller of the Treasury is the head of the Department of Audit. Tenn. Code Ann. § 4-3-302 Under the Tennessee Constitution, the Comptroller of the Treasury is a constitutional officer selected by members of the General Assembly. Tenn. Const. Art. VII, § 3
State law says “there shall be a comptroller of the treasury, who shall be elected by joint vote of both houses of the general assembly, and hold such office for two (2) years, and until a successor shall be elected and qualified." Tenn. Code Ann. § 8-4-101. 
Justin Wilson was elected by the legislature in January of 2015 to his fourth term as Tennessee’s comptroller. 
The law gives the comptroller broad audit powers. The comptroller is authorized to “audit any books and records of any governmental entity created under and by virtue of the statutes of the state of Tennessee which handles public funds when such audit is deemed necessary or appropriate by the comptroller of the treasury. The comptroller of the treasury shall have the full cooperation of officials of the governmental entity in the performance of such audit or audits.” Tenn. Code Ann. § 8-4-109 (a)(2)
The senior staff are all at-will employees. </t>
  </si>
  <si>
    <t>The Ethics Administration, part of Louisiana’s general budget, is prescribed by law and for the current fiscal year, FY2015, which runs from July 1, 2014, to June 30, 2015, is allotted by the Louisiana Legislature to receive $4,413,769 and authorized to employ 40 people.
 The Judiciary Commission investigates ethics complaints and recommends discipline to the Louisiana Supreme Court, which can censure, suspend with or without salary, remove from office, or involuntarily retire a judge for willful misconduct relating to his official duty, persistent failure to perform his duty, and public conduct prejudicial to the administration of justice that brings the judicial office into disrepute, and conduct while in office that would constitute a felony, or conviction of a felony.</t>
  </si>
  <si>
    <t>Each ethics/conduct arms for Kentucky's three branches of government can impose sanctions on offenders after adjudicatory proceedings. The ethics entities for the executive and legislative branches can initiate independent investigations, although any investigation by the Legislative Ethics Commission must start with a sworn complaint that can come from a commission member or staff. The Judicial Conduct Commission, however, cannot initiate its own investigation and must receive a complaint. 
The Executive Branch Ethics Commission can launch a preliminary investigation into a potential ethics violation "upon a complaint signed under penalty of perjury by any person, or upon its own motion," according to Kentucky Revised Statutes Chapter 11A, Section 80. As a result of an adjudicatory proceeding, the commission can vote to impose sanctions under KRS 11A.100. Those sanctions can include: a public reprimand, a recommendation of disciplinary action or firing and a civil penalty of up to $5,000 for each violation, according to that statute. 
The law governing legislative ethics investigations gives the Legislative Ethics Commission "the jurisdiction to investigate and proceed as to any violation of this code upon the filing of a complaint," according to KRS 6.686(1)(a). It goes on to say that the complaint must be "a written statement alleging a violation against one or more named persons and stating the essential facts constituting the violation charged." That complaint must be "made under oath and signed by the complaining party before a person who is legally empowered to administer oaths." That statute also says that the "commission shall have no jurisdiction in absence of a complaint. A member of the commission may file a complaint." Therefore, the agency does have the ability to independently investigate as long as the commission member or staff member files a formal complaint. Furthermore, KRS 6.691 grants the Legislative Ethics Commission the power to impose sanctions but only after an adjudicatory proceeding conducted according to standards prescribed by that statute. The sanctions imposed on violators, include a public reprimand, a recommendation to the legislative body of censure or expulsion of a legislator, a fine of up to $2,000 and the revoking of a legislative agent's lobbying license. 
For the Judicial Conduct Commission, Supreme Court Rule 4.030 gives the commission the power to investigate by administering oaths, taking testimony, interviewing witnesses and gathering records and other evidence. SCR 4.020 (1)(a) gives the commission the authority to impose sanctions, including "admonition, private reprimand, public reprimand or censure; suspension without pay or removal or retirement from judicial office, upon any judge of the Court of Justice or lawyer while a candidate for judicial office."</t>
  </si>
  <si>
    <t>Interview: Niki Kelly, Statehouse reporter for The Fort Wayne Journal-Gazette, Jan. 29, by phone.
Interview: Ray Scheele, political science professor and co-director of the Bowen Center for Public Affairs, Ball State University, Feb. 9, 2015, by phone. 
Indianapolis Star article, Oct. 18, 2014, "Indiana lawmakers travel on taxpayers' dime," by Tony Cook. http://www.indystar.com/story/news/politics/2014/10/18/indiana-lawmakers-travel-taxpayers-dime/17454677/</t>
  </si>
  <si>
    <t>From 2009, when the state Treasurer instituted a placement agent policy, investment firms have been required to disclose whether they have used placement agents.  For the period 2009 through 2014, investment agents have filed some 340 forms with  25 percent listing the use of placement agents. The disclosure form requires listing the qualifications of the placement agents personnel and fees received and any relationships with the state Treasurer's office, whether the people involved have lobbied in the state or made any campaign contributions to the state Treasurer. A check of several forms shows the information is provided. However, forms often disclose fees in general terms, such as the placement agent is paid  "On a cost-plus 1 0% basis for its costs and expenses," or  the agent will be  paid a fee equal to 1.5% of the aggregate amount of interests sold during the engagement period to investors mutually identified and agreed to. Thus it is not possible to tell from the forms the exact compensation paid.</t>
  </si>
  <si>
    <t>Former Denver Post journalist Tim Hoover whose reporting focused on the state budget, and who now works as communications director for the Colorado Fiscal Institute, during a Feb. 17, 2015 phone interview and subsequent e-mails. Charlie Brown, director of the Colorado Futures Center at Colorado University, who formerly served for 17 years as director of Colorado's Legislative Council Staff, during a Feb. 19, 2015 phone interview. The Role of the Joint Budget Committee, accessed April 23, 2015: http://www.tornado.state.co.us/gov_dir/leg_dir/jbc/jbcrole.pdf</t>
  </si>
  <si>
    <t>LIG Case 13-001, May 22, 2013 http://www.ilga.gov/commission/lig/CasesDocuments/Case%2013-001%20Founded%20Report%20HOMER%205%2022%2013.pdf 
Office of the Legislative Inspector General, website, accessed April 17, 2015, http://www.ilga.gov/commission/lig/default.asp
Tom Kacich, political reporter and columnist, The News-Gazette, in-person interview May 15, 2015.</t>
  </si>
  <si>
    <t>The Civil Service Appeals Board exists to resolve disputes and grievances between individual employees and their employing agency. Employees may bring disputes and complaints before the Board, but in practice, the board did not independently initiate investigations of any kind during the study period.
 In fact, very little information exists regarding the actions of Maine's Civil Service Appeals Board. Despite a clear mandate in law; in practice, the board has no webpage, no publicly-available information online regarding any of its activities, no roster of members, no easily-accessible meeting minutes. A standard search on Google turns up almost nothing about the board or its activities, and efforts to contact the agency were initially ignored for weeks.</t>
  </si>
  <si>
    <t>The law requires disclosure only of the identity of the agent and the fee paid and the retirement boards don't usually include more information than the name of the firm serving as a placement agent or marketer and the rate of compensation. They do not normally include more detail than "marketing," nor do they include the firms' qualifications.</t>
  </si>
  <si>
    <t>The director of elections is appointed by the Secretary of State, a partisan elected official who exercises oversight of elections; the bureau of elections usually has no more than one or two other civil servants assigned to it.</t>
  </si>
  <si>
    <t>Rebecca Boone, Idaho correspondent, Associated Press; Tuesday, Jan. 6, Associated Press office, downtown Boise
Cynthia Sewell, reporter, Idaho Statesman; vice-president, Idaho Press Club; Friday, Jan. 2, 2015, by telephone
Brian Kane, assistant chief deputy Idaho Attorney General, interviewed Monday, Dec. 29, 2014, in his office at the Idaho Capitol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Scott Bedke, Speaker of the House, in his office at the Idaho Capitol, Thursday, Jan. 8, 2015
Brent Hill, president pro-tem, Idaho Senate, interviewed Jan. 5, 2015, by telephone</t>
  </si>
  <si>
    <t>Because the use of placement agents is prohibited in New York, no such disclosures are necessary. No use of placement agents has occurred during the study period.</t>
  </si>
  <si>
    <t>Louisiana’s State Civil Service Commission is a seven-member body that has final authority over the administration of the State Civil Service system. The commission regulates state personnel activities and hears appeals from state employees and agencies. Commission meetings and hearings are held monthly and are open to the public.
 Six of the commission members are appointed by the governor; the seventh is an employee representative elected by fellow state employees. 
 The commission investigates complaints but doesn’t independently initiate investigations and impose penalties. The commission’s responsibility is only to civil service regulations. If the findings of an investigation determine wrongdoing outside that brief, then those complaints are forwarded to the inspector general, the ethics board and the state attorney general for further action.
 The Appeals Division helps the State Civil Service Commission hear and decide employee appeals to decisions made. After a referee hears an appeal, a written decision is issued. The employee and the agency have the right to ask the commission to review the referee's decision. The appeal can then go to the First Circuit Court of Appeal and, finally, to the Louisiana Supreme Court for review.
 More than 120 appeals were filed with the First Circuit during 2013 and 2014. But observers and participants agree that most complaints about civil servants are resolved internally by the agency officials and Civil Service Department personnel and that if an employee’s case gets to the point that the commission becomes involved, the case is lost. 
 “You almost never see any civil servant employee win at that level,” said Robert Scott of the Public Affairs Research Council, or PAR, a 65-year-old government policy research and advocacy group whose board is composed of business executives and professionals. 
 The Louisiana legislative auditor in 2013 evaluated controls and processes over revenues and receivables, ethics case processing, civil service accountability and compensation, and hearings. The auditor found controls properly designed, the processes for selecting and investigating complaints reasonable and the accountability procedures reasonable. This came during a five-year trend in which state employment has fallen dramatically and the average pay rates have remained constant.</t>
  </si>
  <si>
    <t>Placement agents ' compensation is always public; qualifications and who the agent works for are disclosed to the board, but are not public, according to Treasury spokesman Joe Perone. This is confirmed by veteran statehouse reporter John Reitmyer of the New Jersey Spotlight.</t>
  </si>
  <si>
    <t xml:space="preserve">The NHRS does not publish for the public the quarterly political contribution reports that contain information about placement agents, but it does make them publicly available upon request. They are signed by the managers registering the use of placement agents; it’s not clear if these are the same individual placement agents themselves.
Five investment service providers disclosed using placement agents in 2013 and 2014. The quarterly reports list the firm name of the agent, its address, the services it provides to the vendor, its compensation arrangement with the vendor, and the amount paid to the agent during the quarter. 
The form does not identify individual agents by name or list their qualifications.
 </t>
  </si>
  <si>
    <t>Steve Mistler, Statehouse Reporter, Portland Press Herald, 18 February 2015, email interview
Mario Moretto, Politics Reporter, Bangor Daily News, 20 February 2015, email interview
Christopher Cousins, Politics Reporter, Bangor Daily News, 20 February 2015, email interview.
Jonathan Wayne, Executive Director, Maine Ethics Commission, 20 January 2015, Augusta, Maine, in person interview.
BJ McCollister, Maine Citizens for Clean Elections, Program Director, 16 January 2015, Brunswick, Maine, in person interview.
Maine ethics panel throws out complaints against Michaud and LePage, Mario Moretto, 
10 October 2014, Bangor Daily News, http://bangordailynews.com/2014/10/10/politics/ethics-panel-to-hear-arguments-that-michaud-lepage-used-elected-offices-for-political-gain/
Agenda Item #1, Maine Ethics Commission Meeting Minutes, 10 October 2014. http://www.maine.gov/ethics/pdf/10102014agenda1.pdf</t>
  </si>
  <si>
    <t xml:space="preserve">No such law exists. 
State ethics laws and rules prohibit political interference for all state employees. Nonetheless, the Secretary of State and the Attorney General are both appointed by the Governor. In fact, Gov. Chris Christie appointed Lt. Governor Kim Gaudagno to serve simultaneously as Secretary of State. Senior Staff are non-civil service appointed employees. </t>
  </si>
  <si>
    <t>Daryl Purpera, legislative auditor, in-person interview, Feb. 19, 2015.
Robert Scott, president of the Public Affairs Research Council of Louisiana, in-person interview, Feb. 21, 2015.
Barry Erwin, president of the Council for a Better Louisiana, in-person interview, Feb. 18, 2015.
Special report: Bobby Jindal spent half of 2014 outside of Louisiana; critics: that the best use of time? The Advocate, Feb. 22, 2015.
http://theadvocate.com/news/education/11626690-63/frequent-flier 
“Gov. Jindal: Senator Paul Unsuited to Be Commander-in-Chief,” Press Release from the Office of the Governor Bobby Jindal, May 27, 2015
 http://gov.louisiana.gov/index.cfm?md=newsroom&amp;tmp=detail&amp;articleID=4965 
"Inspector General responds to complaints about Bobby Jindal,” by Elizabeth Crisp. The Advocate, May 29, 2015
http://www.theneworleansadvocate.com/news/12505484-123/inspector-general-responds-to-complaints 
Office of State Inspector General, Press Release, May 29, 2015
http://www.theneworleansadvocate.com/csp/mediapool/sites/dt.common.streams.StreamServer.cls?STREAMOID=7ss7$QOWbw_jW2GJQa9wbZM5tm0Zxrvol3sywaAHBAlHU1ngKEW7Vt28GTvYQRuOE0$uXvBjavsllACLNr6VhLEUIm2tympBeeq1Fwi7sIigrCfKm_F3DhYfWov3omce$8CAqP1xDAFoSAgEcS6kSQ--&amp;CONTENTTYPE=application/pdf&amp;CONTENTDISPOSITION=InspectorGeneralStatement.052915.pdf</t>
  </si>
  <si>
    <t>The Secretary of State is not a popularly elected position; the legislature votes to reappoint the secretary, or elect a new one, every two years. 
 In law, the secretary and the office’s senior staff are long-serving civil servants. The current secretary, William Gardner, has held the post since 1976. The attorney general is appointed by the governor, but serves fixed four-year terms that typically overlap with the terms of governors.</t>
  </si>
  <si>
    <t>Les Kondo, Hawaii State Ethics Commission, executive director, Honolulu, Hawaii, 16 January 2015, telephone 
Janet Mason, League of Women Voters- Hawaii, legislative chair, Honolulu, Hawaii, 16 January 2015, telephone
Sen. Sam Slom, Hawaii Senate Minority leader, 13 March 2015, 
Honolulu, Hawaii, telephone 
Application of the state ethics code to use of legislative allowance funds, Hawaii State Ethics Commission staff report, 5 June 2014, http://ethics.hawaii.gov/wp-content/uploads/2014/06/LegislativeAllowanceFunds.pdf
Guidelines on the use of legislators' annual allowance, Hawaii State Ethics Commission, 10 October 2014, http://ethics.hawaii.gov/wp-content/uploads/2014/07/LegAllowance.pdf
All opinions, Hawaii State Ethics Commission, accessed 15 January 2015, http://ethics.hawaii.gov/all-opinions/</t>
  </si>
  <si>
    <t xml:space="preserve">Al Cross, University of Kentucky, director of the Institute for Rural Journalism and Community Issues and columnist for the Louisville Courier-Journal, 20 January 2015, Lexington, Kentucky, phone interview.
John Steffen, Kentucky Executive Branch Ethics Commission, executive director, 23 December 2014, Frankfort, Kentucky, phone interview. 
Initiating order for Commonwealth of Kentucky Executive Branch Ethics Commission Case No. 13-01In Re: Richard D. Farmer II, Kentucky Executive Branch Ethics Commission, initiation of administrative Proceeding and formal complaint, 18 March 2013, http://ethics.ky.gov/Administrative%20Actions/Initiating%20Order%20-%20R.%20Farmer%20Pt.%201.pdf, accessed 20 January 2015.
Ex-ag chief Richie Farmer sentenced to prison, Greg Kocher, Lexington Herald-Leader, 14 January 2014 http://www.kentucky.com/2014/01/14/3033479_farmer-sentenced-to-more-than.html?rh=1, accessed 20 January 2015.
Settlement agreement, Executive Branch Ethics Commission v. Jonathan Gassett Case No. 14-003, Kentucky Executive Branch Ethics Commission, 21 March 2014, http://ethics.ky.gov/Administrative%20Actions/Settlement%20Agreement%20%20%20%20J%20%20Gassett.pdf, accessed 20 January 2015.
 </t>
  </si>
  <si>
    <t>Nevada's secretary of state can serve two four-year terms, and it's possible that this elected official can change every four years. While senior staffers can stay on for long periods, there is no protection in law to prevent a change in such positions from administration to administration.
Several top-level staffers run various divisions within the secretary of state's office. They are considered unclassified employees, meaning they are appointees who are not given the job protections provided to career civil service workers who are considered classified employees. Those in the unclassified ranks include the head of the secretary of state's elections division.</t>
  </si>
  <si>
    <t xml:space="preserve">The Kentucky Personnel Board is responsible for vetting challenges and appeals to state hiring, firing, promotion and demotions. While the Personnel Board can order the reinstatement of a fired employee or overturn a hiring or discipline decision, the board doesn't have the authority and does not punish agencies found to make a deficient personnel decision. 
During the reporting period from January 2013 through January 2015, the Personnel Board held hearings about and looked into 658 personnel decision appeals. Of those, the board reversed the decision, lessoned penalty or reinstated a fired employee in 37 cases, or 5.6 percent of the total. 
The board concluded one independent investigation into potential hiring abuses. The Kentucky Personnel Board in October 2013 released its 219-page report detailing instances of nepotism, cronyism and patronage in which former Agriculture Commissioner Richie Farmer circumvented merit hiring laws to give Agriculture Department jobs to family members and friends over more qualified applicants. The board forwarded the report to law enforcement and ethics agencies, which can and did impose sanctions. </t>
  </si>
  <si>
    <t>Placement agents' disclosures are detailed, meeting all of the requirements set out by the Nebraska Investment Council. The NIC will not do business with agents who do not fully disclose.
 Among the information placement agents, or third-party representatives, must disclose: a resume for each officer, partner, or principal; a description of any and all compensation of any kind provided or agreed to be provided to the third-party representative; a description of the services to be performed by the third party representative; whether the third party representative or any of its affiliates are registered with the Securities and Exchange Commission or the Financial Industry Regulatory Association; and whether the third party representative or any of its affiliates is registered as a lobbyist with any state or national government.
 This information is public record.</t>
  </si>
  <si>
    <t>The Nebraska Secretary of State is elected every four years, giving the position a measure of protection from political interference. Senior staff are longtime civil servants. The deputy secretary of state for elections, for instance, has served for 20 years.</t>
  </si>
  <si>
    <t>The agencies responsible for ethics enforcement in all three branches of government, the Attorney General, the House and Senate Ethics Committees, and the Idaho Judicial Council, all can independently initiate investigations. The House and Senate Ethics Committees and the Idaho Judicial Council can directly impose sanctions; the Attorney General can prosecute and seek sanctions in court.
 The Attorney General is charged with prosecution for state-level offenses, with some exceptions as noted below, and local county prosecutors for offenses that occur at the local government level, though the Attorney General also is specifically authorized to prosecute corruption among county officials, to avoid a conflict of interest for the county prosecutor. Idaho Code Section 18-1362, in the Bribery and Corrupt Practices Act, states, “A prosecuting attorney or the attorney general may bring an action in the district court of the county in which a public servant resides to enjoin a violation of the provisions of this chapter.”
Idaho Code Section 67-1401, Duties of the Attorney General, requires the Attorney General “to respond to allegations of violation of state law by elected county officers, to investigate such claims, to issue appropriate findings and to refer such cases for further investigation and prosecution.” The same section also charges the Attorney General to “perform all legal services for the state” and to “advise all departments, agencies, offices, officers, boards, commissions, institutions and other state entities in all matters involving questions of law.” Section 67-6625, Idaho’s Sunshine Law regarding campaign finance and lobbyist disclosure, states, “The attorney general or the appropriate prosecuting attorney may prosecute any violations of this act.” However, there is a gap in ethics enforcement in Idaho with regard to violations by state officials. The Attorney General maintains that case law prevents him from prosecuting ethical violations by state officials, instead assigning that duty to local county prosecutors, unless they defer to the Attorney General.
 The House and Senate Ethics Committees are established under legislative rules. House Rule 76 establishes the House Committee on Ethics, which is appointed at the start of every session and charged with receiving and reviewing complaints against members, investigating and hearing it, and recommending sanctions when warranted, including “reprimand, censure or expulsion.” Senate Rule 53 establishes the Senate Committee on Ethics, which is convened when an ethics complaint is received, to review, investigate and hear the complaint, and recommend sanctions when warranted, including “reprimand, censure, or expulsion.”
 The Idaho Judicial Council is charged by Idaho Code Section 1-2102 to “recommend the removal, discipline and retirement of judicial officers, including magistrates.” Section 1-21 lays out all the procedures for the Judicial Council’s enforcement, including ordering hearings, appointing special masters, and recommending “removal, discipline or retirement, as the case may be, of the justice or judge.”</t>
  </si>
  <si>
    <t>All staff in the Secretary of State's office are all civil servants are protected from arbitrary dismissal under Montana Code Annotated title 39, chapter 2, part 9, section 4. 
The Secretary of State is limited to two four-year terms every 16 years so the office does not change with every election, but can change on every other election. 
The Commissioner of Political Practice (CPP) deals with some electioneering complaints and that position is appointed by the governor and confirmed by the legislature. The staff of the CPP are also civil servants.</t>
  </si>
  <si>
    <t>Montana's Board of Investments requires placement agents to file disclosure forms. Those forms include “whether or not the placement firm, individual agent or any other agent or employee of the placement firm has any commercial business ties to any of the current or past board members for the Montana Board of Investments or any other individual capable of influencing or perceived to be in a position to influence the investment decisions of the MBOI.” They also include industry security licenses held by the agent or firm, all regulatory agencies with whom the placement firm is registered, who pays the placement agent's fee.
They do not include compensation or qualifications beyond industry security licenses.</t>
  </si>
  <si>
    <t>Carol Williams, executive director of the Kansas Governmental Ethics Commission, telephone intervews Feb. 20, 2015 and June 15, 2015                                                                                                                     
Nile Dillmore, former state legislator, telephone interview Feb. 19, 2015.            
Dale Goter, lobbyist for city of Wichita, telephone interview Friday, April 17, 2015.                            
dolores Furtado, past president of Kansas League of Women Voters and former state representative, telephone interview May 15, 2015                        
Governmental Ethics Commission annual report: http://www.accesskansas.org/ethics/                                                              Newspaper search, Jan. 1, 2013- present</t>
  </si>
  <si>
    <t>On the occasion that placement agent disclosures are made, usually as a result of the system doing business with a firm that had employed the placement agent, the disclosures are generally sparse and include what compensation that firm provided to the placement agent, whether the placement agent is registered with the federal Securities Exchange Commission, and whether the placement agent is a registered lobbyist in the state. Because the trigger for a disclosure in most of the state's retirement systems is the system doing business with the firm, an agent might never provide a disclosure to a system with which it tries to secure business.</t>
  </si>
  <si>
    <t>The Secretary of State is independently elected.
The leadership of the Secretary of State's election monitoring duties changes at the discretion of the current secretary. There is no requirement in the statutes for anyone within the Secretary of State's Election Division to be protected from dismissal or transfer when a new secretary is elected.</t>
  </si>
  <si>
    <t xml:space="preserve">The Civil Service Board hears appeals brought to it by state employees. It does not independently initiate investigations and did not impose any penalties during the period under review. 
"That's not their role," the head of the state's largest public employee union said. "The civil service board's only role is to rule in these cases of suspension." Minutes of the Civil Service Board show it generally affirming and occasionally modifying management decisions but not imposing any penalties. </t>
  </si>
  <si>
    <t>In Michigan, the state pension systems do not interact with placement agents when making investments or disinvestments. As a result, there are no disclosure reports on file regarding placement agents.</t>
  </si>
  <si>
    <t>Georgia's Government Transparency and Campaign Finance Commission has the power to investigate, issue subpoenas, and prosecute in court. 
 It can also impose civil penalties of up to $1,000 dollars for the first offense and up to $10,000 for a second offense. 
 The Judicial Qualifications Commission independently investigates ethics complaints against judges.</t>
  </si>
  <si>
    <t>Information about each investment manager (the entity managing the investment) is available in the Minnesota State Board of Investment’s annual report, which can be accessed on their website. Information about each investment manager includes its name, the date the agency was formed, the field where it invests, and the compensation received for its services. No other information is disclosed, and individual disclosures are not filed. No information on placement agents that might be used by investment managers is available.</t>
  </si>
  <si>
    <t>The Hawaii State Ethics Commission, as set forth in Hawaii Revised Statute, Chapter 84, Section 31, "shall initiate, receive, and consider charges concerning alleged violation of this chapter, initiate or make investigation, and hold hearings."
 The commission has the authority to levy administrative fines.</t>
  </si>
  <si>
    <t>The Mississippi Public Employees' Retirement System does not do business with placement agents.</t>
  </si>
  <si>
    <t>The legal framework is as follows: The Ethics Commission may investigate on complaints only but is free to investigate at the point of any complaint being received, while the Judicial Qualifications Commission cannot sanction, and sanctioning powers reside with the Supreme Court. 
Article 2 Section 8 of the Florida Constitution does give the commission power to investigate, but not to initiate investigations without a complaint filed. For example, the commission is authorized to investigate sworn complaints alleging violations of Florida ethics laws. Also, in 2013, a new campaign finance law allowed the Commission to receive and investigate complaints from other sources, for example, members of the public may now file complaints with the governor, the Florida Department of Law Enforcement, or a state attorney,  and these entities can refer the complaints to the commission. As for sanctions, the commission may only recommend penalties to the governor. 
Article 2 Section 8 (f) There shall be an independent commission to conduct investigations and make public reports on all complaints concerning breach of public trust by public officers or employees not within the jurisdiction of the judicial qualifications commission.
112.322 Duties and powers of commission.—
(1) It is the duty of the Commission on Ethics to receive and investigate sworn complaints of violation of the code of ethics as established in this part and of any other breach of the public trust, as provided in s. 8(f), Art. II of the State Constitution, including investigation of all facts and parties materially related to the complaint at issue.
The JQC  has the authority to initiate independent investigations. But it lacks sanctioning powers -- the JQC recommends penalties to the Florida Supreme Court.  
SECTION 12. Discipline; removal and retirement.—
(a) JUDICIAL QUALIFICATIONS COMMISSION.—A judicial qualifications commission is created.
(1) There shall be a judicial qualifications commission vested with jurisdiction to investigate and recommend to the Supreme Court of Florida the removal from office of any justice or judge whose conduct, during term of office or otherwise occurring on or after November 1, 1966, (without regard to the effective date of this section) demonstrates a present unfitness to hold office, and to investigate and recommend the discipline of a justice or judge whose conduct, during term of office or otherwise occurring on or after November 1, 1966 (without regard to the effective date of this section), warrants such discipline.</t>
  </si>
  <si>
    <t xml:space="preserve">Under Executive Order 25 issued by Gov. Tom Vilsack in 2002, all state agency employees who engage in contracting for services will be trained by the Department of Personnel (now the Department of Administrative Services) and other state agencies. Training topics include competitive selection, contract development, contract negotiation, performance measures and contract monitoring. Agencies were also encouraged to submit to a periodic review by the state auditor. </t>
  </si>
  <si>
    <t>No such disclosure forms are required in Maryland. 
However, Michael Golden, Director of External Affairs, Maryland State Retirement Agency, email 4/1/15 said: "In practice, investment managers who wish to pursue investment opportunities are required to inform the State Retirement Agency of any use of placement agents during the due diligence process before the System’s contractual arrangements are negotiated, including the identity of the individual and firm. The System’s contractual arrangements with investment managers have generally required the manager: (i) to represent that the manager is in compliance with the provisions of SEC rules that govern payments to placement agents or other solicitors and political contributions, even if the manager is not expressly regulated by those rules; (ii) to represent that the System’s funds have not been used to pay a placement agent; (iii) to identify any placement agent used in connection with the System; and (iv) to permit the System to examine the manager’s records related to placement agents and campaign contributions. Those contractual arrangements also require each manager to provide an annual certification stating that the manager continues to comply with SEC 
rules regarding placement agents and campaign contributions."
Golden said in a follow up email in response to a question that there is no practical way to quantify the requests of investment managers to obtain information from any placement agent.</t>
  </si>
  <si>
    <t>The law does allow those who do not earn or spend more than $500 in lobbying efforts to avoid registration. It is unclear how many lobbyists fall under this exemption. Additionally, there are indications that not all whose job includes lobbying register.</t>
  </si>
  <si>
    <t>In law, there is an entity/ies to monitor the application of access to information laws.</t>
  </si>
  <si>
    <t>The state's procurement statute and the administrative code describing the requirements of the procurement division do not mention any mandatory training for procurement officers.
However, procurement officers are required to go through state ethics training offered by the Inspector General's office, required under the inspector general's statute, said Debby Walker, deputy commissioner of procurement in the Department of Administration. 
 In addition, state employees with purchasing authority have to go through an internal procurement class to get training on the code, rules, processes and tools used for their jobs, under policies of the Department of Administration. The attorney general's office also does three-hour training every year of all procurement officials to go over changes in contract provisions. 
 Under Department of Administration policy, procurement officers are given training on how to conduct bids and request for proposals. The department, said Walker, also audits procurement in every agency throughout the state by looking at a random selection of records to check for proper procedures. Corrective action or remedial training is planned based on those audits, she said.</t>
  </si>
  <si>
    <t>There are no documented cases of lobbyists not registering. Here, as elsewhere, Vermont relies on an adversarial system to police itself. Lobbyists who play by the rules could be expected to blow the whistle on those who do not. And the lobbyists for, say, environmental groups, would no doubt report lobbying activity by officials of a polluting industry. And vice versa.
For the past six years, no one has filed a complaint with the Attorney General's Office or the Secretary of State's Office alleging any violations of the lobbying regulations.</t>
  </si>
  <si>
    <t>Open Records Law Wis. Stat. 19.31 et seq. 1981,    
https://docs.legis.wisconsin.gov/statutes/statutes/19.pdf          
Juneau County Star-Times vs. Juneau County  Reported at 337 WIS 2d 710, 807 N.W.2d 655 (January 2013), http://www.wicourts.gov/sc/opinion/DisplayDocument.pdf?content=pdf&amp;seqNo=91351</t>
  </si>
  <si>
    <t>Virginia has no limits on corporate donations to candidates or political parties. However candidates and parties must disclose how many donors gave money or in-kind donations of under $100 and must itemize donations, money and in-kind contributions, of those who gave more than $100.</t>
  </si>
  <si>
    <t xml:space="preserve">Applicants for judgeships are vetted by the state’s Judicial Selection Commission, an independent body made up of volunteers appointed by the governor and legislative and state Supreme Court leaders. The commission itself was established by executive order of the governor, who, in concert with the executive council, has the authority to appoint judges. 
In reviewing applications, the commission relies on criteria that include education, experience, civic and community involvement, and professional conduct. The commission recommends candidates to the governor, who ultimately has the authority to nominate judges. 
The governor’s nominees must be confirmed by the Executive Council, the five-member elected body that oversees the governor and executive branch.
 </t>
  </si>
  <si>
    <t>Candidates for judicial office must file with state or local election officials that are independent of the judiciary.  The minimum qualifications are stated on information made available by the election officials to the candidates, and the candidates must sign forms stating that they are qualified.
Nevada Supreme Court justices are chosen by voters in statewide elections. To be eligible to run in a nonpartisan race for a six-year term on the state Supreme Court, a candidate must be a Nevada resident for at least two years, at least 25 years old, and admitted to practice law in Nevada or any other state for at least 15 years, including at least two years in Nevada.
Similar qualification standards exist for future candidates running for the state-level Nevada Court of Appeals, an appeals court that will operate between Nevada's lower courts and the state Supreme Court. This new court was approved by voters in November 2014.
There is a similar process for the state's lower-level District Court judges. To be eligible for a six-year term, a candidate must be a Nevada resident for at least two years, at least 25 years old and admitted to practice law for at least 10 years. 
In the event of court vacancies, the state Commission on Judicial Selection undertakes a review process of candidates and a final choice is made by the governor. For the new Nevada Court of Appeals, Gov. Brian Sandoval picked three candidates from a list provided by the commission, and those three new judges all must run for election in 2016.</t>
  </si>
  <si>
    <t>Under Vermont law, a corporation is a "single source," subject to the same limitations as an individual, whether contributing to a candidate, a PAC, or a party. Like an individual, a corporation may contribute $1,000 to a candidate and $2,000 to a party or a political action committee in every two-year election cycle.</t>
  </si>
  <si>
    <t>No such law exists.
 Utah has no limits on corporation donations to candidates, political parties and for political issues. Legislative attempts to put caps on campaign donations have failed.</t>
  </si>
  <si>
    <t>Illinois Code does not mandate professional training for public procurement officials. Instead, it allows the procurement board to recommend a training program.
(30 ILCS 500/Art. 5 heading)
ARTICLE 5 POLICY ORGANIZATION
    (30 ILCS 500/5-5) 
 Sec. 5-5. Procurement Policy Board. 
(b)… The Board shall also have the authority to recommend a program for professional development and provide opportunities for training in procurement practices and policies to chief procurement officers and their staffs in order to ensure that all procurement is conducted in an efficient, professional, and appropriately transparent manner.
The board has decreed such a regulation. It requires training in procurement communications reporting, which means that procurement officials have to report phone calls/discussion with vendors or potential vendors on procurement matters. Moreover, it offers periodic National Institute of Governmental Purchasing (NIGP) training that is open to all State-employed procurement professionals.</t>
  </si>
  <si>
    <t>Lobbyists are required to register with the Texas Ethics Commission and file monthly lobby activity reports, but some senior lobbyists say a number of paid advocates don’t comply with the reporting requirements.
“I don’t think the biggest problem is with the people that are registered and are trying to follow the law,” said Jack Gullahorn, president/counsel of The Professional Advocacy Association of Texas, which represents lobbyists.  "I think the biggest problem is with people that are not registered that should be and because of that, they’re not reporting anything.”
Gullahorn and others say some advocates shun the requirements because they don’t want to be listed as lobbyists or pay an annual registration fee of up to $750.  Others may not be aware of the law or don’t think it applies to them.  
And some paid lobbyists also complain of political consultants who represented successful legislative candidates and then used their contacts with the lawmakers to pursue legislative initiatives without registering as lobbyists.
An “incidental lobbying” provision exempts advocates from registering if their lobbying activities constitute no more than 5 percent of their compensated time during a calendar quarter, but Gullahorn said the standard is difficult to compute.  Moreover, the exemption does not apply if the person exceeds the $500-a-quarter threshold on lobbying expenditures.  
William J. Miller, founding partner of HillCo, a major lobbying firm in Austin, said unregistered advocates pursuing legislative issues in the capitol should be complying with the reporting requirements. “Of course.  Absolutely,” said Miller.  “If you’re paid money to advocate a position, that’s lobbying.  It doesn’t make any difference if you’re taking money from a non-profit, you’re lobbying.”
Gullahorn said the number of unregistered lobbyists “is not insignificant’ and wants the ethics commission to take a more aggressive role to force compliance with the registration requirements.</t>
  </si>
  <si>
    <t>1995 Op. Atty. Gen. Va 4, Virginia Coalition for Open Government, accessed 15 April 2015. http://www.opengovva.org/foi-opinions/95ag4
 FOIA Advisory Council opinion AO-03-04, Virginia Coalition for Open Government, 10 February 2004. http://www.opengovva.org/foi-opinions/ao-03-04
 FOIA Advisory Council opinion AO-28-04, Virginia Coalition for Open Government, 29 December 2004. http://www.opengovva.org/foi-opinions/ao-28-04
 Virginia Code § 2.2-3705.1. Exclusions to application of chapter; exclusions of general application to public bodies (1999). http://law.lis.virginia.gov/vacode/title2.2/chapter37/section2.2-3705.1/
 Virginia Code § 2.2-1115-1, 2009. Standard account vending information. http://law.lis.virginia.gov/vacode/2.2-1115.1/</t>
  </si>
  <si>
    <t>ʺOpen Records Act,ʺ Revised Code of Washington, Title 42, Chapter 42.56, revised 2005
 http://apps.leg.wa.gov/rcw/default.aspx?cite=42.56&amp;full=true</t>
  </si>
  <si>
    <t xml:space="preserve">Idaho law doesn’t require mandatory professional training for public procurement officials, though this has been a big topic of concern in recent years in Idaho, and a legislative performance evaluation in 2014 called for more training. In response to that report, the Idaho Department of Administration is requesting funding in fiscal year 2016 for additional training of procurement officials, and proposing new administrative rules requiring such training; those rules have not yet been approved by the Legislature. There is no such requirement in state law.
 </t>
  </si>
  <si>
    <t>West Virginia Code 29B-1-3 and 4, Freedom of Information, Inspection and Copying, Exemptions. Complete through 2014. 
 http://www.legis.state.wv.us/WVCODE/Code.cfm?chap=29b&amp;art=1</t>
  </si>
  <si>
    <t>Vermont Statutes Annotated Title 1, Sections 315-317 (1975). 
 http://legislature.vermont.gov/statutes/section/01/005/00315
 Allen Gilbert, exec. dir. ACLU VT, personal interview, Jan. 6, 2015.
 Secretary of State Jim Condos, personal interview Jan. 6, 2015.</t>
  </si>
  <si>
    <t>Training is not mandated by law, but the Commissioner of Administrative Services has the legal power to set rules and regulations that must be published. For Procurement officials that's the Georgia Procurement Manual. 
 It requires training for employees who handle state purchasing contracts. 
 The state of Georgia has a Procurement Certification Program, which sets up required skills like writing and managing contracts. 
 Employees who handle procurement are also required to get 40 hours of continuing education from accredited organizations over a five period in order to keep their certification.</t>
  </si>
  <si>
    <t>The disclosures are the same as those filed by lobbyists. The reports aggregate spending on lobbying activities, including the general subjects discussed and who the agent works for and a general idea of how much compensation was paid. But the reports do not include qualifications and services carried. That information is available upon request from each individual retirement system – and there are more than 20 local and state systems.
 An independent audit of LASERS, the largest of the retirement systems, found no discrepancies with the independently hired private counselors. Most of the independent agents appear to be following the law, but their responsibilities are not that great.</t>
  </si>
  <si>
    <t>State procurement officers are required to attend a mandatory training program within sixty days of being appointed or named to the position of procurement officer, under Section 110 of chapter 103D, the state procurement code. Follow-up sessions are required based on the department's history of procurement compliance and any other need for further training.</t>
  </si>
  <si>
    <t>Placement agents doing business with Kentucky public pension funds aren't required to file any type of disclosures other than registering as lobbyists with the Executive Branch Ethics Commission. Therefore, there are no detailed disclosures.
That has become a growing public controversy in Kentucky. It reached the point before the 2015 General Assembly that the Kentucky Chamber of Commerce called for an audit of the Kentucky Retirement Systems, in part, to determine how much in fees have been paid to placement agents and individual investment advisors, according to media reports. 
---
Peer Reviewer Comment: Agree.
The effort to require deeper disclosure continued through the 2015 session of the Kentucky General Assembly, with bills filed in both the House and Senate to advance this cause. However, both bills failed.</t>
  </si>
  <si>
    <t>Government Records Access and Management Act, Renumbered and Amended by Chapter 382, 2008 General Session, Utah Code 63G-2, http://le.utah.gov/xcode/Title63G/Chapter2/63G-2.html. Access May 9, 2015.
Government Records Access and Management Act, Controlled records, Renumbered and Amended by Chapter 382, 2008 General Session, Utah Code 63G-2-304, http://le.utah.gov/xcode/Title63G/Chapter2/63G-2-S304.html?v=C63G-2-S304_1800010118000101. Accessed May 9, 2015.</t>
  </si>
  <si>
    <t>In Montana state Supreme Court judges are selected in non-partisan elections and hold office for 8 years (Montana Code Annotated title 3, chapter 2, part 10, section 1). 
If there are Supreme Court or district court vacancies a judicial nomination commission consisting of four lay members of the public, two active attorneys, and one district judge provide the governor with a list of potential appointees (Montana Code Annotated, title 3, chapter 1, part 10, section 1.)
According to Montana Annotated Code title 3, chapter 2, part 1, section 2, an individual must be "admitted to practice law in Montana for at least 5 years prior to the date of appointment or election" to be eligible for the Montana Supreme Court.</t>
  </si>
  <si>
    <t>In the Supreme Court and state appellate courts, the Appellate Judicial Commission receives applications for judicial vacancies, evaluates the applicants through interviews, and submits a list of three qualified candidates for the governor to choose from. The committee includes the chief justice of the Supreme Court of Missouri, three lawyers from different districts elected by the Missouri Bar, and three lay members chosen by the governor. 
For circuit courts that participate in the Missouri Plan, each circuit has its own similarly structured Judicial Commission that evaluates applicants.
In circuits not participating in the Missouri Plan, which accounts for a majority of judges in the state, they run in partisan elections with no mandatory evaluation process. They are required to be licensed to practice law and meet certain age and residency requirements.</t>
  </si>
  <si>
    <t>No such law exists. 
The law allows the department to implement a program to train employees, but does not mandate one. 
287.076 Project Management Professionals training for personnel involved in managing outsourcings and negotiations; funding.—The department may implement a program to train state agency employees who are involved in managing outsourcings as Project Management Professionals, as certified by the Project Management Institute. Subject to annual appropriations, the department, in consultation with entities subject to this part, shall identify personnel to participate in this training based on requested need and ensure that each agency is represented. The department may remit payment for this training on behalf of all participating personnel.</t>
  </si>
  <si>
    <t>Tennessee Public Records Act, 2008, Tenn. Code Ann. § 10-7-503 (a)(6)
 http://1.usa.gov/1ANl9xR
 Supreme Court of Tennessee, February 6, 2002 Session
 MEMPHIS PUBLISHING COMPANY, ET AL., v. CHEROKEE CHILDREN &amp; FAMILY SERVICES, INC., ET AL. MEMPHIS PUBLISHING COMPANY, ET AL., v. CHEROKEE CHILDREN &amp; FAMILY SERVICES, INC., ET AL.
 http://bit.ly/1zDpmFd
 Supreme Court of Tennessee, Nashville, February 19, 2014 Session
 CITY PRESS COMMUNICATIONS, LLC ET AL.
 V. TENNESSEE SECONDARY SCHOOL ATHLETIC ASSOCIATION
 http://bit.ly/13GEFlN
 http://bit.ly/1GYavGN
 Phone interview with Deborah Fisher, executive director of the Tennessee Coalition for Open Government (TCOG), on Feb. 12, 2015.</t>
  </si>
  <si>
    <t>The placement agent disclosure statements furnished to KPERS by outside investment advisors are not open to the public, so it is difficult to say whether they are detailed.</t>
  </si>
  <si>
    <t>The Texas Public Information Act, Chapter 552 of the Texas Government Code, 1973
 http://www.statutes.legis.state.tx.us/Docs/GV/htm/GV.552.htm
 Kelley Shannon, executive director, Freedom of Information Foundation of Texas, telephone interview, Dec. 23, 2014
 Texas Attorney General's Office, 2014 Public Information Handbook, Pages 8-10, Accessed Dec. 22, 2014
 https://www.texasattorneygeneral.gov/ag_publications/pdfs/publicinfo_hb.pdf</t>
  </si>
  <si>
    <t>Adam Mason, state policy director, Iowa Citizens for Community Improvement, April 15, 2015, telephone interview.
Critics blast report clearing Branstad office in trooper case, Mike Wiser, Sioux City Journal, Aug. 21, 2013
http://siouxcityjournal.com/news/local/state-and-regional/critics-blast-report-clearing-branstad-office-in-trooper-speeding-case/article_b305e40c-09b5-53c3-a377-93a95aa49f26.html
Gov. Branstad driver stopped again for speeding, Erin Jordan, The (Cedar Rapids) Gazette, Sept. 27, 2013
http://thegazette.com/2013/09/27/gov-branstad-driver-stopped-for-speeding-again/
Iowa Supreme Court to hear appeal in agent's firing, Associated Press, Dec. 30, 2014
http://www.kcrg.com/subject/news/government/iowa-supreme-court-to-hear-appeal-in-agents-firing-20141230</t>
  </si>
  <si>
    <t>The Secretary of State in Mississippi is elected. 
However, the leadership in the Secretary of State, like most state agencies in Mississippi, is not protected from political interference. If a new Secretary of State is elected, the entire cabinet is subject to change at the discretion of the agency's new leader. This is because elected officials and high ranking employees are considered at-will employees, not civil servants; therefore, they are not protected by the Mississippi State Personnel Board.</t>
  </si>
  <si>
    <t xml:space="preserve">Placement agents are not used by the Iowa Public Employees' Retirement System (IPERS). IPERS is the largest of the four systems providing services and benefits to approximately 266,000 active and retired members of about 2,200 covered employers.
Jennifer Acton, a senior legislative analyst with the fiscal services division of the Legislative Services Agency, said that none of the other pension systems in Iowa (the Municipal Fire and Police Retirement System of Iowa, Peace Officers’ Accident, Disability and Retirement System or the Judicial Retirement System) uses placement agents either.
 </t>
  </si>
  <si>
    <t>There is no vetting process set forth in the law in general judicial elections.
State-wide judges are elected on a nonpartisan basis. To qualify to be elected, a candidate must have been a practicing lawyer the previous five years. The qualifications and criteria for judges is laid out in Article 6; Section 150 and Section 154 of the Mississippi Constitution. Since judges at all levels except municipal judges, who are appointed by mayors and boards of aldermen, are elected, the voters review and vet the candidates. 
Section 9-4-5 of the Mississippi Code also addresses judge qualifications. "No person shall be eligible for the office of judge of the Court of Appeals who has not attained the age of thirty (30) years at the time of his election and who has not been a practicing attorney and citizen of the state for five (5) years immediately preceding such election" (9-4-5 (3))
The governor appoints a qualified replacement to serve the remainder of the term in the case of any vacancies. The Judicial Advisory Selection Committee vets applicants.
In Addition, a 1984 Attorney General advisory opinion (which still stands) states:
"It is, therefore, the official opinion of the Attorney General that: 
1. To be appointed to the office of Justice of the Oklahoma Supreme Court or Judge of the Oklahoma Court of Criminal Appeals, an individual must have been a qualified elector of the judicial district applicable, as opposed to a registered voter, for one year immediately prior to his or her appointment, and additionally, must have been a licensed attorney, practicing law within the State of Oklahoma, or serving as a judge of a court of record in Oklahoma, or both, for five years preceding his appointment. 
2. To be appointed to the office of Judge of the Court of Appeals or District Judge, one must be a registered voter of the respective judicial district at the time he takes the oath of office and assumes the duties of office. Additionally, prior to appointment, such appointees shall have had a minimum of four years experience as a licensed practicing attorney, or as a judge of a court of record, or both, within the State of Oklahoma. 
3. To be appointed an Associate District Judge, an individual must be a registered voter of the applicable judicial district at the time he takes the oath of office and assumes the duties of office, and additionally, must have had a minimum of two years experience as a licensed practicing attorney, or as a judge of a court of record, or combination thereof, within the State of Oklahoma. 
4. There is no residency requirement whatsoever imposed upon appointees to the Oklahoma Workers' Compensation Court, although, to be properly appointed, one must have been licensed to practice law in the State of Oklahoma for a period of not less than five years prior to appointment. Judgeships of the Worker's Compensation Court are the only positions about which you inquire, to which a nonresident of the State of Oklahoma may be appointed and serve."</t>
  </si>
  <si>
    <t>Placement agents' disclosures are public and information available about their services, compensation and qualifications satisfies members of the Pension Management Oversight Commission, a group of legislators and expert lay persons who oversee investment strategy of the nine pension and retirement funds managed by the Indiana Pension Retirement System. 
 The INPRS says it requires complete and timely disclosure of all agreements or other arrangements by the system's investment managers in connection with their use, if any, of placement agents regarding the system's investment and other business activity. INPRS staff must include the original disclosure letter and the closing disclosures as part of the closing record in files, available to the public upon request, with other documents related to the investment, according to the INPRS Investment Policy Statement (pages 59-60), revision adopted Jan. 1, 2014, as required under the Indiana Access to Public Records Act. 
 Sen. Karen Tallian, D-Portage, commission member, and Rep. Woody Burton, R-Whiteland, commission chairman, and Kip White, lay member, also said the data released by INPRS is complete and detailed and includes data on placement agents' services and compensation. 
 Asset disclosure statements for placement agents are not posted online, said Jennifer Dunlap, public information officer, Indiana Public Retirement System. She said anyone can request them by email or in person at the Secretary of State's office and statements will be sent by email or print copies will be provided. The information is provided as soon as possible, no longer than a few days, she said. 
 Sen. Phil Boots , R-Crawfordsville, member of the Pension Management Oversight Commission, said information, including fees charged, about third-party individuals to make investments for INPRS is available and can be obtained by request.</t>
  </si>
  <si>
    <t>Interview: John Krull , chairman of journalism department, Franklin College, Franklin, Ind., executive editor of The StatehouseFile.com, student reporting program of Franklin College, Jan. 20, 2015, by phone. 
Interview: Tom LoBianco, former reporter for The Indianapolis Star, Jan. 20, 2015, by email. 
Indianapolis Star article, Jan. 18, 2015, by Tom LoBianco, “No need to mention names in House ethics debate.” http://www.indystar.com/story/news/politics/2015/01/18/no-need-to-mention-names-in-house-ethics-debate/21890007/. 
Indianapolis Star article, Jan. 16, 2015, by Tom LoBianco, “House ethics measure addresses trio of scandals.” http://www.indystar.com/story/news/2015/01/15/house-ethics-measure-addresses-trio-of-scandals/21807773/.
---
Peer Reviewer Sources:
House Bill 1002, 2015.
http://iga.in.gov/legislative/2015/bills/house/1002#</t>
  </si>
  <si>
    <t xml:space="preserve">Office of the Executive Inspector General, OEIG - Case#11-01567, August 20, 2014 https://www.illinois.gov/oeig/Documents/11-01567_%20Schneider_%20Hannig_%20Hughes_%20Woods,%20Jr_08.20.14%20Part%201.pdf
State of Illinois Executive Ethics Commission, website, accessed April 15, 2015 https://www.illinois.gov/eec/Pages/default.aspx
Office of the Executive Inspector General, website, accessed April 15, 2015, https://www.illinois.gov/oeig/Pages/default.aspx
Dr. Kent Redfield, emeritus professor of political science at the University of Illinois at Springfield, phone interview July 7, 2015. 
Former Illinois Governor Rod R. Blagojevich sentenced to 14 years in prison for corruption in office, Federal Bureau of Investigation press release, Dec. 7, 2011 https://www.fbi.gov/chicago/press-releases/2011/former-illinois-governor-rod-r.-blagojevich-sentenced-to-14-years-in-prison-for-corruption-in-office </t>
  </si>
  <si>
    <t>The Secretary of State is an elected constitutional officer with a four-year term. Senior leadership such as the Deputy Secretary of State and Communications Director, are selected by the Secretary of State. 
 The executive director of the Minnesota Campaign Finance and Disclosure Board is appointed by the board and serves at the pleasure of the board, in an unclassified position. The board has six members who are appointed by the Governor on a bi-partisan basis for staggered four-year terms. The appointments must be confirmed by a three-fifths vote of the members of each house of the legislature. 
 The Office of Administrative Hearings is an executive branch agency led by a Chief Administrative Law Judge, appointed by the governor with the advice and consent of the Senate.</t>
  </si>
  <si>
    <t>Rebecca Boone, Idaho correspondent, Associated Press; Tuesday, Jan. 6, Associated Press office, downtown Boise
Cynthia Sewell, reporter, Idaho Statesman; vice-president, Idaho Press Club; Friday, Jan. 2, 2015, by telephone
Brian Kane, assistant chief deputy Idaho Attorney General, interviewed Monday, Dec. 29, 2014, in his office at the Idaho Capitol
Jon Hanian, press secretary to the governor, interviewed in his office at the Idaho Capitol, Monday, Dec. 29, 2014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</si>
  <si>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The state's Code of Ethics says the ethics enforcement officer of the Office of State Ethics “shall investigate any alleged violation of this part [aimed at public officials] or section 1-101nn [bidding infractions].”
An ensuing paragraph, “Authority of board after finding violation,” allows the Citizen’s Ethics Advisory Board to order a violator to “pay a civil penalty of not more than ten thousand dollars for each violation of this part or section 1-101nn.”
After a hearing, that board may “impose a civil penalty not to exceed ten dollars per day upon any individual who fails to file any report, statement or other information as required by this part or section 1-101nn,” not to exceed $10,000.
By section 51-51I of Chapter 872a of the C.G.S., the Judicial Review Council is authorized to conduct investigations, even if no complaints are filed. Sec. 51-51m grants the Review Council the authority to suspend or censure judges.</t>
  </si>
  <si>
    <t>Phone interview with Charles Bullock, Political Scientist, University of Georgia, January 26, 2015;
Phone interview with Lori Geary, Capitol Reporter, WSBTV, February 27, 2015;
Phone interview with Tom Crawford, Editor of the Capitol Report, February 20, 2015</t>
  </si>
  <si>
    <t>The State Employees' Appeals Commission does not initiate any investigations without first having received a complain, said commission Administrative Law Judge Gabriel Paul. 
 The civil service statute makes the commission "the court of last resort, so to speak," so it's assumed that all investigations, if any, are conducted by the employee's agency or the state personnel office, which are the first two levels in the judicial process," said Judge Paul. 
 Cases the State Employees' Appeals Commission hears are ones that have been heard and denied by an employee's agency and the personnel department, such as one filed in 2014 by Lyn Rupert. She was a former Indiana Department of Child Services supervisor who is appealing her termination on Aug. 15, 2014. She was fired after the death of Linda Kelley, a paralyzed young woman, whom a DCS case manager had visited six days before her death. The case manager and Rupert were fired for failure to follow policy to ensure the safety of a child, according to an Indianapolis Star article. The case is still under appeal.</t>
  </si>
  <si>
    <t>All opinions, Hawaii State Ethics Commission, accessed 15 January 2015, http://ethics.hawaii.gov/all-opinions/
Les Kondo, Hawaii State Ethics Commission, executive director, Honolulu, Hawaii, 16 January 2015, telephone 
Janet Mason, League of Women Voters- Hawaii, legislative chair, Honolulu, Hawaii, 16 January 2015, telephone</t>
  </si>
  <si>
    <t xml:space="preserve">Placement agencies used by investment firms to secure business with state-run pension funds are banned by Illinois code and such activity does not occur. Violators can be fined up to $10,000.
Placement agents were allowed in Illinois at one time, but have been banned since pension reform took place in 2009. 
In one 2005 case, wanna-be fund managers paid fees to secure business with the Illinois Teachers Retirement System that later turned out to be part of a larger extortion scheme. 
 </t>
  </si>
  <si>
    <t>Unless the position becomes vacant during a six-year term, there are no confirmation processes for state-level judges, as judges at state-level courts are elected in Minnesota. The criteria for Minnesota Supreme Court, court of appeals, or district court judges are as follows: Must be eligible to vote, at least 21 years old, be a licensed attorney-at-law in Minnesota (i.e. “ must be learned in the law”).
 If a position becomes vacant, then the Commission on Judicial Selection evaluates the qualifications of judicial office candidates based on the following criteria: integrity, maturity, health if job related, judicial temperament, diligence, legal knowledge, ability and experience, and community service. The Commission's members are appointed by the Governor and the Supreme Court. The commission has 49 members, 27 appointed by the Governor and 22 appointed by the Supreme Court.
 The committee then recommends three to five nominees for each judicial vacancy to the governor, who then fills the vacancy. The governor can choose to select a candidate from the nominees recommended by the commission or the governor can select a person to fill the vacancy without regard to the commission's recommendation. 
 If fewer than 60 days remain in the term of office of a governor who will not succeed to another term, the governor may fill a vacancy without waiting for the commission to recommend a list of nominees.</t>
  </si>
  <si>
    <t>H.D. Palmer, Deputy Director, Department of Finance, Sacramento, Jan. 12, 2015, email
John Griffing, former staff director, Senate Budget Committee, Dec. 29, 2014, Sacramento, interview
Scott Graves, director of research, California Budget Project, Sacramento, Jan. 20, 2015, email
Dollars and Democracy: A Guide to the State Budget Process, California Budget Project, 2014
http://www.cbp.org/pdfs/2014/141210_DollarsandDemocracy.pdf
Senate Budget and Fiscal Review Committee, accessed on Apr. 19, 2015
http://sbud.senate.ca.gov/budgetinformation
Assembly Budget Committee, accessed on Apr. 19, 2015
http://abgt.assembly.ca.gov/</t>
  </si>
  <si>
    <t>In-person interview with William Perry, Executive Director, Common Cause Georgia, January 23, 2015;
Phone interview with Tom Crawford, Editor of the Capitol Report, February 20, 2015;
“Whistle-blower settles: Former Georgia National Guard public affairs director to get $480K in ethics complaint against general,” by Ricky Leroux, Marietta Daily Journal, April 7, 2015. 
 http://www.mdjonline.com/view/full_story/26562963/article-Whistle-blower-settles?instance=home_lead_story
“Whistleblower lawsuit targets ‘unethical’ behavior of Ga. National Guard head,” Greg Bluestein and Daniel Malloy, the Atlanta Journal - Constitution, July 28, 2014. http://politics.blog.ajc.com/2014/07/28/whistleblower-lawsuit-targets-unethical-behavior-of-ga-national-guard-head/
“State denies claims in former 21st Century Partnership leader’s lawsuit,” Mike Stucka, Macon Telegraph, September 4, 2014, http://www.macon.com/2014/09/04/3285750/state-attacks-former-21st-century.html;
“Georgia emergency management chief Charley English demoted to deputy; Gen. Jim Butterworth named as replacement,” Kathleen Foody, Associated Press, November 24, 2014. http://chronicle.augusta.com/latest-news/2014-11-24/georgia-emergency-management-chief-charley-english-demoted-deputy-gen-jim</t>
  </si>
  <si>
    <t>Section 2 of South Dakota Codified Laws, Title 4, Chapter 2, “Department of Legislative Audit,” provides an eight-year term for the auditor general by concurrent resolution of both chambers of the Legislature (legislative terms are only two years). That provides some political protection and contributes to lengthy terms of service.
 However, Section 5 says the auditor general “may be removed at any time without assignment of cause by joint resolution or act of the Legislature,” which makes the position subject to political whims.
 The staff of the Department of Legislative Audit are not covered by the state’s civil service protections, because those protections in SDCL 3-6D-4 apply only to certain executive-branch employees, and the Department of Legislative Audit is an arm of the legislative branch.</t>
  </si>
  <si>
    <t>Commission on Ethics Penalties list, FINDINGS OF VIOLATIONS, RECOMMENDED FINES &amp; PENALTIES OF PUBLIC OFFICIALS FOR VIOLATIONS OF THE CODE OF ETHICS THROUGH MARCH 2015, sent to the Researcher on April 7, 2015 as an attachment in an email as part of a public records request 
Carol Weissert, Director of the Leroy Collins Institute at Florida State University, interviewed by phone on March 26
Steve Bousquet, Tallahassee bureau chief of the Tampa Bay Times, interivewed by phone April 3 
GOP says Alex Sink used a state-owned airplane to 'get to a vacation in the Bahamas, PolitiFact Florida, Jan. 17, 2014, http://www.politifact.com/florida/statements/2014/jan/17/national-republican-congressional-committee/gop-says-alex-sink-used-state-owned-airplane-get-v/</t>
  </si>
  <si>
    <t>Deborah Moreau, lawyer for Delaware's Public Integrity Commission, phone interview, January 12, 2015;
Sean O'Sullivan, "Chief Medical Examiner out of a job"; delawareonline.com, July 14, 2014: http://delonline.us/1zN1zGe; 
Public Integrity Commission, Personal/private interest opinions, accessed March 23, http://1.usa.gov/1CkMx7m
"Ex-Chief Medical Examiner to repay Delaware $100,000 in plea", Cris Barrish, delawareonline.com, June 11, 2015</t>
  </si>
  <si>
    <t>The independently elected eight-member Governor’s Council votes on candidates nominated by the governor to judgeships.  The council members run for office every two years.  
In law, judicial nomination hearings are advertised in advance and are public.   Witnesses for and against the candidate are permitted to testify.  The Governor’s Council has its own questionnaire that the candidate must complete and, at the conclusion of the hearing, it is available for public inspection.  
According to the Constitution, "all judicial officers, [the attorney-general,] the solicitor-general, [all sheriffs,] coroners, [and registers of probate,] shall be nominated and appointed by the governor, by and with the advice and consent of the council; and every such nomination shall be made by the governor, and made at least seven days prior to such appointment. (Part II, Chapter 2, Section 1, Article IX.) 
The Judicial Nominating Commission is not empowered to participate in the confirmation process. Rather, it helps recruit and screen applicants for judgeships.
However, no specific professional criteria are set forth in the law.</t>
  </si>
  <si>
    <t>The Fair Political Practices Commission and Commission on Judicial Performance are authorized by law to investigate complaints or act on their own authority and impose sanctions.</t>
  </si>
  <si>
    <t>Phone interview with Kevin Rennie, political blogger and Courant columnist, Feb. 4, 2015.
"Merrill Uses State Office To Send Newsletter To Democratic Activists," by Jon Lender, The Hartford Courant, Oct. 12, 2013. http://articles.courant.com/2013-10-12/news/hc-merrill-newsletter-1013-20131011_1_send-newsletter-list-labriola
"Denise Merrill Sees The Light, Drops Email List," The Hartford Courant editorial, Oct. 15, 2013. http://articles.courant.com/2013-10-15/news/hc-ed-denise-merrill-1016-20131015_1_database-newsletter-chief-state
Phone interview with Carol Carson, executive director of the Office of State Ethics, from Hartford, June 15, 2015.</t>
  </si>
  <si>
    <t>Under SC Code 11-7-10, the S.C. Budget and Control Board selects the State Auditor. S.C. Code 11-7-45 says the State Auditor shall maintain independence in the performance of his authorized duties. "Neither the Governor nor an agency or entity of the executive or judicial branches of state government has the authority to limit the scope, direction, or report content of an audit undertaken by the State Auditor." There is no specific mention within the law whether the State Auditor's staff is an at will employee or is subject to civil service protection. 
SECTION 11-7-10, regarding the Inspector General, is not as specific, but the inference is clear, as the appointee "must be selected without regard to political affiliation and on the basis of integrity, capability for strong leadership, and demonstrated ability in accounting, auditing, financial analysis, law, management analysis, public administration, investigation, or criminal justice administration or other closely related fields."  
The Inspector General is appointed by the Governor with the consent of the Senate.</t>
  </si>
  <si>
    <t>The members of Idaho’s Personnel Commission are appointed by the governor, but they act independently and neither the direct supervisor nor the governor has a say in whether or how the commission proceeds with regard to hearing grievances from a classified state employee. When an appeal is filed, the commission assigns an independent hearing officer to investigate and hear the matter. The majority of cases settle at the hearing officer stage. They do not initiate their own investigations but consider all appeals or grievances filed disputing employment actions.
Those that do not, and for which the hearing officer’s determination is appealed to the commission itself, are fairly rare. 
In 2014, 13 appeals were filed, but the commission heard just one case, involving a prison guard who was fired for refused to take a polygraph; the commission upheld the dismissal, finding that the Department of Correction is a law enforcement agency and thus entitled to require a polygraph from an employee. In 2013, 15 appeals were filed, and the commission heard four cases. It reversed an agency’s disciplinary action against an employee as unwarranted in one, while finding in favor of the agencies in the other three.</t>
  </si>
  <si>
    <t>No such regulations exist; Idaho neither regulates nor uses placement agents. They don't have to file anything with the state. Nor do they play any role in the Public Employee Retirement System of Idaho (PERSI).</t>
  </si>
  <si>
    <t xml:space="preserve">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“High ranking state executive accused of steering taxpayer money to husband’s business,” KDVR FOX 31 Denver, May 16 2014: http://kdvr.com/2014/05/16/high-ranking-state-executive-accused-of-steering-taxpayer-money-to-husbands-business/
Findings of Fact and Conclusions of Law, Colorado Ethics Watch v. Gessler, Independent Ethics Commission Case No. 12-07, June 19, 2013 https://www.colorado.gov/pacific/sites/default/files/FinalOrder_12-07_IEC.pdf </t>
  </si>
  <si>
    <t>The auditor general is hired by the General Assembly and, under the law, is empowered to "act  independently but under the general policies established by" the legislature (§ 22-13-4 (b)). 
§ 22-13-2 of the same law stipulates that the "appointment of the auditor general may be terminated at any time by a majority vote of the joint committee on legislative services."
§ 22-13-1 states that the auditor general shall hire "qualified persons" with "adequate technical training and proficiency," and a college degree, and that those people shall be in the unclassified service, meaning their jobs are not protected.</t>
  </si>
  <si>
    <t xml:space="preserve">The Hawaii Labor Relations Board office has three board members, an executive officer and a secretary, and an office budget, other than personnel costs, of $30,000. There was a backlog of 135 cases on June 30, 2013, the latest data available. The board does not initiate investigations but investigates purely based on complaints. It does not look into nepotism claims because its purview is collective bargaining and public labor union issues.
These cases typically involve an employer or union's failure to bargain in good faith, an employer or union's interference with an employee's right to participate in or refrain from bargaining activities, or a union's failure to fairly represent its members in the negotiation of agreements or the pursuit of grievances. 
 </t>
  </si>
  <si>
    <t>The Auditor General is a statewide elected official with a four-year term, and he/she has the authority to hire and fire his/her staff.
 There is no law protecting the senior staff from being fired at the will of a newly elected official.</t>
  </si>
  <si>
    <t>Maine’s Constitution prescribes a three-step process for confirming state-level courts (the Supreme and Superior Courts) judges. 
 Article 5, Section 8 describes the process. The governor begins by nominating candidates, then each is subject to confirmation by “an appropriate legislative committee comprised of members of both houses in reasonable proportion to their membership as provided by law.”
 The committee’s recommendation is subsequently reviewed by the full Senate, “and upon review shall become final action of confirmation or denial unless the Senate by vote of 2/3 of those members present and voting overrides the committee recommendation.”
 Maine statute requires that judges appointed to the Supreme and Superior Courts be "learned in the Law and sobriety of manners." 4 § 1, 4 § 101
 District judges "must be a member of the bar of the State." 4 § 157</t>
  </si>
  <si>
    <t>Commission on Ethics, Findings of Violations , recommended fines &amp; penalties of public officials for violations of the code of ethics through March 2015, PDF document, March 2015, Received by email. 
Carol Weissert, Director of the Leroy Collins Institute at Florida State University, interviewed by phone on March 26, 2015
Steve Bousquet, Tallahassee bureau chief of the Tampa Bay Times, interivewed by phone April 3, 2015</t>
  </si>
  <si>
    <t xml:space="preserve">ORS 297.010 provides that the Division of Audits is operated under the supervision and control of the Secretary of State, an elected office. The Secretary of State shall and does assign or appoint the director of the division and also may assign or appoint "such other assistants, accountants, auditors and clerks." All other members are civil servants in practice. </t>
  </si>
  <si>
    <t>Jim Evans, Governor's Press Office, Sacramento, Feb. 10, 2015, email
Phillip Ung, California Forward, Director of Public Affairs, Sacramento, Feb. 11, 2015, interview
Fair Political Practices Commission, Summary of Enforcement Decisions, 2014
http://www.fppc.ca.gov/Act/2014/2014_AppxIV.pdf
Fair Political Practices Commission, Enforcement Decisions, 2014
http://www.fppc.ca.gov/press_release.php?limit=2014
 Fair Political Practices Commission, Enforcement Decisions, 2013</t>
  </si>
  <si>
    <t>Graham Sloan, Director Arkansas Ethics Commission, January 21, 2015, email interview.
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Executive Order 10-14, "Executive Order governing the use of motor vehicles owned or leaded by executive branch agencies, boards, and comissions," 2010. 
https://www.ark.org/dfa_statevehiclesearch/EO_10-14.pdf
"Darr's mileage expenses ruled improper in audit," Michael Wickline, Arkansas Democrat-Gazette, December 13, 2013. 
http://www.arkansasonline.com/news/2013/dec/13/darrs-mileage-expenses-ruled-improper-aud-20131213/</t>
  </si>
  <si>
    <t>Georgia is what is called an “at will” state where all employees hired after June 30, 1996 can be dismissed without cause. The State Personnel board does hear appeals from state employees hired before June 30, 1996 and can impose penalties. However, very few employees are left who were hired before June 30, 1996 and no complaints had been filed during the study period.</t>
  </si>
  <si>
    <t>In Florida, the state civil service redress mechanism, the Public Employee Relations Commission, does not independently initiate investigations. 
"We don’t do investigations," said Public Employee Relations Commission general council Stephen Meck. "Nobody does." They hold hearings to determine if there was cause for disciplinary action. 
"I think [PERC] doesn’t make a lot of independent investigations," agreed  James Bowman, a professor of public administration at the Askew School of Public Administration at Florida State University.
In a handbook on Florida public employment law, there is only one mention of investigations by PERC, which involves its own elections. "After the election, if the number of challenged ballots is enough to affect the results of the election, PERC will investigate the challenges to determine whether the challenged individual was an eligible voter."</t>
  </si>
  <si>
    <t>Deborah Moreau, Lawyer, Delaware Public Integrity Commission,  telephone interview, January 12, 2015; 
"Report of Independent Counsel on investigation of violations of Delaware Campaign Finance and related state laws, December 28, 2013, http://bit.ly/1CkJ2hh; 
Public Integrity Commission opinions, accessed March 24, 2015, http://1.usa.gov/1zzxJlh</t>
  </si>
  <si>
    <t>The Secretary of the Commonwealth is an independently elected constitutional officer who runs for office every four years.    
According to Brian McNiff from the Office of the Secretary , the law does not require that senior staff of the Elections Division be civil servants.</t>
  </si>
  <si>
    <t>Joe Kanefield, former general counsel to Arizona Gov. Jan Brewer, telephone interview, 1/28/2015
Ex-employee to file elections complaint vs. Tom Horne, Yvonne Wingett Sanchez, The Arizona Republic, May 6, 2014, Accessed May 6, 2015, 
http://www.azcentral.com/story/news/arizona/politics/2014/05/06/horne-ex-employee-file-elections-complaint/8779641/
Legal Woes Pose Hurdles for Attorney General Tom Horne of Arizona in Campaign,  Fernanda Santos, New York Times, July 11, 2014, http://www.nytimes.com/2014/07/12/us/legal-woes-pose-hurdles-for-arizona-attorney-general-tom-horne-in-campaign-.html?_r=0
Evan Mecham, 83; Was Removed as Arizona Governor, Patricia Sullivan, Washington Post, February 23, 2008, Accessed May 6, 2015, 
http://www.washingtonpost.com/wp-dyn/content/article/2008/02/22/AR2008022202925.html
Will the Real Worst Governor Please Stand Up?, The American Prospect, Katie Halper, June 6, 2012, Accessed May 6, 2015
http://prospect.org/article/will-real-worst-governor-please-stand
In the news: Evan Mecham, LA Times, Accessed May 6, 2015
http://articles.latimes.com/keyword/evan-mecham</t>
  </si>
  <si>
    <t>Email exchange, Mark Pazniokas, CT Mirror capitol bureau chief, from Hartford, Feb. 7, 2015.
Phone interview, Kevin Rennie, political columnist and blogger, from South Windsor, Feb. 4, 2015; email exchange, June 16, 2015.
Office of State Ethics listing enforcement actions involving public officials (accessed June 21, 2015), 
http://www.ct.gov/ethics/cwp/view.asp?a=2307&amp;q=423698</t>
  </si>
  <si>
    <t xml:space="preserve">No such law exists.
There is no mandatory professional training for public procurement officials spelled out in Delaware law. </t>
  </si>
  <si>
    <t>March 2, 2015 phone interview with Jonathan Woodman, state executive branch ethics attorney
Alaska Public Offices Commission Complaints Database (http://aws.state.ak.us/ApocReports/Paper/CommissionComplaints.aspx), accessed March 2, 2015; 
June 16, 2015, phone interview with Dr. James Muller, University of Alaska Anchorage political science professor
Background: 
"GOP chairman fined $12,000, largest penalty ever in a state ethics case," Juneau Empire, June 23, 2004 (http://juneauempire.com/stories/062304/sta_ruedrich.shtml#.VPVxLC6oO3M);</t>
  </si>
  <si>
    <t>James R. Cassie, retired lobbyist, Mar. 24, 2015, Sacramento, email
Fair Political Practices Commission, Enforcement Decisions, 2014
http://www.fppc.ca.gov/press_release.php?limit=2014
Fair Political Practices Commission, Enforcement Decisions, 2013
 http://www.fppc.ca.gov/press_release.php?limit=2013</t>
  </si>
  <si>
    <t>South Dakota Codified Laws, Title 5, Chapter 18A, "Public Agency Procurement -- General Provisions," Section 13, 2010, http://legis.sd.gov/Statutes/Codified_Laws/DisplayStatute.aspx?Type=Statute&amp;Statute=5-18A-13
 South Dakota Codified Laws, Title 1, Chapter 27, "Public Records and Files," Section 45, 2009, http://legis.sd.gov/Statutes/Codified_Laws/DisplayStatute.aspx?Type=Statute&amp;Statute=1-27-45
 South Dakota Codified Laws, Title 1, Chapter 27, "Public Records and Files," Section 46, 2010, http://legis.sd.gov/Statutes/Codified_Laws/DisplayStatute.aspx?Type=Statute&amp;Statute=1-27-46</t>
  </si>
  <si>
    <t>Bob Loevy, professor emeritus of political science at Colorado College and co-author of the 2012 book “Colorado Politics &amp; Policy: Governing a Purple State,” during a Feb. 5 personal interview at his home in Colorado Springs
Elena Nunez, director of Colorado Common Cause, during a Feb. 23, 2015 phone interview. 
Amy Devan, executive director of Colorado’s Independent Ethics Commission, in a March 2, 2015 e-mail.</t>
  </si>
  <si>
    <t>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“State payments to legislators up,” Michael Wickline, Arkansas Democrat-Gazette, March 1, 2015
http://www.arkansasonline.com/news/2015/mar/01/state-payments-to-legislators-up-201503/?f=latest
“Pay legislators more, but end the expenses game,” Editorial, Arkansas Democrat-Gazette, March 8, 2015
http://www.arkansasonline.com/news/2015/mar/08/editorial-pay-legislators-more-but-end-/?f=opinion
Arkansas Public Law Center, “Recommendations for legislative pay, expenses,” January 17, 2015
http://www.arktimes.com/ArkansasBlog/archives/2015/01/17/a-suggestion-legislative-pay-expenses
“How many Arkansas legislators does it take to hold a conference in Alaska,” Max Brantley, Arkansas Times, September 19, 2014
http://www.arktimes.com/ArkansasBlog/archives/2014/09/19/how-many-arkansas-legislators-does-it-take-to-hold-a-conference-in-alaska
“Settlement agreement filed on legislative expense lawsuit,” Max Brantley, Arkansas Times,  March 9, 2012
http://www.arktimes.com/ArkansasBlog/archives/2012/03/09/settlement-agreement-filed-on-legislative-expenses
“The Big Swill: Lots to eat. And its sounds like per diem abuse to continue,” Max Brantley, Arkansas Times, January 27, 2015 
http://www.arktimes.com/ArkansasBlog/archives/2015/01/27/the-big-swill-lots-to-eat-and-its-sounds-like-per-diem-abuse-to-continue
“Court approves settlement agreement in legislative expense lawsuit,” Arkansas Public Law Center press release, April 23, 2012
http://arkpubliclaw.org/index.php/news/press-releases/84-court-approves-settlement-agreement-in-legislative-expense-lawsuit</t>
  </si>
  <si>
    <t>No such law exists.
 The Maine Constitution charges the Secretary of State, who is appointed by the legislature, with administering elections. The Secretary is “chosen biennially at the first session of the Legislature, by joint ballot of the Senators and Representatives in convention.”
 Within the Secretary of State, the Bureau of Corporations, Elections and Commissions oversees elections. In law, the Director of the Bureau is a Deputy Secretary of State appointed by the Secretary and thus, could theoretically change after every state election. 5 § 81
 All of the staff that serve below the Deputy Secretary, however, are classified, long-standing civil servants protected from arbitrary or political dismissal. Dismissal and disciplinary action must be based on "cause," and is subject to appeal and arbitration. 5 § 7051</t>
  </si>
  <si>
    <t>John Carroll, former acting director of the Alabama Ethics Commission, May 1, 2015, telephone interview. 
Mike Cason, al.com, state government reporter, April 12, 2015, telephone interview.
Phil Rawls, former government reporter, the Associated Press, June 2, 2015, telephone interview.
“Former Alabama Gov. Guy Hunt dies,” Bob Blalock, editorial page editor, The Birmingham News, Feb. 1, 2009. http://blog.al.com/birmingham-news-commentary/2009/02/former_alabama_gov_guy_hunt_di.html, accessed May 3, 2015.</t>
  </si>
  <si>
    <t>No evidence could be found of anyone paid to lobby who failed to register as a lobbyist. The Secretary of State makes listings of registered lobbyists available on its website.</t>
  </si>
  <si>
    <t>There are limits that corporations can spend on candidates, but there is no limit to how much money they can give to political parties. 
 Under Tennessee law, corporations are considered political campaign committees. Tenn. Code Ann. § 2-10-102(A). There are limits on the amount of donations a corporation can give to a candidate. The law says that political campaign committees are limited to spending $11,500 per election to a candidate for a statewide office or the senate. Tenn. Code Ann. § 2-10-302(b)(1) For all other state and local offices the limit is set at $7,600 Tenn. Code Ann. § 2-10-302(b)(2). 
 The law also says that “no candidate for an office elected by statewide election shall accept in the aggregate more than fifty percent (50%) of the candidate's total contributions from multicandidate political campaign committees in each election.“ Tenn. Code Ann. § 2-10-302(C)(1)(A). Other candidates cannot accept more than $114,900 from corporations per election. Tenn. Code Ann. § 2-10-302(c)(1)(B).
 The law says “each contribution limit established in subsection (a), (b) or (c) shall be adjusted to reflect the percentage of change in the average consumer price index (all items-city average), as published by the United States department of labor, bureau of labor statistics, for the period of January 1, 1996, through December 31, 2010.” Tenn. Code Ann. § 2-10-302(d)(1). The adjusted figures can be found here: http://www.state.tn.us/tref/Campaign%20Finance%20Limit%20Changes%20for%202015%20and%202016.pdf
---
Peer Reviewer Comment: Agree.
Similarly, the limit set in T.C.A. 2-1-302 (C)(1)(B) defines the limit (adjusted for 2015/16 to $114,900) that can be received from multicandidate political campaign committees by candidates for local offices or by candidates for other state offices that are not statewide, such as criminal court judges, circuit court judges, chancellors and district attorney generals.
So, in other words, candidates are limited to how much total they can receive from corporations in aggregate, as well as from specific corporations.</t>
  </si>
  <si>
    <t>Delaware's Public Integrity Commission accepts complaints from within the civil service, and from the outside, about potential violations of code of conduct laws that apply to public officials, honorary state officials and state employees. 
The ethics agency initiated investigations after complaints during the study period, but there is no evidence that any of those investigations resulted in penalties on offenders. Delaware law allows the Public Integrity Commission to investigate potential offenders of code of conduct law and impose sanctions. Records should be made available in the case that, after a hearing, the commission determines a violation of code of conduct law has occurred. A search of the Public Integrity Commission's website turned up no documents that indicated sanctions. Opinion synopses posted on the commission's website indicate that the commission and its lawyer review at least a couple dozen cases annually involving personal or private interest matters, post-employment restrictions involving state employees and other conflict of interest cases. 
There is some evidence that the agency has independently investigated potential pending violations of post-employment restrictions. The Public Integrity Commission in 2014 advised a state administrator to not accept a private sector job that, in the commission's opinion, would result in a violation of a two-year-cooling off period. The commission contacted the employee after receiving a letter alleging that a pending job hop was inappropriate. Separately, Deborah Moreau, the Public Integrity Commission lawyer who would investigate potential violations, said she could not discuss any violations in the study period, indicating there are no records of independent investigations that resulted in the imposition of penalties.</t>
  </si>
  <si>
    <t>Matters exempt from disclosure: SC Code Section 30-4-40.  (1978.)
http://www.scstatehouse.gov/code/t30c004.php</t>
  </si>
  <si>
    <t>The secretary of state is elected in a statewide race. The top officials of the secretary of state's office are appointed by the Secretary of State and are not civil servants. The head of the elections office, who is usually a close political ally of the Secretary of State, and the rest of the personnel are civil servants or longtime employees who have been reappointed over several administrations.
 But, the actual elections are manned and handled by the registrar of each parish, who is appointed by the governing authority of that parish and is commissioned by the governor. Registrars can be removed for specific crimes and for not doing their job adequately, but can request a hearing if so accused.</t>
  </si>
  <si>
    <t>Timothy Hogan, Executive Director of the Arizona Center for Law in the Public Interest, in-person interview, 2/26/2015 
2012 State Legislator Compensation and Per Diem Table, Accessed June 16, 2015, 
http://www.ncsl.org/research/about-state-legislatures/2012-ncsl-legislator-compensation-data.aspx
Are they kidding? A 45% pay raise for Arizona legislators? Laurie Roberts, The Arizona Republic, June 26, 2014, Accessed May 6, 2015
http://www.azcentral.com/story/laurieroberts/2014/06/26/voters-to-decide-legislative-pay-raise/11404251/
Time pinch begins for Arizona legislators, Mary Jo Pitzl, The Arizona Republic, April 23, 2013, Accessed May 6, 2015
http://www.azcentral.com/news/politics/articles/20130422arizona-legislators-time-pinch-begins.html</t>
  </si>
  <si>
    <t>In general, the governor and state cabinet-level officials do not use state resources for personal use. 
One thing that has consistently come into question, however, is the use of a state plane for campaigning purposes, said Dan Neal, retired director of the Equality State Policy Center.
“Incumbents are always questioned about this," he said. “They go somewhere on the public dime and then have a campaign stop. Should they share expenses with the state or do they get to have a private life at night?”
Former state Superintendent of Public Instruction Cindy Hill was investigated for her use of a state plane, most notable on a trip to Jackson to meet with a men’s lunch group. Investigators questioned if that meeting was officially state business. Hill's trip was in 2012, but the investigation into her actions was in 2013.</t>
  </si>
  <si>
    <t xml:space="preserve">Kentucky Revised Statutes Chapter 117, Section 15 that created the Kentucky Board of Elections calls for a seven-member board with the secretary of state, who is elected by Kentucky voters, serving as the chairperson. The governor must appoint the other six members divided equally between the two parties that had the largest showing in the previous statewide election. Each of those party committee must submit a list of five nominees from which the governor selects one from each on a rolling basis of four-year terms, according to the statute. 
KRS 117.025(1) also established a full-time executive director for the board of elections and who serves as chief administrative officer and an assistant director, both of whom serve at the pleasure of the board and can be replaced by a majority vote. However, that same statute also mandates that the assistant director must be a member of the opposite political party of the executive director so that even if the incumbents in those positions are replaced after the election of a new secretary of state, both parties have representation in the leadership of the day-to-day operations of the board. 
In addition, the staff of the board must be hired "on a bipartisan basis," including the legal counsel and a training officer to work with county clerks, according to KRS 117.025(2). 
Other senior staff positions, such as the director of elections position, are state merit jobs, which means they are civil servants protected by law and not at-will employees who can be hired and fired by the state elections board or the secretary of state. </t>
  </si>
  <si>
    <t>This issue is hot in Wisconsin during the study period because Gov. Scott Walker is preparing for a likely presidential campaign. He has been criticized for using taxpayer funds to pay for trips that are campaign trips. As a result, the campaign was forced to retrench. Milwaukee Journal Sentinel reporters wrote in April 2015: "Taxpayers will not pay the travel costs of Gov. Scott Walker's security detail on political jaunts as he steps up his out-of-state trips in preparation for a likely presidential run. State tax dollars will still pay for the salaries and benefits of the State Patrol troopers who guard the governor and his family. But the governor's presidential campaign-in-waiting, Our American Revival, will pick up the officers' travel costs when Walker attends political rallies, fundraisers and other events related to his likely White House bid. On official trips, however, tax dollars will continue to cover the troopers' travel costs. For instance, the Milwaukee Journal Sentinel reported this month that Wisconsin taxpayers paid $138,200 for his February trip to Great Britain, including the costs for state troopers. That trip was organized as a trade mission, but most news outlets also covered it in the context of Walker's possible presidential run."
In the past, there have been isolated instances of the use of their office by high-level officials in Wisconsin for private gain. For example, in 2004, the now-defunct state Ethics Board investigated Attorney General Peg Lautenschlager for using her assigned state car for personal purposes, including use by her husband for non-state purposes. The board ruled that some use of the state car for personal use exceeded state-allowed limits. Lautenschlager reimbursed the state $672 for her personal use of her state car and paid a $250 forfeiture. In addition, Deputy Attorney General Dan Bach reimbursed the state $512 for his personal use of a state car and paid a $250 forfeiture.</t>
  </si>
  <si>
    <t>The Employees' Review Board (ERB) may hear and rule on employment-related cases brought before it, but it may not impose penalties. Its enabling legislation [Sec. 5-201(b)] says it, "shall have the power to administer oaths and affirmations, certify to all official acts, issue subpoenas and compel the attendance and testimony of witnesses and the production of records, papers and documents and to make investigations and hold hearings concerning any appeal presented to the board ..." 
The seven-person board, all governor appointees, generally meets every other month and has historically had few cases. Prior to November 2014, the board's website indicated that in nine years (from 2005 through 2013), it had acted in 18 cases. 
In November 2014, however, the Malloy administration abruptly fired the state's longtime labor relations chief in an action whose details quickly appeared in the state's largest newspaper. The 28-year employee, Linda Yelmini, said she was told her position was being eliminated and replaced with one filled by a governor appointee. The ERB had two public hearings in June 2015 on Yelmini's appeal. A third hearing is scheduled for Aug. 26. The ERB may reinstate fired employees and order financial relief.</t>
  </si>
  <si>
    <t>South Dakota Codified Laws in Title 12, Chapter 27, “Campaign Finance Requirements,” prohibit corporate donations to candidates and political parties.</t>
  </si>
  <si>
    <t>No such law exists. However, public procurement officials in Colorado do go through regular training. Also, in order to get a position procurement officials would have to qualify some mandatory requirements.</t>
  </si>
  <si>
    <t>Though the State Auditor and Inspector is a statewide official up for election every four years, the senior staff are longstanding civil servants hired for their accounting and auditing qualifications, not political reasons. 
The leadership position of elected auditor and inspector is restricted to a limit of two four-year terms by state law. The office/role of auditor is established by the constitution, and statute spells out specific requirements for regular, routine audits, including that "except as otherwise provided by law, the State Auditor and Inspector shall audit at least once every two fiscal years the books and accounts of all state agencies whose duty it is to collect, disburse or manage funds of the state."
Citizens also have the power to request audits of any state, city or county office through petition drives.</t>
  </si>
  <si>
    <t>Law requires training for all "acquisition professionals."
Government Code §14845 (d) states that the Department of General Services shall "using existing resources, establish a training and development program for acquisition professionals, including methods for structuring solicitations to enhance the participation of certified small businesses and certified disabled veteran business enterprises in state contracting."</t>
  </si>
  <si>
    <t>In law, there is no independent confirmation process for judges conducted by the legislature or an independent body. The Code of Judicial Conduct requires judges to be lawyers, but otherwise, they are publicly elected by the voters.
The state constitution, however, requires, a judge of the supreme court, a court of appeal, district court, family court, parish court, or court having solely juvenile jurisdiction to live in the respective district, circuit or parish for one year preceding election and have been admitted to the practice of law in the state for at least 10 years for the supreme court or a court of appeals, eight years for a district court, family court, parish court, or court having solely juvenile jurisdiction.</t>
  </si>
  <si>
    <t>No such law exists
The Kansas Secretary of State is an elected office. The head of the office's election division is a political appointee who serves at the discretion of the secretary. The Kansas Ethics Commission is made up of nine members appointed by the governor, speaker of the house and other officials. The commission's executive director serves at the discretion of the commission. The commission's members are prohibited from having been officers of a political party within the past five years, or elected officials, lobbyists or vendors with the state for the past three years.
In sum, all employees of the Governmental Ethics Commission and the Secretary of State's office are unclassified -- that is, they serve at the will of the secretary of state and are not protected by civil service law.</t>
  </si>
  <si>
    <t xml:space="preserve">The Iowa secretary of state is determined by elections, as are country auditors, who often serve as the county commissioner of elections. Under Iowa Code, the secretary of state can, "subject to the approval of the governor, establish the internal organization of the department or independent agency and allocate and reallocate duties and functions not assigned by law to an officer or any subunit of the department or independent agency to promote economic and efficient administration and operation of the department or independent agency." Additionally, professional employees under the secretary of state are explicitly exempted from the state merit system, as defined in Iowa Code Chapter 8a. The county auditor, who operates as the county commissioner of elections, is elected into office and has the ability to bring in new staff. </t>
  </si>
  <si>
    <t>No such law exists.
There is no mandatory professional training for public procurement officials in the law. The law authorizes the State Procurement Official to create procurement rules; Rule 7 of the Arkansas Procurement Laws and Rules allows the State Procurement Director to create statewide procurement training and certification “to advance state agency procurement personnel’s knowledge.”</t>
  </si>
  <si>
    <t xml:space="preserve"> The state auditor is elected by Ohio voters and serves four-year terms. When the office changes hands politically, the top staff typically is replaced, although lower-level career employees are generally protected. Even when the office remains with the same political party, but a new auditor takes over, there is change in the senior officials. Ohio also has term limits of two terms for statewide executive offices.</t>
  </si>
  <si>
    <t xml:space="preserve">The Arizona Procurement Director is required by law to establish and maintain a training rubric for procurement officials.
The frequency of certification and training is not spelled out in law, but rather is at the discretion of the Arizona Procurement Director. </t>
  </si>
  <si>
    <t xml:space="preserve">The state auditor is an elected office, according to North Dakota Constitution Article V Section 2. He's therefore protected from interference. The state auditor may appoint a deputy state auditor, according to North Dakota Century Code Section 44-03-01, which means the deputy may change with each election. The deputy, as the state auditor’s principal assistant, is not protected by civil service laws, according to Century Code Section 54-44.3-20(1).
The state auditor’s staff, however, are state employees protected from arbitrary dismissal by the Century Code Section 54-44.3-12, which requires “fair and equitable treatment” of employees by the state human resources director. Century Code Section 54-44.3-12.2 provides for an appeals process when employees feel they are not treated fairly or equitably. </t>
  </si>
  <si>
    <t>In general, the governor and state cabinet-level officials do not use state resources for personal purposes. But in 2014, Washington Lieutenant Gov. Brad Owen reached a settlement after he was fined $15,000 by the Executive Ethics Board for mingling his office resources, including staff time, for work on a nonprofit group for which his wife had done paid work.
 Below executive levels, state employees are periodically accused of abusing state resources. Examples include employees of the Washington State Historical Society purchasing laptops, cell phone and other items on state credit cards without proper documentation during the 2013 budget year.</t>
  </si>
  <si>
    <t>The Secretary of State is subject to oversight by the voters, who ultimately determine whether the official stays in office beyond the four-year current term. The appointments of the co-directors of the Election Division, each from opposing political parties, are influenced by politics, but they are not subject to arbitrary removal.
 The co-directors must be classified the same under the state’s personnel system and receive the same compensation, except for differences due to years of service, and get to hire the same number of employees.
Each is appointed to a four-year term by the governor, who receives two recommendations from Democratic party chairman and two recommendations from the Republican party chairman for their respective co-chairman. However, state law requires that the Election Division staff must be equally divided between the two major political parties of the state. The co-directors are the governor's appointees, based on political party recommendations, for four-year terms. So, a new governor can choose not to re-appoint existing co-directors, but he has to select new co-directors from two recommendations by each political party. This is based on Indiana Code 3-6-4,2-3.2.</t>
  </si>
  <si>
    <t>All authority for the purchase of goods and services is granted to the Commissioner of Administration and the Chief Procurement Officer in AS 36.30.005. AS 36.30.015 allows this authority to be delegated to other executive branch agencies. 
As part of this delegation, procurement officers conducting procurements of $5,000 or more must be certified under the Procurement Officer Certification Program, which requires a base set of training to initially obtain plus ongoing recertification classes to maintain. The Division of General Services designed its certification program against programs from other states, and requires statewide training and certification that was developed by DGS in conjunction with a sub-group of the Procurement Advisory Council, according to a certification program guide.</t>
  </si>
  <si>
    <t>The Ethics Committee is able to convene and investigate possible ethics violations at the discretion of its members, or in response to a complaint. 
The Judicial Ethics Advisory Committee may also generate an opinion as a result of a request by "a  judge or candidate for judicial office, by a court, by an agency charged with judicial administration, by a judicial employee, or by any member of the advisory committee."</t>
  </si>
  <si>
    <t>Investment advisers register and obtain a certificate of good standing or certificate of authority with the Hawaii Department of Commerce and Consumer Affairs. It is not known how detailed the disclosures are because they are not public. There were no fund managers or investment advisors cited or given cease and desist notices by the Department of Commerce and Consumer Affairs during the study period.</t>
  </si>
  <si>
    <t>The state auditor is an elective office, so the person can change after every election. However, the auditor may not necessarily be of the same party as the governor or the majority of the legislature and is mandated to be independent of either.  The auditor, her assistant, the chief deputy and his assistant and the department public information officer are political appointees named by the auditor. The rest of the staff are career state employees protected from political dismissal.</t>
  </si>
  <si>
    <t>There were no documented cases from the review period where officials used state resources for personal purposes. Although an investigation of the former attorney general John Swallow did raise concerns about conflicts of interest through business ties, this area of law has not been targeted for law changes. The Legislature has focused on small reforms surrounding campaign finance.</t>
  </si>
  <si>
    <t>A YES score is earned if in law, public procurement officials (exclusively or as part of general civil service laws) must receive regular, mandatory training to ensure professional standards in supervising the tendering process.
A MODERATE score is earned if the law mandates some mandatory training, but not on a regular basis.
A NO score is earned if no such law exists.</t>
  </si>
  <si>
    <t>The auditor is a cabinet-level official elected to a four-year term, but the rest of the department is filled with long-standing civil servants.</t>
  </si>
  <si>
    <t xml:space="preserve">No such law exists. 
Alabama law does not mandate professional training for procurement officials. It does require all public employees above the clerical and maintenance levels to participate in an online review of the state Ethics Law. </t>
  </si>
  <si>
    <t>Not only are there no documented instances of the governor or cabinet-level officials using state resources for personal purposes, but there haven't been rumors or allegations from the governor's political enemies during the period of study. 
 Half joking, Allen Gilbert of the Vermont ACLU said he wouldn't be surprised if now and then a state official "uses a state conference room for a meeting of the Humane Society they serve on," but added he doubts anything more serious than that goes on.</t>
  </si>
  <si>
    <t>The state comptroller is elected by New York voters. Art. V, Section 1 states that "The comptroller and attorney-general shall be chosen at the same general election as the governor and hold office for the same term". 
 Most senior staff members are civil servants who are protected by the state's Civil Service Law from arbitrary dismissal.</t>
  </si>
  <si>
    <t>The leader of the audit division serves at the pleasure of the Legislative Budget Assistant, who has moderate protection from political interference because his or her employment is dependent on the collective and public decisions of the legislature’s Fiscal Committee. 
The committee is required every two years to vote to appoint or reappoint the LBA, who is responsible for hiring or retaining the audit director, the other senior civil servant in the office. 
The head of the budget office is typically reappointed, regardless of the political party in power, and the staff of the office, including the audit director, does not change with each election. There is nothing in the law, however, that explicitly protects the audit director from political interference.</t>
  </si>
  <si>
    <t>Government officials are prohibited from using state resources for personal purposes, but former Gov. Rick Perry, a prospective 2016 presidential candidate who left office in January of 2015, occasionally drew criticism for his use of taxpayer-funded security details for out-of-state trips, some of which seemed intertwined with his political aspirations.  
The Houston Chronicle reported in July 2013 that the security costs for Perry’s out-of-state travel had risen to more than $2.6 million by that point during his final four-year term. 
The travel included a Washington, D. C., trip to speak at the Conservative Political Action Conference and a Florida trip to appear at a forum with Florida Gov. Rick Scott.  Perry’s office said Department of Public Safety policy required security officers to protect the Texas governor wherever he traveled. The San Antonio Express-News reported that the DPS tally covers the cost of food, fuel, lodging and travel for Perry's security detail, which accompanies him for state business, political trips or vacation.</t>
  </si>
  <si>
    <t>Tim Leathers, deputy director, Arkansas Depatment of Finance and Administration, February 4, 2015, telephone interview.
Richard Weiss, Director of Department of Finance and Administration under three governors (1994-1999 and 2002-2014), February 2, 2015, telephone interview. 
Rich Huddleston, executive director of Arkansas Advocates for Children and Families, February 12, 2015, telephone interview.  
Jay Barth, Professor of Politics at Hendrix College, February 7, 2015, telephone interview. 
Max Brantley, Senior Editor Arkansas Times, January 20, 2015, telephone interview. 
Duncan Baird, Arkansas budget director, former state representative and co-chair of Joint Budget Committee, co-sponsor of ethics-related legislation, February 22, 2015, telephone interview.
“Budget Surpluses in Arkansas: How do they get there and where do they go,” Eleanor Wheeler, Arkansas Advocates for Children and Families policy brief, December 2014.  
http://www.aradvocates.org/wp-content/uploads/Budget-Surpluses-in-Arkansas-December-2014.pdf
Arkansas General Assembly website, accessed February 18, 2015. http://www.arkleg.state.ar.us/assembly/2015/2015R/Pages/Home.aspx
"Again with the special language: Dismang wins frackers a tax break," Max Brantley, Arkansas Times, March 5, 2014
http://www.arktimes.com/ArkansasBlog/archives/2014/03/05/again-with-the-special-language-dismang-wins-frackers-a-tax-break</t>
  </si>
  <si>
    <t>The governor and his cabinet aren’t seen as people who use state resources for their personal use. However, there was a question raised after it was revealed that the Department of Safety commissioner was using state troopers to drive him halfway home to Memphis from Nashville.
 “Statutorily, you can’t use state government resources for personal use,” said Tom Humphrey, a veteran reporter for the Knoxville News Sentinel. “They have a fairly open process when they do use money.” 
 For example, he said, the commissioners’ expenses for travel outside the state are posted online. 
 There have been a lot of problems with misuse of government resources by local officials that have been well documented by the state comptroller, Humphrey said. But he doesn’t see a problem at the state level. 
 “I don’t get much of a sense that they are using their offices for personal gain,” Rick Locker, who covers government for the Memphis Commercial Appeal and Knoxville News Sentinel, said of the members of the executive branch. 
 Locker noted a news story first reported by WTVF NewsChannel5 that revealed that Department of Safety Commissioner Bill Gibbons used state troopers to drive him halfway home to Memphis from Nashville. The story said that Gibbons, who is from Memphis and oversees the Tennessee Highway Patrol, used troopers to drive him a total of at least 31 times over a 2 ½ year period. 
 Gibbons told the Commercial Appeal that he occasionally used troopers to drive him halfway home because it allowed him to get work done while he was traveling.</t>
  </si>
  <si>
    <t>No such law exists.
The Legislative Auditor and his staff serve at the pleasure of the director of the state's Legislative Counsel Bureau, who in turn reports to the Legislative Commission, a bipartisan group of lawmakers who oversee the legislature's business between biennial sessions. They are exempt from other job protections provided to state civil servants. Because the Commission's membership changes after each election, the auditor is potentially vulnerable to dismissal based on political whims.
However, in practice the division's staff tend to serve for long periods of time. Current Legislative Auditor Paul Townsend has held the position since 2001, surviving a number of election cycles.
That's not to say that political firings of legislative staffers don't happen. Just after the 2014 election, the new Republican majority surprised many in Carson City by dismissing the nonpartisan secretary of the Senate, a former Census Bureau staffer who had held the position since 2010. 
As for the executive branch's Division of Internal Audits, the administrator of that division reports to the state's Director of Administration, as well as to an audit committee made up of the Governor, Lieutenant Governor, Secretary of State, Treasurer and Attorney General, along with one member of the public. So there's little official independence from the rest of the executive branch.</t>
  </si>
  <si>
    <t>Karen McLaughlin, Children's Action Alliance Director of Budget and Research and former Department of Economic Security Financial Services Administrator, telephone interview 2/19/2015
Arizona House to debate $9.2 billion budget Monday, The Associated Press, March 24, 2014 
http://www.azcentral.com/story/news/politics/2014/03/21/arizona-house-to-debate-92-billion-budget-monday/6721851/
Rush to push through AZ budget disrespects public, Arizona Daily Star Editorial, March 07, 2015  
http://tucson.com/news/opinion/rush-to-push-through-az-budget-disrespects-public/article_9da96549-71d1-55fe-b3bd-c737de58fbb3.html 
Hey, lawmakers, do your dirty work in public, The Arizona Republic Editorial board, March 9, 2015, http://www.azcentral.com/story/opinion/editorial/2015/03/09/arizona-secret-budget/24675901/</t>
  </si>
  <si>
    <t>Georgia's Employee Retirement System and the Teacher Retirement System do not use placement agent. They do “not allow anyone they work with to pay placement agents with fees they have earned from doing business with the State Pension Fund.” according to James A. Potvin, Executive Director of the Employee Retirement System.</t>
  </si>
  <si>
    <t>Typically, Ethics Commission investigations begin with a complaint filed in writing by an individual who has “credible and verifiable” information about an alleged violation of the ethics law. The director of the Ethics Commission conducts a preliminary inquiry to determine whether reasonable cause exists to conduct an investigation and, if so, asks commission members for authority to go forward with a full investigation. Provided the commission agrees, the Ethics Commission staff conducts an investigation that can include audits and interviews. The commission has subpoena power, and during investigations it operates under the same rules that apply to grand juries in the state. When the investigation is complete, findings are presented to the full commission, which decides whether there is probably cause to believe a violation of the ethics law has occurred. If so, the matter is referred to the local district attorney who has jurisdiction over the case or to the attorney general. 
The commission can adjudicate minor violations of the law, if the attorney general agrees. In that case, commission members may levy an administrative penalty not to exceed $1,000 for any minor violation of this chapter, such as failing to timely file a statement of economic interests. The commission also may order restitution if it finds economic loss to a government.
The commission also may initiate investigations without a complaint if four members agree. In that case, the investigation is conducted in the same way, but the case is presented to a panel of three active or retired judges appointed by the state’s Chief Justice, rather than to the commission members.</t>
  </si>
  <si>
    <t>A copy of a disclosure form provided by the State Board of Administration was obtained, and it required the following information: a description of the services performed, the nature, timing and value of the compensation, a resume for the placement agent, and the extent to which the placement agent has been utilized. 
"The SEC disclosure [which agents are also required to fill out] is also very detailed," said lawyer Robert Klausner, who specializes in the representation of public employee pension funds. 
There has been reform in this area in the past several years, according to State Board of Administration Communications Manager John Kuczwanski, who noted that a change in the law now requires that fees paid to placement agents be public record (before, they were considered proprietary information).</t>
  </si>
  <si>
    <t>March 11 phone interview with Gunnar Knapp, director of the Institute of Social and Economic Research; 
March 11 phone interview with Gregg Erickson, founder of the Alaska Budget Report and Erickson &amp; Associates, former Director of Research at the Alaska Legislature; 
March 23, 2015, phone interview with Senate President Kevin Meyer, R-Anchorage; Alaska Division of Legislative Finance, CAPSIS (http://www.legfin.akleg.gov/CAPSIS/CAPSIS.php), accessed March 23, 2015
July 27, 2015, phone interview with Sen. Bill Wielechowski, D-Anchorage
July 27, 2015, phone interview with Jessie Peterson of Alaska Public Interest Research group 
Alaska Public Media/360 North Senate Finance Committee Archive (http://www.360north.org/senate-finance-committee/), accessed March 12, 2015; 
Alaska Legislature information related to H.B. 72, the 2015 appropriations bill for the operating budget (http://www.akleg.gov/basis/Bill/Detail/29?Root=HB%20%2072#tab6_4), accessed March 12, 2015; 
""Forgey, Pat. """"What's in the capital budget? Alaska senators still aren't saying"""" Alaska Dispatch News &lt;http://www.adn.com/article/20150407/whats-capital-budget-alaska-senators-still-arent-saying&gt; Accessed July 1.
Forgey, Pat. """"Public shut out of secretive capital budgeting process that spends billions of public dollars in Juneau"""" &lt;http://www.adn.com/article/20140119/public-shut-out-secretive-capital-budgeting-process-spends-billions-public-dollars&gt; Accessed July 1.
Christiansen, Scott. """"Uncovering the Mystery Behind CAPSIS"""" Anchorage Press &lt;http://www.anchoragepress.com/news/uncovering-mystery-behind-capsis&gt; Accessed July 1.""
---
Peer Reviewer sources:
"Forgey, Pat. ""What's in the capital budget? Alaska senators still aren't saying"" Alaska Dispatch News &lt;http://www.adn.com/article/20150407/whats-capital-budget-alaska-senators-still-arent-saying&gt; Accessed July 1.
Forgey, Pat. ""Public shut out of secretive capital budgeting process that spends billions of public dollars in Juneau"" &lt;http://www.adn.com/article/20140119/public-shut-out-secretive-capital-budgeting-process-spends-billions-public-dollars&gt; Accessed July 1.
Cole, Dermot. ""Anchorage tennis flap shows need for transparent state budget"" Alaska Dispatch News &lt;http://www.adn.com/article/20131010/anchorage-tennis-flap-shows-need-transparent-state-budget&gt; Accessed July 1.
Christiansen, Scott. ""Uncovering the Mystery Behind CAPSIS"" Anchorage Press &lt;http://www.anchoragepress.com/news/uncovering-mystery-behind-capsis&gt; Accessed July 1."</t>
  </si>
  <si>
    <t xml:space="preserve">Placement agents paid to secure business with Delaware-run pension funds do not register with the state because they are not required to register. They also do not file disclosures with the state of Delaware because they are not required to file disclosures, says David Craik, Delaware's pension administrator. Delaware's pension investment guidelines say that investment advisors and manager "are required to disclose the details of any SEC investigations as well as all third-party relationships which in any way involve payment of fees, shared fees, or other exchanges which have been disclosed, including gifts, gratuities or repayments, including but not limited to placement agents, third-party solicitors, and/or lobbyists for private equity or hedge funds." But placement agents themselves are not required to file any type of documentation with the state, Craik says. </t>
  </si>
  <si>
    <t>Examples of the governor and cabinet-level officials using state resources for personal purposes are few, but one notorious example exists of an executive branch official abusing state resources for personal purposes. Though the example occurred in 2011 and earlier, it did not become known to the public until 2013-2014, when it exploded into a scandal.
 In the fall of 2013, Richard Benda, former secretary of tourism and state development, a cabinet-level position, committed suicide. In the months following his death, it was revealed he had double-billed the state for flights to China and had also arranged for a state grant package to be increased by $550,000 and then redirected the money to a company that he went to work for immediately after leaving state government, with the apparent intent that the company would use the money to pay his salary.</t>
  </si>
  <si>
    <t>There is not an entity specifically tasked with investigating managerial wrongdoing, other than to evaluate the claim of grievance. The redress mechanisms, which include a mediation process and a state grievance panel, are reactive to employee complaints and typically would not sanction managerial wrongdoing but rather address the grievance of the employee (for example, via the mediation or grievance panel process, it is possible an agency would give an employee his or her job back, make a financial settlement with the employee, remove a disciplinary sanction on an employee, etc.) 
It's possible that as a result of the findings after mediation or a grievance panel, a supervisor could be punished--but this wouldn't happen via the grievance or mediation process. The system in place is only geared toward giving redress to the wronged employee, not punishing managerial wrongdoing. 
The function of the process isn’t investigative per se – the mediator or panel would simply hear from both sides and examine whether the employee had a claim of grievance, or whether a mediated resolution was possible. The role of the mediator or panel is not to launch investigations and punish offenders.</t>
  </si>
  <si>
    <t>As one of five constitutionally elected positions in Nebraska, the auditor of public accounts is not beholden to other elected officials. Senior staff are longstanding state employees but by law are not part of the state classified employee system.</t>
  </si>
  <si>
    <t xml:space="preserve">Under Idaho state law, all employees in the office of the Secretary of State – and of all other statewide elected officials, including governor, lieutenant governor, attorney general, state treasurer and state superintendent of schools – are non-classified employees, exempt from the requirements of the state personnel system. That means they serve at the will of the elected official, and thereby have no formal protection from political interference.
 </t>
  </si>
  <si>
    <t>A YES score is earned if the ethics entity/ies has the authority to independently initiate investigations into alleged violations and to sanction offenders. 
A MODERATE score is earned if the ethics entity has the legal authority to initiate investigations independently, but no authority to impose sanctions.
A NO score is earned if no such law exists.</t>
  </si>
  <si>
    <t>Finder's fees for third parties that investment firms may use to help them secure business with a state pension fund have been prohibited in Connecticut since 2000. And "beginning with the reporting period of July 1, 2005 to June 30, 2006, Treasury vendors have been required to disclose both Third Party Fees [of any kind] and Consulting Agreements."</t>
  </si>
  <si>
    <t>Montana's bicameral, bipartisan legislative audit committee appoints a legislative auditor for two year terms (Montana Code Annotated, title 5, chapter 13, part 3, section 3). 
All legislative audit staff are civil servants are protected from arbitrary dismissal under Montana Code Annotated title 39, chapter 2, part 9, section 4, 2001. 
Montana's Legislative Audit Act also states that "An employee of the state of Montana or an authorized contractor who provides information to the committee, the legislative auditor, or the legislative auditor's authorized designee may not be subject to any penalties, sanctions, retaliation, or restrictions in connection with the employee's or contractor's employment as a result of the disclosure of information unless the employee or contractor disclosing the information has violated state law."</t>
  </si>
  <si>
    <t xml:space="preserve">A nine-member Elections Commission, with members selected by majority and minority party members of the state House and Senate and a chairman appointed by the commission itself, appoints a chief election officer for a four-year term. 
 While the chief election officer has some protection from political interference by virtue of the appointment process, the officer has broad powers to hire and manage staff of the Office of Elections without regard to civil service and collective bargaining laws, and contract with poll workers without regard to state procurement code . The senior staff is not legally protected from arbitrary dismissal.
 </t>
  </si>
  <si>
    <t>Kelly Butler, state Budget Officer for Gov. Robert Bentley and  former staffer with the Legislative Fiscal Office, March 18, 2015, telephone interview. 
David White, The Birmingham News, former state political reporter, March 6, 2015, telephone interview.
The Budget Process, Alabama Department of Finance, Budget Formulation, Alabama 
Department of Finance, undated, http://budget.alabama.gov/pages/budproc.aspx, accessed March 26, 2015.</t>
  </si>
  <si>
    <t>Colorado’s Public Employees Retirement Association (PERA) does not hire or pay placement agents. Those used by investment professionals wouldn’t have to fill out disclosure forms because they aren’t part of PERA. “We just ask managers to disclose fees,” said Adam Franklin, general counsel to the Public Employee’s Retirement Association. 
PERA monitors “the use of placement agents” by its investment managers and require them “to disclose fees,” said Jennifer Schreck, senior staff attorney for the Colorado Public Employees Retirement Association (PERA).</t>
  </si>
  <si>
    <t>The state budgetary debate process is conducted transparently and before final approval.
Most decisions are made in appropriations committee meetings, which the public can attend, and then the Legislature has a few days in the session to go over the budget. 
“We can make changes line by line,” Rep. Ruth Ann Petroff, R-Jackson, said. “Every section is researched and explained. In practice the appropriations committee really tries to push its will.”
Authors of some line items can be identified but all line-item votes are recorded online with the lawmakers' names.</t>
  </si>
  <si>
    <t>The state Department of Audit is headed by the state auditor, a position elected by Mississippi voters every four years. The auditor's post is set in the state constitution and is independent of other state government offices.
The state auditor appoints deputy auditors and the directors of the department's financial and compliance division and investigations division. Other senior staffers also serve at the will and pleasure of the auditor.</t>
  </si>
  <si>
    <t>Information about placement agents is detailed and shown in periodic reports issued by pension boards, CalPERS and CalSTRS and in quarterly lobbyist reports filed with the Secretary of State. The reports for placement agents contain contact information, fees, a description of services, activity expenses, the firm the agent works for and campaign contributions made or delivered. 
When placement agents register with pension agencies, they file information about their qualifications and registrations with federal regulatory agencies. CalSTRS has a form, 600-.</t>
  </si>
  <si>
    <t>In Missouri, the state auditor is an elected office and the employees appointed under the office holder are entirely up to his or her discretion. There are no statutory provisions protecting a senior staff member from dismissal or reassignment when the office holder changes.</t>
  </si>
  <si>
    <t>Leadership at the Office of the Legislative Auditor is appointed by the Legislative Audit Commission for a six-year term. The position does not change after every state election and is thereby protected more so from political interference. 
 The State Auditor is an elected official and is thereby involved in the executive branch leadership and political issues than the Office of the Legislative Auditor. The State Auditor can appoint a deputy as well as employ or dismiss two additional deputies and a private secretary. Deputy and assistant positions are considered unclassified positions under Minnesota Statute 43A.08. Unclassified employees can be hired and fired at will.</t>
  </si>
  <si>
    <t>The Secretary of state is a partisan, elected position, selected by all Georgia voters, but senior staff members of the Secretary of State's Offices are state employees. Georgia is what is called an “at will,” state where all employees hired after June 30, 1996 can be dismissed without cause. The State Personnel board does hear appeals from state employees hired before June 30, 1996. 
 The law says the goal of the state is to establish a “system of personnel administration which will attract, select, and retain the best employees based on merit, free from coercive political influences.”</t>
  </si>
  <si>
    <t>There is no requirement in law for placement agent disclosures and in practice, placement agents do not provide such disclosures. 
The retirement systems’ consultants typically include in their reports whether they have placement agents and who they are, and the systems’ reports to the legislature on an investment firm would generally include whether there were placement agents and identify who they were -- but neither would typically include detailed information such as who the agent works for, services carried, qualifications, compensation and fees, etc.</t>
  </si>
  <si>
    <t>In practice, Arizona does not have a strong redress mechanism. To the extent such mechanisms exist within a few different agencies, they do not independently initiate investigations or impose penalties on offenders. 
The Arizona State Personnel Board looks into complaints regarding personnel practices, but it is a complaint-driven system. The board investigated a number of civil service matters during the period of study (https://personnel.az.gov/statistics), but these were complaint driven, not independently initiated.
The Arizona Ombudsman could also be an avenue for review of personnel matters, but it is also a complaint-driven system.</t>
  </si>
  <si>
    <t>In practice, though they don't register with the state, placement agents file detailed disclosures.
Placement agent information is a required component of the investment due diligence packet, Arizona State Retirement System Communication Manager David Cannella explained, which all placement agents must provide.</t>
  </si>
  <si>
    <t>The formal budget process is very transparent, but, as could be expected, sometimes parts of the process become invisible to the public and to the media. For example, the 16-member Legislative Joint Finance Committee, delegated to handle the Governor's proposed budget, gives notice of hearings on the budget bill and work sessions. Votes and motions are made in public.
But Wisconsin Taxpayers Alliance President Todd Berry says big-ticket items like Medicaid are so controversial and complex that a lot of formative discussions happens outside of the committee room. Decisions are made privately, then repeated in public sessions, "At times, the train slips the rails a little, then gets back on track," Berry says.</t>
  </si>
  <si>
    <t>Since there is no requirement for placement agent disclosures, none exist. 
"We don’t generally use placement agents," says Jerry Burnett, deputy commissioner of the Department of Revenue. "We do a search, we hire someone to look for an investment firm in an area of expertise. Then we interview the candidates with the Retirement Board, and then the board hires."
While placement agents are not typically used, if ever, there is no requirement in statute for placement agents to register, or disclose financial details of who they work for, what services they carry, their qualifications, or compensation.</t>
  </si>
  <si>
    <t>Authors of bills and individual budget lines are readily identified, the text of bills is available on line on the website of the West Virginia Legislature, and committee hearings are open to the public. Committee hearings at which bills are debated are streamed on line during the session.
  “We hold budget hearings here (in the state Capitol) on behalf of the governor’s office,” said Budget Director Mike McKown. “And the legislature’s Finance Committee holds public hearings on just about every state agency.” 
  Furthermore, revenue and budget information is available to reporters, so the public has access to news summaries. For example, the Charleston Gazette reported in December 2014 that state revenues were up in November, and the Daily Mail reported in January 2015 that the governor’s proposed budget would fall about $85 million short of projected revenues and that the governor intended to draw on state reserve funds to meet the shortfall. Finally, the governor presented his full budget to the Legislature on the opening night of the 2015 legislative session.</t>
  </si>
  <si>
    <t>A 100 score is earned if placement agents' disclosures are always public and provide detailed information, including who the agent works for, services carried, qualifications, and compensation.
A 50 score is earned if disclosures contain most of the above details, but occasionally miss two of the four elements listed above.
A 0 score is earned if disclosures are not publicly available or they are but fail to provide any of the elements listed above.</t>
  </si>
  <si>
    <t>According to Kate Sheehan, director of the Division of Personnel and Labor Relations, investigations are initiated independently and penalties are imposed as needed. 
An example of a state employee who abused his position and was subsequently investigated and punished is the case of Stephen Palmer, a former crime analyst at the state laboratory who was found to be stealing drugs on the job and using them to feed an addiction, according to Alaska Dispatch News. A coworker of Palmer, John Giacalone, discovered that oxycodone and morphine reference standards were impure and reported that to superiors who contacted law enforcement officials. Palmer resigned his state job in 2011, and in 2015 he pleaded guilty to evidence tampering, theft and official misconduct because the other crimes were conducted via his state role.</t>
  </si>
  <si>
    <t xml:space="preserve">Alabama law makes no mention of placement agents, and so has no provision for disclosures to be filed. However, the Retirement Systems of Alabama as a policy does not make investments through placement agents, according to Marc Green, chief investment officer for the RSA. </t>
  </si>
  <si>
    <t xml:space="preserve">In Massachusetts, the state auditor is an elected position which is funded separately by the state legislature. The Office of the Auditor is not required to report to the governor or any other elected representative of the Commonwealth.   Senior staff members are longstanding civil servants who hold jobs based on proficiency and merit and who cannot be dismissed arbitrarily at the whim of a legislator or state agency. </t>
  </si>
  <si>
    <t>The leadership of the legislative audit office does not automatically change after every state election and the senior staff are longstanding and generally well regarded civil servants. The leadership is appointed by the Senate according to the following terms: 
(a) Position and appointment.- The head of the Office of Legislative Audits is the Legislative Auditor, who shall be appointed by the Executive Director, subject to the approval of the President and the Speaker.
(b) Qualifications.- The Legislative Auditor must:
(1) be licensed as a certified public accountant in the State;
(2) at the time of appointment, have at least 3 years' auditing experience; and
(3) while in office, be covered by a surety bond in the form and amount required by law.
(c) Tenure.- The Legislative Auditor serves without a fixed term and may be removed by the
Executive Director, subject to the approval of the President and the Speaker.
(d) Salary.- The Legislative Auditor is entitled to the salary provided in the State budget.
(e) Supervisory responsibility.- Subject to the policies and directives of the President and the
Speaker, the Joint Audit Committee, and the overall supervision and control of the Executive
Director, the Legislative Auditor has general administrative control of the operation of the Office
of Legislative Audits.
(f) Full-time duties; nonpartisanship.- The Legislative Auditor shall devote full time to the
duties of office and shall serve in a nonpartisan capacity. 
Staff members are by practice civil servants, but subject to a different set of hiring criteria since the needs of the Office of Legislative Audits. There is nothing in the law that spells this out or defines civil servants to be mandated by law.</t>
  </si>
  <si>
    <t xml:space="preserve">Pursuant to  §17-25-10.1 (h) (1), corporations are banned from making political contributions to political parties or to individual candidates. They also cannot reimburse employees for such contributions. However, corporate employees can make voluntary contributions through payroll deduction, which are not considered as a contribution of a corporation, even if the contribution is sent directly from the corporation. </t>
  </si>
  <si>
    <t>Feb. 27, 2015, email interview with retired state Sen. Hollis French; 
March 2, 2015, interview with Joyce Anderson, former administrator of the Select Committee on Legislative Ethics; 
March 23, 2015, phone interview with Senate President Kevin Meyer, R-Anchorage</t>
  </si>
  <si>
    <t>Under SC Code section 8-13-1314, individual political donations are capped at $3,500 for statewide races and $1,000 for local races. In addition, cash contributions are capped at $2,500, and must be accompanied by a record of the amount of the contribution and the name and address of the contributor.
Section 8-13-100 defines a "person" as including a corporation. A $3,500 limit per election cycle limit exists for political parties and $1,000 for local races. Political parties are a form of "committee" under SC law and therefore not regulated because of a 2010 U.S. District Court decision. 
Therefore, in law, there are limits on corporate contributions to candidates, but not to parties.</t>
  </si>
  <si>
    <t>John Carroll, former acting director of the Alabama Ethics Commission, May 1, 2015, telephone interview.
Mike Cason, al.com, state government reporter, April 12, 2015, telephone interview.
Phil Rawls, former government reporter, the Associated Press, June 2, 2015, telephone interview.
Background:
“Former Alabama Gov. Guy Hunt dies,” Bob Blalock, editorial page editor, The Birmingham News, Feb. 1, 2009. http://blog.al.com/birmingham-news-commentary/2009/02/former_alabama_gov_guy_hunt_di.html, accessed May 3, 2015.</t>
  </si>
  <si>
    <t>In practice, the state Personnel Board initiates investigations rarely and in limited circumstances only.
Most of the investigations conducted by the board are in response to actions taken by employees or complaints filed by employees. There were no cases documented during the study period in which the board initiated investigations into suspected wrongdoing by supervisors or employees in the state’s work force.
The board does initiate investigations if staff with the Personnel Department notices unusual activity such as a high rate of dismissals or turnover in one department. For instance, Jackie Graham, director of the Personnel Department, said her staff noticed increasing overtime being filed by employees in the Department of Youth Services.
After investigating the issues involved, the department discovered the overtime was the result of a lag in hiring people to replace departing employees. The department changed some of its employment tests for Youth Services and streamlined the hiring process to solve the problem. 
Usually the board responds to complaints or appeals. An employee who has been fired can appeal to the board, and the board at times may reverse the termination, impose a lesser punishment such as suspension or reinstate the employee with back pay. The board also at times considers complaints filed against employees by the public or another public official or employee and can fire or discipline an employee after a hearing.</t>
  </si>
  <si>
    <t xml:space="preserve">Corporations cannot donate directly to candidates or political parties, but they can easily get around that restriction by creating their own political action committee, which can donate directly to candidates or political parties. As Lawrence Otter, an election law attorney from Bucks County, put it in an interview, "It's the wild west in terms of money in Pennsylvania politics." 
Under the law, corporations, domestic or foreign, are prohibited from making contributions directly to individuals or PACs, unless they were formed "primarily for political purposes or as a political committee." Partnerships and LLCs are permitted to contribute to individuals and PACs without limits.
However, the U.S. District Court for the Middle District of Pennsylvania permanently enjoined implementation and enforcement of the law on Aug. 13, 2014, in the matter of General Majority PAC v. Carol Aichele. 
Since the ruling, the Pennsylvania Department of State has taken the position that unlimited contributions from corporations, unincorporated associations and labor unions can be made to PACs "so long as that registered political committee does not make contributions to or coordinate expenditures on behalf of candidates or political committees controlled by political parties." This means that PACs accepting contributions from corporations, unincorporated associations and labor unions must limit their political activities within the confines of this law. 
The state has set up a separate procedure for how such political committees must file; these committees are now known as "Independent Expenditure Committees" and in addition to filing a "Political Committee Registration Statement" (Form DSEB-500), they must also file a "Statement of Organization - Independent Expenditure Committee" (Form DSEB-506). </t>
  </si>
  <si>
    <t>Rhode Island public records law § 38-2-2 (1979) (Amended 2012) : http://webserver.rilin.state.ri.us/Statutes/TITLE38/38-2/38-2-2.HTM 
2012 change to the 1979 open-records law here: § 38-2-2 (1979) (Amended 2012) http://webserver.rilin.state.ri.us/PublicLaws/law12/law12423.htm
State's transparency portal with information on government contracts, accessed April 22, 2015: http://www.transparency.ri.gov/</t>
  </si>
  <si>
    <t>Open Records Act, 1985. 51 O.S. 24A
http://www.odl.state.ok.us/lawinfo/docs/2006-LibraryLaws-PartE.pdf
Telephone interview with Brady Henderson, Legal Director of ACLU Oklahoma on 1/16/15 3:45 p.m. CST</t>
  </si>
  <si>
    <t>Oregon Revised Statutes Chapter 192 - Records; Public Reports and Meetings, Section 192.501 (1987), Section 192.420-440 (1973)
https://www.oregonlegislature.gov/bills_laws/lawsstatutes/2013ors192.html
---
Peer Reviewer Source:
Oregon Revised Statutes Chapter 192 - Records; Public Reports and Meetings, Section 192.501 (1987), Section 192.420-440 (1973)</t>
  </si>
  <si>
    <t>Right to Know Law, 2008. Act  3 (unconsolidated statute), Section 506(d)(1).
http://www.legis.state.pa.us/CFDOCS/LEGIS/LI/uconsCheck.cfm?txtType=HTM&amp;yr=2008&amp;sessInd=0&amp;smthLwInd=0&amp;act=0003.&amp;CFID=249357484&amp;CFTOKEN=27081708</t>
  </si>
  <si>
    <t>Maine’s Administrative Services and Procedures Law stipulates that the State Auditor “be elected by the Legislature by a joint ballot of the Senators and Representatives in convention.” 5 § 241, The State Auditor holds office “for a term of 4 years.” 5 § 241
The Auditor’s Office “must be organized in the manner the State Auditor considers best suited to the accomplishment of its functions,” and “may have those auditors, assistants and employees as the State Auditor may require.” 5 § 242
According to Maine's Revised Statutes, Title 5, Section 241, "The State Auditor must be elected by the Legislature by a joint ballot of the Senators and Representatives in convention and holds office for a term of 4 years or until a successor is elected and qualified. " 
Senior staff are all long-standing civil servants protected from arbitrary dismissal.</t>
  </si>
  <si>
    <t>Supreme Court case summary on the "functional equivalent" standard: https://www.sconet.state.oh.us/PIO/summaries/2006/1004/051505.asp 
 Ohio Revised Code 187.04 C, Contract with development services agency, 2011 (last amended Sept. 4, 2013): http://codes.ohio.gov/orc/187.04 
 Ohio Legislative Service Commission analysis of bill closing JobsOhio records from state audits (see pages 7-10), 2013: http://www.lsc.ohio.gov/analyses130/13-sb67-130.pdf 
 Dave Yost commentary: Public-private hybrids raise accountability questions, The Columbus Dispatch, March 10, 2015: http://www.dispatch.com/content/stories/editorials/2015/03/10/1-public-private-hybrids-raise-accountability-questions.html 
 House Republicans duck Auditor Dave Yost's request for better spending reports from charter schools, Patrick O'Donnell, The Plain Dealer, March 18, 2015: http://www.cleveland.com/metro/index.ssf/2015/03/house_republicans_duck_auditor.html 
 Ohio's charter schools ridiculed at national conference, even by national charter supporters, Patrick O'Donnell, The Plain Dealer, March 2, 2015: http://www.cleveland.com/metro/index.ssf/2015/03/ohios_charter_schools_ridicule.html#incart_story_package
 What obligations do charter school operators have to taxpayers? Ohio Supreme Court heard arguments, Patrick O'Donnell, Cleveland Plain Dealer, Sept. 23, 2014: http://www.cleveland.com/metro/index.ssf/2014/09/post_247.html 
 The Strange Case of JobsOhio and Public Auditing of Private Firms, Dylan Scott, Governing, June 10, 2013: http://www.governing.com/blogs/view/gov-ohio-officials-battle-over-auditing-of-economic-development-money.html</t>
  </si>
  <si>
    <t>A 100 score is earned if the entity independently initiates investigations and imposes sanctions when necessary. 
A 50 score is earned if the entity does not often initiate investigations or it fails to impose sanctions when necessary. 
A 0 score is earned if no such entity exists or it exists but rarely initiates investigations.</t>
  </si>
  <si>
    <t xml:space="preserve">Corporate contributions are prohibited under Oklahoma's law, which states: "No corporation or labor union may make a contribution to a political party, a political action committee or a candidate committee, and no political party, political action committee or candidate committee may accept a contribution from a corporation or labor union" and "No limited liability company that has one or more incorporated members may make a contribution to a political party, a political action committee or a candidate committee."
Corporations and limited liability companies are allowed in support or opposition of a local question or ballot measure, however. </t>
  </si>
  <si>
    <t>Is the law governing the administration and civil service effective?</t>
  </si>
  <si>
    <t xml:space="preserve">Kentucky's Constitution Section 91 establishes the office of Auditor of Public Accounts as a separate office elected by the voters of Kentucky during the same election years as the governor and can serve for up to two four-year terms. 
In addition, Kentucky Revised Statutes Chapter 43, Section 50, Subsection (2)(j) requires the auditor of public accounts to report to the governor, Legislative Research Commission and secretary of the Finance and Administration Cabinet any "obstruction of the Auditor or his agents during the conduct of any audit or investigation of a state agency."
Pursuant to KRS 43.030, the auditor can appoint senior subordinates of an assistant auditor of public accounts, who must be a certified public accountant and citizen of Kentucky for at least two years, and other subordinate personnel, who serve at the pleasure of the auditor and can be removed at any time.  </t>
  </si>
  <si>
    <t>The auditor is a political position chosen by legislators. The other top officials are appointed and serve at the pleasure of the auditor.</t>
  </si>
  <si>
    <t>North Dakota Century Code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Exemption for competitive bids is at 44-04-18.4(6).
North Dakota Constitution, Article XI, § 5, 1974,  http://www.legis.nd.gov/constit/a11.pdf.
ND Const., Art. XI, §6, 1978, http://www.legis.nd.gov/constit/a11.pdf.</t>
  </si>
  <si>
    <t>Under Kansas law, the Legislative Post Auditor is appointed by the Legislative Post Audit Committee and serves under its direction. Removal of the Post Auditor requires seven votes of the 10-member committee, which is made up of six members of the majority party and four members of the minority party. 
The current Post Auditor has been in that job since 2010, having previously worked in the office for 11 years under administrations headed by both parties. He replaced a Post Auditor who had held that post for 18 years. Other experienced decision makers in the office include the deputy post auditor (8 years), performance audit manager (20 years) and administrative auditor (30 years).
The staff of the office are unclassified employees -- that is, not protected by civil service.</t>
  </si>
  <si>
    <t>Judges are selected and/or confirmed in different ways in Indiana, depending on the type of court in which they serve, but there is no independent confirmation of all state level judges. However, they are selected through a merit-based judicial nominating process. By Indiana Code 33-27-3-2, candidates must meet certain requirements: They have to consider legal education, academic honors and awards, legal writings, reputation in the practice of law, along with their physical condition, financial interests that might be conflicts with their performance as judges, and public service activities. 
The seven-member Indiana Judicial Nominating Commission consists of the Supreme Court chief justice or his nominee, three members elected by the Indiana Bar Association and three chosen by the governor. The commission members recommend nominees to the governor for the Indiana Supreme Court and Tax Court. The governor appoints members of the Supreme Court and Court of Appeals "without regard to political affiliation," from a list of three nominees made by the commission, according to the Indiana constitution. Once appointed, those justices serve until the next general election following two years of their appointment.</t>
  </si>
  <si>
    <t>Corporate contributions generally are banned by Ohio law, although unlimited corporate money can be used in narrow circumstances to help pay for such things as capital improvements to a party headquarters. Corporate contributions also are allowed to candidate transition/inaugural funds, but they are limited to $10,000 for governors-elect, $2,500 for lower-level statewide officeholders.</t>
  </si>
  <si>
    <t xml:space="preserve">The auditor of state is a constitutional officer of the state of Iowa, under Article IV, Section 22 of the Iowa Constitution. In 1972, the constitution was amended to provide for the election of the state auditor by the electorate. Supervisors of the four principal divisions of the auditor's office are appointed by the auditor. 
All of the staff within the auditor’s officer are at-will employees. According to Bernardo Granwehr, chief of staff and legal counsel for the office, the office has a “fair amount” of turnover each year. In part, he said, because turnover is common within the CPA profession and in part because the office hires many people who are just out of college. “We recruit out of universities, and so this is their first job and it might not be their last and they move on to other thing.”
 </t>
  </si>
  <si>
    <t>North Dakota Century Code Section 16.1-8.1-03.5 forbids corporations, cooperatives and associations of various kinds, such as clubs and unions, from making a contribution for “a political purpose,” defined in Century Code Section 16.1-8.1-01(13) as activities supporting or opposing a political candidate. If they wish to support or oppose candidates directly, they must do so by way of a political action committee.
Corporations and other associations may make unlimited donations to political parties, but only for the purchase, maintenance or upgrade of buildings, according to Century Code Section 16.1-08.1-03.5(2).</t>
  </si>
  <si>
    <t>There have been no documented cases of legislators using state resources for personal reasons during the period of study. Legislators take the law against using state resources for personal reasons very seriously, Rep. Ruth Ann Petroff, R-Jackson, said. “They won't stamp an envelope for us at the legislature,” if it’s personal, she said. “We put our own stamps on. There’s sort of a pride to it.”
Using legislative emails for campaigning is frowned upon even if it is not specifically illegal, she said. 
The lawmakers also police each other to keep this in check, Petroff said. 
The break room for lawmakers at the Capitol is stocked with food during the session, but after it ends all the legislators split the costs of the supplies because they don’t want any perception that public funds are being used incorrectly, Petroff said. 
According to an “Ethics Disclosure Overview” from the state’s Legislative Services Office, if a lawmaker uses a state-issued calling card for a personal phone call, he or she must reimburse the state.
“Long-standing Management Council policy has dictated that the phone card be only for official legislative business,” it reads. “If the card is used for a personal call, the legislator is asked to note the call and reimburse the State for the cost of the call when the bill is received.”
Legislators do not have state cars or any item like that. They do go on trips for government business and receive per diems and travel expenses, but that is covered by the law. "I do not know of any documented cases along these lines,"  WyoFile reporter Gregory Nickerson said.</t>
  </si>
  <si>
    <t>The law bans contributions from corporations, labor unions, or professional associations to candidates, political committees or political parties.  However, corporations can contribute to party building funds for construction of offices and to fund certain jobs related to compliance. This is covered under NC GS 163-278.19B  Corporations are covered under definitions of "business entities" in §163-278.6(3).</t>
  </si>
  <si>
    <t>Per Election Law Section 14-116, a corporation may contribute no more than $5,000 per calendar year for political purposes, whether for candidates or for parties. The law does not, however, prevent additional contributions from each of a corporation's subsidiaries, and limited liability companies (LLCs) are subject to the much less restrictive individual limits.
 For statewide primaries, the 2014 LLC limits per election (the amount an LLC could give to a candidate or party during that election cycle) were $19,700 for Democrats, $13,470 for Republicans and $6,500 apiece for the Conservative, Independence, Working Families and Green parties. For statewide general and special elections, the limit was $41,100 for all candidates per election.
 For Senate primary campaigns, the LLC limit was $6,500 per election. For general and special elections, the limit was $10,300 per election. The limit for all Assembly races was $4,100 per election.
 Individual and LLC donors may give up to $102,300 per calendar year to political party committees.</t>
  </si>
  <si>
    <t>While most people who work as lobbyists in Rhode Island register, there have been some glaring exceptions.
In 2014, The New York Times, in a story about how former state attorneys general exert hidden influence as lobbyists, highlighted former Rhode Island Atty. Gen. Patrick Lynch. The Times documented that Lynch had lobbied the current Rhode Island attorney general but had failed to register as a lobbyist. 
Also in 2014, a state hearing officer ruled that Providence lawyer and businessman Michael Corso should have registered as a lobbyist in 2010 when he met privately with state leaders to help convince them to pass legislation creating $75 million in state-backed bonds for ex-baseball star Curt Schilling's video-game company to relocate from Massachusetts to Rhode Island. Corso pocketed lucrative fees in the deal, and the company eventually went bankrupt, leaving taxpayers to foot the bill.
Nellie Gorbea, who became Secretary of State overseeing lobbyists in January 2015, says that the failure to disclose points to the need for an overhaul of Rhode Island's lobbying laws, to more sharply define who is a lobbyist. Her transition report says Rhode Island's lobbying laws are "needlessly complicated for those who want to comply, and not stringent enough in their consequences for those evading responsibility to report lobbying activity."
---
Peer Reviewer Comment: Agree.
In May 2014, a document leaked to Eyewitness News WPRI 12 revealed details about the nature of Corso’s work for Schilling's video-game company, including his compensation ($300,000 for one year) and the duties that were expected of him. The “Services” section of the leaked contract reads, in part: “render professional general business consulting services, including but not limited to, public and government relations services…[and] interactions with government agencies and various public officials.” As Researcher mentions, neither Corso nor 38 Studios registered as lobbyists.</t>
  </si>
  <si>
    <t>According to New Mexico's Campaign Reporting Act, corporations are subject to the same limits governing individual donors.
 New Mexico law allows for contributions totaling $10,800 to candidates for statewide office and political parties (which are included in the law's definition of "political committees"); $5,400 during the primary period (defined as the day after the general election for the applicable office until the day of the primary for that office) and $5,400 during the general election period. Donations to non-statewide candidates are limited to $5,000 total; $2,500 during the primary election period and $2,500 during the general election for statewide candidates. (The amounts adjust on a schedule tied to the Consumer Price Index.)
 However, there is disagreement about whether the law allows the limit to be given during the primary, for example for a corporation to make one $10,800 contribution (as of 2015; the limits adjust yearly based on cost-of-living) to a candidate during primary period, intending it to cover the general as well. 
 In addition, there is debate over whether or not the law allows contributions in excess of the limits if the money is meant to repay old campaign debt.</t>
  </si>
  <si>
    <t>In practice, placement agents' disclosures are detailed.</t>
  </si>
  <si>
    <t>Freedom of Information Law: Public Officers Law, Article 6, Sections 84-90, 1974/1977 (http://www.dos.ny.gov/coog/foil2.html) ; 
 Open Book, New York State Office of the Comptroller, accessed March 1, 2015, (http://wwe2.osc.state.ny.us/transparency/contracts/contractsearch.cfm)</t>
  </si>
  <si>
    <t>The same limits apply to corporate donors as for individual donors: $2,600 per election, $25,000 to state political party committees, $37,000 to county political party committees, $7,200 to municipal political party committees.</t>
  </si>
  <si>
    <t>Bob Kuchera, Employee representative, Wyoming Public Employees Association, May 7, 2015, phone. 
Retirement leader: State pension system is healthy, Trevor Brown, Wyoming Tribune-Eagle, Nov. 9, 2012
http://www.wyomingnews.com/articles/2012/11/10/news/20local_11-10-12.txt#.VVFF12bQk7A
Wyoming page, National Association of State Retirement Administrators website, May 11, 2015, http://www.nasra.org/wy
Wyoming Retirement System Summary 2014, Wyoming Retirement System website, 2014, accessed June 9, 2015
http://retirement.state.wy.us/home/reports.html</t>
  </si>
  <si>
    <t>Public Records Defined (1935) NC GS 132-1 http://www.ncga.state.nc.us/EnactedLegislation/Statutes/HTML/BySection/Chapter_132/GS_132-1.html 
Definitions (1981) NC GS 66-152 http://www.ncga.state.nc.us/EnactedLegislation/Statutes/HTML/BySection/Chapter_66/GS_66-152.html. 
Inspection and Examination of Records. (1973-2013) NC GS 132.6 d (3) http://www.ncleg.net/EnactedLegislation/Statutes/HTML/BySection/Chapter_132/GS_132-6.html</t>
  </si>
  <si>
    <t>It is unknown whether all those paid as lobbyists register as lobbyists. Part of the trouble in making that determination is the broad definition of lobbying in the state's Lobbying Disclosure Law, for which enforcement is not a high priority and for which penalties are not severe.
In addition, Pennsylvania audits only 3 percent of registrants along with their expenses each year with those audited chosen by lottery. The state has no formal process for pursuing information about lobbying activity outside those formally registered aside from complaint intake to the State Ethics Commission. 
Within the Ethics Commission, chasing unregistered lobbyists has not been a high priority as complaints on the subject have been minimal and thus not required much in the way of commission investigative resources.  
---
Peer Reviewer comment: Agree.
In at least one case, union bosses failed to register despite engaging in lobbying activity.</t>
  </si>
  <si>
    <t>NMSA &gt; CHAPTER 14 Records, Rules, Legal Notices, Oaths &gt; ARTICLE 2 Inspection of Public Records, 1994
 http://public.nmcompcomm.us/nmnxtadmin/NMPublicLink.aspx?jd=ch%2014,%20art.%202
 Toomey v. City of Truth or Consequences, New Mexico Court of Appeals, 2012
  law.
 http://caselaw.findlaw.com/nm-court-of-appeals/1607914.html#sthash.PDgrOsEM.dpuf
 Background: Private prisons can't ignore public access laws, The News Media &amp; The Law, Heather Palmer, Fall 2001
 http://www.rcfp.org/browse-media-law-resources/news-media-law/news-media-and-law-fall-2001/private-prisons-cant-ignore-p#sthash.MPzUW4h5.dpuf</t>
  </si>
  <si>
    <t>Corporations are regarded no differently from “persons” under the law and are subject to the same $5,000 limit for candidates who agree to the spending cap and $1,000 for those who don’t. Previously, a section of the law barred contributions from corporations outright, but it was repealed. 
 Corporate contributions to political parties are not limited.</t>
  </si>
  <si>
    <t>TVW, Washington's public-service channel, makes it unusually easy to watch the Legislature's public proceedings. That said, the real decisions are made behind closed doors or in negotiations. The budget writers meet in the evenings all throughout the session, and the public mostly doesn't see any of those, or the names of authors of specific spending provisions.
 Citizens can testify at public hearings, but in practice that can be tough on the budget. The hearings are generally held quickly after a budget proposal is released without much time to digest it. Of course, the hearing isn't the end of the process, and citizens can contact legislators directly. Ends of sessions are tougher.
 Lawmakers have been known to release the final budget deal, vote on it and adjourn the session all in one day. State government contract negotiations with public workers unions are not subject to the Public Meetings Act.</t>
  </si>
  <si>
    <t>While Nevada limits donations for any office to $10,000 in an election year, state law does not prohibit subsidiaries of corporations from each making the maximum contribution.
 A registered LLC or corporation is considered a separate legal entity even if linked to a parent corporation. The subsidiary, however, can't be formed for the sole purpose of making political contributions.
 However, there are no constitutional or statutory limits on contributions made to groups such as political parties, committees sponsored by political parties or political action committees.
 Also, a contributor can't give money to a candidate in the name of another person, and state law bars a candidate from taking such a contribution.</t>
  </si>
  <si>
    <t>New Hampshire Statutes, Title VI, Chapter 91-A: 5, IV, 1967-2013,
 http://www.gencourt.state.nh.us/rsa/html/vi/91-a/91-a-mrg.htm 
 Law Warehouses, Inc. v. N.H. Liquor Commission, New Hampshire Supreme Court, Docket No. 2013-205 (2014).
 http://www.orol.org/rtk/rtknh/2013-205-2014-04-10.html 
 Union Leader Corp. vs. the New Hampshire Housing Authority, New Hampshire Supreme Court, Docket No. 96-008 (1997)
 http://www.courts.state.nh.us/supreme/opinions/1997/union.htm</t>
  </si>
  <si>
    <t>No such law exists. 
Years ago, the Secretary of State was an elected office, but these days the Secretary of State is appointed by the governor, as determined by statute 20.10. 
20.10 Department of State.—There is created a Department of State.
(1) The head of the Department of State is the Secretary of State. The Secretary of State shall be appointed by the Governor, subject to confirmation by the Senate, and shall serve at the pleasure of the Governor. 
So now when the appointed Secretary of State hires the head of the Division of Elections, it's an inherently political hire. 
Last time there was a changeover, after Dr. Gisela Salas resigned in 2012, Secretary of State Ken Detzner asked the deputy secretary of state, John Boynton, to temporarily head the division. Shortly thereafter, division bureau chief Maria Matthews stepped into the role and has held it ever since. 
The mission of the director’s office is to provide statewide coordination and direction for the interpretation and enforcement of election laws, as required by the Florida Statutes, and to provide supervision to the bureaus in the division.
There is no law prescribing employees to be civil servants.</t>
  </si>
  <si>
    <t>NJ Open Public Records Act (OPRA), enacted 2001: http://www.state.nj.us/grc/pdf/act.pdf 
Economic Development website, public information, accessed5/3/15: http://www.njeda.com/public_information/open_public_records_act</t>
  </si>
  <si>
    <t xml:space="preserve">R. Jay Landis, director of the Division of Legislative Automated Services (DLAS), said the only record of the public debate on the budget is recorded committee and floor actions, posted by House and Senate clerk staff and DLAS, respectively. The public is able to watch committee meetings in person and to watch floor action via a livestream from the General Assembly website. 
However, the General Assembly does not publish anything that shows what legislators said on the floor. All of the meetings are open to the public, but what legislators say is not recorded. Subcommittee votes are not recorded. Committee and floor votes are recorded. Conference committee meetings are open, but there is not a lot of notice on those and are frequently done in snatches when members are free. Each amendment to the introduced budget is listed both by amendment number and by the legislator who introduced it.
Furthermore, the compressed timeline of the legislative session makes it difficult for citizens to keep up with subcommittee and committee meetings related to the budget. This is especially true once each house has agreed on a budget and it is in conference committee. </t>
  </si>
  <si>
    <t>Nevada Public Records law, 1911, NRS 239, section .0103, amended 2011. 
 http://leg.state.nv.us/NRS/NRS-239.html
 Nevada Purchasing Act, 1951, NRS 333, section .333, amended 2007. 
 http://www.leg.state.nv.us/NRS/NRS-333.html#NRS333Sec333
 "Public Records," April 2, 2014, by Sarah Bradley, deputy attorney general for public records.
 http://nsla.nv.gov/uploadedFiles/nslanvgov/content/Records/Public_Records/Bradley%202014%20NPRA.pdf</t>
  </si>
  <si>
    <t xml:space="preserve">Montana Code Annotated title 13, chapter 35, section 2, part 27, prohibits corporate contributions to candidates, political party committees or committees that support or oppose a candidate political action committee (PAC). Corporations may only contribute to a ballot issue committee in Montana. 
The prohibition on corporate contributions in Montana originated in 1912. The Montana Supreme Court upheld it in 2011. The law quotes the court's opinion, which states that "with the infusion of unlimited corporate money in support of or in opposition to a targeted candidate, the average citizen candidate in Montana would be unable to compete against the corporate-sponsored candidate, and Montana citizens, who for over 100 years have made their modest election contributions meaningfully count, would be effectively shut out of the process."
When the federal Supreme Court made its 2010 decision Citizens United v Federal Election Commission they found that corporate political spending is protected under the First Amendment. Based on Citizens United, in 2012, the federal Supreme Court struck down Montana's ban on corporate independent expenditures -- those advocating the success or defeat of a candidate or ballot issue without coordinating with the candidate. 
Montana is now left to enforce only the registration and disclosure components of its law prohibiting corporate independent expenditures.
However, the Citizens United ruling did not strike Montana's ban on corporate contributions to candidate or political parties. "Acceptance of a corporate contribution by a Montana candidate, whether in cash or in-kind services is illegal in any amount," Commissioner of Political Practices Jonathan Motl wrote in his 2013 Ward v. Miller campaign practices decision. </t>
  </si>
  <si>
    <t>Public records; right of citizens; full access; fee authorized. Nebraska State Law 84, Section 712.01; effective 1961, last revised in 2000.
 http://nebraskalegislature.gov/laws/statutes.php?statute=84-712.01</t>
  </si>
  <si>
    <t>Missouri Revised Statutes, 1973, Chapter 610, amended 1977, 1978, 1982, 1987, 1993, 1998, 2004, http://www.moga.mo.gov/mostatutes/stathtml/61000000101.html
Missouri Uniform Trade Secrets Act, 1995, Missouri Revised Statutes Chapter 417 Sections 450 through 467, http://www.moga.mo.gov/mostatutes/stathtml/41700004501.html
Missouri Attorney General, Court Decisions and Attorney General Opinions, accessed 30 March 2015, http://ago.mo.gov/missouri-law/sunshine-law/court-decisions-and-ag-opinions/public-governmental-bodies-public-meetings</t>
  </si>
  <si>
    <t>No such law exists.
In Missouri there has been no law limiting the amount of a single or aggregate contribution from any corporation during the study period. Corporations may give as much money as they want to a candidate, political party, or ballot measure committee during a campaign cycle, as long as the committee follows reporting guidelines and does not exceed cash contribution and anonymous contribution limits.</t>
  </si>
  <si>
    <t>Mike Meloy, Montana Freedom of Information Hotline, Attorney, 20 January 2015, Bozeman, Montana telephone. 
Great Falls Tribune Company, Inc. v. Rick Day and the State of Montana Department of Corrections, 1998, http://scholar.google.com/scholar_case?case=793632474865455641&amp;q=Great+Falls+Tribune+Co.+Inc.+v.+Day&amp;hl=en&amp;as_sdt=100000000002 
The Constitution of the State of Montana, Article II, Section 9, 1972, http://leg.mt.gov/bills/mca/CONSTITUTION/II/9.htm</t>
  </si>
  <si>
    <t>All legislative committee meetings are open to the public. With the approval of the committee, some budget bills are sponsored by the House (or Senate) Committee on Appropriations or Senate Finance or House Ways and Means, making individual authorship more difficult to discern.
 In addition, the two Appropriations Committees hold joint public hearings soon after the budget is first proposed, allowing the public to comment on it.</t>
  </si>
  <si>
    <t>The Mississippi Code prohibits corporate donations to candidates and political parties in excess of $1,000. 
The law states it is illegal for any corporation, company, incorporated association, or state employee, servant, or officer to use more than $1,000 “per calendar year for the purpose of aiding any political party or any candidate for any public office, or any candidate for any nomination for any public office of any political party” (97-13-15).
Offenders can be fined between $1,000 and $5,000 for violating this law (97-13-17).</t>
  </si>
  <si>
    <t xml:space="preserve">Although the five members of the State Elections Enforcement Commission (SEEC) are political appointees, state statutes give them a large degree of political protection  because they're appointed to three-year terms. The agency's executive director, in turn, is hired by the commissioners, and the director hires the staff. And although the top managers are not in a union, most of the rest of the staff, who are classified employees (civil service), is.
The agency's budget process offers an important degree of further protection -- although the legislature can reduce its budget, the executive branch can't. Under Sec. 9-7c(b): "the Governor shall not reduce allotment requisitions or allotments in force concerning the State Elections Enforcement Commission."
In 2011, the governor created a new umbrella agency, the Office of Governmental Accountability (OGA), which was put over the state's nine oversight agencies, including its three most important, the Freedom of Information Commission, the Office of State Ethics, and SEEC.
Despite the protections, the agency, along with the other two major watchdog offices, has had major cuts. With a 54-person staff in 2005, when the state's clean elections program started, the agency is now at 35. </t>
  </si>
  <si>
    <t>The budget is considered in public hearings by House and Senate committees and debated on the floor of the two chambers, which citizens can access online through the Legislature’s website if they don’t travel to Austin to watch the debate from the gallery. Evolving versions of the House and Senate budgets – House Bill 1 and Senate Bill 1 – are also posted on the Legislature’s website as well as that of the Legislative Budget Board.  
Talmadge Heflin, however, believes “there’s room to improve the transparency” and said he would like to see more detail on specific programs as the budget information is posted online to enable interested parties to “burrow down deeper to see what is being spent.”
Dale Craymer says the budget is subject to “very public debate” although key lawmakers may work out agreements in behind-the-scene discussions.  “Lawmakers may cut deals in the background but what those deals are still have to be voted on in public,’’ he said.  
Terri Hall, who has testified in behalf of transportation issues in several legislative sessions, said it’s often difficult for average citizens to stay abreast of budget developments. “It’s an insider’s game,” she said.  “Only those who know the various ins and outs of the process can actually follow what’s going on and understand where all the money is going.”</t>
  </si>
  <si>
    <t xml:space="preserve">Title 25, Chapter 61, Section 9 of the Mississippi Code, The Public Records Act of 1983 http://www.ethics.state.ms.us/ethics/ethics.nsf/PageSection/A_records_entire_pub_rec_act/$FILE/Public%20Records%20Act.htm?OpenElement#S_25_61_11
Leonard Van Slyke, Brunini Law Firm, First Amendment attorney, April 7 2015, Jackson, Mississippi, email interview.                                                                                                    </t>
  </si>
  <si>
    <t>Staff at the Elections Division of the Secretary of State’s office in Colorado are hired by the elected Secretary of State, and fall under the rules of the state’s personnel system. While some employees are grandfathered in, Colorado has an at-will employment system. Outside the division director all elections staffers at the Secretary of State’s office are classified state employees. The Secretary of State hires the elections director. (The director of elections in 2015 had been there since 2009, serving under three different secretaries of state.) When it comes to elections in Colorado, the Secretary of State’s mandate is, in part, to “supervise the conduct of primary, general, congressional vacancy, and statewide ballot
 issue elections.”</t>
  </si>
  <si>
    <t>Michigan Freedom of Information Act, Michigan Compiled Code Section 15.232; http://www.legislature.mi.gov/(S(gucynmsuzucxbxall5epjozq))/mileg.aspx?page=getObject&amp;objectName=mcl-15-232
Michigan Court of Appeals, Coblentz v. City of Novi, http://www.ecases.us/case/michctapp/2047438/coblentz-v-city-of-novi</t>
  </si>
  <si>
    <t>Corporations are forbidden from making contributions "directly or indirectly, of any money, property, free service of its officers, employees, or members, or thing of monetary value to a major political party, organization, committee, or individual to promote or defeat the candidacy of an individual for nomination, election, or appointment to a political office."</t>
  </si>
  <si>
    <t>• Minnesota Statutes, Chapter 13, Section 13.05, 2014, https://www.revisor.mn.gov/statutes/?id=13.05
 • (Limitations) Minnesota Status, Chapter 13, Section 13.46, 2014, https://www.revisor.mn.gov/statutes/?id=13.46#stat.13.46.5</t>
  </si>
  <si>
    <t>All sources accessed on Jan. 4, 5, 2016
Massachusetts Public Records Law, M.G.L. Ch. 66, section 10, 1973
Absent any language relating to the right of citizens to access records of private entities under law:     
http://www.malegislature.gov/Laws/GeneralLaws/PartI/TitleX/Chapter66/Section10.  
Massachusetts statute defining a public record, M.G.L. c. 4; sec. 7, sub sec. 26, (m), 1973
http://www.malegislature.gov/Laws/GeneralLaws/PartI/TitleI/Chapter4/Section7
M.G.L. Ch. 4, Section 7, subsection 26 (m), certain private contracts with health care facilities can be withheld from disclosure; 
M.G.L. Ch. 4, Section 7, subsection 26, (s), 1973 records of energy companies confidential information sometimes exempt
Massachusetts Public Construction law exempts fiscal statements of state contractors;, M.G.L. Ch. 30, section 39R, 1973
Supreme Judicial Court ruling that private police forces are exempt from public records law: The Harvard Crimson, Inc. vs. President And Fellows Of Harvard College &amp; Others,  445 Mass. 745, January 13, 2006
http://masscases.com/cases/sjc/445/445mass745.html
 Massachusetts Public Health law, Ch. 111, Section 142b, 2014
Air Pollution trade secrets exempt from public records law   https://malegislature.gov/Laws/GeneralLaws/PartI/TitleXVI/Chapter111/Section142b
Massachusetts law on industrial development of cities and towns
M.G.L. Ch. 40D Sec. 5, 1977
https://malegislature.gov/Laws/GeneralLaws/PartI/TitleVII/Chapter40D/Section5
Application of Open Meetings Law to private entities:
https://malegislature.gov/Laws/GeneralLaws/PartI/TitleVII/Chapter40D/Section5, 1977</t>
  </si>
  <si>
    <t>Corporate checks are not allowed by candidates or political parties for expenditures that directly impact a candidate's election or re-election. Corporations cannot make direct contributions to parties or candidates of any amount.</t>
  </si>
  <si>
    <t>Corporations are barred from contributing to individual candidates or political parties in Massachusetts.  A corporation can be fined $50,000 for violating the law.  Individuals can be subject to $10,000 fines or up to a year in jail or both. 
Corporations can contribute to committees formed for or against a state ballot question.  There are no limits on the amount a corporation can contribute to a ballot question committee.  
The campaign finance statute stipulates in Ch. 55, Section 8. that "No corporation (...) shall directly or indirectly give, pay, expend or contribute, or promise to give, pay, expend or contribute, any money or other valuable thing for the purpose of aiding, promoting or preventing the nomination or election of any person to public office, or aiding or promoting or antagonizing the interest of any political party."
Section 22 further stipulates, "Any person or corporation, association, organization or other group of persons, other than a political committee organized under said section 5, violating any provision of this section shall be punished by a fine of not more than $50,000 and any officer, director or agent of any such person or corporation, association, organization or other group of persons violating any provision hereof or authorizing any such violation or any person who violates or in any way knowingly aids or abets the violation of any provision hereof shall be punished by a fine of not more than $10,000 or by imprisonment for not more than one year or by both such fine and imprisonment."</t>
  </si>
  <si>
    <t xml:space="preserve">Governor Haley has not been quite as blatant as previous governors, but there have been missteps that skirted the law. For examples,  she ran up a $10,000 tab in 2012 by using state planes to attend bill signings and press conferences – not exactly personal use, as the Governor’s legal staff points out, particularly when you consider she was trying to drum up support for ethics reform. Still, there was a proviso that state planes cannot be used for bill signings and press conferences, and she duly reimbursed the money. The next year, however, she seemed to be risking another ethics violation, by using a state plane to transport a videographer for political purposes. 
Former governor Mark Sanford set such a bad example by misusing state planes for whatever purpose crossed his mind – from birthday parties to haircuts to dental appointments. On the other hand, </t>
  </si>
  <si>
    <t>Maine’s Election Law states than a “…political committee, political action committee, other committee, firm, partnership, corporation, association or organization may not make contributions to a candidate in support of the candidacy of one person aggregating more than $1,500 in any election for a gubernatorial candidate, more than $350 for a legislative candidate,” or “more than $750 for a candidate for municipal office or more than $750 in any election for any other candidate.” 21-A § 1015.
 The limits correspond to a single election cycle.
 There are no limits on corporate donations to political parties in Maine.</t>
  </si>
  <si>
    <t>Maine Revised Statutes Title 1, Chapter 13, Section (s) 402, 408-A, 1975.
 http://www.mainelegislature.org/legis/statutes/1/title1ch13sec0.html
 Maine Revised Statutes Title 5, Chapter 155, Section (s) 1816-A, 2009,
 http://www.mainelegislature.org/legis/statutes/5/title5sec1816-A.html
 Town of Burlington v. HAD#1, 2001 ME 59, April 11, 2001,
 http://www.courts.maine.gov/opinions_orders/opinions/documents/01me59bu.htm</t>
  </si>
  <si>
    <t>No such law exists. 
There is additional evidence found in the Maryland Public Information Act Manual (13th Ed.) (October 2014,  https://www.rcfp.org/maryland-open-government-guide and Chapter 3: Exceptions to Disclosure, http://www.oag.state.md.us/opengov/chapteriii.pdf
Public Information Act from 1970, Annotated Code of Maryland, (13th edition October 2014), Title 4. Public Information Act  Section 4-335 http://www.oag.state.md.us/opengov/Appendix_C.pdf</t>
  </si>
  <si>
    <t>Louisiana Revised Statutes 40:1300.362, Jan. 1, 2014
 http://www.legis.la.gov/legis/law.aspx?d=861015 
 Louisiana Public Service Commission, General Order, Aug. 31, 1992.
 http://www.lpsc.louisiana.gov/_docs/_orders/GeneralOrder08-31-92.pdf 
 Title 48 Public Health. Part I General Administration, Subpart 3. Licensing and Certification, Chapter 44. Abortion Facilities. Subchapter A. General Provisions. Dec. 20, 2014, Louisiana Register, Vol. 40, No. 12, Page 2662. 
 http://www.doa.louisiana.gov/osr/reg/1412/1412.pdf 
 Magee v State, Court of Appeal, First Circuit, 2013 CW 0277, May 20, 2013, describes the process.
 http://www.la-fcca.org/index.php/decisions</t>
  </si>
  <si>
    <t>Louisiana limits political contributions by corporations, unless the donations are approved by the group’s governing board, and then they are capped at the same per election levels based on the office sought by the candidate. In Louisiana, candidates are allowed to create their own political action committees, but per election contributions are limited by R.S. 18:1505 to $5,000 for major offices, $2,500 for district office and $1,000 for other offices. Contributions to political parties are not limited.
 Corporations, trade associations and other groups can form political action committee under R.S. 18:1491, but their contributions to political candidates are limited by R.S. 18:1505 to $5,000 for major offices, $2,500 for district office and $1,000 for other offices. Contributions to political parties are not limited.</t>
  </si>
  <si>
    <t xml:space="preserve">Section 150 of Kentucky's Constitution forbids corporations from contributing to campaigns and says that an official accepting a donation from a corporation would disqualify that official from holding public office. That section states that a corporation cannot "give any money or any thing of value to influence the result of any election in this State" or to any voter of Kentucky. 
Kentucky law also specifically bans corporate contributions to candidates in Kentucky Revised Statute (KRS) 121.025, which states "no corporation authorized to do business in this state or in another state, and no officer or agent of a corporation on its behalf, shall contribute, either directly or indirectly, any money, service, or other thing of value" to candidates for state, county, city or district government. In addition, the statute prohibits a corporation for providing a loan or promise to such candidates.  
Furthermore, KRS 121.035 explicitly forbids corporations for reimbursing any person who had "given, procured, or furnished any money" to a candidate's campaign. That extends to contributing to "any political or quasi-political organization, or any officer or member thereof," which covers political parties.
The responsibility to avoid corporate contributions is shared by the candidates and the political parties as well. As stated in KRS 121.150(20), "no candidate, slate of candidates, committee ... nor anyone on their behalf, shall knowingly accept a contribution from a corporation, directly or indirectly." The exception is political issues committees, which are formed to advocate for or against a constitutional amendment or ballot issue, such as allowing local alcohol sales. Those political issues committees, which must register with the Kentucky Registry of Election Finance once the issue gets on the ballot, can accept corporate contributions. </t>
  </si>
  <si>
    <t>Unlike in the Pennsylvania General Assembly, which has had a history of legislators convicted for the use of state resources for personal purposes in the past, either under ethics or theft statutes, governors and Cabinet-level officials generally avoid such conflicts.
The one recent exception is former Pa. Treasurer Rob McCord, who pleaded guilty in February 2015 for attempted extortion. McCord sought campaign contributions from companies doing business with the state. 
Also unlike the General Assembly as well as the judiciary, the executive branch has its own office of Inspector General, which, while answerable to the governor, can independently initiate investigations. There are occasional minor rules violations, but nothing significant in recent memory that triggered criminal charges.
Existing rules prohibit the use of offices and equipment, staff, vehicles, and other state property in the furthering of personal or political gains.</t>
  </si>
  <si>
    <t>There have not been any documented cases in recent years of the governor or cabinet officials using state resources for personal purposes.</t>
  </si>
  <si>
    <t>Kansas Open Records Act, 1984. K.S.A. 45-215 through K.S.A. 45-223.     http://www.kslegislature.org/li_2014/b2013_14/statute/045_000_0000_chapter/045_002_0000_article/                                                                                                
---
Peer Reviewer sources:
Kansas Legislative Research Department's "Supplement II to Preliminary Summary of Legislation 2015 Kansas Legislature," published June 18, 2015, and in reference to pages 81-83.</t>
  </si>
  <si>
    <t>Kentucky Revised Statutes Chapter 61, Section 872, 1994, http://www.lrc.ky.gov/Statutes/statute.aspx?id=23060, 17 January 2015.
Kentucky Revised Statutes Chapter 61, Section 878, 2013, http://www.lrc.ky.gov/Statutes/statute.aspx?id=41877, 17 January 2015.
Jon Fleischaker, Dismore &amp; Shohl, partner and First Amendment attorney, 13 January 2015, Louisville, Kentucky, phone interview.</t>
  </si>
  <si>
    <t>There will be legislative committee hearings by agency on the budget, and the legislature announces them in advance on its website and those are both in House and Senate, said Mike Dedmon, assistant director of the Division of Budget. In addition, the governor holds budget hearings with agencies at the end of the year that are open to the public and streamed online and archived so citizens can view them later. 
 And while it’s true that budget hearings and committee meetings are streamed live on the legislature’s website and even archived for citizens who want to view them later, reporters have long complained that lawmakers will sometimes hammer out deals in secretly.
 Rick Locker, a veteran statehouse reporter who works for the Memphis Commercial Appeal, says budget negotiations aren’t totally transparent.
 “I think in Tennessee it’s fairly open because everything that gets in the budget has to be approved in an open meeting,” Locker said. “However, I think that there are private meetings that go on discussing those decisions in private.”</t>
  </si>
  <si>
    <t>The secretary of state is elected to a four-year term, but is limited to two terms by the Constitution and oversees a staff of nearly 500 employees.
Two appointments to the executive staff-- chief deputy secretary of state and assistant chief deputy secretary of state -- are exempt from civil service laws. Traditionally, there has been little turnover of staff.
State law defines the reasons for which employees may be dismissed and establishes standard procedures to ensure against arbitrary actions.</t>
  </si>
  <si>
    <t>The annual budget process begins with a budget address by the governor just prior to the legislative session. The address is open to the public and is broadcast live by South Dakota Public Broadcasting.
 The budget process in the Legislature is handled by the Joint Appropriations Committee, which conducts numerous open hearings on the budget before approving it and sending it to each chamber of the Legislature. The hearings are not only open to the public, but the audio is broadcast by South Dakota Public Broadcasting and is archived on the Legislative Research Council website.
The governor’s proposed budget is available for free viewing on the Bureau of Finance and Management website, and the budget legislation and amendments are available for free viewing on the Legislative Research Council website.
Authors of individual budget line items are not always clear.</t>
  </si>
  <si>
    <t>The governor, through the unchecked behavior of his girlfriend, who is Oregon's first lady, has used state resources for personal purposes in excess of five times. Cylvia Hayes roughly tripled her income in 2013 through companies from whom she accepted contracts who expected that she would lobby the government on her behalf. Both Hayes and the governor rejected legal advice restricting her from using her position as first lady to promote her consulting business, and the aims of her clients, and from blurring the lines between the two. 
State staff have been used to support her private endeavors, including making travel arrangements for her and arranging for her to sneak her pet into a hotel room. She has also used a state police pass to park her personal car. Several complaints have been filed charging ethics violations and asking for an investigation by the U.S. Attorney. The US Attorney General and state Attorney General are investigating Hayes. Separately, the wife of one of the governor's key advisors obtained a state contract before competitive bidding was announced.</t>
  </si>
  <si>
    <t>There is no such law.
The law does not protect the leadership of the State Board of Election Commissioners from political interference. The members of the commission are entirely dependent on the election results and partisan affiliation. By law, one is designated by the chair of the state Democratic Party, one is designated by the chair of the state Republican party, one is chosen by the President Pro Tempore of the Senate, one is chosen by the Speaker of the House of Representatives, and two are chosen by the governor. The seventh member is the Secretary of State. 
The State Board has a full-time, seven-person staff including a director and deputy director, which serves at the will of the board; there is nothing in the law insulating the staff from changes due to shifts in the partisan makeup of the board. 
The county election commissioners are designated by partisan affiliation as well, with each county getting two commissioners elected by the county committee of the majority party (whichever party has the majority of the constitutional offices) and one commissioner elected by the county committee of the minority party.</t>
  </si>
  <si>
    <t>There are no documented cases of Oklahoma Gov. Mary Fallin or her cabinet-level appointees using state resources for personal purposes. The governor's office conducts regular briefings on state ethics laws to guard against any misuse of state resources, according to her press secretary, Michael McNutt. 
Oklahoma's executive branch also includes independently-elected officials such as the Lieutenant Governor, Todd Lamb, and the Commissioner of Insurance, John Doak. A 2013 report by the Tulsa World showed Lamb and Doak were the second- and third-most frequent users of state-owned planes for travel around Oklahoma. A 2015 report by Oklahoma Watch documented how historically Oklahoma lieutenant governors of both political parties, including Lamb, have used the office to travel the state, give speeches and "shake hands extensively like a political candidate," while on the state payroll. Lamb recently finished his fifth tour as lieutenant governor of all 77 counties in the state. This one of several examples in Oklahoma where elected officials may be using state resources for appearances that are considered part of their job, but also occur while they're campaigning for office. 
Executive officials may be using private plane or state-driven cars for what some would consider "dual-purpose" events, appearances that might benefit their campaign in some way, but are entirely legal under Oklahoma law. 
In 2013, an Oklahoma senator criticized the practice of executive branch officials' state airplane use and appearances in public service announcements on television. He proposed a bill to restrict such conduct, but it ultimately failed to pass.  
"There are ways you can use public resources for public purposes that have private benefit," said Wayne Greene, editorial pages editor and former senior political writer for the Tulsa World .</t>
  </si>
  <si>
    <t>The only official monitor of state elections is the Arizona Secretary of State, which is a partisan, elected position. The top staff of the office serves at the pleasure of the Secretary of State, and it is not uncommon to have much of the administration change after an election.</t>
  </si>
  <si>
    <t>On the plus side, the Senate Finance Committee and Ways and Means Committee debates are streamed live. The Senate subcommittees are not streamed live, but they are held in public. Ways and Means and Senate Finance both post dates and times for budget meetings for their agencies.   There’s also a roll call vote when budgets come before full committee. According to House rules, earmarks – which means any appropriation a legislator wants to put in that was not part of the agency’s budget – must be identified.
The earmark process isn't entirely transparent. Things get slipped in, said Brenda Hart, Interim Director of the S.C. Budget Office. Authors are identifiable once the legislation gets to the floor, “but at a subcommittee level or a committee level, you may not always know” who the authors are,  she said.
Lobbyist John Ruoff likewise said a legislator can shield their association with an earmark by getting someone else on the subcommittee to put their name on it.
On the debit side, things do go on behind closed doors, Ruoff said.
“It’s fairly transparent, but they still go in a back room and cut the deals,” he said. “I have sat up all night at a supposed budget conference committee meeting where they would periodically stick their head in to see how many lobbyists were sitting out in the crowd, and then at seven in the morning they’d come in and tell you what the deal is, and vote on it – transparently. If you watched the House budget debate, there were several times this past couple weeks ago when the House had two hour-long roll calls because they were in the back room cutting the deal, which they then transparently adopted.”</t>
  </si>
  <si>
    <t xml:space="preserve">There have been no documented cases of the governor or state cabinet-level officials using state resources for personal purposes during the study period. Sources agreed, there is no such instance known, while there are unrelated instances of other transgressions that have received attention.  
A case that may be seen as contentious is an incident a liberal blogger noted. The superintendent of public instruction did issue a statement through her spokesman following her arrest on suspicion of domestic violence in February. Using a spokesperson for making this type of statement may not be a serious transgression, but it qualifies as using state resources for a personal matter. </t>
  </si>
  <si>
    <t>There is no documented evidence the governor or cabinet officials use state resources for personal reasons in recent years. While the current governor has an ethics policy on this topic, it is not quite as strict as the previous governor's, who prohibited gifts (and personally returned the ones he received) of more than $20.</t>
  </si>
  <si>
    <t>Oregon's system very much relies on new lobbyists to have self-awareness; there is no mechanism within the government that keeps lobbyists regularly informed about their registration obligations or an effort to track lobbying activity and assure that all lobbyists are registered. 
Oregon's approach is generally more colloquial, in that new lobbyists are expected to pick up the rules as they go from older, more seasoned lobbyists who understand the guidelines.
Some lobbyists do choose not to register and get away with it, though such instances are rare. The governor's former adviser on a bridge project, Patricia McCaig, was required to register as a lobbyist while advocating for the project but did not. There was insufficient evidence to find that she had actually lobbied, but subsequent conflicts of interest and her involvement in the Cover Oregon scandal lend credence to the claim that she was working as a lobbyist without registration.</t>
  </si>
  <si>
    <t>The final and critical budget negotiations are not public. 
Governor Gina Raimondo, who took office in January 2015, identified the problem that critics have with the lack of transparency in the state budget process when she spoke in February at Politico’s “Fifth Annual State Solutions Conference’’ in Washington.
”For too long, what’s happened in Rhode Island - and it may happen in other State Houses - is the governor proposes a budget and then the General Assembly takes the budget and - often in the dark of night, in a quiet room - the lobbyists and the General Assembly get together and they hack it up every which way and out pops a budget. And that’s bad for everybody as far as I can tell. So my job is to shine a light on that whole process and make sure that the voice of the people is in that room, and even better that the hearings take place in public, [during the day] ...and give everybody an opportunity.’’
Raimondo's comments drew an immediate rebuke from House Speaker Nicholas Mattiello, who said he was "disappointed the governor provided an inaccurate depiction of the budget process to her Washington audience." 
But critics of the process have been saying the same thing for years. After the televised House Finance hearings, legislative leaders huddle privately with the governor and also meet with lobbyists near the end of the session and produce a budget that not even rank-and-file members of the Finance Committee see until it's posted for a vote. While there is a one-week period from the House Finance vote to the full House vote on the budget, in which the public can read and react to the budget, WPRI reporter Ted Nesi notes that it is very difficult to force major amendments during the floor debate.
"I'll give the House Finance Committee credit for being more transparent, but when the real decisions are made, the public and the rank-and-file are excluded from the process," says Rhode Island Public Radio reporter Scott MacKay. "The governor and legislative leaders go into a private room and hash out the final details. Over the years, that's led to a lot of things that not a lot of light was shined on."</t>
  </si>
  <si>
    <t>Vicki Hearing, Communications Manager, State of Wisconsin Investment Board, email interviews Feb. 16, 18, and 20, 2015
Legislative Audit Bureau report, SWIB, July 2014, http://legis.wisconsin.gov/lab/reports/14-9highlights.pdf
State of Wisconsin Investment Board, Placement Agent Policy, accessed on 3/3/3015,
http://www.swib.state.wi.us/private_equity.pdf
State of Wisconsin Investment Board, WRS Performance 2014, accessed on 3/3/2015, http://www.swib.state.wi.us/performance.aspx
State of Wisconsin Investment Board, WRS Opportunities, accessed on 3/3/3015,
http://www.swib.state.wi.us/opportunities.aspx</t>
  </si>
  <si>
    <t>Unlike the New York Legislature, Gov. Andrew Cuomo and his cabinet, for the most part, have not been criticized for using state resources for personal purposes since 2013. Albany observers say the governor has cracked down on such malfeasance, and Cuomo has proposed measures to limit legislators' use of state resources.
However, in one exception to this, the Governor has been criticized for using tourism ads to promote his national image.</t>
  </si>
  <si>
    <t>Craig Slaughter, director of the West Virginia Investment Management Board, in a telephone interiew from his office in Charleston WV on Jan. 29, 2015.
WVIMB board member Stephen L. Smith, who is administrator of the West Virginia Laborer Trust Funds, in a telephone interview from his office in Charleston WV on Feb. 18, 20145.
WVIMB board member David McKinley, founding partner of McKinley Carter Wealth Management, in a telephone interview from his office in Charleston WV on Feb. 19, 2015.
Craig Slaughter, director of the West Virginia Investment Management Board, in an email interview from his office in Charleston WV on April 10, 2015.</t>
  </si>
  <si>
    <t>Respondents cannot cite any recent cases of the governor or state-cabinet-level officials using state resources for personal purposes. A search turns up no cases in the period of study. The governor and cabinet officials, in fact all public servants, take an ethics training course within six months of election, appointment or employment to learn what is inappropriate or illegal behavior. The course requirement is described in the annual report of the state Ethics Commission, which conducts the training.</t>
  </si>
  <si>
    <t>The state's Auditor General is appointed by the General Assembly and serves a term of 10 years. His or Her removal is strictly for cause, including malfeasance and neglect of duties and must be done via a resolution from the General Assembly.
Likewise, though, his or her appointment also depends on the General Assembly, which is made up of elected officials and therefore could potentially pose the problem of political interference. 
(30 ILCS 5/2-2) (from Ch. 15, par. 302-2) 
    Sec. 2-2. Term of office. 
    The Auditor General shall serve for a term of 10 years, each Auditor General's term commencing with the effective date of his appointment. At the conclusion of his term, the Auditor General becomes Acting Auditor General, until the appointment and qualification of a successor. A partially completed term of an Auditor General is terminated upon the occurrence of a vacancy in that office. 
(30 ILCS 5/2-10) (from Ch. 15, par. 302-10) 
    Sec. 2-10. Employees. (a) The Auditor General may hire employees as may be necessary and appropriate to carry out his duties. Employees of the Auditor General shall not be subject to the Personnel Code. 
    (b) The Auditor General shall fix the salaries of his employees. 
    (c) The Auditor General shall adopt rules establishing a general salary schedule according to a classification of employees, but subject to merit increases, which shall apply to all employees. 
    (d) The Auditor General may suspend or dismiss employees. 
    (e) The Auditor General shall adopt rules concerning conflicts of interest and involvement in public campaigns relating to audited agencies which shall apply to employees of the office. 
    (f) The Auditor General shall adopt rules establishing grounds for dismissal of employees, which shall include violation of the rules adopted under paragraph (e). 
(Source: P.A. 80-533.)</t>
  </si>
  <si>
    <t>Liz Mendizabal, Institutional Relations Director for Washington State Investment Board, email 4/16/2015; 
John Lynch, Contracts and Public Records Manager for Washington State Investment Board via email 2/17/2015 and 3/23/2015; 
"Placement Agents and Private Equity: Information Production or Influence Peddling?" white paper by Matthew D. Cain, Stephen B. McKeon and Steven Davidoff Solomon, August 2014
https://www.aeaweb.org/aea/2015conference/program/retrieve.php?pdfid=795
"Lawmakers: Pension advisers need a closer look," Wall Street Journal 6/8/2014 
http://www.wsj.com/articles/lawmaker-pension-advisers-need-a-closer-look-1402267163
Disclosure statement for Frontier Partners Inc., accessed 4/15/2015 
https://www.documentcloud.org/documents/1875624-frontier-partners-disclosure-statement-of.html</t>
  </si>
  <si>
    <t>The secretary of state and attorney general are elected positions, with candidates running for office every four years. While the secretary of state has the authority to hire two executive assistants of his or her choice, the division heads and remaining employees are merit system employees. Merit system employees can be fired or demoted only with cause and approval of the state Personnel Board.
Most of the upper-level leadership in The Attorney General’s Office is appointed and serves at the pleasure of the attorney general. The attorney general by state law can appoint a chief deputy attorney general, up to 12 deputy attorneys general to work in the Attorney General’s Office (and more to work with other state departments), up to five executive assistants and one special administrative assistant, up to 10 paralegals, a chief investigator and up to six other investigators. However, assistant attorneys general and other investigators who work in the office are merit system employees, as are other office workers.</t>
  </si>
  <si>
    <t>There are not frequent reports of officials using state resources for personal purposes, but there was one high-level example in 2014, when it was revealed that the governor's chief of staff had used his state-issued credit card for almost $5,000 he spent over two years on personal items, including new tires, a necktie, heartburn medicine, a coin display case, a copy of Popular Science magazine and more. 
 He repaid the state for those purchases, but it was only after media reports that he also repaid about $250 in interest.</t>
  </si>
  <si>
    <t>While there are budget hearings and transcripts and the Pennsylvania Cable Network (PCN) covers the hearings, floor sessions and amendment process, substantive negotiations over the budget typically take place privately, outside of the public's view. Authors of individual budget items can not be easily identified. 
---
Peer Reviewer comment: Agree.
In many cases, budgetary debates are intentionally held in small, uncomfortable spaces in order to restrict public participation</t>
  </si>
  <si>
    <t>Kimberly A. Sarte, Assistant Director for Ongoing Oversight and Fiscal Analysis at the Joint Legislative Audit and Review Commission, 26 February 2015, interview by phone and email.
Jeanne Chenault, director of public relations for the Virginia Retirement System, Richmond, Va., 10 March 2015, interview by email.
Placement Agent and Conflict of Interest Disclosure Form, VRS Investment Department, provided by Jeanne Chenault, director of public relations for the Virginia Retirement System, 10 March 2015.</t>
  </si>
  <si>
    <t>Ohio has more than 1,400 people registered as lobbyists who for the most recent year reported more than 6,000 "engagements" with either the executive or legislative branch, or a state retirement system. 
In the study period, no reported incidents have emerged of lobbying by non-registered lobbyists - although sometimes the definition of "consultant" can be stretched by an employer. 
Various interest groups also hold "lobby days" at the state capital in which not only registered lobbyists, but members of the group fan out to meet with lawmakers and other officials. Often a legislative reception is held as well to which all legislators are invited.</t>
  </si>
  <si>
    <t>Treasurer Beth Pearce personal interview Jan. 21, 2015
Jeff Briggs, Alternate member, Pensin Investment Committee, telephone interview Feb. 2, 2015.
Mark Hage, Director of Benefit Programs, VT NEA, interview Jan. 26, 2015.
Assistant Attorney General Jaye Johnson, telephone interview Feb. 2, 2015.</t>
  </si>
  <si>
    <t xml:space="preserve">For the most part, the governor and cabinet members do no use state resources, but there are exceptions. 
ABC News reporter Josh Margolin, who has covered New Jersey politics for years, notes that Gov. Christie, who travels out of state frequently for political reasons, brings his security team with him.  Christie came under fire when, according to a 2/2/15 New York Times story, "State taxpayers paid for Mr. Christie, his wife and two aides to travel to the 2013 Super Bowl in New Orleans, as New Jersey prepared to host the 2014 game. Airfare for four passengers came to $8,146; Mr. Christie’s hotel for three nights cost $3,371.
Further, he has fought to shield the cost of his travel. The Super Bowl expenses were revealed only after a judge’s order in a lawsuit brought by The Record, a newspaper in northern New Jersey. In response to other lawsuits and public records requests, the governor’s office has argued that he is not subject to disclosure laws regarding travel, or that it does not have the records."    (The Governor was also criticized in 2011 when he used his state helicopter to attend his son's baseball game.) Note: the governor's office declined to respond to questions or respond to a request for an interview to discuss executive accountability.  </t>
  </si>
  <si>
    <t>Oregon's budget deliberations are conducted in public and access to records related to the budget process is good. The budget has gotten progressively more transparent over time. And the state recently developed the Oregon Legislative Information System (OLIS), which provides real time testimony on staff reports and proposed amendments to the budget. In the past, observers had to scramble for printed materials on these things. Now, OLIS is robust enough that many legislators prefer to use it themselves. The state's transparency web site also gives people deeper information about the budget now. The Oregon State Public Interest Research Group (OSPIRG) has rated this process very highly as a result.
When it comes to very final budget decisions a lot of that information is embargoed, and only a small group of legislative fiscal officers and legislators are in the mix. But that is unlikely to change. It provides budget writers some necessary quiet time to work without interference in the final stage of the budgeting process. This is only about the last 5 percent or less of budget deliberations and by that stage it is still clear who the authors of the budget items are. Only the last deliberative sessions are closed.</t>
  </si>
  <si>
    <t>There have been no documented cases during the study period of people who meet the state’s definition of lobbyists who do not register as such, according to sources.
Though the Office of Secretary of State does not verify that every lobbyist registers himself, the deputy secretary of state said lawmakers usually take care that those who testify before them or speak with them are registered.</t>
  </si>
  <si>
    <t>Dee Larsen, contract attorney for the Utah Retirement Systems, Howard, Larsen, Hansen &amp; Eves, Email, April 2, 2015. 
Richard Ellis, Utah State Treasurer, in-person interview April 8, 2015, Salt Lake City. 
Todd Sutton, Employee Representative, Utah Public Employees' Association, phone interview April 14, 2015, Salt Lake City</t>
  </si>
  <si>
    <t xml:space="preserve">The leadership of the state Audits Division is entirely unaffected by a change in gubernatorial administration. The director of the Audits Division is hired by the Legislative Services director, who in turn is hired by the Legislative Council, a bipartisan committee of elected state legislators. The director of the Audits Division then hires his or her staff. The staff serve at the pleasure of the director; and the director serves at the pleasure of the Legislative Services director, who serves at the pleasure of the Legislative Council. This provides a level of separation between the politicians on the Legislative Council and the professional auditors employed by the Audits Division. The law specifically requires this staff to “carry out the professional and nonpartisan responsibilities defined in this chapter.” There are no term limits on the staff, nor do they change with elections. 
 The last director of legislative services retired in 2014 after 36 years of service with the Legislative Services Office. His replacement has been with the office for 17 years.
  </t>
  </si>
  <si>
    <t>Sharmila Kassam, deputy chief investment officer for the Employees Retirement System of Texas, telephone interview, Feb. 23, 2015</t>
  </si>
  <si>
    <t>Phone interview with Jennifer Selliers, Compliance Officer for the Tennessee Department of Treasury and Christy Allen, assistant treasurer for Legal, Compliance and Audit, on March 19, 2015. 
Phone interview with Rep. Charles Sargent on Feb. 17, 2015. 
Tennessee Consolidated Retirement System Private Equity Placement Agent Questionnaire, accessed May 6, 2015
https://drive.google.com/file/d/0B1zweeCiUBLDajNOWEJaY3dTaTA/view
Tennessee Consolidated Retirement System Real Estate Investment Guidelines, accessed May 6, 2015
https://drive.google.com/file/d/0B1zweeCiUBLDRC05bVdEa05kRW8/view (Placement Agent Policy is on page 8)
Tennessee Consolidated Retirement System Strategic Lending Investment Guidelines, accessed May 6, 2015
https://drive.google.com/file/d/0B1zweeCiUBLDNk5xc1c1aVZaWnM/view?usp=sharing (Placement Agent Policy is on page 12)
Tennessee Consolidated Retirement System Traditional Private Investment Guidelines, accessed May 6, 2015
https://drive.google.com/file/d/0B1zweeCiUBLDYjJuaU93S3NtSWs/view (Placement Agent Policy is on page 10.)
Tennessee Consolidated Retirement System Real Estate Private Equity Placement Agent Questionnaire, accessed May 6, 2015
https://drive.google.com/file/d/0B1zweeCiUBLDUUhLNWYyOV9PZWc/view
Tennessee Consolidated Retirement System Strategic Lending Placement Agent Questionnaire, accessed May 6, 2015
https://drive.google.com/file/d/0B1zweeCiUBLDOXdRazdhdkFqSUU/view?usp=sharing</t>
  </si>
  <si>
    <t>A YES score is earned if the leadership of the entity does not change after every state election and the senior staff are longstanding civil servants legally protected from arbitrary dismissal.
A MODERATE score is earned if the leadership of the entity changes after every state election, but the senior staff are all longstanding civil servants legally protected from arbitrary dismissal or transfer, or vice versa.
A NO score is earned if no such law exists.</t>
  </si>
  <si>
    <t xml:space="preserve">An auditor is appointed by the Legislature and serves eight years and thereafter until a replacement is selected. The auditor can be removed by the Legislature at any time but only for cause. The statewide auditor is created in the state constitution, Article VII, Section 10, and the power and duties further defined in Hawaii Revised Statutes, Chapter 23. All employees shall be hired by the auditor subject to the approval of the president of the senate and the speaker of the house of representatives and shall serve at the auditor's pleasure. They are not civil servants protected by collective bargaining agreements.
 </t>
  </si>
  <si>
    <t>Oklahoma's budget is largely decided in advance by a group of top lawmakers in closed meetings -- months later, this is the executive budget the governor will present to the state legislature for approval. 
The Senate Pro Temp, Speaker of the House and Governor begin meeting in May of the year before the budget will be published to discuss what the priorities will be. The meetings are completely closed to the public and the location of the meeting isn't even published. 
During the months that follow, agencies present funding requests to the legislature. But these are requests, not open negotiations. The public never gets to see the negotiation process that develops the executive budget, and most of the legislature never gets to see it, either. 
The executive budget presented each year is then debated and voted on by various committees and subcommittees, but it's put together in that series of private meetings.
The general appropriations budget is largely a foregone conclusion by the time Oklahoma legislators vote on it, and there is limited public debate before the vote. 
Neither the executive budget nor the final approved budget bill identifies the authors of individual budget items. 
Citizens can watch the general appropriations budget debate online, read the bill and see legislators' votes on the state's website, but "all the little details are really worked out in advance with a handful of people," explained Brandy Manek, budget and policy director for the Office of Management and Enterprise Services.</t>
  </si>
  <si>
    <t>The auditor must be a CPA with a minimum of five years experience with government accounting. 
 The state Auditor is elected by the legislature, but the law does not specify a term. The auditor serves until he is replaced by the legislature. In case of a vacancy while the legislature is not in session, the Governor appoints a state auditor until the next legislative session, at which point the nomination and election shall be held. The auditor cannot be fired by the governor, only replaced by the legislators. 
 The current auditor Greg S. Griffin was appointed by the governor and then elected to the post by the legislature. 
 Senior Staff at the agency are state employees. Georgia is what is called an “at will” state where all employees hired after June 30, 1996, can be dismissed without cause.</t>
  </si>
  <si>
    <t>Matt Clark, state investment officer, South Dakota Investment Council, 17 April 2015, phone interview.
Rob Wylie, executive director/administrator, South Dakota Retirement System, 17 April 2015, phone interview.
Jon Hunter, chairman, South Dakota Investment Council Board, 20 April 2015, phone interview.</t>
  </si>
  <si>
    <t>There are no documented cases of the governor or state cabinet-level officials using state resources for personal purposes during the review period.
 During the 2014 campaign cycle, the executive director of the Nevada Commission on Ethics faced a complaint from a former investigator for the commission that she used her office to further her campaign for a Washoe County Family Court seat. Caren Cafferata-Jenkins resigned from her commission post (not a state cabinet-level position) but denied the allegation. She ended up losing the judicial race.</t>
  </si>
  <si>
    <t>While committee, subcommittee and legislative sessions all are open to the public - and most budget documents readily available - much of the heavy lifting occurs within the majority party's legislative caucus, which by statute is exempt from Ohio's public meeting laws. 
Near the end of each chamber's consideration typically will come a substitute budget bill that's been amended by the majority caucus - but the amendments are made without attribution. And when the inevitable conference committee is formed at the end of the legislative process, the agreements are hammered in private meetings between legislative leaders and, often, the governor's office. 
The state's current budget wound up with several anti-abortion provisions near the end of the process without being aired in the committee process; no one would say who inserted them. Another measure that was inserted perhaps came out of "thin air," a legislative leader told reporters.</t>
  </si>
  <si>
    <t>In general, the governor and state cabinet-level officials don't use state resources for personal purposes. However, in 2014, when then-Gov. Dave Heineman announced his candidacy for the presidency of the University of Nebraska, he was accused of using state resources to do so; he had written his letter of application on state stationery and announced his decision in a state-issued news release and news conference in the Governor's Hearing Room at the Capitol. 
 The Accountability and Disclosure Commission, acting on a complaint filed by the Nebraska Democratic Party, agreed a violation had occurred and ordered Heineman to pay $250 in restitution.</t>
  </si>
  <si>
    <t>Every appropriations bill gets at least one public hearing and debates by lawmakers are made in committees open to the public.
The governor does not work behind the scenes with lawmakers as he develops the budget request, according to sources. Typically, the governor will get a sense of the Legislature’s mood by monitoring discussion in interim legislative committees, which are open to the public. The minutes of the committees are online.
Most lawmakers will not see the budget request until the governor makes a public budget presentation though some legislative leaders will get a limited briefing the day before, according to a lawmaker who chairs an appropriations committee.</t>
  </si>
  <si>
    <t>Section 11.42 of the Florida statutes says the auditor general is appointed to office to serve the pleasure of the legislature. 
11.42 The Auditor General.—.
(2) The Auditor General shall be appointed to office to serve at the pleasure of the Legislature, by a majority vote of the members of the Legislative Auditing Committee, subject to confirmation by both houses of the Legislature. At the time of her or his appointment, the Auditor General shall have been certified under the Public Accountancy Law in this state for a period of at least 10 years and shall have had not less than 10 years’ experience in an accounting or auditing related field. Vacancies in the office shall be filled in the same manner as the original appointment.
So the only way the Auditor General can be removed is by a vote of both houses. No auditor general in Florida has ever been removed. 
There is no law specifying staff to be civil servants. That said, most of them are civil servants, and they have been around for a very long time.</t>
  </si>
  <si>
    <t>The Idaho Constitution, Article V, Section 23, QUALIFICATIONS, requires candidates for judge to be “learned in the law, thirty years of age, and a citizen of the United States.” Idaho law, in Idaho Code Section 34-615, requires that candidates for Supreme Court justice “have been in good standing as an active or judicial member of the Idaho state bar for at least two (2) continuous years immediately preceding such election or appointment; and have held a license to practice law or held a judicial office in one (1) or more jurisdictions for at least ten (10) continuous years immediately preceding such election or appointment.” District judges must meet the same requirements; that’s noted in identical wording in Idaho Code Section 34-616.
Idaho state law, in Section 1-2102, states that the duties of the Idaho Judicial Council include the charge to “Submit to the governor the names of not less than two (2) nor more than four (4) qualified persons for each vacancy in the office of justice of the supreme court, judge of the court of appeals, or district judge, one (1) of whom shall be appointed by the governor.”
 The Idaho Judicial Council must follow specific procedures to screen and select nominees for judicial openings, including questionnaires and interviews, all of which are open to the public. These procedures are detailed in the Idaho Judicial Code of Procedure, Rules 23 through 26. They require the council to send notices of judicial vacancies to the state Bar and the public; to review applicants for eligibility; to conduct background checks into the qualifications of candidates, and to solicit input from the public regarding the candidates. They require all attorneys in the state to be sent surveys about the qualifications of the candidates. Then, they require the council to publicly interview the candidates and rate their qualifications before submitting top candidates and their ratings to the governor; the governor makes the final selection from among the candidates submitted by the council.</t>
  </si>
  <si>
    <t xml:space="preserve">Delaware's auditor of accounts is a Constitutional office, and the auditor is popularly elected, affording his position that ultimate protection from political interference of other top government officials. His hiring and firing of senior staff is also protected from political interference. </t>
  </si>
  <si>
    <t>There is no law that specifically protects the two leaders of the state auditors' office, who are both political appointees, from being subjected to political interference as they are serving their terms. But, Sec. 2-89 of the enabling statute does require that each  "shall ... hold office for four years and until his successor has qualified. One of said auditors shall be appointed by the General Assembly at each regular session."
But traditionally, these jobs have appeared to be free of political interference, with a number of state auditors holding office for more than 20 years. At least some insulation may be provided by the fact that, by statute, each auditor must be from different political parties.
The nonpartisan sense is supported by the absence of turnover of senior staff in the auditors' office.  An explanatory paragraph about staff longevity from the Republican auditor said, in part:
"Our Deputy Auditor has been with the office for 40 years, started right out of college and worked his way up. Our senior management consists of 5 individuals, in addition to the Deputy. The job title is Administrative Auditor. Four of the 5 have been here between 30 and 36 years, and two have been in their current positions for 12 years, one for 10 years and one for 5 years. The 5th member of the team joined the office in 1995 and was promoted in August of 2014. The next level is Principal Auditor.  Principals have day to day responsibility for individual audits. They report to Administrative Auditors and supervise the other members of the audit team. There are 25 principals. In the last 4.5 years only two principals have left other than to retirement. One took a position with another state agency, and the other took a position with another state’s audit office."</t>
  </si>
  <si>
    <t>Judges in Hawaii's district courts are selected by the chief justice of the state Supreme Court from a list of at least six nominees supplied by the Judicial Selection Commission. Judges and justices for other courts, including the chief justice of the Supreme Court, are selected by the governor from a list of four to six nominees supplied by the Judicial Selection Commission. All are subject to Senate confirmation.
 Nominees must meet threshold professional standards of experience, temperament and ability to be considered.
 The nine-member Judicial Selection Commission is selected as follows: The governor, president of the state Senate and speaker of the state House each appoint two members, the chief justice of the Supreme Court appoints one member, members in good standing of the state bar elect two in an election conducted by the Supreme Court or its delegate.</t>
  </si>
  <si>
    <t>There have been no documented instances of legislators using public funds for personal purposes.
 “While there have been no egregious violations, there have been some issues with legislators near the end of the session using state copiers or computers to do election materials for the upcoming primary election,” said Phil Kabler, statehouse correspondent for the Charleston Gazette. He added, however, that the abuses of office equipment were not widespread.
 Sam Hickman, who lobbies for social causes, said legislators are sensitive to conflicts of interest. “Legislators frequently ask to be excused from voting because they feel there’s a conflict,” he said. “But generally, the chair says, ‘No, you’re a member of a class rather than an individual, so you’ll be required to vote.”</t>
  </si>
  <si>
    <t>Budget negotiations in New York have a tradition of opacity, and signs point to that lack of transparency continuing. While some discussions take place in public and allow input, anecdotal evidence points to late-night debates and closed-door meetings where the most important details are hashed out. Lawmakers and Albany observers often refer to "three men in a room" -- the government's preferred way of putting together a budget.
 A March 28, 2013, WNYC radio report, for example, noted that the Senate debated the state budget from midnight to 4:30 a.m., a time frame that prevented meaningful public participation. The same report, as well as others from CBS and Reuters, also mentioned closed-door meetings of decision-makers about important issues like the minimum wage and tax credits.
 Senate budget hearing transcripts are not available online, but the Assembly offers transcripts for the handful of public meetings that occur. Authors of individual budget items are not identified in the final budget document.</t>
  </si>
  <si>
    <t>Washington lawmakers generally abide by rules governing separation of personal and government resources. But there are occasional high-profile exceptions. 
 For instance, Washington Sen. Pam Roach has been questioned over reimbursements from the state, and in some cases was forced to pay the money back. She has charged taxpayers mileage for fetching mail from a mailbox that comingled her office and campaign deliveries. She also reimbursed the state for a cell phone purchased for her office that she used for her campaign as well.
 Roach was cleared by the legislative ethics board in 2014 for a free trip she took to Turkey and Azerbaijan. That ethics board decision adopted a looser definition of acceptable conditions under which lawmakers can accept free travel, from requiring the trip to be in "official capacity" to having "reasonable nexus" with office duties.</t>
  </si>
  <si>
    <t>Years ago, there was a debate over whether some legislators had abused their expense accounts. But that has not been repeated during the time period of this study. Vermont's House and Senate members appear to be playing by the rules.
 Not that they have much opportunity to violate them. A basic example, misusing a state car, is irrelevant. Legislators don't get state cars. Only two of them - the House Speaker and Senate President Pro Tem - get a desk and telephone. Aside from them, legislators don't even really have control of state resources for state purposes, much less personal ones.</t>
  </si>
  <si>
    <t>In practice, the state civil service redress mechanism independently initiates investigations and imposes penalties on offenders.</t>
  </si>
  <si>
    <t>There are no documented cases of a legislator using state resources for personal purposes. However, these legislators are part-time and receive part-time salaries: $17,640 for delegates and $18,000 for senators. But each also gets $15,000 for expenses, which is paid to them and taxed as income, so many keep it. They also receive per diems when the General Assembly is in session, which is also regarded as income.
Legislators do not have access to state vehicles and have one full-time or one full-time and one part-time legislative assistant. Other employees in the legislative branch report to the director of legislative services or the clerks of Senate or House.
For travel reimbursement, the legislators must submit a voucher that proves the expense and the reason for the trip. Travel costs cannot be reimbursed without prior approval from the Rules Committee of the respective chamber. Legislators are not reimbursed for any personal items, such as toiletries, or entertainment like movies, or spouse travel or meals.</t>
  </si>
  <si>
    <t>Wisconsin Statutes s. 111.335(1)(c)
https://docs.legis.wisconsin.gov/statutes/statutes/111/II/335
Laurie McCallum, chair of the state Labor and Industry Review Commission and  former chair of the state Personnel Commission for 13 years, email interviews Feb. 8, 2015, and Feb. 9, 2015.
Gary Mitchell, current vice president for Wisconsin, AFSCME International Board; former Local 1942 Wisconsin State Employees Union president, phone interview 6/1/2015.  
Webite accessed 12 August 2015</t>
  </si>
  <si>
    <t>There are no documented cases of legislators using public funds for personal purposes during the study period.</t>
  </si>
  <si>
    <t>Wyoming Statutes, Title 6, Chapter 5, Section 113, Removal from office after judgment of conviction, 2000 
http://legisweb.state.wy.us/statutes/statutes.aspx?file=titles/Title6/T6CH5.htm</t>
  </si>
  <si>
    <t>Superior Court and State Court Judges are elected in Georgia in non-partisan elections to a four-year term. Supreme Court and Appeals Court judges are elected to a six year term. 
 The Georgia Constitution requires that candidates for state judgeships have been practicing law or admitted to the Georgia Bar Association for at least seven years. 
 Should a judge retire in the middle of a term, the Judicial Nominating Committee will review applicants based on qualifications and present a list of candidates to the Governor. The Committee was set up through Executive Order by Governor Jimmy Carter in 1972. The Judicial Qualifications Commission includes two judge selected by the Supreme Court of Georgia, Three lawyers appointed by the State Bar of Georgia and two citizens appointed by the governor.  All members serve four-year terms. 
 Only the Governor has the right to fill a vacancy until the next general election.</t>
  </si>
  <si>
    <t>The story about the 1970s-era lawmaker who used postage stamps to buy a pickup is still an enduring part of state capitol lore, but public interest advocates and reporters say there is little evidence of modern-day  lawmakers using state property and resource for personal purposes.
“I have found that people generally draw a bright line of where state dollars are concerned,” said Jay Root, an investigative journalist with the Texas Tribune.  “I always see a continual pushing of the envelope when it comes to campaign dollars, but I believe there is widespread recognition at the capitol that converting state dollars to personal use is a good way to get in serious trouble.”
Says Alex Winslow, director of Texas Watch: “Do they comply with the rules? I think the answer is 'yes.' Some would argue that the rules themselves are insufficient.”   
There have been isolated cases of illegal misuse of taxpayer dollars.  Legislative aide John Higgins pleaded guilty in June of 2014 to two misdemeanor charges involving improper travel reimbursements.  He acknowledged the documents contained inaccuracies but said they were unintentional mistakes.
In 2011, Republican State Rep. Joe Driver received five years of deferred adjudication after an investigation by Root, a former Associated Press reporter, found that  that the lawmaker routinely paid hotel and airline bills with donated political funds and then submitted the same expenses to the state, taking the taxpayer money for himself.  He did not seek renomination and left the Legislature in 2013.</t>
  </si>
  <si>
    <t>While judicial nominating commissions choose candidates for judgeships, the commissions themselves are not "independent." Their members are chosen solely by the governor, who then appoints the judges from among candidates the commissions nominate. Some members of the commissions are recommended by the Florida Bar, but the governor has the power to reject the bar's recommendations and ask for new ones. In practice, the governor often does so.
The commissions formerly were more independent, including members not chosen by the governor, under a reform plan adopted in 1972 by constitutional amendment in response to scandals over judicial appointments.
But in 2001, the process was revised. The result is that the JNC's have become, in the words of a veteran and highly respected observer of Florida politics, Martin Dyckman,  "the functional equivalent of political patronage committees."
The new process  is spelled out in Ch. 43.291 of the Florida Statutes:
Judicial nominating commissions.—
(1) Each judicial nominating commission shall be composed of the following members:
(a) Four members of The Florida Bar, appointed by the Governor, who are engaged in the practice of law, each of whom is a resident of the territorial jurisdiction served by the commission to which the member is appointed. The Board of Governors of The Florida Bar shall submit to the Governor three recommended nominees for each position. The Governor shall select the appointee from the list of nominees recommended for that position, but the Governor may reject all of the nominees recommended for a position and request that the Board of Governors submit a new list of three different recommended nominees for that position who have not been previously recommended by the Board of Governors.
(b) Five members appointed by the Governor, each of whom is a resident of the territorial jurisdiction served by the commission to which the member is appointed, of which at least two are members of The Florida Bar engaged in the practice of law.
(2) A justice or judge may not be a member of a judicial nominating commission. A member of a judicial nominating commission may hold public office other than judicial office. A member of a judicial nominating commission is not eligible for appointment, during his or her term of office and for a period of 2 years thereafter, to any state judicial office for which that commission has the authority to make nominations. All acts of a judicial nominating commission must be made with a concurrence of a majority of its members.
(3) Notwithstanding any other provision of this section, each current member of a judicial nominating commission appointed directly by the Board of Governors of The Florida Bar shall serve the remainder of his or her term, unless removed for cause. The terms of all other members of a judicial nominating commission are hereby terminated, and the Governor shall appoint new members to each judicial nominating commission in the following manner:
(a) Two appointments for terms ending July 1, 2002, one of which shall be an appointment selected from nominations submitted by the Board of Governors of The Florida Bar pursuant to paragraph (1)(a);
(b) Two appointments for terms ending July 1, 2003; and
(c) Two appointments for terms ending July 1, 2004.
Every subsequent appointment, except an appointment to fill a vacant, unexpired term, shall be for 4 years. Each expired term or vacancy shall be filled by appointment in the same manner as the member whose position is being filled.
(4) In making an appointment, the Governor shall seek to ensure that, to the extent possible, the membership of the commission reflects the racial, ethnic, and gender diversity, as well as the geographic distribution, of the population within the territorial jurisdiction of the court for which nominations will be considered. The Governor shall also consider the adequacy of representation of each county within the judicial circuit.
(5) A member of a judicial nominating commission may be suspended for cause by the Governor pursuant to uniform rules of procedure established by the Executive Office of the Governor consistent with s. 7 of Art. IV of the State Constitution.
(6) A quorum of the judicial nominating commission is necessary to take any action or transact any business. For purposes of this section, a quorum consists of a majority of commission members currently appointed.
(7) The Executive Office of the Governor shall provide all administrative support for each judicial nominating commission.
History.—s. 1, ch. 2001-282; s. 3, ch. 2013-18.</t>
  </si>
  <si>
    <t>The legislative finance committees largely negotiate the budget behind closed doors and then approve it in public meetings. Although committee and floor debates are webcast, the stream is not archived. It is usually not possible to trace individual budget line items to their authors.</t>
  </si>
  <si>
    <t>No such law exists.
CSR 143-1-6.a, Disqualification of Applicants. Complete through 2014.
http://www.personnel.wv.gov/SiteCollectionDocuments/DOPRules/AdmRule2012.pdf
State legislative rules have the force of law in West Virgina (West Virginia Code 29A-1-1).</t>
  </si>
  <si>
    <t>Tennessee lawmakers don’t have as many perks as some of their counterparts in other states. Still, there have been questions about whether the lawmakers are padding their meal, hotel and travel expenses. And a mailing account program has come under fire because there are questions about whether taxpayers are footing the bill for campaigning disguised as constituent services. 
 Lawmakers have access to covered parking, per diem income, some expenses covered, and staff depending on whether they are in leadership positions, said Dianne Neal, a Nashville attorney and former member of the state Ethics Commission. She does not believe they have complete authority over who their staff assistant will be. She believes Tennessee's legislature runs pretty lean compared to others. 
 There are, however, questions about whether lawmakers serving in Tennessee’s part-time legislature are abusing their daily allowance for such things as meals, hotel rooms and expenses. Critics have said these “per diem” payments serve as a backdoor way for part-time lawmakers to supplement their salary.
 And they get paid if they come to Nashville, regardless of whether the legislature is in session.
 There has been some reform so lawmakers who live in Nashville and the surrounding areas aren’t entitled to claim as much as a legislator who would have to make the five-hour drive into Music City from upper east Tennessee. 
 There’s no limit on how many times a lawmaker can come in and expense it, as long as it’s not more than once a day, even if that lawmaker only answered a phone call or two in the office for 20 minutes, said Andrea Zelinski, a reporter for the Nashville Scene. A lawmaker, she said, could be going into Nashville to catch a flight and then decide to swing by the office for a few minutes to make a few phone calls and get mileage paid, meals and lodging.
 There is also a question about constituent mailings. Currently, lawmakers can mail out communications to members in their district up to 30 days before an election. Is it campaigning or a constituent communication?
 The Tennessean reported that senators receive $6,832 every year and representatives get $2,016 annually for the mailings. It rolls over each year. The newspaper found that one lawmaker had more than $105,000 in is account that he could use to communicate with voters and buy and send things like flags and pens.</t>
  </si>
  <si>
    <t>The drafting of the state budget is conducted in a largely transparent manner, with several legislative hearings devoted to giving the public a chance to express their views, and legislative committee meetings on the budget are open to the public and associated budget documents made available on the legislature’s website. 
 Budget documents are made publicly available at defined stages, beginning approximately nine months ahead of the June budget deadline with the budgets proposed by separate agencies, followed by the governor’s proposed budget in February, and then an approximately four-month legislative review period. During legislative committee meetings and in full chamber votes, proposed budget amendments include the names of sponsors. 
 In the final days of negotiations, however, it’s not usual for top legislative leaders and the governor to meet behind closed doors, in the absence of quorums that would necessitate public meetings. In such circumstances, it can be difficult to determine the authors of particular budget measures. 
 A final budget is posted online on the legislature’s website before it is voted on by the chambers.</t>
  </si>
  <si>
    <t>RCW 41.08.080 RCW 41.08.080 Tenure of employment — Grounds for discharge, reduction, or deprivation of privileges 2007 http://apps.leg.wa.gov/rcw/default.aspx?cite=41.08.080
Employment, occupational licensing by public entity — Prior felony conviction no disqualification — Exceptions. RCW 9.96A.020, 2009;
http://apps.leg.wa.gov/RCW/default.aspx?Cite=9.96A.020</t>
  </si>
  <si>
    <t>There are five budget hearings held around the state, and the Office of Legislative Services streams them live on its website. The legislature makes public, in line-by line detail, any modification and who changed them. New Jersey Spotlight reporter John Reitmyer agrees, but notes that there are times when he's seen the governor and the two legislative leaders huddle behind closed doors to work out budget deals, as was the case in 2013.</t>
  </si>
  <si>
    <t>A September 2012 audit of the governor's office highlighted numerous instances of questionable public funds spending. The auditor's report found that “most lodging expenses” exceeded recommended rates or per diem rates and lacked documentation for why the costs were so high. It also calls attention to the governor's office's use of state security and transportation resources for political and personal activities, and the personal food costs of the governor and his family being paid by the state, adding that these uses of state funds are not explicitly addressed in statute.
The same audit found that the governor routinely diverts agency funds to pay for expenses of the governor's office, and in May 2014 lawmakers criticized the use of funds from the Department of Social Service's Children's Division to pay fees for the National Governors Association.
In January 2013, lawmakers also called attention to the Missouri Highway Patrol's purchase of a $5.6 million plane for the use of the governor and other elected officials. A subsequent audit of the patrol concurred with the analysis that a new plane was not a justified use of public funds.
There are no documented cases of the governor or cabinet officials being disciplined for serious transgressions of using state funds for personal gain, possibly because of the legal ambiguity mentioned in the auditor's report.</t>
  </si>
  <si>
    <t>While lengthy budget discussions are held throughout the regular legislative session in open committee hearings, and authors of individual budget items can be identified, major changes can be negotiated in closed sessions. These closed-door sessions typically occur in the final days of legislative hearings, and involve only a handful of legislative leaders. 
Once a final agreement is reached in one of these closed sessions, most of the details are then presented in public to the full Legislature prior to final, public votes. But the process is rushed, and members of the public, as well as some legislators excluded from the closed discussions, will complain about the lack of openness.</t>
  </si>
  <si>
    <t>South Carolina legislators don't abuse state resources. They abuse campaign funds.
“We’ve had some pretty high-profile campaign matters involving legislators,” said State Senator Larry Martin, “but nothing in the way that I recall of converting public funds.”
"That’s where the problem has been,” said State Senator Vincent Sheheen.
Using state funds for personal gain is comparatively old school.
“I think that has been a problem in the past,” Sheheen said. “Probably, because of the publicity, it’s less of a problem today." 
“Ninety-nine percent" of legislators are sensitive to the law, said Sen. Brad Hutto, "but one or two try to get away with it. I think everybody knows you can’t do that.”</t>
  </si>
  <si>
    <t>Nebraska's state budget process is conducted in a highly transparent manner. Agencies' initial budget requests, when filed with the State Budget Administrator's office, are shared within a couple of days with the Legislative Fiscal Office and posted online for the public to access. It is unusual for legislative and executive branches to work so closely from the start on budget discussions.
 All legislative discussion of the budget, at the committee level or before the full Legislature, is conducted in open session, with the exception of occasional executive sessions, which are not open to the public but are open to the media.</t>
  </si>
  <si>
    <t>No documented cases could be found of legislators using public funds or other resources for personal purposes over the period of study.</t>
  </si>
  <si>
    <t>There were no documented cases of legislators using public funds for personal purposes since January 2013. 
However, questions sometimes arise about whether legislators blur the line in using staff for political or personal business. The latest case of transgression happened in 2012, when former House Speaker Gordon Fox was running for re-election in 2012. WPRI's Ted Nesi notes, the speaker was accused of using his state-paid spokesman as a campaign spokesman. The spokesman said he only did so after work hours and during lunch hours. But Fox subsequently hired a private p.r. person to handle campaign inquiries. Later, when state and federal authorities raided Fox's State House office in 2014 as part of an ongoing corruption probe, they seized campaign-finance records that were kept by Fox's executive assistant at his State House office.</t>
  </si>
  <si>
    <t xml:space="preserve">All of Montana's budget debates are publicly accessible. They are available to watch online, along with the agendas. The progress of HB-2, the state's main budget bill, can be followed on the legislature's website.
However, at the end of the 2015 legislative session some members of the legislature were criticized by other legislators from both parties for holding private meetings to strike a deal on the state budget and a controversial infrastructure package. It's not clear if those meetings resulted in major budget modifications. 
Authors of individual budget items can not be identified in the budget. That would require combing the audio minutes of subcommittee hearings. 
 </t>
  </si>
  <si>
    <t>The general assembly's budget process is generally transparent, with many public hearings for citizen input and documentation available online as soon as it is released. Budget debates on the floor are easily accessible through the live stream and Secretary of State's video archives.
However, hearings for input to the committees are not recorded unless the request is made in advance of the hearing; there is no non-technical citizen budget published at any point in the process, budget documents are often hundreds of pages long, and hearings are not recorded, summarized, or transcribed consistently. Individual general assembly members' contributions to the budget bills are not readily apparent and the line-item authors are not described in the appropriation bills.
---
Peer Reviewer Comment: Agree.
The final budget is largely negotiated behind closed doors.</t>
  </si>
  <si>
    <t>In practice, the use of state resources for personal purposes has remained murky, particularly regarding to the use of the governor’s airplane, which Gov. Mark Dayton used as transportation to and from both political and official events. At times, he also traveled with a campaign staff member on board. 
 According to the Star Tribune, Dayton’s use of the state plane had been under scrutiny for more than a year before the Minnesota Legislative Auditor determined the his use of the aircraft violated state law when he allowed a campaign staff member to travel on the plane. 
 Though the law is clear about using state resources for personal purposes, it fails to define more complex issues such as the use of the state airplane or security guards, which should be available regardless of if the governor is working or not. 
 There are also no clear laws on how to properly reimburse the state for using its resources with decisions about paying the cost of the resource vs. fair market changing frequently.</t>
  </si>
  <si>
    <t xml:space="preserve">Legislators in Pennsylvania freely spend state resources, particularly when dipping into their expense budgets. In 2013, according to the Allentown Morning Call, legislators spent about $13.8 million on expenses — but the newspaper noted that there was little oversight to the spending and that representatives and senators "are given near total discretion in charging taxpayers for anything they consider part of their jobs." 
The newspaper's investigation showed how legislators spent taxpayer money on photos and plaques of themselves, swearing-in parties, public relation firms, and lawyers' fees. 
The database of legislators' spending built by the newspaper is the only current insight into how legislators spend discretionary funds available to them. "The Legislature provides the Budget Office with just its annual appropriation and broad categories of expenditures and available funds. The Legislature does not say what it bought, whether it dipped into surplus accounts or what type of outstanding bills it may have." The database was compiled based on Right to Know requests filed by the paper. 
Generally, however, a 2007 corruption investigation by the Attorney General that resulted in convictions or guilty pleas of 22 people in the House of Representatives — including former Rep. Mike Veon and former Rep. Brett Freese — heightened awareness of the state's Ethics Act. According to a recent Associated Press article, "all lawmakers must annually receive formal ethics training tailored for legislators." Legislators recently interviewed for the Associated Press piece said the culture has been changing in favor of greater compliance. </t>
  </si>
  <si>
    <t>During the period of the study, the only open discussion on the use of state resources for personal purposes was the campaigning for president, out of state, by then-Gov. Martin O'Malley (D), who had state troopers assigned to him for security. O'Malley's campaign paid the expenses for the governor and aides, but not for the troopers. Other than that, the O'Malley administration, said longtime Baltimore Sun statehouse reporter Michael Dresser, was largely "scandal free." O'Malley served for two terms, from 2007 to 2015. The expenses in question were incurred from July 2013 to July 2014. 
Outside of the period of study, there have been scandals but not at the state level involving former Baltimore Mayor Sheila Dixon (2009, former Prince George's County Executive Jack B. Johnson (2010), and former state police superintendent Ed Norris (2004).</t>
  </si>
  <si>
    <t xml:space="preserve">There are no documented cases of the governor or state cabinet officials using state resources for their personal use during the period of study. 
Because the state Ethics Commission does not have to disclose documents or records relating to many of the matters it handles, it is not possible to say with certainty that there have been no such cases in this time period, but if they occurred, they were not made public.  </t>
  </si>
  <si>
    <t>No recent cases have surfaced of the governor or his Cabinet  abusing state resources. Typical protocol calls for the Governor's Office workers to avoid any trips with a substantial price tag.
However, the former executive director of the Michigan State Housing Development Authority, a $135,000-per-year post that is just below the Cabinet level, resigned in disgrace last year because of these types of transgressions.  Scott Woosley stepped down in August after it was revealed that he received state reimbursement for a series of expensive meals, hotels and transportation.</t>
  </si>
  <si>
    <t xml:space="preserve">Budget modifications are frequently determined in closed meetings and major budget bills often change overnight due to private, late-night meetings between legislators. This is particularly true of omnibus bills, which are used to cluster multiple individual bills into a single measure. 
 According to a February 2014 MinnPost article, committee chairs will hold public hearings on an individual bill, then lay the bill over for inclusion in an omnibus bill. “Sometime later, the committee chair will produce a draft bill that magically incorporates some of these bills and discards others. The result is that there’s no up-or-down vote on each proposal,” writes author Steven Dornfeld. 
 In addition, “Committee chairs know they have to pass a bill out of committee, so they have a bunch of conversations. They may even get together as a group,” says Bill Blazar, a veteran lobbyist for the Minnesota Chamber of Commerce. “But those are all private conversations. That kind of important deliberation is pretty much private.”
---
Peer Reviewer Comment: Agree.
 In recent years, it has become common for the governor and legislative leaders to retreat behind closed doors in the final days of the legislative session to negotiate a "global" deal on budget and related issues. This happened again in the final days of the 2015 session (NOTE: this case is outside the period of study for this research). They were unsuccessful in resolving all of these disagreements and continued their closed-door negotiations in advance of a special session. The Minneapolis Star Tribune was sharply critical, saying in an editorial: "So much secrecy is offensive in a state that otherwise insists on open government." </t>
  </si>
  <si>
    <t>The House and Senate Appropriations Committees debate every aspect of the governor's proposed budget in public and many amendments are offered. The record of the  proceedings (minutes) are easily accessible online and the sessions are also available in a video format. In addition, the public can also sign on to an electronic notification service that lets them know what budget issues will be discussed on the upcoming appropriations schedule.</t>
  </si>
  <si>
    <t>Lawmakers in the General Assembly appoint the state auditor in Colorado for a term of five years, and they are constitutionally obligated to do so “without regard to political affiliation.” All but three members of the state auditor’s staff must be under the state’s civil service system, called the state personnel system.</t>
  </si>
  <si>
    <t xml:space="preserve">Most of the documented instances of Oklahoma's legislators using state resources for personal purposes have been minor transgressions, such as accidentally using a House of Representatives email account to send a fundraising email.
Rep. Bobby Cleveland sent other lawmakers an email from his House account in July 2013 promoting a fundraiser for him by former House Speaker T.W. Shannon -- and it was the second time he'd been caught using his house email for personal purposes. 
Sources said most of the cases where this is occurring would be less serious transgressions, but there are legislators who use occasionally used state-owned phones/equipment to conduct personal business. It should be noted that Oklahoma legislators are only part-time lawmakers, many have full-time jobs outside of their elected office. 
Oklahoma Rep. Emily Virgin said in most cases, if legislators are using state resources for personal purposes, it's because they aren't aware of the rules. </t>
  </si>
  <si>
    <t>There are no documented cases of legislators using public funds for personal purposes in recent years.</t>
  </si>
  <si>
    <t>The Legislative Auditor is employed by majority vote of the membership of the Legislative Joint Auditing Committee and must be confirmed by both houses of the General Assembly. The Legislative Auditor may be removed for cause at any time by a majority vote of the membership of the Legislative Joint Auditing Committee after a public hearing. The Legislative Auditor selects the division’s staff. 
While in practice many Audit staffers are long-term civil servants, their employment is not protected from political interference as a matter of law (although members of the General Assembly, state officials, and other state employees are expressly prohibited from recommending someone for a Legislative Audit division staffing position). The law does state: “It is the intention and desire of the General Assembly to free the Legislative Auditor and his or her staff from partisan politics.”</t>
  </si>
  <si>
    <t>While most legislators do not use state resources for personal purposes, two top Ohio Senate staffers are under investigation for allegedly performing campaign work on state time. The No. 2 Senate leader then suggested legislation doing away with the time cards used to ferret out the suspected wrongdoing of the two staffers. And some lawmakers turn this issue upside down, using personal resources - their own laptops, cell phones or other electronic devices - to conduct state business...which helps shield them from public records scrutiny. 
In early 2015, a state representative created an ethical dilemma by using her personal Twitter account to communicate both her state government activities and advertise her new real estate job. Later, the same state rep directly emailed a list of lobbyists offering her real estate services.</t>
  </si>
  <si>
    <t>The position of state auditor is protected from political interference. The state auditor can be removed for cause only by a concurrent resolution passed by the Legislature. The staff is protected by civil service. The current state auditor, Elaine M. Howle, has served since 2000.</t>
  </si>
  <si>
    <t>The Joint Committee on Ways and Means holds budget hearings in the Spring after budgets are drafted, but Carolyn Ryan, with the Pioneer Institute, says it can be difficult for the average citizen to participate in that budget hearing process. Meeting times and locations are often not widely advertised and committee debates are usually held behind closed doors with little or no access to notes of the meetings.  
Often there are dozens – and sometimes hundreds – of budgetary amendments to consider. For a private citizen to keep track of all those amendments is a daunting task, said Ryan. “It’s something very difficult to navigate and figure out for the average citizen,” she noted. 
State officials said that “to streamline the process,” similar amendments are collected and debated in closed-door sessions. That leaves citizens in the dark over how or why amendments were chosen. Collecting and debating amendments all at once behind closed doors is the quickest method of passing the budget, officials said. Citizens cannot access transcripts or voting records for these meetings, however. The only way for the public to find out what happened during those hearings is for citizens and reporters to question committee members individually.
Massachusetts is trying to make the budget more transparent under the Commonwealth Office of Performance, Accountability and Transparency. Among other things, that office administers Open Checkbook, a website that provides information on revenue and expenditures, but that budget information is only available once a proposed budget is formulated.
The Pioneer Institute has also called on the state to create a non-partisan budget office, independent of legislators and the governor to bring more transparency to the budgetary process.
 citizens and reporters to question committee members individually.
---
Peer Reviewer comment: Agree.
While the Massachusetts budget process leaves plenty of room for improvement, it includes many transparent aspects.  Budget amendments are all identified to a particular legislator, the main budget is released well in advance with time for public comment and intervention, amendments and debate are all online and actions updated in real time. While there are many amendments they are not that difficult to access and are organized by category.  The budget process as described by the researcher mostly applies to the budget process in the House.  The Senate is more orderly and more decisions are made on the floor.</t>
  </si>
  <si>
    <t>According to A.S. 24.20.251, "The legislative auditor serves at the pleasure of the Legislature. However, when the Legislature is not in session, the auditor may be removed for cause by a majority vote of the Legislative Budget and Audit Committee after notice by, and a hearing before, the committee." This means the leader of the audit entity is  subject to political interference. However, the Legislative Auditor has not been a position subject to high turnover. Pat Davidson held the role for more than a decade until his retirement in 2011, when Kris Curtis took over.</t>
  </si>
  <si>
    <t>Phone interview, Curtis Loftis, S.C. State Treasurer, May 19, 2015
Phone Interview, Sam Griswold, Board Member, State Retirees Association of South Carolina, May 21, 2015
E-mail, Danny Varat, RSIC External Affairs Manager, May 22, 2015
Phone interview, Danny Varat SCRSIC External Affairs Manager, July 15, 2015
Phone interview, Mike Hitchcock, SCRRSIC Executive Director, July 15, 2015</t>
  </si>
  <si>
    <t>Instances of cabinet-level officials or the governor getting caught using state resources for personal purposes have been rare. 
The Executive Branch Ethics Commission since 2013 has identified, investigated and fined other lower-level executive branch employees for violating ethics laws by using public resources for their personal gain. However, the current governor and his cabinet have a record of no such breaches during the period of study.</t>
  </si>
  <si>
    <t xml:space="preserve">The Arizona auditor general is appointed every five years by a group of five Arizona legislators. Staff are treated like any employee of the state, and, depending on their "covered" or "uncovered" status, can be dismissed under the standards that apply to them. </t>
  </si>
  <si>
    <t xml:space="preserve">There have been no documented case of state lawmakers using state resources for personal purposes during the study period. 
Lawmakers are allowed to use their state-issued computers if they pay a fee, and that has not been an issue, a state senator said. </t>
  </si>
  <si>
    <t>The chief examiner of the Examiners of Public Accounts is appointed by the Legislative Committee on Public Accounts and confirmed by the Senate. That 12-member committee is made up of the speaker of the House of Representatives, the president of the Senate, and five members each elected from the House and Senate. 
However, the chief is appointed to a seven-year term, rather than being reappointed every election cycle. And he or she cannot be fired on a whim. Rather, the chief must be impeached in proceedings before the Supreme Court for one of a list of offenses, which includes neglect of duty, corruption, incompetency, drunkenness or moral turpitude. 
The chief may appoint an assistant chief examiner, and the assistant can be replaced at any time. But the person must be chosen from the state’s Merit System, through which employees are hired based on qualifications, and reverts to the Merit System if he or she is replaced as assistant chief examiner, meaning he or she is eligible for a similar position elsewhere in state government. 
Other assistants and employees are under the state’s Merit System and can be replaced or demoted only with cause and approval of the state Personnel Board. This is mandated by law as well.</t>
  </si>
  <si>
    <t>Mark Dingley, former Rhode Island deputy treasurer, Interview, Feb. 20, 2015, phone.
Anne-Marie Fink, chief investment officer, Rhode Island treasurer, phone interview, April 1, 2015
Ted Nesi, reporter, WPRI-TV, phone interview, April 6, 2015</t>
  </si>
  <si>
    <t>Although New York's definition of lobbying is fairly broad, experts say it leaves room for interpretation and, hence, circumvention. "It's a tightrope walk," said Blair Horner, legislative director at the New York Public Interest Research Group. 
Although most lobbyists register as such, some avoid the scrutiny involved in that registration by calling themselves campaign advisers, public relations managers or consultants.
 Crain's reported in 2014 that the lines between consulting and lobbying continue to blur. It cited the example of Jennifer Cunningham, who deregistered as a lobbyist but continued to influence New York decision-makers. 
Many public relations and consulting firms represent lobbyists, Crain's reported: "These arrangements can prove lucrative and often have the same effect as direct lobbying." The consultants are rarely registered as lobbyists, but they meet with lawmakers regularly alongside registered lobbyists.
 Also, by law, only lobbyists who receive or spend more than $5,000 annually are required to register with the state.</t>
  </si>
  <si>
    <t>Thomas J.  Baldino, political science professor and interim dean in the College of Arts, Humanities, &amp; Social Sciences, Wilkes University, 12 June 2015, interview by phone.
Overview, Pennsylvania State Lobbying Laws, Philadelphia Bar Association, accessed June 2015, http://www.philadelphiabar.org/WebObjects/PBA.woa/Contents/WebServerResources/CMSResources/LobbyinginPennsylvaniabyNonprofits-8-2014TheRulesoftheRoad.pdf
Investment Policy Statement, Objectives and Guidelines of the Commonwealth of Pennsylvania Public School Employees' Retirement Board, page 9, accessed April 2015, http://www.psers.state.pa.us/content/investments/guidelines/2015/Inv%20Policy%20Stmt%20(approved%202015-03-12).pdf</t>
  </si>
  <si>
    <t>There are no documented cases of the governor or state cabinet-level officials using state resources for personal purposes during the period covered by the study.
In one incident, Gov. Terry Branstad was accused of using his position to avoid speeding tickets and allegedly playing a role in the firing of a special agent with the Iowa Division of Criminal Investigation who complained to supervisors that state patrol officers didn’t stop the vehicle carrying Branstad and Lt. Gov. Kim Reynolds that was clocked going 84 mph in a 65 mph zone in April 2013. The trooper driving the car was ticketed three months later, following a review. A car carrying the governor was caught speeding again a few months after the first incident, but the trooper driving was given a written warning, not a ticket. 
However, the incidents involved the actions of troopers, not the governor himself. There was no proof the governor pressured drivers to speed, rather the incident raises questions of how state law enforcement agencies enforce laws. The special agent fired in the first instance filed a lawsuit against the state, and the Iowa Supreme Court announced in December 2014 that it will hear an appeal about whether the state should have a public policy that protects police officers from losing their jobs for trying to enforce the law. 
Adam Mason, state policy director for Iowa Citizens for Community Improvement, said he wasn't aware of incidents in which individuals used state resources for personal purposes, although he said in some instances they used them to advances partisan causes.</t>
  </si>
  <si>
    <t>Iowa Code, Chapter 22 "Examination of Public Records (Open Records)," Code of Iowa updated as of January 2015, https://www.legis.iowa.gov/docs/code/2015/22.pdf
 Keith Luchtel, former executive director of the Iowa Public Information Board, Dec. 17, 2014, phone Interview. 
 Kathleen Richardson, executive director of the Iowa Freedom of Information Council, Dec. 17, 2014, email, and Dec. 19, 2014, phone Interview.</t>
  </si>
  <si>
    <t>A YES score is earned if the leadership of the entity does not change after every state election and the senior staff are longstanding civil servants legally protected from arbitrary dismissal.
A MODERATE score is earned if the leadership of the entity changes after every state election, but the senior staff are all longstanding civil servants legally protected from arbitrary dismissal or transfer, or vice versa.
A NO score is earned if no such law exists.</t>
  </si>
  <si>
    <t>Indiana Access to Public Records Act, I.C. 5-14-3-1 (1983), Sections 5-14-3-2, 5-14-3-4, 5-14-3-3 (a). 
 http://www.in.gov/legislative/ic/2010/title5/ar14/ch3.html
 Handbook to Public Access Laws, Office of the Public Access Counselor (July 2013 updated) www.in.gov/pac/files/pac_handbook.pdf</t>
  </si>
  <si>
    <t>Hawaii Revised Statutes, Title 9, Chapter 103D, Section 105, 2014,
 http://www.capitol.hawaii.gov/hrscurrent/Vol02_Ch0046-0115/HRS0103D/HRS_0103D-0105.htm
 Hawaii Revised Statutes, Title 8, Chapter 92F, Section 12, 2014,
 http://www.capitol.hawaii.gov/hrscurrent/Vol02_Ch0046-0115/HRS0092F/HRS_0092F-0012.htm
 Procurement Circular No. 2010-01, Posting Procurement Awards, Notices and Solicitations, State of Hawaii Procurement Office, June 15, 2010, 
 http://spo.hawaii.gov/wp-content/uploads/2013/12/2010-01.pdf</t>
  </si>
  <si>
    <t>There have not been any documented cases in the past two years of people doing lobbying work failing to register as such. Since the lobbying law went into effect in 2006, the number of registered lobbyists and clients in New Hampshire has grown to more than 500. 
 Lobbyists are required to wear name badges, and for those who lobby the legislature, this provides an informal enforcement mechanism; within the state house and adjacent facilities, the lack of a badge on a person speaking before a committee or to a lawmaker will raise questions about his or her status. 
 At the same time, some lawmakers have raised concerns that lobbying does take place outside the regulatory system, in particular at the executive branch level. And they have noted that there have rarely been legal consequences for lobbyists who failed to properly register.</t>
  </si>
  <si>
    <t>Idaho Code 9-338, Public Records, Right to Examine, 1990 http://legislature.idaho.gov/idstat/Title9/T9CH3SECT9-338.htm
Idaho Code 9-337 through 9-350, Idaho Public Records Law, 1990
http://legislature.idaho.gov/idstat/Title9/T9CH3.htm</t>
  </si>
  <si>
    <t>Illinois Freedom of Information Act, 5 ILCS 140, Jan. 1, 2010
http://www.ilga.gov/legislation/ilcs/ilcs3.asp?ActID=85&amp;ChapterID=2</t>
  </si>
  <si>
    <t xml:space="preserve">Potential reforms in Indiana’s state ethics law have been simmering in the background for months, if not years. But a particularly high-profile case of use of state resources for a political campaign involving then-Superintendent of Public Instruction Tony Bennett helped push the topic to the forefront. Bennett's actions didn't come to light until 2013, during the study period. An ethics reform bill was introduced in the Indiana General Assembly’s session in early 2015 that was proposed by Republican Speaker of the House Brian Bosma, the Democratic House leader and two heads of the House Ethics Committee.
 In Bennett’s case, he was fined $5,000 for using state resources, including state computers, in his unsuccessful 2012 re-election bid. After his case resulted in the fine, more information came to light from a report by the state Inspector General David Thomas about Bennett’s greater misuse of the office for political purposes, including the use of a state SUV and driver, leading to Thomas’ recommendation that Bennett face federal wire fraud charges. 
 The Associated Press reported in September 2013 that Bennett had kept multiple campaign databases on Department of Education servers and that his calendar listed more than 100 instances of “campaign calls” during regular work hours. As of late January, though, he has not been charged with any crimes. 
 Tom LoBianco, political reporter for The Indianapolis Star and former Statehouse reporter for the Associated Press, said that the documentation of cases may not be the best metric to use in Indiana because it’s hard to apply here. “One of the big things to come out of that Bennett scandal was the assertion from the state inspector general that even though what Bennett did was illegal, he could have avoided even a $5,000 fine by simply rewriting his own agency rules to allow for modest politicking using state resources. Of course it came out later that his misuse was more than modest, and that state investigators actually sought wire fraud charges against him.”
 John Krull, chairman of the journalism department at Franklin College, in Franklin, and executive editor of The StatehouseFiles, a Statehouse student reporting program, said Indiana’s laws governing campaign financial disclosures and ethics, make it hard to distinguish between legitimate state business and fund-raising trips by governors and top officials. For example, when Gov. Mike Pence traveled to Israel in 2015, Krull said, private donors paid for the trip. “I’m not sure that removed the ethical problem,” he said. “They’ll want something in return.”
---
Peer Reviewer Comment: Agree.
The ethics bill passed and was signed into law by Gov. Mike Pence.          </t>
  </si>
  <si>
    <t>Under Kansas law, a corporation is treated the same as an individual for purposes of campaign donations. For each primary and general electoral cycle, the limits are: $2,000 for statewide candidates; $1,000 for state senate candidates; $500 for house candidates; $500 for district and magistrate judge candidates; $1,000 for state school board candidates; $500 for county candidates; $500 for first-class city candidates. What this means is a contributor could donate a total of $4,000 to a statewide candidate, a total of $2,000 to a state senate candidate, etc. The individual (or corporation) contributor limit for a state political party is $15,000 per calendar year.</t>
  </si>
  <si>
    <t>C.G.S., Title 1, Chap. 14, Sec. 1-218, 2001, http://www.cga.ct.gov/current/pub/chap_014.htm#sec_1-218 (accessed May 18, 2015)
C.G.S., Title 1, Chap. 14, Sec. 1-210, subsection (b), paragraphs (7) and (24), 2001.  
http://www.cga.ct.gov/current/pub/chap_014.htm (accessed January through April 2015)</t>
  </si>
  <si>
    <t>Delaware Freedom of Information Act: 29 Del. Code, Chapter 100, http://delcode.delaware.gov/title29/c100/, effective January 1, 1977;
 Delaware procurement law 29 Del. Code 6923 (e), Approved August 7, 1996: http://1.usa.gov/1weexf8</t>
  </si>
  <si>
    <t>119.011, Public Records, Definitions, 2014, http://www.leg.state.fl.us/Statutes/index.cfm?App_mode=Display_Statute&amp;Search_String=&amp;URL=0100-0199/0119/Sections/0119.011.html
119.0701, Contracts; public records, (2), 2013, http://www.leg.state.fl.us/statutes/index.cfm?mode=View%20Statutes&amp;SubMenu=1&amp;App_mode=Display_Statute&amp;Search_String=119.0701&amp;URL=0100-0199/0119/Sections/0119.0701.html</t>
  </si>
  <si>
    <t>Open Records Act O.C.G.A. § 50-18-70 (2014)
Open Records Act O.C.G.A. § 50-18-72 (2014)
 http://www.lexisnexis.com/hottopics/gacode/Default.asp</t>
  </si>
  <si>
    <t>Those who are paid to lobby as defined by state law generally file the required registration forms. 
While failures to register were more common a decade ago, the rise of social media and reforms initiated by former Secretary of State Ross Miller in 2012 have led to increased awareness of and compliance with requirements, said Sondra Cosgrove, a professor of history at the College of Southern Nevada and president of the League of Women Voters Las Vegas Valley.
"[State capital] Carson City is a very isolated place, but with technology now everybody has a cell phone and is on Twitter," said Cosgrove. "Right now, I could get online and go onto Twitter and identify at least five to six people I know in the building and message them and say, 'Who do you see right now talking to legislators?' and they could tell me."  
Nevertheless, since Nevada has a part-time legislature and registration requirements only cover lobbying during legislative sessions, lobbying takes place between sessions that is not reported.</t>
  </si>
  <si>
    <t>Under the campaign finance law, financial institutions, insurance companies and corporations are not allowed to provide monetary or in-kind contributions to a candidate, committee or a state party, except for state and local ballot issue committees. These institutions can, however, sponsor a political committee, which can make contributions to candidates and committees.</t>
  </si>
  <si>
    <t>Colorado Open Records Act, Colorado Revised Statutes 24-72-201 to 24-72-309, 1963: https://www.sos.state.co.us/pubs/info_center/files/CORA_Act.pdf
Colorado Consumer Protection Act: https://www.coloradoattorneygeneral.gov/sites/default/files/CCPA%20-%202010%20Update.pdf
Denver Post Corp. v. Stapleton Dev. Corp., 19 P.3d 36 (Colo. App. 2000).
Confirmed with Steve Zansberg, a Denver-based media attorney who represents Colorado newspapers and broadcasters, and is president of the Colorado Freedom of Information Coalition, during a Jan. 26, 2015 phone interview.</t>
  </si>
  <si>
    <t>Corporations and labor organizations do have limitations on campaign contributions under Indiana's campaign finance law. Their donations are limited to $5,000 to statewide candidates, divided in any way among all statewide candidates and $5,000 to state political party central committees, divided in any manner among all of these committees. 
 Corporate and labor organizations' donations are limited to $2,000 to each of these groups: candidates for the Indiana Senate, candidates for Indiana House of Representatives, State Senate Legislative Caucus, State House Legislative Caucus and to candidates for district, county, local and school board offices and political party committees. The limits apply to donations made in any calendar year. 
 A corporation doesn't include other types of business entities, such as a limited liability company, limited liability partnership, a partnership, a sole proprietorship, an unincorporated association and similar entities. 
 However, these contribution limits do not apply to a corporation's or labor organization's political action committees. A corporation or labor organization may contribute a total of $22,000 per calendar year to campaign finance committees, including donations made to political action committees sponsored by corporations or labor organizations.</t>
  </si>
  <si>
    <t>California Public Records Act, Government Code §6520 et seq, (1968)
http://www.leginfo.ca.gov/cgi-bin/displaycode?section=gov&amp;group=06001-07000&amp;file=6250-6270
Public Contract Code, §10305, §10342
http://www.leginfo.ca.gov/cgi-bin/displaycode?section=pcc&amp;group=10001-11000&amp;file=10335-10381
Office of the Attorney General, Summary of the California Public Records Act 2004
http://ag.ca.gov/publications/summary_public_records_act.pdf</t>
  </si>
  <si>
    <t xml:space="preserve">There is no evidence of individuals defined as lobbyists by Montana law failing to register.
However, there are no audits of lobbying registration so someone would have to detect and report a failure to lobby for it to come to light. 
Individuals paid less than $2,500 to lobby, and those lobbying only the executive branch do not have to register in Montana. The amount here is inflation-adjusted based on Montana Annotated Code title 5, chapter 7, part 1, section 12. </t>
  </si>
  <si>
    <t>Arkansas Freedom of Information Act, 1967, Ark. Code 25-19-102, 103, 105 (a,b(9)(A-B))
https://static.ark.org/eeuploads/ag/Arkansas-Freedom-of-Information-Act.pdf</t>
  </si>
  <si>
    <t>Those who are paid to lobby almost always register as lobbyists with the Clerk of the Legislature as required by Nebraska law. The rare exceptions are those from outside Nebraska who are not familiar with the requirement; when discovered and asked to register, they do so. The Clerk of the Legislature could recall only two such instances in the past 20 years.
 There is, however, no organized enforcement of the registration requirements.</t>
  </si>
  <si>
    <t>There are limits on corporate donations to candidates and political parties. Contribution amounts on corporate donations to candidates and political parties are listed in (10 ILCS 5/9-8.5) Sec. 9-8.5 and stipulate specific amounts for corporate donations.
"(b) During an election cycle, a candidate political committee may not accept contributions with an aggregate value over the following: (ii) $10,000 from any corporation, labor organization, or association (...)
(c) During an election cycle, a political party committee may not accept contributions with an aggregate value over the following:(ii) $20,000 from any corporation." 
The State Board of Elections sets legal limits every year because of inflation. In 2015, the corporation limit to the candidate political committee is $10,800. The Political Party Committee limit is $21,600.
But these limits are lifted (h-10) If the State Board of Elections receives notification or determines that a natural person or persons, an independent expenditure committee or committees, or combination thereof has made independent expenditures in support of or in opposition to the campaign of a particular public official or candidate in an aggregate amount of more than (i) $250,000 for statewide office or (ii) $100,000 for all other elective offices in an election cycle, then the Board shall, within 2 business days after discovering the independent expenditures that, in the aggregate, exceed the threshold set forth in (i) and (ii) of this subsection, post notice of this fact on the Board's website and give official notice to each candidate for the same office as the public official or candidate for whose benefit or detriment the independent expenditures were made. Notice shall be sent via first class mail to the candidate and the treasurer of the candidate's committee. Notice shall also be sent by e-mail to the candidate and the treasurer of the candidate's committee if the candidate and the treasurer, as applicable, have provided the Board with an e-mail address. Upon posting of the notice on the Board's website, all candidates of that office in that election, including the public official or candidate for whose benefit or detriment the independent expenditures were made, may accept contributions in excess of any contribution limits imposed by subsection (b).  
This includes contributions from individuals, corporations, PACs and lobbyists.</t>
  </si>
  <si>
    <t>In June 2013, the Missouri Ethics Commission imposed a $1,000 fee on an individual who failed to register as a local government lobbyist. Otherwise, there have been no agency final actions for lobbyist disclosure violations. Individuals paid to perform lobbying activities register as lobbyists, sources say, because they have nothing to lose from honest reporting of their activities. Lobbyist registration and expense reporting is performed digitally through an online portal, making the process fast and standardized.</t>
  </si>
  <si>
    <t>Is the supreme audit institution effective?</t>
  </si>
  <si>
    <t>An individual must reach a certain spending threshold before they are required to register as a lobbyist. They must also register within five days of becoming a lobbyist for the first time or within five days for any new client within five days of starting lobbying for that client.
 In practice, not all lobbyists register with the state thanks to loose requirements for lobbying registration in the state. 
 For example, it is common for individuals (such as issue experts) to be brought into a lobbying effort at the Capitol for a temporary amount of time. These issue experts tend to float in and out of the Capitol and oftentimes don’t register as lobbyists despite being paid to influence members of government. 
 In addition, much of the responsibility to register is burdened on the individual lobbyist, and there are too many gray areas about when to register and any penalties if a lobbyist bypasses registration.</t>
  </si>
  <si>
    <t>People paid to lobby follow the law requiring them to register with the secretary of state. 
However, instances have been reported of some people involved in lobbying activities not registering as required. 
One was a gun-rights advocate in 2015 and another was an anti-abortion activist in 2013.</t>
  </si>
  <si>
    <t>There have been no recent documented instances of the governor or cabinet-level officials using state resources for personal or private purposes. None have been reported on in the news media during the study period, nor could reporters, state officials, political watchers or others interviewed for this project recall hearing of any.</t>
  </si>
  <si>
    <t>The lobbying disclosure laws have been tightened in Massachusetts to require more precise reporting of activity equaling lobbying and to expand the amount of lobbying-related information that has to be disclosed.   
These changes came in the wake of an embarrassing influence peddling scandal on Beacon Hill.  Boston businessman Richard Vitale, a close friend of then Democratic House Speaker Salvatore F. DiMasi, failed to register as a lobbyist even though he was being paid to influence lawmakers by his clients.   Vitale pleaded guilty to state lobbying and campaign finance violations on Oct. 7, 2011 (note that this case is prior to the study period).  
The Vitale case sent an icy breeze through the traditionally collegial atmosphere on Beacon Hill, where former lawmakers-turned lobbyists are regularly seen in deep conversation with their past colleagues doing business.   Since Vitale, neither the state Ethics Commission nor the Massachusetts Secretary of State have publicly sanctioned any individual or entity for failing to register as a lobbyist, lobbying entity or client since Jan. 1, 2013.   
Veteran Massachusetts political writer David Bernstein said the Vitale case helped reveal the need for tighter registration and disclosure requirements, but there is still room for interpretation on what constitutes lobbying activity. “There are plenty who do what we might think of as lobbying who are not required to register,” Bernstein said in an email.   
In the fall of 2014, a federal corruption indictment alleged a man who worked as a lobbyist on a major casino deal never registered with the state.   The federal indictment does not name the man, but the Boston Globe identified him as Jamie Russo. Russo, a “consultant slash lobbyist” stood to earn $1 million from a land deal in Everett with Wynn Casinos, the Globe reported.   
The issue of who should register surfaced in last year’s state primaries when Democratic candidate Maura Healy, running for Attorney General, accused her fellow Democratic opponent of working as a “shadow lobbyist.”    A labor union disclosed in filings with the U.S. Department of Labor that it paid $950,000 in lobbying fees over a nine-year period to a company owned by Healy’s opponent, former state legislator Warren Tolman.  Tolman was not registered as a lobbyist in Massachusetts at the time.   Following Healy’s allegation, Tolman’s campaign and the union both said they would correct the filings, saying Tolman was paid for strategizing – not lobbying.   
Healy, who beat Tolman in the primary and was elected AG in November, didn’t agree. "The law clearly says anyone lobbying, strategizing or even researching needs to register," she told the State House News Service, which broke the story.   "My opponent hasn't done so. There's no shame in being a lobbyist, but you can't be a shadow lobbyist under our laws. People are looking for an attorney general who is upfront, transparent and plays by the rules. I always have and I always will." She also pointed to federal records that showed Tolman worked as a lobbyist for the law firm Holland &amp; Knight on federal issues.   
Following the tightening of the law, now any individual who during a six-month period contacts a public official, spends more than 25 hours in a reporting period on that activity and earns at least $2500 in lobbying fees must register.    The previous thresholds were 50 hours and $5000.   
Lobbyists must also specify in their bi-annual filings:
- The client they work for
- Each bill they lobbied for or against 
- The amount earned
- All “direct business associations with public officials” related to that activity</t>
  </si>
  <si>
    <t>David Graham, ‎communications manager, Ohio Police and Fire Pension Fund, Columbus, 2-6-15 email 
Nick Treneff, director of communication services, State Teachers Retirement System of Ohio, Columbus, 2-19-15 email 
Aristotle Hutras, Aristotle Group principal, previously 22 years as director of the Ohio Retirement Study Council, Columbus, 2-20-15 interview</t>
  </si>
  <si>
    <t xml:space="preserve">Tom Spencer, executive director of the Oklahoma Teachers Retirement System, telephone interview, 2/20/15 11 a.m. 
Joseph Fox, executive director for Oklahoma Public Employees Retirement System, telephone interview 2/26/15 4 p.m. 
Lee Slater, executive director of the Oklahoma Ethics Commission, phone interview 3/5/15 2:30 p.m </t>
  </si>
  <si>
    <t>Recently, federal authorities have cracked down on lawmakers who use the public funds on days they are not in Albany. In March 2014, Assemblyman William Boyland Jr. was convicted in federal court of 21 counts of bribery, extortion and fraud, including charges he illegally claimed travel reimbursements 600 times on days he was not in Albany. One such claim was on the day he was indicted in Manhattan. In October 2014, Assemblyman William Scarborough was arrested and charged with seeking reimbursement for nonexistent travel expenses.
 The 2015-16 state budget included a provision requiring legislators to design a system to prove they were there on days they seek per diem payments.</t>
  </si>
  <si>
    <t>Michael Cox, Communications and Outreach Director for Oregon State Treasurer Ted Wheeler, April 7, 2015,  interviewed by phone and email. 
List of Partners Retaining Agents by organization the Oregon Treasury, http://www.oregon.gov/treasury/Divisions/Investment/Pages/Oregon-Investment-Council-(OIC).aspx#PA, accessed on April 4, 2015
Guide to Lobbying in Oregon by the Oregon Government Ethics Commission, October 2011, page 1, http://www.oregon.gov/OGEC/docs/Lobby/Lobby%20Guides/Lobby%20Guide%202010.pdf. </t>
  </si>
  <si>
    <t>Occasionally, someone who the ethics commission hears about (or allegedly identifies) as possibly doing activity that might be defined as lobbying, will be queried by the ethics commission staff about their activity to see if it falls into the legal definition of lobbying. 
An occasional phone call to a state official seeking information does not qualify as lobbying. An occasional phone call to a state official to press for a specific outcome or decision would be considered lobbying. The ethics commission staff is largely dependent on what others hear and see and subsequently report, and also on its examination of asset/financial disclosure reports of top state officials and elected officials, where a name might appear that is someone who gave a gift or offered a meal, or in some other way crossed paths with that official enough times to cause the official to list that person in some context on the financial/asset disclosure form.
There is no substantial credible information that would suggest that lobbyists, or people who appear to be acting as lobbyists, as defined by law, fail to register. It happens occasionally but not commonly, according to several experts interviewed.</t>
  </si>
  <si>
    <t>New Mexico's part-time legislators have access to relatively few state resources; they don't have year-round offices, staff or cars. 
 Although there have been high-profile cases of lawmakers using their influence for personal gain - such as the late state House Speaker Ben Lujan, who was accused of asking a government asphalt contractor to repave the parking lot at the church he attended - these charges are generally rare.</t>
  </si>
  <si>
    <t>David Hunter, CEO of Retirement and Investment Office, interviewed by phone from Bismarck, N.D., March 25, 2015, emaill, March 22, 2015 and email, May 1, 2015.
Kenton Onstad, state representative from Parshall, N.D., member of Employee Benefits Programs Committee and House minority leader, interviewed by phone from Parshall, March 21, 2015.</t>
  </si>
  <si>
    <t>New York State Common Retirement Fund Placement Agent Disclosure Policies and Procedures, 2009 (updated September 2013), http://www.osc.state.ny.us/pension/pafd-policy.pdf ; 
Matthew Sweeney, Office of the New York Comptroller, Assistant Communications Director, March 3, 2015, email; 
Tim Hoefer, Empire Center, Executive Director, Feb. 11, 2015, New York, phone</t>
  </si>
  <si>
    <t>Phone interview April 3, 2015, with Edward Siedle , former SEC attorney and president of  Benchmark Financial Services, a Palm Beach, FL, company that does forensic investigations of pensions. 
Phone interview April 6, 2015, with Ron Elmer, CPA , chartered financial analyst, former outside investment manager for part of state pension fund.
Phone interview April 8, 2015,with Andrew Silton, financial blogger and former chief investment officer for NC retirement fund</t>
  </si>
  <si>
    <t>Division of Investment Placement Agent Policy: http://www.nj.gov/treasury/doinvest/pdf/index/PlacementAgentPolicy.pdf 
Joe Perone, Treasury spokesman 2/27/15 phone interview. 
John Reitmyer, New jersey Spotlight statehouse reporter, 3/2/15 interview.</t>
  </si>
  <si>
    <t>In practice, most of those who are paid to lobby are generally registered as lobbyists in Maine. 
 Despite this, Maine law contemplates a relatively narrow definition of lobbying and requires only those who lobby for more than 8 hours a calendar month to register. Occasionally, "lobbyists" that don't meet this threshold simply do not register — and reports of potential violations are sometimes filed with the Maine Ethics Commission by skeptical political opponents. In 2013, for example, a lobbyist for the National Humane Society did not register for months despite occasional lobbying activity because she said she did not meet the 8-hour threshold. Political opponents questioned her activities.
 In the conclusion of a written report regarding the complaint against this lobbyist, the Maine Ethics Commission, which oversees lobbyist registration in Maine, conceded that Maine law is such that "a certain amount of paid lobbying is probably never disclosed publicly — even in cases in which the lobbying has had a decisive effect on legislation."
 The Commission staff further opined that it would be difficult to overhaul the definition of lobbying, and improve the situation, because "the 8-hour trigger affects so many of the constituency groups that pay employees to lobby..." and because of the "tax implications for both businesses and non-profit organizations."</t>
  </si>
  <si>
    <t>Dan Mayfield, Sr., New Mexico Public Employees Retirement Association, director, 17 Mar 2015, via phone. 
Greg Trujillo, New Mexico Public Employees Retirement Association, deputy director, 5 May 2015, via phone.
Jan Goodwin, New Mexico Educational Retirement Board, executive director, 5 May 2015, via phone</t>
  </si>
  <si>
    <t>The budget committees meet in open session, but in the words of one source, "like anything else in this world, most of the deals get cut behind closed doors." There has been a trend in the General Assembly to establish work groups which are often ad hoc and exempt from the state's Open Meetings Act. When committees, including the budget committees vote, the voting sessions are not streamed online, so unless a person is in the room, one can get the online result only later, once there are minutes, often times lacking nuance and information about changed votes, etc. 
The reality is, as in the case in many states, budget deals are cut behind closed doors, and the full committees - and the public - are told later. While it is possible in the pre-budget approval stage to identify authoring departments, such documents are not easily available or easily parsed. 
The budget is the key issue of contention between the General Assembly's leadership and any governor, no matter what political party.
While the process may not be very transparent, it is unsurprising that broad deals are made out of public view in what many will acknowledge is typical political vote trading and deal making</t>
  </si>
  <si>
    <t>Marty Karlon, New Hampshire Retirement System, public information officer, Feb. 11, 2015, Manchester, NH, phone, Feb. 12, 2015, email
Tim Crutchfield, New Hampshire Retirement System, legal counsel, Feb. 11, 2015, Manchester, NH, phone
Jeffrey Spill, New Hampshire Bureau of Securities Regulation, deputy director, Feb. 18, 2015, Lowell, Mass., phone
Dennis Delay, New Hampshire Center for Public Policy Studies, economist, Feb. 11, 2015, Lowell, Mass., phone
Investment Advisor Quarterly Report of Political Contributions, New Hampshire Retirement System Legal Compliance Department, Dec. 16, 2014</t>
  </si>
  <si>
    <t>Robert Scott, director of the Public Affairs Research Council, said the state’s lobbyist registration laws have some holes that allow lawyers and other professionals who spend most of their time on nongovernmental activities to lobby on a part-time basis. Full-time lobbyists are required to register.
 Ty Brommel, a lobbyist, says it’s difficult to discern who is a registered lobbyist and who is not registered but is talking to legislators and executive branch employees. Jim Harris, a lobbyist and official with BluePrint, says that for full-time lobbyists, the registration is strictly adhered to. Barry Erwin, who as the head of the public policy group Council for a Better Louisiana is registered as lobbyist, said he runs into few lobbyists who are not registered. Even those lawyers who come to the State Capitol on one specific issue, usually fill out the registration form.
 Parking is assigned at the State Capitol during the session to registered lobbyists, but not those who are part time. Registered lobbyists get credentialed, which allows them greater access and briefer security scrutiny.</t>
  </si>
  <si>
    <t>No such law exists.
State and Local Government Conflict of Interests Act, 1987. Section 3122. http://law.lis.virginia.gov/vacode/title2.2/chapter31/section2.2-3122/
Virginia Public Procurement Act, 1982. Section 4377. http://law.lis.virginia.gov/vacode/title2.2/chapter43/section2.2-4377/
Virginia Retirement System law, 2011. Section 124-13. http://law.lis.virginia.gov/vacode/title51.1/chapter1/section51.1-124.13/</t>
  </si>
  <si>
    <t>The state budget process begins with a series of public hearings that include the input of multiple legislative committees, staff from both the executive and legislative branches and abundant public comment. A clear, and transparent record results: recorded testimony, meeting minutes, financial analysis. 
 But at times, and particularly later in the process, when more difficult decisions are the only ones that remain, the process become more murky. Many decisions are made in party caucuses, in meetings between appropriations committee chairs and leads (minority party committee leaders), and at late hours, or behind closed doors. Committee members state that they do not turn away media who want to participate in such meetings, but the reality is that it becomes difficult to track all of the committees' actions in the late stages of the process. 
 Some observers and participants complain that the most important decisions are often left to these final, and least accountable, moments in the process.</t>
  </si>
  <si>
    <t>Tina Leiss, Executive Officer, Nevada Public Employees' Retirement System, Las Vegas, NV, May 1, 2015, by email
Ken Lambert, Chief Investment Officer, Peavine Capital Management, Las Vegas, NV, July 2, 2015, by phone
Tim Friedman, Head of U.S. Operations, Preqin, Las Vegas, NV, July 1, 2015, by phone
Comprehensive Annual Financial Report of the Public Employees' Retirement System of Nevada, Fiscal Year 2014, accessed May 21, 2015
https://www.nvpers.org/public/publications/FY14CAFR.pdf</t>
  </si>
  <si>
    <t xml:space="preserve">No instances during the reporting period have surfaced in which an individual was caught or sanctioned for failing to file or trying to circumvent the lobbying laws. There have been no reported investigations into legislative agents failing to file within the seven-day period or executive branch lobbyists failing to register within 10 days of lobbying. 
In the legislative arena, lobbyists sometimes police their own by inquiring with the Legislative Ethics Commission about new faces lobbying legislators on a bill. 
However, in the executive branch, a stricter definition of "lobbyist" in the law has sometimes left a gray area. For example, CEOs of companies can meet regularly with executive branch officials, including the governor, but not have to file as a lobbyist because lobbying is not a main function — as the law requires — of a CEO's job. In another example, attorney Andy Beshear — the son of Gov. Steve Beshear and a 2015 candidate for attorney general — represents a number of clients who do business with the state. But because Andy Beshear's main job handling legal issues, he wouldn't have to register with the Executive Branch Ethics Commission as a lobbyist if he engaged with executive branch officials on behalf of his clients. </t>
  </si>
  <si>
    <t>Michael Walden-Newman, state investment officer, in-person interview at NIC office, April 7, 2015
Kate Allen, legal counsel, Nebraska Legislature Retirement Systems Committee, email exchange April 15, 2015. 
Policy Regarding Disclosure of Third Party Representation of Nebraska Investment Council Managers, accessed April 29, 2015; http://www.nic.ne.gov/policy/Disclosure%20of%20Third%20Party%20Representation.pdf</t>
  </si>
  <si>
    <t>No such law exists.
Justin St. james, Staff Attorney, Vermont State Employees Association personal interview Feb. 17, 2015.
Former Sen. Vincent Illuzzi, personal interview, Feb. 17, 2015.
Michelle Anderson, General Counsel, Department of Human Resources, email March 9, 2015.</t>
  </si>
  <si>
    <t>David Ewer, Montana Board of Investments, Executive Director, 26 February 2015, Helena, Montana, email and 27 July 2015, email
Lynne Egan, Montana Commissioner of Securities and Insurance, Deputy Commissioner, 12 June 2015, Helena, Montana, phone
Dore Schwinden, Montana Public Employee Retirement Administration, Director, 28 March 2015, Helena, Montana, email</t>
  </si>
  <si>
    <t>Fines are explained here: Utah Protection of Public Employees Act, Civil fine, Utah Code 67-21-6-1-c, Amended by Chapter 427, 2013 General Session, http://le.utah.gov/xcode/Title67/Chapter21/67-21-S6.html?v=C67-21-S6_1800010118000101.
Jean Mills-Barber,HR Director, Utah Department of Human Resource Management, email response to questions, April 14, 2015. 
Todd Sutton, Employee Representative, Utah Public Employees' Association, phone interview April 14, 2015, Salt Lake City.</t>
  </si>
  <si>
    <t>Much of the work on the budget prior to its release at a Joint Legislative Committee on the Budget is done behind closed doors. The governor’s office and state agencies rely on a public records exemption designed for the governor that shields for six months any budget documents that provide "pre-decisional advice and recommendations to the governor" for any department headed by a gubernatorial appointee.
 A dozen of Gov. Bobby Jindal's cabinet agencies claimed the six-month exemption in response to public records requests from The Associated Press seeking budget spreadsheets, emails or other documents concerning the ongoing talks about proposed cuts in the 2015-16 budget.
 Legislative money committees begin going over the budget line-by-line starting March 17. After the session starts, this year on April 13, the House and Senate money committees bring in representatives of each agency. Those hearings are public. The hearings and votes by the committees and full chambers are public and streamed live on the Internet.
 The work done at the end of the session to reconcile the House and Senate versions is conducted behind closed doors with reporters and lobbyists waiting outside in the hall to see final agreements on the completed budget. Records of that debate are not made public. Then, a usually perfunctory vote in each chamber sends the final version to the governor.
 Also, a consideration in Louisiana is how the state-level courts are funded.
 The Legislature appropriates funds to the judiciary through the Judicial Budgetary Control Board, a 13-member panel which answers to the Louisiana Supreme Court. 
 State Rep. Neil Abramson, D-New Orleans, said the information provided by the Judicial Budgetary Control Board is not specific and he introduced legislation requiring a breakdown of each source of overall revenue and expenditures, plus the number of employees by division.
 District Judge Bob Morrison, of the Louisiana District Judges Association and a member of the Judicial Budgetary Control Board, testified at a House Judiciary Hearing reviewing the bill that the state pays salaries and some expenses for state level judges – civil, criminal, family and juvenile district courts and drug courts, appellate and Supreme Courts – but local and parish governments also provide funds, often raised through fees and court costs, that pay for staffing, furnishings, the courthouses, support clerks and personnel and other expenses. Money from local fees, are given in lump sum and not expended on the state-level judges behalf, such as police juries that provide janitorial services.
 Morrison said the Supreme Court couldn’t be expected to keep up with that money.
 Judicial district court accounts are occasionally audited by the Louisiana Legislative Auditor and the information is available, but not easily found, says Camille Conaway, policy director of the Louisiana Association of Business and Industry. (The legislation, along with a similar bill to make public contracts entered into by state district courts with private contractors for goods and services, was defeated in the House Judiciary Committee.)</t>
  </si>
  <si>
    <t>Nicole Hamler, Director of Administrative Planning and Design, Public School Retirement System(PSRS)/Public Education Employee Retirement System(PEERS), 18 May 2015, interview by email.
Scott Simon, executive director,Missouri Department of Transportation and Highway Patrol Employees' Retirement System(MPERS), 13 May 2015, interview by email.
Gary Findlay, executive director,Missouri State Employee Retirement System(MOSERS), 10 April 2015, interview by email.
Pam Hoffman, compliance officer and internal auditor,Missouri Local Government Employees Retirement System(MOLAGERS), 7 May 2015, interview by email.</t>
  </si>
  <si>
    <t>Carmine Boal, chief clerk of the Iowa House, said in an interview that there haven't been issues with lobbyists registering properly with the House. Lobbyists for both the executive and legislative branches are required to register with the General Assembly. 
Kathy Stachon, Senate lobbyist clerk, said there haven't been any issues with lobbyist registering, which is done through an online system and is published on the Iowa Legislature's website.</t>
  </si>
  <si>
    <t>No such law exists.
Email from Ashley Fuqua, a spokeswoman for the Department of Human Resources, on May 27, 2015. 
Department of Human Resources Policies, 12-014 (Rev. 8/13), http://www.tn.gov/dohr/ogc-er/policies/pdf/12-014%20Terminations%20and%20Designations%20for%20Rehire.pdf
Rules of the Department of Human Resources, October, 2012 (Revised), Rule 1120-01-.01, https://www.tn.gov/sos/rules/1120/1120-01.20121003.pdf (See Page 2, No. 24)</t>
  </si>
  <si>
    <t>Pat Robertson - executive director of Mississippi Public Employees' Retirement System: e-mailed answers to questions March 12, 2015
Public Employees' Retirement System: www.pers.ms.gov
Bob Sawyer, Managing Director of Trinity Investment Services, email interview, 14 September, 2015.</t>
  </si>
  <si>
    <t>No such law exists.
Ray Hymel, legislative representative, Texas AFL-CIO, telephone interview, Feb. 20, 2015
Rick Levy, general counsel, Texas AFL-CIO, telephone interview, Feb. 2, 2015
Phil Durst, an attorney with Deats, Durst &amp; Owen of Austin who teaches employment law at the University of Texas.  telephone interview, Feb. 24. 2015</t>
  </si>
  <si>
    <t>Delaware's Constitution requires the governor to appoint state-level judges with the consent of a majority of the state Senate. The process is an independent one, requiring legislative oversight. As for professional criteria, the Constitution only requires that judges shall be "citizens of the State and learned in the law."
By Executive Order in 2009, Gov. Jack Markell extended the 11-member Judicial Nominating Commission to recommend officials for judicial appointment. The commission, under language in the executive order, "shall seek men and women of the highest caliber, who by intellect, work ethic, temperament, integrity and ability demonstrate the capacity and commitment to sensibly, intelligibly, promptly, impartially and independently interpret the laws and administer justice. The Commission shall seek the best qualified persons available at the time for the particular vacancy at issue."</t>
  </si>
  <si>
    <t>No such law exists. 
The state's Human Resources web site, where the rules are posted, can be found here: http://www.hr.ri.gov/policies/
A pdf file of the Rhode Island Personnel Rules, adopted in 1988, can be found here:
http://www.hr.ri.gov/documents/Policies%20&amp;%20Communications/Personnel%20Rules.pdf
Accessed 12 August 2015</t>
  </si>
  <si>
    <t>Under SC Code 8-13-705
http://www.scstatehouse.gov/code/t08c013.php
The S.C. Constitution, Article VI, Section 8 outlines the suspension and prosecution of elected or appointed officials, but does not appear to deal with corruption of public employees.</t>
  </si>
  <si>
    <t>No such law exists. 
South Dakota Codified Laws, Title 3, Chapter 6A, “Career Service Personnel Management System,” (Repealed in 2012), http://legis.sd.gov/Statutes/Codified_Laws/DisplayStatute.aspx?Type=Statute&amp;Statute=3-6A-48.</t>
  </si>
  <si>
    <t>State-level judges are appointed. Before a judge can be nominated, or renominated,  by the governor to the Superior, Appellate or Supreme Court, he or she must be approved by the Judicial Selection Commission (JSC), a group of lawyers and non-lawyers which, since 2011, has been under the Office of Governmental Accountability in the executive branch. The JSC's decisions are based on lists of criteria in the state statutes and in its regulations. 
The governor must nominate a judicial candidate from the JSC's approved list and send the nomination to the Judiciary Committee of the General Assembly. Judiciary Committee members interview the candidates in a public hearing. If approved by the committee, both houses of the legislature must vote to confirm.
Sec. 51-44a stipulates,
"(f) Except as provided in subsection (e) of this section, the commission shall seek qualified candidates for consideration by the Governor for nomination as judges for the Superior Court, Appellate Court and Supreme Court. The commission shall adopt regulations, in accordance with the provisions of chapter 54, concerning criteria by which to evaluate the qualifications of candidates, including incumbent judges who seek appointment to a different court. The commission shall investigate and interview the candidates, including incumbent judges seeking appointment to a different court. A list of such qualified candidates shall be compiled by the commission.
(...)
(h) (1) Judges of all courts, except those courts to which judges are elected, shall be nominated by the Governor exclusively from the list of candidates or incumbent judges submitted by the Judicial Selection Commission."</t>
  </si>
  <si>
    <t>No such law exists.
Civil Service Act, 1941. Article IX (Prohibitions, Penalties and Enforcement) and Acticle IX.1 (Notice and Hearings). http://www.legis.state.pa.us/cfdocs/Legis/LI/uconsCheck.cfm?txtType=HTM&amp;yr=1941&amp;sessInd=0&amp;smthLwInd=0&amp;act=0286.</t>
  </si>
  <si>
    <t>Mansco Perry III, Executive Director and Chief Investment Officer, Minnesota State Board of Investment, 13 April 2015, St. Paul, Minnesota, in-person interview
Rebecca Otto, State Auditor, Minnesota Office of the State Auditor, 13 April 2015, St. Paul, Minnesota, email interview.
2014 Annual Report, Minnesota State Board of Investment, December 2014, http://mn.gov/sbi/publications/2014AnnualReport.pdf</t>
  </si>
  <si>
    <t>Oregon Revised Statutes Chapter 240 - State Personnel Relations, Sections 240.990 (1999), 240.710 (1969)
https://www.oregonlegislature.gov/bills_laws/lawsstatutes/2013ors240.html</t>
  </si>
  <si>
    <t>Persons who are paid to lobby the legislature and companies who lobby or hire outside lobbyists often register as lobbyists and submit activity reports, as required, say watchdog groups. But compliance isn't as high as some would like to see. 
"It (executive branch lobbying requirement) is ignored as often as it is followed," said Ed Feigenbaum, attorney and owner of INGroup, a Noblesville-based firm that provides resources and information about state and federal governments. "People who you think should be registered are not. You can say that for legislative lobbying, too."
Another problem, he pointed out, is that large law firms and even small boutique companies will hire another firm to do their lobbying for them, so the initial company isn't known publicly. 
 Julia Vaughn, policy director of Common Cause-Indiana, said, though, she thinks lobbyists, for the most part, are heeding the requirement that they need to register if they spend more than the threshold. 
 Charles W. Harris, executive director of the Indiana Lobby Registration Commission, says he believes the potential fines of up to $4,500 for late filing and the potential felony charge for not filing at all are a "rather strong inducement" to filing registration forms and activity reports. Harris said, in the Aug. 25, 2014 meeting minutes, that the staff believes civil penalties have "worked very effectively" to get lobbyists to file registration statements and activity reports in a timely manner. 
 During the period of study, no media reports were found of lobbyists being arrested for not registering.
 However, administrative fines are imposed on a regular basis by the Indiana Lobby Registration Commission, primarily for late filing of lobbying reports, said Feigenbaum. If non-registrants are uncovered, he believes they would be given an opportunity to register and simply be fined for late registration, unless an overwhelming amount of evidence existed that the non-filing was deliberate and malicious.</t>
  </si>
  <si>
    <t>Phil Stoddard, director of Michigan Office of Retirement Services, phone interview, May 18, 2015                                                                                                                          
Kerrie Vanden Bosch, deputy director, Michigan Office of Retirement Services, phone interview, May 18, 2015                                                                                                          
Caleb Buhs, public information officer, Department of  Technology, Management and Budget, email conversations, May 6 and 15, 2015</t>
  </si>
  <si>
    <t xml:space="preserve">In Colorado, the governor appoints state-level judges. Before the governor makes an appointment judges are nominated by a Supreme Court Nominating Commission or a judicial district nominating commission charged with reviewing the judge’s professional qualification and recommending three names to the governor. There is no Senate confirmation in Colorado.
The state constitution in Colorado states that Supreme Court justices "shall be a qualified elector of the state of Colorado and shall have been licensed to practice law in this state for at least five years." District court judges in Colorado shall be No person "shall be a qualified elector of the judicial district at the time of his election or selection and shall have been licensed to practice law in this state for five years. Each judge of the district court shall be a resident of his district during his term of office." County judges in Colorado  "shall be qualified electors of their counties at the time of their election or appointment." For some county court judges in Colorado there are exceptions to these qualifications. For instances, in some counties in Colorado, county judges have to be lawyers. But in some other counties the county judge must have graduated from high school or completed a high school equivalency exam, but does not have to be a lawyer. For those judges, the law states, they "shall not take office for the first time as county judge until they have attended an institute on the duties and functioning of the county court to be held under the supervision of the supreme court, unless such attendance is waived by the supreme court." </t>
  </si>
  <si>
    <t>Response from Michael Golden, Director of External Affairs, Maryland State Retirement Agency, email 4/1/15 and 4/2/2015
Jeff Hooke, investment banker, Focus Securities, and analyst, Maryland Public Policy Institute, telephone interview 4/14/15
Interview, Morris Segall, senior economist, Sage Policy Group, Baltimore, telephone, 4/6/15</t>
  </si>
  <si>
    <t>Interview with Kevin Blanchette, former Massachusetts State Representative and currently the executive director of the Worcester Regional Retirement Board, conducted by phone on February, 23, 2015
Securities and Exchange Commission's Compliance Guide to Broker Dealer Registration - http://www.sec.gov/divisions/marketreg/bdguide.htm – website accessed February. 25, 2015
“Looting the Pension Funds,” by Matt Taibbi, September 26, 2013
http://www.rollingstone.com/politics/news/looting-the-pension-funds-20130926  website accessed March 27, 2015</t>
  </si>
  <si>
    <t xml:space="preserve">Everyone who meets the threshold of being paid more than $250 a quarter to lobby must register, and pretty much all do. Currently, as of Jan. 30, 2015, 364 people are registered to lobby in Idaho. 
 Those who fail to register are first warned, then penalized if they don’t comply. In calendar year 2014, the Idaho Secretary of State's office sent warning notices to 46 lobbyists who hadn't filed required reports; eight were fined $50 apiece, including the lobbyist for the Idaho Technology Council, a lobbyist for the Idaho Hospital Association, and a lobbyist for the National Association of Social Workers Idaho Chapter. Those fines were all for failing to file lobbying disclosure reports, however, not for failing to register in the first place. 
No one has been fined in the past two years for failing to register, but at least two, a lobbyist for a North Idaho consulting group and another for a gambling company, have been informally warned and subsequently registered.
 There are plenty of people in Idaho on the look out for unregistered lobbyists, from the Idaho Secretary of State’s office, which regulates lobbying; to other lobbyists; to the press; to government officials; to citizen activists.
 </t>
  </si>
  <si>
    <t>Sandy Matheson, Maine Public Employees Retirement System, Executive Director, 18 February 2015,Portland, Maine, in person interview.
Comprehensive Annual Financial Report, Maine Public Employee Retirement System, 2014, accessed March 16, 2015, 
http://www.mainepers.org/PDFs/CAFRS/CAFR14.pdf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t>
  </si>
  <si>
    <t>Legislators generally are not known to use state resources for personal purposes. Assemblyman John Wisniewski says this is generally true. Star-Ledger Statehouse Bureau reporter Matt Friedman agrees, but adds that "you don't see it until somebody gets caught." Former state Sen. William Schluter says it happens more than you think, but on minor levels. A Google search turned up no examples of such abuse.</t>
  </si>
  <si>
    <t>Kevin Pearson, Republican state representative from Slidell who chairs the House Retirement Committee, in-person interview, March 3, 2015
Robert Scott, Terry Ryder and Steven Procopio, Public Affairs Research Council of Louisiana, in-person interview, Feb. 21, 2015
Joel Robideaux, Republican state representative from Lafayette, in-person interview, Feb. 19, 2015
Independent Service Auditors’ Report, Deloitte &amp; Touche LLP, Aug. 20, 2014
https://dcprovider.com/PDF/louisiana/SSAE_Report.pdf 
Pension fund for New Orleans firefighters on shaky ground after missteps, Richard Thompson, nola.com, Oct. 1, 2012
http://www.nola.com/politics/index.ssf/2012/10/pension_fund_for_city_firefigh.html#incart_story_package 
Louisiana pension funds may rue quick hedge fund deal, Richard Thompson, nola.com. Aug. 14, 2011
http://www.nola.com/business/index.ssf/2011/08/louisiana_pension_fund_may_rue.html#incart_story_package</t>
  </si>
  <si>
    <t>Kentucky lawmakers on the House Appropriations and Revenue Committee, as well as the Senate Appropriations and Revenue Committee and their subcommittees hold a series of open hearings about funding needs and requests in each major area of the budget during the crafting of each biennial state spending bill. Those areas include K-12 education, postsecondary education, human resources, transportation, general government, economic development and environmental protection, and justice and the judiciary. Negotiations between House leaders and Senate leaders over the differences in the two chambers' version of the budget often begin open to the press. However, the crafting of the last budget in March 2014 followed a long-established pattern in which most of the negotiations and work in agreeing to a final budget was done once lawmakers closed the meeting to the press and public. 
Because lawmakers often finalize the multi-billion-dollar bill out of the public eye, it is often difficult to determine the authors of specific provisions. Often, other legislators who aren't members of the conference committee tasked with negotiating over the final bill aren't aware of the origins of some provisions.
Similarly, because much of the work on the final version of the bill is done in closed door sessions and often conducted overnight to meet a tight deadline, such as in 2014, many lawmakers and the public don't have time to review the details of the final bill in advance of the chambers' votes on that version of the budget.  
---
Peer Reviewer Comment: Disagrees:
The description of what happens in Kentucky is spot on: The process begins in public and ends in private. The final budget decisions have traditionally and to this day been made out of the public eye.</t>
  </si>
  <si>
    <t>State-level judges in Arkansas are elected (or in the case of vacancies, appointed by the governor). Amendment 80 of the Arkansas Constitution established professional criteria that judges must meet: justices of the Supreme Court and judges of the Court of Appeals must have been licensed attorneys of the state of Arkansas for at least eight years immediately preceding the date of assuming office; circuit judges must have been licensed attorneys of the state for at least six years preceding the date of assuming office; district judges must have been licensed attorneys of the state for at least four years preceding the date of assuming office.
No independent body, in law, is set up to review the qualifications of judicial candidates.</t>
  </si>
  <si>
    <t>There have been no documented cases in recent years, including the period of study, of legislators using state resources for personal purposes. Generally speaking, New Hampshire citizens take a dim view of the notion of special privileges for legislators, who are paid $100 a year plus mileage for official trips; legislative leaders get slightly more money. The vast majority of the 424 legislators do not have their own offices at the state house, let alone access to state vehicles or other resources. 
 In February 2013, lawmakers voted against restoring one of the few perks they had enjoyed: free ski passes at Cannon Mountain, which is owned by the state. The vote left in place a determination by the Legislative Ethics Committee that such tickets constituted unlawful gifts.</t>
  </si>
  <si>
    <t>Chris Tobe, Alan D. Biller &amp; Associates, managing senior consultant and CFA and trustee of the Kentucky Retirement Systems from April 2008 to April 2012 and author of the book "Kentucky Fried Pensions," 13 February 2015, Louisville, Kentucky, phone interview. 
John Steffen, Kentucky Executive Branch Ethics Commission, executive director, 23 December 2014, Frankfort, Kentucky, phone interview.
Executive Agency Lobbyist Registration by Employer, Kentucky Executive Branch Ethics Commission, 16 February 2015; http://ethics.ky.gov/SiteCollectionDocuments/lobbying/EALListingByEmployerAndParty.pdf, 
William Thielen, Kentucky Retirement Systems, executive director, 23 March 2015, Frankfort, Kentucky, phone interview.</t>
  </si>
  <si>
    <t xml:space="preserve">The Alaska Judicial Council, established by the Alaska Constitution, is tasked with reviewing judicial candidates and forwarding a few qualified candidates -- members of the bar who are measured by professional and academic background, reputation within the legal community, written and oral communication skills, and so on -- over to the governor who makes initial appointments. 
After an initial term, Superior Court and Supreme Court justices must be retained by voters. AJC is composed of three lawyer members and three non-lawyer members and the chief justice of the Supreme Court. There must be a majority for a candidate to be passed along to the governor for approval. </t>
  </si>
  <si>
    <t>Kristen Basso, KPERS communication officer, email Feb. 25, 2015.                                         
Harvey Ludwick, executive director, Kansas Association of Retired School Personnel, telephone interview June 29, 2015                                                                                                                    
Duane Goossen, former state budget chief, telephone interview June 19, 2015                  
Martin Hawver, Hawver News Service, telephone interivew June 19, 2015                                             
Ron Gardner, Kansas Coalition of Public Retirees, telephone interview June 29, 2015 Dave 
Ranney, Kansas Health Institute News Service, telephone interview June 19, 2015</t>
  </si>
  <si>
    <t>Arizona law requires a nonpartisan commission to independently review and evaluate the professional criteria of individuals being considered for judicial appointment. Judges have to be an attorney who's practiced in state for five years, be in good standing with the bar and serve a one-year residency.
The Arizona Commission on Appellate Court Appointments is chaired by the Chief Justice of the Arizona Supreme Court. It is composed of five attorneys, not more than three of which can be from one political party, and 10 non-attorneys, not more than five of which can be from one political party.</t>
  </si>
  <si>
    <t>No law exists requiring that judges be elected or selected based on professional criteria except for those listed below. 
Judges in Alabama are elected by the people in partisan elections. The state’s constitution requires that they be lawyers, citizens of the United States for at least five years and at least 25 years old. 
If a judge’s seat becomes vacant, the governor appoints someone to fill the vacancy temporarily. In 1951, the constitution was amended to allow Jefferson County to form a committee to nominate three people for the empty seat, and the amendment requires that those nominees have the qualifications needed to be a judge. The governor then chooses one of those candidates to temporarily take the judge’s seat. Amendments for most of the other counties followed. After the governor selects an interim judge, the seat is put on the ballot in the next general election, and the people elect someone to fill the position until the end of the term. There is no independent entity preselecting or vetting a list of candidates.</t>
  </si>
  <si>
    <t>Jennifer Dunlap, public information officer, Indiana Public Retirement System, March 5, 2015, by email. 
INPRS Placement Agent Policy, Addendum 10, Placement Agent Disclosure Policy and Procedures, http://www.in.gov/inprs/files/INPRS_IPS.pdf
Indiana Code 5-10.5-2, Indiana Public Retirement System</t>
  </si>
  <si>
    <t>Judy Akre, director of communications, Iowa Public Employees' Retirement System, Feb. 12, 2015, email 
Jennifer Acton, Senior Legislative Analyst, Fiscal Services Division, Iowa Legislative Services Agency, April 24 2015, Telephone Interview.
Investment Managers, IPERS, accessed April 29 2015  
https://www.ipers.org/investments/management/index.html
IPERS Benefits Advisory Committee, May 4 2009, accessed April 29, 2015
https://www.ipers.org/publications/misc/pdf/bac/minutes050409.pdf</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</si>
  <si>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Kelly Cross, public information officer, PERSI, via email, April 9, 2015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t>
  </si>
  <si>
    <t>William Atwood, executive director, Illinois State Board of Investments, interview by phone, April 3, 2015. 
Illinois State Board of Investments website, list of reports and disclosures, accessed April 3, 2015. https://www.illinois.gov/isbi/Pages/Reporting.aspx 
Pension deal spotlights 'Placement Agent' Business Raises Conflict-of-Interest Questions, David Sirota, Oct. 21, 2014, International Business Times, http://www.ibtimes.com/pension-deal-spotlights-placement-agent-business-raises-conflict-interest-questions-1708110</t>
  </si>
  <si>
    <t>Vijoy Chattergy, State of Hawaii, Employees’ Retirement System, chief investment officer, 13 February 2015, Honolulu, Hawaii, email
Nathan Eagle, Civil Beat reporter, 23 April 2015, Honolulu, Hawaii, email.
Testimony about the Employees retirement System, Hawaii state Legislature, 7 April 2015, http://www.capitol.hawaii.gov/Session2015/Testimony/SB1208_HD1_TESTIMONY_FIN_04-07-15_.PDF
Enforcement Actions and Orders, Hawaii Department of Commerce and Consumer Affairs Securities Enforcement Branch, accessed 14 February 2015, http://cca.hawaii.gov/sec/enforcement_actions/
Memo to Hawaii Investment Advisor Applicants, State of Hawaii Business Registration Division, accessed 14 February 2015, http://files.hawaii.gov/dcca/sec/registration_forms/investment_adviser_reg/breg_ia_registration_memo_8.pdf
Retirement fund for state workers posts second straight double-digit return, Dave Segal, Honolulu Star-Advertiser, 26 August 2014, http://www.staradvertiser.com/businesspremium/20140826_Retirement_fund_for_state_workers_posts_second_straight_doubledigit_return.html?id=272676511</t>
  </si>
  <si>
    <t>A YES score is earned if the law requires judges to be elected through a competitive formal process in which an entity independent from the appointing body reviews nominees. Nominees must meet certain professional criteria. 
A MODERATE score is earned if the law requires a competitive formal process and nominees must meet certain criteria, but no independent entity is tasked with reviewing nominees.
A NO score is earned if no such law exists.</t>
  </si>
  <si>
    <t>Title 39 Chapter 1 Article 2 - Inspection of public records
http://www.azleg.state.az.us/FormatDocument.asp?inDoc=/ars/39/00121.htm&amp;Title=39&amp;DocType=ARS
Carlson v. Pima County 1984  http://scholar.google.com/scholar_case?q=Carlson+v.+Pima+County+1984&amp;hl=en&amp;as_sdt=806&amp;as_vis=1&amp;case=11713667340317372108&amp;scilh=0
Griffis v. Pinal County 2007
http://scholar.google.com/scholar_case?case=5427523904617741062&amp;hl=en&amp;as_sdt=6&amp;as_vis=1&amp;oi=scholarr
Laws current as of March 30, 2015.</t>
  </si>
  <si>
    <t>There was one whistleblower lawsuit in Georgia during the study period, alleging misuse of state resources by the former head of the National Guard. Adjutant General Jim Butterworth was accused of firing an employee after she refused to cover up unethical conduct. Mary Therese Grabowski said in her lawsuit that Butterworth asked her to help his wife in promoting a country singer the couple knew, that he accepted free use of a suite at an Atlanta Braves game in June 2013 and attended an air show in Paris also in 2013 "as a guest of the governor's office". The state has denied the claims, saying among other things that Butterworth paid for everyone who came with him to the Braves game. The state settled the lawsuit by agreeing to pay Grbowski $480,000 dollars. The state said the settlement does not constitute any liability, but was done to avoid a more costly trial. Butterworth became head of Georgia's Homeland Security office in November 2014.</t>
  </si>
  <si>
    <t>In law, the ethics entity/ies can independently initiate investigations and sanction offenders.</t>
  </si>
  <si>
    <t>There are no documented cases of the governor and state cabinet-level officials using state resources for public personal purposes during the study period.</t>
  </si>
  <si>
    <t>State Government, Alabama Title 41, Chapter 13, Section 1, 1945.
State Government, Alabama Title 41, Chapter 16, Section 85, 2001.
Public Officials and Employees, Alabama Title 36, Chapter 12, Section 41, 1940.
Public Officials and Employees, Alabama Title 36, Chapter 25a, Section 7, 2005. 
http://alisondb.legislature.state.al.us/alison/codeofalabama/1975/coatoc.htm, accessed April 9, 2015.</t>
  </si>
  <si>
    <t>Is the process for selecting state-level judges transparent and accountable?</t>
  </si>
  <si>
    <t>A.S. 40.25.110, Public Records Open to Inspection and Copying; Fees (http://www.touchngo.com/lglcntr/akstats/statutes/title40/chapter25/section110.htm), accessed Feb. 16, 2015; 
A.S. 36.30.530, Public Access to Procurement Information (http://www.touchngo.com/lglcntr/akstats/Statutes/Title36/Chapter30/Section530.htm), accessed Feb. 16, 2015; 
A.S. 36.30.540, Procurement Report, (http://www.touchngo.com/lglcntr/akstats/Statutes/Title36/Chapter30/Section540.htm), accessed Feb. 16, 2016; 
A.S. 40.25.220(3) Definitions, (http://touchngo.com/lglcntr/akstats/Statutes/Title40/Chapter25/Section220.htm), accessed March 23, 2015; 
AS 43.90.150, Proprietary Information and Trade Secrets (http://www.touchngo.com/lglcntr/akstats/Statutes/Title43/Chapter90/Section150.htm), accessed March 23, 2015
AS 43.90.220(e), Records, Reports, Conditions, and Audit Requirements (http://www.touchngo.com/lglcntr/akstats/Statutes/Title43/Chapter90/Section220.htm), accessed March 23, 2015
Alaska Railroad Corporation, Board Rule no. 4 12/17/84 Public Disclosure of Information (https://www.alaskarailroad.com/Portals/6/pdf/corp/CORP_BRD_RULE_04.pdf), accessed May 15, 2015</t>
  </si>
  <si>
    <t>Under Idaho law, corporations are treated the same as individuals and political committees when it comes to limits on their campaign contributions. They are limited in the amount they may contribute to candidates, but not in the amount they may contribute to political parties. The limit on corporate contributions to candidates for the state Legislature, or to a political committee organized on behalf of a candidate for the state Legislature, is $1,000 for the primary election, and $1,000 for the general election. For contributions to candidates for statewide office, or their committees, the limit is $5,000 each for the primary and general elections.
 Corporate contributions made in recall elections are treated the same as those for general elections. In-kind contributions from corporations are treated the same as cash contributions for purposes of the limits, and are subject to the limits at their fair market value. Corporate contributions to candidates for judicial district offices, city or county offices are subject to the same limits as those for legislative candidates.
 The Idaho Secretary of State proposed changes to Idaho’s campaign finance laws in 2004 to add a section, 67-6610A 6(c), saying, “Two (2) or more entities are treated as a single entity if the entities: Share the majority of members on their board of directors; Share two (2) or more officers; Are owned or controlled by the same majority shareholder or shareholders or persons; Are in a parent-subsidiary relationship; or Have bylaws so stating.” A single entity is subject to the contribution limits. The move followed a statewide election in which a wealthy eastern Idaho businessman made maximum contributions to a single candidate from each of several subsidiaries or related companies connected to his business. That proposal passed and is now state law, putting a stop to that particular practice.
 The definitions section of Idaho’s campaign finance law, Section 67-6602(o), defines "person" to mean “an individual, corporation, association, firm, partnership, committee, political party, club or other organization or group of persons.”</t>
  </si>
  <si>
    <t>Corporations are treated the same as "persons" under Hawaii law. 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An election period is the time from the day after the general election through the day of the next general election.
 Contributions by persons to a political party are limited to $25,000 per two-year election period. Contributions by political committees established and maintained by a national political party to a political party are limited to $50,000 in any two-year election period.</t>
  </si>
  <si>
    <t>No such law exists giving citizens the right to access private sector information related to government contracts or public service delivery.</t>
  </si>
  <si>
    <t>West Virginia Code 29B-1-3 and 29B-1-4 give citizens the right to read and copy any public record in any state, county or city agency, including government contracts with private agencies, although there are a number of exceptions, including trade secrets. They are to request specific documents directly from the agency involved. The state has also been proactive in creating a Web site that allows citizens to monitor government spending with private industry, thus improving its public service delivery.</t>
  </si>
  <si>
    <t>The single documented case in this survey period (January 2013 through May 2015) of a cabinet-level official's misuse of state resources was in 2013, when it was reported that the secretary of the state was sending monthly newsletters from a database she kept in her taxpayer-funded office to 5,000 Democratic donors and activists. 
After a political columnist wrote about it, she apologized, said she'd discontinue the practice, and asked state auditors to investigate whether she had broken any state laws.  The auditors cleared her, writing in their report, "We found no substantive documentation to positively support that the e-newsletter project was for clearly political purposes, although it could be perceived that it was.”
There is no indication of an investigation by the State Office of Ethics into the actions by Secretary of the State Denise Merrill. The executive director of the office said she "can neither conform nor deny" that such an investigation occurred.</t>
  </si>
  <si>
    <t>E-mail from James A. Potvin, Executive Director, Employee Retirement System,February 9, 2015.
Interview with Dr. Carolyn Bourdeaux, Director, Center for state and local finance, Georgia State University, March 6, 2015
e-mail from Thomas Horkan, Teacher Retirement System, March 5, 2015</t>
  </si>
  <si>
    <t>Rules Governing the Commission on Judicial Conduct and Ethics, Commission webpage, April 1, 2014 
http://judicialconduct.wyo.gov/home/establishment-of-commission/commission-rules
Wyoming Statutes, Title 5, Chapter 2, Section 118, Adoption of rules and regulations relative to the practice of law, 1997
http://legisweb.state.wy.us/statutes/statutes.aspx?file=titles/Title5/Title5.htm</t>
  </si>
  <si>
    <t>Government contracts with private entities are subject to the Public Records Act. There are notable exceptions. An agency can withhold valuable formulas, designs, drawings, computer source code or object code and research data obtained within five years of the disclosure request if disclosure would produce private gain and public loss. 
 Information relating to ferry and highway construction, and railroad and export services bids may be withheld, although summaries of railroad contracts are open. RCW 42.56.270. The Public Records Act exempts from disclosure financial and commercial information supplied in applications for economic development loans or program services provided by any local agency. RCW 42.56.270(4). Also exempt is certain financial and proprietary information submitted to the Department of Community, Trade, and Economic Development. RCW 42.56.270(12).
 Each covered agency is required to designate an individual who handles requests and to publish a procedure for requesting records.</t>
  </si>
  <si>
    <t>John Kuczwanski, Communications Manager for the State Board of Administration, interviewed by email April 8, 2015
Rule 10-045 of the rules of the Florida State Board of Administration:  DISCLOSURE OF THE USE OF PLACEMENT AGENTS , not published online, but available by request here: http://www.sbafla.com/fsb/ContactUs/tabid/813/Default.aspx
Edward Siedle, former lawyer for the SEC, an private investigator of pension fund abuse, interviewed by phone April 13, 2015</t>
  </si>
  <si>
    <t>The law (Title 1, sections 316-317) guarantees the right to access private-sector information related to government contracts, and the courts have upheld it.</t>
  </si>
  <si>
    <t>Proposed operating budgets — Reports to legislature, RCW 2.64.100, 1981;
http://apps.leg.wa.gov/RCW/default.aspx?cite=2.64&amp;full=true#2.64.100
State Organizational Chart, Office of Financial Management, accessed May 1, 2015;
http://www.ofm.wa.gov/reports/orgchart/orgchart.pdf
Office of State Auditor 2015-17 budget request, accessed April 22, 2015 
http://www.ofm.wa.gov/budget/decisionpackages/1517/95.pdf
Commission on Judicial Conduct, accessed May 1, 2015
http://www.ofm.wa.gov/budget13/detail/nl050.pdf</t>
  </si>
  <si>
    <t>No such law exists. 
West Virginia Code 6B-2-1(l) West Virginia Ethics Commission Created; Appointment, Term of Office and Oath; Compensation and Reimbursement for Expenses; Meetings and Quorum. Complete through 2014.
http://www.legis.state.wv.us/WVCODE/Code.cfm?chap=06b&amp;art=2#02</t>
  </si>
  <si>
    <t>Wis. Stats. 15.60 Creation of Government Accountability Board, (2007) http://docs.legis.wisconsin.gov/2007/related/acts/1   
Statutes relating to the Judicial Commission - http://www.wicourts.gov/courts/committees/judicialcommission/statutes.htm
Also see the Code of Judicial Conduct (SCR Chapter 60) - http://www.wicourts.gov/sc/rules/chap60.pdf</t>
  </si>
  <si>
    <t>The Texas Public Information Act has a limited reach over private entities engaged in business with the government.  As defined by Section 552.003 (1))A of the Government Code, a governmental body includes "the part, section, or portion of an organization, corporation, commission, committee, institution, or agency that spends or that is supported in whole or in part by public funds."
 But the act does not apply to individuals or vendors "simply because they provide goods or services" under a contract with a governmental body. The first attorney general's opinion on the act in 1973, for instance, held that banks that hold funds of a governmental body are not subject to the act. Information relating to competitive bidding is also off-limits to disclosure under Section 552.104 of the act.</t>
  </si>
  <si>
    <t>David Craik, Pensions Administrator, State of Delaware, telephone interview, March 4, 2015; 
Robert Scoglietti, Director of Policy and External Affairs, Delaware Office of Management and Budget, telephone interview, March 4, 2015;
Delaware pension investment guidelines, accessed March 9, 2015: http://bit.ly/1wmOO3M</t>
  </si>
  <si>
    <t>Department of Law law, 1950. Section 501. http://law.lis.virginia.gov/vacode/title2.2/chapter5/section2.2-501/
Judicial Inquiry and Review Commission law, 1971. Section 904. http://law.lis.virginia.gov/vacode/title17.1/chapter9/section17.1-904/
General Assembly Conflicts of Interest Act, 1987. Section 112. http://law.lis.virginia.gov/vacode/title30/chapter13/section30-112/</t>
  </si>
  <si>
    <t>All records collected and maintained by entities of the Utah government are considered "public records." That includes any private sector information related to government contracts. The only exception is for "trade secrets" and other information that would "result in unfair competitive injury." These records may be classified as "protected" records.</t>
  </si>
  <si>
    <t>Confirmed with Katie Kaufmanis, public information officer for the Colorado Public Employees Retirement Association (PERA), in a Feb. 27, 2015, e-mail. 
Confirmed with Ben Valore-Caplan, appointed by the governor as a trustee of Colorado's Public Employee's Retirement Association (PERA), and also founder and CEO of the investment advisory firm Syntrinsic, during a March 3, 2015, phone interview.
Confirmed with Adam Franklin, general counsel for the Public Employee’s Retirement Association, during a March 4, 2015, phone interview.
Jenifer Schreck, PERA senior attorney, July 2015.
C.R.S. § 24-51-213(3)
http://www.lexisnexis.com/hottopics/colorado/?app=00075&amp;view=full&amp;interface=1&amp;docinfo=off&amp;searchtype=get&amp;search=C.R.S.+24-51-213</t>
  </si>
  <si>
    <t>Jenn Gonnely, Executive Director, Utah Chapter of League of Women Voters, in-person interview on February 10, 2015, Salt Lake City. 
Brent Johnson, lead attorney, Utah State Courts, in-person interview, March 13, 2015. Salt Lake City. 
Joanne Slotnik, Director, Utah Judicial Performance Evaluation Commission, in-person interview on March 3, 2015.
Ben Whisenant, attorney and law professor, in-person interview on February 27, 2015. (Whisenant previously worked athe Judicial Performance Commission.)</t>
  </si>
  <si>
    <t>Phone interview with David S. Barrett, director of communications, Office of the State Treasurer, Hartford, April 14, 2015. 
Summary of 2000 Treasury Reform agenda, (accessed most recently on April 30, 2015), http://www.ott.ct.gov/business_legislativeinitiatives.html
Third Party Payment Disclosure, (accessed most recently on April 30, 2015),  http://www.ott.ct.gov/business_thirdpartypayment.html</t>
  </si>
  <si>
    <t>Allen Gilbert, Ex. Dir. Vermont ACLU, personal interview jan.6, 2015.
Secretary of State Jim Condos, personal interview Jan. 6, 2015.
State Auditor Doug Hoffer, personal interview, Jan. 21, 2015.
Chief Superior Judge Brian Grearson personal interview Feb. 17, 2015.</t>
  </si>
  <si>
    <t>CHAPTER 571.073,  Texas Government Code.  Texas Ethics Commission..  REPORT.  (H)(v)(3). Effective  as amended, Sept. 1, 2003
http://www.statutes.legis.state.tx.us/Docs/GV/htm/GV.571.htm.  Last accessed June 10, 2015
2016-2017 state biennial budget.  Texas Ethics Commission.  Article I, Pages 36-38. Last accessed, June 10, 2015. http://www.lbb.state.tx.us/Documents/Budget/Session_Code_84/HB1-Conference_Committee_Report_84.pdf</t>
  </si>
  <si>
    <t>Tennessee law says that a "governmental entity is prohibited from avoiding its disclosure obligations by contractually delegating its responsibility to a private entity." Tenn. Code Ann. § 10-7-503 (a)(6)
 A citizen of the state of Tennessee must make a request for the information to the custodian of the records. In this case, the request would be made to the private entity that performs the government function.
 In addition, the Tennessee Supreme Court in 2002 found that when a private organization "assumes responsibility for providing public functions to such an extent that it becomes the functional equivalent of a governmental agency, the Tennessee Public Records Act guarantees that the entity is held accountable to the public for its performance of those functions." MEMPHIS PUBLISHING COMPANY, ET AL., v. CHEROKEE CHILDREN &amp; FAMILY SERVICES, INC., ET AL. 
  As recently as September 2014, the Tennessee Supreme Court let stand a lower court's ruling that found that a nonprofit corporation that regulates high school sports in the state was subject to the public records law because it performs the "functional equivalent" of a government agency. 
 There is no mechanism in the law that forces private entities to be subject to the Public Records Act unless they are ruled by a court to be performing the functional equivalent of a government agency, said Deborah Fisher, executive director of the Tennessee Coalition for Open Government (TCOG).</t>
  </si>
  <si>
    <t>There are some provisions in state law regarding the public's right to access contracts with private entities and service delivery information.
 South Dakota Codified Law 5-18A-13 mandates the existence of a public bid exchange website; SDCL 1-27-45 mandates "a searchable internet website for the posting and access of public records and financial information"; SDCL 1-27-46 mandates "The state shall display on the searchable internet website created pursuant to § 1-27-45 copies of each written contract for supplies, services, or professional services of ten thousand dollars or more, each written contract filed with the state auditor pursuant to § 1-24A-1, and each written contract filed with the attorney general pursuant to § 1-11-15."</t>
  </si>
  <si>
    <t>House Bill 1208 (2015 budget legislation), South Dakota Legislative Research Council website, http://legis.sd.gov/Legislative_Session/Bills/Bill.aspx?Bill=1208&amp;Session=2015, accessed 17 April 2015.
State of South Dakota Budget in Brief, Fiscal Year 2015, http://bfm.sd.gov/budget/BiB/SD_BIB_FY2015.pdf, accessed 12 May 2015.
South Dakota Codified Laws, Title 16, Chapter 1A, "Commission on Judicial Qualifications," adopted 1973, last amended 1979, http://legis.sd.gov/Statutes/Codified_Laws/DisplayStatute.aspx?Type=Statute&amp;Statute=16-1A-4, accessed 12 May 2015.</t>
  </si>
  <si>
    <t>No such law exists.
Confirmed by Drew Rawlins, executive director of the Tennessee Bureau of Ethics and Campaign Finance.</t>
  </si>
  <si>
    <t>Mark Paul, author, journalist, former deputy state treasurer, Mar. 23, 2015, Sacramento, interview
Secretary of State, Lobbying Activity web page, accessed on Apr. 18,2015
http://cal-access.sos.ca.gov/Lobbying/
Fair Political Practices Commission, Press Releases website, accessed on Apr. 18,2015
http://www.fppc.ca.gov/press_release.php
Calpensions, "Sad end for CalPERS private equity 'golden years,'" Jan. 20, 2015
http://calpensions.com/category/calpers/operations-calpers/page/2/</t>
  </si>
  <si>
    <t>Ohio Revised Code 124.34 A5-8, Reduction in pay or position, suspension, removal, 2001, (last amended July 1, 2007): http://codes.ohio.gov/orc/124.34 
Ohio Revised Code 2921.02 H, Bribery, 1986 (last amended Oct. 1, 2012): http://codes.ohio.gov/orc/2921.02
“Collateral Consequences of Criminal Conviction in Ohio”, University of Cincinnati Center for Criminal Justice Research: http://www.uc.edu/content/dam/uc/ccjr/docs/reports/Collateral%20Consequences%20Final%20Report.pdf</t>
  </si>
  <si>
    <t>There are no documented cases of legislators using public funds for personal purposes in the time frame for this study. Legislators are mostly self-policing when it comes to the use of public resources for personal use, and most take the issue seriously. 
However, there are perception issues. For example, having a paid political adviser in a lawmaker's office on a regular basis is viewed by some as a use of a state resource (the office) for personal purposes. 
Only a few legislators would have paid advisers on hand on a regular basis. In some cases an adviser in the campaign season would be lobbying at the Legislature on other matters, and because of a close working relationship in the past simply be hanging out in a lawmaker's office. That can create a perception of using public resources for personal use.</t>
  </si>
  <si>
    <t>Title 51 O.S., chapter 1, section 24A.1 
http://oklegal.onenet.net/oklegal-cgi/get_statute?99/Title.51/51-24.1.html</t>
  </si>
  <si>
    <t>No such law exists. 
RI General Laws § 36-14-8, passed in 1987, can be found here:
http://webserver.rilin.state.ri.us/Statutes/TITLE36/36-14/36-14-8.HTM</t>
  </si>
  <si>
    <t xml:space="preserve">S.C. Ethics Commission General Counsel Cathy Hazelwood provided the above information in an April 10, 2015 phone interview, and contirmed the above statement in its entirety by text message on April 11, 2015. </t>
  </si>
  <si>
    <t>In addition to the public hearing on the budget, which is open to members of the public who wish to state an opinion about what the priorities for the budget should be, the governor holds budget hearings for state departments, which are open to the public. 
Jimmy Centers, communications director for the governor, noted that "the public hearings are in addition to the governor's visits to all 99 counties. We believe that there is ample time for citizens to weigh in on the budget. Additionally, any citizen is able to submit written comments on the budget and what they believe should be included any day by dropping them off here."
Senate and House Appropriations committees and subcommittees post minutes from meetings, which can include notes on discussions regarding amendments to appropriations bills, although the amount of detail available in the minutes varies. Citizens and legislators can track changes in the appropriations bills as they move through the legislative process through the appropriation bill analysis and the appropriation tracker maintained by the Legislative Services Agency.
Although it is possible to track bills as they pass through the legislature to see how they have changed over time, it can be difficult to pin down who authored individual sections or amendments,</t>
  </si>
  <si>
    <t>The executive director of the developer-funded Land Use Research Foundation and the foundation itself were each fined $2,000 for failing to register as lobbyists from 2008 to 2014. They also didn't file the required expenditure and contribution reports during that period.
 The fact that a prominent lobbying group that testifies on dozens of bills each legislative session can go more than five years without registering as lobbyists leads one to conclude that there are more lobbyists and groups out there similarly escaping scrutiny.
 Still, there were 359 lobbyists, representing 385 clients, registered as lobbyists in 2014, indicating at least some of the m are following the law.</t>
  </si>
  <si>
    <t>Not all who get paid to lobby have to register. Anyone who receives less than $250 dollars per calendar year for lobbying efforts or spends less than $1,000 on lobbying expenditures is not required to register as a lobbyist. State employees who lobby on behalf of their agencies, including the Board of Regents also don't have to register. 
 For those who do have to register, Georgia has strict rules requiring that they do so before they begin lobbying activities. But according to the Georgia Government Transparency and Campaign finance commission there are lobbyists who register, but don't pay the fee and some lobby without a valid badge. 
For example, of the 1,128 lobbyists who registered in 2014, 138 didn't pay and 30 had no valid lobbying badge.</t>
  </si>
  <si>
    <t>Phone interview March 16, 2015, with Shari Howard, policy and rules coordinator, Office of state Human Resources. 
Phone interview March 16, 2015, with Valerie Bateman, lawyer in Office of state HR.</t>
  </si>
  <si>
    <t>There are no documented cases during the period of study of legislators using state resources for personal purposes. 
 "I can't think of an instance where this has happened in recent history," said Gavin Geis, executive director of Common Cause Nebraska.</t>
  </si>
  <si>
    <t>North Dakota Century Code, § 54-44.3-25, 1975, http://www.legis.nd.gov/cencode/t54c44-3.pdf.
NDCC, § 54-44.3-26, 1975, http://www.legis.nd.gov/cencode/t54c44-3.pdf. NDCC, § 12.1-12-01, 1973, http://www.legis.nd.gov/cencode/t12-1c12.pdf.
Corroborated with: Ken Purdy, director of Human Resources Management Services, email, Feb. 19, 2015.</t>
  </si>
  <si>
    <t>Since the state Legislature has laws and rules to prevent them from using state resources for personal purposes, no documented cases are known of legislators violating those directives from January 2013 to March 2015. 
To prevent using state resources for personal uses, legislators get educated about the law. Orientations for new legislators include overviews of what the rules and laws are concerning this. There are also law-enforcement agencies ready to prosecute and punish legislators for violations.</t>
  </si>
  <si>
    <t>There have been no documented cases of state legislators using public funds for personal or political purposes during the study period. 
In a March 2013 audit report, the state auditor did raise concerns about the Senate Administrator's Fund being used for purposes that would not be allowed for state agencies expending public funds, such as $8,689 for dinner and gifts at a senator's retirement dinner. The senate justified the use of the fund by saying that it did not contain taxpayer funds, only documented contributions from third parties.
In December 2013, state representative Casey Guernsey was effectively caught using the official, expired state license plate for his previous district three, even after his license plate number was reassigned due to his new district being the second. He had been using the expired plate on his car for at least a year.</t>
  </si>
  <si>
    <t>There are no documented cases of Montana legislators using state resources for personal purposes. 
While sources could not point to specific examples of state resource use for personal purposes, if there are violations they are likely to be minor and happen out of ignorance of ethics laws. 
In January 2015, about a third of legislators attended a voluntary ethics training session.</t>
  </si>
  <si>
    <t>Public Officers Law Section 3, subsection 1-a, no date available, http://public.leginfo.state.ny.us/lawssrch.cgi?NVLWO: (No direct link available; click on Public Officers Law)</t>
  </si>
  <si>
    <t>Idaho’s budget process is very open and accessible, in contrast to many states. All budgets are debated in open public meetings, and the proceedings are video-streamed live online. Proposals for individual agency budget bills are offered as formal motions, with the sponsors identified; they are debated and voted up or down. There are frequently competing motions for budgets, with specific differences outlined in line items, dollar amounts, or intent language. 
Budgets for the largest state agencies, including Health &amp; Welfare and public schools, are separated by division into multiple budget bills; each is debated and voted on.
  During the height of the budget-setting process, which follows several weeks of open budget hearings earlier in Idaho’s legislative session, JFAC also holds a 7 a.m. workshop meeting before its 8 a.m. formal public meeting, at which members can explain their motions and answer questions. Those workshop sessions are not live-streamed on the Internet, but they are open to the public, and news reporters frequently cover and report on them. 
No decisions are made at those workshop sessions; they occur immediately before the actual debate in the full committee in open meeting, whose sessions begin at 8 a.m. each day. The co-chairs frequently caution members not to debate budget motions during the workshop session and to save their debate for the open meeting; the earlier session is intended to be strictly informational for the members, to make sure they fully understand what is in each of the competing motions on any particular budget bill. It’s also a time when they can question analysts about details in the motions, though that also occurs in the open meeting.</t>
  </si>
  <si>
    <t>The legislative branch operates in a gray zone when it comes to the use of state resources for personal purposes. Unlike the executive branch, which has clear law relating to this issue, issues within the legislative branch are not so clearly cut.
 There are several recent examples of legislators operating in this legal gray zone. One such example was outlined in a February 2015 Star Tribune article that investigated a northern Minnesota call center that was funded by taxpayer dollars but focused mostly on political fundraising for the DFL (Democratic–Farmer–Labor) party. 
 Two prominent Minnesota lawmakers, former state Rep. Tom Rukavina and Sen. Tom Bakk, hired the call center to fundraise for their 2010 campaigns while, in tandem, serving on the Iron Range Resources and Rehabilitation Board, a government entity that provided $625,000 in funding for the call center. 
 Minnesota Legislative Auditor Jim Nobles agreed to investigate funding for the call center but told the Star Tribune that “state law is ‘surprisingly sketchy’ on the topic of using public funds for partisan political activity.”
 In 2012, an administrative complaint against former Secretary of State Mark Ritchie was filed accusing him of using public resources to campaign against the voter identification amendment. 
 Nobles wrote in a 2013 letter that he conducted a full investigation of that situation because of “ambiguities in Minnesota law” that would have “prevented him from ‘delivering a definitive conclusion’” according to a March 2015 Star Tribune article.</t>
  </si>
  <si>
    <t>Some budget negotiations are conducted in open debate. Records of the budget worksheets are accessible and posted on the web, but only after the next draft of the bill has been made public. 
 Openness stops when the two houses get to the conference committee process, where the final details are negotiated behind the scenes with no public input or even the chance to observe. Members of the conference committees emerge from their behind-the-scenes negotiations periodically to give updates on line items that have been decided, but the public cannot see the back-and-forth that occurs. Authors of individual budget items are not identified.</t>
  </si>
  <si>
    <t>NMSA &gt; CHAPTER 10 Public Officers and Employees &gt; ARTICLE 1 Qualifications &gt; 10-1-3. [Deputies and assistants convicted of crimes; penalty for appointment or retention.] (1912) 
http://public.nmcompcomm.us/nmnxtadmin/NMPublicLink.aspx?jd=10-1-13</t>
  </si>
  <si>
    <t>Hearings by the Appropriations committees and budget subcommittees are open to the public, which means the public can monitor the committee meeting, but any speakers need to be invited by the committees. On the other hand, according to Alan Essig with the Georgia Budget and Policy Institute (GPBI), while conference committees used to be held in public view as well, for the past two years at least they were no longer open to the public. 
 Major modifications to the budget are negotiated behind closed doors with party leadership, according to James Salzer, a reporter with the Atlanta Journal Constitutions who's been covering the budget process for nearly two decades. He also reports a 24-hour lag time between public votes taken in a budget subcommittee and the publication of the budget items voted on. Authors of individual budget line items can be identified.</t>
  </si>
  <si>
    <t>2C:51-2. Forfeiture of Public Office, Position, or Employment, Amended 1979, c.388, s.3; 1981, c.290, s.42; 1981, c.356, s.1; 1987, c.427, s.1; 1995, c.250; 2003, c.145, s.1; 2007, c.49, s.5: http://njlaw.rutgers.edu/cgi-bin/njstats/showsect.cgi?section=2c%3A51-2&amp;actn=getsect
Civil Service rules: http://www.state.nj.us/csc/about/about/title4a/ch4_4.html#8 
ATTORNEY GENERAL GUIDELINES FOR DECIDING WHETHER TO APPLY FOR A WAIVER OF FORFEITURE OF PUBLIC OFFICE PURSUANT TO N.J.S.A. 2C:51-2(e): http://www.nj.gov/oag/dcj/agguide/waiverofforfeiture.pdf
Websites accessed 12 August 2015</t>
  </si>
  <si>
    <t xml:space="preserve">There are no documented cases in the study period of a paid lobbyist, who is attempting influence lawmakers or policymakers, failing to register as a lobbyist. Lobbyists regularly file reports that include limited spending information and legislation or regulations that have been the focus of the lobbyists' work. Lobbyists' disclosures are not audited, however, and failure of a lobbyist to file may be difficult to catch under Delaware's poorly-funded ethics regime. </t>
  </si>
  <si>
    <t>Although there is an occasional outlier, lobbyists know to register with the Office of State Ethics (OSE). One longtime advisor to numerous organizations and individuals who have business with the state, was surprised at a question about lobbyist registration. No one who lobbies for a living wouldn't register, she said. 
But in two cases during the reporting period (January 2013 through April 2015), the very definition of lobbying was debated, one by a lobbyist, the other by an agency hiring a lobbyist: 
In 2013, Access Health CT, the quasi-public health-insurance exchange administering the Affordable Care Act, signed a $7.2 million contract with a Southport marketing firm that included $59,900 for a "legislative information strategy." The Ethics Code prohibits quasi-public agencies from hiring lobbyists. The Access Health spokeswoman, a former legislator, denied to a reporter that "legislative information strategy" constituted lobbying, though the description of the strategy in the contract was to "engage key legislators to ensure that they understand what Access Health CT is, how it functions, its impact on Connecticut’s health insurance marketplace, and the potential implications of legislative action (or inaction) in the upcoming sessions.”   
In 2014, a Glastonbury lobbyist failed to register, saying he didn't think his communications with executive branch officials constituted lobbying. According to the OSE press release, the lobbyist "did not disclose any administrative lobbying from January 2013 to January 2014, stating he was unaware his activities were subject to lobbying laws. He believed he was only engaging in sales activities." The Citizen's Ethics Advisory Board fined him $10,000, but said he didn't have to pay if, among other steps, he consults with the OSE every year for 10 years for "written guidance concerning certain contracts prior to entering into such contracts."
In 2013, the OSE reported more than 3,300 lobbyist registrations. These generated $838,500 in fees, which were deposited into the state’s General Fund.</t>
  </si>
  <si>
    <t>In Florida, the budget hearings are open to the public and in theory, decisions about the budget are made there. But increasingly, many of the big decisions about the budget are actually being made behind closed doors, says Karen Woodall, executive director of the Florida Center for Fiscal and Economic Policy. 
The public cannot identify individual authors of line items. 
"The budget process is done in the sunshine, out in the open," said Kurt Wenner, Vice President of Research at Tax Watch. "But certainly a lot of the final decisions are made by a handful of legislators and often behind closed doors. Then the public finds out what was decided." 
A recent editorial in the Sun-Sentinel offered the same observation. "Increasingly, and unfortunately, our $77 billion-plus spending plan is decided by a handful of people behind closed doors," wrote Representative Mark Pafford. "The truth is, Democrats followed this same template when we were in charge of the Legislature. It’s not good policy and it’s not good budgeting."</t>
  </si>
  <si>
    <t>Review of Public Official and Employee Ethics Law, Title 65 (Public Officers), Sections 1101-1113, 1998
http://www.legis.state.pa.us/cfdocs/legis/LI/consCheck.cfm?txtType=HTM&amp;ttl=65&amp;div=0&amp;chpt=11
Background:
Robert P. Caruso, executive director of the State Ethics Commission, 30 January 2015, Harrisburg, Pennsylvania, interview by phone.
Pennsylvania State Ethics Commission 2013 Annual Report, State Ethics Commission, Harrisburg, Pa., August 2014, http://www.ethics.state.pa.us/portal/server.pt/community/publications/9045</t>
  </si>
  <si>
    <t xml:space="preserve">Budgetary debate is generally conducted in a transparent manner. Gov. Jack Markell gives a public budget address each January, and posts records of that address online. Meetings of the General Assembly's budget-writing Joint Finance Committee are open to the public. 
Nevertheless, it can be difficult to determine authors of individual budget items, and details on how the money will be spent. During last year's budget process, lawmakers inserted millions for pet projects in their home districts without corresponding information directing state officials how to spend the money, or providing more transparency beyond a single budget line. Lawmakers often advocate for the projects in open meetings, but authors of the individual items are not included in the budget, and can be difficult to track down. </t>
  </si>
  <si>
    <t>Oklahoma Constitution, Article 29, section 2: Appropriation - Compensation - Staff.
http://www.oklegal.onenet.net/okcon/XXIX-2.html</t>
  </si>
  <si>
    <t>Oregon Revised Statutes Chapter 244 - Government Ethics, Sections 244.255 (2007).
https://www.oregonlegislature.gov/bills_laws/lawsstatutes/2013ors244.html</t>
  </si>
  <si>
    <t>In Colorado, lobbyists have to register before they begin lobbying, and there have been no recent documented cases of lobbyists failing to do so. 
 The last complaint Colorado’s Secretary of State received about lobbying, according to the office’s spokesperson, was from March 2012. The complaint alleged the Federal Voting Assistance Program (FVAP) of the Department of Defense had not registered as a lobbyist while lobbying on bills related to military and overseas citizen voting, and omissions of fact when promoting the use of Internet for voting amounted to duplicity, which was against state regulations on lobbying. The Secretary of State, however, decided FVAP was excluded from Colorado lobbying and registration requirements. 
 There’s a distinction between professional lobbyists and volunteer lobbyists in Colorado. Professional lobbyists have to fill out detailed reports every month with he Secretary of State’s office. Volunteer lobbyists (anyone who engages in lobbying but receives no payment other than reimbursements for travel or reasonable expenses for personal needs) only have to register once a year. 
 Volunteer lobbyists give their name, phone number, and organization they represent to a clerk of the Colorado House of Representatives, but they don’t have to file monthly disclosures like professional lobbyists.</t>
  </si>
  <si>
    <t>No such law exists.
Ohio Revised Code 107.03 A, Governor shall submit budget, 2000: http://codes.ohio.gov/orc/107.03 
The portion of 2013-14 state budget containing the Ohio Ethics Commission: http://obm.ohio.gov/Budget/operating/doc/fy-12-13/bluebook/Section-E_Ethics+Commission.pdf</t>
  </si>
  <si>
    <t>Records held by third parties who have contracted to perform a governmental function on behalf of a state agency are considered public records under Section 506(d)(1) of the Pennsylvania Right to Know Law as long as the records relate directly to the contracted function and as long as they would not otherwise be exempt under the law. Requests for such information are required to be submitted to the RTK Officer of the agency who contracted with the third party. 
The law, however, does not define “governmental function,” and the courts have yet to offer definitive guidance.</t>
  </si>
  <si>
    <t xml:space="preserve">George Hopkins, executive director of the Arkansas Teacher Retirement system, Februray 17, 2015, telephone interview. 
Wesley Brown, business editor Talk Business, March 10, 2015, telephone interview. 
Max Brantley, Senior Editor Arkansas Times, January 20, 2015, telephone interview. </t>
  </si>
  <si>
    <t xml:space="preserve">In practice, all who are paid to lobby register as lobbyists. In 2013, the Fair Political Practices Commission fined three unregistered advocates, including a former legislator, $40,500 for failing to register. There were no cases of unregistered lobbyists in 2014. </t>
  </si>
  <si>
    <t>The Rhode Island Public Records Act defines a public record as any information produced "in connection with the transaction of official business by any agency." This implicitly includes information involving government expenditures and contracts with private companies.
A 2012 amendment to the law makes public the compensation paid to any private contractor or subcontractor on public-works projects. And the state posts information on government spending and contracts with private vendors on its web site. 
However, there is no explicit provision beyond the stipulation in the law that “private sector” information shall be public. Nor is there a separate mechanism to request such information, beyond the normal procedure under the law for making a public-information request.</t>
  </si>
  <si>
    <t>North Dakota Century Code, § 27-23-12, http://www.legis.nd.gov/cencode/t27c23.pdf.</t>
  </si>
  <si>
    <t>All professional, self-proclaimed lobbyists register as such. Occasionally, there have been accusations of people not registered as lobbyists illegally making lobbying expenditures, but such instances are rare. 
However, loopholes exist that allow people to become what the Center for Responsive Politics has labeled “unlobbyists”: political consultants or “government relations” positions that are not technically lobbyist positions but involve activity that many would consider lobbying in practice. People in these roles do not register as lobbyists and are not subject to regulations as lobbyists. 
With the creation in recent years of “cooling off periods” for former lawmakers and state officials, the number of people taking on “unlobbyist” positions has increased. For example, Shane Broadway, former director of the Department of Higher Education, took a job with Arkansas State University as vice president for government relations immediately upon leaving his position as a state official; former Sen. Johnny Key, who previously served on and chaired legislative committees with oversight over higher education left the legislature to become associate vice president for university relations for the University of Arkansas System; and former Rep. John Burris took a job as a political consultant focused on health care issues, the same issue he was best known for as a legislator. 
There is nothing illegal about this practice. People who go this route cannot legally spend more than $400 a quarter on lobbying, though again, there is no one directly regulating people who never register (and no prohibition on someone in this role spending time at the Capitol while simultaneously being paid a salary as a non-lobbyist). Those such as Key or Broadway who work in what many would consider lobbying positions as public employees cannot legally spend more than $400 a quarter on lobbying but have exceptions for "the cost of informational material and personal travel, lodging, meals, and dues."</t>
  </si>
  <si>
    <t>Oregon Revised Statutes Chapter 192 - Records; Public Reports and Meetings, Section 192.420 (1973) gives every person the right to inspect any public record in Oregon, however, exemptions of private sector information have rendered this rule mostly ineffective in obtaining information about the private sector. Trade secrets, certain business records, certain corporate financial statements, certain private sector reports submitted to the government, public investment fund materials supplied by businesses, and data furnished by telecommunications corporations or electric companies are exempted from disclosure under 192.501 (1987).  There are also other exemptions for business records located in other areas of the law, for a total of 88 exemptions for business records.
The mechanism prescribed to access such information is laid out in Section 192.430 and 192.440, defining "custodians" to provide access to such records. 
---
Peer Reviewer Comment: Disagree. Instead: No
The 88 exemptions and exceptions to ORS 192.420 (1973), in effect, swallow the rule, rendering it practically ineffective.</t>
  </si>
  <si>
    <t>David Cannella, Arizona State Retirement System Communication Manager, email interview 3/18/2015
Jim Small, Arizona News Service Editor, telephone interview, 5/17/2015
Arizona State Retirement System, Placement Agent Disclosure, Accessed May 7, 2015
https://s3.amazonaws.com/s3.documentcloud.org/documents/1689042/asrs-sop-on-placement-agents.pdf</t>
  </si>
  <si>
    <t>In law, there is an independent confirmation process for state-level judges (i.e. conducted by the legislature or an independent body), based on professional criteria.</t>
  </si>
  <si>
    <t>While there is a general right of access to information related to government services, the Ohio Supreme Court ruled in 2012 that private entities must serve as the "functional equivalent" of a public entity for its records to be considered public. In 2011, many of the functions of the Ohio Department of Development were given to a private nonprofit formed by the governor called JobsOhio; the state legislature later exempted the new economic development entity from Ohio public records and most ethics laws, and barred the state auditor from conducting audits. Which records of charter schools - funded by the public but usually operated by a private entity - are open to the public is currently under litigation in the Ohio Supreme Court.</t>
  </si>
  <si>
    <t>Jim Radda, Ninth District Circuit Court Judge, State of Wyoming, May 8, 2015, phone. Wyoming 
Frequently Asked Questions, Wyoming Commission on Judicial Conduct and Ethics website, 2014
http://judicialconduct.wyo.gov/home/frequently-asked-questions
Code of Judicial Conduct, Commission on Judicial Conduct and Ethics online, July 1, 2009
http://judicialconduct.wyo.gov/home/how-to-file-a-complaint/wyoming-code-of-judicial-conduct</t>
  </si>
  <si>
    <t>North Dakota’s open-record laws are broad and presume that records are open so information given to the government by private-sector entities are also presumed to be open unless the law says otherwise. The North Dakota Century Code does exempt some private-sector information but primarily when the government requires the information to regulate commercial activities or enter into a commercial activity with the private sector. There are generally no exemption for private-sector information when that information is used to receive government contracts. One exemption is competitive bids, which are kept secret until they are scheduled to be opened. The public may access private-sector information with government entities by making a request to the entities; state law does not require the request be made in person or in writing. If not satisfied with the response the public may appeal to the attorney general.</t>
  </si>
  <si>
    <t xml:space="preserve">The Arizona Secretary of State's office believes that in practice, all who are paid to lobby register as lobbyists. 
In 2012, the Arizona Secretary of State's office urged The Goldwater Institute, a conservative political activism nonprofit organization, to register an employee as a lobbyist. The Goldwater Institute resisted at first, but eventually registered. </t>
  </si>
  <si>
    <t>The law covers all material made or received by the state in conducting public business. Trade secrets, which are defined by law as something of actual or potential commercial value by virtue of being publicly unknown or not readily ascertainable, are exempted. 
The law does not specify a mechanism for obtaining the information. However, in many cases information is online on the website of the governmental department involved. In other cases, it can be requested from department officials of through a FOIA request. The governor in June 2014 signed a new law stating that records relating to a company's decision to locate or expand operations in the state will become public only if the company accepts incentives for the relocation or expansion. Previously, the law required records to become public once a company decided whether or not to locate or expand operations in the state.
--
Peer Reviewer Comment: 
The law is there, however, most  private sector information is exempted</t>
  </si>
  <si>
    <t>While governors or state cabinet-level officials using state resources for personal purposes has overall not been a problem in Colorado, there was one case in 2014, when an influential cabinet member of the governor, Kristin Russell of the Office of Information Technology (OIT), resigned after allegations that she steered taxpayer money to a business her husband managed involving some $50 million in technology contracts. In another case, In June 2013, the Colorado Independent Ethics Commission fined Secretary of State Scott Gessler for misusing public funds for personal and political purposes.
 An ethics watchdog said Colorado law is murky when it comes to government leaders dealing with contracts involving large publicly held companies.
At the time, a spokesperson for Democratic Gov. John Hickenlooper’s director of communications told media, “(Russell) removed herself from business matters related” to CenturyLink – ‘due to the potential for a perception of conflict of interest.’’</t>
  </si>
  <si>
    <t>New York's Freedom of Information Law (FOIL) requires access to government records, which in theory allows the public access to private-sector documents held by a government agency. 
 Exceptions are records that are "trade secrets or are submitted to an agency by a commercial enterprise or derived from information obtained from a commercial enterprise and which if disclosed would cause substantial injury to the competitive position of the subject enterprise" (§87-2(d)). 
 Although a mechanism to access such information is not specified, the Office of the Comptroller maintains a website called Open Book that claims to list all contracts between the state and private companies, as well as details including amount, money spent to date and services rendered. In addition to the information found at Open Book, FOIL requires agencies to disclose records that do not contain trade secrets or other exempt information.</t>
  </si>
  <si>
    <t>There is no documented case of the governor or cabinet-level officials using state resources for personal purposes. The governor's legal secretary has reminded all staff of the laws that govern use of state resources.</t>
  </si>
  <si>
    <t>There have not been clear, documented cases during the period of study involving the governor or a state cabinet-level official using state resources for personal purposes (the Ethics Commission has not received a complaint of this kind since the Huckabee administration, which lasted from 1996 to 2007). 
There was a documented case involving former Lt. Gov. Mark Darr in 2013. An investigation by Legislative Audit found that Darr had taken state funds of $9,836 in improper travel reimbursements and used a state credit card for $2,339 in personal expenses. Darr resigned and was mandated by the attorney general to pay the money back to the state. Other than Darr, there has been no concrete evidence of the use of state resources for personal purposes in the executive branch, save for what is allowable by law (the governor’s mansion, security details, etc.), though many observers believe there are likely gray areas regarding travel on state business and state cell phones.  
In the past, there were issues around officials in the executive branch using state cars for personal purposes, including former Commissioner of State Lands Mark Wilcox using two state cars for personal purposes in 2010, including one stationed at his farm, and using office money to pay for $1,000 in damage for a private vehicle which his wife hit in a collision while driving a state vehicle. In 2010, via executive order, Gov. Mike Beebe explicitly banned the practice of using state vehicles for anything but official state business, reduced the number of exemptions for commuting, and created a searchable database of state vehicles. Abuse of state vehicles for personal purposes no longer appears to be a common problem.</t>
  </si>
  <si>
    <t>A 2012 Court of Appeals decision clarified that the law does guarantee access to public records held by an independent contractor working on behalf of state or local government. 
 As the decision in Toomey v. City of Truth or Consequences noted, "...Public bodies contract with private entities to provide a wide range of services. Today, traditional public functions such as fire protection, transportation, jails, after-school programs, and health care are routinely delegated to private entities — or privatized — for a variety of reasons. To allow such entities to circumvent a citizen's right of access to records by contracting ... would thwart the very purpose of IPRA and mark a significant departure from New Mexico's presumption of openness at the heart of our access."
 Prior to that, a 1996 settlement agreement between the New Mexico Foundation for Open Government and a private prison operator dictated that inmate records are subject to New Mexico's Public Records Act, Arrest Records Information Act, Children's Code and other laws even though they are created by and held by a private company.</t>
  </si>
  <si>
    <t>James Alexander, retired executive director, Wisconsin Judicial Commission, phone interview Jan. 28, 2015; email interviews Feb. 3, Feb. 8 and Feb. 10, 2015.
"Judging the Judges: Wisconsin Judicial Commission 2005 Annual Report" by Hannah Dugan, Wisconsin Lawyer, April 2006, http://www.wisbar.org/newspublications/wisconsinlawyer/pages/article.aspx?Volume=79&amp;Issue=4&amp;ArticleID=1086
Wisconsin Judicial Commission Annual Report 2014
https://www.wicourts.gov/courts/committees/judicialcommission/annualreport.pdf
Wisconsin Judicial Commission Annual Report 2013
http://www.wistatedocuments.org/cdm/singleitem/collection/p267601coll4/id/7363/rec/9</t>
  </si>
  <si>
    <t>Corporate donations to candidates are limited by law. There are no limits on contributions to political parties. 
 § 21-5-41 of the O.C.G.A. on maximum allowable contributions reads as follows: 
  "(a) No person, corporation, political committee, or political party shall make, and no candidate or campaign committee shall receive from any such entity, contributions to any candidate for state-wide elected office which in the aggregate for an election cycle exceed:
  (1) Five thousand dollars for a primary election;
  (2) Three thousand dollars for a primary run-off election;
  (3) Five thousand dollars for a general election; and
  (4) Three thousand dollars for a general election runoff."
 The Campaign Finance Commission can change the limit in increments of $100 based on the consumer price index. For the 2014 campaign the limits for statewide offices are:
 $6,300 for primary and general elections;
 $3,700 for runoff elections.</t>
  </si>
  <si>
    <t>Alaska law describes three types of lobbyists: "professional," or those who engage in lobbying as a profession, "representational," or those who are only reimbursed for travel and personal living expenses, and "volunteer," who receive no compensation at all.
 Joan Mize of the Alaska Public Offices Commission, who specializes in lobbying policy, said there have been few documented violations of lobbying registration requirements. 
One example of a violation involves Dan Coffey, who as a former member of the Anchorage Assembly in 2011 failed to register as a lobbyist when he began lobbying the Legislature on behalf of the Municipality of Anchorage. Two years later he was ordered to pay nearly $12,000 in fines, the Anchorage Daily News reported. Separately, concerns have been voiced about events that do not qualify as lobbying, so-called "Lunch and Learns" that are held at the Capitol during the 90-day legislative session. Groups offer free lunch to all takers -- primarily legislators and their staffers -- on everything from Medicaid expansion to drones to economics of mining to salmon. An article by The Associated Press poses a question: "At what point does education become advocacy?" Glenn Wright, an assistant professor of government at the University of Alaska Southeast, said it’s "difficult to draw a line between conventional lobbying or advocacy and education because much of what a good lobbyist does is provide information," the article continues. 
Historically, the most notorious example of illegal lobbying involving Alaska state and federal lawmakers was the scandal involving oil services contractor VECO in 2007.</t>
  </si>
  <si>
    <t>March 1, 2015 email interview with Judy Hall, liaison officer of the Alaska Retirement Management Board;
June 17, 2015, phone interview with Jerry Burnett, deputy commissioner, Department of Revenue
June 17, 2015, phone interview with Rep. Mike Hawker, R-Anchorage</t>
  </si>
  <si>
    <t>Steve Canterbury, administrator of the West Virginia Supreme Court, in a telephone and email interview from his office in the state Capitol Jan. 6, 2015.
Pam Ramsey, Associated Press Writer, in a news story Nov. 18, 2014, Suspended W. Va., judge resigns.
http://www.wvgazette.com/article/20141118/GZ01/141119227
Kate White, staff writer for the Charleston Gazette, in a news story June 9, 2014, Ex-Mingo judge gets 50 months in prison.
http://www.wvgazette.com/article/20140609/GZ01/140609260
Jeff Jenkins, writer for MetroNews, article entitled Indicted judge suspended without pay, published Aug. 15, 2013.
http://wvmetronews.com/2013/08/15/indicted-judge-suspended-without-pay/</t>
  </si>
  <si>
    <t>Under New Jersey Open Public Records Act, the public has right to private sector data in the government's possession, with some limited exemptions. A contract between a government agency and a private sector entity, for example, is considered public and accessible. But, under OPRA, there is no provision giving the a right to request information from a private sector entity. The list of records kept by a public agency is voluminous and accessible -- from applications to contracts to change orders to correspondence between the two parties to disbarment action, from public bid submissions to procurement awards -- just to name a few. 
A look at the website of the New Jersey Economic Development Council gives a good idea of information accessible to the public through OPRA.</t>
  </si>
  <si>
    <t>Reiko Callner, Executive Director, Washington State Commission on Judicial Conduct 3/10/2015; 
Interview with Jason Mercier Director of the Center for Government Reform at Washington Policy Center 2/18/2015;
Judicial discipline database, Washington State Commission on Judicial Conduct, accessed April 21, 2015 
http://www.cjc.state.wa.us/search/search_disclaimer.htm</t>
  </si>
  <si>
    <t>There were no violations of the rule discovered by the Ethics Commission during 2013 or 2014.
However, four of the charges levied against Alabama's Speaker of the House, Rep. Mike Hubbard, involve allegations that he lobbied the executive branch for a fee. He is accused of lobbying the governor's office and the Department of Commerce under the auspices of his private business for two clients. Hubbard faces trial in March 2016. 
Everyone who is paid to lobby the executive, legislative or judicial branches of government or who do so as part of their jobs are required to register with the Alabama Ethics Commission. The registration forms include the entities they represent and the subjects on which they intend to lobby. Principals also must file an annual statement verifying the lobbyists working on their behalf and listing the subjects on which they intend to lobby.</t>
  </si>
  <si>
    <t>Marc Green, chief investment officer, the Retirement Systems of Alabama, telephone interview, May 28, 2015.
“Investment Policies and Procedures,” Retirement Systems of Alabama, May 2007. http://www.rsa-al.gov/uploads/files/RSA_Investment_Policy.pdf, accessed May 31, 2015.
“Retirement Systems of Alabama: Functional Analysis and Records Disposition Authority,” David G. Bronner, chief executive director, the Retirement Systems of Alabama, Oct. 27 2010. 
http://www.archives.alabama.gov/officials/rdas/RSA.pdf, accessed May 31, 2015.</t>
  </si>
  <si>
    <t>No such law exists.
Corroborated by:
Mark T. Holmes, State Ethics Commission Deputy Director, via 1/26/15 email. 
Treasury Spokesman Joe Perone, via 2/20/15 phone call.</t>
  </si>
  <si>
    <t>A 100 score is earned if all who are paid to lobby register as such. 
A 50 score is earned if most but not all who are paid to lobby register as such.
A 0 score is earned if those who are paid to lobby rarely or never register.</t>
  </si>
  <si>
    <t>The phrase "behind closed doors" occurs regularly in news stories about the assembling of the state budget.
At the start of a legislative session, the process is quite open. After state departments and agencies have submitted their budget requests to the executive branch's Office of Policy and Management (OPM), the governor submits his total budget plan to the legislature. Then, the bipartisan legislative committees conduct budget hearings, have open discussions and propose specific legislation to enact budget proposals. Authors of individual budget items are clearly identified. 
But as the budget-building process advances, it constricts, with fewer participants and greater secrecy. Minority party legislators who were active in the development of the budget are usually sidelined. 
With Democrats controlling both the executive and legislative branches during the reporting period (2013 through spring 2015), key legislative Democrats were also behind the closed doors, but traditionally, the governor, his staff, and OPM pretty much take over at the end.</t>
  </si>
  <si>
    <t>John Milgrim, Joint Commission on Public Ethics, Director of External Affairs, Feb. 25, 2015, New York, email</t>
  </si>
  <si>
    <t>No such law exists.
In person interview Feb. 18, 2015, with Perry Newson, ethics commission executive director.</t>
  </si>
  <si>
    <t>All briefings and hearings are recorded and open to the public when the Joint Budget Committee takes up department funding requests. During its briefings with departments, however, the JBC does not allow public testimony. 
Members of the public are allowed to testify when the JBC holds regular meetings, typically on Tuesdays and Thursdays. “It is possible to trace budget amendments offered on the floor on in committee,” said Former Denver Post journalist Tim Hoover whose reporting focused on the state budget, and who now works as communications director for the left-leaning Colorado Fiscal Institute. “Most of the budget is proposed by departments, whose requests then are approved as the governor's proposed budget and rendered to the JBC, which may modify them, usually based on staff recommendations but often just by individual members' suggestions or by some sort of consensus. The budgets then go to the floors of the chambers, where lawmakers offer amendments to modify spending.”
 In Colorado, citizens have the ability to give input during the budget process. That said, at least one observer of the state budget process assumes much work by lawmakers is done via electronic communication that might not ever become public. 
 According to interviews, transparency in the budget process in Colorado isn’t as much of a problem as the reality that citizens and the press don’t pay as much attention as they should to what happens in that process.</t>
  </si>
  <si>
    <t>No such law exists.
Joseph DiBrigida, Executive Branch Ethics Committee, chairman, January 29, 2015, Lowell, Mass., phone
Ann Rice, New Hampshire Department of Justice, deputy attorney general, January 22, 2015 Lowell, Mass., phone
Richard Lambert, New Hampshire Legislative Ethics Committee, executive administrator, January 13, 2015, Lowell, Mass., phone
NH state budget, Fiscal years 2014-2015, accessed April 16, 2015
http://www.gencourt.state.nh.us/lba/Budget/operating_budgets/2014_2015/HB%201%20Final%20Chaptered%20Version.pdf</t>
  </si>
  <si>
    <t>Nevada Revised Statutes Chapter 281A.270, Commission on Ethics, Assessment for Administrative Costs: Determination; payment by certain cities and counties; use of proceeds; collection, 2003
https://www.leg.state.nv.us/NRS/NRS-281A.html#NRS281ASec270
Nevada Revised Statutes Chapter 281A.275, Commission on Ethics, Authority to apply for and accept grants, contributions, services and money, 2013
https://www.leg.state.nv.us/NRS/NRS-281A.html#NRS281ASec275
Nevada Revised Statutes Chapter 1.450, Commission on Judicial Discipline, Assistants; witnesses, expenses, 1977, https://www.leg.state.nv.us/NRS/NRS-001.html#NRS001Sec450</t>
  </si>
  <si>
    <t>State law Section 27-103-123 - JOINT LEGISLATIVE BUDGET COMMITTEE; LEGISLATIVE BUDGET OFFICE - (1984) : www.lexisnexis.com/hottopics/mscode
Mississippi Ethics Commission Executive Director Tom Hood: email question-and-answer exchange - Feb. 18, 2015</t>
  </si>
  <si>
    <t xml:space="preserve">Are lobbyist  registration processes effective? </t>
  </si>
  <si>
    <t>Missouri Revised Statutes, 1991, Chapter 105 Section 955, amended 1994, 1995, 1996, 1997, 1999, 2010, http://www.moga.mo.gov/mostatutes/stathtml/10500009551.html
Supreme Court Rules, 1987, Rule 12.22, http://www.courts.mo.gov/courts/ClerkHandbooksP2RulesOnly.nsf/c0c6ffa99df4993f86256ba50057dcb8/278b4da084ec615686256ca6005212a1?OpenDocument
Supreme Court Rules, 1995, Rule 5.07, amended 2003, http://www.courts.mo.gov/courts/ClerkHandbooksP2RulesOnly.nsf/c0c6ffa99df4993f86256ba50057dcb8/de1697d614bd064086256ca6005211af?OpenDocument</t>
  </si>
  <si>
    <t>No such law exists.
Montana Legislative Fiscal Division, 2015 Biennium Fiscal Report, http://leg.mt.gov/fbp.asp</t>
  </si>
  <si>
    <t>The Constitution requires the governor to submit his budget bill within the first 10 days of the year and the Legislature to approve the budget bill by June 15. 
From the time of its introduction in January, the process is conducted transparently. Legislative hearings and floor sessions are open to the public and usually televised. Budget-related documents and information are easily obtained on the websites of the Assembly and the Senate. Closed-door negotiations, once common practice, have been minimized in recent years. Instead, most issues are resolved in a two-house conference committee in open sessions.
Budget documents are public, but the authors of individual items are not always apparent.</t>
  </si>
  <si>
    <t>In practice, West Virginia doesn’t use placement agents so none are registered. “The Uniform Prudent Investor Act places personal liability on all of us, so we cannot work with them if they don’t have a legitimate role in the process,” said Craig Slaughter, director of the West Virginia Investment Management Board. "Implicit in my comment is a broad definition of placement agents. If the working definition for placement agents in your survey is narrow – i.e., an agent for the money manager that is being used specifically because of personal relationships with targeted prospective clients and does not really have any expertise, then my response would be slightly different and more unequivocal." He added that he can’t recall the last time that a placement agent was hired by the state. 
 WVIMB board member Stephen L. Smith, who is administrator of the West Virginia Laborer Trust Funds, agreed that placement agents hadn’t been used recently. “There was a scandal involving placement agents and the fees they were getting for doing nothing, so we discontinued it entirely,” he said. “We have plenty of manpower to go into the market ourselves.” 
 WVIMB board member David McKinley, founding partner of McKinley Carter Wealth Management, said that in the six years he has been on the board, he is not aware of ever using placement agents. “They’re not held to a fiduciary standard, but that’s the standard we’re required by law to hold,” he explained.</t>
  </si>
  <si>
    <t>No such law exists.
Corroborated by: Gary Goldsmith, Executive Director, Minnesota Campaign Finance and Public Disclosure Board, 8 April 2015, St. Paul, Minnesota, email interview
Minnesota Board on Judicial Standards, 2014-2015 Biennial Budget, Change Item Title: Deficiency – Costs for Formal Disciplinary Hearing and Disability
Matter, http://www.senate.mn/departments/fiscalpol/committeedocs/budgetdiv_judiciary.pdf</t>
  </si>
  <si>
    <t>Regulation of Lobbying, Wis. Stats. 13.62(11) and (12r) 13.66 (1991) http://docs.legis.wisconsin.gov/statutes/statutes/13/_87</t>
  </si>
  <si>
    <t>Wyoming Statutes Title 28, Chapter 7, Article 1, Lobbyists, Section 101 (b-c) Registration; reports, 1998
http://legisweb.state.wy.us/statutes/statutes.aspx?file=titles/Title28/T28CH7.htm</t>
  </si>
  <si>
    <t>In practice, the Arizona budgetary debate process is conducted in a less than transparent manner, on a regular basis, though some principles of transparent government are abided, at least ceremonially. 
As has been noted in numerous media accounts, most of the negotiations that go into the budget take place in "small group" settings, which avoids running afoul of open meeting laws, but allows the majority caucus to control what eventually ends up in the budget bills. Members of the minority party regularly complain that they are excluded from the budget process.
The appropriations committees in each chamber do hold public hearings on the budget and typically allow a small amount of public input. Generally, rules about requiring amendments to be made public in advance of a vote are followed.
This year, the budget was ultimately passed by the Legislature in the middle of the night on a Friday, to the dismay of many government transparency advocates.</t>
  </si>
  <si>
    <t>State of Michigan Ethics Act 1973, Michigan Code Sections 15.344, 15.345, 15.347.
http://www.michigan.gov/mdcs/0,1607,7-147-6881_13592-26139--,00.html</t>
  </si>
  <si>
    <t>In practice, all who are paid to lobby register as lobbyists.</t>
  </si>
  <si>
    <t>Many aspects of the budgetary debate process are held in public view. Meetings of each chamber's finance committee and an array of subcommittees are broadcast on Gavel to Gavel, a television network of Alaska Public Media. Many documents presented at these hearings are made available on the website of the Alaska Legislature, including amendments, letters submitted as testimony, and so on. Authors of budget items are identified, and legislators publicly take a stance through committee votes on budget amendments and floor votes on the final versions of bills. 
However, in years when the state was flush with oil revenue, changes to the capital budget were occasionally made last-minute. "A long time ago the Legislature basically took the capital budget out of the hands  of the bureaucrats and the technical professionals and put it in the hands of the individual legislators," said Gregg Erickson, who has tracked the budget as an economist and reporter for decades, and also served as research director for the Legislature in the seventies. "You would see capital projects emerge within several hours. If you ask them they can give you an answer, and often that answer may not be satisfying to everyone, but it's not like they just made it up." Gunnar Knapp, director of the University of Alaska Anchorage's Institute of Social and Economic Research, said there is of course another possibility inherent of almost any legislative process: "You can see all of this public information, but that doesn't mean people can't talk in the hallways or in bars," Knapp said. 
Senate President Kevin Meyer, R-Anchorage, said the openness of the process improved dramatically following the 2007 implementation of CAPSIS (Capital Project Submission and Information System), which electronically tracks the requestor of each individual budget item. "A lot of times capital items (in the past) would be put on a napkin or a piece of paper, then in the chairman's folder and never seen again,"" Meyer said. "Now we enter all the different requests, then they become open to the public to see them." However, some note the tendency of lawmakers to wait until late in the 90-day lawmaking session to reveal amended capital budget proposals, and CAPSIS remains a point of contention for advocates of opening up the process. In an April 7, 2015, article for Alaska Dispatch News, Pat Forgey wrote that, "With this year's regular legislative session nearly 90 percent done, a legislative capital budget proposal has not yet been made public," he wrote. "So what is CAPSIS? It's the Legislature's password-protected website through which capital projects are requested. Legislators can see what competing projects are being sought, but the public cannot." Sen. Bill Wielechowski, D-Anchorage, agrees that the public should be involved from the start of the process, but Jessie Peterson of the Alaska Public Interest Research Group said the current system is acceptable for openness advocates: "I've been on both sides of it," said Peterson, a former staffer for legislative Democrats. "That gives us time to work with some of the organizations, to beef up their proposals a little. Some of them, if they were public right away, would seem ridiculous or funny right away. Some of the organizations are new to the process, and you don't need to see the first draft of everything."
---
Peer Reviewer comment: Agree.
While committee and subcommittee hearings are held in public view, much of the actual decisions related to the capital budget happen behind closed doors. Capital requests are handled through a system known as "CAPSIS" that is not open to the public. The capital budget itself is not made public and open to testimony until the final days of the legislative session, as lawmakers hold on to the document to maximize their bargaining positions. This has created problems in the past, like when millions were controversially appropriate for tennis courts in Anchorage, with most not aware of the appropriation until after the fact. The city ultimately returned the money because of public pressure.</t>
  </si>
  <si>
    <t>No such law exists.
Confirmed with Sara Willingham, New Hampshire Division of Personnel, Director of Personnel, Feb. 12, 2015, Lowell, Mass., phone 
New Hampshire Statutes, Chapter 21-I, Section 21-I:51, “Applicant's Criminal Record”, 1986 http://www.gencourt.state.nh.us/rsa/html/i/21-i/21-i-mrg.htm No such law exists.
Confirmed with Sara Willingham, New Hampshire Division of Personnel, Director of Personnel, Feb. 12, 2015, Lowell, Mass., phone 
New Hampshire Statutes, Chapter 21-I, Section 21-I:51, “Applicant's Criminal Record”, 1986
http://www.gencourt.state.nh.us/rsa/html/i/21-i/21-i-mrg.htm No such law exists.
Confirmed with Sara Willingham, New Hampshire Division of Personnel, Director of Personnel, Feb. 12, 2015, Lowell, Mass., phone 
New Hampshire Statutes, Chapter 21-I, Section 21-I:51, “Applicant's Criminal Record”, 1986
http://www.gencourt.state.nh.us/rsa/html/i/21-i/21-i-mrg.htm No such law exists.
Confirmed with Sara Willingham, New Hampshire Division of Personnel, Director of Personnel, Feb. 12, 2015, Lowell, Mass., phone 
New Hampshire Statutes, Chapter 21-I, Section 21-I:51, “Applicant's Criminal Record”, 1986
http://www.gencourt.state.nh.us/rsa/html/i/21-i/21-i-mrg.htm</t>
  </si>
  <si>
    <t>Exemptions from registration, RCW 42.17A.610, 2010
 http://apps.leg.wa.gov/RCW/default.aspx?cite=42.17A.610</t>
  </si>
  <si>
    <t>West Virginia Code 6B-3-2 Registration of Lobbyists. Complete through 2014.
 http://www.legis.state.wv.us/WVCODE/Code.cfm?chap=06b&amp;art=3#03
 West Virginia Code 6B-3-5 Grassroots lobbying Campaigns. Complete through 2014.
 http://www.legis.state.wv.us/WVCODE/ChapterEntire.cfm?chap=06b&amp;art=3&amp;section=5#03</t>
  </si>
  <si>
    <t>No such law exists. 
All sources accessed on Jan. 26, 2015: 
Massachusetts Financial Disclosure Law establishing the state Ethics Commission; provision on commission’s budget, M.G.L. 268B, Section 2, (k)-(m), amended by C. 194, Acts of 2011: http://www.malegislature.gov/Laws/GeneralLaws/PartIV/TitleI/Chapter268B/Section2
Massachusetts General Laws, c.211c, Section 3(1), 1987
http://www.mass.gov/cjc/statute.pdf</t>
  </si>
  <si>
    <t>No legislators have been accused of misusing state resources in recent years. Because House and Senate rules and the regulated-reimbursement process for expenses provide safeguards against misappropriation of funds, it is difficult in practice for any lawmaker to circumvent the system.
Legislators do not have access to any cash accounts, as all requested purchases by a lawmaker for his/her office must go through a central administrative process. They also do not have access to state-owned vehicles. In addition, all office furniture and equipment is tagged as state property and an assessment to determine nothing is missing is conducted just before a legislator leaves office.
The strict policy that blocks personal use of resources, such as furniture or computers, was on full display in January when a newly elected House member attempted to rearrange his office by getting rid of filing cabinets and cubicle walls. The House Office Building maintenance staff quickly stepped in and told Rep. Todd Courser that all furniture and equipment, along with the wiring integrated into the structure of the desks, must remain in exactly the same place where it stood in past years.</t>
  </si>
  <si>
    <t>Secretary of the Commonwealth Law, Title 2.2, Section 419. 1994. http://law.lis.virginia.gov/vacode/title2.2/chapter4/section2.2-419/
Code of Virginia, Title 2.2, Section 420. 1994. http://law.lis.virginia.gov/vacode/title2.2/chapter4/section2.2-420/</t>
  </si>
  <si>
    <t>The legislative budget drafting process in Alabama is fairly transparent.  The governor and his staff and cabinet draft his recommended budget in private. But once that recommendation is presented to the Legislature, it is dissected in multiple legislative budget meetings that are open to the public. 
The budget committees conduct open budget meetings to debate each major sector of the budget. However, not all of those meetings are open for public comment. A budget hearing can be called on the request of any committee member, and then individuals or groups can sign up to speak during the hearing. In practice, committee hearings are called on most if not all major or controversial sections of the budget. 
Public notice is given before all budget committee meetings and hearings, and any changes made to budget documents are posted on the same day on the Legislative Fiscal Office and Executive Budget Office websites. “Anybody interested who puts forth effort can know what’s going on” with the budget, said state Budget Officer Kelly Butler.
But sometimes that requires quite a bit of effort. Minutes from committee meetings are not quickly and easily available to the public. For someone who is not present for the meeting, it is not always obvious who proposed or supported changes incorporated into the budget.</t>
  </si>
  <si>
    <t>Nevada Revised Statutes 284.240, State Personnel System, Examinations and Lists for Employment, Grounds for refusal to examine or certify, 1953
http://www.leg.state.nv.us/NRS/NRS-284.html#NRS284Sec240
Nevada Administrative Code 284.321, State Personnel System, Filling Vacancies in Employment, Convictions; disclosure; factors for consideration, 1973
http://www.leg.state.nv.us/nac/NAC-284.html#NAC284Sec321
Nevada Administrative Code 284.386, State Personnel System, Filling Vacancies in Employment, Reinstatement of former permanent employee, 1973
http://www.leg.state.nv.us/nac/NAC-284.html#NAC284Sec321</t>
  </si>
  <si>
    <t>There are no publicly documented cases of legislators being officially sanctioned for using  state resources for personal reasons during the period of study. 
In May 2013, a longtime state representative resigned his seat in what Legislative leadership would only describe as a negotiated settlement to step down. Former state Rep. John Fresolo, a Worcester Democrat, had been under investigation by the House Ethics Committee for allegedly sending a risqué photo of himself to a young woman from his State House computer and submitting and accepting hundreds of false reimbursements for travel to Beacon Hill. Fresolo had served in the Legislature since 1998.  
The Legislature has never made the nature of the investigation public.  Fresolo denied any wrongdoing.   There has been no further action on the matter by either public officials or law enforcement.  
Longtime State House observers said while it is rare for a lawmaker to use state resources for personal reasons, there is a gray area surrounding the use of campaign funds for personal reasons.   
Massachusetts campaign finance law allows an elected official or candidate to use campaign funds to enhance their political future. Critics of the law say that allows candidates a wide berth of spending, permitting them to go to restaurants, lease vehicles, buy clothes, travel and take other actions that could be perceived as more personal than political.   
This allows former politicians who are years out of office to keep campaign accounts open and active if there is the possibility they may run again for office one day.   
“I think there is a lot of gray area around what that personal use is,” said Pam Wilmot, executive director of Common Cause Massachusetts, a non-profit government accountability organization.</t>
  </si>
  <si>
    <t>No such law exists. 
Confirmed in interview with Ethics Commission executive director Michael Lord, 3/12/15</t>
  </si>
  <si>
    <t>A 100 score is earned if budget negotiations are conducted in public debates and records of these proceedings are publicly accessible. Authors of individual budget items can be identified. 
A 50 score is earned if occasionally major modifications are negotiated in closed sessions, records of budget debates are not publicly available, or some details are missing, such as authors of individual budget line items. 
A 0 score is earned if budget modifications are frequently closed to the public, most real debate happens in closed settings, and authors of individual budget items are not identifiable.</t>
  </si>
  <si>
    <t>Montana Code Annotated, title 45, chapter 7, part 1, section 1, 1973, http://leg.mt.gov/bills/mca/45/7/45-7-101.htm
Montana Code Annotated, title 45, chapter 7, part 4, section 1, 1973, http://leg.mt.gov/bills/mca/45/7/45-7-401.htm
Marjorie Thomas, Montana State Human Resources, Attorney, 26 February 2015, Helena, Montana, Telephone</t>
  </si>
  <si>
    <t>The right-to-know law exempts “confidential, commercial, or financial information” from disclosure. 
 Courts have determined, however, that this does not necessarily shield private entities that contract with the government. In a widely cited 1997 case, Union Leader Corp. vs. the New Hampshire Housing Authority, the state Supreme Court rejected the claims of a private developer that sought to prevent the disclosure of records concerning a deal with the housing agency. The court found that “the public interest in disclosure outweighs the intervenors' interest in nondisclosure.”
 In addition, the manual of procedures that applies to all state agencies requires that all personal service contracts worth $10,000 or more and all contracts worth $25,000 or more are be to reviewed by the Executive Council, the elected body that oversees the governor and executive branch. The council makes all such contracts available as part of its agenda materials, which are posted online.</t>
  </si>
  <si>
    <t>Interview with Ellen Fulmer, staff attorney for the Department of Legislative and Public Relations for Virginia's Judicial System, Richmond, Va., 4 June 2015, interview by phone.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Quentin Kidd, director of the Wason Center for Public Policy at Christopher Newport University, Newport News, Va., interview by phone, 30 April 2015.</t>
  </si>
  <si>
    <t>Missouri Revised Statutes, 1945, Chapter 36 section 460, www.moga.mo.gov/mostatutes/stathtml/03600004601.html
Missouri Revised Statutes, 1945, Chapter 36 section 150, amended 1949, 1973, 1979, 1993, 1998, 2010, http://www.moga.mo.gov/mostatutes/stathtml/03600001501.html</t>
  </si>
  <si>
    <t xml:space="preserve">Can citizens provide input into the budget process? </t>
  </si>
  <si>
    <t>Legislators don’t really have access to too many state resources. There are some instances involving nongovernmental organizations that were funded by the state. State Sen. Yvonne Dorsey-Colomb, D-Baton Rouge, for instance, acquired state money for an NGO her husband ran. But tight fiscal times have eliminated the money available for those kind of expenditures.
 Also, legislators have used their ability to hand out scholarships to Tulane University, which is a private college, to favored constituents.</t>
  </si>
  <si>
    <t>Brent Johnson, lead attorney, Utah State Courts, in-person interview, March 13, 2015. Salt Lake City.
Joanne Slotnik, Director, Utah Judicial Performance Evaluation Commission, in-person interview on March 3, 2015, Salt Lake City.
Jeff Hunt; attorney with Parr, Brown, Gee, Loveless; in-person interview on February 19, 2015, Salt Lake City.
Ben Whisenant, attorney and law professor, in-person interview on February 27, 2015.</t>
  </si>
  <si>
    <t>There have been no documented cases of legislators using public funds for personal purposes in the study period.</t>
  </si>
  <si>
    <t>Chief Superior Judge Brian Grearson personal interview Feb. 17, 2015.
 Dan Barrett, staff attorney VT ACLU telephone interview Feb. 19, 2015.
 Essex County State’s Attorney Vincent Illuzzi, telephone interview Feb. 20, 2015.</t>
  </si>
  <si>
    <t>Confirmed by Shelby County Criminal Court Judge Chris Craft, who is also Board of Judicial Conduct chairman, in a phone interview on Feb. 17, 2015. 
Allan Ramsaur, executive director of the Tennessee Bar Association, in an interview on Dec. 17, 2015 at Tazza.
A web listing of judges disciplined by the Board of Judicial Conduct does not show any jurist on a higher court being sanctioned for misuse of state resources, accessed May 5, 2015
http://www.tsc.state.tn.us/court-judiciary</t>
  </si>
  <si>
    <t>Under a section in Nevada's Public Records law, NRS 239.0103, "privatization contracts" for public services are considered public records and open to inspection. This type of contract is defined as one between a government entity and private entity for public services "substantially similar" to those the government would provide, and provided in lieu of what the government is authorized or required to provide.
 Under the state's purchasing act, NRS 333.333, there is an exemption clause that states proprietary information regarding a trade secret does not constitute public information and is confidential.
 Periodic public reports on contracts, including costs, reasons for such arrangements and projected costs should the contracts be extended, are required of the government agencies utilizing them.
 The mechanism for accessing this information is defined in the law: One goes to an agency during normal working hours and asks for the employee designated to handle records requests. Any forms to be filled out must be available on the agency's website.</t>
  </si>
  <si>
    <t>Craig McDonald, director, Texans for Public Justice, telephone interview, Jan. 22, 2015
Seana Willing, executive director, State Commission on Judicial Conduct, telephone interview, Jan. 20, 2015 
State Commission on Judicial Conduct, 2014 annual report.  Accessed April 7, 2015
http://www.scjc.texas.gov/pdf/rpts/AR-FY14.pdf</t>
  </si>
  <si>
    <t>In practice, the state budgetary debate process is conducted in a transparent manner (i.e. before final approval).</t>
  </si>
  <si>
    <t xml:space="preserve">During the reporting period, no instances of Kentucky legislators using state resources for personal purposes have come to light. 
The Kentucky Legislative Ethics Commission has not held a public hearing about or released the results of an investigation of a legislator for abusing the office by using state resources for personal purposes. The commission cannot, by law, confirm or deny any active investigations. In addition, no legislator has been prosecuted or investigated by Kentucky's attorney general office for improperly using state resources. And no news articles have been written during the reporting period raising questions about a lawmaker's use of public resources. 
While there have been no serious transgressions during the reporting period, one area of potential abuse could be the system for legislative expenses and compensation for legislative work days when the General Assembly is out of session. The total pay for work days plus the expense reimbursements tend to fluctuate wildly. For instance, in 2013, one legislator reported 138 work days approved by the leader of the chamber. That was 13 more than the next two legislators, who were paid for 122 work days. The fewest legislative work days for a legislator was six. No wrongdoing has been alleged, but legislative leaders in 2014 ordered a study of compensation, which has not been completed by January 2015. </t>
  </si>
  <si>
    <t xml:space="preserve">Ruth Ann Petroff, Wyoming Legislature, State House of Representatives, April 28, 2015, phone.
Budget and Fiscal Section, State of Wyoming Legislature website, May 12, 2015
http://legisweb.state.wy.us/LSOWeb/BudgetFiscal/BudgetSection.aspx
Wyoming budget keeps cuts, boosts salaries and local gov't, Gregory Nickerson, WyoFile, Feb. 11, 2014
http://www.wyofile.com/blog/wyoming-budget-keeps-cuts-boost-salaries-local-government/                                                                                                                                         </t>
  </si>
  <si>
    <t>Mike McKown, director of the state Budget Office, in a telephone interview from his office in the state Capitol in Charleston WV on Jan. 2, 2015.
Legislative Auditor Aaron Allred in a telephone interview from his office in the state Capitol on April 8, 2015.
Jack Rogers, recently retired state department head, in a telephone interview from his home in Charleston WV on Jan. 22, 2015.
Jared Hunt, business editor for the Charleston Daily Mail, in an article entitled Report: Tomblin to again tap Rainy Day Fund to balance budget, published Jan. 7, 2015.
http://www.charlestondailymail.com/article/20150107/DM05/150109471
Eric Eyre, staff writer for the Charleston Gazette, in an article entitled W.Va. Republican lawmakers to probe budget, published Jan. 6, 2012. 
http://www.wvgazette.com/article/20150106/GZ01/150109608/1137</t>
  </si>
  <si>
    <t>Jeff Davis, presiding judge, Seventh Judicial Circuit of South Dakota, 31 March 2015, email.
Larry Long, presiding judge, Second Judicial Circuit of South Dakota, 8 April 2015, email.
Judicial Qualifications Commission, State of South Dakota, Complaints Received and Dispositions, http://www.ujs.sd.gov/uploads/jqc/Complaints-Dispositions.pdf, accessed on 24 March 2015.</t>
  </si>
  <si>
    <t>Todd Berry, president, Wisconsin Taxpayers Alliance, 401 North Lawn St., Madison, Face-to-face interview and followup emails, Feb. 17, 2015
"State Budget: Process and Issues," The Wisconsin Taxpayer, October 2014. www.wistax.org
Legislative Fiscal Bureau, Informational papers at http://legis.wisconsin.gov/lfb/publications/Informational-Papers. Accessed several times during the period January-May, 2015, including May 20, 2015</t>
  </si>
  <si>
    <t>In Florida law, there are limits on donations to candidates (the limit is $3,000 to a candidate for statewide office during any election) but not to political parties. Under statute 106.08, the word "person" applies to corporations, according to Integrity Florida research director Ben Wilcox.  
106.08 Contributions; limitations on
Except for political parties or affiliated party committees, no person or political committee may, in any election, make contributions in excess of the following amounts:
1. To a candidate for statewide office or for retention as a justice of the Supreme Court, $3,000. Candidates for the offices of Governor and Lieutenant Governor on the same ticket are considered a single candidate for the purpose of this section.
2. To a candidate for retention as a judge of a district court of appeal; a candidate for legislative office; a candidate for multicounty office; a candidate for countywide office or in any election conducted on less than a countywide basis; or a candidate for county court judge or circuit judge, $1,000.
(b) The contribution limits provided in this subsection do not apply to contributions made by a state or county executive committee of a political party or affiliated party committee regulated by chapter 103 or to amounts contributed by a candidate to his or her own campaign.
No law exists to limit corporate donations to political parties.</t>
  </si>
  <si>
    <t>Generally, there have not been documented cases of state resources being used by the governor or state cabinet-level officials. However, there has been a recent allegation of state resources being used by former Attorney General Tom Horne, who was accused of using his office, staff and resources to run his 2014 re-election campaign. 
In the end, he settled with the Arizona Citizens Clean Election Commission and paid a $10,000 fine, but Horne was not forced to admit guilt as part of the settlement. 
In the late 1980s, there were allegations that former Gov. Evan Mecham channeled $80,000 from his inauguration fund to his car dealership.
An investigation into suspicions that the governor or state cabinet-level officials were using state resources for personal purposes would move through the Attorney General's office or a county attorney's office. Finally, anyone from the public could file a lawsuit against the governor or cabinet-level officials in superior court.</t>
  </si>
  <si>
    <t>Phone interview, Lee Coggliola, Disciplinary Counsel for the South Carolina Supreme Court, March 31, 2015
Phone Interview, Sarah Leverette, League of Women Voters, April 6, 2015
Phone interview, Rosalyn Frierson, director of S.C. Court Administration, April 16, 2015
Phone interview, Dusty Rhoades, Charleston attorney, June 29, 2015
Phone interview, Gedney Howe, Charleston attorney, April 21, 2015</t>
  </si>
  <si>
    <t>Lynn Marks, executive director, Pennsylvanians for Modern Courts, 17 March 2015, Philadelphia, Pa., interview by phone. 
New Ethics Code for Pennsylvania Judges Covers Nepotism, Other Conflicts, Adam Brandolph, Pittsburgh Tribune-Review, 8 January 2014, http://triblive.com/news/adminpage/5382046-74/judges-code-conduct#axzz3Uf0qZagQ
A Pennsylvania first: Voters will pick three for Supreme Court, Steve Esack and Peter Hall, Allentown Morning Call, 17 January 2015, http://www.mcall.com/news/nationworld/pennsylvania/mc-pa-supreme-court-candidates-20150117-story.html#page=1
In Stepping Down, McCaffery Moved to Save Pension, Avoid Ethics Inquiry, Craig R. McCoy and Dylan Purcell, Philadelphia Inquirer, 28 October 2014, http://articles.philly.com/2014-10-28/news/55525989_1_mccaffery-lawyer-lise-rapaport-ethics-investigation</t>
  </si>
  <si>
    <t>Interview with Ed Fitzpatrick, Providence Journal political columnist, Feb. 6, 2015, phone.
Interview with Stephen Erickson, retired Rhode Island District Court judge, Feb. 6, 2015, phone.
Interview with Craig Berke, Rhode Island courts communications director, Feb. 12, 2015 phone</t>
  </si>
  <si>
    <t>Kimberly A. Sarte, Assistant Director for Ongoing Oversight and Fiscal Analysis at the Joint Legislative Audit and Review Commission, 26 February 2015, interview by phone and email.
Neal Menkes, director of fiscal policy at the Virginia Municipal League, 27 February 2015, interview by phone.
Robley Jones, director of the office of government relations and research at the Virginia Education Association, Richmond, Va., 5 March 2015, interview by phone.
Staff Assignments, House Appropriations Committee, accessed 21 February 2015. http://hac.state.va.us/staff/staffassignments.htm
About, Senate Finance Committee, accessed 21 February 2015. http://sfc.virginia.gov/about.shtml
JLARC section of the 2014-16 budget, Legislative Information System, http://lis.virginia.gov/cgi-bin/legp604.exe?142+bud+61-30+pdf.</t>
  </si>
  <si>
    <t xml:space="preserve">Susan Isaacs, executive director of the Commission on Judicial Fitness and Disability. Interviewed by phone March 2, 2015.
Gordon Mallon, defense attorney, Feb. 5, 2015,  interviewed by phone. 
Josh Marquis, District Attorney for Clatsop County, March 17, 2014, answered questions via email. </t>
  </si>
  <si>
    <t>Richard Ramsey, operating budget coordinator for Senate Ways and Means Committee phone interview 3/11/2015;
Tom Jensen, administrator for Legislative Evaluation &amp; Accountability Program (LEAP) Committee email interview 3/4/2015;
Michael Mann, managing consultant LEAP, email 3/5/2015</t>
  </si>
  <si>
    <t>Tulsa County District Court Judge Dana Kuehn, in-person interview 2/3/15, 2 p.m. 
Oklahoma civil rights/defense attorney Scott Graham (now a federal public defender in the Oklahoma Northern and Eastern Districts), phone interview 2/4/15,11 a.m. 
Oklahoma Bar Association website 
http://www.okbar.org/public/Courts/CouncilonJudicialComplaints.aspx</t>
  </si>
  <si>
    <t>Stephen Klein, Chief Fiscal Officer, personal Interview Jan. 29, 2015.
Finance and Mgt. Commissioner James Reardon, personal interview Feb. 4, 2015.
Jack Hoffman, senior policy analyst Public Assets Institute personal interview Jan. 29, 2015.
Joint Fiscal Office website, accessed April 17, 2015. 
http://www.leg.state.vt.us/jfo/contact_us.aspx</t>
  </si>
  <si>
    <t>Although there have been no reported findings of legislators using state resources for personal purposes within the past few years, there have been a few complaints of legislators allegedly abusing their position. Sen. Wally Horn, D-Cedar Rapids, said that some years the Senate Ethics Committee, which he currently chairs, has no complaints, and some years it will have "one, or two, or three."
Senator Kent Sorenson, of Milo, Iowa, faced an ethics investigation by the committee due to allegations he violated an Iowa Senate ethics rule by accepting payments while working as the Iowa chairman of former U.S. Rep. Michele Bachmann's presidential campaign and from the campaign of U.S. Rep. Ron Paul when he shifted allegiances days before the Iowa caucuses. The rule attempts to prevent campaigns from buying the favor of influential legislators. Sorenson resigned after a report to the ethics committee found he did receive money from the campaigns.
In another case, a candidate for the Iowa Senate attempted to get out of an arrest on suspicion of drunken driving by mentioning his candidacy and his planned legislative work in support of  police officers and arguing that the arrest would hurt his chance. The charges stuck but he still won the race and currently serves in the Iowa Senate.</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</si>
  <si>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State Auditor budget information, The Compendium of Budget Information, http://le.utah.gov/lfa/reports/cobi2015/agcy_090.htm#financialsTab, Accessed June 11, 2015.
State Treasurer budget information, The Compendium of Budget Information, http://le.utah.gov/lfa/reports/cobi2015/agcy_050.htm#financialsTab. Accessed June 11, 2015.
Legislative Fiscal Analyst budget Information, The Compendium of Budget Information, http://le.utah.gov/lfa/reports/cobi2015/LI_AEA.htm#financialsTab, Accessed June 11, 2015.
Legislative Auditor General budget information, The Compendium of Budget Information, http://le.utah.gov/lfa/reports/cobi2015/LI_AFA.htm#financialsTab, Accessed June 11, 2015. 
Utah State Auditor staff, http://auditor.utah.gov/about-us/directory/, accessed June 15, 2015. 
Office of the Legislative Fiscal Analyst - Who's Who, http://le.utah.gov/lfa/lfawho.htm, accessed June 15, 2015. 
Auditor General’s Staff, http://le.utah.gov/audit/staff.pdf, accessed June 15, 2015.</t>
  </si>
  <si>
    <t xml:space="preserve">It is not common in Alabama for the governor or cabinet members to use state resources for personal purposes, and there are no documented cases during the study period. Use of state resources for personal purposes has been rare at least since then-Gov. Guy Hunt was accused of using the state plane to fly around the state to preaching appointments, during which he accepted money from the congregations. That was in 1991. 
As a matter of fact, most of the corruption allegations and cases made in Alabama in the past decade, and even before that, have involved charges that officials used their position for personal gain. </t>
  </si>
  <si>
    <t>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Nexis/Google searches in February and early May 2015 for Ohio judges using public compensation for personal use 
Tracie Hunter in court Wednesday on new charge, Kimball Perry, Cincinnati Enquirer, March 25, 2015: http://www.cincinnati.com/story/news/2015/03/24/judge-tracie-hunter-back-court-criminal-case/70385924/
Former Akron judge facing scrutiny over sexual affair, car loan, spent cash, Phil Trexler, Akron Beacon Journal, June 11, 2014: http://www.ohio.com/news/break-news/former-akron-judge-facing-scrutiny-over-sexual-affair-car-loan-spent-cash-1.495070
Annual report, 2013, Board of Commissioners on Grievances &amp; Discipline, Page 11: http://www.supremecourt.ohio.gov/Publications/BOC/2013annualRep.pdf 
Annual report, 2014, Board of Professional Conduct, Page 10: http://www.supremecourt.ohio.gov/Publications/BOC/2014annualRep.pdf</t>
  </si>
  <si>
    <t>Serious incidents of lawmakers using state property for personal use have not been revealed since 2013, yet there are persistent instances brought up by the media and sometimes the public of lawmakers making questionable decisions in using state resources available to them. 
 Niki Kelly, Statehouse reporter for The Fort Wayne Journal-Gazette, said she hasn't heard of any serious transgressions of legislators misusing state resources for personal purposes in the last few years. Occasionally, though, she has heard of complaints that lawmakers use their state-paid mailings for more political or personal reasons than to discuss state legislative issues. 
 State lawmakers have been criticized, too, for out-of-state travel that amounted to $216,506 during a 26-month period ending in October 2014. Most of the money, according to an Indianapolis Star review of lawmakers' travel (review based on the records of the Legislative Services Agency), was spent on government and legislative conferences, including those of a powerful and controversial conservative policy group, the American Legislative Exchange Council. Indiana lawmakers spent $50,464 to travel to ALEC events, more than was spent on conferences of any other organization. One lawmaker went on a week-long trip to Anchorage, Alaska, for a National Council of State Governments conference and used a $300-a-night room. Another lawmaker took a trip to an event honoring the Indiana Fever at the White House. House and Senate leaders allow members to go on one fully paid educational trip a year, but the nature and cost of the trips, financed at a time when state budget cuts were made, drew questions from groups like Common Cause-Indiana. 
 Legislators using public office for personal gain has actually diminished greatly, compared to the corruption that occurred in the 70s and 80s when it was routine to find senators taking bribes from the public, citing two former Senate leaders, says Ray Scheele, political science professor and co-director of the Bowen Center for Public Affairs at Ball State University. 
 "No, it's not frequent now, the houses in the legislature have been clean in that sense for quite a long time," said Scheele.</t>
  </si>
  <si>
    <t>Phone interview Feb. 27, 2015, with Chris Heagarty, director, NC Judicial Standards Commission. 
Phone interview Feb. 25, with Kim Crouch, director of governmental affairs for the NC State Bar Association. 
Phone interview Feb. 28, 2015 with Bob Hall, executive director of Democracy North Carolina.</t>
  </si>
  <si>
    <t>Eva DeLuna Castro, budget analyst, Center for Public Policy Priorities.  Telephone interview, Jan. 21, 2015.
R. J. DeSilva, communications officer, Legislative Budget Board, telephone interview, May 8,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Legislative Budget Board, accessed April 24, 2015
http://www.lbb.state.tx.us/history.aspx</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</si>
  <si>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t>
  </si>
  <si>
    <t>A 100 score is earned if there are no documented cases of the governor and state cabinet officials using state resources for personal purposes. 
A 50 score is earned if there have been two or less documented cases of serious transgressions.
A 0 score is earned if there have been more than five documented cases of serious transgressions.</t>
  </si>
  <si>
    <t>Phone interview with Mike Dedmon, assistant director of the Division of Budget, on Feb. 19, 2015. 
Interview with Jim White, former executive director of the Fiscal Review Committee, on Jan. 6, 2015 at Rock Bottom Restaurant &amp; Brewery. 
Fiscal Review Committee page on the Tennessee General Assembly website, accessed May 5, 2015 
http://www.capitol.tn.gov/joint/committees/fiscal-review/
Video of Jan. 26, 2015 Fiscal Review meeting showing lawmakers questioning executive branch members about the costs of state contracts, accessed May 5, 2015 http://tnga.granicus.com/MediaPlayer.php?view_id=314&amp;clip_id=9842
Video of House budget hearing on March 27, 2014, accessed May 5, 2015
http://tnga.granicus.com/MediaPlayer.php?view_id=217&amp;clip_id=9213
Office of Legislative Budget Analysis web page on General Assembly website, accessed May 5, 2015
http://www.capitol.tn.gov/joint/staff/budget-analysis/
Associated Press story “State funding board to take up revenue projections” that was published on the Washington Times website on Dec. 11, 2014. Note: The story mentions that the board will reconvene to get a consensus with economists on revenue projections for the remainder of the current fiscal year. http://www.washingtontimes.com/news/2014/dec/11/state-funding-board-to-take-up-revenue-projections/</t>
  </si>
  <si>
    <t>Richard Rifkin, New York State Bar Association, Special Counsel, Feb. 4, 2015, New York, phone
Determination in the case of Mary Brigantti-Hughes, Commission on Judicial Conduct, Dec. 17, 2013, http://www.scjc.state.ny.us/Determinations/B/Brigantti-Hughes.Mary.2013.12.17.DET.pdf ; 
Commission Decisions, Commission on Judicial Conduct, accessed March 31, 2015, http://www.scjc.state.ny.us/Determinations/chronological.htm ;</t>
  </si>
  <si>
    <t xml:space="preserve">The Legislative Ethics Commission oversees allegations of misconduct by state legislators. 
A review of both the legislative Inspector General and Legislative Ethics Commission shows no cases of legislator misconduct during the study period. There is, however, one documented case of an assistant to a state legislator using public resources for personal reasons. 
In 2013, Teresa Jones, the legislative assistant to Senator Jacqueline Collins, was a candidate for a local school board election. She was found to have used her state-owned computer to request a list of schools within the school district she was campaigning in. 
There have been no further founded cases as reported by the Legislative Ethics Commission during the period of study.  </t>
  </si>
  <si>
    <t>Jim White, legislator and member of Joint Appropriations Committee, 17 April 2015, phone interview.
Budgeting for '16, Bob Mercer, Yankton Press and Dakotan, 16 March 2015, http://tearsheets.yankton.net/march15/031615/031615_YKPD_A3.pdf.
South Dakota lawmakers finalize $4.3 billion state budget, The Associated Press, Rapid City Journal, 14 March 2015, http://rapidcityjournal.com/news/south-dakota-lawmakers-finalize-billion-state-budget/article_753bb9f9-95e7-52dc-a448-36d580244570.html.</t>
  </si>
  <si>
    <t>Rutgers Law School professor, Kathy Flicker, a former state and county prosecutor, 2/18/15 in-person interview. 
ABC news reporter Josh Margolin, former NJ statehouse reporter, 2/8/15 phone interview. 
Clerk says fix was in on judge's cases; judge calls allegations 'baseless' By Justin Zaremba | NJ Advance Media for NJ.com on February 18, 2015: http://www.nj.com/morris/index.ssf/2015/02/judge_says_ex-clerks_lawsuit_alleging_discriminati.html</t>
  </si>
  <si>
    <t>Rachel Higgins, New Mexico Trial Lawyers Association, director, 4 May 2015, via phone.
Ruth M. Schifani, New Mexico Judicial Standards Commission, member, 4 May 2015, via phone.
Leo M. Romero, New Mexico School of Law, emeritus professor of law, 4 May 2015, via phone.</t>
  </si>
  <si>
    <t>Scott MacKay, Rhode Island Public Radio political reporter, Interview, Feb. 21, 2015, in person.
Ted Nesi, reporter, WPRI television, Interview, Feb. 25, 2015, phone.
Ed Fitzpatrick, Providence Journal political columnist, Interview, Feb. 6, 2015, phone.
Larry Berman, spokesman for House Speaker Nicholas Mattiello, Interview, March 5, 2015, Interview.
Rhode Island DCYF director asking for $13.8M in additional funding, by Lynn Arditi, Providence Journal, Nov. 17, 2014. http://www.providencejournal.com/news/government/20141117-rhode-island-dcyf-director-asking-for-13.8m-in-additional-funding.ece</t>
  </si>
  <si>
    <t>Phone interview, Les Boles, Budget Development Director, S.C. Revenue and Fiscal Affairs Office, April 2, 2015
Phone interview, Brenda Hart, Interim Director of the S.C. Budget Office, Msrch 31, 2015
Phone interview, John Ruoff, lobbyist, The Ruoff Group, March 25, 2015</t>
  </si>
  <si>
    <t>Robert Wilson, New Hampshire Judicial Conduct Committee, chairman, Jan. 27, 2015, Lowell, Mass., phone 
Annmarie Timmins, Concord Monitor, courts and state house reporter 1994-2014 (approximately), Feb. 6, 2015, Lowell, Mass., phone
New Hampshire Judicial Conduct Committee Annual Report 2013, accessed April 15, 2015
http://www.courts.state.nh.us/committees/judconductcomm/reports/annualreport2013.pdf</t>
  </si>
  <si>
    <t>There have been no recent documented instances of legislators using state resources for personal or private purposes. None have been reported on in the news media during the study period, nor could reporters, legislative officials, political watchers or others interviewed for this project recall hearing of any. That may be in part because Idaho’s part-time Legislature has little access to public resources it could abuse; there are no state-provided cars or gas cards, for example. Legislators must document and submit their reimbursable expenses incurred using their own vehicles. There have been occasional questions about use of state email for political purposes, but not for personal gain.
 There was a notorious case in 2005 in which a state senator proposed legislation to allow certain stores to sell liquor even if they're close to a school; Noble didn't mention that the bill was designed to help his own convenience store, Jacksmart in Melba, which was directly across the street from an elementary school. Suspicious senators rejected the bill; an Idaho Statesman reporter subsequently disclosed what was behind it, even pacing off the distance from Noble's store to the school. A Senate Ethics Committee convened, to which Noble lied; then, on the eve of what would have been a historic vote to eject him from the Senate, he resigned.</t>
  </si>
  <si>
    <t>Phone interview 1/23/14 with Michael Sommermeyer, PIO, Nevada Supreme Court.
Interview 1/19/15 with Sandi Chereb, Las Vegas Review-Journal political reporter, Carson City.
Phone interview with 1/22/15 with Janette Bloom, retired chief clerk, Nevada Supreme Court.
Phone interview 2/4/15 with Doug Jones, former chairman, Nevada Judicial Discipline Commission</t>
  </si>
  <si>
    <t>Terry Madonna, director, Franklin and Marshall College's Center for Politics &amp; Public Affairs, 23 April 2015, interview by phone.
Mike Wood, research director, Pennsylvania Budget and Policy Center, Harrisburg, Pa., 24 April 2015, interview by email. 
Budget rhetoric heats up in Harrisburg, Steve Esack, Allentown Morning Call, Harrisburg, Pa., 8 April 2015, 
http://www.mcall.com/news/nationworld/pennsylvania/capitol-ideas/mc-harrisburg-budget-season-gets-off-to-a-bang-20150408-story.html#page=1
Legislature big winner in Gov. Tom Wolf's budget proposal, Steve Esack, Allentown Mornign Call, Harrisburg, Pa., 13 March 2015, http://www.mcall.com/news/nationworld/pennsylvania/mc-pa-wolf-legislature-budget-20150313-story.html</t>
  </si>
  <si>
    <t>Frank Daley, executive director, Nebraska Accountability and Disclosure Commission, phone interview, March 9, 2015
Gavin Geis, executive director, Common Cause Nebraska, in-person interview, The Mill, March 11, 2015
Vince Powers, Lincoln trial attorney, phone interview, March 16, 2015</t>
  </si>
  <si>
    <t>Jim Smith, administrator, Supreme Court Commission on the Retirement, Removal and Discipline of Judges, St. Louis, Missouri, 8 April 2015 &amp; 21 April 2015, interview by email.
Mark Morris, retired courts reporter for the Kansas City Star, Liberty, Missouri, 24 April 2015, interview by phone.Statistical Information, Commission on Retirement, Removal and Discipline of Judges, received in response to request 8 April 2015.
Robert Patrick, “St. Louis court clerk who acted as judge pleads guilty of unrelated charges,” St. Louis Post-Dispatch, 21 January 2014, http://www.stltoday.com/news/local/crime-and-courts/st-louis-court-clerk-who-acted-as-judge-pleads-guilty/article_f2757ca4-d1a5-520b-8555-f3f66ecfb019.html
Tony Rizzo, “Former Jackson County court administrator admits embezzlement,” Kansas City Star, 21 November 2013, http://www.kansascity.com/news/local/article332269/Former-Jackson-County-court-administrator-admits-embezzlement.html
Jennifer Mann, “St. Louis court clerk charged with misdemeanor,” St. Louis Post-Dispatch, http://www.stltoday.com/news/local/crime-and-courts/st-louis-court-clerk-charged-with-misdemeanor/article_3476535c-7e99-11e1-ba8e-0019bb30f31a.html</t>
  </si>
  <si>
    <t>Hon. Blair Jones, Judicial Standards Commission, Chairman, 10 February 2015, Columbus, Montana, email
Jim Nelson, Retired Montana Supreme Court Justice, 6 February 2015, Helena, Montana, telephone.
Charles S. Johnson, Lee Newspapers State Bureau, Bureau Chief, 5 February 2015, Helena, Montana, telephone</t>
  </si>
  <si>
    <t>The Hawaii Ethics Commission received complaints from some state legislators that other legislators were misusing their $7,500 annual legislative allowance by spending money for personal use. Among the purchases were excessive food and beverage charges, contributions to charity, birthday celebrations for legislators and staff, farewell lunches and lei for staff, staff appreciation meals, flowers to welcome new legislators, and condolence flowers for staff. In addition, there were several reimbursements from legislative allowances for dry cleaning expenses, employee and legislator’s monthly parking, and monthly bus passes purchased for employees. After being told by House and Senate leadership that the responsibility for monitoring legislative allowances rests with the legislative leadership, the commission issued guidelines, but did not pursue its investigation.
 It's not known how many cases of misuse of legislative allowances have occurred since January 2013. Correspondence and minutes from the Ethics Commission do not state the number of occurrences. The Legislative leadership has refused to share the number of documented cases or complaints with the Ethics Commission.</t>
  </si>
  <si>
    <t xml:space="preserve">A person, the definition of which under Delaware includes a corporation, may contribute $1,200 to a statewide candidate committee during an election period, and $600 to a candidate not running statewide. For a candidate facing a primary election, an election period ends the day of the primary election and begins the following day for purposes of campaign contributions. § 8010
A person, including a corporation, may give $20,000 to a party during an election period. § 8011
The definition of a person under campaign finance law "includes any individual, corporation, company, incorporated or unincorporated association, general or limited partnership, society, joint stock company, and any other organization or institution of any nature." § 8002 </t>
  </si>
  <si>
    <t>Beau Berentson , Director of Communications and Public Affairs, Court Information Office, State Court Administration, Minnesota Judicial Branch, 15 April 2015, St. Paul, Minnesota, phone interview. 
Peter Knapp, Co-Director of Clinics, William Mitchell College of Law, 11 March 2015, St. Paul, Minnesota, phone interview
Thomas Vasaly, Board on Judicial Standards, Executive Secretary, 5 March 2015, St. Paul, Minnesota, email interview</t>
  </si>
  <si>
    <t>Exceptions apply, most notably involving information that can be claimed to be a trade secret, but law provides that any records "of or belonging to" the state are defined as public records. Both the Attorney General's office and public information lawyers agree this language covers private-sector information as related to government contracts.
 Case law in Nebraska has found that materials in a private party’s possession are public records if several requirements are met. Those requirements include: (1) the public body contracted with the private party to carry out government function; (2) the private party prepared the records under the public body’s delegation of authority; (3) the public body was entitled to possess the materials to monitor the private party’s performance; and (4) the records are used to make a decision affecting public interest.</t>
  </si>
  <si>
    <t>Darlene Ballard, Mississippi Commission on Judicial Performance, Executive Director, April 16 2015, Jackson, Mississippi, email interview.
Mississippi Commission on Judicial Performance v. Joe Dale Walker. http://courts.ms.gov/Images/Orders/dc00001_live.SCT.14.JP.5.7198.0.pdf
Mississippi Commission on Judicial Performance Reported Cases
http://www.judicialperformance.ms.gov/Pages/Reported-Commission-Cases.aspx
Mississippi Commission on Judicial Performance v. Bruce Smith. http://caselaw.findlaw.com/ms-supreme-court/1625502.html</t>
  </si>
  <si>
    <t>There were no reported cases of legislators using state resources for personal purposes during 2013 and 2014.
 The state legislature, however, is exempt from open records requirements, therefore the public is unable to access their personal records. “We don't have access to what they spend their money on, we just don't know,” says WSBTV Capitol Reporter Lori Geary.</t>
  </si>
  <si>
    <t>There is no statute that is explicit about a right to private sector information. However, private sector information falls under Montana's broad constitutional right to examine documents "of all public bodies," with the demands of individual privacy being the only exception in the Constitution.
Additionally, case law has favored releasing information about private sector dealings with government entities. Great Falls Tribune v. Day established that bid proposals from a private corporation can not remain sealed when citizens request that information. The Montana Supreme Court has also established that the Montana Constitution does not provide corporations the privacy exemptions afforded to individuals. Montana statute does protect trade secrets (Montana Code Annotated, Title II, chapter 6, part 1, section 2).
Montana public records law, title 2, chapter 6, part 1 gives citizens "the right to inspect and take a copy of any public writings of this state." Exceptions include cases of individual privacy, public safety, burial records, library records, trade secrets, and matters affecting public health and safety. The only thing that could be called a mechanism in the law is that the requester asks the person holding the records for the records. But there's no point person, clearinghouse, or centralized person to ask if you are having trouble getting the records.</t>
  </si>
  <si>
    <t>The definition of a public record in chapter 610 of the Missouri Revised Statutes includes “records created or maintained by private contractors under an agreement with a public governmental body or on behalf of a public governmental body.” Exceptions for trade secrets under the Missouri Uniform Trade Secrets Act, chapter 417 sections 450 through 467, are permitted per a 2005 case in the Western District Court of Appeals, American Family Mutual Insurance Co. v. Missouri Department of Insurance.
In 2002, Missouri's Western District Court of Appeals ruled in Stewart v. Williams Communications, Inc. that a utility company that possessed eminent domain power was not a public governmental body subject to the Sunshine Law because it was a private, for-profit corporation without the power to formulate public policy, make rules, or tax.</t>
  </si>
  <si>
    <t xml:space="preserve">Title 25, Chapter 1, Section 113 of the Mississippi Code; Public Officers; General Provisions; Public employment of persons convicted of embezzlement of public funds prohibited
https://law.resource.org/pub/us/code/ms/ms.scan/gov.law.ms.07.s.2013.pdf
MSPB Policy and Procedures Manual, 2014, 4.14-C; Employment Authorization; Hiring Prohibition
http://www.mspb.ms.gov/media/31815/7.1.14%20mspb%20policy%20and%20procedures%20manual.pdf
Senate Bill 2547, Mississippi Legislature; TO PROHIBIT FUTURE HIRING OR CONTINUED EMPLOYMENT OF A CONVICTED EMBEZZLER FOR A GOVERNMENT JOB
http://billstatus.ls.state.ms.us/documents/2014/html/SB/2500-2599/SB2547SG.htm
---
Peer Reviewer Sources:
 "Corrupt Officials still get off easy," Aug. 15, 2013, The Clarion-Ledger http://archive.clarionledger.com/article/20130303/COL0601/303030044   </t>
  </si>
  <si>
    <t>Mississippi has no law indicating a citizen's right to access private sector information nor a law requiring private companies to comply with a third party's records request. While the Public Records Act does address information furnished by third parties in Section 25-61-9, which outlines exemptions to the act such as when the records include trade secrets, the law only applies to records in the possession of public bodies. 
Mississippi has no law which mandates that procurement records of private sector companies be public when they are in the possession of the private company. When they are in the possession of a government agency, they are subject to Mississippi's Public Records Act and will be public unless the private company declares them confidential and holds them under protective order (25-61-9). Thus, a citizen cannot access information *from* the company through FOIA. If the desired information is in the possession of the governmental agency, it is subject to FOIA unless the agency can prove it constitutes a trade secret.</t>
  </si>
  <si>
    <t>Minnesota Statutes Chapter 43A.39 Subd. 2 https://www.revisor.leg.state.mn.us/statutes/?id=43A&amp;view=chapter#stat.43A.39
Minnesota Statute Chapter 609, Section 609.42, 2014 https://www.revisor.leg.state.mn.us/statutes/?id=609.42</t>
  </si>
  <si>
    <t xml:space="preserve">There are no documented cases of legislators using state resources for personal purposes during the time period in question. A copy of all disciplinary measures taken by the Florida Commission on Ethics during the time period of study included no cases involving a misuse of state resources by legislators. 
Political scientist Carol Weissert and journalist Steve Bousquet who observe this space closely, were unable to recall any such cases. </t>
  </si>
  <si>
    <t>Virginia Retirement System requires disclosures on the part of potential investment managers before entering into a contract with them. The disclosures require the management firm to disclose any placement agent, the agent's services and compensation, regulatory body registration and whether any VRS board members or employees suggested the agent.
Kimberly Sarte, assistant director for ongoing oversight and fiscal analysis at the Joint Legislative Audit and Review Commission, said that VRS has required fee disclosure requirements since 2009. “VRS also requires investment managers and placement agents to disclose any relationships that could be construed as a conflict of interest regarding VRS,” she said.
"All VRS external managers are required to disclose the use of any placement agents and any relationships with current or prior VRS officials or employees that could be construed as an actual or perceived conflict of interest," said Jeanne Chenault, director of public relations for VRS. "Those disclosures are not available to the public."</t>
  </si>
  <si>
    <t>Interview, John Marra, counsel general for the Massachusetts Division of Human Resources, Boston, Jan. 20, 2015, by telephone
Massachusetts Conflict of Interest Laws, Chapter 268A, Section 25 and Section 26
http://www.mass.gov/ethics/laws-and-regulations/conflict-of-interest-law.html
Massachusetts Civil Service Law – Chapter31, Section 2 , 
http://malegislature.gov/Laws/GeneralLaws/PartI/TitleIV/Chapter31
Massachusetts Conduct of Public Officials and Employees law, Chapter 2,  section 68A
http://malegislature.gov/Laws/GeneralLaws/PartIV/TitleI/Chapter268A</t>
  </si>
  <si>
    <t>Maine Revised Statutes Title 21-A, Chapter 14, 1124, 2003. http://legislature.maine.gov/statutes/21-A/title21-Asec1124.html
Maine Revised Statutes Title 3, Chapter 15, 320, 1975. http://legislature.maine.gov/statutes/3/title3sec320.html</t>
  </si>
  <si>
    <t>Civil Service Rule 3-2.2
Civil Service Regulation 3.06</t>
  </si>
  <si>
    <t>The state does not use placement agent(s). There is no policy or statute that prohibits the use of agents, but practice and the independent structure of the system has favored the current system of internal decision making. An external investment company is contracted to provide advice on possible funds for investments, but retirement system employees make all final decisions after evaluating possible options provided from the firm.</t>
  </si>
  <si>
    <t>On the one hand, there is no law in Vermont requiring such registrations, but more importantly, Vermont does not employ or engage with placement agents in practice, thus there are no registrations.</t>
  </si>
  <si>
    <t>Lobbyist Disclosure and Regulation Act, Utah Code 36-11, Amended by Chapter 325, 2010 General Session, http://le.utah.gov/xcode/Title36/Chapter11/36-11.html?v=C36-11_1800010118000101. 
Corroborated by: 
 Justin Lee, deputy director of elections, Lt. Governor's Office, in-person interview on March 24, 2015, Salt Lake City.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</si>
  <si>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House Bill 1, General Appropriations for Fiscal Year 2015, passed 2014
http://www.legis.la.gov/Legis/ViewDocument.aspx?d=915624 
House Bill 801, Ancillary Appropriations for Fiscal Year 2016, pending
http://www.legis.la.gov/legis/ViewDocument.aspx?d=949611</t>
  </si>
  <si>
    <t>VSA, Title 2, Ch. 11, section 261 (9) (A) - Registration of Lobbyists (1980). 
 http://legislature.vermont.gov/statutes/section/02/011/00261
 Sec. State Jim Condos, personal interview, Jan. 6, 2015.
 Kevin Ellis Lobbyist, personal interview, Jan. 15, 2015.</t>
  </si>
  <si>
    <t>No such law exists.
State Civil Service Rule 12.5, accessed April 13, 2015 
http://www.civilservice.louisiana.gov/CSRules/Chapter12.aspx 
Louisiana Revised Statutes 42:1266. Required education; certain unclassified officials and employees, passed 2009, effective July 1, 2010
http://www.legis.la.gov/Legis/law.aspx?d=671480</t>
  </si>
  <si>
    <t>Comprehensive Governmental Ethics Reform Act, 2006, Tenn. Code Ann. § 3-6-301(17), (7)
 http://search.mleesmith.com/tca/03-06-0301.html
 Comprehensive Governmental Ethics Reform Act, 2006, Tenn. Code Ann. § 3-6-307
 http://search.mleesmith.com/tca/03-06-0307.html</t>
  </si>
  <si>
    <t>Texas Government Code, Title 3. Legislative Branch, Subtitle A (Legislature), Chapter 305 (Registration of Lobbyists, Effective as amended, Sept. 1, 2009.
http://www.statutes.legis.state.tx.us/Docs/GV/htm/GV.305.htm 
Texas Ethics Commission, Lobby Guide, Accessed Feb. 23, 2015
http://www.ethics.state.tx.us/guides/lobby_guide.pdf</t>
  </si>
  <si>
    <t xml:space="preserve">Sharmila Kassam, deputy chief investment officer for the Employees Retirement System of Texas, said placement agents have to register with the U.S. Securities and Exchange Commission and some may be required to register as lobbyists with the Texas Ethics Commission.   
Investment managers who deal with the pension fund are also required to provide information about placement agents with the ERS, she said. The ERS policy requires that a copy of the placement agent's registration must be delivered to the ERS along with required disclosures. Those who are registered as lobbyists must present copies of their registration and placement agents must certify that they are in compliance with applicable state and federal laws regulating lobbyists.  </t>
  </si>
  <si>
    <t>No such law exists. 
Confirmed with Asst. Atty. General Clifton Gray, telephone, 4/27/15 he is an attorney/advisor on civil services matters to the Office of Budget and Management
Also email from Sue Esty, legislative director, AFSCME Council 3 Maryland, email 4/27/15 via AFSCME spokesman Jeff Pittman</t>
  </si>
  <si>
    <t xml:space="preserve">Kentucky Revised Statutes Chapter 11A, Section 60, 2009 http://www.lrc.ky.gov/Statutes/statute.aspx?id=598
Kentucky Revised Statutes Chapter 11A, Section 70, 1992 http://www.lrc.ky.gov/Statutes/statute.aspx?id=599, accessed 7 February 2015.
Kentucky Revised Statutes, Chapter 6, Subsection 651, 1996, http://www.lrc.ky.gov/Statutes/statute.aspx?id=344, accessed 7 February 2015.
Kentucky Revised Statutes, Chapter 6, Subsection 661, 1993, http://www.lrc.ky.gov/Statutes/statute.aspx?id=348, accessed 7 February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
Jimmy Shaffer, Kentucky Judicial Conduct Commission, executive secretary, 2 February 2015, Frankfort, Kentucky, email interview. 
Kentucky Supreme Court Rules 4.000, 2014, https://govt.westlaw.com/kyrules/Document/N9EE05A60A91D11DA8F5EE32367A250AE?viewType=FullText&amp;originationContext=documenttoc&amp;transitionType=CategoryPageItem&amp;contextData=%28sc.Default%29, accessed 6 February 2015. </t>
  </si>
  <si>
    <t>Officials involved with the management of the South Dakota Investment Council and South Dakota Retirement System say placement agents are typically not used; therefore, they do not see a need for any laws or policies related to placement agents, and placement agents are not required to register. Placement agents are not banned by either law or policy; they are just not used often in the regular course of business, because most of the Investment Council’s work is handled in-house.</t>
  </si>
  <si>
    <t>South Dakota Codified Laws, Title 2, Chapter 12, “Lobbyists,” Section 1, adopted 1939, last amended 1991, http://legis.sd.gov/Statutes/Codified_Laws/DisplayStatute.aspx?Type=Statute&amp;Statute=2-12-1.</t>
  </si>
  <si>
    <t>In law, the leadership of the entity/ies mandated to monitor state elections is protected from political interference.</t>
  </si>
  <si>
    <t>S.C. Code 2-17-10, subsection 13 (h)
http://www.scstatehouse.gov/code/t02c017.php
 SC Code 2-17-20
http://www.scstatehouse.gov/code/t02c017.php</t>
  </si>
  <si>
    <t>Kentucky Revised Statutes Chapter 61, Section 10, 1942, http://www.lrc.ky.gov/Statutes/statute.aspx?id=22870, accessed 18 February 2015. 
Kentucky Revised Statutes Chapter 61, Section 40, 1942, http://www.lrc.ky.gov/Statutes/statute.aspx?id=22876, accessed 18 February 2015. 
Andy Crocker, Kentucky Personnel Board, general counsel, 16 February 2015, Frankfort, Kentucky, phone interview. 
John Schaaf, Kentucky Legislative Ethics Commission, general counsel, 18 February 2015, Frankfort, Kentucky, phone interview. 
Kentucky Constitution, Section 150, 1891, http://www.lrc.ky.gov/legresou/constitu/150.htm, accessed 18 February 2015. 
Kentucky Revised Statutes Chapter 18A, Section 990, 1982, 
http://www.lrc.ky.gov/Statutes/statute.aspx?id=20441, accessed 20 February 2015. 
Crystal Pryor Staley, Kentucky Personnel Cabinet, chief legislative affairs and public information officer, 12 February 2015, Frankfort, Kentucky, email interview. 
Thomas Stephens, private attorney and former general counsel of the Kentucky Personnel Cabinet, 13 February 2015, Lexington, Kentucky, email interview.</t>
  </si>
  <si>
    <t>The South Carolina Retirement System Investment Commission has a strict, hard and fast policy against the use of placement agents.
The commission "does not, by policy, in any way use placement agents to discover investment opportunities," according to Danny Varat, SCRSIC External Affairs Manager.
As SCRSIC Executive Director Mike Hitchcock explained, a placement agent is like a broker; not an employee of a fund but more like a free agent, trying to arrange a deal between buyer and seller.
“If they are able to do that, then they negotiate some type of fee back with the fund manager,” Hitchcock said.  “We don’t pay anyone like that to go solicit business on our behalf.”
Instead, the SCRSIC sources potential investments through Aon Hewitt, a well-known management consulting service. Executive Director Mike Hitchcock said that if the commission wanted to put money in a private equity fund, they would consult Aon Hewitt to find out which funds are available, and make a decision based on the fund’s performance.
They also have built relationships with other private equity firms, such as Apollo Global Management.
“Aon Hewitt is a fiduciary to the trust,” said Danny Varat. “That means they are legally obliged to act in our best interests alone. A placement agent usually will not have that relationship … Our consultant works solely for us, and owes us that duty.”
The only way a placement agent might be involved is if a particular fund used an agent to contact the commission. 
“The policy prohibits the Commission itself from retaining placement agents,” said Hitchcock. “The policy does not prohibit a fund from using a placement agent to contact us. But, if a placement agent is used by a fund, then the policy requires the placement agent letter to be done, and to be disclosed, and to make sure that we understand what the relationship back to the fund is and what the fee structure is going to be with them.”
Even that would be rare, he said.
“I don’t think we have a fund that we’ve invested in where we’ve used a placement agent…there might have been one or two in the history of the agency where a fund manager has used a placement agent, but the commission has never used a placement agent to go find a fund to invest in.”
“ The policy,” said Varat, “is the commission does not, shall not, cannot, may not use a placement agent. If outsiders seeking our business use a placement agent, then there is a policy for how to report that. We can’t stop them from doing that. But it is absolutely against the policy of this commission to use placement agents from within.”</t>
  </si>
  <si>
    <t>Iowa Code Chapter 602.1512  "Judicial Branch — Commission on judicial qualifications," Code of Iowa updated as of January 2015,
https://www.legis.iowa.gov/docs/code/2015/602.pdf
Iowa Code Chapter 602.2102  "Judicial Branch — Commission on judicial qualifications," Code of Iowa updated as of January 2015,
https://www.legis.iowa.gov/docs/code/2015/602.pdf
2014 Session Fiscal Report, 85th General Assembly, Fiscal Services Division, July 2014
https://www.legis.iowa.gov/docs/publications/FR/402045.pdf (Ethics and Campaign Disclosure Board on pages 41, 87, 105, 112)
Iowa Code Chapter 68B.31  "Government Ethics and Lobbying — Legislative ethics committee" Code of Iowa updated as of January 2015, https://www.legis.iowa.gov/docs/code/2015/68b.pdf</t>
  </si>
  <si>
    <t>K.S.A. 75-2940, Powers of director, 1941: http://www.ksrevisor.org/statutes/chapters/ch75/075_029_0040.html</t>
  </si>
  <si>
    <t>No such law exists.
25-4119a, Governmental Ethics Commission, 1974, http://ethics.ks.gov/statsandregs/25-4119a.html</t>
  </si>
  <si>
    <t>RI General Laws § 22-10, covering legislative lobbying and passed in 1988, can be found here:
http://webserver.rilin.state.ri.us/Statutes/TITLE22/22-10/INDEX.HTM 
RI General Laws § 42-139, covering executive branch lobbying and passed in 2004, can be found here: 
http://webserver.rilin.state.ri.us/Statutes/TITLE42/42-139/42-139-2.HTM</t>
  </si>
  <si>
    <t>Illinois Constitution, Section 2, Finance, 1970, http://www.ilga.gov/commission/lrb/con8.htm
Illinois compiled statutes, State Employees and Officials Ethics Act, 5 ILCS 430,  Sec. 20-10, August 18, 2009
http://www.ilga.gov/legislation/ilcs/ilcs4.asp?DocName=000504300HArt%2E+20&amp;ActID=2529&amp;ChapterID=2&amp;SeqStart=2900000&amp;SeqEnd=5200000
Illinois compiled statutes, State Employees and Officials Ethics Act, 5 ILCS 430, Sec. 25-5, August 18, 2009,  http://www.ilga.gov/legislation/ilcs/ilcs4.asp?DocName=000504300HArt%2E+20&amp;ActID=2529&amp;ChapterID=2&amp;SeqStart=2900000&amp;SeqEnd=5200000
Article 6 1970 Constitution of the State of Illinois, Section 15
http://www.ilga.gov/commission/lrb/con6.htm</t>
  </si>
  <si>
    <t>No such law exists.
Indiana budget bill, House Bill 1001: https://iga.in.gov/legislative/2015/bills/house/1001
Indiana budget bill, House Bill 1001, The Office of Inspector General and State ethics commission (page 20). https://iga.in.gov/static-documents/9/2/a/9/92a9275b/HB1001.03.COMS.pdf
Supreme Court Admission and Discipline Rule 25, Section 7; http://www.in.gov/judiciary/rules/ad_dis/index.html#_Toc279056614.
Indiana Code 2-3-1, compensation of legislators; http://iga.in.gov/legislative/laws/2014/ic/titles/002/.</t>
  </si>
  <si>
    <t>Iowa Administrative Code Chapter 54 "Recruitment, Application and Examination," Iowa Administrative Code updated as of January 2015,
https://www.legis.iowa.gov/docs/ACO/agency/01-07-2015.11.pdf</t>
  </si>
  <si>
    <t>Private sector information related to government contracts is considered public information in Minnesota. Individuals or business wanting to access private sector data must contact the government entity responsible for collecting and storing that information. There is no centralized entity or defined mechanism to do this. Rather it is up the each agency to comply with state data practices requirements as if they were a government entity.</t>
  </si>
  <si>
    <t>No such law exists. 
Operating expenses - O.C.O.G § 21-5-5 (2014)
http://www.ethics.ga.gov/wp-content/uploads/2011/08/2014-B%20GA%20Govt%20Transparency%20and%20Campaign%20Finance%20Act%20effective%20Januay%2031%202014%20INCORPORATING%20HB310%20and%20SB297%20FINAL.pdf
“GOP Senate leadership tosses Carter's attempt to form independent ethics commission”, Max Blau, Creative Loafing, January 24, 2014
http://clatl.com/freshloaf/archives/2014/01/24/gop-senate-leadership-tosses-carters-attempt-to-form-independent-ethic-commission
Rules of the Judicial Qualifications Commission, 2004. 
https://www.dropbox.com/s/vc8m6x4vnt8pas5/JUDICIAL%20QUALIFICATION%20COMMISSION%20-%2008_13_10.doc?dl=0</t>
  </si>
  <si>
    <t>Hawaii Revised Statutes, Title 7, Chapter 84, Section 35, Staff, 1972, http://www.capitol.hawaii.gov/hrscurrent/Vol02_Ch0046-0115/HRS0084/HRS_0084-0035.htm</t>
  </si>
  <si>
    <t>Idaho Constitution, Article 7, Section 13, Money, How Drawn From Treasury, 1889
http://legislature.idaho.gov/idstat/IC/ArtVIISect13.htm</t>
  </si>
  <si>
    <t xml:space="preserve">There are no documented instances in the study period of legislators using state resources for personal purposes. Though it's hardly clear that transgressions would be reported and investigated in a public manner. Delaware's General Assembly handles ethics complaints behind closed doors. And the Delaware Public Integrity Commission, which collects annual financial disclosure forms, does not audit disclosures or have jurisdiction over the ethical conduct of state lawmakers. </t>
  </si>
  <si>
    <t>The Massachusetts public records statute and ensuing regulations do grant a general right to private sector information, but they do not specifically provide for access to private sector information. The word “private” is completely absent from both the statute and the regulations. There are also numerous exemptions in the law allowing private entities to protect records from disclosure.  
For instance
- Financial information from government contractors are generally not accessible under the law, according to provisions in state procurements laws.  
- The same is true for some hospital or health care contracts between government facilities and a private vendor.   
- Private police departments, such as those operating at colleges and universities or hospitals, are exempt despite the fact they are licensed by the Massachusetts state police.   The fact that these contractors, private entities or government vendors are being paid for with public dollars does not affect their ability to withhold records under the law.   
- Energy suppliers doing business with the State Department of Public Utilities are also exempt from the law as are air pollution records if they relate to trade secrets.   
The Supervisor of Public Records has issued at least two bulletins addressing this point, but the last was in 1996. Those bulletins state that records do not become secret because they are shared with or created by a private vendor doing government work.   
“Therefore, in order to maximize efficiency, several municipalities have contracted with private companies to computerize and maintain various city and town records. . . . However, the records do not become the private property of the company. Moreover, the municipality cannot contract away its public records duties.” 
Massachusetts also has dozens of “quasi government agencies” that employ up to 6,000 people – but the public records status of those entities remains unclear.  In 2010, The Massachusetts Public Interest Group – MassPIRG – found that some government-funded entities, like the non-profit entity which runs some of the state zoos, the Commonwealth Zoo Corporation, did not even respond to a records request from MassPIRG.  
In June 2014, state-funded SWAT teams claimed because they were run by entities incorporated as non-profits under section 501 c 3 of the Internal Revenue Service, they were exempt from open access provisions.   Their claim came in a lawsuit filed by the American Civil Liberties Union seeking police records as part of a report on the rise in militarization of Massachusetts law enforcement.   
The state’s Open Meetings Law does not have a specific exemption for discussion and deliberation relating to private entities, though there is case law indicating courts have applied commercial principles, like trade secrets, when a citizen challenges access.</t>
  </si>
  <si>
    <t>Tom Rombach, president of State Bar of Michigan, phone interviews, April 12-13, 2015 
Rich Robinson, director of Michigan Campaign Finance Network, phone interview, March 11
Jules Olsman, State Bar board member, phone interview, April 14, 2015 
USA Today, "Troubling trend: When judges need disciplining," Dec. 7, 2014 http://www.usatoday.com/story/news/nation/2014/12/07/when-judges-need-disciplining/20053455/
---
Peer Reviewer Source: 
Annual report of the Michigan Judicial Tenure Commission, 2014; http://jtc.courts.mi.gov/downloads/website.AnnualReport2014.pdf</t>
  </si>
  <si>
    <t>No such law exists.
Fiscal Year 2015 Operating Budget, Senate Bill 255, http://1.usa.gov/1zzwfaS, Approved July 1, 2014</t>
  </si>
  <si>
    <t xml:space="preserve">NO such law exists. </t>
  </si>
  <si>
    <t>All sources accessed on Jan. 26, 2015
Interview, Michael E. Mone Sr., attorney, Boston, MA, January 23, 2015, by telephone and email
Interview, Joseph D. Steinfeld, attorney and former chair of the Commission on Judicial Conduct, Boston, MA, January 14, 2015, by telephone and email
Commission on Judicial Conduct Annual Report, 2013
http://www.mass.gov/cjc/2013AnnualReport.pdf
Supreme Judicial Court order of discipline against Superior Court Judge Ernest B. Murphy, Boston, MA, December 18, 2008
http://www.mass.gov/cjc/murphydecisionsjc.pdf</t>
  </si>
  <si>
    <t>Colorado constitution, Article XXIX, Ethics in Government, Section 5. Independent ethics commission, Amendment 41, 2006, (1): http://tornado.state.co.us/gov_dir/leg_dir/olls/constitution.htm#ARTICLE_XXIX_Section_5
Confirmed with Amy DeVan, executive director of the Colorado Independent Ethics Commission, during a Jan. 27, 2015, phone interview.
Confirmed with Luis Toro, director of Colorado Ethics Watch, a Denver-based nonprofit group that “has been actively monitoring the activities of the Colorado Independent Ethics Commission (“IEC”) since the IEC first met in 2008,” during a Jan. 26, 2105, phone interview.</t>
  </si>
  <si>
    <t>C.G.S., Title 51, Chap. 15a, Secs. 1-300(d) and 1-302(b), 2011. 
http://www.cga.ct.gov/current/pub/chap_015a.htm
Transcript of testimony of OSE director before the Government Administration and Elections Committee, March 4, 2015,  http://www.cga.ct.gov/2015/appdata/chr/2015APP00304-R001000-CHR.htm  (accessed May 31, 2015)</t>
  </si>
  <si>
    <t>A corporation or business may give to candidates or political parties, but only by creating a political (action) committee and contributing through that. Once the committee is created, there are limits on what it can give.
A business PAC may not contribute to a candidate in the state's Citizens' Election Program. The CEP gives a participating candidate public funds to finance an election campaign in exchange for the candidate's agreeing to contribution and spending limits and other requirements. 
A business PAC may, however, contribute to a candidate not participating in the CEP -- up to $375 to a candidate exploratory committee; $750 to a state House candidate; $1,500 to a candidate for the state Senate or for a Probate judge seat; $3,000 to a candidate for statewide office; and $5,000 to a gubernatorial candidate. If a candidate is in a primary, the business committee may be able to contribute twice -- once for the primary and then again for the general election. 
A business PAC may also contribute to state political party committees. There's a ceiling of $7,500 per year to the state central party committee, and $2,000 per year to a legislative caucus or leadership committee.</t>
  </si>
  <si>
    <t>John Mullen is the legislative advocate for the Oregon Law Center. He was interviewed by phone Feb. 11. 
Steve Buckstein is the co-founder and senior policy analyst at Cascade Policy Institute. He was interviewed by phone March 16.
Oregon State Legislature Budget Analyses by the Legislative Fiscal Office, https://www.oregonlegislature.gov/lfo/Pages/Budget-Analyses.aspx, accessed on March 16, 2015.</t>
  </si>
  <si>
    <t>Wayne Greene, editorial pages editor and former senior political writer, Tulsa World. In person interview, 2/20/15 3 p.m. 
John Estus, spokesman for the Office of Management and Enterprise Services, in-person interview, 2/27/15, 9:15 a.m. 
David Blatt, executive director Oklahoma Policy Institute, telephone interview, 2/21/15, 11:15 a.m. 
"Five Ways to Write a Better State Budget," Tulsa World article by Wayne Greene, 2/1/2015 
http://www.tulsaworld.com/opinion/waynegreene/wayne-greene-five-ways-to-write-a-better-state-budget/article_ee6814a7-7f77-5f05-b4cd-fd308c6d1ea8.html
"Oklahoma Treasurer says next year's budget bigger than this year's, contrary to previous explanations," Oklahoman newspaper article by Rick Green, 6/3/2014. 
http://newsok.com/oklahoma-treasurer-says-next-years-budget-bigger-than-this-years-contrary-to-previous-explanations/article/4880084</t>
  </si>
  <si>
    <t>Gary Kolb, executive secretary, Maryland Commission on Judicial Disabilities, email 4/29/15
Interview, Steve Lash, Daily Record, reporter, telephone interview, 3/30/15
Interview, Professor Amy Dillard, University of Baltimore Law School, by telephone 3/30/15, 
Commission on Judicial Disabilities, Recent Public Actions of the Commission, http://www.courts.state.md.us/cjd/publicactions.html accessed on 3/30/15</t>
  </si>
  <si>
    <t>The Political Reform Act of 1974, Government Code §83122, (1974)
http://leginfo.legislature.ca.gov/faces/codes_displaySection.xhtml?lawCode=GOV&amp;sectionNum=83122.
California Constitution, Art. VI, §18(l) (Amended 1994)
http://leginfo.legislature.ca.gov/faces/codes_displaySection.xhtml?lawCode=CONS&amp;sectionNum=SEC.%2018.&amp;article=VI</t>
  </si>
  <si>
    <t>Melissa Landry, executive director, Louisiana Lawsuit Abuse Watch, in-person interview, Jan. 20, 2015
Robert Scott, Public Affairs Research Council, in-person interview, Feb. 19, 2015
Kevin Kane,, Pelican Institute, in-person interview, Jan. 21, 2015 
Daryl Purpera, Louisiana Legislative Auditor, in-person interview, Feb. 19, 2015
New Orleans public paid $75,000 for judges' trips to beach resorts, mountain lodge, more,” by nola.com Oct. 8, 2014
http://www.nola.com/crime/index.ssf/2014/10/criminal_district_court_judici.html</t>
  </si>
  <si>
    <t>Arizona Revised Statutes, Title 38 Chapter 3 Article 8 - 519, Legislative ethics committees; membership; powers and duties; code of ethics, http://www.azleg.gov/ars/38/00519.htm
Arizona Constitution, Commission on Judicial Conduct, http://www.azleg.gov/Constitution.asp?Article=6.1
Arizona Revised Statutes, Title 38 Chapter 3 Article 8 - 507, Opinions of the attorney general, county attorneys, city or town attorneys and house and senate ethics committee, http://www.azleg.gov/ars/38/00507.htm
Laws current as of March 30, 2015.</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</si>
  <si>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</si>
  <si>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No such law exists.
Ark. Code 7-6-217, “Creation of Arkansas Ethics Commission,” 1990
http://law.justia.com/codes/arkansas/2012/title-7/chapter-6/subchapter-2/section-7-6-217/
Arkansas Constitution, Amendment 66, “Judicial Discipline and Disability Commission,” 1988.  
http://www.arkansas.gov/jddc/pdf/amendment_66.pdf</t>
  </si>
  <si>
    <t>Jimmy Shaffer, Kentucky Judicial Conduct Commission, executive secretary, 2 February 2015, Frankfort, Kentucky, email interview. 
Jason Nemes, Fultz Maddox Hovious &amp; Dickens, attorney and former chief of staff to the office of Chief Justice and director of tthe Administrative Office of the Courts, 6 February 2015, Louisville, Kentucky, phone interview. 
Michael Stevens, Isaacs &amp; Isaacs, attorney and publisher of Kentucky Court Report, 6 February 2015, Louisville, Kentucky, email interview. 
Public Actions, Kentucky Judicial Conduct Commission, no date, http://courts.ky.gov/commissionscommittees/JCC/Pages/publicinformation.aspx, accessed 6 February 2015.</t>
  </si>
  <si>
    <t>Public Officers and Employees, Alabama Title 36, Chapter 25, Section 29,  2011.
http://alisondb.legislature.state.al.us/alison/codeofalabama/1975/coatoc.htm, accessed April 13, 2015.</t>
  </si>
  <si>
    <t>In practice, the governor and state cabinet-level officials do not use state resources for personal purposes.</t>
  </si>
  <si>
    <t>In law, there is mandatory professional training for public procurement officials.</t>
  </si>
  <si>
    <t>In law, the leadership of the audit entity is protected from political interference.</t>
  </si>
  <si>
    <t>Mike Dittoe, chief of staff, Ohio House, Columbus, 2-5-15 email 
Jason Mauk, chief of staff, Ohio Senate, 2-5-15 email 
Catherine Turcer, policy analyst, Common Cause-Ohio, Columbus, 1-30-15 email 
Keary McCarthy, president/CEO of Innovation Ohio, former minority chief of staff in Ohio House, Columbus, 2-6-15 email</t>
  </si>
  <si>
    <t>No such law exists.
Corroborated by:
March 24, 2015, phone interview with Marla Greenstein, executive director of the Commission on Judicial Conduct; 
March 2, 2015, phone interview with state executive ethics attorney Jonathan Woodman; 
March 2, 2015, interview with Joyce Anderson, former administrator of the Select Committee on Legislative Ethics</t>
  </si>
  <si>
    <t>Wyoming Statutes, Title 16, Chapter 6, Section 118, Unlawful interest of officeholders in public contracts or works; exception, 1982 http://legisweb.state.wy.us/statutes/statutes.aspx?file=titles/Title16/T16CH6AR1.htm    
Wyoming Statutes, Title 6, Chapter 5, Section 105, Designation of supplier; penalties; affirmative defense, 1982
http://legisweb.state.wy.us/statutes/statutes.aspx?file=titles/Title6/T6CH5.htm</t>
  </si>
  <si>
    <t>No such law exists covering the executive and legislative branches. The Commission on Judicial Conduct and Ethics has its own budget, which is mentioned in the "Rules Governing the Commission on Judicial Conduct and Ethics."</t>
  </si>
  <si>
    <t>Wyoming Statutes, Title 9, Chapter 2, Article 20, Section 2003, Department of audit created; director appointed; structure; authority; reporting, 1997 http://legisweb.state.wy.us/statutes/statutes.aspx?file=titles/Title9/T9CH2AR20.htm 
Wyoming Statutes, Title 9, Chapter 1, Article 5, Section 507, Examination of books of state institutions, agencies and certain districts and entities; independent audit authorized; guidelines, 2013 
http://legisweb.state.wy.us/statutes/statutes.aspx?file=titles/Title9/T9CH1AR5.htm Accounting System Rules for Circuit Courts, Wyoming Supreme Court website, June 24, 2015, http://www.courts.state.wy.us/BoardCom/AccountingBJPA</t>
  </si>
  <si>
    <t>It is against the law for corporations to donate to a political party, according to the state constitution in Colorado. 
 Constitution Article XXVIII, Section 3. states that "(4) (a) It shall be unlawful for a corporation or labor organization to make contributions to a candidate committee or a political party, and to make expenditures expressly advocating the election or defeat of a candidate (...)."</t>
  </si>
  <si>
    <t>Wisconsin Statutes, Chapter 659, 13.94,(1965)  Legislative Audit Bureau, https://docs.legis.wisconsin.gov/1965/related/acts/659.pdf
---
Peer Reviewer sources:
"Proposal would axe Legislative Audit Bureau" by Richard Moore, Northwood River News, July 20, 2015, http://www.rivernewsonline.com/main.asp?SectionID=6&amp;SubSectionID=59&amp;ArticleID=68155&amp;PollID=417&amp;btnView=1</t>
  </si>
  <si>
    <t>Wis. Stat. §19.45(2), Standards of Conduct, State Public Officials, http://docs.legis.wisconsin.gov/statutes/statutes/19/III/45/13/_1 (1970)</t>
  </si>
  <si>
    <t>No such law exists. 
§16.70-16.78, Wis. Stats., apply to all general purchasing of goods and services by agencies and campuses, http://docs.legis.wisconsin.gov/statutes/statutes/16/IV/70
ADM 5-11 and 50, Wisconsin Administrative Code, define purchasing and competitive bidding policies
The State Procurement Manual sets forth detailed procurement policies and procedures
http://vendornet.state.wi.us/vendornet/vguide/ProcurementDeskGuide.pdf</t>
  </si>
  <si>
    <t>No such law exists. 
 The Ethics Commission’s budget is proposed by the Governor’s Budget Office and approved by the Legislature. State law says members of the commission are to receive the same daily compensation as state legislators.</t>
  </si>
  <si>
    <t>Ron Keefover, former public information officer for Office of Judidical Administration, telephone inteview Feb. 26. 2015. 
Commission on Judicial Qualifications annual report, 2013: http://www.kscourts.org/appellate-clerk/general/commission-on-judicial-qualifications/2013-Annual-Report.pdf 
Newspaper search, Jan. 1, 2013 - present 
Lisa Taylor, public information officer, Kansas Judiciary, telephone interview JUne 29, 2015</t>
  </si>
  <si>
    <t>Wyoming Statutes, Title 9, Chapter 13, Section 105, 1998, July 1, 2005
http://legisweb.state.wy.us/statutes/statutes.aspx?file=titles/Title9/T9CH13.htm</t>
  </si>
  <si>
    <t>Pam Sharp, director of the Office of Management and Budget, interviewed by phone from Bismarck, N.D., March 4, 2015.
Ray Holmberg, Republican state senator from Grand Forks, N.D., chairman of Senate Appropriations Committee and member Budget Section, interviewed by phone enroute from Grand Forks to Bismarck, N.D., March 15, 2015.
Ronald Guggisberg, Democratic state representative from Fargo, N.D., member of House Appropriations Committee, member of Budget Section and member of Legislative Audit and Fiscal Review Committee, interviewed by phone from Bismarck, N.D., March 23, 2015.
“Bill Actions for SCR 4007,” North Dakota Legislative Branch, http://www.legis.nd.gov/assembly/64-2015/bill-actions/ba4007.html, accessed March 23, 2015.</t>
  </si>
  <si>
    <t>Use of persons, money or property for private gain, Ethics in Government Law, RCW 42.52.160, 2014
http://apps.leg.wa.gov/RCW/default.aspx?cite=42.52.160
Use of state resources, WAC 292-110-010, 2009
http://apps.leg.wa.gov/WAC/default.aspx?cite=292-110-010</t>
  </si>
  <si>
    <t>No such law exists. 
West Virginia Code 5A-3-28, Financial Interest of Secretary, etc.; Receiving Reward from Interested Party; Penalty; Application of Bribery Statute. Complete through 2014.
http://www.legis.state.wv.us/WVCODE/ChapterEntire.cfm?chap=05a&amp;art=3&amp;section=28#03</t>
  </si>
  <si>
    <t>The Executive Ethics Board is funded by the Attorney General's office, whose budget is not prescribed by law.
The State Auditor's Office, which also serves in an ethics watchdog role (but not enforcement) has an independent budget. However, the Legislative Ethics Board and the Commission on Judicial Conduct are funded directly by the Legislature.</t>
  </si>
  <si>
    <t>West Virginia Code 6B-2-5 Ethical Standards for Elected and Appointed Officials and Public Employees. Complete through 2014. 
http://www.legis.state.wv.us/WVCODE/ChapterEntire.cfm?chap=06b&amp;art=2&amp;section=5#02</t>
  </si>
  <si>
    <t>Executive Order 09-11 Executive Code of Ethics (2011). 
http://governor.vermont.gov/executive_orders/09-11-executive-code-of-ethics
Sarah London, Counsel to governor, personal interview, Jan. 21, 2015.
Allen Gilbert, exec. dir. ACLU VT, personal interview, Jan. 6, 2015.</t>
  </si>
  <si>
    <t>Phone interview March 12, 2015, with Lee Roberts, state budget director. 
Phone interview March 11, 2015, with Chris Fitzsimon, director of NC Policy Watch. 
Phone interview March 11, 2015, with John Hood, former president of the John Locke Foundation.
In person interview with former state Sen. Ellie Kinnaird, June 19, 2015. KInnaird resigned in 2013, so her service covers part of the reporting period.</t>
  </si>
  <si>
    <t>Financial interests in transactions, RCW 42.52.030, 2005
http://apps.leg.wa.gov/rcw/default.aspx?cite=42.52.030 
Advisory opionion of Washington State Executive Ethics Board, accessed May 26, 2015: 
http://www.ethics.wa.gov/ADVISORIES/opinions/2013%20Updated%20Opinions/updated%20Advop%2096-09A.htm</t>
  </si>
  <si>
    <t>Virginia Fraud Against Taxpayers Act, 2002. Section 216.3. http://law.lis.virginia.gov/vacode/title8.01/chapter3/section8.01-216.3/
Virginia Fraud Against Taxpayers Act, 2002. Section 216.8. http://law.lis.virginia.gov/vacode/title8.01/chapter3/section8.01-216.8/
Virginia criminal law, 2008. Section112.1. http://law.lis.virginia.gov/vacode/title18.2/chapter5/section18.2-112.1/</t>
  </si>
  <si>
    <t>West Virginia Code 6-9-11, Transfer of Certain Powers and Duties of Tax Commissioner to State Auditor; Rules; Interagency Agreement; Report to Legislature. Complete through 2014.
http://www.legis.state.wv.us/WVCODE/ChapterEntire.cfm?chap=06&amp;art=9&amp;section=11#09
West Virginia Code 6-9-7(2)(i) and (n) Examinations into Affairs of Local Public Offices; Penalties. Complete through 2014.
http://www.legis.state.wv.us/WVCODE/ChapterEntire.cfm?chap=06&amp;art=9&amp;section=7#09</t>
  </si>
  <si>
    <t>The budgets for these bodies are not mandated by law and are subject to the normal legislative appropriations process. Initially, when the entities were created they had attached fiscal notes to provide funding.  The fact that these entities were created without a sunset date could be seen as an intention by lawmakers to provide ongoing expenditures. There has been no evidence of defunding and entity managers say that their budgets are sufficient.</t>
  </si>
  <si>
    <t>Auditor of public accounts, RCW 43.09.020, 1989;
http://apps.leg.wa.gov/rcw/default.aspx?cite=43.09.020
General duties of the auditor, RCW 43.09.050, 1992;
http://apps.leg.wa.gov/rcw/default.aspx?cite=43.09.050.</t>
  </si>
  <si>
    <t>The House "Ethics Panel" does not have a separate budget..
The Board of Judicial Conduct, which spends very little money, has no budget. It draws funds as needed from the Court Administrator's office.</t>
  </si>
  <si>
    <t>Abuse of Public Property, Utah Code 76-8-4, Amended by Chapter 106, 1999 General Session, http://le.utah.gov/xcode/Title76/Chapter8/76-8-P4.html.
Utah Public Officers' and Employee's Ethics Act, Utah Code 67-17-5, Amended by Chapter 196, 2014 General Session, http://le.utah.gov/xcode/Title67/Chapter16/67-16-S5.html?v=C67-16-S5_2014040320140329.</t>
  </si>
  <si>
    <t>William Eimicke, Columbia University, Professor of International and Public Affairs, Feb. 3, 2015, New York, phone; 
Elizabeth Lynam, Citizens Budget Commission, Vice President, March 16, 2015, New York, phone; 
Budget Process, New York Division of the Budget, accessed March 16, 2015, https://www.budget.ny.gov/citizen/process/process_legislature.html;
What New Yorkers Get for $150 billion, Editorial Board, New York Times, April 3, 2015, http://www.nytimes.com/2015/04/04/opinion/what-new-yorkers-get-for-dollar150-billion.html</t>
  </si>
  <si>
    <t>Tennessee Public Misconduct Law, 1989, Tenn. Code Ann. § 39-16-401
http://law.justia.com/codes/tennessee/2010/title-39/chapter-16/part-4/39-16-401/
Tennessee Public Misconduct Law, 1989, Tenn. Code Ann. § 39-16-402
http://law.justia.com/codes/tennessee/2010/title-39/chapter-16/part-4/39-16-402/
Gov. Bill Haslam Executive Order, Aug. 31, 2012, Executive Order No. 20, accessed May 4, 2015
https://www.tn.gov/sos/pub/execorders/exec-orders-haslam20.pdf
State of Tennessee Acceptable Use Policy Network Access Rights and Obligations, accessed May 4, 2015 
http://www.tn.gov/finance/oir/security/docs/Acceptable-Use-Policy.pdf
Department of Children’s Services Administrative Policies and Procedures: 30.5, accessed May 4, 2015 
https://www.tn.gov/youth/dcsguide/policies/chap30/30.5.pdf
State of State of Tennessee - Code of Conduct (9), accessed May 4, 2015
http://www.tn.gov/dohr/employees/pdf/Code-of-Conduct.pdf
Employees shall conserve and protect state property and equipment and not use it for unauthorized purposes. Employees shall comply with the State’s Acceptable Use Policy governing use of computers, email and network resources.</t>
  </si>
  <si>
    <t>Auditor of Public Accounts law, 1950. Section 133. http://law.lis.virginia.gov/vacode/title30/chapter14/section30-133/
Office of Inspector General law, 2011. Section 309. http://law.lis.virginia.gov/vacode/title2.2/chapter3.2/section2.2-309/</t>
  </si>
  <si>
    <t>Section 36.08 of the Texas Penal Code, Offenses Against Public Administration, Effective 1994 
http://www.statutes.legis.state.tx.us/Docs/PE/htm/PE.36.htm</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</si>
  <si>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</si>
  <si>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The Texas Ethics Commission is a state agency with a two-year budget that goes through the biennial appropriations process in the State Legislature.  
The 2015 Legislature, which adjourned June 1, 2015, authorized a biennial budget of $5.9 million that includes a total of 33.5 full-time equivalent positions, including 3.5 new slots; the commission had asked for six new positions.  The budget also includes $100,000 to fund salary adjustments for agency lawyers to help abate a high lawyer turnover rate.       
Lawmakers authorized a $2.2 million two-year budget for the State Commission on Judicial Conduct, which is part of the Judicial Branch and is therefore included in the budget’s Article Four that allocates funding for the judiciary.  Most of the commission’s budget covered administration and enforcement and authorized 14 full-time equivalent positions.</t>
  </si>
  <si>
    <t>Princeton and Rutgers Professor Richard Keevey, former New Jersey budget director, phone interview 2/12/15. 
Joe Perone, Treasury spokesman, 2/26/15 phone interview. 
OLS staff directory: http://www.njleg.state.nj.us/legislativepub/olsemployeeindex.asp</t>
  </si>
  <si>
    <t>Steve Davis, communications officer, Iowa Judicial Branch, Jan. 16, 2015, email
David L Baker, former Iowa Supreme Court Justice and Iowa attorney, Jan. 27, 2015, telephone interview
In the Matter of Clarence B. Meldrum, Jr., Judicial Magistrate, No. 13–0367, Iowa Supreme Court, July 19, 2013  http://www.iowajqc.gov/wfdata/files/disciplinaryaction/Meldrum.pdf</t>
  </si>
  <si>
    <t>Stephen Norton, New Hampshire Center for Public Policy Studies, executive director, Feb. 3,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Jeffry Pattison, Legislative Budget Assistant, January 30, 2015, Lowell, Mass., phone
Seeking savings, N.H. Senate budget writers look to cut state personnel costs – again, Ben Leubsdorf, Concord Monitor, June 4, 2013 http://www.concordmonitor.com/home/6766188-95/seeking-savings-nh-senate-budget-writers-look-to-cut-state-personnel-costs-again</t>
  </si>
  <si>
    <t>32 VSA Section 163. Duties of Auditor of Accounts (1959) 
http://legislature.vermont.gov/statutes/section/32/003/00163
Auditor Doug Hoffer, personal interview Jan. 21, 2015 and April 30, 2015.
Former Auditor Elizabeth Ready, telephone interview Feb. 10, 2015.
State of Vermont Agency of Administration Bulletin No. 3.5, Contracting procedures, issued by Michael K. Smith, Secretary of Administration, July 15, 2008. 
http://cmo.vermont.gov/sites/cmo/files/downloads/AOA-Bulletin_3_5.pdf</t>
  </si>
  <si>
    <t>Utah Constitution, Executive Department, Article VII, http://le.utah.gov/xcode/ArticleVII/Article_VII.html .
Audit reports - preservation, Utah Code 51-2a-203, Enacted by Chapter 206, 2004 General Session, http://le.utah.gov/xcode/Title51/Chapter2A/51-2a-S203.html?v=C51-2a-S203_1800010118000101. 
State auditor responsibilities -- Utah Code 51-2a-301, Amended by Chapter 382, 2008 General Session, http://le.utah.gov/xcode/Title51/Chapter2A/51-2a-S301.html?v=C51-2a-S301_1800010118000101.
Accounting Reports from Political Subdivisions, Interlocal Organizations, and Other Local Entities Act,  Utah Code 51-2a, Enacted by Chapter 206, 2004 General Session, http://le.utah.gov/xcode/Title51/Chapter2A/51-2a.html. 
Auditor. Utah Code  67-3, Amended by Chapter 377, 2014 General Session, http://le.utah.gov/xcode/Title67/Chapter3/67-3.html?v=C67-3_1800010118000101.  
Government Records Access and Management Act,  UCA 63G-9-201,  Renumbered and Amended by Chapter 382, 2008 General Session, http://le.utah.gov/xcode/Title63G/Chapter2/63G-2.html?v=C63G-2_1800010118000101. 
The Legislative Auditor General is established in Article VI, Section 33 of the Utah Constitution, http://le.utah.gov/xcode/ArticleVI/Article_VI,_Section_33.html. 
The office’s duties are further defined in Budget and appropriation audits,  Utah Code 36-12-15, Amended by Chapter 369, 2012 General Session, http://le.utah.gov/xcode/Title36/Chapter12/36-12-S15.1.html?v=C36-12-S15.1_1800010118000101.  
Board of Examiners Act, Utah Code 63G-9-201, Renumbered and Amended by Chapter 382, 2008 General Session,
http://le.utah.gov/xcode/Title63G/Chapter9/63G-9.html. Accessed June 10, 2015.
John Dougall. Utah State Auditor, in-person interview on February 26, 2015, Salt Lake City. 
Steven M. Allred, Deputy Director, Utah Office of the Legislative Fiscal Analyst, email response dated April 9, 2015. 
Richard Ellis, Utah State Treasurer, in-person interview, April 8, 2015.</t>
  </si>
  <si>
    <t>Interview: John Trimble, attorney, president of the Indianapolis Bar Association, and past member of the Indiana Judicial Qualifications Commission, Feb. 9, 2015, by phone. 
Interview: Kathryn Dolan, Supreme Court public information officer, Feb. 16, 2015, by email.
Interview: Kelly Lucas, editor and publisher, Indiana Lawyer and TheIndianaLawyer.com, published by IBJ Media, Indianapolis, May 12, 2015, by phone.
Annual report, 2014, Indiana Commission on Judicial Qualifications; http://www.in.gov/judiciary/jud-qual/files/2014_JQ_Annual_Report.pdf; 
Court agreement in the Judge Michelle Smith Scott case, http://www.in.gov/activecalendar/EventList.aspx?eventidn=192774&amp;view=EventDetails&amp;information_id=207561, accessed May 12, 2015
Indiana Code of Judicial Conduct, Canon 1, Rule 1.3 (abuse office for economic gain), http://www.in.gov/judiciary/rules/jud_conduct/</t>
  </si>
  <si>
    <t>Mike Calvert, director, Legislative Fiscal Office, phone interview, April 9, 2015
Nebraska Legislature website, Legislative Fiscal Office, accessed April 28, 2015
http://nebraskalegislature.gov/divisions/fiscal.php
Lincoln Journal Star, Don Walton, "Building a State Budget in Room 2003," Feb. 19, 2015; 
http://journalstar.com/legislature/building-a-state-budget-in-room/article_17fd56c0-de49-57d1-a4e5-1739a9367a83.html</t>
  </si>
  <si>
    <t>Robert Cummins, fmr. Chairman of the Illinois Judicial Inquiry Board, 9 March 2015, 10 March 2015, phone interview, email interview.
Judicial Inquiry Board, reviewed cases, accessed 13 March 2015, http://www.illinois.gov/jib/Pages/default.aspx
Illinois Supreme Court, accessed April 23, 2015, http://www.state.il.us/court/SupremeCourt/</t>
  </si>
  <si>
    <t>Phone interview 1/20/15 with Michael Stewart, chief principal research analyst, Legislative Counsel Bureau.
Email 1/21/15 from Nevada political writer Jon Ralston 
Interview 1/19/15 with Sandi Chereb, Las Vegas Review-Journal political reporter, Carson City.</t>
  </si>
  <si>
    <t>South Dakota Codified Laws, Title 3, Chapter 16, “Malfeasance, Misfeasance and Nonfeasance in Office,” Section 2, adopted 1883, last amended 1980, http://legis.sd.gov/Statutes/Codified_Laws/DisplayStatute.aspx?Type=Statute&amp;Statute=3-16-2
South Dakota Codified Laws, Title 3, Chapter 6D, "State Civil Service," Section 4, adopted 2012, http://legis.sd.gov/Statutes/Codified_Laws/DisplayStatute.aspx?Type=Statute&amp;Statute=3-6D-4.
South Dakota Supreme Court, "Seymor vs. Western Dakota Vocational Technical Institute," 1988. Accessed on Lexisnexis, July 2015.</t>
  </si>
  <si>
    <t>Tammy Mori, Hawaii Judiciary, special assistant for judiciary communications, 20 January 2015, telephone
Patricia Mau-Shimizu, Hawaii Bar Association, executive director, 28 April 2014, Honolulu, Hawaii, telephone
Commission on Judicial Conduct, 23rd Annual Report, accessed 17 January 2015, http://www.courts.state.hi.us/docs/courts_docs/judicial_conduct_annual_report_2012_2013.pdf
Reports to the Twenty-Eighth Legislature, Hawaii Judiciary, Office of the Administrative Director of the Courts, December 2014, http://www.courts.state.hi.us/docs/news_and_reports_docs/2014_judiciary_proviso_report.pdf
Patricia Mau-Shimizu, Hawaii Bar Association, executive director, 28 April 2014, Honolulu, Hawaii, telephone</t>
  </si>
  <si>
    <t>Charles S. Johnson, Lee Newspapers State Bureau, Bureau Chief, 24 February 2015, Helena, Montana, email
Quinton Nyman, Montana Public Employees Association, Executive Director, 26 February 2015, Helena, Montana, Email
Financial Audit, State of Montana, March 2014, http://leg.mt.gov/content/Publications/Audit/Report/13-01A.pdf</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</si>
  <si>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</si>
  <si>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In-person interview with Bill Rankin, Reporter, the Atlanta Journal- Constitution, February 20, 2015;
Phone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 
Judge Brenda S. Weaver, Vice-Chairman, Judicial Qualifications Commission, e-mail June 5, 2015 
Phone interview with Robin McDonald, Reporter, The Daily Report, February 27, 2015</t>
  </si>
  <si>
    <t>Texas Government Code, Title 3. Legislative Branch, Chapter 321 (State Auditor), Effective as amended Sept. 1, 2003
http://www.statutes.legis.state.tx.us/Docs/GV/htm/GV.321.htm
State Auditor’s Office, About the SAO, Feb. 26, 2015, April 7, 2015
https://www.sao.state.tx.us/aboutsao/</t>
  </si>
  <si>
    <t>California law limits corporate contributions to candidates and political party accounts for state candidates.
There is no limit on corporate contributions to ballot measures, PACS or political parties for general purposes. 
Per election, a corporation may give $4,200 to a legislative candidate, $7,000 to a statewide candidate and $28,200 for a gubernatorial candidate.
An individual may contribute $7,000 to a PAC and $35,200 to a political party for state candidates.
The Fair Political Practices Commission adjusts the limits for each election cycle.  The limits apply to candidates for each election – primary, general and special election runoffs.</t>
  </si>
  <si>
    <t>Howard Finkelstein, Public Defender of Broward County, interviewed by phone March 27
FINDINGS, CONCLUSIONS AND RECOMMENDATIONS OF THE HEARING PANEL, FLORIDA JUDICIAL QUALIFICATIONS COMMISSION, Jan. 27, 2014, http://www.floridasupremecourt.org/pub_info/summaries/briefs/12/12-2495/Filed_01-27-2014_Hearing_Panel_Findings_Recommendations.pdf
Judge Faces Ethics Probe After Selling Religious Books in Court, FindLaw Business Blog for Legal Professionals, October 9, 2013, http://blogs.findlaw.com/strategist/2013/10/judge-faces-ethics-probe-after-selling-religious-books-in-court.html</t>
  </si>
  <si>
    <t>Department of Audit creation statute, Tenn. Code Ann. § 4-3-301
http://search.mleesmith.com/tca/04-03-0301.html
HISTORY: Acts 1937, ch. 33, § 5; mod. C. Supp. 1950, § 255.5; T.C.A. (orig. ed.), § 4-335; T.C.A., § 4-332.
Powers and duties of Department of Audit statute, Tenn. Code Ann. § 4-3-304
http://search.mleesmith.com/tca/04-03-0304.html
History: Acts 1937, ch. 33, SC 72; 1937, ch. 286, SC 1; 1939, ch. 11, SC 40; 1941, ch. 96, SC 1; C. Supp. 1950, SC 255.72 (Williams, SC 255.77); Acts 1953, ch. 22, SC 1; impl. am. Acts 1959, ch. 9, SC 3; impl. am. Acts 1961, ch. 97, SC 3; Acts 1974, ch. 616, SCSC 1, 2; 1977, ch. 221, SCSC 1-3; impl. am. Acts 1978, ch. 934, SCSC 16, 22, 36; Acts 1979, ch. 18, SC 1; impl. am. Acts 1979, ch. 68, SC 3; T.C.A. (orig. ed.), SC 4-336; Acts 1984, ch. 794, SC 1; 2003, ch. 90, SC 2; 2009, ch. 368, SCSC 3, 4; 2011, ch. 151, SCSC 1, 2.</t>
  </si>
  <si>
    <t xml:space="preserve">Jeff Mordock, reporter, The News Journal, former reporter, Delaware Law Weekly, email interview, January 30, 2015; 
Sean O'Sullivan, Community Affairs Director, Delaware Courts, email interview February 6, 2015; 
Jon Offredo, government reporter, delawareonline.com, phone interview, April 19, 2015
Court on the Judiciary Rules, accessed March 24, 2015, http://courts.delaware.gov/Rules/CourtOnTheJudiciaryRules.pdf </t>
  </si>
  <si>
    <t>Under “Issue 3,” a legislatively referred ballot initiative to amend the Arkansas Constitution, passed by the public in 2014, corporations can no longer make contributions to candidates. The ballot initiative--now Amendment 94--added Section 28 “Contributions” to Article 19 of the Constitution and states that candidates may only accept contributions from individuals, political parties, a legislative caucus committee, or an approved political action committee. 
Prior to passage of Issue 3, the contribution limits were the same for corporations as they were for individuals ($2,000 to an individual candidate for each election), as “person” is defined as “any individual, proprietorship, firm, partnership, joint venture, syndicate, labor union, business trust, company, corporation, association, committee, or any other organization or group of persons acting in concert.” 
There is no statutory limit on corporate contributions to political parties.</t>
  </si>
  <si>
    <t>Legislative Budget Office: www.lbo.ms.gov/index_files/staff.htm
LBO Director Debbie Rubisoff: e-mail question and answer - Feb. 4, 2015
Northeast Mississippi Daily Journal news article - March 26, 2015: http://djournal.com/news/revenue-estimates-raised-131m/</t>
  </si>
  <si>
    <t>There have been no media reports or documented incidents about legislators' use of state funds or any kind of state property for personal purposes during the survey period.
A record of enforcement actions by the Office of State Ethics shows that actions were taken against eight state employees or state contractors during the survey period. The actions were prompted by complaints about the employees or contractors' improper use of state funds or other resources. No elected officials were cited.</t>
  </si>
  <si>
    <t>Phone interview, William F. Fish, Jr., counsel for the Connecticut Foundation for Open Government, in Hartford, Feb. 20, 2015.
Judicial Review Council website, (accessed March 5, 2015), http://www.ct.gov/jrc/cwp/view.asp?a=3061&amp;q=384564&amp;jrcNav=|
Judicial Review Council Information Handbook, http://www.ct.gov/jrc/cwp/view.asp?a=3061&amp;q=384562&amp;jrcNav=| (most recent revision 2007)</t>
  </si>
  <si>
    <t>Bill Marx, Chief Fiscal Analyst, Fiscal Analysis Department, House Research, 23 March 2015, St. Paul, Minnesota, email interview. 
David Schultz, Political Science Professor, Hamline University, 23 March 2015, St. Paul, Minnesota phone interview
Mark Haveman, Executive Director, Minnesota Center for Fiscal Excellence, 20 March 2015, St. Paul, Minnesota, phone interview
State Budget, Resources on Minnesota Issues, Minnesota Legislative Reference Library, 3 March 2015, http://www.leg.state.mn.us/lrl/issues/issues.aspx?issue=budget
General Budget Information and Issue Briefs, Senate Counsel, Research and Fiscal Analysis, Minnesota Senate, 3 March 2015, http://www.senate.mn/departments/fiscalpol/reports/index.php?ls=#header</t>
  </si>
  <si>
    <t>Colorado Supreme Court Judicial Ethics Advisory Committee board member Melissa Hart, who is professor and director of the Byron R. White Center for the Study Of American Constitutional Law University of Colorado Law School, during a Feb. 2, 2015 phone interview. 
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during a Jan. 30, 2015, phone interview. 
Colorado Commission on Judicial Discipline, Annual Report for 2013: http://www.coloradojudicialdiscipline.com/PDF/CCJD%20Annual%20Report%202013.pdf</t>
  </si>
  <si>
    <t>State Sen. Jack Brandenburg, Senate Fiance Committee chairman, former House Appropriations Committee member, phone interview, April 28, 2015                                                                                                          
Senate Fiscal Agency website                                                                  http://www.senate.michigan.gov/sfa/                                                                                
House Fiscal Agency website http://www.house.mi.gov/hfa/home.asp</t>
  </si>
  <si>
    <t>South Dakota Codified Laws, Title 4, Chapter 2, “Department of Legislative Audit,” Section 9, adopted 1943, last amended 1966, http://legis.sd.gov/Statutes/Codified_Laws/DisplayStatute.aspx?Type=Statute&amp;Statute=4-2-9.</t>
  </si>
  <si>
    <t xml:space="preserve">All sources accessed on Jan. 27, 28 and 30, 2015: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Budget Process and Policy Issues in Massachusetts – website accessed 1/30/15
http://ballotpedia.org/Massachusetts_state_budget
All sources accessed on Jan. 27, 28 and 30, 2015: 
 </t>
  </si>
  <si>
    <t>There hasn’t been a pattern of lawmakers using state resources for personal purposes in Colorado.   If there have been complaints about lawmakers using state resources for personal use, Colorado’s Independent Ethics Commission doesn’t have specifics about whether it’s a serious problem in the state. That’s because of the agency’s inability to disclose information about complaints that were dismissed or haven’t yet been fully investigated, said the ethics commission’s director Amy Devan.   </t>
  </si>
  <si>
    <t>State agencies: S.C. Code  11-7-20 (1962)
http://www.scstatehouse.gov/code/t11c007.php
Municipalities, et al: S.C. Code 11-7-25  (1994)
http://www.scstatehouse.gov/code/t11c007.phpp</t>
  </si>
  <si>
    <t>No such law exists. 
There is no defined mechanism or a right of access to private sector information. 
In fact § 4-335 construes public records to be confidential in a wide range of instances where the state may have or obtain private sector records as a default rather than providing the right and exempting particular records: 
A custodian shall deny inspection of the part of a public record that contains any of the following information provided by or obtained from any person or governmental unit: (1) a trade secret; (2) confidential commercial information; (3) confidential financial information; or (4) confidential geological or geophysical information. The state  following instances: A custodian shall deny inspection of the part of a public record that contains any of the following information provided by or obtained from any person or governmental unit:</t>
  </si>
  <si>
    <t>Pennsylvania State Constitution, Article VIII (Taxation and Finance), Section 10 (Audit), 1968
http://www.legis.state.pa.us/cfdocs/legis/LI/consCheck.cfm?txtType=HTM&amp;ttl=00&amp;div=0&amp;chpt=8&amp;sctn=10&amp;subsctn=0
The Fiscal Code, 1929, Article IV (Department of the Auditor General), (unconsolidated statute), Sections 401-409, http://www.legis.state.pa.us/cfdocs/legis/LI/uconsCheck.cfm?txtType=HTM&amp;yr=1929&amp;sessInd=0&amp;smthLwInd=0&amp;act=176&amp;chpt=4</t>
  </si>
  <si>
    <t>There have been no reported transgressions by legislators.</t>
  </si>
  <si>
    <t>RI General Laws § 22-13, originally enacted in 1973, can be found here:
http://www.rilin.state.ri.us/Statutes/TITLE22/22-13/INDEX.HTM</t>
  </si>
  <si>
    <t xml:space="preserve">For the most part, legislators follow the letter of the law regarding the use of state resources for personal purposes. However, many observers have argued that there is widespread abuse of gray areas regarding reimbursements, from travel to per diem to office expenses. 
The system in place for legislators' expense reimbursements during the period of study was established in the wake of a settlement with the Arkansas Public Law Center three years ago. Previously, most legislators submitted unitemized monthly expense claims which amounted to de facto pay supplements, with expenses being reimbursed that were never documented or not clearly related to legislative work. This led to legislators receiving tens of thousands of dollars in state money (all of it untaxed) on top of their salaries as part-time lawmakers, ostensibly around $16,000. The Arkansas Public Law Center filed a lawsuit in 2011 arguing that legislators were collecting reimbursements from the state for expenses that were undocumented or never incurred. Examples of the practice included claiming homes and businesses as legislative offices and paying themselves rent with state money or establishing a “consulting” business at their home and having the state pay them for legislative advice. This lawsuit was settled in 2012, and the House and Senate agreed to establish “Accountable Reimbursement Plans,” which would theoretically itemize and document expenses actually incurred. 
The new system did lead to a relative reduction in claimed office expenses, but has not ended the practice of using expense reimbursements as a de facto salary supplement. While legislators are now itemizing their expenses, they are often vague or do not actually represent expenses incurred because of their role as legislators. Legislators continue to claim dubious home offices, essentially paying themselves rent (in one case, a legislator claimed a home office in a house in his father’s name, where he was living rent free). Others claimed offices or secretaries/assistants at the workplace of their full-time or other job, with questionable uses for their legislative activities (allowing them to reduce the cost of an office or assistant that they would have anyways, and pay for those expenses tax-free).  One legislator claimed both a home office and an office at the bank at which he worked.  
Another common practice after the lawsuit settlement: legislators paying their spouse or other family members as clerical assistants or “consultants” with vague documentation of the work they were doing to assist the legislator in his or her official capacity. Given the generally limited need for long hours of clerical assistance for legislators, this would appear to be a tax-free income supplement for the family. 
Legislators can claim per diems, meanwhile, of $150 per day, and claim them for many days when they may not be working at all. Initially, legislators were receiving per diem seven days a week while the legislature was in session, even though at most five days a week are actual working days. When the Public Law Center objected, the House and Senate agreed to instead shift to paying per diem for only five days a week. However, the House, Senate, and committees are often actually only in session four or even three days a week. Legislators still receive five days of per diem on short weeks. It should be noted that legislators typically have free meals available at the Capitol via planned events sponsored by lobbyists for breakfast, lunch, and dinner. The per diem is a flat rate with no need to account for expenses actually incurred, so for many it serves as a de facto salary supplement given the availability of free meals. In the interim between sessions, lawmakers can get per diem for any meeting they attend, even if they do not serve on the committee and play no official role at the meeting at all (or even if they don’t stick around after signing in). Attendance is based on sign-in sheets that are not routinely audited or checked; watchdogs have suggested that legislators sometimes sign for someone else who is not in attendance. 
Mileage reimbursements, which are 57.5 cents per gallon, significantly higher than other state employee reimbursements, are also ripe for abuse. Legislators have used longer-than-necessary routes and claimed mileage for trips to places other than to the Capitol with vague or questionable explanations of the trip’s relevance to their legislative duties.  Some journalists and watchdogs report being told by legislators off the record that lawmakers will carpool but then each claim the mileage reimbursement. 
Finally, travel junkets for legislators are reimbursed at state expense. While these trips are authorized, legitimate expenses in general, they open up gray areas in terms of reimbursements, from dining, to high-end accommodations, to the trip itself. Last year, more than 20 were authorized to attend a meeting in Alaska, with the state reimbursing them at $3,000 to $4,000 per person. 
Some lawmakers collect more than $50,000 a year in untaxed per diem and reimbursements (one got more than $60,000 in 2014). While many expenses may be legitimate-- and lawmakers from areas farther from Little Rock do reasonably have more costs if they want to participate in meetings at the Capitol—there is little doubt that there is abuse in what amounts to using state funds as an untaxed salary supplement. Meanwhile, there is very little accountability and transparency: the expense forms filled out by legislators are often vague or insufficient, and they are not immediately available online to the public. They are only available via Freedom of Information request tailored to individual lawmakers, not sortable and searchable. 
As part of its mandate under Amendment 94 to the Arkansas Constitution, the Independent Citizens Commission in March of 2015 enacted pay raises for legislators in exchange for reforms to their reimbursement practices. Legislators salaries will increase 150 percent to $39,500. As part of the deal, also in March, the legislature passed legislation eliminating office expenses, which could previously be claimed for up to $14,400 per year (committee leaders and others in leadership positions can still claim these expense reimbursements for up to $3,600). However, per diem and mileage expenses, as well as reimbursement expenses for travel to conferences, remain untouched. </t>
  </si>
  <si>
    <t>Constitution of Oregon: 2014 Version, Article VI, Section 2. Duties of Secretary of State. (1859)
http://bluebook.state.or.us/state/constitution/constitution06.htm
Oregon Revised Statutes Chapter 297 - Audits of Public Funds and Financial Records, Sections 297.010 to 297.545 (1977, 1985).
https://www.oregonlegislature.gov/bills_laws/lawsstatutes/2013ors297.html
Corroborated by: 
Gary Blackmer, director of the Oregon Secretary of State's Audits Division, March 2, 2015, interviewed by phone.</t>
  </si>
  <si>
    <t>Indiana Code 4-2-6-12 (7) Ethics/Conflicts of Interest (violations, penalties, sanctions; https://iga.in.gov/legislative/laws/2014/ic/titles/004/.</t>
  </si>
  <si>
    <t>Maine’s Freedom of Access Act (FOAA) does not specifically provide a right of access to private sector information, but it does provide a mechanism for every person to “inspect and copy any public record during the regular business hours of the agency or official having custody of the public record.” § 408. 
 According to Maine's Administrative Procedures and Services law, all "personal service contractors" performing work for the government must “agree to treat all records, other than proprietary information…as public records under the freedom of access laws to the same extent as if the work were performed directly by the department or agency.” 5 § 1816-A 
 “Public records” are broadly defined under Maine's FOAA as “any written, printed or graphic matter . . . that is in the possession or custody of an agency or public official of this State . . . and has been received or prepared for use in connection with the transaction of public or governmental business or contains information relating to the transaction of public or governmental business.” 1 § 402. 
 In cases where a person or company providing services to the government has refused to disclose information when requested under FOAA, courts have applied a four-part test, outlined in case law. The test assesses 1) Whether the entity is performing a governmental function; 2) Whether the funding of the entity is governmental; 3) The extent of governmental involvement or control; and 4) Whether the entity was created by private or legislative action. See e.g., Town of Burlington v. HAD#1, 2001 ME 59.</t>
  </si>
  <si>
    <t>Pennsylvania Lobbying Disclosure Law, 2006, Title 65 (Public Officers), Section 13A03 (Definitions), Section 13A06 (Exemption from registration and reporting), http://www.legis.state.pa.us/cfdocs/legis/LI/consCheck.cfm?txtType=HTM&amp;ttl=65</t>
  </si>
  <si>
    <t>Oklahoma Constitution, Article 6 section 19 State Auditor and Inspector- Qualifications, powers and duties (1979)
http://www.oscn.net/applications/oscn/DeliverDocument.asp?CiteID=84930
74 O.S. Chapter 8, section 212 Duties and Powers - Deputies - Audit of Books of Subdivisions of State - Cost of Examination (1910)
http://www.oscn.net/applications/oscn/DeliverDocument.asp?CiteID=101536</t>
  </si>
  <si>
    <t>Oregon Revised Statutes Chapter 171 - State Legislature, Section 171.725 (1973).
https://www.oregonlegislature.gov/bills_laws/lawsstatutes/2013ors171.html</t>
  </si>
  <si>
    <t>No such law exists. 
Illinois Compiled Statutes, 20 ILCS 415/8b.1, Chapter 127, par. 63b108b.1, July 1, 2011, http://www.ilga.gov/legislation/ilcs/fulltext.asp?DocName=002004150K8b.1 
Criminal Offenses 720 ILCS 5 Criminal Code of 2012 http://www.ilga.gov/legislation/ilcs/ilcs3.asp?ChapterID=53&amp;ActID=1876</t>
  </si>
  <si>
    <t>Louisiana has no specific law that covers a widespread right to private-sector information related to government contracts. However, scattered throughout the law are specific statutes aimed at specific situations.
For instance, La. R.S. 1300.362 requires the private insurers contracted by the state to handle Medicaid reimbursements through a program called Bayou Health report specific information about billings, members serviced, etc. But they are allowed to keep proprietary information, such as the computer systems they use, out of public purview.
Another example is, the Louisiana Public Service Commission requires privately owned utility companies to report how much power they produced, at what cost, using what fuel. An example is here: http://lpscstar.louisiana.gov/star/portal/lpsc/page/UtilDocs/ViewFile.aspx?Id=583bee1e-cd43-49ff-b4a5-bffd860bd90d 
But the companies are allowed to keep much of the information secret.
Another example is, privately owned abortion clinics are required to keep reams of data on their patients and their employees, including special skills the employees have, and, under a rule recently enacted, are required to present that information publicly.</t>
  </si>
  <si>
    <t>Ohio Constitution, Article 3, Chapter 2, Section 1: http://www.sos.state.oh.us/sos/upload/publications/election/constitution.pdf - Ohio Revised Code 117.10 A, Auditor of state duties, federal audits, 2000, (last amended Sept. 29, 2013): http://codes.ohio.gov/orc/117.10</t>
  </si>
  <si>
    <t>Idaho Code Section 18-1360, Bribery and Corruption, Penalties, 1990
http://legislature.idaho.gov/idstat/Title18/T18CH13SECT18-1360.htm
Idaho Administrative Code, IDAPA 15.04.01, Section 104, Removal of Names, page 21-22, 2001, last amended in 2009; http://adminrules.idaho.gov/rules/current/15/0401.pdf</t>
  </si>
  <si>
    <t>Hawaii Revised Statutes, Title 7, Chapter 76, Section 29, Person ineligible for appointment, 2014, http://www.capitol.hawaii.gov/hrscurrent/Vol02_Ch0046-0115/HRS0076/HRS_0076-0029.htm
Hawaii Revised Statutes, Title 38, Chapter 831, Section 3.1 Prior convictions; criminal records; noncriminal standards, 2014, http://www.capitol.hawaii.gov/hrscurrent/Vol14_Ch0701-0853/HRS0831/HRS_0831-0003_0001.htm</t>
  </si>
  <si>
    <t>Rules and Regulations of the State Investment Commission, tasked to oversee Employees' Retirement System of Rhode Island, do not allow placement agents. No placement agents have been used in recent years.</t>
  </si>
  <si>
    <t>North Dakota Constitution, Article V, § 2, 1997, http://www.legis.nd.gov/constit/a05.pdf.
North Dakota Century Code, § 54-10-01, 1890 to 2005, http://www.legis.nd.gov/cencode/t54c10.pdf.
NDCC, § 54-10-19, 1967 to 2009, http://www.legis.nd.gov/cencode/t54c10.pdf.</t>
  </si>
  <si>
    <t>Wyoming Statutes, Title 22, Chapter 2, Section 103, July 1, 2005 http://legisweb.state.wy.us/statutes/statutes.aspx?file=titles/Title22/T22CH2.htm Wyoming Statutes, Title 22, Chapter 8, Section 101, July 1, 2005 http://legisweb.state.wy.us/statutes/statutes.aspx?file=titles/Title22/T22CH8.htm</t>
  </si>
  <si>
    <t>The Oregon Treasury discloses when general partners retain a placement agent for funds in which the Treasury invests. That list is published online and covers the past five years. General partners register in practice, but placement agents do not.
The list of disclosures is limited, however. It discloses the name of the general partner that retains a placement agent for funds, and the size of the commitment made by the Oregon Public Employees Retirement Fund, but no information about who the agent is who is hired to place the funds, or what that person is paid. 
Though placement agents may meet the definition of lobbyist by some standards, placement agents are  not required to register as lobbyists through the state's lobbying registration process.  That process, administered by the Oregon Government Ethics Commission, captures only those who directly lobby the Oregon Legislature. There is no registration process for those who only lobby the Oregon Treasury.</t>
  </si>
  <si>
    <t>No such law exists.
29 Del. C. Chapter 58, Laws Regulating the Conduct of Officers and Employees of the State, http://1.usa.gov/1Ey8WTj</t>
  </si>
  <si>
    <t>Public Officers and Employees O.C.G.A. § 45-2-1 (2014)
http://www.lexisnexis.com/hottopics/gacode/Default.asp</t>
  </si>
  <si>
    <t>Auditor, Duties and Responsibilites. (1983 last amended 2014) NC GA 147-64.6; http://www.ncleg.net/EnactedLegislation/Statutes/HTML/ByArticle/Chapter_147/Article_5A.html</t>
  </si>
  <si>
    <t>Ohio Revised Code 101.70 E-F, H-I, Legislative lobbying definitions, 1994 (last amended Sept. 10, 2010): http://codes.ohio.gov/orc/101.70 
 Ohio Revised Code 121.60 D-E, Executive agency lobbying definitions, 1994 (last amended Feb. 18, 2011): http://codes.ohio.gov/orc/121.60 
 Ohio Revised Code 101-90 D-E, Retirement system lobbyists and employers, definitions, 2004: http://codes.ohio.gov/orc/101.90 
 Tony Bledsoe, Legislative Inspector General, Columbus, 12-31-14 email</t>
  </si>
  <si>
    <t>Ethics Commission Rules, 74E O.S. Appendix I, rule 5-5.5
http://www.oklegislature.gov/osstatuestitle.html
https://drive.google.com/file/d/0B0BgaBXva60WOXJDaEs0UDdFQms/view</t>
  </si>
  <si>
    <t>There is no law regulating the use of placement agents by pension funds under the jurisdiction of the State Investment Board. They are not regulated in any way. In practice, the board has not engaged with or used placement agents during the study period.</t>
  </si>
  <si>
    <t>WI Stat § 15.60 (2013)
15.60  Government accountability board; creation. http://docs.legis.wisconsin.gov/statutes/statutes/15/III/60</t>
  </si>
  <si>
    <t>Since placement agents are banned by law, in practice none is hired and thus there is no registry.</t>
  </si>
  <si>
    <t xml:space="preserve">In Oklahoma, anyone acting as a placement agent would be considered someone paid to secure business with an executive branch agency, which would make them an executive branch lobbyist required to register under state ethics rules. 
Sources said they weren't sure how many "placement agents" had registered as executive lobbyists in recent years in Oklahoma, but noted that most executive branch lobbyists do regularly register with the state and understand the ethics rules. </t>
  </si>
  <si>
    <t>No such law exists. 
C.G.S., Title 46a, Secs. 46a-79 through 46a-81, 1973. http://www.cga.ct.gov/current/pub/chap_814c.htm#sec_46a-79</t>
  </si>
  <si>
    <t>Patrick Flood, Maine Senator and former chair (2013-14), Appropriations Committee, 13 February 2015, in person interview.
Christopher Nolan, Director, Office of Fiscal and Program Review, 13 February 2015, in person interview.
The Budget Process, Office of Fiscal and Program Review, accessed March 12, 2015,
https://www1.maine.gov/legis/ofpr/other_publications/budget_process/budget_process.htm
Maine Legislature gets in its own way with too much turnover, process, Michael Cuzzi, Portland Press Herald, 22 February 2015,
http://www.pressherald.com/2015/02/22/michael-cuzzi-maine-legislature-gets-in-its-own-way-with-too-much-turnover-and-process/
Primary Functions, Office of Fiscal and Program Review, accessed March 12, 2015,
https://www1.maine.gov/legis/ofpr/OFPR%20Description2014.htm</t>
  </si>
  <si>
    <t>Lobbying (1933 revised 2010) NC GS 120C-100, Registration Procedure (1933 revised 2013) NC GC 120C-200. http://www.ncleg.net/gascripts/statutes/statutelookup.pl?statute=120C</t>
  </si>
  <si>
    <t>North Dakota Century Code, § 54-05.1-02, 1975 to 2009, http://www.legis.nd.gov/cencode/t54c05-1.pdf.
NDCC, § 54-05.1-03, 1975 to 2011, http://www.legis.nd.gov/cencode/t54c05-1.pdf.
Corroborated with: Jim Silrum, deputy secretary of state, interviewed by phone from Bismarck, N.D., Feb. 25, 2015.</t>
  </si>
  <si>
    <t>Registration is not required for third-party agents.</t>
  </si>
  <si>
    <t>Michael Dresser, Baltimore Sun reporter, telephone interview, 3/21/15;
Benjamin Orr, exective director Maryland Center on Economic Policy, telephone interview, 3/26/15; 
Bryan Sears, reporter Daily Record, telephone interview, 3/29/15
Office of Legislative Services, annual fiscal briefing, fy 2015 here: http://mgaleg.maryland.gov/Pubs/BudgetFiscal/2014rs-operating-budget-fiscal-briefing.pdf</t>
  </si>
  <si>
    <t>New York forbids the use of placement agents in securing business with its primary state-run pension fund, the Common Retirement Fund (CRF), and no use of placement agents has occurred during the study period.</t>
  </si>
  <si>
    <t>Arthur G. Scotland, retired Presiding Justice 3rd District Court of Appeal, Sacramento, Apr. 6, 2015, email
Cathal Connelly, Public Information Officer, Judicial Council of California, email, Feb. 24, 2015
Patrick M. Kelly, former president State Bar of California, Western Region Managing Partner, Wilson Elser Moskowitz Edelman &amp; Dicker, Los Angeles. email, Mar. 29, 2015
Commission on Judicial Performance, 2013 Annual Report, P 1
http://www.cjp.ca.gov/res/docs/annual_reports/2013_Annual_Report.pdf
California Code of Judicial Ethics (Amended effective Jan. 21, 2105)
 http://www.courts.ca.gov/documents/ca_code_judicial_ethics.pdf</t>
  </si>
  <si>
    <t>Lobbyist; registration; application; contents. Nebraska State Law 49, Section 1480; effective 1976, last revised 2001; http://www.nebraskalegislature.gov/laws/statutes.php?statute=s4914080000</t>
  </si>
  <si>
    <t>Nevada Revised Statutes Chapter 218H, Sections 80 ('Lobbyist' defined), 200 (Registration statement required; filing with Director), 400 (Duty to file; form; contents; itemization of expenditures; audits and investigations) and 500 (Duty to file; form; contents; itemization of expenditures; audits and investigations); 1975
https://www.leg.state.nv.us/NRS/NRS-218H.html#NRS218HSec230</t>
  </si>
  <si>
    <t>1. NJ Election Law Enforcment Commission Lobbying Manual (Form L-2 at end of pdf p. 119): http://www.elec.state.nj.us/pdffiles/forms/lobbyforms/Lobbying_Manual.pdf,
 2. New Jersey Permanent Statutes 52:13C-20, Definitions (d), (t), and (u), L.1971, c.183, s.3; amended 1981, c.150, s.1; 1991, c.243, s.3; 1991, c.244, s.1; 2004, c.20, s.1; 2004, c.27, s.3; 2009, c.66, s.37. : http://njlaw.rutgers.edu/cgi-bin/njstats/showsect.cgi?title=52&amp;chapter=13C&amp;section=20&amp;actn=getsect
 3. New Jersey Administrative Code at N.J.A.C. 19:25-1.1, p. 212 (updated 2/13): http://www.elec.state.nj.us/pdffiles/regulations/regulations.pdf</t>
  </si>
  <si>
    <t>New York Legislative Law 1-E, amended 2007, http://www.jcope.ny.gov/about/lob/LEGISLATIVE%20LAW%20ARTICLE%201a.pdf</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</si>
  <si>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Jay Barth, Professor of Politics at Hendrix College, February 7, 2015, telephone interview. 
Max Brantley, Senior Editor Arkansas Times, January 20, 2015, telephone interview. 
Dan Greenberg, president of Advance Arkansas Institute, conservative think tank and former state legislator, January 21, 2015, telephone interview.
"Judge Gunn settles case by agreeing never to run for judge again," Max Brantley Arkansas Times, November 18, 2011 
http://www.arktimes.com/ArkansasBlog/archives/2011/11/18/judge-gunn-settles-case-by-agreeing-never-to-run-for-judge-again</t>
  </si>
  <si>
    <t>State law Section 5-8-3 - LOBBYING LAW REFORM ACT - (1994): www.lexisnexis.com/hottopics/mscode/
Mississippi Secretary of State: www.sos.ms.gov/Elections-Voting/Documents/2015%20Lobbying%20Guide.pdf</t>
  </si>
  <si>
    <t>Missouri Revised Statutes, 1965, Chapter 105 section 470, amended 1975, 1990, 1991, 1994, 2006, http://www.moga.mo.gov/mostatutes/stathtml/10500004701.html
Missouri Revised Statutes, 1997, Chapter 105 section 473, amended 1998, 1999, 2006, 2010, http://www.moga.mo.gov/mostatutes/stathtml/10500004731.html</t>
  </si>
  <si>
    <t>Montana Annotated Code title 5, chapter 7, part 1, section 12, 2003, http://leg.mt.gov/bills/mca/5/7/5-7-112.htm
Montana Annotated Code title 5, chapter 7, part 1, section 2, 1959, http://leg.mt.gov/bills/mca/5/7/5-7-102.htm
Commissioner of Political Practices, Lobbying, FAQs, January 2011 http://politicalpractices.mt.gov/content/4lobbying/FAQupdated2015</t>
  </si>
  <si>
    <t>Heather Murphy, Arizona Supreme Court Justice Spokeswoman, telephone interview, 2/23/2015
Arizona Commission on Judicial Conduct, Accessed May 6, 2015
http://www.azcourts.gov/azcjc/ArizonaCommissiononJudicialConduct.aspx
Arizona Commission on Judicial Conduct Reports, Accessed May 6, 2015
http://www.azcourts.gov/azcjc/publicdecisions.aspx
How do Arizona's judges stack up?, Joanna Allhands, Arizona Republic, Sept. 14, 2014  http://www.azcentral.com/story/joannaallhands/2014/09/12/judicial-performance-review/15520811/</t>
  </si>
  <si>
    <t>Louisiana Revised Statutes 49:72, passed 2004, effective Jan. 1, 2005, amended 2006, 2008 and 2009.
 http://www.legis.la.gov/Legis/Law.aspx?d=285551</t>
  </si>
  <si>
    <t>Maine Revised Statutes Title 3, Chapter 15, Section 312-A, 313, 1983.
 http://www.mainelegislature.org/legis/statutes/3/title3ch15sec0.html</t>
  </si>
  <si>
    <t>Maryland Annotated Code, Oct. 2014, General Provisions Title 5, Subtitle 7, Section 5-702 (a)   http://ethics.maryland.gov/download/general/Ethics%20Law.pdf and 7(2 ii 2)</t>
  </si>
  <si>
    <t>In practice, legislators do not use state resources for personal purposes. There have not been documented cases of serious transgressions. Some lawmakers have had their use of the per-diem questioned, but abuse has not been proved.
Per diem ranges from $35 to $70 per day, depending on how long the session extends and where in the state the legislator resides.</t>
  </si>
  <si>
    <t>All sources accessed on Jan. 20, 2015
Massachusetts lobbying law, M.G.L. Ch. 3, section 39
Definitions:
https://malegislature.gov/Laws/GeneralLaws/PartI/TitleI/Chapter3/Section39</t>
  </si>
  <si>
    <t>Michigan Lobby Registration Act 1978, Michigan Code Sections 4.412, 4.417
http://www.legislature.mi.gov/(S(aezmoly3gt303ghmwd04ssn2))/mileg.aspx?page=getobject&amp;objectname=mcl-Act-472-of-1978&amp;queryid=18393748</t>
  </si>
  <si>
    <t>Kentucky Revised Statutes Chapter 11A, Section 201, 2013, http://www.lrc.ky.gov/Statutes/statute.aspx?id=42376 accessed 24 January 2015.
Kentucky Revised Statutes Chapter 11A, Section 211, 2006 http://www.lrc.ky.gov/Statutes/statute.aspx?id=608 accessed 24 January 2015.
Lobbying Guide, Executive Branch Ethics Commission, no date, http://ethics.ky.gov/lobbying/Pages/lobbyingguide.aspx accessed 24 January 2015.
Kentucky Revised Statutes Chapter 6, Section 611, 2014, http://www.lrc.ky.gov/Statutes/statute.aspx?id=43302 24 January 2015.
Kentucky Revised Statutes Chapter 6, Section 807, 2001,
http://www.lrc.ky.gov/Statutes/statute.aspx?id=398 accessed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</si>
  <si>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There are not examples of serious transgressions in recent years, according to Joyce Anderson, who for 13 years was administrator of the Select Committee on Legislative Ethics.
Examples of lawmakers using state resources for personal purposes in Alaska fall outside of the study period. These cases include mentioning the name of their business in a letter or email to constituents, or sending state-funded official newsletters to people who live outside district boundaries while they are campaigning for higher elected office (i.e. a member of the House sending letters to an entire Senate district), but these steps are against regulations and statutes and are punishable by fines from the Alaska Public Offices Commission.</t>
  </si>
  <si>
    <t xml:space="preserve">It is not common in Alabama for legislators to use state resources for personal purposes, and there are no documented cases during the study period. Use of state resources for personal purposes has been rare at least since then-Gov. Guy Hunt was accused of using the state plane to fly around the state to preaching appointments, during which he accepted money from the congregations. That was in 1991. 
Most of the corruption allegations and cases made in Alabama in the past decade, and even before that, have involved charges that officials used their position for personal gain.  For instance, Alabama's speaker of the House of Representatives, Rep. Mike Hubbard, is awaiting trial in March 2016 on 23 felony ethics charges. Most of the charges allege that Hubbard used or attempted to use his legislative office to benefit clients of one of his private companies or used his position as chairman of the state Republican Party  to secure business for his private companies. </t>
  </si>
  <si>
    <t>K.S.A. 46-222, Lobbyist defined, 1974: http://ethics.ks.gov/statsandregs/46-222.html
---
Peer Reviewer sources:
 Kansas Legislative Research Department, "2015 Supplement II to Preliminary Summary," of session law, page 39.</t>
  </si>
  <si>
    <t>Phil Rawls, former government reporter, the Associated Press, June 2, 2015, telephone interview.
John Carroll, former acting director of the Alabama Ethics Commission, May 1, 2015, telephone interview. 
Kim Chandler, The Associated Press, Alabama state government reporter, April 1, 2015, telephone interview.</t>
  </si>
  <si>
    <t>Feb. 3, 2015, email from Mara Rabinowitz, counsel for the Alaska Court System; 
March 11, 2015 email interview with retired Superior Court Judge Michael Jeffery; 
March 24, 2015 email interview with former Alaska Supreme Court Chief Justice Walter Carpeneti</t>
  </si>
  <si>
    <t>Corporate donations to candidates are prohibited. Corporate donations to political parties are permitted and unlimited.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</si>
  <si>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 xml:space="preserve">The Wisconsin Judicial Commission is required to file an annual report. Reviewing each report during the study period, there are no reports of state-level judges using state resources for personal purposes. </t>
  </si>
  <si>
    <t>Illinois Compiled Statutes, Lobbyist Registration Act, 25 ILCS 170, Sec. 3, January 1, 2010, http://www.ilga.gov/legislation/ilcs/ilcs3.asp?ActID=465&amp;ChapterID=6</t>
  </si>
  <si>
    <t>In general, state-level judges do not use state resources for personal purposes. There are no documented cases of this occurring, according to Wyoming Ninth District Circuit Court Judge Jim Radda.</t>
  </si>
  <si>
    <t>Indiana Code 2-7-1-10, definition of lobbyist; https://iga.in.gov/legislative/laws/2014/ic/titles/002/.
 Indiana Code 2-7-1-9, definition of lobbying; https://iga.in.gov/legislative/laws/2014/ic/titles/002/.
 Indiana Code 2-7-1-8, definition of legislative person; https://iga.in.gov/legislative/laws/2014/ic/titles/002/.
 Indiana Administrative Code 25 IAC 6; http://www.in.gov/legislative/iac/iac_title?iact=25.</t>
  </si>
  <si>
    <t>Iowa Code Chapter 68B.2  "Government Ethics and Lobbying — Definitions," Code of Iowa updated as of January 2015,
https://www.legis.iowa.gov/docs/code/2015/68B.pdf</t>
  </si>
  <si>
    <t>While there have been no such instances on the state level, documented cases of personal use of state resources exist on the county level. 
 Steve Canterbury, administrator of the West Virginia Supreme Court, mentioned Randolph County Circuit Judge Jaymie Godwin Wilfong, who resigned in November 2014 after being suspended from office by the Supreme Court for having sex in her office in the courthouse. 
 Mingo County Circuit Judge Michael Thornsbury was sentenced in June of 2014 to 50 months in federal prison for conspiring to plant drugs on a county resident and jail the resident to prevent him from telling federal authorities that he had sold drugs to the sheriff, who was a political ally of Thornsbury’s. After the federal government investigated and indicted Thornsbury, Canterbury filed an extraordinary complaint with the Judicial Investigation Commission, and the full court suspended the judge the following day. He resigned a few weeks later. 
  “The Court cannot remove a judge from any office,” said Canterbury. “Only the Legislature can impeach and, if found guilty, remove a judge or justice. “So Thornsbury could only be suspended by the Court.”</t>
  </si>
  <si>
    <t>Lobbyists Exempt from Registration, 1974, amended 2006
 http://legislature.idaho.gov/idstat/Title67/T67CH66SECT67-6618.htm</t>
  </si>
  <si>
    <t>Code of Ethics. § 36-14-4 can be found here:
http://webserver.rilin.state.ri.us/Statutes/TITLE36/36-14/36-14-4.HTM
Code of Ethics. § 36-14-5  on Public Officers and Employees can be found here:
http://webserver.rilin.state.ri.us/Statutes/TITLE36/36-14/36-14-5.HTM</t>
  </si>
  <si>
    <t xml:space="preserve">The Pennsylvania Code, Chapter 7, Subchapter K (Code of Conduct for Appointed Officials and State Employees), Sections 7.151-7.179,  http://www.pacode.com/secure/data/007/chapter7/subchapKtoc.html (Specifically section 7.155: http://www.pacode.com/secure/data/004/chapter7/s7.155.html) 
Executive Order 1980-18 (Amended), http://www.governor.pa.gov/contact/Documents/Governors%20Code%20of%20Conduct.pdf
Pennsylvania Code, Chapter 39, Subchapter B, Section 3926(b), http://www.legis.state.pa.us/cfdocs/legis/LI/consCheck.cfm?txtType=HTM&amp;ttl=18&amp;div=0&amp;chpt=39 
Pennsylvania Superior Court, opinion No. No. 844 WDA 2013, issued 8/21/2014 http://www.pacourts.us/assets/opinions/Superior/out/J-A16007-14o%20-%201019173332538271.pdf </t>
  </si>
  <si>
    <t>Hawaii Revised Statutes, Title 8, chapter 97, Section 1, Definitions, 1975, http://www.capitol.hawaii.gov/hrscurrent/Vol02_Ch0046-0115/HRS0097/HRS_0097-0001.htm 
 Hawaii Revised Statutes, Title 8, chapter 97, Section 3, Definitions, 1975, http://www.capitol.hawaii.gov/hrscurrent/Vol02_Ch0046-0115/HRS0097/HRS_0097-0003.htm</t>
  </si>
  <si>
    <t>Public Procurement Act, 1982. Section 4369. http://law.lis.virginia.gov/vacode/title2.2/chapter43/section2.2-4369/</t>
  </si>
  <si>
    <t>- Government Transparency and Campaign Finance Act -O.C.G.A. § 21-5-70(5)(A) 2013
 http://www.ethics.ga.gov/wp-content/uploads/2011/08/2014-B%20GA%20Govt%20Transparency%20and%20Campaign%20Finance%20Act%20effective%20Januay%2031%202014%20INCORPORATING%20HB310%20and%20SB297%20FINAL.pdf
 - Government Transparency and Campaign Finance Act -O.C.G.A. § 21-5-71(i)(4)-(7)
 http://www.ethics.ga.gov/wp-content/uploads/2011/08/2014-B%20GA%20Govt%20Transparency%20and%20Campaign%20Finance%20Act%20effective%20Januay%2031%202014%20INCORPORATING%20HB310%20and%20SB297%20FINAL.pdf</t>
  </si>
  <si>
    <t>Vermont Statutes Online, Title 29: Public Property And Supplies, Chapter 49: Department Of Buildings And General Services (1988)
http://legislature.vermont.gov/statutes/fullchapter/29/049
Executive Order No. 3-20, Executive Order No. 3-20, Recognition and Encouragement of Vermont Minority/Women Business Enterprises Partnership (1991)
http://legislature.vermont.gov/statutes/section/03APPENDIX/003/00020
Agency of Administration Bulletin 3.5, Contracting procedures, July 15, 2008.
http://cmo.vermont.gov/sites/cmo/files/downloads/AOA-Bulletin_3_5.pdf
Vermont Department of Buildings and General Services Conflict of Interest Policy (August 2014).
Buildings and General Services Commissioner Michael Obuchowski personal interview Feb. 18,
2015.
Deborah Damore, Purchasing and Contracting Director, Dept. of Buildings and General Services, email Feb. 23, 2015.
Cyrus Patten, Ex. Dir. Campaign for Vermont, email Feb. 23, 2015.</t>
  </si>
  <si>
    <t xml:space="preserve">Alaska statute prohibits corporations, business organizations and unions from contributing to candidates, group or non-group entities or political parties. </t>
  </si>
  <si>
    <t>The Board of Judicial Conduct, which oversees the ethics of judges, does not have an independently allocated budget. There is a state law that says that the Administrative Office of the Courts must pay for various expenses. There is no law that independently allocates the budget for the Bureau of Ethics and Campaign Finance, which houses the Tennessee Ethics Commission and the Registry of Election Finance. However, one statute does make clear that all fees imposed by both entities shall be deposited by the state Treasurer to be used exclusively for the Bureau for expenses. 
 State law says ‘all fees imposed by the registry of election finance and the ethics commission and collected by the bureau of ethics and campaign finance, as well as all appropriations made to the bureau, shall be deposited by the state treasurer in a separate account exclusively for the bureau, and shall be used by the bureau to defray expenses necessary to administer this part; title 2, chapter 10; title 3, chapter 6; title 8, chapter 17; and title 8, chapter 50, part 5, including the payment of salaries to employees, the purchase of supplies and any other necessary expenses. Unexpended and unobligated fees remaining in this account at the end of any fiscal year shall not revert to the general fund, but shall remain available for use by the bureau. Penalties collected by the bureau shall be deposited into the state general fund.” Tenn. Code Ann. § 4-55-104</t>
  </si>
  <si>
    <t>Lobbying before the executive branch, 112.3215,2014,
http://www.leg.state.fl.us/statutes/index.cfm?mode=View%20Statutes&amp;SubMenu=1&amp;App_mode=Display_Statute&amp;Search_String=112.3215&amp;URL=0100-0199/0112/Sections/0112.3215.html
Lobbying before the legislature, 11.045, 2014, http://www.leg.state.fl.us/statutes/index.cfm?mode=View%20Statutes&amp;SubMenu=1&amp;App_mode=Display_Statute&amp;Search_String=11.045&amp;URL=0000-0099/0011/Sections/0011.045.html
Joint Rule 1, 1.1, https://www.floridalobbyist.gov/reports/jointrule1.pdf?cp=0.9680411382578313</t>
  </si>
  <si>
    <t xml:space="preserve">Alabama law does not limit the amount corporations may donate to candidates or political parties. The only restriction is on utilities regulated by the Public Service Commission, which may not donate to candidates running for a seat on the commission.
The state for many years did cap corporate contributions at $500, but the Legislature amended the law to remove that cap as of August 2013. </t>
  </si>
  <si>
    <t>During the period of study, no public cases were found of state-level judges using state resources for personal purpose. Complaints that don't result in a finding of misconduct or public charges remain confidential under Washington law.</t>
  </si>
  <si>
    <t>The budgets of the various ethics entities are not prescribed by the annual budget law. Instead, the state budget law appropriates overall amounts to the departments that house the ethics agencies, which then make allocations as necessary within their departments. 
The Judicial Qualifications Commission, for example, is not specifically mentioned in the Unified Judicial System section of the state's annual appropriations law but is shown in Bureau of Finance and Management budget reports as having its own line item of about $70,000 within the Unified Judicial System budget. Additionally, South Dakota Codified Law 16-1A-4 directs the Supreme Court to "prepare and present to the Legislature a proposed annual budget for the commission."</t>
  </si>
  <si>
    <t>Evaluation of proposals-Evaluation committee, Amended by Chapter 196, 2014 General Session, Utah Code 63G-6a-707 http://le.utah.gov/xcode/Title63G/Chapter6A/63G-6a-S707.html?v=C63G-6a-S707_2014040320140329. Accessed May 9, 2015.
Personal Relationship, Favoritism, or Bias Participation Prohibitions, Administrative Rule R33-24-106, http://www.rules.utah.gov/publicat/code/r033/r033-024.htm#T6. Accessed May 9, 2015.</t>
  </si>
  <si>
    <t>29 Del. C. 5831: http://1.usa.gov/16n5BHJ, Approved July 26, 1994</t>
  </si>
  <si>
    <t>A YES score is earned if there are limits on the size of corporate contributions to candidates and to political parties. 
A MODERATE score is earned if there is a limit on the size of corporate contributions to either candidates or parties. 
A NO score is earned if no such limits exist.</t>
  </si>
  <si>
    <t>Oregon Revised Statutes Chapter 244 - Government Ethics (1974), Sections 244.040; 244.120; 244.130. https://www.oregonlegislature.gov/bills_laws/ors/ors244.html</t>
  </si>
  <si>
    <t>The S.C. Ethics Commission budget is annually funded through the appropriations bill of the S.C. House Ways and Means Commission, but there is no budget prescribed by law. 
There do not appear to be independent budgets for the House or Senate Ethics Committees.
The Commission on Judicial Conduct, whose members mainly get gas expenses for the occasional trip to Columbia, is funded under the Justice Department.
“The Judicial Department has its own set of rules, separate and apart,” said former State Ethics Commission Legal Counsel Cathy Hazelwood. “What’s interesting is how the General Assembly will often throw specific state agencies into both the Ethics Act and the Judicial Code.”
This applies to the Public Service Commission, Workers Compensation, and the Department of Employment and Workforce’s Office of Appellate Review.</t>
  </si>
  <si>
    <t>C.G.S., Title I, Chap. 10, Sec. 1-91 (12) and Sec. 1-94 of the 2014 supplement to the CGS, 1977. http://www.ct.gov/ethics/cwp/view.asp?a=2313&amp;q=432632#part2</t>
  </si>
  <si>
    <t>Texas Government Code, Title 10 (General Government) Chapter 2261 (Statewide Contract Management), Section 2155.004, Effective June 15, 2001
http://www.statutes.legis.state.tx.us/Docs/GV/htm/GV.2155.htm
Senate Bill 20.  Relating to State Agency Contracting.  Section 2261.252.  Signed by governor.  June 4, 2015.  Effective Sept. 1, 2015. 
http://www.capitol.state.tx.us/BillLookup/History.aspx?LegSess=84R&amp;Bill=SB20</t>
  </si>
  <si>
    <t>Public Contracts law, 2013, Tenn. Code Ann. § 12-4-114
https://www.lexisnexis.com/hottopics/tncode/
Tennessee procurement law, 2013, Tenn. Code Ann §12-3-304
http://search.mleesmith.com/tca/12-03-0304.html
Tennessee procurement law, 2013, Tenn. Code Ann. § 12-4-103
http://search.mleesmith.com/tca/12-04-0103.html
Acts 1953, ch. 160, §§ 2, 3 (Williams, §§ 1876.2, 1876.3); impl. am. Acts 1979, ch. 203, § 20; T.C.A. (orig. ed.), § 12-404; Acts 1989, ch. 591, § 24; 2013, ch. 403, § 73.
Tennessee procurement law, Tenn. Code Ann. § 12-4-104
http://search.mleesmith.com/tca/12-04-0104.html
Acts 1953, ch. 160, §§ 2, 3 (Williams, §§ 1876.2, 1876.3); impl. am. Acts 1979, ch. 203, § 20; T.C.A. (orig. ed.), § 12-404; Acts 1989, ch. 591, § 24; 2013, ch. 403, § 74. 
Tennessee procurement law, 2013, Tenn. Code Ann. § 12-4-106
http://search.mleesmith.com/tca/12-04-0106.html
Central Procurement Office Business Conduct and Ethics Policy and Procedures, accessed May 6, 2015 http://tn.gov/generalserv/cpo/documents/BusinessConductandEthicsPolicyandProcedures_32014.pdf</t>
  </si>
  <si>
    <t>TITLE 24. GOVERNMENT - STATE ADMINISTRATION ARTICLE 6. COLORADO SUNSHINE LAW PART 3. REGULATION OF LOBBYISTS C.R.S. 24-6-302 (2014): http://www.lexisnexis.com/hottopics/colorado/?app=00075&amp;view=full&amp;interface=1&amp;docinfo=off&amp;searchtype=get&amp;search=C.R.S.+24-6-302
  Registration as professional lobbyist - filing of disclosure statements - certificate of registration - legislative declaration: http://www.sos.state.co.us/pubs/info_center/laws/Title24Article6Part3.html
 Colorado Secretary of State’s Lobbying FAQs, accessed April 27, 2015: http://www.sos.state.co.us/pubs/lobby/FAQs/general.html#fn1
 Confirmed with Corky Kyle, a.k.a “The Lobbying Pro,” who runs the Denver-based Kyle Group and has spent over 34 years managing and representing businesses, associations and public entities before the Colorado legislature, during a Feb. 2, 2015 phone interview.</t>
  </si>
  <si>
    <t xml:space="preserve">Ark. Code 21-8-402 (10-11), “Disclosure by Lobbyists and State and Local Officials General Provisions, Definitions” 1988
Ark. Code 21-8-601 (a), "Disclosure by Lobbyists, Registration Required," 1988
http://law.justia.com/codes/arkansas/2012/title-21/chapter-8/subchapter-6/section-21-8-402/ 
http://law.justia.com/codes/arkansas/2012/title-21/chapter-8/subchapter-6/section-21-8-601/ </t>
  </si>
  <si>
    <t>South Dakota Codified Laws, Title 5, Chapter 18A, “Public Agency Procurement -- General Provisions,” Section 17, adopted 2010, last amended 2011, http://legis.sd.gov/Statutes/Codified_Laws/DisplayStatute.aspx?Type=Statute&amp;Statute=5-18A-17.</t>
  </si>
  <si>
    <t>Ohio Revised Code 102.03 D and E, Representation by present or former public official or employee prohibited, 2001 (latest amendment effective March 20, 2014): http://codes.ohio.gov/orc/102.03
Ohio Revised Code 2921.41 A 1 and 2, Theft in office, last amended Sept. 30, 2011: http://codes.ohio.gov/orc/2921.41</t>
  </si>
  <si>
    <t>There is no independently allocated budget within the Public Official and Employee Ethics Law. The budget is proposed each year by the state governor and then set by the general assembly. 
During the 2014-2015 fiscal year, the commission received an increase of about $100,000 over the previous year for an annual budget of $1,868,000.
The Judicial Board of Conduct's budget is formulated and administered by the board; the budget is appropriated as part of the overall allocation to the Judicial Branch. For the 2014-2015 fiscal year, the Board's appropriation was $1,577,000, a slight increase over the 2012-2013 budget of $1,531,000.</t>
  </si>
  <si>
    <t>No such law exists. 
The budget is an annual appropriation from the state legislature.</t>
  </si>
  <si>
    <t>Arizona Revised Statutes, Title 41 Chapter 7 Article 8.1-1232, Lobbyist registration; handbook; requirement, http://www.azleg.gov/FormatDocument.asp?inDoc=/ars/41/01232-05.htm&amp;Title=41&amp;DocType=ARS
Laws current as of March 30, 2015.</t>
  </si>
  <si>
    <t>SC Code  8-13-775 (1991) 
http://www.scstatehouse.gov/code/t08c013.php
SC Code  8-13-700 (1991) 
http://www.scstatehouse.gov/code/t08c013.php</t>
  </si>
  <si>
    <t xml:space="preserve">There are no documented cases of state judges using state resources for personal purposes. The judicial system uses a voucher system that would undermine any attempts at using state resources for personal use. Travel, mileage, meals and other expenses are tracked in the comprehensive voucher system. Reports are signed by a supervisor for staff members. Judges do not need a supervisor's signature, but all vouchers are independently audited. </t>
  </si>
  <si>
    <t>The commission estimates its own budget and collects fees from local governments and public bodies in state government under ORS 244.255, however, the Legislature sets the overall size of the Oregon Government Ethics Commission budget. After the 2007 ethics overhaul legislation, all political jurisdictions governed by ethics rules contribute to the commission's budget, commensurate to its size. The only general fund dollars are those linked to the state government assessment based on the number of state employees and public officials. Though the legislature determines the size of the ethics commission budget "pie," since that pie isn't filed with only general funds dollars, the commission has had more insulation from budget retaliation in the last eight years.
Peer Reviewer Comment: Agree
CJFD's entire budget comes from the Oregon General Fund.</t>
  </si>
  <si>
    <t xml:space="preserve">The state Constitution mandates that the commission "shall receive an annual appropriation by the Legislature sufficient to enable it to perform its duties as set forth in this Constitutional Amendment.  Any funds appropriated to the Ethics Commission, which remain unspent at the end of the fiscal year shall be returned to the general revenue fund.  The Commission shall present its proposed budget to the Governor and the Legislature on the second day of each legislature session."
But there is no set amount, the Commission receives an appropriation approved by the legislature, which is subject to annual negotiations as part of the state's budget process. </t>
  </si>
  <si>
    <t>Public Officers and Employees, Alabama Title 36, Chapter 25, Section 1, 1973. 
http://alisondb.legislature.state.al.us/alison/codeofalabama/1975/coatoc.htm, accessed May 10, 2015.</t>
  </si>
  <si>
    <t xml:space="preserve"> § 36-14-5 of the Rhode Island ethics code, passed in 1987, can be found here:
http://webserver.rilin.state.ri.us/Statutes/TITLE36/36-14/36-14-5.HTM</t>
  </si>
  <si>
    <t xml:space="preserve">AS 24.45.171, Definitions. (http://codes.lp.findlaw.com/akstatutes/24/24.45./05./24.45.171.), accessed Jan. 30, 2015, </t>
  </si>
  <si>
    <t>No one has accused a judge of using state resources for personal purposes, and there is not much in the way of state resources judges could divert to their own ends. For example, Vermont judges and justices drive their own cars (sometimes with mileage reimbursement) and don’t have access to fancy equipment. 
 There are no documented cases of state-level judges using state resources for personal purposes during the period of study.</t>
  </si>
  <si>
    <t>A 100 score is earned if there are no documented cases of legislators using public funds for personal purposes.
A 50 score is earned if there have been two or less documented cases of serious transgressions.
A 0 score is earned if there have been more than five documented cases of serious transgressions.</t>
  </si>
  <si>
    <t>State statute states that all people who are involved in lobbying activities for “any interest other than personal” and regardless of compensation amount must register with the secretary of state.
Lobbyists who expect to be paid a reimbursement or sum of more than $500 have to pay a $25 registration fee. Those who are receiving less than $500 or who are receiving no wage beyond travel and per-diem expense reimbursement for lobbying are required to pay a $5 fee upon registration. The fees go into the general fund.
Both levels of lobbyists must register within 48 hours of commencing lobbying activities. 
Registration includes the “name and business address of the individual registering” and “the name and business address of the association, corporation, labor union, public, nonprofit or private special interest group which the person represents.”</t>
  </si>
  <si>
    <t>No such law exists.
 Budgets for ethics entities are not allocated independently, but like most other state agencies are proposed by the governor upon recommendation of the ethics entity, passed by the legislature, and given final approval by the governor. The source of some of the agencies' revenue comes from their filing fees.</t>
  </si>
  <si>
    <t>Public Official and Employee Ethics Law, Title 65 (Public Officers), Sections 1106(j) (State Ethics Commission - Regulations), Section 1103(a) (Conflict of Interest), 1998
http://www.legis.state.pa.us/cfdocs/legis/LI/consCheck.cfm?txtType=HTM&amp;ttl=65&amp;div=0&amp;chpt=11</t>
  </si>
  <si>
    <t>No such law exists. 
 Each of the state's three Ethics agencies entire budgets are established annually through the State’s annual Appropriations Act -- and thus open to moderate negotiation.</t>
  </si>
  <si>
    <t>Only the Judicial Standards Commission, solely devoted to ethics, has a specific budget for ethics enforcement. The state Legislature funds the Commission through an appropriation from the general fund as a part of the state budget process. As such it is subject to negotiation.</t>
  </si>
  <si>
    <t>The budgets of the Joint Commission on Public Ethics and the Commission on Judicial Conduct fluctuate from year to year and are subject to negotiations. The agencies' funding is not protected by the state constitution or other New York laws.</t>
  </si>
  <si>
    <t>In practice, legislators do not use state resources for personal purposes.</t>
  </si>
  <si>
    <t>No such law exists.
The Ethics Commission budget can be increased, reduced or eliminated by the state legislature. No law sets it up as independently funded. The same applies to the Judicial Standards Commission and the Legislative Ethics Committee, which is, of course, a body of the legislature, which sets the budget.</t>
  </si>
  <si>
    <t>The Judicial Conduct Commission prepares its own budget for approval by the legislature, according to North Dakota Century Code Section 27-23-12. Once approved, the commission decides how the money is spent with the supreme court administrator providing bookkeeping services.</t>
  </si>
  <si>
    <t>State Rep. Jim Fannin, R-Jonesboro, chairman of the House Appropriations Committee where the annual state budget begins, in-person interview, Feb. 19, 2015
Jan Moller, executive director of the Louisiana Budget Project, in-person interview, Feb. 5, 2015
Barry Erwin, president of the Council for a Better Louisiana, in-person interview, Feb. 16, 2015
Robert Scott, of the Public Affairs Research Council, in-person interview, Feb. 19, 2015
State Senate President John Alario, R-Westwego, in-person interview, Feb. 9, 2015
House Speaker Chuck Kleckley, R-Lake Charles, in-person interview, Feb. 19, 2015
Greg Albrecht, Legislative Economist, in-person interview, Feb. 9, 2015
Kristy Nichols, Commissioner of Administration, in-person interview on Feb. 9, 2015 and press conference on Feb. 13, 2015.
Act 15, State Budget, accessed April 13, 2015
http://www.legis.la.gov/legis/ViewDocument.aspx?d=915624 
Speculation over Jindal’s budget ends this week, Melinda DesLatte, The Associated Press, Feb. 22, 2015
http://theadvocate.com/news/11653225-123/louisiana-spotlight-speculation-over-jindals 
Lawmakers looking for ways to balance the budget, Mark Ballard, The Advocate, Jan. 29, 2015
http://theadvocate.com/news/legislature/11419624-123/lawmakers-looking-for-ways-to</t>
  </si>
  <si>
    <t>No such law exists that determines the budgets for the Legislative Ethics Committee and the Executive Branch Ethics Committees. Both are subject to the biennial budget review and allocation process of the governor and legislature. 
 In fact, the entities have modest budgets and have been level funded in recent years. In the 2014 and 2015 fiscal years, the executive committee had a budget of $2,250, and the legislative committee had a budget of $20,000.
 The budget for the Judicial Conduct Committee also is approved by the legislature every two years. The requested budget is derived from discussions between the Judicial Conduct Committee, the New Hampshire Supreme Court and the Administrative Office of the Courts.</t>
  </si>
  <si>
    <t>In general, Kansas citizens have a right of access to contracts between the government and private entities.. K.S.A. 45-217(g) defines  a public record as "any recorded information, regardless of form or characteristics, which is made, maintained or kept by or is in the possession of any public agency . . ." The same act, in (f)(2)(A), says an entity shall not be considered a public agency “solely by reason of payment from public funds for property, goods or services."
K.S.A. 45-221 lists 55 exceptions to the open records law. Those include: "Medical, psychiatric, psychological or alcoholism or drug dependency treatment records which pertain to identifiable patients"; "Personnel records, performance ratings or individually identifiable records pertaining to employees or applicants for employment, except that this exemption shall not apply to the names, positions, salaries or actual compensation employment contracts or employment-related contracts or agreements and lengths of service of officers and employees of public agencies once they are employed as such"; and "Public records pertaining to prospective location of a business or industry where no previous public disclosure has been made of the business' or industry's interest in locating in, relocating within or expanding within the state. This exception shall not include those records pertaining to application of agencies for permits or licenses necessary to do business or to expand business operations within this state, except as otherwise provided by law."
 According to a provision in K.S.A. 45-216, the act “shall be construed liberally” with regard to information held by public agencies. K.S.A. 45-220 stipulates that every body subject to KORA shall designate a person responsible for carrying out the responsibilities of the act.
---
Peer Reviewer comment: Agree.
 K.S.A. 45-240, mandates non-profit entities, except health care providers, that receive public funds to adhere to certain open records requirements. However, the Kansas Legislature Research Department noted in the official 2015 briefing book to members of the Kansas Legislature that records owned by a private person or entity that are not related to functions, activities, programs or operations funded with public dollars are exempt.</t>
  </si>
  <si>
    <t>New York Constitution, Article V, Section 1, including amendments effective January 1, 2014. https://www.dos.ny.gov/info/constitution.htm</t>
  </si>
  <si>
    <t>West Virginia Code 3-1A-6 Powers and Duties of Secretary of State; Exercise of Powers by Appointee. Complete through 2014.
http://www.legis.state.wv.us/legisdocs/code/03/WVC%20%203%20%20-%20%201%20A-%20%20%206%20%20.htm</t>
  </si>
  <si>
    <t>No such law exists.
The law does require counties and cities to pay assessments to the Ethics Commission to fund its work (NRS 281A.270). However, the Legislature determines the amount of those assessments when it sets the Commission's budget every two years. The Commission may also independently apply for grants and contributions from other sources.
Funding for the Commission on Judicial Discipline comes from the state's general fund, with the amount approved by the Legislature.</t>
  </si>
  <si>
    <t>Colorado constitution, ARTICLE XII, Officers, Section 4, 2006. Disqualifications from holding office of trust or profit: http://tornado.state.co.us/gov_dir/leg_dir/olls/constitution.htm#ARTICLE_XXIX_Section_3
Confirmed with Kim Burgess, statewide chief human resources officer for the Colorado Department of Personnel and Administration, during a Feb. 18, 2015, phone interview. 
Confirmed with Dana Shea-Reid, director of Colorado's State Personnel Board, during a Feb. 18, 2105, phone interview.
Confirmed with Luis Toro, director of Colorado Ethics Watch, in a March 11, 2015, e-mail.</t>
  </si>
  <si>
    <t>State Civil Service, Government Code §18935 (Amended 2013)
http://leginfo.legislature.ca.gov/faces/codes_displaySection.xhtml?lawCode=GOV&amp;sectionNum=18935.
California Code of Regulations, Title 2, Chapter 1, §211
https://govt.westlaw.com/calregs/Document/I3BB08E603F6911E491EBAA048997792B?viewType=FullText&amp;originationContext=documenttoc&amp;transitionType=CategoryPageItem&amp;contextData=(sc.Default)</t>
  </si>
  <si>
    <t>No specific law exists that distinguishes the budgeting process of the Accountability and Disclosure Commission from that of other agencies. The commission goes through the same budget-setting process as other state agencies, with no portion of it prescribed by law. 
 The Judicial Qualifications Commission is funded within the Nebraska Supreme Court's budget.</t>
  </si>
  <si>
    <t>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Tom Loftus, Louisville Courier-Journal, Frankfort bureau chief, 21 January 2015, Frankfort, Kentucky, phone interview.
Kentucky House and Senate leaders agree on state budget, Tom Loftus, Louisville Courier-Journal, 30 March 2014, http://www.courier-journal.com/story/news/politics/ky-legislature/2014/03/30/budget-deal-reached-kentucky-legislature/7078371/ accessed 25 January 2015. 
2015 Senate Standing Committee on Appropriations and Revenue Members, Legislative Research Commission, 24 January 2015, http://www.lrc.ky.gov/Committee/standing/A&amp;R%28S%29/members.htm accessed 25 January 2015.
2015 Senate Standing Committee on Appropriations and Revenue Members, Legislative Research Commission, 24 January 2015, 
http://www.lrc.ky.gov/Committee/standing/A&amp;R%28H%29/members.htm 25 January 2015.</t>
  </si>
  <si>
    <t>According to Iowa Code, Chapter 22, "Examination of Public Records (Open Records)," public records include "all records relating to the investment of public funds including but not limited to investment policies, instructions, trading orders, or contracts, whether in the custody of the public body responsible for the public funds or a fiduciary or other third party" (22.1(3)(b)). 
 Additionally, under 22.2 "Right to examine public records — exceptions," a government body "shall not prevent the examination or copying of a public record by contracting with a nongovernment body to perform any of its duties or functions" (22.2(2)). Although there is a restriction on records involving communications with "persons outside of government," that exception specifically states that communications involving "persons or employees of persons who are communicating with respect to a consulting or contractual relationship with a government body or who are communicating with a government body with whom an arrangement for compensation exists" are considered public records (22.7(18)). 
 The mechanism for accessing that information is the same as that for accessing government records — citizens must request information from the government agency that is the legal custodian of that information (the agency that contracted out the work, for example) through the delegate who is publicly responsible for implementing the open records requirement.</t>
  </si>
  <si>
    <t>NMSA &gt; CHAPTER 12 Miscellaneous Public Affairs Matters &gt; ARTICLE 6 Audit Act &gt; 12-6-3. Annual and special audits; financial examinations. (2011) 
 http://public.nmcompcomm.us/nmnxtadmin/NMPublicLink.aspx?jd=12-6-3</t>
  </si>
  <si>
    <t>Duane Goossen, former legislator and Director of the Kansas Division of the Budget, phone interviews Feb. 12, 2015 and June 19, 2015                                                                                                                        
Nile Dillmore, former legislator, telephone interview Feb. 19, 2015. 
State Rep. Jim Ward, telephone interview May 10, 2105  Raney Gilliland, director of the Legislative Research Department, email June 18, 2015
Legislative Research Department staff listing -- http://www.kslegislature.org/li/m/pdf/klrd/2015_ss2.pdf. 
Kansas state budget primer -- http://budget.ks.gov/publications/fy2014/vol1/budget_process.pdf</t>
  </si>
  <si>
    <t>Comptroller: N.J.S.A. 52:15C- 5, 21 N.J.S.A. 52:15B-7 (2007): http://nj.gov/comptroller/doc/statute.pdf 
Auditor (Amended 1948, c.29, s.2; 1971, c.211, s.14; 2006, c.82, s.1.): http://law.justia.com/codes/new-jersey/2013/title-52/section-52-24-4 
New Jersey Constitution (1844), Article VII, Section I, Paragraph 6: http://www.njleg.state.nj.us/lawsconstitution/constitution.asp 
State Commission of Investigations: Scenes from an epidemic, A report on the SCI's Investigation of Prescription Pill and Heroin Abuse, July 2013, http://www.state.nj.us/sci/pdf/PillsReport.pdf, accessed on 5/30/15 
Joint Legislative Committee on Ethical Standards; membership; powers; terms; duties; penalties.
(L.1971, c.182, s.11; amended 1991, c.241, s.1; 1991, c.505; 2004, c.24, s.2; 2004, c.25, s.2; 2004, c.27, s.25; 2007, c.203, s.1; 2008, c.16, s.1.; 2008, c.99): http://law.justia.com/codes/new-jersey/2013/title-52/section-52-13d-22</t>
  </si>
  <si>
    <t xml:space="preserve">No such law exists.
The Commissioner of Political Practices' budget comes from the general fund and the agency does not have proprietary funds or statutory appropriations. 
The Judicial Standards Commission's budget is part of the Supreme Court's operating budget and is not independently allocated. 
The law does not prescribe budgets for the House and Senate ethics committees. </t>
  </si>
  <si>
    <t>No such law exists.
The Missouri Ethics Commission is an assigned program under the Office of Administration. It makes a yearly budget request to the governor, included in the Office of Administration's request, to which the governor and Office of Administration are not permitted to make changes.
The governor's proposed budget is introduced in the House of Representatives, where committees make recommendations or changes, and it is amended and passed to the Senate, which may also make amendments before passage. The law does not prevent the House or Senate from making changes to the Ethics Commission's budget request.
The Office of Chief Disciplinary Council has a non-negotiable compensation fixed by the Supreme Court of the state of Missouri. Other expenses and compensation for staff members are paid from the Supreme Court's Advisory Committee Fund, which comes from a portion of attorneys' annual enrollment fees.
Costs for the Commission on the Retirement, Removal and Discipline of Judges are paid from the state treasury “on order of the chairman of the Commission certified to the state commissioner of administration.”</t>
  </si>
  <si>
    <t>No such law exists.
Ark. Code 19-4-104, “Rules and Regulations,” 1973. http://law.justia.com/codes/arkansas/2012/title-19/chapter-4/subchapter-1/section-19-4-104/
Ark. Code 27-16,“Drivers License Security and Modernization Act,” 2005. http://www.arkleg.state.ar.us/assembly/2005/R/Acts/Act2210.pdf</t>
  </si>
  <si>
    <t>Under the Access to Public Records Act, a public record is defined as "any writing, paper, report, study, map, photograph, book, card, tape recording or other material" that is "created, received, retained, maintained or filed by or with a public agency" and which is generated on paper, electronically stored data or any other material, regardless of form or characteristics (I.C. 5-14-3-2). 
 The Handbook to Public Access Laws, written by the Office of the Public Access Counselor, says that "applications for permits and licenses, contracts to which the state or local unit of government is a party" are among public records that are "generally accessible from public agencies." But the law also delineates exceptions (I.C. 5-14-3-4) for records considered to be confidential pursuant to state law, including "records containing trade secrets, records containing confidential financial information received upon request from a person." 
 The act permits the public access to public records during the regular business hours of the public agency from which the records are sought (IC 5-14-3-3). The act also requires public agencies to respond that they received such requests with seven days if they are made in writing and within 24 if they are made in person or over the phone. If the records aren't exempt from disclosure and are identified with "reasonable particularity" under I.C. 5-14-3-3 (a), the public agency cannot deny access. If a person feels he or she has been wrongly denied access, he or she can contact the Public Access Counselor for an informal response or to file a formal complaint. The Act authorizes a person who has been denied access to file a civil lawsuit in the circuit or superior court of the county where the denial took place. In court, the burden of proof falls upon the public agency to show that it properly denied access to the public record because it falls under one of the exemptions to the act.</t>
  </si>
  <si>
    <t>New Hampshire Statutes, Title I, Chapter 14:31 “Office of Legislative Budget Assistant”, III, IV, 2011
http://www.gencourt.state.nh.us/rsa/html/I/14/14-31.htm
New Hampshire Statutes, Title I, Chapter 14:31-a “Audit Division”, 2011
http://www.gencourt.state.nh.us/rsa/html/i/14/14-31-a.htm
Confirmed with Stephen Smith, Audit Division of Legislative Budget Assistant, Director of Audits, Feb. 11, 2015, Lowell, Mass., phone</t>
  </si>
  <si>
    <t>The Mississippi Ethics Commission's budget amount is not prescribed by law. Its annual appropriation is determined by the state Legislature and is part of the overall budget the House and Senate haggle over each year to fund state government. The commission is dependent on the annual funds from the Legislature and does not have any self-generated funds.</t>
  </si>
  <si>
    <t>Jimmy Centers, communications director, Office of the Governor of Iowa, Jan. 15, 2015, telephone Interview
Holly Lyons, director, Fiscal Services Division, Iowa Legislative Services Agency, Jan. 14, 2015, telephone Interview
Budget Process in Iowa, Legislative Services Agency, Jan. 13, 2014
https://www.legis.iowa.gov/docs/resources/IowaBudgetProcess.pdf
Appropriation Bill Analysis, Legislative Services Agency, accessed April 7, 2015
https://www.legis.iowa.gov/publications/information/appropriationBillAnalysis
Appropriation Tracker, Legislative Services Agency, accessed April 7, 2015
https://www.legis.iowa.gov/publications/fiscal/appropTracking</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</si>
  <si>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Democrats holding back Illinois fiscal reform: Lawmaker, Reem Nasr, CNBC, May 20, 2015, http://www.cnbc.com/id/102695196
No budgetary relief from latest Illinois revenue estimates, Institute for Illinois Fiscal Sustainability, At the Civic Federation, March 23, 2015, http://www.civicfed.org/iifs/blog/no-budgetary-relief-latest-illinois-revenue-estimates</t>
  </si>
  <si>
    <t>The Ethics Act of 1973 mandated an allocation of $10,000 annually for the Ethics Board. The law also requires the state Civil Service Commission to provide clerical and administrative staff and the Attorney General to advise the Ethics Commission on legal matters. As a result of the state requirements, funding of the Ethics Board has become a standard year-by-year procedure that is devoid of controversy.</t>
  </si>
  <si>
    <t>Interview: Niki Kelly, Statehouse reporter, Fort Wayne Journal-Gazette, Jan. 28, 2015, by phone. 
Interview: John Ketzenberger, executive director of the Indiana Fiscal Policy Institute, Feb. 10, 2015, by phone.
Interview: Ray Scheele, political science professor and co-director of the Bowen Center for Public Policy, Ball State University, Feb. 9, 2015, by phone.</t>
  </si>
  <si>
    <t>No such law exists.
 Appropriations to the Minnesota Campaign Finance and Disclosure Board go through the same budget process as all other state agencies, meaning there is not standing law mandating a non-negotiable annual budget for the entity. 
 The Minnesota Board on Judicial Standards is dependent solely on legislative appropriation according to Minnesota Senate Counsel, Research and Fiscal Analysis.</t>
  </si>
  <si>
    <t>Arizona Revised Statutes, Title 13, Chapter 26-2602, Bribery of a public servant or party officer; classification
http://www.azleg.gov/ars/13/02602.htm
Arizona Revised Statutes, Title 13, Chapter 26-2603, Trading in public office; classification
http://www.azleg.gov/FormatDocument.asp?inDoc=/ars/13/02603.htm&amp;Title=13&amp;DocType=ARS
Arizona Revised Statutes, Title 13, Chapter 26-2604, Forfeiture and disqualification from office http://www.azleg.gov/FormatDocument.asp?inDoc=/ars/13/02604.htm&amp;Title=13&amp;DocType=ARS
Laws current as of March 30, 2015.</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</si>
  <si>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t>
  </si>
  <si>
    <t xml:space="preserve">No such law exists. 
The state Ethics Commission’s budget is not set by statute, but is determined by the executive branch – more specifically a proposal to the Legislature from the state Secretary of Administration and Finance.  The Legislature votes on the budget each year.   The governor can and has proposed cuts in the commission’s budget in recent years.  
The Commission on Judicial Conduct's budget is set by the Supreme Judicial Court from the annual court appropriation approved by the state Legislature.   </t>
  </si>
  <si>
    <t>Idaho Code 9-338(1) establishes a general right of access to information concerning the conduct of the public’s business, stating, “Every person has a right to examine and take a copy of any public record of this state and there is a presumption that all public records in Idaho are open at all reasonable times for inspection except as otherwise expressly provided by statute.” 
Idaho’s Public Records Law is content-based, rather than based on how, where or by whom the record is created or held. If the content is the public’s business, the record must be made publicly available, unless a specific, defined exemption applies. Section 9-337, the definitions section of the Idaho Public Records Law, defines a public record as “any writing containing information relating to the conduct or administration of the public’s business,” and broadly defines “writing” as including “every means of recording, including letters, words, pictures, sounds or symbols or combination thereof.”
Idaho Code 9-338(13) further emphasizes that this includes private sector information related to government contracts or public service delivery, declaring, “A public agency or independent body corporate and politic shall not prevent the examination or copying of a public record by contracting with a nongovernmental body to perform any of its duties or functions.” That provision guarantees that even if a private company is contracted to perform a public service, all records concerning that service are public records. The law also defines the mechanism by which the information can be obtained; 9-338 lays out procedures for requesting public records and limits fees; 9-339 requires responses to requests within three working days, allowing, with notice, an extension to 10 days only if "needed to locate or retrieve the public records."</t>
  </si>
  <si>
    <t>Sen. Sam Slom, Hawaii Senate Minority leader and member of the Senate Ways and Means Committee, 14 May 2015, Honolulu, Hawaii, telephone 
Morgan Mallinger, assistant to Hawaii House Finance Committee Chairwoman Sylvia Luke, 13 March 2015, Honolulu, telephone
Janet Mason, League of Women Voters- Hawaii, legislative chair, Honolulu, Hawaii, 16 January 2015, telephone
Hawaii Appropriations Bill, HB 1700, Hawaii Legislature, 26 June 2014, http://www.capitol.hawaii.gov/session2014/bills/HB1700_.pdf
Budget Comparison Worksheet, Legislative Budget System, accessed 18 January 2015, http://capitol.hawaii.gov/session2014/worksheets/HB1700_HD1_SD1_CD1_Budget_Worksheets.pdf
What happened to Hawaii's $844 million surplus?, Paul Harleman, Hawaii Reporter, 20 September 2014, http://www.hawaiireporter.com/what-happened-to-hawaiis-844-million-surplus
Abercrombie Says $46M Line-Item Cut Will Fix Budget Bills, Chad Blair, Honolulu Civil Beat, 9 June 2014, http://www.civilbeat.com/2014/06/governor-says-line-item-reduction-state-budget-needed/
Error in state budget has governor chiding the state Legislature, Derrick DePledge, Honolulu Star-Advertiser, 10 June 2014, http://www.staradvertiser.com/newspremium/20140610_Error_in_state_budget_has_governor_chiding_the_state_Legislature.html?id=262499941
Gov. Abercrombie: Hawaii state budget imbalanced, staff, The Associated Press, 9 June 2014, http://westhawaiitoday.com/community-bulletin/gov-abercrombie-hawaii-state-budget-imbalanced 
Abercrombie and Ige spar over budget blunder, Andrew Pereira, KITV4, 10 June 2014, http://www.kitv.com/news/abercrombie-and-ige-spar-over-budget-blunder/26432038</t>
  </si>
  <si>
    <t>General duties of Secretary of State, RCW 43.07.030, 2009
http://app.leg.wa.gov/RCW/default.aspx?cite=43.07&amp;full=true#43.07.030
Division of elections duties, RCW 43.07.310, 2009
http://app.leg.wa.gov/RCW/default.aspx?cite=43.07&amp;full=true#43.07.310</t>
  </si>
  <si>
    <t>Hawaii procurement code and the state's Uniform Information Practices Act afford a general right for the public to access private sector information related to government contracts. In particular, the law requires disclosure of government purchasing information, including all bid results; name, address and occupation of any person borrowing funds from a state or county loan program, and the amount, purpose, and current status of the loan and certified payroll records on public works contracts. For contract hires and consultants employed by agencies, the contract itself, the amount of compensation, the duration and objectives of the contract are required. Social security numbers and home addresses are exempt.
State statutes do not specify a mechanism to access government information on contracts. A 2010 procurement circular, does, however, set up a centralized website administered by the State Procurement Office to post and view contract awards. The actual contracts are not required to be posted at the site.</t>
  </si>
  <si>
    <t>Elections Law, 1950. Sections 102 and 103. 
http://law.lis.virginia.gov/vacode/title24.2/chapter1/section24.2-103/
http://law.lis.virginia.gov/vacode/title24.2/chapter1/section24.2-102/</t>
  </si>
  <si>
    <t xml:space="preserve">No such law exists.
A.S. 11.56.100, Offenses Against Public Administration - Bribery, (http://www.touchngo.com/lglcntr/akstats/Statutes/Title11/Chapter56.htm); </t>
  </si>
  <si>
    <t>Documents of private entities that relate to work done on behalf of a state agency are considered public record in Georgia.
 Georgia's Open Records Act defines which records are available and which are exempt. It spells out how the public can request such records. Either an informal verbal request or a written request for a public record must be made. If it is denied, only a written request must be answered within three business days by the agency. The law also defines the cost of information gathering by agencies and defines the time and format in which the records must be provided. (§ 50-18-71, § 50-18-72)
 Georgia does exempt trade secrets and documents related to economic development deals until such deals are under contract. This applies to documents relating to economic development deals of more than $25 million dollars or the hiring of more than 50 employees. 
 Details of such deals must be made public within five days after the contracts are binding.</t>
  </si>
  <si>
    <t>In-person iInterview with James Salzer, Capitol Reporter AJC on 02-13-2015
In-person Interview with Senator Jack Hill, Appropriations Chairman on 02-12-1015
Phone Interview with Alan Essig, Executive Director, Georgia Budget and Policy Institute on 0217-2015</t>
  </si>
  <si>
    <t>VSA Chapter 17. section 2904 Elections - Campaign Finance, Chapter 61 (2013)
http://legislature.vermont.gov/statutes/section/17/061/02904
Allen Gilbert, exec. dir. ACLU VT, personal interview, Jan. 6, 2015.
Sec. State Jim Condos, personal interview Jan. 6, 2015 
 J. Michel, VPIRG Democracy advocate, email Jan. 13, 2015</t>
  </si>
  <si>
    <t>No such law exists.</t>
  </si>
  <si>
    <t>Phone interview with Zachary Janowski, director of external affairs, the Yankee Institute, Hartford, Jan. 29, 2015.  Also, Feb. 2, 2015, email.
"Malloy Tells Lawmakers There’s ‘No Remaking’ The Budget," by Christine Stuart, CT News Junkie, April 2, 2015, http://www.ctnewsjunkie.com/archives/entry/malloy_tells_lawmakers_theres_no_remaking_the_budget
"WARNING! WARNING! The state of Connecticut's Fiscal Health," on website of My Left Nutmeg blog, Nov. 18, 2014. http://www.myleftnutmeg.com/diary/15337/warning-warning-the-state-of-connecticuts-fiscal-health
Phone interviews with Susan Keane, Appropriations Committee administrator, Hartford, Feb. 4, June 15 and 16, 2015.
Phone interview with Alan Calandro, director of the Office of Fiscal Analysis, Hartford, June 16, 2015.</t>
  </si>
  <si>
    <t>Randall Chase, Associated Press Delaware correspondent, in-person interview, February 17, 2015; 
James Dawson, Government Reporter, wdde.org/Delaware NPR affilate, in-person interview, February 17, 2015; 
Gov. Jack Markell FYI 2016 budget proposal, January 29, 2015, accessed March 24, 2015, http://1.usa.gov/1BUJFfK</t>
  </si>
  <si>
    <t>Lt. Governor, Duties Enumerated, Utah Code 67-1a-2-2, Amended by Chapter 182, 2013 General Session, Amended by Chapter 182, 2013 General Session, (Coordination Clause)
Amended by Chapter 219, 2013 General Session, Amended by Chapter 278, 2013 General Session, http://le.utah.gov/xcode/Title67/Chapter1A/67-1a-S2.html?v=C67-1a-S2_1800010118000101.</t>
  </si>
  <si>
    <t>Karen Woodall, executive director of the Florida Center for Fiscal and Economic Policy, interviewed by phone April 16, 2015
Kurt Wenner, Vice President of Research at Tax Watch, interviewed by phone April 29, 2015
Florida House adjourns early over budget impasse, Florida Today, April 28, 2015, http://www.floridatoday.com/story/news/local/2015/04/28/florida-house-adjourns-early-over-budget-impasse/26517093/</t>
  </si>
  <si>
    <t>By definition, the public records law in Florida applies to any entity acting on behalf of a government agency. The mechanism as specified is found in 119.07 Inspection and copying of records; photographing public records; fees; exemptions.—
(1)(a) Every person who has custody of a public record shall permit the record to be inspected and copied by any person desiring to do so, at any reasonable time, under reasonable conditions, and under supervision by the custodian of the public records.
119.011 Definitions. 
(2) “Agency” means any state, county, district, authority, or municipal officer, department, division, board, bureau, commission, or other separate unit of government created or established by law including, for the purposes of this chapter, the Commission on Ethics, the Public Service Commission, and the Office of Public Counsel, and any other public or private agency, person, partnership, corporation, or business entity acting on behalf of any public agency.
Furthermore, during its 2013 Regular Legislative Session, the Florida Legislature passed CS/CS/HB 1309, which created Section 119.0701, Florida Statutes, a new section in Florida's Public Records Act that took effect July 1, 2013. It mandates that Florida state and local public agencies include provisions in services contracts where the contractor is acting on behalf of the public agency confirming the contractor's obligations under the Public Records Act.
119.0701 Contracts; public records
(2) In addition to other contract requirements provided by law, each public agency contract for services must include a provision that requires the contractor to comply with public records laws, specifically to:
(a) Keep and maintain public records that ordinarily and necessarily would be required by the public agency in order to perform the service.
(b) Provide the public with access to public records on the same terms and conditions that the public agency would provide the records and at a cost that does not exceed the cost provided in this chapter or as otherwise provided by law.
(c) Ensure that public records that are exempt or confidential and exempt from public records disclosure requirements are not disclosed except as authorized by law.
(d) Meet all requirements for retaining public records and transfer, at no cost, to the public agency all public records in possession of the contractor upon termination of the contract and destroy any duplicate public records that are exempt or confidential and exempt from public records disclosure requirements. All records stored electronically must be provided to the public agency in a format that is compatible with the information technology systems of the public agency.
(3) If a contractor does not comply with a public records request, the public agency shall enforce the contract provisions in accordance with the contract.</t>
  </si>
  <si>
    <t>Placement agents do comply with Nebraska Investment Council policies governing their conduct, including registering with NIC. The policy requires disclosure by all of the investment managers and the NIC's investment consultant and custodian to disclose the use of any third party for marketing or placement, to explain the nature of the relationship and whether the third party has received any compensation direct or in-direct that is derived from the NIC's contractual relationship. The firms are also required to indicate whether they have made any payments or do business with the council members.
 Placement agencies that do not register with the state would not be considered for appointment to manage investments.</t>
  </si>
  <si>
    <t>No such law exists. 
Oregon Administrative Rule 137-048-0130 Applicable Selection Procedures; Pricing Information; Disclosure of Proposals; Conflicts of Interest (2004). http://arcweb.sos.state.or.us/pages/rules/oars_100/oar_137/137_048.html
Oregon Revised Statutes Chapter 244 - Government Ethics 244.047 (1974).
https://www.oregonlegislature.gov/bills_laws/lawsstatutes/2013ors244.html</t>
  </si>
  <si>
    <t>Former Denver Post journalist Tim Hoover whose reporting focused on the state budget, and who now works as communications director for the Colorado Fiscal Institute, during a Feb. 17 phone interview.
Erick Scheminske, deputy director of the Colorado Governor's Office of State Planning and Budgeting, during a Feb. 19 phone interview.
The Role of the Joint Budget Committee, accessed April 23, 2015: http://www.tornado.state.co.us/gov_dir/leg_dir/jbc/jbcrole.pdf
Joint Budget Committee, Members of the Joint Budget Committee, December 1, 2014, accessed April 23, 2015: http://www.tornado.state.co.us/gov_dir/leg_dir/jbc/member.pdf
JBC Staff Assignments, accessed April 27, 2015: http://www.tornado.state.co.us/gov_dir/leg_dir/jbc/staff.pdf
2014 Joint Budget Committee staff directory, accessed April 27, 2015: http://www.tornado.state.co.us/gov_dir/leg_dir/jbc/staffdirectory.pdf</t>
  </si>
  <si>
    <t>When the Board of Investments works with investment firms that use placement agents the firm must disclose that they are using placement agents. The firm also fills out a form that includes information about potential conflicts of interests and how the agent is paid.
Board analysts are responsible for ensuring that the disclosures are complete. To the best of the executive director’s knowledge there have been no cases of investment firms failing to disclose their use of placement agents.</t>
  </si>
  <si>
    <t>Oklahoma Ethics Rules, Title 74E O.S., rule 4.7
http://www.oklegislature.gov/osstatuestitle.html
https://drive.google.com/file/d/0B0BgaBXva60WOXJDaEs0UDdFQms/view
The Public Competitive Bidding Act of 1974. 61 O.S. Section 114 
http://www.oscn.net/applications/OCISWeb/DeliverDocument.asp?CiteID=85271</t>
  </si>
  <si>
    <t xml:space="preserve">"Lobbyist" means an individual who is employed by a principal, or contracts for or receives economic consideration, other than reimbursement for actual expenses, from a principal and whose duties include lobbying on behalf of the principal. 
If an individual's duties on behalf of a principal are not limited exclusively to lobbying, the individual is a lobbyist only if he or she makes lobbying communications on each of at least 5 days within a reporting period. 
"Reporting period" means any 6-month period beginning with January 1 and ending with June 30 or beginning with July 1 and ending with December 31.
Each lobbyist must be registered according to 13.66. </t>
  </si>
  <si>
    <t>Wyoming Statutes, Title 9, Chapter 13, Public Officials, Members and Employees Ethics, Section 105, 1998 
http://legisweb.state.wy.us/statutes/statutes.aspx?file=titles/Title9/T9CH13.htm</t>
  </si>
  <si>
    <t>Most state employee retirement system in Missouri do not require that placement agents register with the system or disclose their compensation unless the system intends to do business with a firm the agent represents: then, for some systems, the firm must disclose certain information about the agent's activities, and in one other system, the information is collected “if placement agent fees are paid on [their] behalf.” The Public Education Employee Retirement System states that it requires placement agents to register with the system but does not publish its policies online and declined to explain what information placement agents must provide, except to say that the disclosures are available to the public.</t>
  </si>
  <si>
    <t>Ohio Revised Code 2921.42 A, Having an unlawful interest in a public contract, 1994 (last amended Sept. 29, 2007): http://codes.ohio.gov/orc/2921.42 
Ohio Revised Code 102.03 D and E, Representation by present or former public official or employee prohibited, 2001 (last amended March 20, 2014): http://codes.ohio.gov/orc/102.03 
Ohio Revised Code 102.04 A and C, No compensation to elected or appointed state official other than from agency served, 1980: http://codes.ohio.gov/orc/102.04 
State of Ohio Procurement Handbook for Supplies and Services, revised June 2014, pages 89-95: http://procure.ohio.gov/pdf/PUR_ProcManual.pdf</t>
  </si>
  <si>
    <t>West Virginia Code requires anyone lobbying state officials to register as a lobbyist. There is no spending or compensation threshold. Anyone spending more than $200 in a one-month period on a grassroots lobbying campaign designed to mold public opinion to influence legislation must also register as a lobbyist.</t>
  </si>
  <si>
    <t>Wis. Stat. §19.45(2), Standards of conduct: State Public Officials, http://docs.legis.wisconsin.gov/statutes/statutes/19/III/45 (1973)</t>
  </si>
  <si>
    <t xml:space="preserve">The Mississippi Public Employees' Retirement System does not do business with placement agents.
When PERS is seeking new private real estate fund opportunities, a search is conducted using its independent investment consulting firm. Therefore, there is no interaction with placement agents. PERS’ private equity investments are made using two managers.  
These managers were selected through a search process, which involved PERS' investment consulting firm. Because PERS uses a "fund of funds" structure, the state-run pension system has no contact with placement agents. 
PERS does not have a ban on placement agents. However, the investment structure and process eliminates the opportunity for placement agents to influence the PERS decision makers.    </t>
  </si>
  <si>
    <t>There are no documented cases of judges misusing state resources during the study period. Some personal use of state resources, such as a court-supplied computer or tablet, is allowed. Such use is minimal, according to Brent Johnson, lead attorney, with Utah State Courts.</t>
  </si>
  <si>
    <t>North Dakota Century Code, § 12.1-13-03, 1973, http://www.legis.nd.gov/cencode/t12-1c13.pdf.
North Dakota Administrative Code, § 4-12-04-04(3), 2004, http://www.legis.nd.gov/information/acdata/pdf/4-12-04.pdf.
ND Admin. Code, § 4-12-04-04, 2004, http://www.legis.nd.gov/information/acdata/pdf/4-12-04.pdf.</t>
  </si>
  <si>
    <t>Washington law includes several exemptions that can allow a lobbyist not to register. This includes lobbying only during public meetings, lobbying four days or fewer per quarter, or restricting your activity to monitoring the progress of bills or rules. Also exempt are those whose lobbying expenses do not exceed $25 in three months.</t>
  </si>
  <si>
    <t>Craig McDonald, director of Texans for Public Justice, says his watchdog group has “never had any indication that there has been an abuse of state resources” by members of the judiciary.  Seana Willing of the State Commission on Judicial Conduct said any allegations that a judge was misusing or misappropriating state property would probably be investigated by the Texas Ethics Commission, which keeps its investigations confidential, or by a local district attorney.  
The commission’s annual report in 2014 did not list abuse of state resources among the 61 disciplinary actions taken by the commission that year, although four judges misused their position to promote private interests, according to a statistical summary of the commission’s caseload. 
In one case, a district judge “lent the prestige of his judicial office” to advance the private interest of a member of court staff by allowing that individual to conduct free mediations at the courthouse during regular courthouse business hours.” The judge received a private warning from the commission.
In another, a justice of the peace made a phone call to advance a family member’s private interests, violating a judicial canon barring judges from lending “the prestige of judicial office to advance the private interests of the judge or others.” The judge received a private admonition and an order for “additional education.”
Historical footnote:  One of the only two public figures ever impeached in Texas was a district judge from Duval County in South Texas, O. P. Carillo, who was removed from the bench in 1976 for abuse of power and misuse of county funds. The other was Gov. Jim Ferguson, who removed from office in 1917.</t>
  </si>
  <si>
    <t>Public servant participation in official actions. (2006) NC GS 138A-36. http://www.ncga.state.nc.us/EnactedLegislation/Statutes/HTML/BySection/Chapter_138A/GS_138A-36.html</t>
  </si>
  <si>
    <t>No evidence could be found of state-level judges using state resources for personal purposes from interviews with two judges and a search of news articles from around the state. Of course, it would be difficult to determine if any judges have been disciplined for using state resources for personal purposes, since the Judicial Qualifications Commission discloses very little about the cases it considers beyond a statistical summary.</t>
  </si>
  <si>
    <t>Some Tennessee lawmakers have a laundry list of complaints against judges — they say they’re too liberal, soft on crime and don’t demand discipline when fellow jurists run afoul of ethics rules — but even the judges‘ fiercest critics don't generally complain about them using state resources for personal use.
 “I don’t know of any allegation that was ever made, even untrue, that an appellate judge or a Supreme Court judge used taxpayer funds to do something for themselves,” said Shelby County Criminal Court Judge Chris Craft, who is also chair of the board of Judicial Conduct.
 Still, Craft said trial judges sometimes use emails for personal purposes. Infrequently a judge's secretary might send out an email invitation to a campaign event where a judge is speaking. "A lot of us will email back and say, 'You can't use state email for campaign purposes,'" he said. 
 Allan Ramsaur, executive director of the Tennessee Bar Association, agreed that judges are not using state resources for personal gain.</t>
  </si>
  <si>
    <t>Public Officers Law Section 74, subsection 2, revised 10/2012, http://www.albany.edu/hr/assets/Public-Officers-Law.pdf</t>
  </si>
  <si>
    <t>Embezzlement (1874 amended 1997) NC GS 14-90-91. http://www.ncleg.net/EnactedLegislation/Statutes/HTML/ByArticle/Chapter_14/Article_18.html.
Ethical Standards (2006 amended 2011) NC GS 138A-31. http://www.ncleg.net/EnactedLegislation/Statutes/HTML/BySection/Chapter_138A/GS_138A-31.html</t>
  </si>
  <si>
    <t>There haven’t been any cases in recent memory of judges abusing their position for there own gain.
“Those guys are pretty careful,” said Charleston attorney Gedney Howe. “My experience is state level judges are very careful not to use state resources for private purposes, and I don’t have any examples in my mind otherwise.” Neither does anyone else. But Sarah Leverette, a Columbia attorney with the League of Women Voters, is quick to point out that South Carolina’s deeply politicized judicial makes corruption a constant possibility.
Currently, judges in South Carolina are selected by the Judicial Merit Selection Commission, which is made up of five General Assembly members and five non-members. Judicial candidates plead their case before the JMSC, whose members are all appointed by the legislature. The JMSC in turn picks three candidates whose names are presented to the General Assembly.
“The concern there is that the entire procedure is a matter of legislative control as to who gets a judgeship,” she said. “That is a matter of concern because it does reduce the selection process” and increases the risk of non-accountability.  South Carolina and Virginia are the only states in the country where the judicial process is controlled by the legislature, rather than an independent judicial selection body.</t>
  </si>
  <si>
    <t>NMSA &gt; CHAPTER 13 Public Purchases and Property &gt; ARTICLE 1 Procurement &gt; 13-1-190. Unlawful employee participation prohibited. (2009) 
http://public.nmcompcomm.us/nmnxtadmin/NMPublicLink.aspx?jd=13-1-190</t>
  </si>
  <si>
    <t>NJ Code of Ethics (N.J.S.A. 52:13D 23 (e)(3) and (e)(7)  -- L.1971, c.182, s.12; amended 1987, c.432, s.6; 2005, c.382, s.10; 2008, c.29, s.104: http://njlaw.rutgers.edu/cgi-bin/njstats/showsect.cgi?title=52&amp;chapter=13D&amp;section=23&amp;actn=getsect  
NJ  Uniform Ethics Code (2011): http://nj.gov/ethics/docs/ethics/uniformcode.pdf  
Code of Conduct for the Governor, Executive Order No. 77, (2003): http://njlegallib.rutgers.edu/govcond/code.html</t>
  </si>
  <si>
    <t>Nevada Ethics in Government law, 1977, NRS Chapter 281A. Section .400, amended 2013. https://www.leg.state.nv.us/NRS/NRS-281A.html#NRS281ASec010
Nevada Ethics in Government Manual: NRS281A, July 2014 edition, accessed May 20, 2015 http://www.ethics.nv.gov/COE_website_files/coe_publications_and_media/2014%20MANUAL%20FINAL%20WITH%20ATTACHEMENTS_vc_RS.pdf</t>
  </si>
  <si>
    <t>N.J.S.A. 52:13D-23; N.J.A.C. 19:61-7.1 to 7.4. Recusal Rule: http://nj.gov/ethics/statutes/rules/recusal.html
N.J.S.A. 52:13D-13. Definitions, http://law.onecle.com/new-jersey/52-state-government-departments-and-officers/13d-13.html</t>
  </si>
  <si>
    <t>New Hampshire Statutes Chapter 21-G:23
http://www.gencourt.state.nh.us/rsa/html/I/21-G/21-G-mrg.htm 
Ann Rice, New Hampshire Department of Justice, deputy attorney general, January 22, 2015 Lowell, Mass., phone.</t>
  </si>
  <si>
    <t>The Minnesota State Board of Investment invests all statewide public pension funds. Agents at external, contract investment firms manage assets in the State Pension Fund and, are not required to individually register with the state of Minnesota. The Minnesota pension fund does not directly hire individual placement agents but some investment managers may use private placement agents to provide their services to the state.</t>
  </si>
  <si>
    <t xml:space="preserve">There are no documented cases of state-level judges using state resources for personal purposes during the study period. The Oregon Commission on Judicial Fitness has not prosecuted a case of this type and there are no public accusations of judges using state resources for personal purposes. </t>
  </si>
  <si>
    <t>Financial gain; gift of travel or lodging; prohibited acts; violation; penalty; permissible activities and uses. Nebraska State Law 49, Section 14,101.01; effective 2001, last revised 2009; 
http://nebraskalegislature.gov/laws/statutes.php?statute=49-14,101.01</t>
  </si>
  <si>
    <t>The Judicial Code of Conduct was updated in 2014 to more strongly prohibit certain practices that, under the old law, were permitted, including the hiring of relatives. 
The changes by the Pennsylvania Supreme Court were announced after a series of scandals, including the conviction of Supreme Court Justice Joan Orie Melvin for using state-paid staff to conduct campaign work on her behalf and the forced retirement of state Supreme Court Justice Seamus P. McCaffery, who was under investigation for referral fees paid to McCaffery's wife, who served as McCaffery's top judicial aide.</t>
  </si>
  <si>
    <t>There have been no documented cases in recent years of judges using state resources for personal use.</t>
  </si>
  <si>
    <t>The definition of lobbyist in Virginia includes: “1. An individual who is employed and receives payments, or who contracts for economic consideration, including reimbursement for reasonable travel and living expenses, for the purpose of lobbying; 2. An individual who represents an organization, association, or other group for the purpose of lobbying; or 3. A local government employee who lobbies.”
There are exemptions to the registration requirement if the lobbyists is paid less than $500 or reimbursed less than $500 for lobbying expenses or if the lobbyist isn't paid to lobby and doesn't spend more than $500 on lobbying activities.</t>
  </si>
  <si>
    <t xml:space="preserve">There are no documented cases of state-level judges in Oklahoma using state resources for personal purposes from January 2013 to present. Judges have a strict code of conduct they must follow, or they can face discipline or removal by the Council on Judicial Complaints/Court on the Judiciary or the Supreme Court. 
Sources said there have been few to no cases of this in recent years and judges in Oklahoma typically avoid such behavior because any allegations could hurt their chances at reelection. 
At any rate, it's difficult to confirm documented cases of discipline against Oklahoma judges for such behavior, because actions by the Court of Judicial Conduct are all confidential and would not be public under Oklahoma's law. 
The judiciary is specifically exempted from the Oklahoma Open Records Act, which greatly limits public records and information available. </t>
  </si>
  <si>
    <t>WVC6B-2-5 Ethical Standards for Elected and Appointed Officials and Public Employees. Complete through 2014. 
 http://www.legis.state.wv.us/WVCODE/ChapterEntire.cfm?chap=06b&amp;art=2&amp;section=5#02</t>
  </si>
  <si>
    <t>The law defines a "lobbyist" as "a person who receives or is entitled to receive, either by employment or contract, $500.00 or more in monetary or in-kind compensation in any calendar year for engaging in lobbying, either personally or through his or her agents, or a person who expends more than $500.00 on lobbying in any calendar year."
 An advocate who spends less than $500 a year is not considered a lobbyist and need not register.</t>
  </si>
  <si>
    <t>Virginia Fraud Against Taxpayers Act, 2002. Section 216.3. http://law.lis.virginia.gov/vacode/title8.01/chapter3/section8.01-216.3/
Virginia Fraud Against Taxpayers Act, 2002. Section 216.8. http://law.lis.virginia.gov/vacode/title8.01/chapter3/section8.01-216.8/</t>
  </si>
  <si>
    <t>H.D. Palmer, Deputy Director, Department of Finance, Jan. 12, 2015, Sacramento, email
Scott Graves, director of research, California Budget Project, Sacramento, Jan. 20, 2015, email
Dollars and Democracy: A Guide to the State Budget Process, California Budget Project, 2014
http://www.cbp.org/pdfs/2014/141210_DollarsandDemocracy.pdf
Office of the Legislative Analyst, “Our Office,” accessed on Apr. 20, 2015
http://lao.ca.gov/About
Senate Budget and Fiscal Review Committee, accessed on Apr. 20, 2015
http://sbud.senate.ca.gov/budgetinformation
Assembly Budget Committee, accessed on Apr. 20, 2015
http://abgt.assembly.ca.gov/
An introduction to Appropriations and Reading the Annual Budget Act, Department of Finance, July 24, 1997
http://www.dof.ca.gov/fisa/bag/bactread.htm</t>
  </si>
  <si>
    <t>Use of state resources, WAC 292-110-010, 2009; 
http://apps.leg.wa.gov/WAC/default.aspx?cite=292-110-010</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</si>
  <si>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Max Brantley, Senior Editor Arkansas Times, January 20, 2015, telephone interview. 
“Legislative Fiscal Service Division,” accessed March 1, 2015, http://www.arkleg.state.ar.us/bureau/fiscal/Pages/default.aspx</t>
  </si>
  <si>
    <t>No documented cases have emerged in the study period of Ohio Supreme Court justices using state resources for personal purposes. 
Local judges, however, have run afoul of the law during the study period, such as Judge Tracie Hunter of Hamilton County Juvenile Court, who according to the Cincinnati Enquirer was indicted for misusing a county credit card and earlier convicted of using her position as a judge to get documents her brother, a Juvenile Court worker fired for punching a teen inmate in the face, used trying to save his job. 
A former Akron Municipal Court judge faced state disciplinary action based on claims he had an affair with the defendant in an eviction case, forged loan documents to purchase a used car and of improperly spent settlement money earmarked for three children whose father died in a crash, according to the Akron Beacon Journal. 
The Board of Professional Conduct reported investigating two cases of unspecified judicial misconduct in 2014. The previous year saw six cases against judges and one against a magistrate.</t>
  </si>
  <si>
    <t>Delaware procurement law requires that "bids shall be available for public inspection," after a company in the private sector seeks government work, and information about private companies working with the state is available under Delaware's Freedom of Information Act, with exceptions. FOIA defines a public record partly as information owned, used, collected or compiled by state public bodies relating "in any way" to public business. "Public business" is defined as matters over which a state public body has "supervision, control, jurisdiction or advisory power." § 10002 Under those definitions, private sector information could be subject to FOIA. The cost of services provided by private medical providers under the state's Medicaid program would be subject to Delaware's open records law, for example. Information may be requested in writing to the appropriate public body under provisions of Delaware's Freedom of Information Act. There are exemptions in Delaware's FOIA related to trade secrets, privacy laws and financially sensitive information that restrict public access to private sector information.</t>
  </si>
  <si>
    <t>No such law exists.
Vermont Constitution, Chapter 11, Section 12, accessed April 30, 2015. 
http://legislature.vermont.gov/statutes/constitution-of-the-state-of-vermont/
John Bloomer, Secretary of Senate, personal interview Jan. 20, 2015.
Former House Majority Leader Floyd Nease, personal interview Feb. 4, 2015.</t>
  </si>
  <si>
    <t xml:space="preserve">Utah law is very clear that anyone carrying out lobbying activity must obtain a lobby license every two years. However, the definition of lobbyist is very narrow and only includes those employed by a special interest group or lobbying firm. There is a large loophole for owners of private businesses and employees in government relations roles which allows to directly "lobby" or influence policy or law.  However, this class of influencers are not considered lobbyists under the law and normally do not register. A check of records revealed that only one government officer has even filed a post-legislative session report in 2014 and 2015.
There is a large loophole for owners of private businesses and employees in government relations roles who "lobby" or influence policy or law, but are not considered lobbyists under the law and normally do not register as lobbyists. Therefore, attempts to influence the executive branch by this class of advocates is not tracked and has no check or balance.
---
Peer Reviewer Comment: Agree
The "loophole" referenced by the researcher exempts government officials engaging in lobbying and persons employed as lobbyist by business principals from registering, but principals and government officials who make lobbying expenditures must make the same quarterly financial reports of lobbying expenditures that lobbyists do.  </t>
  </si>
  <si>
    <t>Karen McLaughlin, Children's Action Alliance Director of Budget and Research and former Department of Economic Security Financial Services Administrator, telephone interview 2/19/2015
Office of the Arizona Governor, Office of Strategic Planning &amp; Budgeting responsibilities, Accessed May 6, 2015
http://www.ospb.state.az.us/responsibilities.aspx
Joint Legislative Budget Committee background information, Accessed May 6, 2015
http://www.azleg.gov/jlbc/jlbcback.htm
Voter mandate an issue in Arizona’s budget debate, Paul Davenport, Associated Press March 22, 2011, Accessed May 6, 2015
http://azcapitoltimes.com/news/2011/03/22/voter-mandate-an-issue-in-arizonas-budget-debate/</t>
  </si>
  <si>
    <t>The public has a right to access private sector information related to government contracts or services in the same way it can access government information.
State contracts of more than $2.5 million with a private entity for government functions are subject to the Freedom of Information Act (FOIA), and they are subject to the same stipulations as exist for public agencies. 
Besides references to trade secrets, privacy concerns and security issues, other listed exceptions to the FOIA that involve the private sector are: 
1) Real estate appraisals, engineering estimates and evaluations by a private company for a public agency that is considering acquiring property or supply or construction contracts. Once the contract is signed or the other transactions completed, the information can be made public.
2) And, responses to government bid requests or files "made by a public agency in connection with the contract award process" -- until those transactions are completed. In these cases, the information can be made public as long as the chief executive officer of the agency "certifies that the public interest in the disclosure of such responses, record or file is outweighed by the public interest in the confidentiality of such responses, record or file."
Copies of or access to these contracts with private entities must be made through the public agency "in accordance with the Freedom of Information Act."</t>
  </si>
  <si>
    <t>There have been no documented case of state-level judges using state resources for personal purposes during the study period.</t>
  </si>
  <si>
    <t>According to the state Commission on Judicial Ethics, there has been only one case since 2013 of a New York judge using state resources for personal purposes. Bronx County Supreme Court Justice Mary Brigantti-Hughes (New York's county courts are called supreme courts) was censured by the commission in 2013 for using her staff to complete tasks related to her church.</t>
  </si>
  <si>
    <t xml:space="preserve">A lobbyist who receives more than $1,000 in compensation or reimbursement in a calendar quarter or makes lobby expenditures of more than $500 in a calendar quarter is required to register as a lobbyist with the Texas Ethics Commission.    </t>
  </si>
  <si>
    <t>March 11, 2015, phone interview with Gunnar Knapp, director of the Institute of Social and Economic Research; 
March 11, 2015, phone interview with Gregg Erickson, founder of the Alaska Budget Report and Erickson &amp; Associates, former Director of Research at the Alaska Legislature; 
March 23, 2015, phone interview with Senate President Kevin Meyer, R-Anchorage; 
Departmental Totals of the Legislature's FY2014 Enacted Operating Budget (https://www.omb.alaska.gov/ombfiles/14_budget/Legis/Enacted/14depttotals_legis.pdf), accessed March 12, 2015
Organizational Chart of the Division of Legislative Audit, Accessed June 11, 2015, (http://legaudit.akleg.gov/about/org-chart/)
The Division of Legislative Finance, accessed June 11, 2015, (http://legaudit.akleg.gov/about/)</t>
  </si>
  <si>
    <t>Sources report no knowledge of any recent cases of personal use of state property or resources by judges.  A search turns up no such cases in the period covered. Judges are made aware of the ethics laws and rules in classes they take once they are elected or appointed and then in classes every two years on ethics. The classes are  given by the UNC school of government in cooperation with the Judicial Standards Commission and by the Ethics Commission.</t>
  </si>
  <si>
    <t>Part of the definition of a lobbyist in Tennessee is “any person who engages in lobbying for compensation.” Tenn. Code Ann. § 3-6-301(17). Compensation is defined as “any salary, fee, payment, reimbursement or other valuable consideration, or any combination thereof, whether received or to be received; however, ‘compensation’ does not include the salary or reimbursement of an individual whose lobbying is incidental to that person's regular employment.” Tenn. Code Ann. § 3-6-301(7)
 There are some exemptions in the law when it comes to defining lobbyists. Anyone who lobbies for 10 days or less per year and receives only reimbursement for out-of-pocket expenses is not considered a lobbyist under the law. Consequently, anyone who is reimbursed for out-of-pocket expenses for more than ten days a year is considered a lobbyist and must register as one. However, people who fall into this category are not required to pay the fee to register as a lobbyist or the professional privilege tax on lobbyists. Tenn. Code Ann. § 3-6-307
  (a) Notwithstanding any provision of this chapter to the contrary, if a person receives as compensation for lobbying only reimbursement for actual out-of-pocket personal expenses, and if the person receives reimbursement for ten (10) days or less per year, then the person is not a lobbyist for purposes of this chapter or § 67-4-1702(a)(1).
 (b) Notwithstanding any provision of this chapter to the contrary, if a person receives as compensation for lobbying only reimbursement for actual out-of-pocket personal expenses, and if the person receives the reimbursement for more than ten (10) days per year, then the person shall register as a lobbyist and shall comply with all lobbyist requirements imposed pursuant to this chapter; provided, however, that the commission shall waive the person's registration fee and the person shall be exempt from payment of the occupational privilege tax on lobbyists imposed by § 67-4-1702(a)(1).
 (c) Notwithstanding any provision of this chapter to the contrary, if an individual or entity employs, retains or otherwise arranges for one or more persons to engage in lobbying for compensation, and if the only compensation paid is reimbursement for actual out-of-pocket personal expenses, and if the reimbursement is not paid for more than ten (10) days per person per year, then the individual or entity is not an employer of a lobbyist for purposes of this chapter.
 (d) For purposes of this section, the term "out-of-pocket personal expenses" includes such things as the lobbyist registration fee, legislative information services material, copying expenses, transportation costs, parking fees, and personal lodging and food expenses incurred while actually engaging in lobbying. Reimbursement for transportation, parking, personal lodging and food costs shall be limited to expenses allowed for those items in the comprehensive state travel regulations. No such reimbursed expenses shall be for the benefit of any public official, except for informational materials delivered to public officials.</t>
  </si>
  <si>
    <t>Public records are any records or writings in any form maintained or kept by a government entity for the use of public or official functions, which includes contracts with private entities. Information submitted to a government by private entities for performance on behalf of the government are subject to public records requests with some exemptions. 
 The mechanism for citizens to access information in Colorado is to file an open records request with the custodian. 
 Colorado has several factors for determining if and when private information should be public; much of that has been determined through case law rather than a general right to access under state statute or the constitution.
 For instance, in Denver Post Corp. v. Stapleton Dev. Corp., 19 P.3d 36 (Colo. App. 2000), it was ruled:
 “Whether a private entity is a "political subdivision" for purposes of the Colorado Open Records Act is determined by considering a nonexclusive list of nine factors examining the level of a public agency's involvement with the private entity. The factors include: (1) The level of public funding; (2) whether funds were commingled; (3) whether the activity was conducted on publicly owned property; (4) whether services contracted for were an integral part of the public agency's chosen decision-making process; (5) whether the private entity was performing a governmental function or a function the public agency would otherwise perform; (6) the extent of the public agency's involvement with, regulation of, or control over the private entity; (7) whether the private entity was created by the public agency; (8) whether the public agency has a substantial financial interest in the private entity; and (9) for whose benefit the private entity was functioning.” The Colorado Consumer Protection Act, meanwhile, gives the state attorney general the power to release or withhold information about consumer complaints against private businesses.</t>
  </si>
  <si>
    <t>Election Code, Tenn. Code Ann. § 2-11-103, 1972, 1975, 2011
http://search.mleesmith.com/tca/02-11-0103.html
Election Code, Tenn. Code Ann. § 2-11-104
http://search.mleesmith.com/tca/02-11-0104.html
Acts 1972, ch. 740, § 1; 1974, ch. 642, § 3; 1975, ch. 72, § 6; 1976, ch. 659, § 1; T.C.A., § 2-1104.
Election Code, Tenn. Code Ann. § 2-11-201
http://search.mleesmith.com/tca/02-11-0201.html
History: [Acts 1972, ch. 740, § 1; 1979, ch. 267, § 1; T.C.A., § 2-1111; Acts 1984, ch. 728, § 1.]
Election Code, Tenn. Code Ann. § 2-11-202
http://search.mleesmith.com/tca/02-11-0202.html
Acts 1972, ch. 740, § 1; 1976, ch. 511, §§ 1, 2; 1978, ch. 940, § 2; 1979, ch. 316, § 5; 1979, ch. 317, § 2; T.C.A., § 2-1112; Acts 1981, ch. 256, § 1; 1981, ch. 345, § 6; 1981, ch. 478, §§ 1, 19; 1982, ch. 631, § 2; 1984, ch. 636, § 3; 1984, ch. 703, §§ 1-3; 1985, ch. 132, § 2; 1986, ch. 930, §§ 3, 4, 7; 1990, ch. 1024, § 5; 1993, ch. 208, § 1; 2000, ch. 756, § 18; 2011, ch. 311, § 1.</t>
  </si>
  <si>
    <t>The level of secrecy surrounding judicial ethics complaints makes it hard to evaluate how often this happens, but Supreme Court, Court of Appeals and District Court judges have not recently been publicly accused of using state resources for personal purposes. 
A minority of cases documented by the Judicial Standards Commission involved state level judges and a very small percentage involved allegations of improper use of state resources.</t>
  </si>
  <si>
    <t>The law says that state civil servants guilty of corruption “shall be discharged from employment.” It does not say that they are indefinitely prohibited from future state government employment, however.</t>
  </si>
  <si>
    <t>Texas Election Code, Title 3 (Election Officers and Observers, Chapter 31, Subchapter A (Secretary of State, Effective as amended Sept. 1, 1997.  Last accessed May 4, 2015.
http://www.statutes.legis.state.tx.us/docs/EL/htm/EL.31.htm
Texas Secretary of State, About the Elections Division, accessed April 23, 2015  
http://www.sos.state.tx.us/about/index.shtml</t>
  </si>
  <si>
    <t>Nevada Revised Statutes Chapter 218G.100, Legislative Audits, Audit Division, 1949
https://www.leg.state.nv.us/NRS/NRS-218G.html
Nevada Revised Statutes Chapter 353A, Internal Accounting and Administrative Control, Sections 353A.031-353A.100, Division of Internal Audits, 1999
http://leg.state.nv.us/NRS/NRS-353A.html
---
Peer Reviewer source:
https://nelis.leg.state.nv.us/77th2013/App#/77th2013/Bill/Overview/SB391   
https://www.leg.state.nv.us/App/NELIS/REL/78th2015/Bill/2074/Overview</t>
  </si>
  <si>
    <t>Judges in New Jersey do not use state resources for personal purposes. 
 Rutgers Law School professor, Kathy Flicker, a former state and county prosecutor, said it is extremely rare in New Jersey; judges are very sensitive in this area. 
ABC news reporter Josh Margolin, said it's not a problem in New Jersey, in part due to the fact that they are well paid and obtain life tenure after 7 years, which removes the temptation. A recent lawsuit alleges an exception however. According to a2/18 NJ.com report, a court clerk in Sussex county filed a federal lawsuit, claiming "he spent a "substantial amount of time at work doing Judge Gannon's personal tasks" including getting the judge coffee and soda, fixing the judge's Internet at home, driving the judge to his home so he could get his mail and typing up a list of the judge's personal medications so it could be updated throughout the year."</t>
  </si>
  <si>
    <t>There is no statute that bars convicted civil servants from being re-hired, but the law allows employers to consider the conviction in making a hiring decision when the conviction is related to the new potential job.
Laurie McCallum, chair of the state Labor and Industry Review Commission and  former chair of the state Personnel Commission for 13 years, confirmed that she was unaware of a statute/rule that prohibits civil servants convicted of corruption from future state employment.</t>
  </si>
  <si>
    <t>South Dakota Codified Laws in Title 2, Chapter 12, “Lobbyists,” make no mention of a payment threshold for lobbyists. In Section 1, the operative word is “employs”: “Any person who employs any other person to act as a lobbyist … shall register the name of the person so employed or agreed to be employed, with the secretary of state, to be included in a directory of registered lobbyists as hereinafter provided.”
 Thus, anyone who is paid any amount to conduct lobbying is defined as a lobbyist.</t>
  </si>
  <si>
    <t>Maine law dedicates two sources of revenue to the Maine Ethics Commission; the rest is subject to negotiation.
 The Maine Clean Election Fund is established to "finance the election campaigns of certified Maine Clean Election Act candidates running for Governor, State Senator and State Representative and to pay administrative and enforcement costs of the commission related to this Act." 21-A § 1124
 The fund is a "special, dedicated, nonlapsing fund and any interest generated by the fund is credited to the fund." However, these fees are primarily directed towards the Clean Election Fund, one of the Ethics Commission's "non-ethics" related activities. 21-A § 1124
 In addition, half of all lobbyist registration and disclosure fees are also dedicated to the Commission. 3 § 320
 Only the legislature is covered by the enforcement activities of the Maine Ethics Commission. The judiciary and the executive branches are outside of its purview.</t>
  </si>
  <si>
    <t>No such law exists, however the director of the Personnel Division and/or the Secretary of Administration are authorized to reject job applications for a number of reasons, including a previous conviction for corruption.</t>
  </si>
  <si>
    <t>The Ethics Administration, part of Louisiana’s general budget, is prescribed by law and for the current fiscal year, FY2015, which runs from July 1, 2014, to June 30, 2015, is allotted by the Louisiana Legislature to receive $4,413,769 and authorized to employ 40 people.
 The Louisiana Legislature approves budget requests for the judiciary made by the Judicial Budgetary Control Board, which is composed of 13 members, including the chief justice of the supreme court; an associate justice of the supreme court designated by the chief justice, who shall be the chairman; the chief judge of each court of appeal or his designee; a district judge selected by the Louisiana District Judges Association; a judge of the criminal district court, Parish of Orleans two district judges, and a judge of a separate juvenile or family court, each appointed by the chief justice of the supreme court; and the judicial administrator of the supreme court. Members serve for three-year terms and may serve successive terms. The board meets on call of the chairman as necessary.</t>
  </si>
  <si>
    <t>Under the definitions section of S.C. Code 2-17-10, subsection 13 (h) "an individual who receives no compensation to engage in lobbying and who does not make expenditures or incur obligations for lobbying in an aggregate amount in excess of five hundred dollars in a calendar year" does not qualify as a lobbyist. S.C. Code 2-17-20  stipulates that anyone acting as a lobbyist must register with the State Ethics Commission.</t>
  </si>
  <si>
    <t>Nebraska Revised Statutes, Chapter 84 Section 304, effective 1907 and amended multiple times, most recently 2014
http://nebraskalegislature.gov/laws/statutes.php?statute=84-304&amp;print=true</t>
  </si>
  <si>
    <t>Missouri Constitution, 1875, Chapter IV Section 13, http://www.moga.mo.gov/mostatutes/Consthtml/A040131.html
Missouri Revised Statutes, 1939, Chapter 29.200.1, amended 1945, 1949, 1961, 2013, http://www.moga.mo.gov/mostatutes/stathtml/02900002001.html</t>
  </si>
  <si>
    <t>The law requires lobbyists to register and file financial reports with the Secretary of State (§ 22-10-5 and § 42-139-3).
Pursuant to § 42-139-2 (2)(i) on the executive branch, a lobbyist is defined as "a person who is employed and receives payment, or who contracts for economic compensation, for the purpose of lobbying, or a person who is principally employed for governmental affairs by another person or governmental entity to lobby on behalf of that other person or governmental entity."
Pursuant to  § 22-10-2 covering legislative lobbying, a lobbyist is "any person who engages in lobbying as the appointed representative of another person." By "appointed" is meant, anyone who receives compensation or engages in lobbying based on a mutual agreement.</t>
  </si>
  <si>
    <t>There have been no documented cases in recent years of judges using state resources for personal purposes. Of the four disciplinary decisions issued by the Judicial Conduct Committee since 2011, including during the period of study, none involved the use of state resources.</t>
  </si>
  <si>
    <t>Montana Code Annotated title 5, chapter 13, part 3, section 4, 1967, http://leg.mt.gov/bills/mca/5/13/5-13-304.htm</t>
  </si>
  <si>
    <t>Each of the three branch's ethics agency has authority to hire employees but each is attached to another agency and, thus, has not legally-protected budget line-item. 
The Executive Branch Ethics Commission, according to Kentucky Revised Statutes 11A, Section 60, Subsection 10, is "attached to the Finance and Administration Cabinet for administrative purposes only." And the next subsection, KRS 11A.070, gives the commission the authority to hire an executive director and other employees and agents that the commission deems necessary. 
For the Legislative Ethics Commission, KRS 6.651, specifically establishes the commission "as an independent authority and shall be an agency of the legislative department of state government." Additionally, KRS 6.661 grants the commission the authority to employ an executive director to "administer the daily business of the commission and perform duties assigned by the commission." That provision also gives the commission the power to "fix the compensation of its staff."
And the Judicial Conduct Commission is a separate entity but its budget and financing is part of the Administrative Office of the Courts. The Kentucky Supreme Court rules, however, does grant the commission the ability to hire employees, but there are no budget provisions for them.</t>
  </si>
  <si>
    <t>Within the time frame established for this report, there have been no documented cases of a serious nature of any state Supreme Court justices using state resources for personal purposes.
At the lower court level, former Clark County Family Court Judge Steven Jones pleaded guilty in September 2014 to a federal misconduct charge dating to 2006, involving his role in a $2.6 million investment scheme. He resigned from the bench after admitting to using his judicial office to further the investment scheme.</t>
  </si>
  <si>
    <t>No such law exists. State law does not prohibit civil servants convicted of corruption from future state government employment.
 State law allows for state officials and employees to be charged with a misdemeanor if they violate the Conflict of Interests Act. The judge or jury in such a case “may order the forfeiture of such office or employment.” If a public employee is convicted of violating the Virginia Public Procurement Act's ethics rules, he or she will lose his or her job. Any state employee or official who is convicted of a felony will lose their pension or pension years of service to that point.</t>
  </si>
  <si>
    <t xml:space="preserve">There are no documented cases of state-level judges using state resources for personal purposes.
Cases would be reported to, and investigated by, the judicial standards commission. </t>
  </si>
  <si>
    <t>State auditor's office: www.osa.state.ms.us
Mississippi Constitution Section 134 - Auditor of Public Accounts -  (1890): www.lexisnexis.com/hottopics/mscode/
State law Sections 7-7-201 through 7-7-225 - DEPARTMENT OF AUDIT - and Sections 7-7-67 through 7-7-81 - STATE FISCAL OFFICER - (1942): www.lexisnexis.com/hottopics/mscode/</t>
  </si>
  <si>
    <t>Sources could not remember an instance of a judge using state resources for personal purposes.</t>
  </si>
  <si>
    <t>State officials and employees may be removed or discharged, suspended without pay, demoted, or reduced in rank, or deprived of vacation privileges or other special privileges for reasons including conviction of a felony, or a misdemeanor, involving moral turpitude.
However, the law does not make dismissal mandatory. Nor does it permanently bar future employment. In fact, state law says that state and local government do not have to disqualify candidates for jobs simply because they have a past conviction. However, they can if the conviction relates to the duties of the job.</t>
  </si>
  <si>
    <t>Michigan Constitution, 1963, Section IV, Subsection 53  http://www.legislature.mi.gov/(S(fvk3awb3se3w1x3cr1cgv5rc))/mileg.aspx?page=getobject&amp;objectname=mcl-Article-IV-53&amp;query=on&amp;highlight=Auditor%20AND%20general 
Michigan Audits and Examinations Act, 2003, Michigan Code Section MCL13.101(3)              http://www.legislature.mi.gov/(S(jbqi1sv2lshughev0myfqoyr))/mileg.aspx?page=getObject&amp;objectName=mcl-13-101&amp;highlight=Audits</t>
  </si>
  <si>
    <t>During the study period there were no documented cases of state-level judges misappropriating public funds or resources. However, there have been multiple instances of appointed or hired court officials misusing court resources. In April 2012, a St. Louis County drug court clerk supervised by the St. Louis Circuit Clerk's Office was charged with a misdemeanor for querying a case management system for her son's case.
In November 2013, the former court administrator for Jackson County pleaded guilty to charges that she embezzled tens of thousands of dollars while performing her duties.
And in January 2014, a former deputy St. Louis Circuit Court clerk was convicted of querying state driving record files 48 times while she held the position for her driving record and those of her father and friends.</t>
  </si>
  <si>
    <t>Minnesota Statues, Chapter 3.97 - 3.979, 2014, https://www.revisor.mn.gov/statutes/?id=3
Chapter 3, section 3.971, subd. 6, https://www.revisor.mn.gov/statutes/?id=3.971
Minnesota Statutes, Chapter 6, 2014, https://www.revisor.mn.gov/statutes/?id=6</t>
  </si>
  <si>
    <t>Citizens have a right to private sector information as it relates to public service delivery. 
California Public Contract Code Sections 10305 and 10342 specify that bids and their resulting contracts for public services are accessible after the bids have been opened and the contracts awarded. Government agencies may withhold trade secrets and other for certain contracts for health insurers, among others. Also accessible under the law are the records of private corporations or entities to which the Legislature has delegated a duty or to which the Legislature grants financial support or appoints a member.</t>
  </si>
  <si>
    <t xml:space="preserve">The budgets for State Court Judges are monitored by the Administrative Office of Courts located in the Supreme Court Building. While the executive director of the Mississippi Commission on Judicial Performance knows of no instances of judges using state resources for personal purposes, she notes that the commission did bring a case against Chancery Court Judge Joe Dale Walker for allegedly steering conservatorship funds to his nephew for personal use in 2013. Walker was arrested for his conduct and the recommendation of the Commission for removal is pending at the Supreme Court.
In addition, the commission also brought cases against Judge Robert Fowlkes and Judge Bruce Smith for similar monetary reasons in 2013. "The Supreme Court held that judge's attempt to use his judicial office to advance private interests, discourteous attitude, and abuse of his contempt power warranted a public reprimand" (CJP Reported Cases). Judge Smith was suspended and fined after he was found improperly dismissing criminal charges in exchange for payments into a "drug fund" operated by the police department within his jurisdiction.   </t>
  </si>
  <si>
    <t>There is no such law prohibiting civil servants convicted of corruption from future state employment.</t>
  </si>
  <si>
    <t>Abuse of Public Property, Utah Code 76-8-4, Amended by Chapter 106, 1999 General Session, http://le.utah.gov/xcode/Title76/Chapter8/76-8-P4.html. 
Utah Public Officers' and Employee's Ethics Act,, Amended by Chapter 196, 2014 General Session, Utah Code 67-17-5, http://le.utah.gov/xcode/Title67/Chapter16/67-16-S5.html?v=C67-16-S5_2014040320140329. Accessed May 16, 2015.</t>
  </si>
  <si>
    <t>Maryland Annotated Code, Oct. 2014 State Government Title, TITLE 2. GENERAL ASSEMBLY
SUBTITLE 12. STAFF AND SERVICES -- DEPARTMENT OF LEGISLATIVE SERVICES
PART IV. OFFICE OF LEGISLATIVE AUDITS https://www.ola.state.md.us/top_pgs/Organizational%20Structure/OLA%20law.pdf</t>
  </si>
  <si>
    <t>S.C. Code 7-3-10 (1962)
http://www.scstatehouse.gov/code/t07c003.php</t>
  </si>
  <si>
    <t>All sources accessed on Jan. 16, 2015:
Massachusetts statute creating the state Auditor’s Office, Ch. 11, Sec. 1, YEAR
http://malegislature.gov/Laws/GeneralLaws/PartI/TitleII/Chapter11/Section1</t>
  </si>
  <si>
    <t>South Dakota Codified Laws, Title 12, “Elections,” Chapter 1, Section 5, adopted 1974, last amended 1989, http://legis.sd.gov/Statutes/Codified_Laws/DisplayStatute.aspx?Type=Statute&amp;Statute=12-1-5
South Dakota Codified Laws, Title 12, “Elections,” Chapter 1, Section 9, adopted 1974, last amended 2002, http://legis.sd.gov/Statutes/Codified_Laws/DisplayStatute.aspx?Type=Statute&amp;Statute=12-1-9
South Dakota Codified Laws, Title 12, “Elections,” Chapter 1, Section 7, adopted 1974, http://legis.sd.gov/Statutes/Codified_Laws/DisplayStatute.aspx?Type=Statute&amp;Statute=12-1-7
South Dakota Codified Laws, Title 12, “Elections,” Chapter 20, Section 46, adopted 1890, last amended 1981, http://legis.sd.gov/Statutes/Codified_Laws/DisplayStatute.aspx?Type=Statute&amp;Statute=12-20-46</t>
  </si>
  <si>
    <t>There are provisions for firing upon an infraction and fines, but not an indefinite ban on employment. Employees are required to divulge misdemeanor and felony convictions. These convictions are reviewed to see if they would constitute a reason for not hiring or firing.</t>
  </si>
  <si>
    <t>Tennessee Official misconduct Act, 1989, Tenn. Code Ann. § 39-16-402
http://search.mleesmith.com/tca/39-16-0402.html
Tennessee Ethics Commission Act of 2006, 2006, Tenn. Code Ann. § 3-6-207
http://search.mleesmith.com/tca/03-06-0207.html 
Temporary Rules of Order of the Senate of the One Hundred Eighth General Assembly State of Tennessee, accessed May 4, 2015
http://www.capitol.tn.gov/senate/publications/Temp%20Rules%20Of%20Order%20108th%20(amended%203-14-13).pdf
Tennessee House of Representatives 109th General Assembly Permanent Rules of Order, Article II, Section 1(a)(2), accessed May 4, 2015 http://www.capitol.tn.gov/house/publications/109permanentrules.pdf</t>
  </si>
  <si>
    <t>Maine Revised Statutes Title 5, Chapter 11, Section(s) 243, 244, 1965.
http://www.mainelegislature.org/legis/statutes/5/title5ch11sec0.html</t>
  </si>
  <si>
    <t>Texas Penal  Code, Offenses Against Public Administration, Bribery and Corrupt Influence, Section 36.08, Effective 1994
http://www.statutes.legis.state.tx.us/Docs/PE/htm/PE.36.htm</t>
  </si>
  <si>
    <t>Kelly Butler, state Budget Officer, March 18, 2015, telephone interview. 
David White, The Birmingham News, former state political reporter, March 6, 2015, telephone interview.
“A Legislator’s Guide to Alabama Taxes,” Legislative Fiscal Office, January 2015, http://lfo.alabama.gov/PDFs/TaxGuide/2015_Tax_Guide.pdf, accessed March 25, 2015.
“About the LFO,” Legislative Fiscal Office, undated,
http://www.lfo.state.al.us/AboutLFO.aspx, accessed March 25, 2015.</t>
  </si>
  <si>
    <t>Rhode Island General Laws. §17-6 regarding the Secretary of State, originally passed in 1958, can be found here:
http://webserver.rilin.state.ri.us/Statutes/TITLE17/17-6/INDEX.HTM
Rhode Island General Laws. §17-7 regarding the Board of Elections powers and duties, originally passed in 1979, can be found here:
http://webserver.rilin.state.ri.us/Statutes/TITLE17/17-7/INDEX.HTM</t>
  </si>
  <si>
    <t>While no such law exists, Tennessee Department of Human Services policy states that “an agency may only designate an employee as ineligible for rehire statewide when a dismissal or termination from state service is for gross misconduct, an employee resigns or retires from state service to avoid dismissal for gross misconduct, or an employee committed gross misconduct during employment. Employees designated as ineligible for rehire statewide shall be removed from all eligible lists. 
 "At no time are agencies required to interview applicants on eligible lists who previously received an ineligible for rehire statewide designation. Agencies shall use a response code '86' on eligible lists for applicants with this designation. Agencies shall include the following language in the written notice to an employee designated as ineligible for rehire statewide: 'Due to the seriousness of this situation, you will not be eligible for rehire with the State of Tennessee. This eligibility recommendation will result in the removal of your name from all eligible lists. If you reapply for positions within state government, state agencies will not be required to interview you when filling a position.'” Department of Human Resources Policy 12-014 
 Department of Human Service Rules define gross misconduct as “any job –related conduct which may subject an employee to criminal prosecution." Rule 1120-01-.01</t>
  </si>
  <si>
    <t>Louisiana Revised Statutes 24:511 Legislative Auditor, Legislative Audit Advisory Council, passed 1975, amended in 1991, 1999 and 2004 http://www.legis.la.gov/Legis/Law.aspx?p=y&amp;d=84124</t>
  </si>
  <si>
    <t>The Election Code, 1937, Article II (The Secretary of the Commonweatlh), Section 201 (Powers and Duties of the Secretary of the Commonwealth), http://www.legis.state.pa.us/cfdocs/legis/LI/uconsCheck.cfm?txtType=HTM&amp;yr=1937&amp;sessInd=0&amp;smthLwInd=0&amp;act=320&amp;chpt=2</t>
  </si>
  <si>
    <t>The Wyoming legislature does have sufficient capacity to monitor the budget process and make changes. Lawmakers generally vote on all departmental budgets and certain line items, and not only yes or no on the executive's overall budget proposal.
“We have quite lengthy discussions about $1,000 or $1,500 items,” Rep. Ruth Ann Petroff, R-Jackson, said. 
Lawmakers in the state in general do not have a lot of staff support. but the Legislative Services Office answers all of their budget questions and staffs the Joint Appropriations Committee and provides “a variety of "number crunching" functions and staff support to other legislative committees and individual legislators that need fiscal analysis,” according to the legislature’s website.</t>
  </si>
  <si>
    <t>No such law exists.
South Dakota Codified Laws, Title 3, Chapter 16, “Malfeasance, Misfeasance and Nonfeasance in Office,” Section 2, adopted 1883, last amended 1980, http://legis.sd.gov/Statutes/Codified_Laws/DisplayStatute.aspx?Type=Statute&amp;Statute=3-16-2</t>
  </si>
  <si>
    <t>Oregon Constitution (last updated 2014), Article VI, Section 1,  https://www.oregonlegislature.gov/bills_laws/Pages/OrConst.aspx
Oregon Revised Statutes Chapter 246 - Administration of Election Laws; Vote Recording Systems (1979), Sections 246.110-246.190, http://sos.oregon.gov/elections/Documents/246.pdf</t>
  </si>
  <si>
    <t>Arizona law allows for access private sector information, government contracts and public service delivery are included in the definition of "public record" provided in law: "Public records and other matters in the custody of any officer shall be open to inspection by any person at all times during office hours." 
"All records required to be kept under A.R.S. § 39-121.01(B), are presumed open to the public for inspection as public records," Carlson v. Pima County 1984.
Additionally, A.R.S. § 39-121 requires "other matters" to be disclosed by public officers. "Other matters" include documents held by public officers in their official capacity, and the Arizona Supreme Court has set precedent abandoning any "technical distinction" between "public records" and "other matters." Financial statements filed by contractors, however, do not have to be disclosed to the public.</t>
  </si>
  <si>
    <t>Code of Ethics § 36-14-4, enacted in 1987, can be found here:
http://webserver.rilin.state.ri.us/Statutes/TITLE36/36-14/36-14-4.HTM
Code of Ethics § 36-14-5 can be found here:
http://webserver.rilin.state.ri.us/Statutes/TITLE36/36-14/36-14-5.HTM</t>
  </si>
  <si>
    <t>Oklahoma Constitution, Article 3, section 2, added by state question in 1978. 
http://www.oscn.net/applications/oscn/DeliverDocument.asp?CiteID=84844</t>
  </si>
  <si>
    <t>Pennsylvania Code Chapter 39, Subchapter B, Section 3926(b), 1972 http://www.legis.state.pa.us/cfdocs/legis/LI/consCheck.cfm?txtType=HTM&amp;ttl=18&amp;div=0&amp;chpt=39 
Donetta M. D'Innocenzo, chief clerk of the Senate, Harrisburg, Pa., 23 April 2015, interview by phone. 
Public Official and Employee Ethics Law, Title 65 (Public Officers), Sections 1106(j) (State Ethics Commission - Regulations), Section 1103, accessed 31 May 2015, http://www.legis.state.pa.us/cfdocs/legis/LI/consCheck.cfm?txtType=HTM&amp;ttl=65&amp;div=0&amp;chpt=11
The Financial Operating Rules of the Senate, accessed June 23, 2015: http://www.pasen.gov/rules/2015SenFinancialRules.pdf
Cheap wheels are a perk for Pa. legislators, The Daily Item, John Finnerty, 29 March 2015, http://www.dailyitem.com/news/cheap-wheels-are-a-perk-for-pa-legislators/article_70778990-d682-11e4-8377-837e8804fffd.html
Pennsylvania House and Senate spending expenses revealed, The Morning Call, Steve Esack and Eugene Tauber, 15 November 2014, http://www.mcall.com/news/nationworld/pennsylvania/legislator-expense-reports/mc-pa-legislature-spending-20141115-story.html#page=1
Pennsylvania Superior Court, opinion No. 844 WDA 2013, issued 21 August 2014 http://www.pacourts.us/assets/opinions/Superior/out/J-A16007-14o%20-%201019173332538271.pdf</t>
  </si>
  <si>
    <t>Ohio Revised Code 3501.04, Secretary of state is chief election officer, 1953: http://codes.ohio.gov/orc/3501.04 
Ohio Revised Code 3501.05 N, Election duties of secretary of state, 2001, (last amended June 1, 2014): http://codes.ohio.gov/orc/3501.05 
Ohio Revised Code 3517.153 A, B, D, Filing a complaint, 1995 (last amended Sept. 29, 2013): http://codes.ohio.gov/orc/3517.153</t>
  </si>
  <si>
    <t>K.S.A. 46-1101, Legislative Post Audit committee: 1101, http://www.kslegislature.org/li_2012/b2011_12/statute/046_000_0000_chapter/046_011_0000_article/046_011_0001_section/046_011_0001_k/                     
K.S.A. 46-1102, Legislative post auditor, 1971: http://www.kslegislature.org/li_2012/b2011_12/statute/046_000_0000_chapter/046_011_0000_article/046_011_0002_section/046_011_0002_k/       
K.S.A. 46-1106, Financial compliance audits: http://www.kslegislature.org/li_2012/b2011_12/statute/046_000_0000_chapter/046_011_0000_article/046_011_0006_section/046_011_0006_k/ 
K.S.A. 46-1108, Performance audits, 1971: http://www.kslegislature.org/li_2012/b2011_12/statute/046_000_0000_chapter/046_011_0000_article/046_011_0008_section/046_011_0008_k/</t>
  </si>
  <si>
    <t xml:space="preserve"> State Board of Elections (1901 amended 2013) NC GS 163-19 http://www.ncga.state.nc.us/EnactedLegislation/Statutes/HTML/BySection/Chapter_163/GS_163-19.html</t>
  </si>
  <si>
    <t>No such law exists. 
Such a law previously existed as South Dakota Codified Law 3-6A-48, but that law was repealed in 2012.</t>
  </si>
  <si>
    <t>North Dakota Century Code, § 16.1-01-01, 1979 to 2003,  http://www.legis.nd.gov/cencode/t16-1c01.pdf.
North Dakota Constitution, Article V, § 2, http://www.legis.nd.gov/constit/a05.pdf.</t>
  </si>
  <si>
    <t xml:space="preserve">Kentucky Revised Statutes Chapter 43, Section 50, 2010, http://www.lrc.ky.gov/Statutes/statute.aspx?id=22114 accessed 24 January 2015.
Kentucky Revised Statutes Chapter 43, Section 70, 2013, http://www.lrc.ky.gov/Statutes/statute.aspx?id=41698 accessed 24 January 2015.
Libby Carlin, Kentucky Auditor of Public Accounts Office, assistant state auditor and certified public accountant, 31 December 2014, Frankfort, Kentucky, phone interview. </t>
  </si>
  <si>
    <t>NMSA (Unannotated) &gt; CHAPTER 1 Elections &gt; ARTICLE 2 Election Officers and Boards &gt; 1-2-2. Secretary of state; general duties. (2011) 
http://public.nmcompcomm.us/nmnxtadmin/NMPublicLink.aspx?jd=1-2-2</t>
  </si>
  <si>
    <t>In Michigan, placement agents are not a part of the pension fund investment process. In fact, Michigan officials are barely familiar with the "placement agent" label. The state pension funds rely upon consultants to choose investments and disinvestments but that process does not include placement agents at the subcontractor level.</t>
  </si>
  <si>
    <t>New York Election Law Section 3-100, amended 2005, http://www.elections.ny.gov/NYSBOE/download/law/2014NYElectionLaw.pdf</t>
  </si>
  <si>
    <t>Alabama’s open records law does include access to information about companies doing business with the state, including contracts and ethics disclosure forms.  Such documents are governed by the same open records law that applies to government records. The records are kept by public officials, who are required to supply them to the public on demand.
The main exemptions that apply to companies conducting business with the state are for discussions involving trade secrets and documents the release of which could endanger public safety.
Public officials are allowed to go into executive session to discuss a contract that involves trade secrets. Public officials also are required to notify owners of critical infrastructure or critical energy infrastructure when a request for information is submitted, to allow the company to object if it believes public safety could be threatened.</t>
  </si>
  <si>
    <t>In an interview, former state representative Kevin Blanchette, now the executive director of the Worcester Regional Retirement Board, said all placement agents must disclose their personal and financial relationships under state law but are not required to register with the state. Placement agents are, however, required to be registered with the Federal Securities and Exchange Commission. 
Section 23B of  Massachusetts General Law Chapter 32, describes in detail how Massachusetts public pension plans procure services from third-party vendors and governs the relationship between those pension plans and their investment service providers. That section of the law, 23B, was part of legislation passed in 2011 and enacted in 2013, following a string of reported abuses in state and local pension systems.
Despite that attempt to clean up the state's pension process, Massachusetts was named among the worst states when it comes to paying its Annual Required Contributions to state pension plans by Rolling Stone magazine. In an investigative article by Matt Taibbi titled “Looting the Pension Funds, ” a study by a former trustee of the Kentucky Retirement Systems found that Massachusetts made just 27 percent of its required annual retirement contributions to state pensions. Massachusetts also came in seventh out of 10 states where pension funds are running out of money in a survey by a  financial news and opinion website called 24/7wallst.com</t>
  </si>
  <si>
    <t>A YES score is earned if, in law, there is a right to access private sector information related to government contracts or public service delivery and a defined mechanism for citizens to access it. A YES can still be scored if exceptions for security, trade secrets, or individual privacy are made.
A MODERATE score is earned if there is a general right, but no law or regulation operationalizes that right, it is vague, or does not clearly specify a mechanism to access the information.
A NO score is earned if no such law exists.</t>
  </si>
  <si>
    <t>No such law exists.
New Jersey Statutes, Title: 52, STATE GOVERNMENT, DEPARTMENTS AND OFFICERS, Chapter 16A: Department established, Section: 52:16A-98: Division of Elections transferred to Department of State (1998): http://njlaw.rutgers.edu/cgi-bin/njstats/showsect.cgi?title=52&amp;chapter=16A&amp;section=98&amp;actn=getsect  
AG’s Office to Monitor 2 NJ ElectionsBy Associated Press May 9, 2014 4:41 PM: http://nj1015.com/ags-office-to-monitor-2-nj-elections/?trackback=tsmcliphttp://nj1015.com/ags-office-to-monitor-2-nj-elections/ 
Paul Loriquete, spokesman for the Attorney General's office, via 2/20/15 email.</t>
  </si>
  <si>
    <t>Iowa Code Chapter 11.2 " Auditor of State — Annual settlements," Code of Iowa updated as of January 2015,
https://www.legis.iowa.gov/docs/code/2015/11.pdf
Iowa Code 11.41  "Auditor of State — Access to information — confidentiality," Code of Iowa updated as of January 2015,
https://www.legis.iowa.gov/docs/code/2015/11.pdf
Iowa Code 11.53  "Auditor of State — Report filed with county attorney," Code of Iowa updated as of January 2015,
https://www.legis.iowa.gov/docs/code/2015/11.pdf
Iowa Code 11.54  "Auditor of State — Duty of attorney general," Code of Iowa updated as of January 2015,
https://www.legis.iowa.gov/docs/code/2015/11.pdf
Iowa Code 11.24, "Auditor of State — Review of Publicly Funded Entities" Code of Iowa updated as of January 2015,
https://www.legis.iowa.gov/docs/code/2015/11.pdf
Iowa Administrative Code 81 — 26 "Auditor of State — Certification of Accounting Systems," Iowa Administrative Code updated as of June 2 2008, https://www.legis.iowa.gov/docs/ACO/agency/04-15-2015.81.pdf
Tami Kusian, CPA, Deputy State Auditor, Performance Investigation Division, Iowa Auditor's Office, April 16 2015, telephone interview.</t>
  </si>
  <si>
    <t>New Hampshire Statutes, Title LXIII, Chapter 666, “Provisions for the Purity of Elections” 
http://www.gencourt.state.nh.us/rsa/html/LXIII/666/666-mrg.htm 
New Hampshire Statutes, Title LXIII, Chapter 21-M, “Department of Justice,” 1985-2012
http://www.gencourt.state.nh.us/rsa/html/I/21-M/21-M-3.htm 
David Scanlan, office of the New Hampshire Secretary of State, senior deputy secretary of state, January 9, 2015, Lowell, Mass., phone</t>
  </si>
  <si>
    <t>Missouri Revised Statutes, 1978, Chapter 105 section 452, amended 1990, 1991, 2008, http://www.moga.mo.gov/mostatutes/stathtml/10500004521.html
Missouri Revised Statutes, 1939, Chapter 106 section 10, http://www.moga.mo.gov/mostatutes/stathtml/10600000101.html
Missouri Revised Statutes, 1945, Chapter 106 section 20, amended 1973, http://www.moga.mo.gov/mostatutes/stathtml/10600000201.html
Executive Order No. 92-04, Secretary of State, 31 January 1992, http://www.sos.mo.gov/library/reference/orders/1992/eo92_004.asp</t>
  </si>
  <si>
    <t>New Hampshire Statutes Chapter 21-G:22 Conflict of Interest, 2006
http://www.gencourt.state.nh.us/rsa/html/I/21-G/21-G-mrg.htm 
Department of Administrative Services Procedural Rules Adm 600,“Plant and Property Management Rules,” 2013 http://www.gencourt.state.nh.us/rules/state_agencies/adm600.html
Confirmed with Michael Connor, New Hampshire Department of Administrative Services, deputy commissioner, Feb. 2, 2015, Lowell, Mass., phone</t>
  </si>
  <si>
    <t>Montana Code Annotated, Title 2, Chapter 2, Part 1, Section 21, 1947 ,http://leg.mt.gov/bills/mca/2/2/2-2-121.htm
State of Montana Employee Handbook , page 10, 2005, http://archive.org/stream/5A68AA9E-D1D4-4E90-84D9-C4B914C3C323/5A68AA9E-D1D4-4E90-84D9-C4B914C3C323_djvu.txt</t>
  </si>
  <si>
    <t>In practice, the Maryland State Retirement and Pension System (“System”) requires investment managers to confirm compliance with the provisions of SEC rules that govern (i) payments to placement agents or other solicitors and (ii) political contributions. Investment managers are required to confirm compliance with the substance of the rules even if the manager is not expressly regulated by those rules. 
While the state of Maryland does not use placement agents, investment managers may use placement agencies, and some do. However, it is the investment manager who is responsible for ensuring that they comply with SEC rules that affect payments and political contributions. It is the investment manager that has the contract with the state, not the placement agent. 
And it is the investment manager that is required to comply with the code requirements articulated here. Investment managers that do business with the System are required to: (i) comply with the provisions of Annotated Code of Maryland, State Finance and Procurement Article, Section 13-221, which require that every business that enters into contracts, leases, or other agreements with the State of Maryland or its agencies during a calendar year under which the business is to receive in the aggregate $100,000 or more, shall, within 30 days of the time when the aggregate value of these contracts, leases or other agreements reaches $100,000, file with the Secretary of State of Maryland certain specified information to include disclosure of the officers and beneficial owners of the business; (ii) comply with the provisions of Annotated Code of Maryland, Election Law Article, Sections 14-101 – 14-108, which require that every person that enters into a single contract with a single government entity involving cumulative consideration of at least $200,000, shall file with the State Board of Elections certain reports disclosing contributions in excess of $500 made during a reporting period to a candidate for elective office in any primary or general election; and (iii) comply with Maryland’s anti-bribery provisions.</t>
  </si>
  <si>
    <t>Title 25, Chapter 1, Section 79 of the Mississippi Code; Public Officers; General Provisions; Use of state-owned automobiles; http://law.justia.com/codes/mississippi/2010/title-25/1/25-1-79/
The Mississippi Constitution, Article 4, Section 66; Law granting donation or gratuity http://www.sos.ms.gov/Education-Publications/Documents/Downloads/Mississippi_Constitution.pdf
The Mississippi Code Title 25, Chapter 4, Section 119; CONFLICT OF INTEREST; IMPROPER USE OF OFFICE; Officials not to derive pecuniary benefits as result of official duties; penalties 
http://law.justia.com/codes/mississippi/2013/title-25/chapter-4/Chapter-3/section-25-4-119/</t>
  </si>
  <si>
    <t>Nevada Elections, 1960, NRS Chapter 293, Section .247, amended 2013 https://www.leg.state.nv.us/NRS/NRS-293.html#NRS293Sec247
Phone interview 1/14/15 with Kevin Benson, deputy attorney general representing secretary of state's office.
Interview 1/15/15 with Sandi Chereb, Las Vegas Review-Journal political reporter, in Carson City.</t>
  </si>
  <si>
    <t>Illinois Compiled Statutes, The State Auditing Act,  30 ILCS 5, Sec. 1 -2 , September 12, 1973,
http://www.ilga.gov/legislation/ilcs/ilcs5.asp?ActID=466&amp;ChapterID=7</t>
  </si>
  <si>
    <t>Nevada Revised Statutes 333.810, Purchasing: State, Prohibitions and Penalties, Purchases and contracts made contrary to provisions of chapter void; liability of state officers and employees; exception, 1951
https://leg.state.nv.us/NRS/NRS-333.html
Nevada Revised Statutes 281A.420, Ethics in Government, Code of Ethical Standards, Requirements regarding disclosure of conflicts of interest and abstention from voting because of certain types of conflicts; effect of abstention on quorum and voting requirements; abstentions, 1977
http://www.leg.state.nv.us/NRS/NRS-281A.html#NRS281ASec420
Nevada Revised Statutes 281A.430, Ethics in Government, Code of Ethical Standards, Contracts in which public officer or employee has interest prohibited; exceptions, 1993
http://www.leg.state.nv.us/NRS/NRS-281A.html#NRS281ASec430</t>
  </si>
  <si>
    <t>Indiana Code 5-11-1; State Board of Accounts creation, financial examinations. https://iga.in.gov/legislative/laws/2014/ic/titles/005/.</t>
  </si>
  <si>
    <t>Montana Code Annotated, title 13, chapter 1, part 2, section 1, 1979, http://leg.mt.gov/bills/mca/13/1/13-1-201.htm
Montana Code Annotated, title 13, chapter 37, part 1, section 11, 1975, http://leg.mt.gov/bills/mca/13/37/13-37-111.htm
Lisa Kimmet, Elections and Government Services, Office of Montana Secretary of State Linda McCulloch, Deputy, 3 Feburary 2014, email, Helena, Montana</t>
  </si>
  <si>
    <t>Department of Audits and Accounts O.C.G.A. § 50-6-1 (2014)
http://www.lexisnexis.com/hottopics/gacode/Default.asp
 .</t>
  </si>
  <si>
    <t>Executive branch; discharge of official duties; potential conflict; actions required. Nebraska State Law 49, Section 1499.02; effective 2001, last revised 2005; http://www.nebraskalegislature.gov/laws/statutes.php?statute=49-1499.02
Contracts with government bodies; procedure; powers of certain cities; purpose. Nebraska State Law 49, Section 14,102; effective 1976, last revised 2014; http://www.nebraskalegislature.gov/laws/statutes.php?statute=49-14,102
Declaration Concerning Conflict of Interest and Confidential Information for Invitations to Bid, accessed April 28, 2015; http://das.nebraska.gov/materiel/purchase_bureau/docs/agency/commodities/forms/Conflict%20of%20Interest%20Declaration%202014%20Commodities.pdf</t>
  </si>
  <si>
    <t>Hawaii Constitution, Article VII, Section 10, Auditor, 1968, http://lrbhawaii.org/con/conart7.html 
Hawaii Revised Statutes, Title 3, Chapter 23 Auditor, 1959, http://www.capitol.hawaii.gov/hrscurrent/Vol01_Ch0001-0042F/HRS0023/HRS_0023-0002.htm</t>
  </si>
  <si>
    <t>Nebraska State Law 32, Section 202; effective 1994, last revised in 2008; http://nebraskalegislature.gov/laws/statutes.php?statute=32-202</t>
  </si>
  <si>
    <t>Idaho Code Section 67-702, Audit Function of Legislative Services Office, 2009, amended 2014
http://legislature.idaho.gov/idstat/Title67/T67CH7SECT67-702.htm</t>
  </si>
  <si>
    <t>Connecticut General Statutes (C.G.S.), Title 2, Chap. 23, Secs. 2-89 and 2-90 (c), 1949. http://www.cga.ct.gov/current/pub/chap_023.htm#sec_2-90</t>
  </si>
  <si>
    <t>All sources accessed on Jan. 18, 2015:
Massachusetts conflict of interest law, M.G.L. Ch. 268A, Section 23 establishes the standard of conduct for public officials, including the governor and state-level cabinet officials
http://www.mass.gov/ethics/laws-and-regulations/conflict-of-interest-law.html
https://malegislature.gov/Laws/GeneralLaws/PartIV/TitleI/Chapter268a/Section23
The regulations for the state Ethics Commission define what constitutes a “governmental body” under the statute; 
http://www.mass.gov/courts/docs/lawlib/900-999cmr/930cmr7.pdf</t>
  </si>
  <si>
    <t>29 Del. C. Chapter 29, § 2907  http://delcode.delaware.gov/title29/c029/index.shtml</t>
  </si>
  <si>
    <t xml:space="preserve">Michigan State Ethics Act, 1973, Michigan Code Section 15.342(3) http://www.michigan.gov/mdcs/0,1607,7-147-6881_13592-26139--,00.html </t>
  </si>
  <si>
    <t>Minnesota Statues, Chapter 43A, Section 43.A.38, 2014, https://www.revisor.mn.gov/statutes/?id=43a.38</t>
  </si>
  <si>
    <t>Montana Code Annotated title 2, chapter 2, part 1, section 21, 1947, http://leg.mt.gov/bills/mca/2/2/2-2-121.htm</t>
  </si>
  <si>
    <t>Florida Constitution,  article 3 section 2, http://www.leg.state.fl.us/Statutes/index.cfm?Mode=Constitution&amp;Submenu=3&amp;Tab=statutes#A3S02
Florida Statute 11.42 The Auditor General, 2014, http://www.leg.state.fl.us/Statutes/index.cfm?App_mode=Display_Statute&amp;Search_String=&amp;URL=0000-0099/0011/Sections/0011.42.html
11.45 Definitions; duties; authorities; reports; rules, http://www.leg.state.fl.us/statutes/index.cfm?App_mode=Display_Statute&amp;Search_String=11.45&amp;URL=0000-0099/0011/Sections/0011.45.html</t>
  </si>
  <si>
    <t>No such law exists.
Maine Revised Statutes Title 2, Chapter 1, Section(s) 2, 1965.
http://www.mainelegislature.org/legis/statutes/2/title2sec2.html 
Maine Revised Statutes Title 5, Chapter 1, Section(s) 20-A, 1995.
http://www.mainelegislature.org/legis/statutes/5/title5sec20-A.html
Maine Revised Statutes Title 17-A, Chapter 1, Section(s) 2, 1975.
http://www.mainelegislature.org/legis/statutes/17-A/title17-Asec2.html
Executive Order No. 10, FY 88/89, April 1, 1989, An Order Establishing a Code of Ethics for the Executive Branch of Maine State Government, http://www.maine.gov/bhr/rules_policies/policy_manual/Executive%20Orders/Ex%20Order%2010%20FY%2088-89%20Ethics.pdf</t>
  </si>
  <si>
    <t>Missouri Revised Statutes, 1978, Chapter 105 section 452, amended 1990, 1991, 2008, http://www.moga.mo.gov/mostatutes/stathtml/10500004521.html
Missouri Revised Statutes, 1939, Chapter 34 section 160, amended 1945, http://www.moga.mo.gov/mostatutes/stathtml/03400001601.html</t>
  </si>
  <si>
    <t>Maryland Annotated Code, Oct. 2014, General Provisions Article, Sec. 5.506 http://mgaleg.maryland.gov/webmga/frmStatutesText.aspx?article=ggp&amp;section=5-506&amp;ext=html&amp;session=2015RS&amp;tab=subject5
5-103(b)1 for governor and cabinet officials
Interview with Michael Lord, exe director Md. Ethics Commission, 3/12/15 by telephone;</t>
  </si>
  <si>
    <t>Colorado Constitution, article 5, section 49, Appointment of state auditor - term - qualifications - duties: http://tornado.state.co.us/gov_dir/leg_dir/olls/constitution.htm#ARTICLE_V_Section_49
TITLE 2. LEGISLATIVE LEGISLATIVE SERVICES ARTICLE 3.LEGISLATIVE SERVICES PART 1. LEGISLATIVE AUDIT COMMITTEE - STATE AUDITOR C.R.S. 2-3-103 (2014): http://www.lexisnexis.com/hottopics/colorado/?app=00075&amp;view=full&amp;interface=1&amp;docinfo=off&amp;searchtype=get&amp;search=C.R.S.+2-3-103
Colorado Office of the State Auditor, official website, About the Office of the State Auditor: http://www.leg.state.co.us/OSA/coauditor1.nsf/AboutOSA?openform</t>
  </si>
  <si>
    <t>Ark. Code 10-4-401, 403, “Division of Legislative Audit,” 2005. 
http://law.justia.com/codes/arkansas/2012/title-10/chapter-4/subchapter-4/</t>
  </si>
  <si>
    <t>Louisiana Revised Statutes 14:68 Unauthorized use of a movable, enacted in 1980, amended 1981, 1993 and 2010.
http://www.legis.la.gov/Legis/Law.aspx?d=78627 
Daryl Purpera, legislative auditor, in-person interview, Feb. 19, 2015.
Robert Scott, president of the Public Affairs Research Council of Louisiana, in-person interview, Feb. 21, 2015.
Barry Erwin, president of the Council for a Better Louisiana, in-person interview, Feb. 18, 2015.
Special report: Bobby Jindal spent half of 2014 outside of Louisiana; critics: that the best use of time? The Advocate. Feb. 22, 2015.
http://theadvocate.com/news/education/11626690-63/frequent-flier</t>
  </si>
  <si>
    <t>Department of Finance and Administration summary of procurement laws: www.dfa.state.ms.us/Purchasing/ProcurementManual/appendixes.pdf
State law Section 25-4-105 CONFLICT OF INTEREST; IMPROPER USE OF OFFICE -
 (1979): www.lexisnexis.com/hottopics/mscode/
Mississippi Ethics Commission:
www.ethics.state.ms.us/ethics/ethics.nsf/OpinionsByDocId/003D9C3C7C6762CE86257C8300707D22?OpenDocument
www.ethics.state.ms.us/ethics/ethics.nsf/OpinionsByDocId/73C75884A96E451186257B4F004BB08E/$file/13025.pdf
www.ethics.state.ms.us/ethics/ethics.nsf/OpinionsByDocId/921EF7D1998B7C2286257A640072738C/$file/12073.pdf
Department of Finance and Administration procurement manual - ethics in public contracting: www.dfa.state.ms.us/Purchasing/ProcurementManual/chapter9.pdf</t>
  </si>
  <si>
    <t>Government Code §8543.2 (Amended 2012)
http://leginfo.legislature.ca.gov/faces/codes_displaySection.xhtml
Government Code §8545.2 (Amended 2012)
http://leginfo.legislature.ca.gov/faces/codes_displaySection.xhtml?lawCode=GOV&amp;sectionNum=8545.2.
Government Code §8546.1 (Amended 2013)
http://leginfo.legislature.ca.gov/faces/codes_displaySection.xhtml?lawCode=GOV&amp;sectionNum=8546.1.</t>
  </si>
  <si>
    <t>Interview with Natasha M. Bizanos, senior counsel with the Massachusetts Inspector General's Office, conducted by phone on March 13, 2015All sources accessed on January 23 and 25, 2015
The Massachusetts Uniform Procurement Act, Chapter 30B, 1980
http://malegislature.gov/Laws/GeneralLaws/PartI/TitleIII/Chapter30b
Massachusetts Conflict of Interest Law, Chapter 268A, 1962
http://www.mass.gov/ethics/education-and-training-resources/implementation-procedures/municipal-employee-summary.html
Executive Order 346 dealing with state conflict of interest issues, 1992:
http://www.mass.gov/courts/docs/lawlib/eo300-399/eo346.txt
Contractor certifies compliance with both the conflict of interest law G.L. c. 268A specifically s. 5 (f) and this order;
Executive Order 222, establishing an auditing requirement for state contracts, 1981
http://www.mass.gov/courts/docs/lawlib/eo200-299/eo222.tx
Executive Order 147, establishing a debarment process for state contracts, 1978
http://www.mass.gov/courts/docs/lawlib/eo100-199/eo147.txt</t>
  </si>
  <si>
    <t>Kentucky Revised Statutes Chapter 11A, Section 20, 1998, http://www.lrc.ky.gov/Statutes/statute.aspx?id=592, accessed 20 January 2015.
Executive Order 2008-454, Gov. Steve Beshear, 27 May 2008, http://ethics.ky.gov/SiteCollectionDocuments/ExecutiveOrder454-08.pdf, accessed 20 January 2015.
John Steffen, Kentucky Executive Branch Ethics Commission, executive director, 23 December 2014, Frankfort, Kentucky, phone interview.</t>
  </si>
  <si>
    <t>Conflicts of Interest Act 1968 Michigan Compiled Code Section 15.304 http://www.legislature.mi.gov/(S(arghv2ax5lcppe4o2smrfdoc))/mileg.aspx?page=getObject&amp;objectName=mcl-15-304                                                                                               
State Ethics Act 1973, Michigan Compiled Code Section 15.342(a)(4)  http://www.michigan.gov/mdcs/0,1607,7-147-6881_13592-26139--,00.html</t>
  </si>
  <si>
    <t>Minnesota Statutes, Chapter 16C, Section 16C.04, 2014, https://www.revisor.mn.gov/statutes/?id=16c.04</t>
  </si>
  <si>
    <t>A.S. 24.20, Agencies of the Legislature, (http://www.touchngo.com/lglcntr/akstats/statutes/title44/chapter81/section270.htm), accessed Feb. 15, 2015
A.S. 24.20.271, Powers and Duties of the legislative Audit Division, (http://touchngo.com/lglcntr/akstats/Statutes/Title24/Chapter20/Section271.htm), accessed May 21, 2015</t>
  </si>
  <si>
    <t>Maryland Annotated Code, General Provisions Article, Ethics Law Oct. 2014  5-501 Restrictions on Participation: http://ethics.maryland.gov/download/general/Ethics%20Law.pdf 5-501</t>
  </si>
  <si>
    <t>Iowa Code Chapter 721.2  "Official Misconduct — Nonfelonious misconduct in office," Code of Iowa updated as of January 2015, https://www.legis.iowa.gov/docs/code/2015/721.pdf
Iowa Code Chapter 721.1 Official Misconduct — Felonious misconduct in office," Code of Iowa updated as of January 2015,  https://www.legis.iowa.gov/docs/code/2015/721.pdf
Iowa Code Chapter 68B.2 "Government Ethics and Lobbying — Definitions," Code of Iowa updated as of January 2015, https://www.legis.iowa.gov/docs/code/2015/68B.pdf</t>
  </si>
  <si>
    <t>Arizona Revised Statutes Title 41 Chapter 7 Article 10.1-1279.03 Powers and Duties 
http://www.azleg.gov/ars/41/01279-03.htm
Arizona Revised Statutes Title 41 Chapter 7 Article 10.1-1279.03 Definitions, http://www.azleg.gov/FormatDocument.asp?inDoc=/ars/41/01278.htm&amp;Title=41&amp;DocType=ARS
Laws current as of March 30, 2015.</t>
  </si>
  <si>
    <t>K.S.A. Chapter 21 Article 60, Crimes Affecting Public Trust, 1969. http://www.kscoplaw.com/crimcode/2668code/art60.htm</t>
  </si>
  <si>
    <t>Title 23, Chapter 15, Section 211 of the Mississippi Code; ELECTION OFFICIALS; Board of election commissioners and registrar; elections training seminar; certification of seminar participants; compensation of commissioners attending seminar; authorization by Secretary of State of additional training days; comprehensive poll worker training program; computer skills training and refresher courses for circuit clerks
http://law.justia.com/codes/mississippi/2013/title-23/chapter-15/article-7/section-23-15-211
Title 23, Chapter 15, Section 211.1 of the Mississippi Code; ELECTION OFFICIALS; Secretary of State designated Mississippi's chief election officer; chief election officer to gather certain information regarding elections; annual report on voter participation
http://law.justia.com/codes/mississippi/2013/title-23/chapter-15/article-7/section-23-15-211.1</t>
  </si>
  <si>
    <t>State Government, Alabama Code Title 41, Chapter 5, Section 1, 1947.
State Government, Alabama Code Title 41, Chapter 5, Section 3, 1961.
State Government, Alabama Code Title 41, Chapter 5, Section 6, 1951.
State Government, Alabama Code Title 41, Chapter 5, Section 14, 1947.
State Government, Alabama Code Title 41, Chapter 5, Section 16, 1947.
State Government, Alabama Code Title 41, Chapter 5, Section 18, 1947.
http://alisondb.legislature.state.al.us/alison/codeofalabama/1975/coatoc.htm, accessed April 12, 2015.</t>
  </si>
  <si>
    <t>Maine Revised Statutes Title 17, Chapter 101, Section(s) 3104, 1967.
http://legislature.maine.gov/legis/statutes/17/title17sec3104.html
Maine Revised Statutes Title 5, Chapter 1, Section(s) 18-A, 2001.
http://legislature.maine.gov/legis/statutes/5/title5sec18-A.html</t>
  </si>
  <si>
    <t>Missouri Constitution, 1875, Article IV Section 14, http://www.moga.mo.gov/mostatutes/Consthtml/A040141.html
Missouri Revised Statutes, 2003, Chapter 28.035.1, http://www.moga.mo.gov/mostatutes/stathtml/02800000351.html
Code of State Regulations, 1980, Title 15, Division 3, Chapter 1(E), http://www.sos.mo.gov/adrules/csr/current/15csr/15c30-1.pdf</t>
  </si>
  <si>
    <t>Minnesota Statutes, Chapter 10A, 2014 https://www.revisor.mn.gov/statutes/?id=10A
Minnesota Statutes, Chapter 211B, Section 204B.27, https://www.revisor.leg.state.mn.us/statutes/?id=204B.27
Minnesota Statutes, Chapter 211B, 2014 https://www.revisor.leg.state.mn.us/statutes/?id=211B
Minnesota Statutes &amp; Rules, Office of the Minnesota Secretary of State, accessed 11 May 2015, http://www.sos.state.mn.us/index.aspx?page=588#Statutes
Roles and Responsibilities, Minnesota Campaign Finance and Public Disclosure Board, accessed 11 May 2015, http://www.cfboard.state.mn.us/BoardRoles.htm
Ryan Furlong, Communications Director, Office of Minnesota Secretary of State Steve Simon, St. Paul, Minnesota, 9 March 2015, email interview</t>
  </si>
  <si>
    <t xml:space="preserve">Kentucky Revised Statutes Chapter 45A, Section 455, 1980 http://www.lrc.ky.gov/Statutes/statute.aspx?id=22425 accessed 23 January 2015.
Kentucky Revised Statutes Chapter 45A, Section 863, 1994 http://www.lrc.ky.gov/Statutes/statute.aspx?id=22501 accessed 23 January 2015.
Kentucky Revised Statutes Chapter 45A, Section 445, 1980
http://www.lrc.ky.gov/Statutes/statute.aspx?id=22423, accessed 7 February 2015. 
Don Speer, Kentucky Finance and Administration Cabinet's Office of Procurement Services, executive director, 23 January 2015, Frankfort, Kentucky, in-person interview.  </t>
  </si>
  <si>
    <t>Louisiana Revised Statutes 42:1113 Prohibited contractual arrangements, passed 1979, effective April 1, 1980, amended 1987, 1995, 1997, 1998, 2008 and 2012
http://www.legis.la.gov/Legis/Law.aspx?d=99217 
Louisiana Revised Statutes 42:1123 Exceptions, passed 1979, effective April 1, 1980, amended 1987, 1995, 1997, 1998, 2008 and 2012
http://www.legis.la.gov/Legis/Law.aspx?d=99232</t>
  </si>
  <si>
    <t xml:space="preserve">Under SC Code 8-13-705, there are penalties for buying the influence of state employees, and the law states that convicted offenders "must be punished by imprisonment for not more than ten years and a fine of not more than ten thousand dollars and is permanently disqualified from being a public official or a public member."  </t>
  </si>
  <si>
    <t>All sources viewed on Jan. 17, 2015
Massachusetts Constitution, Article V, Section IV; Article LXIV, Section I
https://malegislature.gov/Laws/Constitution
Massachusetts General Laws, Chapter 9, Section I:
https://malegislature.gov/Laws/GeneralLaws/PartI/TitleII/Chapter9/Section1
Massachusetts General Laws, Chapter 9, Sections 29-30:
https://malegislature.gov/Laws/GeneralLaws/PartI/TitleII/Chapter9/Section29</t>
  </si>
  <si>
    <t>Iowa Code 68B.3  "Government Ethics and Lobbying — When public bids required — disclosure of income from other sales," Code of Iowa updated as of January 2015,
https://www.legis.iowa.gov/docs/code/2015/68B.pdf
Iowa Administrative Code, 351-6.9(68B)  "Ethics and Campaign Disclosure Board — Use of confidential information," Iowa Administrative Code updated as of December 2014,
https://www.legis.iowa.gov/docs/ACO/agency/12-31-2014.351.pdf</t>
  </si>
  <si>
    <t>Michigan Election Act, 1954, Michigan Compiled Code Section 168.32</t>
  </si>
  <si>
    <t>K.S.A. 46-233, Contracts involving state officer or employee or legislator, 1974: http://ethics.ks.gov/statsandregs/46-233.html</t>
  </si>
  <si>
    <t>The Wyoming Department of Audit is the entity mandated to audit the state. The Department of Audit director shall "supervise the books, financial accounts and financial records of all state agencies and institutions, counties, school districts and municipalities within the state." The department also audits the legislative branch. The judicial branch has its own internal auditor and accounting system rules.</t>
  </si>
  <si>
    <t>The Legislative Audit Bureau,  a non-partisan legislative service agency, was created by Chapter 659, Laws of Wisconsin 1965. Prior to the creation of the Bureau, financial audits were performed by the Department of State Audit, an executive branch department created in 1947. The Legislative Audit Bureau is designed to assist the Legislature in maintaining effective oversight of state operations. The Bureau conducts objective audits and evaluations of state agency operations to ensure financial transactions have been made in a legal and proper manner and to determine whether programs are administered effectively, efficiently, and in accordance with the policies of the Legislature and the Governor. The results of these evaluations are provided to the Legislature, along with recommendations for improvements in agency operations. The authority of the bureau extends to all three branches. 
The  existence of the Legislative Audit Bureau is under threat during the study period, as Republican legislators are proposing to disband it in the 2015-2017 state budget. 
The Legislative Audit Bureau is organized into four sections: Financial Audit, Program Evaluation, Information Systems Support, and Administrative Services. Approximately two-thirds of the audit staff are in the financial section, and one-third of staff are in the program evaluation section. Joe Chrisman is currently the State Auditor.
---
Peer Reviewer comment: Agree.
For now, the imminent threat to the Audit Bureau's existence mentioned in the comment accompanying the score has dissipated. The budget proposal was dropped. It may come up again as separate legislation, however. Such legislation has been drafted and is being introduced.</t>
  </si>
  <si>
    <t>Louisiana’s statewide pension systems have taken steps to regulate how investments are bought, who is relied on for investment advice and whether that advice is impartial. Though those changes are relatively recent, observers and participants say that the practices of the past are no longer followed. But they also point out those conditions apply for statewide retirements only. Dozens of local and parish pension systems for law enforcement, firefighters and local government workers aren’t under the statewide system and have investments that have tanked, in large part because of decisions to hire “placement agents” who, after an expensive meal, promised 12 percent returns.
Executives at three funds in 2011 assembled a team of experts to review the financial statements of a New York hedge fund manager after requests to redeem more than $30 million in holdings were met with promissory notes instead of the cash they expected.
The state Legislature revamped the system in 2012, 2013 and 2014 to require the private agents and consultants hired by pension plan systems to fill out disclosures as if they were lobbyists. By and large the private consultants have been filling out the disclosures. A cursory review shows that the “private placement agents” for the state and New Orleans retirement boards have filed disclosures.
But state Rep. Joel Robideaux, chairman of the House Ways &amp; Means committee and one of the driving forces behind the retirement systems revamp, says he’ll withhold judgment until enough time has passed to see how effective that revision has been.</t>
  </si>
  <si>
    <t>Maryland Annotated Code, Election Law Article, Oct. 2014 Section 2-101 http://www.elections.state.md.us/laws_and_regs/documents/2014%20Maryland%20Election%20Law.pdf</t>
  </si>
  <si>
    <t>Indiana Code 4-2-6-9, state ethics law, conflict of economic interests; https://iga.in.gov/legislative/laws/2014/ic/titles/004/</t>
  </si>
  <si>
    <t>No such law exists.
Maine Revised Statutes Title 5, Chapter 5, Section 81, 1977,
http://legislature.maine.gov/legis/statutes/5/title5sec81.html
Maine Constitution, Article 5, Part 1, Section 3.
http://legislature.maine.gov/const/#a5
Maine Constitution, Article 5, Part 2, Section 1.
http://legislature.maine.gov/const/#a5</t>
  </si>
  <si>
    <t>No such law exists. 
Illinois Compiled Statutes, Illinois Procurement Code, 30 ILCS 50 , Sec. 50-13 http://www.ilga.gov/legislation/ilcs/ilcs5.asp?ActID=532&amp;ChapterID=7
Illinois Compiled Statutes, Illinois Procurement Code, 30 ILCS 50 , Sec. 5-5 http://www.ilga.gov/legislation/ilcs/ilcs5.asp?ActID=532&amp;ChapterID=7</t>
  </si>
  <si>
    <t>No such law exists. 
 State law does not prohibit the hiring of state employees convicted of public corruption. 
 However, state personnel rules do prohibit their hiring to most state jobs. The rules also state that providing incomplete or false information regarding a past conviction, on a job application, can be grounds for not being hired, or for being fired if detected later. The policies also require the state to request a criminal background check on applicants, and a conviction may be grounds for not hiring them.</t>
  </si>
  <si>
    <t>ORS 240.990 requires that any person who violates any provision of the chapter, including "certain acts unlawful" described under ORS 240.710, is ineligible for state employment for a period of five years only.
 240.710 ((2) spells out: No person shall, directly or indirectly, give, render, pay, offer, solicit or accept any money, service or other valuable consideration for or on account of any appointment, proposed appointment, promotion or proposed promotion to, or any advantage in, a position in the classified service.</t>
  </si>
  <si>
    <t>There are no explicit laws prohibiting government employment following a corruption conviction. In addition, if employees are removed, suspended or demoted for any reason, they can be reinstated at the discretion of the Civil Service Commission.</t>
  </si>
  <si>
    <t>Idaho Code Section 18-1359, Using Public Position for Personal Gain, 1990, last amended 2005
http://legislature.idaho.gov/idstat/Title18/T18CH13SECT18-1359.htm
Idaho Code Section 18-1351(7), Definitions, Pecuniary Benefit, 1972, last amended 2010
http://legislature.idaho.gov/idstat/Title18/T18CH13SECT18-1351.htm
Idaho Code Section 59-202, Officers Not To Be Interested In Sales, 1887
http://legislature.idaho.gov/idstat/Title59/T59CH2SECT59-202.htm
Idaho Code Section 59-203, Prohibited Contracts Voidable, 1887
http://legislature.idaho.gov/idstat/Title59/T59CH2SECT59-203.htm
Idaho Code Section 67-5726, Department of Administration, Prohibitions, 1975, last amended 2001
http://legislature.idaho.gov/idstat/Title67/T67CH57SECT67-5726.htm
Idaho Code Section 59-701, Ethics in Government, 1990
http://legislature.idaho.gov/idstat/Title59/T59CH7.htm</t>
  </si>
  <si>
    <t>Oklahoma Constitution, Article 10, section 11 
http://www.oscn.net/applications/oscn/DeliverDocument.asp?CiteID=85055</t>
  </si>
  <si>
    <t>Oregon Revised Statutes Chapter 244 - Government Ethics 244.040 (1974).
https://www.oregonlegislature.gov/bills_laws/lawsstatutes/2013ors244.html</t>
  </si>
  <si>
    <t>Oklahoma statute says: "Any such officer or employee upon final conviction of, or pleading guilty or nolo contendre to, a felony in a state or federal court of competent jurisdiction shall vacate such office or employment and if such felony is for bribery, corruption, forgery or perjury or any other crime related to the duties of his or her office or employment, or related to campaign contributions or campaign financing for that or any other office, shall forfeit all benefits of the office or employment" and "Such suspension or forfeiture shall continue until such time as the conviction or guilty plea is reversed by the highest appellate court to which the officer or employee may appeal," which generally prohibits them from state employment unless the conviction is reversed. The Oklahoma Constitution also prohibits "state officers" who are convicted of any felonies from holding elected positions, but it does not specify if civil servants would qualify under that term.</t>
  </si>
  <si>
    <t>Hawaii Revised Statutes, Title 7, Chapter 84, Section 14, Conflicts of interests, 1972.
http://www.capitol.hawaii.gov/hrscurrent/Vol02_Ch0046-0115/HRS0084/HRS_0084-0014.htm
Hawaii Revised Statutes, Title 9, Chapter 103D, Section 101, Requirements of ethical public procurement, 1993.
http://www.capitol.hawaii.gov/hrscurrent/Vol02_Ch0046-0115/HRS0103D/HRS_0103D-0101.htm</t>
  </si>
  <si>
    <t>State law requires the State Auditor’s office to make annual or special financial audits or compliance audits of state and local governmental agencies. In addition, the Legislative Audit office provides performance evaluations on all state agency programs and post audits on expenditures. By law, private sector service providers are also audited to ensure compliance.</t>
  </si>
  <si>
    <t>There have been no public instances of a placement agent failing to register as a lobbyist in Kentucky with the Executive Branch Ethics Commission. The Kentucky Retirement Systems reports that it has not done business with a firm that uses placement agents in at least six years dating back to the 2009-2010 fiscal year. 
It isn't possible for the public to know whether a firm received an investment contract from the other public pension funds — the Judicial Form Retirement System, Legislative Retirement System and Kentucky Teachers Retirement System — because those retirement systems aren't required to disclose detailed information regarding the solicitation of investment business from firms that use placement agents. However, any placement agents working with the Kentucky Retirement Systems AND the Kentucky Teachers Retirement System must register as an executive branch lobbyist. Therefore, the names of placement agents doing business with those two pension entities are on a registry. The Judicial Form Retirement System and Legislative Retirement System have no such registries.
A review of the registered lobbyists filed by Feb. 16, 2015, with the Executive Branch Ethics Commission shows 33 individuals employed by investment services firms and alternative investment firms had registered with the state. All 33 had registered after the General Assembly changed the law in 2012 to require placement agents to register as lobbyists.</t>
  </si>
  <si>
    <t>Ohio Revised Code 102.03 D and E, Representation by present or former public official or employee prohibited, 2001 (latest amendment effective March 20, 2014): http://codes.ohio.gov/orc/102.03</t>
  </si>
  <si>
    <t>Under Virginia Code § 30-133, “The Auditor of Public Accounts shall audit all the accounts of every state department, officer, board, commission, institution or other agency handling any state funds.”
The auditor has authority to investigate financial malfeasance in state government agencies, but not private-sector service providers, such as contractors. Virginia law also gives broader investigative powers to the Office of State Inspector General, including contractors acting for the state. 
The inspector general's job is to “receive complaints from whatever source that alleges fraud, waste, including task or program duplication, abuse, or corruption by a state agency or nonstate agency or by any officer or employee of the foregoing and determine whether the complaints give reasonable cause to investigate.” There is an exception for elected officials of the commonwealth, in which case, a request must come to the inspector general from the governor, attorney general or a grand jury. The inspector general can investigate contractors of state agencies, but is not tasked with a regular audit of them.</t>
  </si>
  <si>
    <t>Financial interest of department personnel in contracts - O.C.G.A. (2014) § 50-5-78. http://www.lexisnexis.com/hottopics/gacode/Default.asp
Georgia Procurement Manual section 1.4.4.4, section 1.4.4.5, section 3.2, section 5.4
http://doas.ga.gov/assets/State%20Purchasing/GPM%20Documents/GeorgiaProcurementManual.pdf</t>
  </si>
  <si>
    <t>Ohio law mandates that an employee terminated for committing a felony loses all his or her benefits as a state employee, although accumulated benefits are paid out. However, the law holds out the prospect of re-employment: "If subsequently reemployed in the public sector, the person shall qualify for and accrue these forms of leave in the manner specified by law for a newly appointed employee and shall not be credited with prior public service for the purpose of receiving these forms of leave." However, that is not true for all offenses; the law also says "a public servant or party official, or director, officer, or employee of a municipal school district transformation alliance...who is convicted of bribery is forever disqualified from holding any public office, employment, or position of trust in this state. "</t>
  </si>
  <si>
    <t>New York Public Officers Law Section 74, subsection 3(d), revised 10/2012, http://www.albany.edu/hr/assets/Public-Officers-Law.pdf</t>
  </si>
  <si>
    <t>112.313 Standards of conduct for public officers, employees of agencies, and local government attorneys, 2014, http://leg.state.fl.us/statutes/index.cfm?App_mode=Display_Statute&amp;Search_String=&amp;URL=0100-0199/0112/Sections/0112.313.html</t>
  </si>
  <si>
    <t>Embezzlement (1874 amended 1997) NC GS 14-90-91. http://www.ncleg.net/EnactedLegislation/Statutes/HTML/ByArticle/Chapter_14/Article_18.html
Ethical Standards (2006 amended 2011) NC GS 138A-31. http://www.ncleg.net/EnactedLegislation/Statutes/HTML/BySection/Chapter_138A/GS_138A-31.html</t>
  </si>
  <si>
    <t xml:space="preserve">There is no direct mention of “placement agents” in the Iowa Code related to IPERS. According to Judy Akres, of IPERS, nothing in Iowa law prohibits IPERS from hiring an investment manager that used a placement agent to assist it in getting the system’s business. She noted that IPERS does not use placement agents. Investment managers use placement agents to help them in their marketing efforts.
"None of the current managers utilized by IPERS used a placement agent to procure IPERS’ business," said Judy Akre, director of communications for the Iowa Public Employees' Retirement System. IPERS is the largest of the four systems providing services and benefits to approximately 266,000 active and retired members of about 2,200 covered employers.
Jennifer Acton, a senior legislative analyst with the fiscal services division of the Legislative Services Agency said that none of the pension systems in Iowa (IPERS, the Municipal Fire and Police Retirement System of Iowa, Peace Officers’ Accident, Disability and Retirement System or the Judicial Retirement System) uses placement agents.
Furthermore, in a 2009 IPERS Benefits Advisory Committee Meeting, the agency's chief investment officer, Karl Koch, noted that Pathway Capital Management negotiates terms directly and "will not negotiate through placement agents." Pathway Capital Management is listed as the investment manager for private equity and debt.
 </t>
  </si>
  <si>
    <t>29 Del. C. 5805, http://1.usa.gov/1CkLTa4, Approved July 23, 1990</t>
  </si>
  <si>
    <t>NMSA &gt; CHAPTER 10 Public Officers and Employees &gt; ARTICLE 16 Governmental Conduct &gt; 10-16-3. Ethical principles of public service; certain official acts prohibited; penalty. (2011)
http://public.nmcompcomm.us/nmnxtadmin/NMPublicLink.aspx?jd=10-16-3</t>
  </si>
  <si>
    <t>The law authorizes the Auditor of Accounts to conduct an annual audit "of every department, institution, and agency of the State, including trustees or custodians of retirement and other trust funds held by the State or any officer or officers of the State, and also including every county officer who receives or disburses funds of the State or for the benefit of the State or any county."
 "Every department, institution and agency," does not include the Legislature. As in many other states, Vermont's Constitution gives each legislative house the power to set and enforce its own rules and standards. Neither has chosen to do any auditing.
 Neither the Constitution nor statute authorizes the Auditor's Office to audit the state's court system. Nor do they forbid it. But the Auditor's office has not done so, certainly not in the period of this study.
 No agency or body audits the judiciary. The Judicial Conduct Board probes allegations of misconduct against judges, and can sanction them, but in no sense is it an auditing agency.
 Private-sector providers are not mentioned there, but almost every contract entered into by state agencies with private firms stipulates: "The contractor will maintain all books, documents, payroll papers, accounting records and other evidence pertaining to costs incurred under this agreement and make them available at reasonable times during the period of the contract and for three years thereafter for inspection by any authorized representatives of the State or Federal Government."
 But a few contracts modify this clause, limiting the Auditor's mandate over private-sector service providers. Claiming that some information was proprietary, the company providing pharmacy benefits management to the state prisons insisted on withholding some contract data.</t>
  </si>
  <si>
    <t>Connecticut General Statutes (C.G.S.), Title 1, Chap. 10, Sec. 1-86(a), 1977.  http://www.ct.gov/ethics/cwp/view.asp?a=2313&amp;q=432632#186</t>
  </si>
  <si>
    <t>TITLE 18. CRIMINAL CODE ARTICLE 8. OFFENSES - GOVERNMENTAL OPERATIONS PART 3. BRIBERY AND CORRUPT INFLUENCES C.R.S. 18-8-308 (2014): http://www.lexisnexis.com/hottopics/colorado/?app=00075&amp;view=full&amp;interface=1&amp;docinfo=off&amp;searchtype=get&amp;search=C.R.S.+18-8-308
State of Colorado Procurement Code of Ethics and Guidelines: https://www.colorado.gov/pacific/sites/default/files/State%20of%20Colorado%20Procurement%20Code%20of%20Ethics%20and%20Guidelines.pdf</t>
  </si>
  <si>
    <t>North Dakota laws prevent former public servants from being rehired in a very specific way. North Dakota Century Code Section 54-44.3-26 bans the state from hiring any civil servant who violates provisions in Section 54-44.3, which govern human resources issues. It also applies the same ban for anyone who offers anything of value in return for a job or a promotion in the civil service or accepts anything of value for providing a job, as spelled out in Century Code Section 54-44.3-25.
 These are the only employment bans required by state law.
 Century Code Section 12.1-12-01 considers bribery a felony, for example, but state law does not ban the employment of someone guilty of bribery. The head of the state’s human resources department said convictions or violations of other rules are evaluated on a case-by-case basis.</t>
  </si>
  <si>
    <t>All placement agents working to secure business with the state-run pension funds do register, as required, under the state's executive lobbying law and under policy of the Indiana Public Retirement System, according to Jennifer Dunlap, public information office for INPRS. 
But there is not a central registry of all placement agents, said Dunlap. The INPRS requires all investment managers to disclose if they use placement agents in any investments they make on behalf of the INPRS, she explained. According to INPRS Placement Agency Policy, investment managers are required to certify this in a "disclosure letter." (Addendum 10.4, page 58).
If an investment manager fails to disclose the use of a placement agent, or makes a misstatement or omission in the disclosure letter, there are remedies the INPRS can take. 
INPRS may be reimbursed by the investment manager for any management or advisory fees paid by the INPRS to the investment manager or any of its affiliates for the prior two years in connection with the investment; be reimbursed by the investment manager an amount equal to the benefit paid or promised to the placement agent connected to the investment; and/or terminate without liability or penalty the INPRS' investment relationship with the investment manager, including terminating any contract or agreement with the investment manager, withdrawing from the investment vehicle, terminating the INPRS' obligation to pay any fees or make any capital contributions linked to the investment and terminating the right of the investment vehicle to withhold and apply amounts retained by the investment vehicle for the account of INPRS.</t>
  </si>
  <si>
    <t>Wisconsin's legislative support agencies, including the Legislative Fiscal Bureau and the Legislative Reference Bureau, have a long history of competence. The Wisconsin  Legislative Fiscal Bureau, for example, has a staff of 29. It is  a nonpartisan service agency of the Wisconsin Legislature. The Bureau provides fiscal and program information and analyses to the Wisconsin Legislature, its committees, and individual legislators. The Bureau also serves as staff to the Joint Committee on Finance -- a 16-member Committee, which reviews and deliberates on legislation affecting state revenues and appropriations.  The primary focus of the Committee's work, and thus, that of the Bureau, in each legislative session is the state's biennial budget. The bureau also produces frequent informational papers that are easily available on line, as does the Legislative Reference Bureau (LAB)</t>
  </si>
  <si>
    <t>New York Public Officers Law Section 3 prohibits anyone convicted of felony corruption or bribery charges from working for the government. Those convicted of misdemeanors in those areas are banned for five years. 
 Section 3 specifically says, "No person shall be capable of holding a civil office who shall stand convicted of a felony defined in article two hundred or four hundred ninety-six or section 195.20 of the penal law."
 It adds, "Any individual who stands convicted of a misdemeanor defined in article two hundred, article four hundred ninety-six or section 195.00 of the penal law may not hold civil office for a period of five years from the date of conviction, provided that in the event such conviction is the result of a plea agreement resulting in a plea to such charge in lieu of a plea or conviction of a felony defined in section 195.20, article two hundred or article four hundred ninety-six of the penal law, all parties to such agreement may agree that the period of such bar may be for a period of up to ten years from the date of conviction."</t>
  </si>
  <si>
    <t>Government Code §19990 (Amended 1986)
http://leginfo.legislature.ca.gov/faces/codes_displaySection.xhtml?lawCode=GOV&amp;sectionNum=19990.
Public Contract Code, §10410 (Amended 1985
http://leginfo.legislature.ca.gov/faces/codes_displaySection.xhtml?lawCode=PCC&amp;sectionNum=10410.
Public Contract Code, §10410 (Amended 2005)
http://leginfo.legislature.ca.gov/faces/codes_displaySection.xhtml?lawCode=PCC&amp;sectionNum=10411.
Public Contract Code, §10422 (1983)
http://leginfo.legislature.ca.gov/faces/codes_displaySection.xhtml?lawCode=PCC&amp;sectionNum=10422.
Public Contract Code, §10423 (1983)
http://leginfo.legislature.ca.gov/faces/codes_displaySection.xhtml?lawCode=PCC&amp;sectionNum=10423.</t>
  </si>
  <si>
    <t>No such law exists, though applicants may be asked about any convictions and that could well influence whether they are hired.</t>
  </si>
  <si>
    <t>The Senate Ways and Means Committee and the House Appropriations Committee oversee spending bills.
 They work in concert with the Legislative Evaluation &amp; Accountability Program Committee, which was created to provide the legislature with independent information. Washington historically has received good marks for budget transparency and quality of its analysis.
 The House and Senate committees also have the power to request audits from the State Auditor's office. If the legislative fiscal analysts see variances between planned and actual expenditures in the accounting data, they can make recommendations during supplemental budget sessions for mid- and late-term adjustments to budget levels—either increases or decreases—which they certainly do independently of the executive branch. 
 The offices have the resources and staff to keep up with budget negotiations.</t>
  </si>
  <si>
    <t>Legislators have sufficient manpower with experience and resources to monitor the budget process and make changes if necessary. 
 Legislative Auditor Aaron Allred said his office is authorized for 134 staffers and has 108 positions that are filled. An annual budget of $8.6 million has been augmented by an additional $1 million to audit the Department of Highways at the Legislature's request. 
 “There’s a joint Finance Committee with lots of accountants and auditors during the legislative session." said state Budget Director Mike McKown. The Joint Finance Committee appoints the legislative auditor and oversees the state Legislative Audit’s Office. It also oversees appropriations.</t>
  </si>
  <si>
    <t>The Senate Finance Committee and House Appropriations Committee each have seven staff members who analyze both the governor’s and alternative budget proposals. The senate committee also considers revenue-raising bills, while the House Finance Committee takes that responsibility in the House of Delegates.
The Joint Legislative Audit and Review Commission (JLARC) also reviews fiscal impact statements made by the executive branch, when asked by chairmen of standing committees of the General Assembly.
In Virginia, the governor makes a budget proposal, but both the House and Senate have their own versions of the budget that may vary widely with the governor's. The committee staff are able to keep up with the work and do not have a backlog during the legislative session, even though it is a very compressed timeline.</t>
  </si>
  <si>
    <t>The law states: "It shall be unlawful for any state, county, district, or municipal officer to appoint, employ, or retain as a deputy or assistant any person convicted of a felonious or infamous crime, unless such person has been pardoned or restored to political rights."</t>
  </si>
  <si>
    <t>Ark. Code 19-11-(701-704), “Ethics,” 1979.
http://law.justia.com/codes/arkansas/2012/title-19/chapter-11/subchapter-7/
19-11-705,  “Employee Conflict of Interest,” 1979.
http://law.justia.com/codes/arkansas/2012/title-19/chapter-11/subchapter-7/section-19-11-705/</t>
  </si>
  <si>
    <t>Pursuant to New Jersey criminal code: "Public employees convicted of certain offenses and crimes are subject to the forfeiture of their public office or employment under the provisions of N.J.S.A. 2C: 51 -2. 
 Forfeiture of public office is mandated for a conviction of any offense that involves dishonesty or any offense that touches upon the defendant’s office, or for a conviction for any crime of the third degree or greater. N.J.S.A. 2C:51-2(a)(1); 2C:51-2(a)(2). 
 Forfeiture of office is also required if the Constitution or a non- criminal code statute mandates forfeiture. N.J.S.A. 2C: 51-2(a)(3). Further, in cases where the offense touched the defendant’s public office, a permanent bar to any future government employment is also required. N.J.S.A. 2C: 51-2 d.
 Also, according to civil service rule 4A 4:2-2.3 an d4A:2.27 state: "Where an employee has pled guilty or been convicted of a crime or offense which is cause for forfeiture of employment under N.J.S.A. 2C:51-2 but the court has not entered an order of forfeiture, the appointing authority may seek forfeiture by applying to the court for an order of forfeiture." The rule outlines disbarment for conviction of a crime as follows: 4. The eligible has a criminal record which adversely relates to the employment sought.
 i. The following factors may be considered in determining whether a criminal record adversely relates to employment:
 (1) The nature and seriousness of the crime;
 (2) The circumstances under which the crime occurred;
 (3) The date of the crime and age of the eligible when the crime was committed;
 (4) Whether the crime was an isolated event; and
 (5) Evidence of rehabilitation.</t>
  </si>
  <si>
    <t>In recent years Michigan has established a poor reputation for misconduct by judges at the state and local level. Four judges have been removed from the bench and two others were forced to retire in the last three years.
---
Peer Reviewer Comment:
The 2014 annual report of the Michigan Judicial Tenure Commission cited two examples of judges sanctioned, in part, for using state resources for personal use.
Wayne County Circuit Judge Wade McCree, Jr., who was removed from the bench in 2014 after carrying on an affair with a litigant in a case he was handling, was found to have allowed his mistress to enter the courthouse through an employee entrance without going through security; allowing her to remain alone in his chambers while he was on the bench; allowing her to park her vehicle in an area reserved for judges; and seeking to use the prosecuting attorney's office as leverage against his ex-mistress, among other transgressions.
Also the subject of a complaint in 2014 was Oakland County District Court Judge Dennis Powers. He was accused of falsifying travel records and submitted them for reimbursement; falsifying conference reimbursement requests; defrauding the county regarding his vacation time, and misusing his county-issued laptop and cell phone. He resigned, after which the complaint was dismissed.</t>
  </si>
  <si>
    <t>The Joint Fiscal Office (13 professional economists and fiscal analysts) carries on a continuing review of fiscal operations of the state, including revenues, budgeting, and expenditures. With the assistance of the Legislature's four "money committees" (Senate Appropriations and Finance, House Appropriations and Ways and Means) the JFO and its committee appear to have adequate resources to do the job.</t>
  </si>
  <si>
    <t>There are no documented cases of state-level judges using state resources for personal purposes during the study period. “Minnesota is pretty scrupulous about that,” said Peter Knapp, Co-Director of Clinics, William Mitchell College of Law.</t>
  </si>
  <si>
    <t>The State Auditor's Office, which is part of the legislative branch, is the independent auditor for State Government, operating with oversight from the Legislative Audit Committee, a six-member standing committee chaired by the lieutenant governor and the Texas House speaker. 
The office audits state agencies and branches of government under a state audit plan recommended by the office and approved by the committee. It also has a Special Investigations Unit that investigates allegations of wrongdoing in state government.
The auditor’s office has authority to audit judicial branch agencies that expend state funds.  
The State Commission on Judicial Conduct investigates allegations of judicial misconduct and the Texas Ethics Commission would have oversight over judges' personal financial statements and campaign contributions and expenditures.</t>
  </si>
  <si>
    <t xml:space="preserve">ORS 171.725 (9) defines a lobbyist as any individual who agrees to provide personal services for money or any other consideration for the purpose of lobbying. It further reinforces that any person who does not fit that definition is still a lobbyist if they provide personal services as a representative of a corporation, association, organization or other group, for the purpose of lobbying. </t>
  </si>
  <si>
    <t>Sources say that resources are adequate and Utah has a good record of financial accountability. 
The Legislature has sufficient capacity with the assistance of staff (Fiscal Analyst’s Office, Legislative Auditor General, and Legislative Research and General Counsel).  Staff monitors the day-to-day budget and brings issues, analyses, and recommendations to legislators. Individual legislators also take an interest in the budget or portions of the budget.
Below is budgets for the audit agencies and full-time equivalent employees for each agency:
State Auditor has about 50 staff and was allocated the actual budgets below: 
FY2013 $5,001,000, 38.60
FY2014 $4,926,000,  40.30
FY2015 $5,3429,400, 45.42
Legislative Fiscal Analyst has about 18 staff and was allocated the actual budgets below: 
FY2013, $2,639,000, 19.40
FY2014, $2,679,300, 19.40
FY2015, $3,151,100, 20
Legislative Auditor General has about 27 staff and was allocated the actual budgets below: 
FY2013, $3,323,900, 27.82
FY2014, $3,409,700, 26.90
FY2015, $3,578,800, 28
State Treasurer actual budget.
FY2013 $2,475,700, 27.26
FY2014  $2,716,700, 24.70
FY2015 $3,202,100, 24.66</t>
  </si>
  <si>
    <t>There have been no public judicial misconduct cases in Massachusetts involving the personal use of state resources during the period of study.   
The state Commission on Judicial Conduct (CJC) does privately reprimand judges and, in some cases also confidentially monitor their conduct to ensure compliance with ethics laws.   The details of those cases are by statute confidential. Indeed, neither the chair nor the executive director of the CJC would agree to a sit-down interview for this project.  Investigations into allegations of judicial misconduct involving the use of state resources that did not result in a public sanction would not be publicly documented and could have been handled with a private reprimand of some type.   
That said, according to its most recent annual report, for calendar year 2013, the CJC has investigated 627 complaints between 2009 and 2013.  The CJC dismissed 530 complaints and informally resolved 19 cases in total for all of those years.    
The most recent case involving the personal use of public resources was in 2008, when Superior Court Judge Ernest B. Murphy Jr. was publicly disciplined for using court letterhead to write a personal letter threatening the publisher of the Boston Herald.  The letters urged Purcell to not appeal a libel verdict a jury had recently awarded to Murphy following his defamation suit against the newspaper and to not appeal it.  
“We do not have serious judicial misconduct in this state,” said Boston attorney Michael E. Mone Sr., who has handled dozens of judicial ethics cases in his 45-year legal career.   “No case in Massachusetts in all the time I’ve been practicing has ever involved real criminality and dishonesty. Mone Sr. attributed the lack of serious misconduct charges to the fact judges don’t have to campaign for their positions in Massachusetts and the rigor the governor’s office applies to the nominee’s application. 
 “In my experience, the governors’ do a pretty good job in who they put on the bench in Massachusetts,” Mone Sr. said.</t>
  </si>
  <si>
    <t>Allocations for the Iowa Ethics and Campaign Disclosure Board, which oversees executive branch and campaign finance ethics, go through the regular budget negotiations for appropriations bills and are assigned into their own section within the final budget bill. 
Members of the Judicial Qualifications Commission, which oversees ethics within the judicial branch, are paid per diem for each day they are engaged in commission activities and are reimbursed for "actual and necessary expenses." The commission consists of one district judge, as well as two practicing attorneys appointed by the chief justice and four electors of the state, who are not attorneys, appointed by the governor. 
Ethics within the state legislature are overseen by the ethics committee of each chamber, which consists of legislators balanced by party. If an ethics committee meeting is held when the legislature is not in session, members receive compensation per diem and for travel expenses. 
Neither the Judicial Qualifications Commission nor the ethics committee has its own budget line in the state budget.</t>
  </si>
  <si>
    <t>Under Oklahoma's revised Ethics Rules which took effect Jan. 1, 2015, the term lobbyist includes "any individual who is employed or retained by another for financial or other compensation to perform services that include legislative lobbying" and "each legislative liaison or legislative lobbyist shall be required to register with the Ethics Commission each year that the legislative liaison or legislative lobbyist engages in lobbying."</t>
  </si>
  <si>
    <t>No such law exists.
The budget of the Kansas Governmental Ethics Commission is set by the legislature and no portion is prescribed by law.</t>
  </si>
  <si>
    <t xml:space="preserve">Although Texas lawmakers deal with thousands of pieces of legislation in their biennial 140-day legislation session, writing a budget to keep Texas running for the next two years is their only essential task. The budget goes through the Legislature like any other bill, starting with committee hearings, followed with by separate approval by the House and Senate and ultimately final passage after House and Senate conferees write the final version to negotiate inevitable differences between the House and Senate.
Because of the extremely complex work, even members of the two committees that write the initial budgets – the House Appropriations Committee and the Senate Finance Committee – may not always have a full understanding of the intricacies of every item that goes into a bill numbering more than 1,200 pages.      
“It’s a part-time Legislature  The learning curve is pretty steep,” said Eva DeLuna Castro, budget analyst for the Center for Public Policy Priorities, an Austin think tank that advocates for low-income Texans.  “They depend a lot of on staff.”
Central to the budget process is the Legislative Budget Board, a 10-member permanent committee chaired by the lieutenant governor and House speaker. The LBB staff conducts hearings well in advance of the session to receive legislative appropriation requests and assists lawmakers at every step of the process to provide expertise in shaping the budget. Its duties include preparing fiscal analyses for proposed legislation and conducting evaluations to improve the efficiency of state and local governments. 
The LBB has a staff of about 140 and is able to keep pace with the biennial workload that peaks with the budget-writing process every two years during 140-day legislative session, said LBB communications officer R. J. DeSilva.  “There is adequate staffing,” he said.  “We do preparations throughout the biennium.  
 </t>
  </si>
  <si>
    <t>North Dakota law does not require a person to be paid to carry out lobbying to be considered a lobbyist. North Dakota Century Code Section 54-05.1-02 describes a lobbyist as anyone who “in any manner whatsoever, directly or indirectly” tries to influence legislation by state lawmakers or the vetoing of legislation by the governor. Also described as lobbyists are those who try to influence legislative management, a legislative body that convenes between legislative sessions, or any legislative management committee.
Lobbyists may not lobby until they register with the secretary of state, and receive a registration certificate and a badge identifying them as lobbyists, according to Century Code Section 54-05.1-03. The badge, or a "reasonable reproduction of it, must be "prominently worn" by the lobbyist when lobbying on capitol grounds.</t>
  </si>
  <si>
    <t xml:space="preserve">In the time period studied, there have been no reported instances of state judges in Maryland using state resources for personal purposes.
The Commission on Judicial Disabilities in its recent report "Public Actions of the Commission" shows two cases made public in the time period studied, but neither relates to use of state resources for personal purposes. Knowledgeable experts consulted for this study were not aware of any transgressions either. </t>
  </si>
  <si>
    <t>While Ohio has no minimum amount of compensation or expenditure, lobbyist registration is required only if the lobbyist is compensated any amount AND where the lobbying activity exceeds 5% of compensated time for the client (legislative) or 25% of compensated time for client (executive &amp; retirement systems).</t>
  </si>
  <si>
    <t>The budgets for the Inspector General and the State Ethics Commission are part of the governor's recommended budget bill that is negotiated and approved by the Indiana General Assembly. The Inspector General's expenses are a line item in the state budget and the commission's funds are under the Inspector General's budget. 
The House and Senate Ethics Committees don't receive any separate or additional funding for their meetings or deliberations. Committee members are representatives and senators who receive their regular annual legislative salaries and any per diem for legislative-related meetings not during the session and related travel. (Indiana Code 2-3-1, compensation of legislators) 
Indiana Commission on Judicial Qualifications members, who meet monthly and may convene for special meetings if necessary, "shall be allowed their necessary expenses and such reasonable compensation as the Supreme Court shall fix from time to time," according to Supreme Court Admission and Discipline Rule 25. 
 The commission is also supported by a full-time attorney, part-time staff attorney and an administrative assistant of the Indiana Supreme Court's Division of State Court Administration.</t>
  </si>
  <si>
    <t>The legislature has a lot of tools at its disposal in terms of monitoring the budget process and making changes. But traditionally, Tennessee’s legislature doesn’t make too many changes to the governor’s budget.
 “They have committee staff, they have a legislative budget staff, they have a Fiscal Review staff and they have very able attorneys,” Mike Dedmon, assistant director of the Division of Budget, said of the legislature’s capacity to monitor the budget. 
 In addition to all those components, the comptroller of the treasury and the state treasurer can also help monitor the budget, Jim White, a Nashville attorney who was formerly the executive director of the Fiscal Review Committee, said.
 “Traditionally the legislature has not taken the initiative on developing a budget or developing an alternative to the budget that the governor proposes,” White said. “The governor submits a budget near the beginning of the legislative session. Near the end of the session, the governor submits an amendment to that budget which reflects legislation that has been enacted as well as ongoing revenue collections. And the legislature tinkers with that somewhat, but not substantially. It’s around the edges. 
 “And the governor almost always gets what the governor wants in the budget. So the potential is there for the legislature to exercise that role. It has the capacity to, but it historically has not acted independently of the governor.”</t>
  </si>
  <si>
    <t>There were no documented cases of state-level (The supreme Court and the Superior Court) judges using state resources for personal purposes in the study period.</t>
  </si>
  <si>
    <t>Personal use of government property is a murky area in Louisiana law. There are not explicit rules that prevent officeholders from using state resources.
 Judges, and other elected officials are allowed under law to use cars, for instance, so drawing the line between personal and official is difficult. Generally, the inspector general and the legislative auditor, who are the first called on, make the distinction, use criminal law and try to determine the purpose and extent of the use. Consequently, few are prosecuted on this issue. 
 Judges frequently use the Judicial Expense Fund, into which fines and some court costs go, for expenses such as decorating their courtrooms, buying robes and paying for travel. State law allows such use.
 Still the use does attract criticism. For instance, a half dozen New Orleans criminal court judges were recently criticized for spending more than $75,000 of taxpayer money to attend continuing legal education events at luxury resorts in Panama, Jamaica and Florida.</t>
  </si>
  <si>
    <t>Nevada Revised Statute 284.240 allows the state's Division of Human Resource Management to refuse to administer a civil service exam to an applicant, or to certify them as eligible for employment once they've taken an exam, if the applicant:
 "Has been guilty of any crime involving moral turpitude or of infamous or notoriously disgraceful conduct," or
 "Has been dismissed from the public service for delinquency or misconduct."
 However, the law doesn't compel the Division's Administrator to bar such applicants; he or she simply has the option to do so.
 The state's administrative code requires potential state employees to disclose any criminal convictions on their applications, and says the Division should take into account factors such as the type of position and the length of time since conviction in assessing whether to accept the application. State civil servants who have been terminated are eligible for reinstatement within a two-year period only if they were dismissed "without prejudice."</t>
  </si>
  <si>
    <t>The Department of Audit, which is a division of the Tennessee Comptroller of the Treasury, is responsible for auditing state government, municipalities, and other entities, including private organizations that receive public funds. Tenn. Code Ann. § 4-3-301 and Tenn. Code Ann. § 4-3-304. The legislative and judicial branches are covered under the law.</t>
  </si>
  <si>
    <t>There are numerous examples of the Legislature proving it has the resources, staff and expertise to scrutinize and make changes to the governor’s budget recommendations.
During the 2015 legislative session (which ended in March), for example, the Legislature’s budget committee acted on the recommendation of a sub-committee to cut the governor’s revenue projections by $10.4 million based on new economic information obtained during the legislative session. That resulted in legislators making a number of cuts to the governor’s proposals, but the Legislature also delivered 2 percent more funding than requested by the governor for public school funding, salaries for state employees and Medicaid services providers.
Legislators have staff support in these matters from the Legislative Research Council. The council has 22 employees listed on its website and had a budget of $5.759 million in FY2015, $6.05 million in FY2014 and $5.165 million in FY2013.</t>
  </si>
  <si>
    <t>South Dakota Codified Laws, Title 4, Chapter 2, “Department of Legislative Audit,” includes laws creating the department and tasking it with auditing the state’s entire public sector. Section 9 says, “The auditor-general and any of his assistants, examiners, auditors, clerks, or agents shall be entitled to access to any and all of the books, blanks, records, vouchers, cash, and property of each and every department, agency, institution, office, fund, or political subdivision.”
 There is no law giving the department authority to audit private-sector service providers.</t>
  </si>
  <si>
    <t>The ethics offices, including the offices of inspectors general, of the legislative and executive branches are funded through the General Fund, for which a budget is negotiated each year. 
The Judicial Inquiry Board is also funded through the General Fund. 
The Governor prepares and submits the budget to the General Assembly for each fiscal year. Then, the General Assembly makes appropriations for all public fund expenditures by the State. 
Illinois Constitution
SECTION 2. STATE FINANCE
    (a) The Governor shall prepare and submit to the General Assembly, at a time prescribed by law, a State budget for the
ensuing fiscal year. The budget shall set forth the estimated
balance of funds available for appropriation at the beginning
of the fiscal year, the estimated receipts, and a plan for
expenditures and obligations during the fiscal year of every
department, authority, public corporation and quasi-public
corporation of the State, every State college and university,
and every other public agency created by the State, but not
of units of local government or school districts. The budget
shall also set forth the indebtedness and contingent
liabilities of the State and such other information as may be
required by law. Proposed expenditures shall not exceed funds
estimated to be available for the fiscal year as shown in the
budget.
    (b)  The General Assembly by law shall make
appropriations for all expenditures of public funds by the
State. Appropriations for a fiscal year shall not exceed
funds estimated by the General Assembly to be available
during that year.
5 ILCS 430/20-5 (h)
(h) The Executive Ethics Commission shall appoint an Executive Director. The compensation of the Executive Director shall be as determined by the Commission. The Executive Director of the Executive Ethics Commission may employ and determine the compensation of staff, as appropriations permit.
    (i) The Executive Ethics Commission shall appoint, by a majority of the members appointed to the Commission, chief procurement officers and procurement compliance monitors in accordance with the provisions of the Illinois Procurement Code. The compensation of a chief procurement officer and procurement compliance monitor shall be determined by the Commission. 
(Source: P.A. 96-555, eff. 8-18-09; 96-1528, eff. 7-1-11; 97-618, eff. 10-26-11; 97-677, eff. 2-6-12.)
(5 ILCS 430/20-10 (a) (d)
    Sec. 20-10. Offices of Executive Inspectors General. 
    (a) Five independent Offices of the Executive Inspector General are created, one each for the Governor, the Attorney General, the Secretary of State, the Comptroller, and the Treasurer. Each Office shall be under the direction and supervision of an Executive Inspector General and shall be a fully independent office with separate appropriations. 
(d) The compensation for each Executive Inspector General shall be determined by the Executive Ethics Commission and shall be made from appropriations made to the Comptroller for this purpose. Subject to Section 20-45 of this Act, each Executive Inspector General has full authority to organize his or her Office of the Executive Inspector General, including the employment and determination of the compensation of staff, such as deputies, assistants, and other employees, as appropriations permit. A separate appropriation shall be made for each Office of Executive Inspector General. 
(Article 8 1970 Constitution of the State of Illinois, Section 15 (d))
 (d) The (Judicial Inquiry) Board shall adopt rules governing its 
procedures. It shall have subpoena power and authority to 
appoint and direct its staff. Members of the Board who are 
not Judges shall receive per diem compensation and necessary 
expenses; members who are Judges shall receive necessary 
expenses only. The General Assembly by law shall appropriate 
funds for the operation of the Board.
(5 ILCS 430/25-5 (h))
(h) The Legislative Ethics Commission shall appoint an Executive Director subject to the approval of at least 3 of the 4 legislative leaders. The compensation of the Executive Director shall be as determined by the Commission. The Executive Director of the Legislative Ethics Commission may employ, subject to the approval of at least 3 of the 4 legislative leaders, and determine the compensation of staff, as appropriations permit. 
(Source: P.A. 96-555, eff. 8-18-09.) 
(5 ILCS 430/25-10 (d))
 (d) The compensation of the Legislative Inspector General shall be the greater of an amount (i) determined by the Commission or (ii) by joint resolution of the General Assembly passed by a majority of members elected in each chamber. Subject to Section 25-45 of this Act, the Legislative Inspector General has full authority to organize the Office of the Legislative Inspector General, including the employment and determination of the compensation of staff, such as deputies, assistants, and other employees, as appropriations permit. Employment of staff is subject to the approval of at least 3 of the 4 legislative leaders.</t>
  </si>
  <si>
    <t>There are two state offices involved here, one covering the annual financial audit and one covering misuse of public funds. The SC State Auditor's Office, established under S.C. Code 11-7, establishes an independent State Auditor's office to annually audit all state agencies (SC Code 11-7-20) and periodic audits of local offices (SC Code 11-7-25). There is no mention of private sector audits.  
In 2012, Senate Bill 258 amended the SC  Code of Laws to create the Office of Inspector General. Under S.C. Code 1-6-20, the office is charged with "investigating and addressing allegations of fraud, waste, abuse, mismanagement, misconduct, violations of state or federal law, and wrongdoing in agencies."</t>
  </si>
  <si>
    <t xml:space="preserve">There have been no documented cases of a Kentucky judge using state resources for personal purposes during the reporting period. 
None of the 10 public actions taken by the Kentucky Judicial Conduct Commission charged with disciplining judges who run afoul of the code of conduct involved cases of using state resources for personal purposes. 
In addition, because of the nature of Kentucky's unified judicial system, the budgets and staffs for Supreme Court, Court of Appeals and Circuit and District judges across Kentucky are set and overseen by the Chief Justice and the central Administrative Office of the Courts, which reduces the degree of discretion individuals have with staff and financial resources. </t>
  </si>
  <si>
    <t>There is no such provision in state law that prohibits civil servants convicted of corruption from future state government employment.</t>
  </si>
  <si>
    <t>§ 22-13, originally passed in 1973, creates an office of auditor general, an experienced accountant appointed by the state legislature. He is empowered to act independently in initiating audits of state agencies across all branches of government, but also to respond to requests from legislative leaders to perform audits.
§ 22-13-4 (b) on the duties of the Auditor General states: "The auditor general shall make post-audits and performance audits of public records and perform related duties as prescribed by the committee [joint committee on legislative services]. He or she shall perform his or her duties independently but under the general policies established by the committee."</t>
  </si>
  <si>
    <t>There are no documented cases of state-level judges using state resources for personal purposes during the period under study. Under a Supreme Court rule, judges are required to have two hours of training in ethics each year.</t>
  </si>
  <si>
    <t xml:space="preserve">Public officials convicted of bribery may never hold public office again according to Montana Code Annotated title 45, chapter 7, part 1, section 1.
A public servant that convicted of official misconduct forfeits his or her office. </t>
  </si>
  <si>
    <t>Both the House Ways and Means Committee and Senate Finance – where all the major budget work is done – are amply staffed, as are several government departments working with the General Assembly and the Governor’s office.  
“Some states are very executive branch-driven,” said Budget Development Director Les Boles. “We’re legislative branch driven in the budget process. The Governor makes her recommendations and then the General Assembly takes those recommendations, but they start from scratch. Our process goes from Ways and Means to the House to Senate Finance to the Senate and Conference Committee and back to the Governor but both Ways and Means and Senate Finance [have sufficient and qualified staff].”</t>
  </si>
  <si>
    <t xml:space="preserve">The Office of the Pennsylvania Auditor General is an independent agency whose executive serves in an elected position for a four-year term. Section 403 of the state's Fiscal Code gives it the mandate to audit all branches of the government as well as "the accounts and records of every person, association, corporation and public agency, receiving an appropriation of money payable out of any fund in the state treasury or entitled to receive any portion of any state tax for any purpose whatsoever ..." </t>
  </si>
  <si>
    <t>Steve Davis, communications officer for the Iowa judicial branch, said there have been no issues with judges inappropriately using state resources that the department is aware of. He noted that administrative staff monitor expenditures of funds and resources in both the trial and appellate courts. If a misuse of funds is uncovered, it could result in discipline by the Judicial Qualifications Commission and, possibly, in criminal charges. 
However, records of complaints filed with the commission are confidential unless the commission files a recommendation for public discipline with the Iowa Supreme Court. Published records of disciplinary actions from the commission reveal that one magistrate received a public reprimand during the period of this study for publishing an advertisement for his services as a private attorney in which he wore his judicial robes and referred to his position as a magistrate; it was determined that he had abused the prestige of his judicial office to advance his personal economic interests. The public reprimand was filed July 19, 2013.
Former Iowa Supreme Court Justice David Baker said in an interview that not only were regulations effective, but there were few resources available for judges to abuse; most judges use their own cars and bring their own supplies.</t>
  </si>
  <si>
    <t xml:space="preserve">Public procurement officials must disclose the nature and extent of their conflicts of interest to all parties and not participate during the considerations, vote or influence parties, the statute says.  
"If any person is interested in any public contract or shall represent any person, company or corporation, but shall disclose the nature and extent thereof to all the contracting parties concerned therewith and shall absent himself during the considerations and vote thereon and not attempt to influence any of the contracting parties and not act directly or indirectly for the governing body in inspection, operation, administration or performance of any contract, then the acts are not unlawful," the statute says. Family is not mentioned in the law.
 </t>
  </si>
  <si>
    <t>State Government, Alabama Title 41, Chapter 16, Section 30, 1957.
Public Officers and Employees, Alabama Title 36, Chapter 25, Section 5, 2000.   
http://alisondb.legislature.state.al.us/alison/codeofalabama/1975/coatoc.htm, accessed May 27, 2015.</t>
  </si>
  <si>
    <t>A.S. 36.30, State Procurement Code (http://www.touchngo.com/lglcntr/akstats/Statutes/Title36/Chapter30.htm), accessed Feb. 15, 2015; 
A.S. 39.52.120, Alaska Executive Branch Ethics Act (http://www.law.alaska.gov/doclibrary/ethics/EthicsAct.html), accessed Feb. 20, 2015</t>
  </si>
  <si>
    <t xml:space="preserve">Former Gov. Tom Corbett cut $72.2 million in July 2014 from the budgets of the House and Senate and their related operations. The cuts affect payments for staffing, per diems, mileage, lodging and other expenses. Both caucuses have reserve funds. 
While the House Democrats told the Allentown Morning Call that they are struggling and Senate Republicans told the paper that they will face financial difficulty if the budget approval process extends greatly past its summer deadline, the cuts seem to have had little impact on the legislature's ability to process the 2015 state budget so far.
It is also worth noting that in his recent budget proposal, current Gov. Tom Wolf has offered to restore most of those cuts. </t>
  </si>
  <si>
    <t xml:space="preserve">Oklahoma's State Auditor and Inspector is a statewide officer elected every four years. 
The Oklahoma Constitution mandates that "The State Auditor and Inspector must have had at least three years' experience as an expert accountant; his duties shall be, without notice to such treasurer, to examine the state and all county treasurers' books, accounts and cash on hand or in bank at least twice each year, and publish his report as to every such treasurer once each year. For the purpose of such examination he shall take complete possession of such treasurer's office. He shall also prescribe a uniform system of bookkeeping for the use of all treasurers. The State Auditor and Inspector shall perform such other duties and have such other powers as may be prescribed by law."
Title 74 of Oklahoma Statutes further describes the duties and responsibilities of the State Auditor and Inspector. </t>
  </si>
  <si>
    <t>The budgets for the Idaho Attorney General’s office; the Legislative branch of state government, which covers the costs of operation of ethics committees; and the Idaho Judicial Council all are set by the Legislature in the course of setting the state budget. All are subject to political negotiation just like any other agency or division of state government.
The Attorney General, the director of the Legislative Services Office, and the director of the Judicial Council all make budget presentations to the Joint Finance-Appropriations Committee as part of its regular budget hearings during each year’s legislative session, and they are set as any other appropriation is. The only difference is that the governor does not propose an executive budget recommendation for elected officials or other branches of government.
In Idaho, all expenditures require legislative approval. This is stated in the Idaho Constitution, Article 7, Section 13, which says, “MONEY -- HOW DRAWN FROM TREASURY. No money shall be drawn from the treasury, but in pursuance of appropriations made by law.”</t>
  </si>
  <si>
    <t>No such law exists. 
The Georgia Government Transparency and Campaign Finance Commission does not have an independent budget. Its budget is suggested by the governor and must be ratified by the General Assembly each year. 
In 2014 State Senator Jason Carter tried unsuccessfully to pass legislation that would have created an agency with an independently allocated budget. 
The Judicial Qualifications Commission is funded as part of the judiciary budget, which is also ratified by the General Assembly.</t>
  </si>
  <si>
    <t xml:space="preserve">While there is no specific requirement for procurement officials, there is a general conflict of interest provision for all employees. To avoid a conflict of interest, any employees who are involved in or believe they are about to become involved in a matter that could result in a conflict of interest should immediately notify their supervisor in writing. The supervisor must provide the employee with written advice/direction on how to resolve the matter, after consulting with the chain of command and/or department legal counsel as necessary. </t>
  </si>
  <si>
    <t>The Hawaii State Ethics Commission is directed by Hawaii Revised Statutes, Chapter 84, Section 35, that legislative appropriations will set the budget, in that, "The commission shall fix the compensations of its employees within the amounts made available by appropriation therefore."</t>
  </si>
  <si>
    <t>No such law exists.
The Public Integrity Commission, which has authority under Delaware law to oversee state  ethics rules, is funded by the Department of State, a cabinet agency reporting to Delaware's governor. The budget is subject to political negotiations, and therefore is not independently allocated. For the judicial and legislative ethics entities, there are no independent budgets allocated. The ethics entities in those branches are controlled by leadership of the branches.</t>
  </si>
  <si>
    <t>The state auditor, an independently elected statewide officeholder in Ohio, covers the entire public sector, which includes more than 5,800 local governments, agencies and organizations. This includes cities, villages, schools, universities, counties, fire districts, townships, cemeteries, libraries, state and county agencies, and commissions. The auditor may also audit the specific funds or accounts of private institutions, associations, boards and corporations that have received public money. 
The auditor may, in the performance of any audit of a public office or private entity holding public funds, issue subpoenas and compulsory process for the attendance of witnesses and production of records. The auditor and any designated employee may administer oaths and apply to a court to punish for disobedience of subpoena, refusal to be sworn, refusal to answer as a witness, or refusal to produce records. 
However, the auditor has been specifically exempted from auditing the state's privatized economic development agency, JobsOhio.</t>
  </si>
  <si>
    <t xml:space="preserve">No such law exists. The budgets for both the Commission on Ethics and the Judicial Qualifications Commission are appropriated each year by the legislature. No part of either is prescribed by law. </t>
  </si>
  <si>
    <t>Louisiana Revised Statutes 18: 1353. Secretary of state; powers and duties; voting machines; voter registration. Effective Jan. 1, 1978. Amended 1983, 1995, 1997, 2001, 2004, 2006, 2007 and 2014.
http://www.legis.la.gov/Legis/Law.aspx?p=y&amp;d=81373 
Louisiana Revised Statutes 18: 18. Secretary of state; powers and duties, effective Jan. 1, 1978, amended 1994, 2001, 2004, 2005, 2006, 2008, 2013 and 2014.
http://www.legis.la.gov/Legis/law.aspx?d=81505 
Louisiana Revised Statutes 18:1365. Procedures; direct record electronic voting machines, passed in 2002.
http://www.legis.la.gov/Legis/law.aspx?d=81381 
Louisiana Revised Statutes 18:1314. Parish board commissioners, passed 1976, effective 1978, amended 1981, 1984, 1985, 1988, 1990, 1991, 1997,2005, 2006, 2007, 2010, 2012 and 2013.
http://www.legis.la.gov/Legis/Law.aspx?p=y&amp;d=81354 
Louisiana Revised Statutes 18.553. Inspection and preparation of voting machines at polling places; precinct registers and supplemental list. Effective Jan. 1, 1978. Amended 1978, 1979, 1981, 1990, 1995, 1998, 2002, 2003, 2005, 2006 and 2007
http://www.legis.la.gov/Legis/Law.aspx?p=y&amp;d=81639 
Louisiana Revised Statutes RS 36:4. Structure of executive branch of state government, effective Jan 1, 2004, passed in 2001 that affected the merger of the Dept. of Elections and Registration with Dept. of State.
http://www.legis.la.gov/Legis/law.aspx?d=92753</t>
  </si>
  <si>
    <t>Placement agencies used by investment firms to secure business with state-run pension funds are banned by Illinois code and such activity does not occur. Violators can be fined up to $10,000.
Placement agents were allowed in Illinois at one time, but have been banned since pension reform took place in 2009. 
In one 2005 case, wanna-be fund managers paid fees to secure business with the Illinois Teachers Retirement System that later turned out to be part of a larger extortion scheme.</t>
  </si>
  <si>
    <t>Investment advisers are required to register and obtain a certificate of good standing or certificate of authority with the Hawaii Department of Commerce and Consumer Affairs. Fund managers do not get paid or reimbursed unless they are registered with the state and file itemized expense reports. The fund managers follow the rules and are overseen by knowledgeable staff in the Investment Office. There were no fund managers or investment advisors cited or given cease and desist notices by the Department of Commerce and Consumer Affairs during the study period.</t>
  </si>
  <si>
    <t>The Office of State Ethics is one of nine state oversight agencies that, in 2011, were consolidated and subordinated under a new Office of Governmental Accountability (OGA). The law grants the Office of State Ethics "independent decision-making authority" concerning budgetary issues and staff employment. 
However, as with the budget of every other part of government, the ethics office's budget is subject to legislative approval. The same holds for the Judicial Review Council.</t>
  </si>
  <si>
    <t>No such regulations exist; Idaho neither regulates nor uses placement agents. They don't have to file anything with the state. Nor do they play any role in the Public Employee Retirement System of Idaho (PERSI).
.</t>
  </si>
  <si>
    <t>1. Title 52:13D-23: Codes of ethics (L.1971, c.182, s.12; amended 1987, c.432, s.6; 2005, c.382, s.10; 2008, c.29, s.104.) :http://njlaw.rutgers.edu/cgi-bin/njstats/showsect.cgi?title=52&amp;chapter=13D&amp;section=23&amp;actn=getsect</t>
  </si>
  <si>
    <t>State Ethics Code for Executive Branch of State Government, Rule 42, Indiana Administrative Code, 1-5-12, Use of State Property (www.in.gov/ig2336.htm); 
Indiana Code 4-2-7-3, Inspector General: Duties, criminal investigation; recommendations; annual report; https://iga.in.gov/legislative/laws/2014/ic/titles/004/; 
Indiana Code 4-2-7-5, Inspector General: code of ethics; filling ethics complaint, https://iga.in.gov/legislative/laws/2014/ic/titles/004/;</t>
  </si>
  <si>
    <t xml:space="preserve">Kentucky Revised Statutes Chapter 117, Section 15, 2005, http://www.lrc.ky.gov/Statutes/statute.aspx?id=27342, accessed 5 February 2015. 
Kentucky Revised Statutes Chapter 117, Section 45, 2010, http://www.lrc.ky.gov/Statutes/statute.aspx?id=27350, accessed 5 February 2015. 
Kentucky Revised Statutes Chapter 117, Section 315, 2010, http://www.lrc.ky.gov/Statutes/statute.aspx?id=27426, accessed 5 February 2015. 
Kentucky Revised Statutes Chapter 117, Section 237, 2007, http://www.lrc.ky.gov/Statutes/statute.aspx?id=27410, accessed 5 February 2015. 
Lynn Zellen, Kentucky Office of Secretary of State, communications director, 2 February 2015, Frankfort, Kentucky, email interview. </t>
  </si>
  <si>
    <t>Georgia's Employee Retirement System and the Teacher Retirement System do not use placement agents. They do “not allow anyone they work with to pay placement agents with fees they have earned from doing business with the State Pension Fund.” according to James A. Potvin, Executive Director of the Employee Retirement System.</t>
  </si>
  <si>
    <t>The Colorado Independent Ethics Commission’s budget is not independently allocated. The General Assembly must fund the agency with “reasonable and necessary” funds to fulfill its mission under the state constitution, and does so as part of the state budget process. The funding is still just a line item that is subject to the whims of the legislature.</t>
  </si>
  <si>
    <t>Hawaii Revised Statutes, Title 7, chapter 84, Section 3, Definitions, 2014, http://www.capitol.hawaii.gov/hrscurrent/Vol02_Ch0046-0115/HRS0084/HRS_0084-0003.htm
Hawaii Revised Statutes, Title 7, chapter 84, Section 13, Fair Treatment, 2014,
http://www.capitol.hawaii.gov/hrscurrent/Vol02_Ch0046-0115/HRS0084/HRS_0084-0013.htm</t>
  </si>
  <si>
    <t>Indiana Code 3-6-4.2-1 and 2 and 2.5; https://iga.in.gov/legislative/laws/2014/ic/titles/003/.</t>
  </si>
  <si>
    <t>Iowa Code 47.1 "Election Commissioners — State Commissioner of Elections," Code of Iowa updated as of January 2015, 
https://www.legis.iowa.gov/docs/code/2015/47.pdf</t>
  </si>
  <si>
    <t>Idaho Code Section 18-1359, Using Public Position for Personal Gain, 1990, last amended in 2005; http://legislature.idaho.gov/idstat/Title18/T18CH13SECT18-1359.htm
Idaho Code Section 18-1351(7), Bribery and Corrupt Practices, Definitions, 1972, last amended in 2010; http://legislature.idaho.gov/idstat/Title18/T18CH13SECT18-1351.htm</t>
  </si>
  <si>
    <t>The Constitution of the State of Illinois Article VIII Finance, 1970, http://www.ilga.gov/commission/lrb/con8.htm
---
Peer Reviewer Sources:
(30 ILCS 605/) State Property Control Act
http://www.ilga.gov/legislation/ilcs/ilcs3.asp?ActID=555&amp;ChapterID=7</t>
  </si>
  <si>
    <t>Chapter 75 Article 4: Secretary of State, 1879. http://kansasstatutes.lesterama.org/Chapter_75/Article_4/                                                         
"Brownback signs election bill, gives Kobach prosecutorial powers" by Bryan Lowry, June 8, 2015, Wichita Eagle: http://www.kansas.com/news/politics-government/article23498689.html
K.S.A. 4119a-g, Kansas Governmental Ethics Commission, 1974. http://www.kansas.gov/ethics/Commission/Procedural_Statutes/index.html</t>
  </si>
  <si>
    <t>112.313 Standards of conduct for public officers, employees of agencies, and local government attorneys.—, 2014, http://www.leg.state.fl.us/statutes/index.cfm?App_mode=Display_Statute&amp;Search_String=112.313&amp;URL=0100-0199/0112/Sections/0112.313.html</t>
  </si>
  <si>
    <t>Hawaii Revised Statutes, Title 2, chapter 11, Section 7, Elections commission, 2014, http://www.capitol.hawaii.gov/hrscurrent/Vol01_Ch0001-0042F/HRS0011/HRS_0011-0007.htm
Hawaii Revised Statutes, Title 2, chapter 11, Section 1.5 Office of elections established, 2014, http://www.capitol.hawaii.gov/hrscurrent/Vol01_Ch0001-0042F/HRS0011/HRS_0011-0001_0005.htm
Hawaii Revised Statutes, Title 2, chapter 11, Section 1.6, Appointment of the chief election officer, 2014, http://www.capitol.hawaii.gov/hrscurrent/Vol01_Ch0001-0042F/HRS0011/HRS_0011-0001_0006.htm</t>
  </si>
  <si>
    <t>Georgia Government Transparency and Campaign Finance Act – (2012)
http://www.ethics.ga.gov/wp-content/uploads/2011/08/2014-B%20GA%20Govt%20Transparency%20and%20Campaign%20Finance%20Act%20effective%20Januay%2031%202014%20INCORPORATING%20HB310%20and%20SB297%20FINAL.pdf
O.C.G.A. § 45-11-1(a); § 45-7-32.(2014)
http://www.lexisnexis.com/hottopics/gacode/Default.asp
Executive Order, Establishing a Code of Ethics for Executive Branch Officers and Employees, January 10, 2011, http://gov.georgia.gov/sites/gov.georgia.gov/files/imported/vgn/images/portal/cit_1210/55/12/16721115801_10_11_04.pdf</t>
  </si>
  <si>
    <t>Idaho Code Section 34-201, Secretary of State Chief Election Officer, 1970, amended 2003
http://legislature.idaho.gov/idstat/Title34/T34CH2SECT34-201.htm</t>
  </si>
  <si>
    <t>Illinois Compiled Statutes,  Election Code, Jan. 12, 1978, http://www.ilga.gov/legislation/ilcs/ilcs5.asp?ActID=170&amp;ChapterID=3</t>
  </si>
  <si>
    <t>15 Del. Code Sections 201-219, effective July 1, 2015, http://1.usa.gov/1CoyyeB; 
15 Del. Code sections 301-308, Originally Approved May 31, 1955, with multiple amendments becoming effective July 1, 2015: http://1.usa.gov/1Cox83N</t>
  </si>
  <si>
    <t>The State Board of Administration requires that all external investment managers disclose all placement agent relationships, and that rule is generally followed in Florida.
Attorney Robert Klausner said he'd be shocked to hear about somebody who didn't register at least with the SEC. "From our experience with third party marketing agents, the first thing I was to see is their SEC registration," he said. "It’s a real concern." He has heard of no documented cases of placement agents failing to register. 
Says the board's rule: "It is the policy of the Executive Director &amp; CIO of the State Board of Administration (SBA) that: All External Investment Managers must completely, accurately and timely disclose all Placement Agent relationships, including the compensation paid by the External Investment Managers to such Placement Agents."</t>
  </si>
  <si>
    <t>Connecticut General Statutes (C.G.S.), Title 1, Chap. 10, Sections 1-84 and 1-85, 1971.
http://www.cga.ct.gov/2011/pub/chap010.htm#Sec1-84.htm</t>
  </si>
  <si>
    <t>No such law exists. 
There is however: FS 97.012 Secretary of State as chief election officer, 2014, http://www.leg.state.fl.us/statutes/index.cfm?App_mode=Display_Statute&amp;Search_String=97.012&amp;URL=0000-0099/0097/Sections/0097.012.html</t>
  </si>
  <si>
    <t>In law, there are limits on corporate donations to candidates and to political parties.</t>
  </si>
  <si>
    <t>State Election Board - O.C.G.A. § 21-2-30; § 21-2-31(2014)
http://www.lexisnexis.com/hottopics/gacode/Default.asp</t>
  </si>
  <si>
    <t>29 Del. code 5804, 5806(e), http://1.usa.gov/1BuDRfb, Approved July 23, 1990
29 Del. C. § 5804; http://1.usa.gov/1CkLTa4</t>
  </si>
  <si>
    <t xml:space="preserve">Placement agents paid to secure business with Delaware-run pension funds do not register with the state because they are not required to register. Delaware law does not require registration, said Delaware pension administrator David Craik. 
Delaware's pension investment guidelines say that investment advisors and manager "are required to disclose the details of any SEC investigations as well as all third-party relationships which in any way involve payment of fees, shared fees, or other exchanges which have been disclosed, including gifts, gratuities or repayments, including but not limited to placement agents, third-party solicitors, and/or lobbyists for private equity or hedge funds." But placement agents themselves are not required to file any type of documentation with the state, Craik says. </t>
  </si>
  <si>
    <t xml:space="preserve">No such law exists.
Nothing in law specifically prescribes a budget for the Ethics Commission. The budget is subject to negotiation. The same is true for the Judicial Discipline and Disability Commission. </t>
  </si>
  <si>
    <t>Connecticut General Statutes (C.G.S.), Title 9, Chap. 141, Sections 9-7a and 9-7b. 1974.  http://search.cga.state.ct.us/surs/sur/htm/chap_141.htm#sec_9-7a</t>
  </si>
  <si>
    <t>Wyoming Statutes, Title 22, Chapter 25, Section 102,  Jan. 1, 2015
http://legisweb.state.wy.us/statutes/statutes.aspx?file=titles/Title22/T22CH25.htm
House Bill 39 Summary, State of Wyoming Legislature website, Accessed July 15, 2015
http://legisweb.state.wy.us/2015/Summaries/HB0039.pdf</t>
  </si>
  <si>
    <t>State law grants the Fair Political Practices Commission  basic budget, increased annually to adjust for cost-of-living. Above this amount, the commission must seek approval from the governor and Legislature, like any other state agency.
The Commission on Judicial Performance is an independent agency of state government with a separate line item in the state budget, but no guaranteed minimum.</t>
  </si>
  <si>
    <t>2013 Wisconsin Act 153 (March 27, 2014), Section 21m. 11.38 (1) (a) 3.
http://docs.legis.wisconsin.gov/2013/related/acts/153/20
Wis. Stat. chapter 11, Limit on Contributions, Stats. 11.26(1)
http://docs.legis.wisconsin.gov/statutes/statutes/11/26
WISCONSIN RIGHT TO LIFE, INC. v. BARLAND 751 F.3d 804 (2014)
http://scholar.google.com/scholar_case?case=17904188190301837931&amp;q=WISCONSIN+RIGHT+TO+LIFE,+INC.+v.+BARLAND+751+F.3d+804+%282014%29&amp;hl=en&amp;as_sdt=6,50&amp;as_vis=1
Young v. Vocke, No. 13-635 (E.D. Wis. May 22, 2014).
https://scholar.google.com/scholar_case?case=3107832050876591518&amp;hl=en&amp;as_sdt=6&amp;as_vis=1&amp;oi=scholarr
Reid Magney, spokesman for the Government Accountability Board, email interview Feb. 19, 2015, May 22, 2015
Matt Rothschild, Executive Director, Wisconsin Democracy Camaign, phone and email interviews, Jan. 25-27, 2015, May 22, 2015</t>
  </si>
  <si>
    <t>In law, there is not an independently allocated budget for the Ethics Committee of the Arizona Legislature. There is no statewide ethics commission. 
Nor is there an independently allocated budget for the Judicial Ethics Advisory Committee. Rather, it is supported by the Commission on Judicial Conduct, whose budget is appropriated by the state legislature.</t>
  </si>
  <si>
    <t>TITLE 1. ELECTIONS, GENERAL, PRIMARY, RECALL, AND CONGRESSIONAL VACANCY ELECTIONS, ARTICLE 1.5. HELP AMERICA VOTE ACT C.R.S. 1-1.5-104 (2014), Powers and duties of secretary of state: http://www.lexisnexis.com/hottopics/colorado/?app=00075&amp;view=full&amp;interface=1&amp;docinfo=off&amp;searchtype=get&amp;search=C.R.S.+1-1.5-104
Confirmed with Rich Coolidge, director of communications at the Secretary of State’s office, during a Jan. 21, 2015, phone interview. 
Confirmed with Gerry Cummins, Vice President of the Voter Service project at the League of Women Voters of Colorado, during a Jan.21, 2015, phone interview.
Secretary of State’s Elections Division website, accessed April 22, 2015: http://www.sos.state.co.us/pubs/elections/contact.html</t>
  </si>
  <si>
    <t>Elections Code, §10, (1994)
http://leginfo.legislature.ca.gov/faces/codes_displaySection.xhtml?lawCode=ELEC&amp;sectionNum=10.
Government Code, §12172.5, (Amended 2013)
http://leginfo.legislature.ca.gov/faces/codes_displaySection.xhtml?lawCode=GOV&amp;sectionNum=12172.5.</t>
  </si>
  <si>
    <t>The Ethics Commission is funded by the Legislature through the General Fund. But the ethics law does set a minimum funding. Beginning in 2012, the commission is guaranteed a budget of at least one-tenth of 1 percent of the General Fund appropriations. To give the Ethics Commission less would require a two-thirds vote of the House and Senate. 
In 2014-2015, the Ethics Commission was allocated 2.6 million from the 1.8 billion General Fund. 
Although the constitution requires the Legislature to fund the Judicial Inquiry Commission and Court of the Judiciary, it does not set a minimum funding level or a dedicated funding source to support the operation.</t>
  </si>
  <si>
    <t>No such law exists.
Each of the ethics entities -- Select Committee on Legislative Ethics, Alaska Commission on Judicial Conduct, and the Attorney General's Office -- have a budget that is subject to legislative and gubernatorial approval.</t>
  </si>
  <si>
    <t>New Hampshire Statutes, Title LXII, Chapter 643, “Abuse of Office,” Sections 1,2, 1973
http://www.gencourt.state.nh.us/rsa/html/LXII/643/643-mrg.htm 
Ethics Guidelines, State of New Hampshire, Part 4, III, 2009
http://www.gencourt.state.nh.us/misc/Ethics.pdf
Charles Douglas, Douglas, Leonard &amp; Garvey, P.C., attorney, former NH Supreme Court justice, March 30, 2015, Lowell, Mass., phone 
Paul Twomey, New Hampshire House of Representatives, legal counsel 2012-2014, March 30, 2015, Lowell, Mass., phone
Confirmed with Richard Lambert, New Hampshire Legislative Ethics Committee, executive administrator, January 13, 2015, Lowell, Mass., phone
Confirmed with Martin Gross, New Hampshire Legislative Ethics Committee, chairman, January 14, 2015, Lowell, Mass., phone</t>
  </si>
  <si>
    <t>Arkansas Election Code, Act 465 of 1969, Ark. Code 7-4-101 (a), 7-4-102
http://law.justia.com/codes/arkansas/2012/title-7/chapter-4/subchapter-1/section-7-4-101/
http://law.justia.com/codes/arkansas/2012/title-7/chapter-4/subchapter-1/section-7-4-102/</t>
  </si>
  <si>
    <t>A YES score is earned if the budget is prescribed by law and is not subject to negotiation. 
A MODERATE score is earned if only part of the budget is prescribed by law and the rest is subject to negotiations. 
A NO score is earned if no such law exists.</t>
  </si>
  <si>
    <t xml:space="preserve">Colorado’s Public Employees Retirement Association (PERA) does not hire or pay placement agents. PERA might use investment professionals who use placement agents, and if they do PERA asks investment managers to have their placement agents disclose their fee. But that’s by policy, not state statute, according to PERA’s general counsel Adam Franklin.
"The fees are disclosed to our portfolio managers," said PERA senior attorney Jennifer Schreck. "They are not publicly available as all information regarding private equity is confidential pursuant to C.R.S. § 24-51-213(3)."  </t>
  </si>
  <si>
    <t>Financial gain; gift of travel or lodging; prohibited acts; violation; penalty; permissible activities and uses. Nebraska State Law 49, Section 14,101.01; http://nebraskalegislature.gov/laws/statutes.php?statute=49-14,101.01</t>
  </si>
  <si>
    <t xml:space="preserve">In practice, securing business with the state-run pension funds would require a proposal, during the bidding process. Submitting a proposal to secure business with the state-run pension funds does not require a registration, per se. 
According to Arizona State Retirement System Communication Manager David Cannella, "if the score solely predicated on whether the placement agent is registered with the state, the score is zero as this is not in statute." Placement agents are required to disclose information and potential conflicts of interest when business is secured. </t>
  </si>
  <si>
    <t>Ethics in Government law, 1977, NRS Chapter 281A. Section .400 (8), amended 2013 https://www.leg.state.nv.us/NRS/NRS-281A.html#NRS281ASec400
Phone interview 1/20/15 with Assistant Senate Majority Leader Ben Kieckhefer.
Email 1/21/15 from Nevada political writer Jon Ralston</t>
  </si>
  <si>
    <t>There is no law regarding placement agents paid to secure business with state-run pensions registering as such and in practice, placements agents do not register.</t>
  </si>
  <si>
    <t>There is no reported case of a placement agent failing to register since 2012. As context, the reputation of CalPERS, the nation's second-largest public employee pension system, was scarred by the federal indictment of a former board member who became a placement agent and was paid about $50 million from 2005-09 for helping clients win business with CalPERS. He committed suicide in January, 2015, shortly before his trial was to begin. An associate pleaded guilty. It was this case that prompted the placement agent registration law.</t>
  </si>
  <si>
    <t>No such law exists.
However the following offer some guidance:
Minnesota Statues, Chapter 43A, Section 43.A.38, 2014, https://www.revisor.mn.gov/statutes/?id=43a.38
Legislative Ethics Information Brief, Research Department, Minnesota House of Representatives, November 2010, http://www.house.leg.state.mn.us/hrd/pubs/legethic.pdf</t>
  </si>
  <si>
    <t>State law Sections 25-4-105 &amp; 25-4-101 - CONFLICT OF INTEREST; IMPROPER USE OF OFFICE - (1983):  www.lexisnexis.com/hottopics/mscode
House of Representatives Rule 63B  (CODE OF ETHICS): http://billstatus.ls.state.ms.us/htms/h_rules.pdf</t>
  </si>
  <si>
    <t>Alabama law makes no mention of placement agents, so there are no requirements that they register with the state or file financial disclosures. 
However, by policy, the Retirement Systems of Alabama as a policy does not make investments through placement agents. Marc Green, chief investment officer for the RSA, said the RSA’s money is managed internally, with on-staff analysts making recommendations about where to invest the systems’ money. Most of the systems’ money is in public equities passively or actively managed by RSA staff.</t>
  </si>
  <si>
    <t>Missouri Revised Statutes, 1978, chapter 105 section 458, amended 1985, 1998, 2005, accessed 13 April 2015, http://www.moga.mo.gov/mostatutes/stathtml/10500004581.html
Missouri Constitution, 1875, Article III section 15, accessed 13 April 2015, http://www.moga.mo.gov/MoStatutes/ConstHTML/A030151.html</t>
  </si>
  <si>
    <t xml:space="preserve">There is no requirement in statute, and therefore placement agents paid to secure business with state-run pension funds do not register -- according to Judy Hall of the Alaska Retirement Management Board and Jerry Burnett, deputy commissioner of the Department of Revenue. </t>
  </si>
  <si>
    <t>Montana Code Annotated, Title II, Chapter 2, Part 1, Section 21, 1947, http://leg.mt.gov/bills/mca/2/2/2-2-121.htm
State of Montana Employee Handbook , page 10, 2005, http://archive.org/stream/5A68AA9E-D1D4-4E90-84D9-C4B914C3C323/5A68AA9E-D1D4-4E90-84D9-C4B914C3C323_djvu.txt</t>
  </si>
  <si>
    <t>All sources accessed on Jan. 18, 2015
Massachusetts conflict of interest law, M.G.L. Ch. 268A
https://malegislature.gov/Laws/GeneralLaws/PartIV/TitleI/Chapter268A
Specific code of conduct expected of public employees, including legislators
https://malegislature.gov/Laws/GeneralLaws/PartIV/TitleI/Chapter268A/Section23
Legislature included in the definitions of who is covered; see section 1 (q)
https://malegislature.gov/Laws/GeneralLaws/PartIV/TitleI/Chapter268A/Section1
“State employee”, a person performing services for or holding an office, position, employment, or membership in a state agency, whether by election, appointment, contract of hire or engagement, whether serving with or without compensation, on a full, regular, part-time, intermittent or consultant basis, including members of the general court and executive council.
State Ethics Commission explanation of how the law applies to legislators:
http://www.mass.gov/ethics/education-and-training-resources/educational-materials/advisories/advisory-98-01-legislators-private-employment.html</t>
  </si>
  <si>
    <t>Are the laws and regulations requiring that state-run pension funds be managed transparently effective?</t>
  </si>
  <si>
    <t xml:space="preserve">Michigan Penal Code, 1931, Michigan Code Section 750.490 http://www.legislature.mi.gov/(S(4ogxksavhalalo4nyuvcp2u5))/mileg.aspx?page=getObject&amp;objectName=mcl-750-490
House Rules, 2015, Chapter VII(4) http://www.legislature.mi.gov/Publications/rules/house_rules.pdf                          
Senate Rules, 2015, Section 1.309 http://www.senate.michigan.gov/rulesandappts/senaterules.html#1.309     </t>
  </si>
  <si>
    <t>A 100 score is earned if all agents working to secure business with state-run pensions register as such (or similarly regulated class) before conducting placement activity. 
A 50 score is earned if most but not all agents working to secure business with state-run pensions register before conducting placement activity.
A 0 score is earned if agents rarely or never register or registrations are not required.</t>
  </si>
  <si>
    <t xml:space="preserve">The Legislative Fiscal Office - which staffs the legislature's budget oversight process - gets high marks. The staff and Legislative Counsel frequently handle very complex problems and release analyses of budget effects that are generally easy to digest for both lawmakers and the public. The Legislature needs to do more, however, with the reports and feedback that it receives from staff. Had the Legislature acted sooner on periodic reports to the Ways and Means Committee regarding Cover Oregon, or asked its staff to do a more thorough analysis of how construction of the state health care exchange web site was going, the state likely could have averted some of the $300 million in losses incurred on the project. </t>
  </si>
  <si>
    <t>North Dakota has an elected state auditor, as provided by North Dakota Constitution Article V Section 2.
The auditor has the power to audit all financial transactions of state government and conduct performance reviews of state agencies, according to North Dakota Century Code Section 54-10-01. He may also examine the books and accounts of “private institutions” that have dealings with the state but is limited to matters relating to those dealings, according to Century Code Section 54-10-19.</t>
  </si>
  <si>
    <t xml:space="preserve">In Oklahoma, the legislature typically takes a straight yes or no vote on the General Appropriations budget. While the legislature reportedly has adequate resources and staff, they don't actually have much say in the general appropriations bill they vote on each year -- meaning lawmakers typically take an up or down vote on the state's $7 billion budget bill.
State legislators have the option to do an agency-by-agency budget approval process instead of a general appropriations bill, but that hasn't been the practice in recent years. The legislature in Oklahoma does not have line-item veto power. 
Opinions vary on whether recent state budget cuts have left the legislative branch sufficient staff and access to resources to fulfill its budgetary duties. 
There are supplemental appropriations that legislators can approve through separate votes, which sometimes leads state officials to present what they say is a smaller budget -- and end up actually spending more money. It's a problem the State Treasurer Ken Miller warned legislators about in June 2014 that appears to be accepted practice in Oklahoma's budget process. </t>
  </si>
  <si>
    <t>Two statutes address the penalties for state merit system employees who violate corruption statutes in chapter 36. 
 Section 150 states that any employee who violates specified corruption statutes forfeits his or her position and shall be dismissed, but retains the right to appeal the decision to dismiss.
 Section 460 states that any person covered by the merit system provisions who violates any provision of the merit system chapter forfeits his or her position and is ineligible for any merit system position for at least five years following the date of the violation.</t>
  </si>
  <si>
    <t>The state auditor is an elected official whose job is to provide for impartial, independent auditing of state agencies. The auditor is to determine whether state agencies have established adequate operating and administrative procedures and practices; are promptly collecting, depositing, and properly accounting for all revenues and receipts arising from their activities, and are conducting programs and activities and expending funds in a faithful, efficient, and economical manner in compliance with laws and regulations.</t>
  </si>
  <si>
    <t xml:space="preserve">In 2013, the Mississippi Legislature amended the Mississippi Code Section 25-1-113 to prohibit any government agency from hiring or continuing to employee anyone convicted of misusing state funds in a state employee position. "From and after July 1, 2014, the state and any county, municipality or any other political subdivision shall not employ or continue to employ a person who has been convicted or pled guilty in any court of this state, another state, or in federal court of any felony in which public funds were unlawfully taken, obtained or misappropriated in the abuse or misuse of the person's office or employment or money coming into the person's hands by virtue of the person's office or employment." 
This ban is indefinite, although it only addresses the crime of embezzlement.
The rule is reiterated in 4.14-C of the MSPB Policy and Procedures Manual.
---
Peer Reviewer Comment: Agree.
While legislation was passed to crack down on government agencies rehiring those convicted of corruption, "non-adjudication" language was stripped from the law before passage, meaning it would be hard for an agency to determine some convictions had happened. </t>
  </si>
  <si>
    <t>Especially since Ohio has term limits for state legislators, the nonpartisan Legislative Service Commission (LSC) is key with its analyses and fiscal notes of spending bills. Even with fast-changing, complicated bills such as the state budget, LSC has the staff and resources to quickly pull the changes together as well pointing out key changes between major revisions. The legislature used to have a separate budget office, but it was disbanded several years ago and in theory folded into LSC. Staffers for budget/finance committee chairs also play an important role. 
 In the Senate, the top staffer has helped formulate three budgets in both chambers. Another staffer has helped with budgets for 28 years. The Senate's finance committee chairman has dealt with state budgets in the House and Senate for nearly 30 years. The president pro tem is a former finance committee chair. 
 In the House, the combined legislative experience of the top two budget staffers for the majority caucus is nearly 30 years. Still, the budget process happens relatively quickly: less than five months to decide how to spend more than $72 billion in a two-year state budget, as well as a separate transportation budget. Lobbyists and special interest groups descend in droves, and often they have more experience in state budgets than lawmakers.</t>
  </si>
  <si>
    <t>Under the law, a lobbyist is anyone who is paid to influence or try to influence people in the legislative or executive branches of state government.  A person is not a lobbyist if in a 30-day period less than five percent (5%) of that person's  duties include engaging in lobbying.  A lobbyist must file a separate registration statement for each principal the lobbyist represents with the Secretary of State within one business day of engaging in any lobbying.</t>
  </si>
  <si>
    <t>In New Jersey, one must register as a lobbyist if he/she lobbies 20 hours or more annually. New Jersey Administrative Code: "For the purposes of this definition, activities to influence legislation, influence regulation, or influence governmental processes, or to conduct communication with the general public shall be deemed "isolated, exceptional or infrequent" if they constitute less than 20 hours of the time an employee spends working at his or her employment during a calendar year."</t>
  </si>
  <si>
    <t>According to the law, anyone who is "compensated for the specific purpose of lobbying" is required to register during the January before each regular session or before performing any services covered by the law. 
 The registration form asks for information about employers, the source of the money used for lobbying and a "brief description of the matters in reference to which the service is to be rendered."</t>
  </si>
  <si>
    <t>New York's definition of "lobbyist" does not distinguish based on compensation, but Legislative Law 1-E requires only lobbyists who receive or spend more than $5,000 per year to register with the state.</t>
  </si>
  <si>
    <t xml:space="preserve">There have been no documented cases of violations of state level judges using state resources for personal use during the study period. </t>
  </si>
  <si>
    <t>The state’s lobbyist law does not set any compensation threshold for lobbyists; rather it requires registration of any “person, partnership, firm, or corporation” employed “for a consideration by any other person” for the purpose of attempting to influence legislators or executive branch officials.</t>
  </si>
  <si>
    <t>Minnesota Statutes Chapter 43A.39 subd. 2 states “Any person convicted of a crime based on violations of this chapter (which includes giving and accepting bribes) shall be ineligible for appointment in the civil service for three years following conviction under civil service law.
 In addition, Minnesota Statute Chapter 609, Section 609.42 states that any public office or employee who is found guilty of receiving or giving a bribe will be subject to up to ten years imprisonment or a fine no more than $20,000. That public officer will also be removed from the public officer's office and be permanently disqualified from holding public office under the state.</t>
  </si>
  <si>
    <t>The Legislature does have adequate staff to monitor the budget process especially since the last biennium when lawmakers hired additional fiscal analysts, according to a lawmaker who chairs an appropriations committee. 
He said lawmakers have only 80 days during the biennial session to study budget requests and make line-item adjustments while the executive branch has a year to produce budget requests.
Another lawmaker, who is a member of an appropriations committee, said staff is adequate for current expectations but more may be needed if the state eventually adopts a budget analysis program called Results First Initiative. During the 2015 session, lawmakers agreed to study the program during the interim.</t>
  </si>
  <si>
    <t>Anyone undertaking lobbying activity as defined by NRS 218H.080 — appearing in person in the Legislature to communicate with lawmakers on someone else's behalf — is required to register as a lobbyist, regardless of whether they earn income (NRS 218H.200). 
The law limits registration fees that can be charged to certain categories of lobbyists, including those lobbying on behalf of nonprofit organizations and veterans of the armed forces who are not compensated for their lobbying (NRS 218H.500).
Despite the seemingly broad requirements for registration, lobbyist regulation in Nevada is compromised by the fact that the state has a part-time legislature whose members meet for four months every two years and typically also have other occupations. The registration only applies during the legislative session (four months every two years),
Because other sections of state law limit the definition of lobbying to in-person appearances in the Legislature, and require lobbyists to file expense reports only for months in which the legislature is in session, scrutiny of lobbyists' activity is more limited than the registration requirements might seem to imply.</t>
  </si>
  <si>
    <t>There are no documented cases of state-level judges using state resources for personal purposes, nor have there even been any allegations, complaints or reports about any judges doing so. Both the Idaho Code of Judicial Conduct and the Idaho Judicial Branch Employee Manual strictly forbid doing so, and courts and court employees are highly conscious of those restrictions.
 In addition, they are watched. Attorneys, litigants, parties, people charged with crimes, and members of the general public closely watch the conduct of Idaho’s judges, and any misuse of state resources would quickly become a topic of complaints, conversations and public knowledge.</t>
  </si>
  <si>
    <t xml:space="preserve">There has been one documented case of a serious transgression. Searches on Google and conversations with those familiar with the judiciary in Florida turned up no additional examples.  
In 2013, the Florida Supreme Court ordered the removal of Leon County Judge Judith Hawkins from the bench after she was found guilty of judicial-misconduct and several violations of the judicial code of conduct.
"Judge Hawkins used her chambers, court email address, staff, and computers, to run her side business, through which she sold the religious materials in the courthouse (including to attorneys that appeared before her)," reported FindLaw Business Blog. She was "less than forthcoming during the investigation" and apparently the business distracted her from her duties, "including instances where she cleared her judicial calendar (necessitating additional subpoenas and judicial resources) in order to give paid lectures through her ministry."
"I think they’re one-off incidents," a trial attorney said of the cases, and indeed, the problem doesn't seem endemic. </t>
  </si>
  <si>
    <t>There have been no reported cases of state-level, Supreme court or appellate court judges using state resources for personal purposes in either 2013 or 2014.</t>
  </si>
  <si>
    <t>There are no documented cases of state-level judges using state resources for personal gain. The annual report of the Commission on Judicial Conduct lists one complaint in the fiscal year 2012-13 of a judge using "prestige of judicial office to advance the personal or economic interests of the judge or others," but it is unknown if the allegations were supported in its investigation, as discipline records are confidential. There have been no accounts of judicial misconduct during the study period.</t>
  </si>
  <si>
    <t>Anyone engaged in lobbying in Montana is defined as a lobbyist under Montana Code Annotated title 5, chapter 7, part 1. However, that excludes anyone receiving less than $2,150 before inflation adjustment (Montana Annotated Code title 5, chapter 7, part 1, section 12 and title 5, chapter 7, part 10, section 02).
Anyone paid over the threshold must register as a lobbyist.</t>
  </si>
  <si>
    <t>In the study period, there were no documented cases of serious transgressions where judges used state resources for personal purposes. Judges' conduct is policed by the Court on the Judiciary, which operates privately, except where a final order of suspension, removal, or retirement is issued, according to rules.</t>
  </si>
  <si>
    <t>In New Mexico, both the executive and the legislative branches propose a budget that is negotiated through the legislature and signed by the governor, who has line-item veto power over items with appropriations. The Legislative Finance Committee has a qualified, full-time staff.</t>
  </si>
  <si>
    <t>Anyone who is paid any amount of money to carry out lobbying activity is defined as a lobbyist and must register as such.
 There is no spending threshold.</t>
  </si>
  <si>
    <t>Sanctions are discretionary, depending on the severity of the offense. Civil Service Regulation 3.06 authorizes employment sanctions, including indefinite sanctions for an employee who is discharged, who was convicted of a crime, or for whom there is evidence of conduct indicating unsuitability for civil service employment. This implements Civil Service Rule 3-2.2, which authorizes the Civil Service Commission to remove persons from applicant pools.</t>
  </si>
  <si>
    <t>With a staff of about 600, the Office of Legislative Service (OLS) has sufficient ability to monitor the budget process. The office has a been funded consistently at $31 million for the past three years. 
 Members of the executive branch, legislative branch and the media overwhelmingly agree OLS staff is competent and well equipped to monitor and analyze the budget process. The Legislative Budget and Finance Office prepares questions and background papers prior to legislative budget hearings. And most importantly, performs an independent review of the governor's revenue projections, which is often a point of contention, especially in recent years. 
 After receiving the Governor’s proposed budget, both houses of the Legislature hold a series of hearings on the proposal. The public may testify on the Governor’s proposal at a series of public hearings held around the state. The Governor’s cabinet members answer the Budget Committee’s questions about the budget proposal related to their department (these hearings are open to the public, but the public does not testify). 
 The Legislative Budget and Finance Office performs and independent review of the governor's revenue projections, which is often a point of contention, especially in recent years. 
 After the hearings are completed, the Office of Legislative Services begins crafting the legislation that will ultimately become the Annual Appropriations Act.</t>
  </si>
  <si>
    <t>Public officials convicted of corruption face up to 10 years in state prison of a maximum 2 ½ years in jail and a maximum fine of $10,000. There is no specific law barring state civil servants from future state government employment but John Marra, attorney for the Human Resources Division says it is unlikely someone with a corruption conviction on their record would be hired back by the state.</t>
  </si>
  <si>
    <t>Anyone employed to attempt to influence the executive, legislative, or judicial branches, or “engaged...for any valuable consideration” to do so, or otherwise designated by any other entity to do so, or making expenditures of $50 or more to a public official or executive branch employee in doing so is defined as a lobbyist who must register.
The registration must be filed annually with the Missouri Ethics Commission and includes the lobbyist's information, information about the lobbyist's employers, and the identity of each principal the lobbyist represents.</t>
  </si>
  <si>
    <t xml:space="preserve">There are no documented reports or other indications of misuse of state resources on the part of state judges or their families during the reporting period. This is the case with all three tiers -- Superior Court judges, those on the Appellate Court and on the state Supreme Court.
On the website of the Judicial Review Council (JRC), which investigates complaints against state judges, of the 13 cases listed of findings since 1989, none relates to improper use of state resources on the part of a judge or a judge's family members.
That said, it's difficult to know if complaints alleging improper use of state resources have been filed against a judge. The council's Information Handbook says that complaints are confidential unless the panel "concludes that there is probable cause to believe that a judge ... has committed prohibited conduct." At that point, the complaint and "and all subsequent proceedings are public."
  </t>
  </si>
  <si>
    <t>The part-time Nevada Legislature has a full-time staff that includes budget analysts who sit in on preliminary budget discussions by the executive branch prior to the start of legislative sessions. 
While a larger staff would make the budget review process easier, these legislative analysts bring a good understanding of the governor's budget proposal to the Assembly and Senate hearings on the budget that are conducted during legislative sessions.</t>
  </si>
  <si>
    <t>No such law exists in Maryland. 
 To the extent that corruption may cause dismissal of an employee and then an agreement is reached that there is a permanent ban, a ban can be put in place. However, there is no law that specifies a ban to be necessary consequence resulting through a corruption conviction. that would apply to executive branch employees or political appointee or any other civil servant.</t>
  </si>
  <si>
    <t>The state comptroller is tasked with auditing all state agencies and contracts, as provided in Article V of the New York state constitution. The comptroller is required to review state payments before they are approved, as noted in Article V: "The payment of any money of the state, or of any money under its control, or the refund of any money paid to the state, except upon audit by the comptroller, shall be void ..."</t>
  </si>
  <si>
    <t>Legislators in New Hampshire have substantial authority to draft the budget, and the final enacted biennial spending plan is typically a product of negotiations between top legislative leaders and the governor. The leadership posts on the legislature’s finance and fiscal committees are typically filled by veteran lawmakers with years of budgetary experience who are often referred to as “budget writers.”
 However, longtime lawmakers and budget experts have lamented that the primary legislative office dedicated to budgetary issues, the Legislative Budget Assistant, is understaffed and has limited resources to deal with an increasingly complex state budget.</t>
  </si>
  <si>
    <t>The Legislative Fiscal Office provides staff support for the Appropriations Committee and the full Legislature on budget matters. It is active and heavily involved throughout the budget process, collaborating closely with counterparts in the executive branch.
 The office is sufficiently staffed to meet its obligations, which is key because so many of them are deadline-driven.</t>
  </si>
  <si>
    <t>In 2013, The Colorado Commission on Judicial Discipline’s annual report stated that there had been allegations that one judge had, among other things, “utilized staff and other court resources in the judge’s personal business transactions.” 
The Supreme Court issued a public censure and accepted the judge’s resignation, but the censure did not include the allegations that the judge had used state resources for personal gain. That was the only time in the last six years the director of the commission, William Campbell, said such an issue had come up. 
 “I feel like our judges are very careful about things like that,” said Colorado Supreme Court Judicial Ethics Advisory Committee board member Melissa Hart, who is a professor and the director of the Byron R. White Center for the Study Of American Constitutional Law University of Colorado Law School.
 Former Colorado Supreme Court justice Rebecca Kourlis, who runs the Institute for the Advancement of the American Legal System at the University of Denver, said she was not aware of any problems in this area in Colorado. 
 Former Colorado Court of Appeals Judge Russell Carparelli, a board member of the Colorado Judicial Institute and the past director of the American Judicature Society, said it hasn’t been a problem in recent years.</t>
  </si>
  <si>
    <t>The general assembly committees whose duties pertain to the budget process—in the House of Representatives, the General Administration Appropriations Committee and the appropriations committees for natural resources, education, health and social services, higher education, public safety and corrections, and revenue, transportation, and economic development, the Senate Budget Committee, and the Joint Committee on Legislative Research— are generally well staffed and consistently funded. 
Committees and the governor's budget office are staffed with experienced employees and leaders, and the process is not delayed by any backlog on their part. Staff leadership have generally been in their positions for several legislative sessions.</t>
  </si>
  <si>
    <t>State civil rules allow the appointing authority to suspend a permanent employee, without pay, pending criminal proceedings. (But the employee is allowed to appeal.) 
 But no law prohibits future state government employment. State law allows the State Civil Service to set the rules regarding hiring and termination of state classified employees.</t>
  </si>
  <si>
    <t xml:space="preserve">There have been no problems reported with the legislative fiscal division's capacity or staffing.
Montana's legislature does make line item changes to the executive's budget proposal. 
Most Montana citizen legislators do not have staffers, so their expertise on budget matters is gleaned from their life experience, education and budget analysis provided by the legislative fiscal division. </t>
  </si>
  <si>
    <t>The Audit Act provides that "the financial affairs of every agency shall be thoroughly examined and audited each year by the state auditor," an elected position. The definition of "agency" includes all three branches of government as well as "charitable institutions for which appropriations are made by the legislature."</t>
  </si>
  <si>
    <t>No such law exists.
 Maine law does not prohibit civil servants convicted of corruption from future state government employment.</t>
  </si>
  <si>
    <t>Kentucky Revised Statutes Chapter 61, Section 10, forbids any employee with position of "profit, trust or honor" from selling his or her position or profiting personally from that position or else risk disqualification from holding the job. 
 In addition KRS 61.040 states that officers or state employees "holding any office or post" in state government must vacate the position if "convicted of bribery, forgery, perjury or any felony, by a court record in or out of this state." It goes on to say that even a gubernatorial pardon cannot avoid the forfeiture of office. 
 And if a state official or employee is convicted of violating the civil service laws that govern the merit employment system in state government (in KRS 18A.005 - KRS 18A.200), then that person will be "ineligible for appointment to or employment in a position by the Commonwealth" for five years, according to the penalties section of the law at KRS 18A.990(2). 
 In Kentucky, Section 150 of the Constitution, says, among other things: “ ... All persons shall be excluded from office who have been, or shall hereafter be, convicted of a felony, or of such high misdemeanor as may be prescribed by law, but such disability may be removed by pardon of the Governor ...” That specifically applies to running for elected office. 
 However, none of those provisions, nor the general penalties statutes later in that chapter of the law calls for an indefinite ban from state employment for someone convicted of corruption.</t>
  </si>
  <si>
    <t>No state officer or state employee may be beneficially interested, directly or indirectly, in a contract, sale, lease, purchase, or grant that may be made by, through, or is under the supervision of the officer or employee, in whole or in part, or accept, directly or indirectly, any compensation, gratuity, or reward from any other person beneficially interested in the contract, sale, lease, purchase, or grant. 
 Also, no state officer or state employee may participate in a transaction involving the state in his or her official capacity with a person of which the officer or employee is an officer, agent, employee, or member, or in which the officer or employee owns a beneficial interest.
 Board members and certain employees must refrain from voting or discussing subjects that may pose a conflict of interest.</t>
  </si>
  <si>
    <t>The state Legislative Budget Office has a sufficient staff of about 20 people for the Senate and House of Representatives to analyze requests for funding state government and prepare the budget for the Legislature to approve without a backlog.
The governor and other executives only propose a budget for state government. Legislators have the final say on how much money is in the annual budget and how it is itemized for spending.</t>
  </si>
  <si>
    <t>Public employees responsible for a transaction cannot participate in the transaction if they are also employed by a bidder or contractor in the transaction; if they, their partner or a member of their immediate family (children, parents, siblings and others in their household) holds a position with or are employed in a position that involves the transaction by a bidder or contractor or owns or controls at least a five percent interest; if they, their partner or a member of their immediate family has a financial interest in the transaction; or they, their partner or a member of their immediate family is negotiating or has a contract to begin working for a bidder or contractor.</t>
  </si>
  <si>
    <t>Maryland Annotated Code, Oct. 2014, State Government Article, Section 2-108, http://mgaleg.maryland.gov/2015RS/Statute_Web/gsg/2-108.pdf</t>
  </si>
  <si>
    <t>The Minnesota House of Representatives Fiscal Analysis Department and the Minnesota Senate Counsel, Research and Fiscal Analysis are responsible for updating budget-tracking spreadsheets throughout the legislative session to monitor the fiscal process. They also provide background expertise on various budget issues, which legislators rely on heavily to make decisions. Staff at both the House and Senate are very qualified and knowledgeable, but House of Representatives Chief Fiscal Analyst Bill Marx said staff resources are “stretched very thin during session” and that the department does not have sufficient backup if someone was ill or left their position. 
 In regards to legislators’ capacity to work on budget issues, it is clear that the Legislative branch is dependent on the output of the Senate and House research arms, as well as the budget information from Minnesota Management &amp; Budget to create their budgets. 
 “There is no completely independent authority (for legislators) to run their own numbers,” said Schultz who added that politicians are largely tied to the budget information and analysis that the executive branch releases.</t>
  </si>
  <si>
    <t>With a budget staff in each administrative and legislative office and financial experts helping the Legislature's Joint Commission on Ways and Means on budget matters, the Commonwealth has enough staff and resources to carefully monitor the state's $35 billion budget.  
 Carolyn Ryan with the Pioneer Institute said monitoring the state's $35 Billion budget is a monumental task, but with a budget staff in each administration and legislative office “there's a lot of different areas where monitoring can occur.” 
The Legislature's Joint Committee on Ways and Means, which oversees the Commonwealth's financial matters, relies on a staff composed of economists, financial experts and other business professionals to help with budget matters. In addition, each legislator has an aide to help with the budget and committee members also have access to the Ways and Means legislative staff.</t>
  </si>
  <si>
    <t>Civil servants are not indefinitely prohibited from government employment following a corruption conviction. The law says they may be disqualified.</t>
  </si>
  <si>
    <t>Legislators routinely praise the work of the House Fiscal Agency and Senate Fiscal Agency, which provide detailed analysis of spending proposals and other legislative items that impact the state's budget. In Michigan, the budgetary process is often lengthy and it typically results in a budget that contains numerous amendments and is substantially different than the initial spending plan proposed by the governor.</t>
  </si>
  <si>
    <t>Arizona Revised Statutes, Title 16 - Elections and Electors
http://www.azleg.gov/ArizonaRevisedStatutes.asp?Title=16 (Chapter 6, Articles 1-2)
Laws current as of March 30, 2015.</t>
  </si>
  <si>
    <t>Under the Iowa Administrative Code Chapter 54.2(6), directors may disqualify applicants if they: 
 1. do not meet the minimum qualifications or selective requirements.
 2. are incapable of performing the essential functions of the job and a reasonable accommodation cannot be provided.
 3. have knowingly misrepresented the facts when submitting information.
 4. have used or attempted to use coercion, bribery or other illegal means to secure an advantage in the application, examination, appeal or selection process.
 5. have obtained screening information to which applicants are not entitled.
 6. have failed to submit the application within the designated time limits.
 7. were previously discharged from a position in state government.
 8. have resigned in lieu of discharge for cause.
 9. have been convicted of a crime that is shown to have a direct relationship to the duties of a job class or position.
 10. are proven to be an unrehabilitated substance abuser who would be unable to perform the duties of the job or who would constitute a threat to state property or to the safety of others.
 11. are not U.S. citizens and do not have a valid permit.
 Directors are not strictly required to disqualify applicants for these reasons, and applicants can then informally request that the director reconsider their disqualification. Applicants can also formally appeal the decision.</t>
  </si>
  <si>
    <t>The General Assembly's budget staff, including the expansive group in the Office of Legislative Services, Office of Policy Analysis, is viewed as very capable, professional staff that monitors executive branch activity. The legislation cannot make additions to the governor's proposed budget, but can cut. In general, the staff is viewed as able to complete the work without a backlog. As is usually the case, they could probably use more help, but they are hardly considered unable to do the job and fulfill the function they are required to fulfill. The budget timetable is governed by the state Constitution, which requires the governor to submit a budget to the legislature a week after the opening of the annual legislative session, or in the case of a newly elected governor, 10 days after the session opens. During the legislative session, the budget committees of the two houses hold public hearings on a tight schedule that is approved by the chairmen of the two committees - the House Appropriations Committee, and the Senate Budget and Tax Committee. Hearings are then scheduled from the third to the seventh weeks of the legislative session. The staff routinely meets and sometimes exceeds the deadlines for these hearings, according to several people who closely watch the work of the budget committees.. 
During session, the budget committees or their subcommittees hold public hearings on the budget bills following a schedule prepared and approved by the chairs of both committees (House Appropriations Committee and the Senate Budget and Taxation Committee). Hearings are scheduled the third through the seventh weeks of the session.
At the beginning of each session, the budget staff in the Office of Legislative Services,  provides a very detailed fiscal report with projected and actual revenues and expenditures. The 2015 Fiscal Briefing provides details of the state's fiscal condition.
There are about 100 analysts in the Office of Legislative Services.</t>
  </si>
  <si>
    <t>A.S. 15.10.105, Division of Elections; Personnel Rules,  (http://www.touchngo.com/lglcntr/akstats/statutes/title15/chapter10/section105.htm); accessed April 2015
A.S. 15.10.110, Appointment of Election Supervisors, (http://www.touchngo.com/lglcntr/akstats/Statutes/Title15/Chapter10/Section110.htm) accessed April 2015</t>
  </si>
  <si>
    <t>Anyone with an conflict of interest may not be appointed to a procurement committee. In other circumstances according to Utah Administrative Code R33-24-106 (2). Personal Relationship, Favoritism, or Bias Participation Prohibitions, any person who may have “a personal relationship, favoritism, or bias toward any individual, group, organization, or vendor responding to a bid, RFP or other solicitation” can write a letter to a supervisor stating the conflict and the supervisor can take action including recusing the employee from discussions or actions related to the bidder. Note, that the recusal is up to the supervisor not the person with a conflict.
A procurement conflict of interest exists for an employee when financial interests may influence a decision in the employee's or family member's favor. That includes businesses where an employee or family member owns more than 10 percent interest.</t>
  </si>
  <si>
    <t>West Virginia Code 3-8-12(f)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t>
  </si>
  <si>
    <t>Alabama Elections, Title 17, 2006.
Public Officers and Employees, Title 36, Chapter 14, Section 1, 2002.
http://alisondb.legislature.state.al.us/acas/CodeOfAlabama/1975/coatoc.htm, accessed Feb. 8, 2015.
Elections, Title 17, Chapter 5, Section 19, 2006.
http://alisondb.legislature.state.al.us/alison/codeofalabama/1975/coatoc.htm, accessed Feb. 8, 2015.</t>
  </si>
  <si>
    <t>In practice, all placement agents paid to secure business with state-run pensions funds register as such.</t>
  </si>
  <si>
    <t xml:space="preserve">The Wyoming Secretary of State, an elected position,  is chief election official in statute. 
"The secretary of state is the chief election officer for the state and shall maintain uniformity in the applications and operations of the election laws of Wyoming," the law says. "Each county clerk is the chief election officer for the county." The state facilitates the judges of elections and counting boards by coordinating with major and minor political parties. </t>
  </si>
  <si>
    <t>No such law exists.
As confirmed by the "Summary of Laws and Policies Candidate Campaign Committees" drafted by the Virginia Department of Elections (Revised October 28, 2014); Page 17; http://elections.virginia.gov/Files/CandidatesAndPACs/LawsAndPolicies/CandidatesSummary.pdf
Campaign Finance Disclosure Act of 2006, 1970. Section 947.4. http://law.lis.virginia.gov/vacode/title24.2/chapter9.3/section24.2-947.4/
Campaign Finance Disclosure Act of 2006, 2006. Section 950.4. http://law.lis.virginia.gov/vacode/title24.2/chapter9.3/section24.2-950.4/</t>
  </si>
  <si>
    <t>Under Indiana's ethics code, the State Ethics Commission has several options for actions to take if civil servants or others commit fraud or violate the code in another way. Among them is to "bar a person from future state employment" as an employee or appointed official." However, that provision is not mandatory.</t>
  </si>
  <si>
    <t>Limits specified, RCW 42.17A.405, 2013
http://apps.leg.wa.gov/rcw/default.aspx?cite=42.17A.405</t>
  </si>
  <si>
    <t>No such law exists. 
 Although the law states that civil servants are not allowed to work in government if they have committed a misdemeanor such as a sex offense or were involved in mob action, there is nothing explicitly in the law that prohibits a civil servant from working in government after a corruption offense.
 (20 ILCS 415/8b.1) (from Ch. 127, par. 63b108b.1) 
  Sec. 8b.1. For open competitive examinations to test the relative fitness of applicants for the respective positions. 
  Tests shall be designed to eliminate those who are not qualified for entrance into or promotion within the service, and to discover the relative fitness of those who are qualified. (...) No person with a record of misdemeanor convictions except those under Sections 11-1.50, 11-6, 11-7, 11-9, 11-14, 11-15, 11-17, 11-18, 11-19, 11-30, 11-35, 12-2, 12-6, 12-15, 14-4, 16-1, 21.1-3, 24-3.1, 24-5, 25-1, 28-3, 31-1, 31-4, 31-6, 31-7, 32-1, 32-2, 32-3, 32-4, and 32-8, subdivisions (a)(1) and (a)(2)(C) of Section 11-14.3, and sub-sections 1, 6 and 8 of Section 24-1 of the Criminal Code of 1961 or the Criminal Code of 2012 [Section 11 - Sex offenses, 12 - Bodily Harm, 14 - Eavesdropping, 16 - Theft and Related Offense, 21 - Damage and Trespass to Property, 24 - Deadly Weapons, 28 - Gambling and Related Offenses, Interference with Public Officers, 32 - Interference with Judicial Procedure], or arrested for any cause but not convicted thereon shall be disqualified from taking such examinations or subsequent appointment, unless the person is attempting to qualify for a position which would give him the powers of a peace officer, in which case the person's conviction or arrest record may be considered as a factor in determining the person's fitness for the position.</t>
  </si>
  <si>
    <t>17 Vermont Statutes Annotated, Chapter 59. (2014). 
 http://legislature.vermont.gov/statutes/chapter/17/059
 Guide to Vermont's Campaign Finance Law, 2014, accessed April 17, 2015.
 https://www.sec.state.vt.us/media/333336/2014-CF-Guide4-10.pdf
 Secretary of State Jim Condos, personal interview, Jan. 6, 2015.
 Allen Gilbert, exec. dir. ACLU VT, personal interview, Jan. 6, 2015.
 Will Senning, Director of Elections, email Feb. 9, 2015.</t>
  </si>
  <si>
    <t>State Rep. Jim Fannin, R-Jonesboro, and the chairman of the House Appropriations Committee where the annual state budget begins, says he doesn’t have enough legislative staff to develop a budget from scratch, so he works off the executive budget proposal. But observers of the process say that despite the numbers, the staff that is there is very good and experienced.
 Barry Erwin, head of the Council for a Better Louisiana, says the legislative staff and the Legislative Fiscal Office have a good handle on the budget and do some rearrangement of the entries, but ultimately make only minor changes to what the governor proposes.
 A handful of legislators know the budget issues well and are proficient at handling the nuances necessary; they offer alternatives and push for changes, says Robert Scott, who heads the Public Affairs Research Council of Louisiana. But many legislators rely on their colleagues and the governor’s aides to form their opinions about what to do.
 The administration negotiates with legislators in developing its executive budget proposal.</t>
  </si>
  <si>
    <t>The Government Accountability Board (GAB), which was created by 2007 Wisconsin Act 1 and began operation in January 2008, oversees and investigates alleged violations of Wisconsin’s election, campaign finance, lobbying, and code of ethics laws. 
The GAB is also statutorily responsible for helping local officials to administer elections and providing training to local election officials, lobbyists, and others. GAB’s six members are each appointed by the governor for a six-year term with confirmation by the Senate. Nominees must have formerly been elected to and served as a judge of a court of record in Wisconsin.
The board is independent and there are very specific rules on its creation. The law says in 15.60: 
(1) There is created a government accountability board consisting of 6 persons. Members shall serve for 6-year terms. 
(2)All members of the board shall be appointed from nominations submitted to the governor by a nominating committee to be called the governmental accountability candidate committee, which shall consist of one court of appeals judge from each of the court of appeals districts. The members of the committee shall serve for 2-year terms expiring on March 1. The court of appeals judges shall be chosen as members by lot by the chief justice of the supreme court in the presence of the other justices of the supreme court. Service on the committee is mandatory except as provided in s. 758.19 (9).
(3) Each member of the board shall be an individual who formerly served as a judge of a court of record in this state and who was elected to the position in which he or she served.
15.60(4) (4) No member may hold another office or position that is a state public office or a local public office, as defined in s. 19.42, except the office of circuit judge or court of appeals judge under s. 753.075.
(5) No member, for one year immediately prior to the date of nomination may have been, or while serving on the board may become, a member of a political party, an officer or member of a committee in any partisan political club or organization, or an officer or employee of a registrant under s. 11.05.
(6) No member, while serving on the board, may become a candidate, as defined in s. 11.01 (1), for state office or local office, as defined in s. 5.02.
(7) No member, while serving on the board, may make a contribution, as defined in s. 11.01 (6), to a candidate, as defined in s. 11.01 (1) for state office or local office, as defined in s. 5.02. No individual who serves as a member of the board, for 12 months prior to beginning that service, may have made a contribution, as defined in s. 11.01 (6), to a candidate for a partisan state or local office, as defined in s. 5.02.
(8) No member may be a lobbyist, as defined in s. 13.62 (11), or an employee of a principal, as defined in s. 13.62 (12), except that a member may serve as a circuit judge or court of appeals judge under s. 753.075.</t>
  </si>
  <si>
    <t>Colorado Constitution Article XXIX, Ethics in Government: https://www.colorado.gov/pacific/sites/default/files/ArticleXXIX_IEC.pdf</t>
  </si>
  <si>
    <t xml:space="preserve">The House and Senate appropriations committee share five nonpartisan staff members, although the House and Senate committees have a different committee assistant. The appropriations and revenue staff specialize in tax and revenue measures and policy, as well as expenditures. A separate budget review staff also includes 15 non-partisan legislative staffers who serve both the House and Senate committees concurrently. The budget review staff includes specialists in the various areas of government: judiciary; education; postsecondary education; human services; general government; economic development/tourism/natural resources/environmental protection; and transportation. Both the House and Senate committees contain subcommittees devoted to those areas. 
With that staff and committee structure, the mechanism is in place for the legislature to make changes to the governor's budget proposal. However, because the House and Senate's budget committees are concurrently investigating ways to change the budget proposal between late January and late March of even years, that often spreads the staff thin during that period, which is what happened during the crafting of the 2015-2016 budget in the 2014 General Assembly. 
Because of turnover in the Senate, the current make-up of the Senate Appropriations and Revenue Committee includes just five of the 14 members of the committee who were in the General Assembly before the 2010 election. Eight of the 14 committee members are in their first four-year terms, including the new chairman of that committee. It used to be a rarity that first-term lawmakers served on the appropriations and revenue committee. However, the chairman, Republican Sen. Chris McDaniel, did participate in all of the extended negotiations over the 2015-2016 budget in March 2014.  
In contrast, only three of the 31 members of the House Appropriations and Revenue Committee were elected the  General Assembly in the 2010 Election or afterward. No first-term representatives serve on the committee. 
The legislature made numerous changes to the governor's spending proposal — both small and more substantial alterations — in the most recent budget that the legislature approved in March 2014. For instance, House and Senate budget negotiators ultimately agreed to a 1.5 percent cut in general funds to Kentucky public universities instead of the 2.5 percent the governor recommended. In 2010, the House and Senate appropriations and revenue committees had to rewrite the budget from scratch after the governor based his proposal on assumptions that the state would have income from expanded gambling — an issue that was politically unfeasible to get through during that legislative session. 
Because of the way the budget process works, the governor usually presents his budget in the third week of January and the House Appropriations and Revenue Committee wrestles with it until late February or sometimes the first week in March before sending it to the Senate for that chamber's committee to make another round of changes. During the time the House has the budget, the Senate's Appropriation and Revenue Committee holds some information-gathering hearings. </t>
  </si>
  <si>
    <t>However, there are provisions in Idaho state law stating that an elected official convicted of corruption must forfeit their office and make restitution. Separately, for non-elected civil servants, there is a provision in Idaho’s administrative rules allowing the administrator of the Division of Human Resources to have a dismissed employee restricted from all future state employment for reasons including conviction of a felony; corruption; giving false statements in an application for employment; and cheating on employment eligibility exams. 
 This option is voluntary for the administrator. Removal of names from state hiring registries can be for any amount of time; unless other specified, it is for one year.</t>
  </si>
  <si>
    <t>No such law exists. 
Corroborated by:
Jenn Gonnely, Executive Director, Utah Chapter of League of Women Voters, in-person interview on February 10, 2015, Salt Lake City. 
Campaign Finance Bill Receives Close Vote in Committee, Curtis Haring, Utah Political Capitol November 20, 2014, http://utahpoliticalcapitol.com/2014/11/21/campaign-finance-bill-receives-close-vote-in-committee/. 
Poll: Utahns Want Campaign Finance Limits, Bob Bernick, Utah Policy.com, january 25, 2015, http://utahpolicy.com/index.php/features/today-at-utah-policy/4627-poll-utahns-want-campaign-finance-limits.
Utah State Legislature, HB91 (Fourth Substitute) Enrolled bill, http://le.utah.gov/~2015/bills/static/HB0091.html. Accessed May 9, 2015.</t>
  </si>
  <si>
    <t>California Constitution, Art. XVI, §6 (Amended 1982)
http://leginfo.legislature.ca.gov/faces/codes_displaySection.xhtml?lawCode=CONS&amp;sectionNum=SEC.%206.&amp;article=XVI
Government Code, §8314 (Amended 2004)
http://leginfo.legislature.ca.gov/faces/codes_displaySection.xhtml?lawCode=GOV&amp;sectionNum=8314.</t>
  </si>
  <si>
    <t>Tennessee Campaign Finance Law, 1995, Tenn. Code Ann. § 2-10-302(a)(2
http://search.mleesmith.com/tca/02-10-0302.html
Tennessee Campaign Finance Law, 2011, Tenn. Code Ann. § 2-10-302(d)(1)
http://search.mleesmith.com/tca/02-10-0302.html 
Tennessee Registry of Election Finance website showing adjusted individual contribution limits for 2015/2016, accessed June 10, 2015 http://www.state.tn.us/tref/Campaign%20Finance%20Limit%20Changes%20for%202015%20and%202016.pdf</t>
  </si>
  <si>
    <t>West Virginia Code 3-1A-6(a) authorizes the Secretary of State, an independently elected state official, to oversee elections: "(a) The Secretary of State shall be the chief election official of the state."</t>
  </si>
  <si>
    <t xml:space="preserve">Texas Election Code, Title 15 (Regulating Political Funds and Campaigns), Chapter 253 (Restrictions on Contributions and Expenditures), Effective 2009
http://www.statutes.legis.state.tx.us/Docs/EL/htm/EL.253.htm
Natalia Ashley, executive director, Texas Ethics Commission, telephone interview, Jan. 2, 2015 
Campaign Finance Guide for Candidates and Officeholders Who File with the Texas Ethics Commission. Accessed April 6, 2015
http://www.ethics.state.tx.us/guides/COH_state_guide.htm
Campaign Finance Guide for Judicial Candidates and Office-holders. Accessed April 6, 2015
http://www.ethics.state.tx.us/guides/JCOH_guide.htm
 </t>
  </si>
  <si>
    <t>Arizona Revised Statutes 35-196. Illegal withholding or expenditure of state monies; civil liability
http://www.azleg.gov/FormatDocument.asp?inDoc=/ars/35/00196.htm&amp;Title=35&amp;DocType=ARS
Laws current as of March 30, 2015.</t>
  </si>
  <si>
    <t>South Dakota Codified Laws, Title 12, Chapter 27, Section 7, 2007, http://legis.sd.gov/Statutes/Codified_Laws/DisplayStatute.aspx?Type=Statute&amp;Statute=12-27-7
South Dakota Codified Laws, Title 12, Chapter 27, Section 8, 2007, http://legis.sd.gov/Statutes/Codified_Laws/DisplayStatute.aspx?Type=Statute&amp;Statute=12-27-8
South Dakota Codified Laws, Title 12, Chapter 27, Section 9, adopted 2007, amended 2011, http://legis.sd.gov/Statutes/Codified_Laws/DisplayStatute.aspx?Type=Statute&amp;Statute=12-27-9
South Dakota Codified Laws, Title 12, Chapter 27, Section 10, 2007, http://legis.sd.gov/Statutes/Codified_Laws/DisplayStatute.aspx?Type=Statute&amp;Statute=12-27-10</t>
  </si>
  <si>
    <t>Ark. Code 21-8-304(a), “Code of Ethics, Prohibited Activities,” 1979 
http://law.justia.com/codes/arkansas/2012/title-21/chapter-8/subchapter-3/section-21-8-304/
Ark.Code 21-8-402, "Definitions," 1988
http://law.justia.com/codes/arkansas/2010/title-21/chapter-8/subchapter-4/21-8-402
Arkansas Constitution Article 16, Section 3
http://www.arkleg.state.ar.us/assembly/Summary/ArkansasConstitution1874.pdf
Executive Order 10-14, "Executive Order governing the use of motor vehicles owned or leaded by executive branch agencies, boards, and comissions," 2010. 
https://www.ark.org/dfa_statevehiclesearch/EO_10-14.pdf</t>
  </si>
  <si>
    <t>The Secretary of State monitors state and local elections. The Secretary is elected by voters in a statewide election. By law, the Secretary has to appoint a director of elections.</t>
  </si>
  <si>
    <t>Campaign contribution limits and restrictions. SC Code Section 8-13-14 (1991); http://www.scstatehouse.gov/code/t08c013.php
Dollar limits on contributions to committees. SC Code Section 8-13-1322 (1991). http://www.scstatehouse.gov/code/t08c013.php
Definitions, subsection 6. SC Code Section 8-13-1300 (1991). http://ethics.sc.gov/Campaigns/Pages/CampaignPracticesLawandPenalties.aspx
U.S. District Court decision, South Carolina Citizens for Life v. Krawcheck, 759 F. Supp. 2d 708 - Dist. Court, D. South Carolina 2010, http://scholar.google.com/scholar_case?case=14075020301560886732</t>
  </si>
  <si>
    <t>Confirmed by Vicki Hearing, Communication Manager, State of Wisconsin Investment Board, email interviews Feb. 16, 18, and 20, 2015
However, there is the Open Records Law Wisconsin State, 1981, 19.31 et seq.    
https://docs.legis.wisconsin.gov/statutes/statutes/19.pdf
State of Wisconsin Investment Board Statutes and Guidelines, http://www.swib.state.wi.us/Laws_Policy.aspx</t>
  </si>
  <si>
    <t>The law requires that the chief election officer, the lieutenant governor, will exercise supervisory authority over all elections; exercise direct authority over the conduct of elections for federal, state, and multicounty officers and statewide or multicounty ballot propositions and any recounts involving those races; assist county clerks in unifying the election ballot.</t>
  </si>
  <si>
    <t>No such law exists.
Ben Brandes, general counsel, Wyoming Retirement System, Email, July 1, 2015</t>
  </si>
  <si>
    <t>While there's no agency specifically mandated to monitor state elections, under the law, the Secretary of State's office administers elections. Candidates, parties and PACs file their campaign finance reports with the office. Local election officials report their vote totals to the office on election night. 
The Attorney General's office investigates allegations of violations of election law and sues or prosecutes, if warranted. 
Both the Secretary of State and the Attorney General are elected posts, conveying independence.
 .</t>
  </si>
  <si>
    <t>Review of Pennsylvania Election Code, 1937, (unconsolidated statute), Article XVI (Primary and Election Expenses), Sections 1621-1642, including Section 1634 (Contributions by Agents; Anonymous Contributions; Cash Contributions)
http://www.legis.state.pa.us/cfdocs/legis/CH/PUBLIC/ucons_pivot_pge.cfm?session=1937&amp;session_ind=0&amp;act_nbr=0320.&amp;pl_nbr=1333
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t>
  </si>
  <si>
    <t>No such law exists.
John Lynch, Contracts and Public Records Manager for Washington State Investment Board via email 2/17/2015;
"Lawmakers: Pension advisers need a closer look" Wall Street Journal 6/8/2014 
http://www.wsj.com/articles/lawmaker-pension-advisers-need-a-closer-look-1402267163</t>
  </si>
  <si>
    <t>§17-25-10 of The Rhode Island Campaign Contributions and Expenditures Reporting Act, originally passed in 1974,  can be found here:
http://www.rilin.state.ri.us/Statutes/TITLE17/17-25/INDEX.HTM</t>
  </si>
  <si>
    <t xml:space="preserve">Monitoring of elections and interpretation of election laws is the responsibility of the Secretary of State, which is part of Texas' executive branch and not an independent agency.
According to the office’s Website, the Secretary of State of is one six state officials who form the executive department and is appointed by the governor, with confirmation by the Senate, and serves at the pleasure of the governor.   </t>
  </si>
  <si>
    <t>West Virginia Code 44-6C, Uniform Prudent Investor Act. Complete through 2014. 
http://www.legis.state.wv.us/WVCODE/Code.cfm?chap=44&amp;art=6C#06C</t>
  </si>
  <si>
    <t>The Idaho Legislature’s budget process is extensive. A joint House-Senate committee holds hearings on state agency budgets, then crafts and votes on a separate budget bill for each agency, which then goes to both houses for an up-or-down vote. Every line item is up for debate in the joint committee. The executive budget is something of a starting point, but lawmakers are free to diverge from it, and often do.
  The Joint Finance-Appropriations Committee has its own nonpartisan staff of seven budget analysts, and is headed by the Legislature’s budget director. It also has one information technology specialist, an administrative support person, and two secretaries, one for each house; the committee has two co-chairmen, the chair of the House Appropriations Committee and the chair of the Senate Finance Committee.
  The JFAC staff works long hours during the legislative session, but it doesn’t have a backlog of work. The analysts are highly skilled, scrupulously nonpartisan, and extremely hard-working; they adjust their hours the rest of the year to make up for working nights and weekends during the session to provide staff support to lawmakers. Lawmakers who serve on the joint committee, considered a plum assignment because they can have so much impact on decisions within the state budget, frequently have or develop extensive expertise in the areas of the state budget on which they choose to work. 
 ---
 Peer Review Comment: Agreed.</t>
  </si>
  <si>
    <t>In Tennessee, there are a number of entities that monitor state elections. This would include the state Election Commission and the Coordinator of Elections, which is under the Secretary of State. The Secretary of State is a constitutional officer elected by the state legislature. 
 The State Attorney General’s office or a local district attorney would also get involved if the Coordinator of Elections reported a possible violation of state law. 
 The state Election Commission is a seven-member panel that is composed of four members of the majority party and three members of the minority party. “Each member to be elected shall first be nominated by a joint senate-house caucus of the members of the party of which such person is a member.” Tenn. Code Ann. § 2-11-103.
 Members of the Election commission are voted on the panel by the members of the General Assembly, and they serve a four-year term. Tenn. Code Ann. § 2-11-104
 The Coordinator of Elections is appointed by the Secretary of State and “shall serve at the pleasure of the secretary of state and for such compensation as the secretary of state determines.” The law also says the Coordinator of Elections is the “chief administrative election officer of the state.” Tenn. Code Ann. § 2-11-201
 The duties of the Coordinator of Elections include: supervising elections, advising election commissions and boards, interpreting election laws for anyone administering them and investigating or having investigated possible violations of election law and reporting violations to the state Attorney General or the local district attorney. Tenn. Code Ann. § 2-11-202</t>
  </si>
  <si>
    <t>No such law exists.
Vermont Statutes Title 3 Chapter 17 Sections 521-3. (2005). 
http://legislature.vermont.gov/statutes/chapter/03/017
Treasurer Beth Pearce, personal interview Jan. 21, 2015
Douglas Moseley, partner, NEPC, telephone interview April 27, 2015.
Assistant Atty. Gen. Jaye Johnson, telephone interview Feb. 2, 2015.
Vermont Investment Commission Policies, "Conflicts of Interest." Accessed August 18, 2015.
http://www.vermonttreasurer.gov/sites/treasurer/files/pdf/retireVPIC/policy/Investment%20Policy%20Statement%20APPROVED%2031Mar2015.pdf</t>
  </si>
  <si>
    <t>Ethics Commission Rules, 74E O.S. Appendix I, rule 2.37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t>
  </si>
  <si>
    <t>The Hawaii Legislature spends hours refining and amending the governor's proposed budget. Staff issues extensive reports, and detailed budget worksheets are published as the process continues, right up to the final vote. But sometimes errors occur, evidenced by an uproar between former Gov. Neil Abercrombie and the Legislature over a last-minute error accommodating a late expenditure that left the budget $46 million out of balance. It's not known what caused the error, as the governor blamed the Legislature and the Legislature blamed the governor.
 The legislature has sufficient staff, counting full-time and session staff. Some committees have dedicated committee staff, and minority and majority offices in both houses also have full-time and session staff. There is no backlog of work, as all bills die every two years, leaving a blank slate to begin anew.</t>
  </si>
  <si>
    <t>No such law exists. 
Oregon Revised Statutes Chapter 260 - Campaign Finance Regulation; Election Offenses, https://www.oregonlegislature.gov/bills_laws/lawsstatutes/2013ors260.html (last updated as of 2014)</t>
  </si>
  <si>
    <t xml:space="preserve">The legislature has sufficient resources and staff for it's role of monitoring the budget process. 
It is to be noted that Georgia has a strong CEO form of Government with only a part-time legislature that meets 40 days a year for the purpose of ratifying the budget.  While the governor has the most  power over state spending, lawmakers can and do make some changes.
However, the legislature only has the ability to influence the budget “around the edges” once it's been introduced by the governor, says Alan Essig with the Georgia Budget and Policy institute. “The governor gets 95% of what he wants,” Essig said.  
For their role in the budget process, the House and Senate budget offices have qualified staff. Of course, they are not as well staffed as the Governor's Office of Planning and Budget, giving the legislature inferior status over the executive branch, Essig contends.
Senate Appropriations committee chair Jack Hill, who has decades of experience in reviewing and negotiating state budgets says there is adequate staff in the Senate budget office to support the tasks of his committee. </t>
  </si>
  <si>
    <t>No such law exists.
Corroborated by:
Dee Larsen, contract attorney for the Utah Retirement System, Howard, Larsen, Hansen &amp; Eves, Email, April 2, 2015. 
Richard Ellis, Utah State Treasurer, in-person interview April 8, 2015, Salt Lake City. 
Todd Sutton, Employee Representative, Utah Public Employees' Association, phone interview April 14, 2015, Salt Lake City.</t>
  </si>
  <si>
    <t>South Dakota law empowers a Board of Elections to promulgate election-related rules and oversee elections in the state. It receives the assistance of the secretary of state, who is directed to act as “secretariat” to the board. The secretary of state is an elected official who is independent of other branches of government.
 The law requires the board to consist of the secretary of state, who serves as chairperson; two county auditors appointed by the speaker of the House of Representatives; and one member each appointed by the Democratic and Republican leaders of the Senate, and the Democratic and Republican leaders of the House of Representatives.
 Additionally, state law empowers a State Canvassing Board to canvass the results of state elections.</t>
  </si>
  <si>
    <t>Ohio Revised Code 3517.102 B , Dollar limits on campaign contributions, 1999 (last amended 9-29-13): http://codes.ohio.gov/orc/3517.102 
Secretary of state's chart on Ohio's limits, February 2015: http://www.sos.state.oh.us/sos/upload/candidates/2015limitchart.pdf</t>
  </si>
  <si>
    <t>Under SC Code 7-3-10, the five members of the State Election Commission are appointed by the Governor, so they’re not independent from any branch of government.  Members serve four-year terms, which effectively means the commission changes with every administration
The members represent both the majority and minority political parties, and are forbidden from participating or contributing to political campaigns while in office. Commissioners can be removed by the Governor for violating this section of the law. 
The day-to-day job of monitoring state elections is the responsibility of the Executive Director and staff.
Under SC Code 7-3-20, the Executive Director’s main duties include supervising the “conduct” of local county elections, conducting postelection reviews and audits, maintaining and updating a master file of electors, furnishing county voter registration offices with regularly updated lists of registered voters, and purchasing or contracting for the use of voting machines.
Historically, the State Election Commission has had little say over local offices, but last year a new law (S.C. Code  7-3-25) gave the State Executive Director more control over local offices.</t>
  </si>
  <si>
    <t>Limitation on Contributions (1973) NC GS 163-278.13 http://www.ncga.state.nc.us/EnactedLegislation/Statutes/HTML/BySection/Chapter_163/GS_163-278.13.html. See also 163-278.13 (e)</t>
  </si>
  <si>
    <t>No such law exists. 
Corroborated with: 
Lee Ann Oliver, administrative staff officer I in Elections Unit in Office of Secretary of State, email, Feb. 10, 2015.
“State Limits on Contributions to Candidates,” National Conference of State Legislatures website, http://www.ncsl.org/Portals/1/documents/legismgt/Limits_to_Candidates_2012-2014.pdf.</t>
  </si>
  <si>
    <t>No such law exists.
Louisiana Revised Statutes 14:68. Unauthorized use of a movable. Enacted 1980. Amended 1981, 1993 and 2000. http://www.legis.la.gov/Legis/Law.aspx?d=78627
Robert Scott, Public Affairs Research Council of Louisiana, in-person interview, Feb. 19, 2015.
Daryl Purpera, Louisiana legislative auditor, in-person interview, Feb. 19, 2015.
Barry Erwin, CABL, in-person interview, Feb. 19, 2015.</t>
  </si>
  <si>
    <t>Maine Revised Statutes Title 1, Chapter 25, Sections 1014, 2009.
http://legislature.maine.gov/statutes/1/title1sec1014.html
Maine Revised Statutes Title 3, Chapter 7, Section170-A, 1995.
http://legislature.maine.gov/statutes/3/title3sec170-A.html</t>
  </si>
  <si>
    <t>Election Law Section 14-114, amended 1997, (http://codes.lp.findlaw.com/nycode/ELN/14/14-114); 
Board of Elections 2014 Contribution Limits (http://www.elections.ny.gov/NYSBOE/Finance/2014FamilyContributionLimitsRev06202014.pdf); 
Minutes of New York Board of Elections meeting, Page 2, May 22, 2014, http://www.elections.ny.gov/NYSBOE/News/MeetingMinutes/ApprovedMinutes05222014.pdf</t>
  </si>
  <si>
    <t>K.S.A. Chapter 21 Article 60, Crimes Affecting Public Trust, 1969: http://www.kscoplaw.com/crimcode/2668code/art60.htm</t>
  </si>
  <si>
    <t>Pursuant to § 17 of Rhode Island’s general laws, the Secretary of State and the Rhode Island Board of Elections are empowered to monitor state elections. While the governor does appoint the 7 members of the Board of Elections, commissioners serve staggered terms of 9 years that outlast any single governor.
Specifically,  § 17-6-1 empowers the Secretary of State to maintain a central state voter registry and to add or delete voters to or from the registry when certified by a city or town election board or the state Board of Elections. The Secretary of State also files election results, and can issue rules and regulations governing the central voting registry. The Secretary of State is elected into office. 
§ 17-7-5 assigns the Board of Elections various duties, including tabulating votes for each state election, conducting recounts, holding hearings on any protests of the results or conduct of an election and overseeing voter registration and the appointment of election inspectors. The law authorizes the board to make any rules or regulations to carry out its mission.</t>
  </si>
  <si>
    <t>Kentucky Revised Statutes, Chapter 6, Section 606, 1993, http://www.lrc.ky.gov/Statutes/statute.aspx?id=329, accessed 21 January 2015.
Kentucky Revised Statutes, Chapter 6, Section 731, 1993, http://www.lrc.ky.gov/Statutes/statute.aspx?id=366, accessed 21 January 2015.
Kentucky Revised Statues, Chapter 6, Section 737, 1993, http://www.lrc.ky.gov/Statutes/statute.aspx?id=368, accessed 21 January 2015.
John Schaaf, Kentucky Legislative Branch Ethics Commission, assistant director and general counsel, 31 December 2014, Frankfort, Kentucky, phone interview.</t>
  </si>
  <si>
    <t>According to SC Code 8-13-775, "A public official, public member, or public employee may not have an economic interest in a contract with the State or its political subdivisions if the public official, public member, or public employee is authorized to perform an official function relating to the contract." The recusal mechanism is outlined in SC Code 8-13-700 (B), which states that the employee must:(1) prepare a written statement describing the matter requiring action or decisions and the nature of his potential conflict of interest with respect to the action or decision;...
(3) if he is a public employee, he shall furnish a copy of the statement to his superior, if any, who shall assign the matter to another employee who does not have a potential conflict of interest. If he has no immediate superior, he shall take the action prescribed by the State Ethics Commission;
(4) if he is a public official, other than a member of the General Assembly, he shall furnish a copy of the statement to the presiding officer of the governing body of an agency, commission, board, or of a county, municipality, or a political subdivision thereof, on which he serves, who shall cause the statement to be printed in the minutes and require that the member be excused from any votes, deliberations, and other actions on the matter on which the potential conflict of interest exists and shall cause the disqualification and the reasons for it to be noted in the minutes;
(5) if he is a public member, he shall furnish a copy to the presiding officer of an agency, commission, board, or of a county, municipality, or a political subdivision thereof, on which he serves, who shall cause the statement to be printed in the minutes and shall require that the member be excused from any votes, deliberations, and other actions on the matter on which the potential conflict of interest exists and shall cause such disqualification and the reasons for it to be noted in the minutes."
Procurement officials are considered public employees.</t>
  </si>
  <si>
    <t>State law defines a lobbyist as someone who is employed and paid to influence legislative or executive action through oral or written communications, who represents someone or an organization trying to influence government action or is someone trying on his own behalf or business to exert influence.
Lobbyists are required to register with the Mississippi secretary of state and file annual reports.
There are various exceptions to being classified as a lobbyist, such as people who spend less than $200 a year on lobbying activities and whose primary job is not trying to influence government officials.</t>
  </si>
  <si>
    <t>Violations in regards to personal use of state resources by state-level judges are rare for each of the three levels of the judiciary. 
 In 2013, one judge "used the prestige of the court and court resources to advance the personal and pecuniary interests of a relative." The Commission on Judicial Performance issued a private admonishment, noted in its 2013 annual report.</t>
  </si>
  <si>
    <t>New Hampshire’s primary auditing agency is the Audit Division within the office of the Legislative Budget Assistant. Under RSA 14:31, the division is granted broad authority to audit “any department, board, institution, commission, agency, political subdivision, or entity authorized to expend state funds.” The agency is authorized to conduct both periodic financial audits and program, or performance, audits, which aim to determine “whether the results contemplated by the legislature, or other authorizing body” are being achieved by the agency or program. 
 The law does not speak specifically to whether private sector contractors can be the subject to audits, but the law does require state agencies to furnish “confidential information” upon request, while stipulating that the information not be publicly disclosed. 
 The Audit Division is statutorily under the control of the legislature, whose fiscal committee is responsible for directing performance audits.</t>
  </si>
  <si>
    <t>Iowa Code Chapter 721.2  "Official Misconduct — Nonfelonious misconduct in office," Code of Iowa updated as of January 2015, https://www.legis.iowa.gov/docs/code/2015/721.pdf
Iowa Code Chapter 721.1  "Official Misconduct — Felonious misconduct in office," Code of Iowa updated as of January 2015,  https://www.legis.iowa.gov/docs/code/2015/721.pdf</t>
  </si>
  <si>
    <t>While gray areas may exist for travel to conferences, use of state cell phones, the use of official time, etc., there have been no clear, documented cases during the period of study  of state-level judges using state resources for personal purposes. 
The last high-profile case involving a judge disciplined for this issue was in 2011, outside the study period, when a judge used her official time, public facilities, and court personnel to help her establish a television show; in a settlement with the Judicial Discipline Commission, she agreed to never serve as a judge in any capacity in Arkansas again.</t>
  </si>
  <si>
    <t>While the Pennsylvania Department of State's Bureau of Commissions, Elections and Legislation is charged with setting the policies for the state's electoral process, the state has a decentralized voting system, meaning its counties are charged individually with monitoring and overseeing elections. 
That said, the Secretary of the Commonwealth, the official head of the Bureau, is  appointed by the Governor and confirmed by the Senate.</t>
  </si>
  <si>
    <t>Under Subd. 21 of Minnesota Statute Chapter 10A, Section 10A.01, a lobbyist is an individual who is:
 1. Engaged for pay or other consideration of more than $3,000 from all sources in any year for the purpose of attempting to influence legislative or administrative action, or the official action of a metropolitan governmental unit, by communicating or urging others to communicate with public or local officials; or
 2. Who spends more than $250, not including the individual's own traveling expenses and membership dues, in any year for the purpose of attempting to influence legislative or administrative action, or the official action of a metropolitan governmental unit, by communicating or urging others to communicate with public or local officials.”</t>
  </si>
  <si>
    <t>In practice, state-level judges do not use state resources for personal purposes. Doing so would violate the judicial code of conduct and the canons of judicial ethics. 
There have been no documented cases of judges using the resources. 
Even when the state's Judicial Performance Commission reviewed judges and recommended not retaining two judges in 2014, there were never allegations of their using state resources for personal purposes.</t>
  </si>
  <si>
    <t>Nevada Revised Statutes Chapter 218G, Legislative Audits, provides for a Legislative Auditor who performs audits of state agencies in the executive and judicial branch and makes recommendations on legislation to address any problems identified. 
The Legislative Auditor reports to the Legislative Commission, a bipartisan committee that oversees the legislature's business between sessions. In addition to routine audits of state agencies, the Legislative Auditor can take up special audits or investigations as requested by the Commission, and also has the authority to audit non-state entities that receive public money. The auditor provides reports of each audit to the Commission's Audit Subcommittee, and also makes a biennial report of all activities to the Legislature and Governor.
The executive branch has its own Division of Internal Audits, which is responsible for auditing executive branch agencies and reports to a committee made up of the Governor, Lieutenant Governor, Secretary of State, Treasurer and Attorney General, along with one member of the public.
---
Peer Reviewer comment: Agree
Also, the Nevada System of Higher Education, which receives about 15% of the state general fund, has its own audit staff, which is overseen by a committee of the Board of Regents.  During the 2013 session, an audit of some NSHE institutions was removed from SB 391 and in the 2015 session, an amendment removed NSHE from the Spending and Government Efficiency Commission for public education that was created by AB421.</t>
  </si>
  <si>
    <t>Exempted from the state lobbying statute are individuals who engage in lobbying for less than 25 hours for the time span in which they have to disclose to the Secretary of State their activities AND earn less than $2,500 during that period.  Those individuals are defined as “incidental lobbyists” and do not have to register as a lobbyist with the Secretary, according to the statute.   They can opt out of registering if defined as an “incidental lobbyist.”   
Definition of “incidental lobbyist” under the statute: 
"For the purposes of this definition a person shall be presumed to be engaged in executive lobbying that is simply incidental to his regular and usual business or professional activities if he: (i) engages in executive lobbying for not more than 25 hours during any reporting period; and (ii) receives less than $2,500 during any reporting period for executive lobbying."</t>
  </si>
  <si>
    <t>Indiana Code, 35-44-1-1, soliciting unauthorized property; http://iga.in.gov/legislative/laws/2014/ic/titles/035/. 
Indiana Code, 35-44-1-3, intent to solicit unauthorized property; http://iga.in.gov/legislative/laws/2014/ic/titles/035/.
Indiana Code 2-2.1-3-9, honorarium exclusion; confidential information; http://iga.in.gov/legislative/laws/2014/ic/titles/002/.
Indiana Code, 35-44.1-1-3, ghost employment, http://iga.in.gov/legislative/laws/2014/ic/titles/035/</t>
  </si>
  <si>
    <t>Pursuant to  § 36-14-1 of the Rhode Island Code of Ethics, state officials, including those working in procurement, must recuse themselves from actions if they or members of their immediate family have a conflict of interest.</t>
  </si>
  <si>
    <t>The Nebraska Auditor of Public Accounts is one of five constitutional offices elected every four years by voters. 
 The APA regularly reviews government operations to ensure compliance with state and federal laws. State law requires annual audits of the State Lottery, Retirement System and a few other agencies. All other agencies are scheduled for regular audits. If an audit reveals higher risks of fraud, waste, or abuse, the agency is placed on an annual audit schedule.
 The APA also audits all county and district courts, the Nebraska Supreme Court, state colleges, and several counties. It annually reviews budgets and audits, or grants audit waivers, for more than 2,700 local political subdivisions. 
 The APA maintains a 'whistle-blower' hotline that citizens can call, anonymously if necessary, to report suspected abuse of government resources.</t>
  </si>
  <si>
    <t>Constitution of the State of Illinois, Article VIII, Finance, 1970, http://www.ilga.gov/commission/lrb/con8.htm
---
Peer Reviewer Sources:
The State Officials and Employees Ethics Act
http://www.ilga.gov/legislation/ilcs/ilcs5.asp?ActID=2529&amp;ChapterID=2
(30 ILCS 605/) State Property Control Act
http://www.ilga.gov/legislation/ilcs/ilcs3.asp?ActID=555&amp;ChapterID=7</t>
  </si>
  <si>
    <t>There is no documented case of this being an issue in Alaska for decades, according to Mara Rabinowitz, counsel for the Alaska Court System: "Alaska has not had any judge use state resources for personal purposes since the early 1980s when a judge operated a private business from chambers and was privately sanctioned at the time for that activity." (Retired Judge Michael Jeffery, who served decades in the court system, mostly as a Second Judicial District Superior Court judge in Barrow, agrees that this has not been a problem; so does former Supreme Court Chief Justice Walter Carpeneti.)</t>
  </si>
  <si>
    <t>Maine’s Lobbyist Disclosure Procedures law defines a lobbyist as “any person who is specifically employed by another person for the purpose of and who engages in lobbying in excess of 8 hours in any calendar month, or any individual who, as a regular employee of another person, expends an amount of time in excess of 8 hours in any calendar month in lobbying.” 3 § 312-A
 The definition does not include “an individual who receives no compensation for lobbying other than reimbursement for lobbying-related travel within the State and reimbursement for other out-of-pocket expenditures made by the individual for printing, postage and food and lodging connected with lobbying activities paid for by the individual.” 3 § 312-A
 According to law, "every employer of a lobbyist and every lobbyist and lobbyist associate who lobbies on behalf of that employer shall register jointly.... no later than 15 business days after commencement of lobbying and pay a registration fee..." 3 § 313</t>
  </si>
  <si>
    <t>A 100 score is earned if there are no documented cases of state-level judges using state resources for personal purposes. 
A 50 score is earned if there have been two or less documented cases of serious transgressions.
A 0 score is earned if there have been more than five documented cases of serious transgressions.</t>
  </si>
  <si>
    <t>NMSA &gt; CHAPTER 1 Elections &gt; ARTICLE 19 Campaign Practices &gt; 1-19-34.7. Contribution limitations; candidates; political committees. (2009) 
http://public.nmcompcomm.us/nmnxtadmin/NMPublicLink.aspx?jd=1-19-34.7</t>
  </si>
  <si>
    <t>It is not common in Alabama for judges to use state resources for personal purposes, and there are no public allegations of this happening during the study period. 
Most of the corruption allegations and cases made in Alabama in the past decade, and even before that, have involved charges that officials used their position for personal gain through corrupt acts but not by using state resources.</t>
  </si>
  <si>
    <t xml:space="preserve">NJ Election Law Enforcement Commission Compliance Manual, p. 27: http://www.elec.state.nj.us/pdffiles/forms/compliance/man_cf.pdf    
The New Jersey Campaign Contributions and Expenditures Reporting Act (Title 19, Chapter 44A (1973). Section: 19:44A-11.5: Contributions to political and continuing political committees; limitations, L.1993,c.65,s.20; amended 2001, c.384, s.3:http://njlaw.rutgers.edu/cgi-bin/njstats/showsect.cgi?title=19&amp;chapter=44A&amp;section=11.5&amp;actn=getsect   
Section: 19:44A-11.3: Contributions to candidates, limitations: http://njlaw.rutgers.edu/cgi-bin/njstats/showsect.cgi?title=19&amp;chapter=44A&amp;section=11.3&amp;actn=getsect    
Section: 19:44A-11.4: Contributions to political party leadership committees; limitations, L.1993,c.65,s.19; amended 2001, c.384, s.2; 2004, c.174, s.4:   http://njlaw.rutgers.edu/cgi-bin/njstats/showsect.cgi?title=19&amp;chapter=44A&amp;section=11.4&amp;actn=getsect  </t>
  </si>
  <si>
    <t xml:space="preserve">The Legislature has significant time to consider budget requests put forth by Gov. Jack Markell - from January through June each year - and is afforded significant resources to carry out the task.
The Controller General's Office, an arm of the Delaware General Assembly, is tasked with assisting lawmakers with appropriation bills. The office has a budget of $2.2 million and 13 full-time state employees, according to the Fiscal Year 2016 state budget proposal from Markell. Reporters who cover the legislative budgeting process say the office can, however, be overwhelmed by executive branch resources (executive branch resources trump those available to the legislative branch. So cabinet agencies can be better prepared to discuss an issue than even a committee of legislators). Cabinet agencies, many of which have substantially more resources than the Legislature, submit and discuss budget requests with appropriation committees. The Office of Management and Budget's budget administration section lists 33 employees and a General Fund budget of $3.5 million in the 2016 budget proposal. </t>
  </si>
  <si>
    <t>Texas Government Code, Title 8.  Public Retirement Systems.  Chapter 802.  Administrative Requirements.  Effective Sept. 1, 2013
http://www.statutes.legis.state.tx.us/Docs/GV/htm/GV.802.htm
Employee Retirement System of Texas, Investments, accessed April 27, 2015
https://www.ers.state.tx.us/About_ERS/ERS_Investments/
Teacher Retirement System of Texas, Investment Policy Statement, accessed April 27, 2015
http://www.trs.state.tx.us/investments/documents/investment_policy_statement.pEdf
Secrecy cloaks placement agents’ role in Texas public pension fund investments, Dallas Morning News, July 21, 2012
www.dallasnews.com/investigations/headlines/20120721-secrecy-cloaks-placement-agents-role-in-texas-public-pension-fund-investments.ece</t>
  </si>
  <si>
    <t>Montana Code Annotated title 5, chapter 13, part 3, section 4, 2007 describes the legislative auditor. The auditor is required to "conduct a financial and compliance audit of every state agency every 2 years covering the 2-year period since the last audit, unless otherwise required by state law," make a complete written report of each audit and distribute it to " department of administration, the state agency that was audited, each member of the committee, and the legislative services division." The section of Montana Code Annotated also describes specific ways in which the auditor must report different instances of ethical or legal violations. 
The auditor also covers the private sector: "Whenever a state agency enters into an agreement to grant resources under its control to others, the agency shall obtain the written consent of the grantee to the audit provided for in this subsection."</t>
  </si>
  <si>
    <t>The legislature's budget committees -- Appropriations, and Finance, Revenue and Bonding -- have good support year-round. This includes a full-time administrative staff member; two aides, each assigned to a House and Senate chairwoman of the committee (the aide to the House chairwoman is also the  Appropriations Committee's clerk); and, during the legislative session, four more people (one appointed by each caucus) are assigned to the committee as assistant clerks. 
All of these people work closely with the nonpartisan Office of Fiscal Analysis -- the workhorse of the Appropriations Committee -- which, with  Finance, Revenue and Bonding, is one of the two main legislative committees. OFA's mission, according to its website, is "to provide the General Assembly with independent, accurate, and timely fiscal information to help [it] make decisions on the state budget and any other legislation under consideration."
OFA's 24 analysts help develop the state's operating and capital budgets, monitor the budgets as they go into effect, and conduct research that helps the committee shape its decisions. 
Appropriations' longtime administrative staff member also notes that "OFA has a wonderful relationship with universities in the area." If analysts need more administrative support during the three- or five-month legislative sessions, says its director, it can arrange for graduate students from the University of Hartford or the University of Connecticut to help.</t>
  </si>
  <si>
    <t xml:space="preserve">Under state law, each person who meets the definition of a lobbyist must register with the Louisiana Board of Ethics. The definition of a lobbyist includes "any person who acts in a representative capacity and makes an expenditure."
  </t>
  </si>
  <si>
    <t>In Kentucky, the standards for registering as an executive branch lobbyist are different from those seeking to influence the legislature. 
The definition of executive branch lobbyists, as outlined in Kentucky Revised Statutes Chapter 11A, Section 201, Subsection 8(a), limits the requirement to register to those who lobby as one of their "main purposes on a substantial basis." The standard the Executive Branch Ethics Commission uses to approximate what lobbying on a substantial basis is: at least two contacts with executive agency officials during a calendar year for the purpose of influencing decisions that involve at least $5,000 in public funds. According to the statute, those exempted from registering include individuals who aren't paid. And KRS 11A 201(9)(a), defines executive agency lobbying as any "contacts made to promote, oppose, or otherwise influence the outcomes of an executive agency decision by direct communication" with elected executive branch officials, cabinet secretary or any top-level agency manager. 
Any executive agency lobbyist seeking to influence executive branch decisions must file a registration statement with the Executive Branch Ethics Commission within 10 days of engaging in lobbying activity, as outlined by KRS 11A.211.  
The Kentucky Legislative Ethics code applies a broader definition of lobbyist, applying the standard to anyone who spends even a portion of his or her time engaged in lobbying for the purpose of opposing or supporting legislation, according to KRR 6.611(22)(a) and KRS 6.611(10). Private citizens who are not paid for lobbying and who are expressing an opinion are exempted. And all legislative agents must file registration statements with the Legislative Ethics Commission within seven days of engaging in lobbying activities, according to KRS 6.807.</t>
  </si>
  <si>
    <t>Chapter IV, section 13 of the Missouri Constitution states that the elected state auditor will establish appropriate accounting systems and audit the accounts of all state agencies and the treasury, as well as all political subdivisions in the state of Missouri.
The auditor also has the authority to audit, at his discretion, any school district or charter school in the state (section 29.205.1), any public employee retirement or health care system in the state (section 29.216.1), and solid waste management districts (section 29.380.1). Aside from these entities, the auditor does not have the legal authority to audit other private sector service providers.</t>
  </si>
  <si>
    <t>Tennessee Consolidated Retirement System Real Estate Investment Guidelines, accessed May 6, 2015
https://drive.google.com/file/d/0B1zweeCiUBLDRC05bVdEa05kRW8/view (Placement Agent Policy is on page 8)
Tennessee Consolidated Retirement System Strategic Lending Investment Guidelines, accessed May 6, 2015
 https://drive.google.com/file/d/0B1zweeCiUBLDNk5xc1c1aVZaWnM/view?usp=sharing (Placement Agent Policy is on page 12)
Tennessee Consolidated Retirement System Traditional Private Investment Guidelines, accessed May 6, 2015
  https://drive.google.com/file/d/0B1zweeCiUBLDYjJuaU93S3NtSWs/view (Placement Agent Policy is on page 10.)
Tennessee Consolidated Retirement System Real Estate Private Equity Placement Agent Questionnaire, accessed May 6, 2015
https://drive.google.com/file/d/0B1zweeCiUBLDUUhLNWYyOV9PZWc/view
Tennessee Consolidated Retirement System Strategic Lending Placement Agent Questionnaire, accessed May 6, 2015
  https://drive.google.com/file/d/0B1zweeCiUBLDOXdRazdhdkFqSUU/view?usp=sharing
Phone interview with Jennifer Selliers, Compliance Officer for the Tennessee Department of Treasury and Christy Allen, assistant treasurer for Legal, Compliance and Audit, on March 19, 2015.</t>
  </si>
  <si>
    <t>Kansas law defines a lobbyist as: (1) Any person employed in considerable degree for lobbying; (2) any person formally appointed as the primary representative of an organization or other person to lobby in person on state-owned or leased property; or (3) any person who makes expenditures in an aggregate amount of $100 or more, exclusive of personal travel and subsistence expenses, in any calendar year for lobbying. All those meet the definition of a lobbyist must register as such.
---
Peer Reviewer comment: Agree.
However, it should be noted the 2015 Legislature and Gov. Sam Brownback agreed in House Bill 2183 to widen the threshold, in terms of people covered by the definition of lobbying and required to register, from $100 to $1,000 in any calendar year. So, anyone expending below $1,000 on activity that meets lobbying standard will not be required to register as a lobbyist. The exemption of personal travel and subsistence expenses from this threshold amount remains intact.</t>
  </si>
  <si>
    <t>The state budgeting process in Colorado is concentrated in a six-member legislative panel called the Joint Budget Committee, or the JBC. 
 The JBC sponsors what is called the “Long Bill” in Colorado: the state’s general appropriations bill.
 With 16 staffers, the JBC is known to generally have a larger staff than other legislative committees, and members of the JBC work outside of the legislative session, work full days, and do more work than lawmakers on other committees. There has been no indication of a backlog within the study period.</t>
  </si>
  <si>
    <t>New Hampshire Statutes, Chapter 664 “Political Expenditures and Contributions”, Sections 664:5-b (2000) 
http://www.gencourt.state.nh.us/rsa/html/LXIII/664/664-5-b.htm
New Hampshire Statutes, Section 664:4 (2011)
http://www.gencourt.state.nh.us/rsa/html/LXIII/664/664-4.htm 
Confirmed with David Scanlan, Office of the New Hampshire Secretary of State, senior deputy secretary of state, January 9, 2015, Lowell, Mass., phone</t>
  </si>
  <si>
    <t>The state Department of Audit covers state and local governments and investigates the misuse of public funds. The department is headed by the state auditor, a position authorized by the state constitution and elected by Mississippi voters. 
The department audits the finances of state agencies, county governments, public schools and other public entities. It also has a division responsible for the investigation of alleged or suspected violations of Mississippi law, including fraud and embezzlement, by public officials related to the purchase, sale or use of any supplies, services, equipment or other public property. 
The state auditor also conducts programmatic and performance evaluations of government operations to make recommendations for enhancing efficiency and effectiveness in government.
The state auditor can review private entities that receive taxpayers' money. The office is empowered by law, with a judge's approval, "to examine the records, documents or other evidence of persons, firms, corporations or any other entities ... (that) relate to dealings with any state, county or other public entity." (State law Section 7-7-211(i))</t>
  </si>
  <si>
    <t>The Legislature has sufficient capacity to analyze and change the governor’s proposal. The Senate and Assembly each have a committee designated for this purpose. The committees have subcommittees (five in the Senate, six in the Assembly) that review the budget bill in detail. In addition to the committee staffs, the Office of the Legislative Analyst, with a staff of 43 specialists, provides assistance on both fiscal and policy matters in the budget.</t>
  </si>
  <si>
    <t>The Bureau of Legislative Research (BLR), a department within the legislative branch, has its own fiscal analysis division and there are budget analysts assigned to each of the state agencies. The BLR has adequate resources to fulfill its duties. The Legislative Fiscal Services Division features two staffs, one devoted to Budget and Fiscal Review and one devoted to Personnel Review. This allows legislators to seek independent expert analysis that is separate from the executive branch (and will sometimes second guess the analysis from the Department of Finance and Administration). 
“As a legislator looking at the bureau staff and the fiscal staff, they’re very good at what they do,” said state Budget Director Duncan Baird, who was formerly a state representative who served as co-chair of the Joint Budget Committee. “That’s one tool in the toolkit. Then the committee meetings, the way things are broken down, there’s an abundance of information and meetings. There’s the ability to dig in there and see what’s going on and try to change it if you want to do that.”</t>
  </si>
  <si>
    <t>Public Officers and Employees, Title 36, Chapter 25, Section 5, 2000.
Public Officers and Employees, Title 36, Chapter 25, Section 8, 1995.
Public Officers and Employees, Title 36, Chapter 25, Section 1, 1973. 
http://alisondb.legislature.state.al.us/alison/codeofalabama/1975/coatoc.htm, accessed June 28, 2015.</t>
  </si>
  <si>
    <t>Chapter 39.52 (http://www.law.alaska.gov/doclibrary/ethics/EthicsAct.html)
AS 39.52.120 (b)(6). Misuse of Official Position. Accessed April 2015, http://touchngo.com/lglcntr/akstats/Statutes/Title39/Chapter52/Section120.htm</t>
  </si>
  <si>
    <t>Persons are required to register as lobbyists with the Indiana Lobby Registration Commission when they engage in legislative lobbying and receive or spend more than $500 during a registration year for communicating by any means or paying others to communicate with legislators, their immediate family members and their staffs, legislative candidates and paid consultant to the General Assembly, for the purpose of influencing any legislative action. Unless a person does both, registration isn't required. 
 Executive lobbyists are only required to file registration forms once they've reached the $1,000 threshold for spending funds during a registration year.</t>
  </si>
  <si>
    <t>Statement of Investment Objectives and Policies," South Carolina Retirement System Investment Commission
http://www.ic.sc.gov/policies/AIP/PDFs/SIOP_FY_2014-15.pdf</t>
  </si>
  <si>
    <t>Under the Iowa Code, the definition of "lobbyists" includes those who make expenditures of more than $1,000 in a calendar year to communicate in person with members of the General Assembly, a state agency or any statewide elected official for purposes of encouraging the passage, defeat, approval, veto or modification of legislation, a rule or an executive order. This excludes individuals who spend more than $1,000 to communicate with only the members of the General Assembly who represent the district in which the individual resides.</t>
  </si>
  <si>
    <t>The Legislative Auditor provides financial audits to state government (Minnesota Statues, Chapter 3.97 - 3.979), including investigation on misuse of public funds, while local units of government are covered under the State Auditor (Minnesota Statues, Chapter 6). 
The authority of the Legislative auditor covers all branches of government; it "shall make a constant audit of all financial affairs of all departments and agencies of the state, and of the financial records and transactions of public boards, associations, and societies supported, wholly or in part, by state funds." 
 Chapter 3, section 3.971, "The legislative auditor shall audit the financial statements of the state of Minnesota required by section 16A.50 and, as resources permit, Minnesota State Colleges and Universities, the University of Minnesota, state agencies, departments, boards, commissions, offices, courts, and other organizations subject to audit by the legislative auditor, including, but not limited to, the State Agricultural Society, Agricultural Utilization Research Institute, Enterprise Minnesota, Inc., Minnesota Historical Society, ClearWay Minnesota, Minnesota Sports Facilities Authority, Metropolitan Airports Commission, and Metropolitan Mosquito Control District."</t>
  </si>
  <si>
    <t>In law, citizens have a right of access to private sector information through a defined mechanism.</t>
  </si>
  <si>
    <t>Illinois code requires a person or people who are paid to carry out lobbying activities to register as a lobbyist if they have expenditures exceeding $500 each year.
(25 ILCS 170/3) (from Ch. 63, par. 173)
    Sec. 3. Persons required to register. 
    (a) Except as provided in Section 9, any natural person who, for compensation or otherwise, undertakes to lobby, or any person or entity who employs or compensates another person for the purposes of lobbying, shall register with the Secretary of State as provided in this Act, unless that person or entity qualifies for one or more of the following exemptions.</t>
  </si>
  <si>
    <t>Hawaii Revised Statutes do not specifically prohibit employees convicted of corruption from being hired, but set "suitability" standards that include prohibitions against hiring employees who have within the past 10 years, felony convictions in areas related to the future employment.</t>
  </si>
  <si>
    <t>Wyoming Statutes, Title 16, Article 4, Sections 401-408, 1973 http://legisweb.state.wy.us/statutes/titles/Title16/T16CH4AR4.htm                                      
Wyoming Statutes, Title 16, Article 2, Sections 201-205, 2003 http://legisweb.state.wy.us/statutes/statutes.aspx?file=titles/Title16/T16CH4AR2.htm</t>
  </si>
  <si>
    <t>Wyoming statute does prohibit the governor and state-level cabinet members from using state resources for personal purposes, unless allowed by law. 
A public official, public member or public employee is prohibited from using “public funds, time, personnel, facilities or equipment for his private benefit or that of another unless the use is authorized by law,” the Ethics and Disclosure Act states.
The state officials are also not allowed to use public money, time, staff, amenities and tools for political or campaign activity unless authorized by law or its use is incidental to another activity required by law and the lawmaker reimburses the additional costs.</t>
  </si>
  <si>
    <t>Idaho Code Section 67-6618 exempts from registration “Persons who do not receive any compensation for lobbying and persons whose compensation for lobbying does not exceed two hundred fifty dollars ($250) in the aggregate during any calendar quarter.”
 For those who lobby on behalf of their employer, they must register when their lobbying activity represents the equivalent of more than $250 year, based on an hourly proration of their compensation from the employer.</t>
  </si>
  <si>
    <t xml:space="preserve">Open Meetings Law Wis. Stat. 19.81 et seq, 1975, https://docs.legis.wisconsin.gov/statutes/statutes/19.pdf
Open Records Law Wis. Stat. 19.31 et seq. 1981,    
https://docs.legis.wisconsin.gov/statutes/statutes/19.pdf     
State ex rel. Gehl v. Connors, 742 NW 2d 530 - Wis: Court of Appeals 2007. http://scholar.google.com/scholar_case?case=8889926254716090668&amp;q=2007+WI+App+238&amp;hl=en&amp;as_sdt=4,50&amp;as_vis=1#%5B6%5D
WIREdata, Inc. v. Village of Sussex, 2008 WI 69, 310 Wis. 2d 397, 751 N.W.2d 736, 05-1473. 
http://scholar.google.com/scholar_case?case=14262346118795183776&amp;q=2008+WI+69&amp;hl=en&amp;as_sdt=4,50&amp;as_vis=1
Woznicki v. Erickson, 549 NW 2d 699 - Wis: Supreme Court 1996. http://scholar.google.com/scholar_case?case=15162552559028546508&amp;hl=en&amp;as_sdt=6&amp;as_vis=1&amp;oi=scholarr
2013 WISCONSIN ACT 171
http://docs.legis.wisconsin.gov/statutes/statutes/19/II/34
"Action Alert on Changing Disclosure Rules for UW System Job Finalists," By Bill Lueders, Freedom of Information Council,  June 4, 2015, http://www.wisfoic.org/
"Don't hide finalists for top UW jobs," Wisconsin State Journal editorial, June 5, 2015
---
Peer Reviewer sources:
"GOP lawmakers, Scott Walker abandon open records changes" by Mary Spicuzza, Milwaukee Journal Sentinel, July 5, 2015, http://www.jsonline.com/news/scott-walker-calls-for-open-records-overhaul-to-be-completely-removed-or-changed-b99532073z1-311638151.html
"Scott Walker, Republican leaders remove open records restrictions from Wisconsin budget" by Jason Joyce, The Capital Times, July 5, 2015, http://host.madison.com/news/local/writers/jason-joyce/scott-walker-republican-leaders-remove-open-records-restrictions-from-wisconsin/article_ef208316-2293-11e5-965f-3373d5034dd2.html     
"Walker Open Records statement" Wisconsin State Journal, July 4, 2015, http://host.madison.com/walker-open-records-statement/pdf_e02d1988-2297-11e5-95c1-bb596ec0f1d2.html </t>
  </si>
  <si>
    <t>The Michigan Constitution established the post of auditor general and described the duties of that office this way: "The auditor general shall conduct post audits of financial transactions and accounts of the state and of all branches, departments, offices, boards, commissions, agencies, authorities and institutions of the state established by this constitution or by law, and performance post audits thereof." 
The auditor general is appointed by a majority vote of the Legislature and the financial and performance audits produced are presented to the Legislature for review. Private sector services providers' contracts are also subject to the auditing process. The state Audits and Examinations Act requires that departments and agencies provide to the auditor general "all books, accounts, documents, and records."</t>
  </si>
  <si>
    <t>Georgia prohibits those convicted of a felony involving moral turpitude, including corruption from state employment.</t>
  </si>
  <si>
    <t>In law, the governor and state cabinet-level officials are prohibited from using state resources for personal purposes.
The conduct of the governor and state cabinet-level officials in Wisconsin is governed by the state code of ethics which is set forth in Subchapter III, Chapter 19, Wisconsin Statutes.  The essence of the code's prohibition on accepting anything of value related to one's office, which would include the value of state resources, is set forth in Wis. Stat. §19.45(2), which reads as follows, in pertinent part:
No state public official may use his or her public position or office to obtain financial gain or anything of substantial value for the private benefit of himself or herself  or his or her immediate family, or for an organization with which he or she is associated....</t>
  </si>
  <si>
    <t>West Virginia Code 29B-1-3 Freedom of Information, Inspection and Copying. Complete through 2014.
http://www.legis.state.wv.us/WVCODE/ChapterEntire.cfm?chap=29b&amp;art=1&amp;section=3#01
West Virginia Code 29B-1-4 Freedom of Information, Inspection and Copying. Complete through 2014. http://www.legis.state.wv.us/WVCODE/ChapterEntire.cfm?chap=29b&amp;art=1&amp;section=4#01
West Virginia Code 6-9A Open Governmental Proceedings. Complete through 2014.
http://www.legis.state.wv.us/WVCODE/Code.cfm?chap=06&amp;art=9A#09A</t>
  </si>
  <si>
    <t>No such law exists. 
Statutes governing the Commission on Human Rights and Opportunities (CHRO) describe job prospects with the state for an applicant who was convicted of corruption: "It is therefore the policy of this state to encourage all employers to give favorable consideration to providing jobs to qualified individuals, including those who may have criminal conviction records."(Sec. 46a-79)
Under the law, a prior conviction, in itself, cannot be the reason for being denied a position with the state. The potential employer must first determine if an individual is otherwise qualified for a certain job before asking about a criminal record. After that, an employer may consider the nature of the crime, information about the individual's rehabilitation, and how long ago the crime took place. 
"If a conviction of a crime is used as a basis for rejection of an applicant," the statute states, "such rejection shall be in writing and specifically state the evidence presented and reasons for rejection." (Sec. 46a-80 (d)).</t>
  </si>
  <si>
    <t xml:space="preserve">No such law exists.
Nothing in Delaware law prohibits someone with a corruption conviction from obtaining state employment. </t>
  </si>
  <si>
    <t xml:space="preserve">The Virginia Freedom of Information Act (1968) §§ 2.2-3700 to 2.2-3714. http://law.lis.virginia.gov/vacode/title2.2/chapter37/
The definition of "open meeting" § 2.2-3701; http://law.lis.virginia.gov/vacode/title2.2/chapter37/section2.2-3701/
The mechansim for accessing public information is at §2.2-3704. http://law.lis.virginia.gov/vacode/title2.2/chapter37/section2.2-3704/
Christian v. State Corporation Commission, 2011. http://www.courts.state.va.us/opinions/opnscvwp/1102477.pdf
Public bodies and records to which chapter inapplicable. Virginia Code §2.2-3703; http://law.lis.virginia.gov/vacode/title2.2/chapter37/section2.2-3703/
---
Peer Reviewer Sources:
Virginia Freedom of Information Advisory Council    
http://foiacouncil.dls.virginia.gov/2015updt.pdf                                         </t>
  </si>
  <si>
    <t>Hawaii Revised Statures, Chapter 97, Sections 1 and 3, define a lobbyist as someone who lobbies more than five hours per month or spends more than $750 lobbying during any reporting period. The law requires lobbyists to register and submit regular reports. Reporting periods are 1 January through the last day of February, 1 March through 30 April and 1 May through 31 December.</t>
  </si>
  <si>
    <t>Open Records Act, RCW 42.56, revised 2005
http://apps.leg.wa.gov/rcw/default.aspx?cite=42.56&amp;full=true 
Public Meetings Act, RCW 42.30, 1971
http://apps.leg.wa.gov/rcw/default.aspx?cite=42.30&amp;full=true
Access to Court Rules, General Rules of Washington Courts
http://www.courts.wa.gov/court_rules/?fa=court_rules.display&amp;group=ga&amp;set=GR&amp;ruleid=GAGR31</t>
  </si>
  <si>
    <t>The Legislature’s budgetary needs are served by the state’s Legislative Fiscal Office. The LFO is overseen by the Legislature’s Joint Fiscal Committee, which consists of the lieutenant governor, speaker of the House, chairs of the House and Senate budget and finance committees, and members of those committees selected by the chairs. 
As part of its duties, the LFO serves as primary staff to the House and Senate budget committees.
The LFO is generally considered one of the least partisan and most hard-working offices of the government. It has a small but dedicated staff, and there is no evidence that its workload has caused any backlog during the study period.  
Legislators start with the budget submitted by the governor, but that document is significantly rewritten during the legislative process. Members of the House and Senate committees are not required to have previous experience with large budgets, but they have significant help learning the process if they need it. For instance, the LFO provides the 441-page “A Legislator’s Guide to Alabama Taxes,” which is updated every year.</t>
  </si>
  <si>
    <t>Georgia has a wide range of definitions for lobbyists, but not all who lobby have to register.
 There is a monetary threshold that defines lobbyists. Anyone who receives more than $250 dollars per calendar year for lobbying efforts or spends more than $1,000 on lobbying expenditures is required to register as lobbyist.
 Lobbyists who do not have to register include: 
 Lawyers who lobby on behalf of a client, but don't get paid to lobby do not have to register.
 State department heads and state employees who lobby for their agencies also do not have to register. This includes the board of Regents, which lobbies for university funding.</t>
  </si>
  <si>
    <t>Vermont Statutes Annotated Title 1Chapter 5 Sections 315-317. (1975, amended 2011)
 http://legislature.vermont.gov/statutes/chapter/01/005.
1 VSA 5 Sections 310-314 (amended 2013) 
 https://acluvt.org/legal/statutes/open_meeting_law.pdf
Allen Gilbert, exec. dir. ACLU VT, personal interview, Jan. 6, 2015.
Public Records Study Committee 2014 Interim Report, accessed April 16, 2015
http://www.leg.state.vt.us/reports/2014ExternalReports/296198.pdf
Secretary of State Jim Condos, personal interview Jan. 6, 2015.
National Freedom of Information Coalition website, Vermont listed under Members, accessed April 16, 2015
http://www.nfoic.org/members</t>
  </si>
  <si>
    <t xml:space="preserve">There is a constitutional provision in Colorado stating that anyone who is convicted of public embezzlement, bribery, perjury, solicitation of bribery, or subornation of perjury is barred from “holding any office of trust or profit in this state.”
Article XII, Section 4 stipulates that “No person hereafter convicted of embezzlement of public moneys, bribery, perjury, solicitation of bribery, or subornation of perjury, shall be eligible to the general assembly, or capable of holding any office of trust or profit in this state.”  
According to Luis Toro, an attorney and the director of the Denver-based nonprofit Colorado Ethics Watch, there doesn’t seem to be any case law on that provision, “but the state personnel system is under the same article of the Constitution and refers to state employees as public officers.”
Furthermore, state personnel rules authorize employing authorities to remove applications from consideration for jobs if they’ve have been convicted of certain things such as bribery or embezzlement. In addition, there are state agencies that announce open positions that specifically say that in order to be eligible applications must have left state employment in good standing if they previously worked in state government. </t>
  </si>
  <si>
    <t>In Florida, the law clearly defines a lobbyist and makes no mention of any compensation thresholds. There are, however, several exceptions to who may be considered a lobbyist which are noted in the statutes and which can be problematic.    
Executive: 112.3215 Lobbying before the executive branch or the Constitution Revision Commission; registration and reporting; investigation by commission. (h) “Lobbyist” means a person who is employed and receives payment, or who contracts for economic consideration, for the purpose of lobbying, or a person who is principally employed for governmental affairs by another person or governmental entity to lobby on behalf of that other person or governmental entity. “Lobbyist” does not include a person who is:
1. An attorney, or any person, who represents a client in a judicial proceeding or in a formal administrative proceeding conducted pursuant to chapter 120 or any other formal hearing before an agency, board, commission, or authority of this state.
2. An employee of an agency or of a legislative or judicial branch entity acting in the normal course of his or her duties.
3. A confidential informant who is providing, or wishes to provide, confidential information to be used for law enforcement purposes.
4. A person who lobbies to procure a contract pursuant to chapter 287 (procurement of personal property and services) which contract is less than the threshold for CATEGORY ONE as provided in s. 287.017. CATEGORY ONE = $20,000.       
Aside from these exceptions, the law makes it clear that lobbyists must register. (3) A person may not lobby an agency until such person has registered as a lobbyist with the commission. Such registration shall be due upon initially being retained to lobby and is renewable on a calendar year basis thereafter.
http://www.leg.state.fl.us/statutes/index.cfm?mode=View%20Statutes&amp;SubMenu=1&amp;App_mode=Display_Statute&amp;Search_String=112.3215&amp;URL=0100-0199/0112/Sections/0112.3215.html  
Legislative: 
11.045 Lobbying before the Legislature; registration and reporting; exemptions; penalties. (e) “Lobbying” means influencing or attempting to influence legislative action or nonaction through oral or written communication or an attempt to obtain the goodwill of a member or employee of the Legislature.  “Lobbyist” does not include a person who is:
1. An attorney, or any person, who represents a client in a judicial proceeding or in a formal administrative proceeding conducted pursuant to chapter 120 or any other formal hearing before an agency, board, commission, or authority of this state.
2. An employee of an agency or of a legislative or judicial branch entity acting in the normal course of his or her duties.
3. A confidential informant who is providing, or wishes to provide, confidential information to be used for law enforcement purposes.
4. A person who lobbies to procure a contract pursuant to chapter 287 which contract is less than the threshold for CATEGORY ONE as provided in s. 287.017.… (2) Each house of the Legislature shall provide by rule, or may provide by a joint rule adopted by both houses, for the registration of lobbyists who lobby the Legislature. The rule may provide for exemptions from registration or registration fees.
http://www.leg.state.fl.us/statutes/index.cfm?mode=View%20Statutes&amp;SubMenu=1&amp;App_mode=Display_Statute&amp;Search_String=11.045&amp;URL=0000-0099/0011/Sections/0011.045.html
Joint Rule 1
1.1—Those Required to Register; Exemptions; Committee Appearance Records … (1) All lobbyists before the Florida Legislature must register with the Lobbyist Registration Office in the Office of Legislative Services. Registration is required for each principal represented. https://www.floridalobbyist.gov/reports/jointrule1.pdf?cp=0.9680411382578313</t>
  </si>
  <si>
    <t>Government Records Access and Management Act, Renumbered and Amended by Chapter 382, 2008 General Session,  Utah Code 63G-2, http://le.utah.gov/xcode/Title63G/Chapter2/63G-2.html. Accessed May 9, 2015.
Utah Transparency Advisory Board, Amended by Chapter 185, 2014 General Session, Utah Code 63A-3-4, http://le.utah.gov/xcode/Title63A/Chapter3/63A-3-S403.html?v=C63A-3-S403_2014040320140513. Accessed May 9, 2015.
Utah Open and Public Meetings Act, Renumbered and Amended by Chapter 14, 2006 General Session, Utah Code 52-4, http://le.utah.gov/xcode/Title52/Chapter4/52-4.html. Accessed May 9, 2015.</t>
  </si>
  <si>
    <t>A 100 score is earned if the legislature has sufficient, qualified staff, and adequate resources to fulfill its budgetary duties without a backlog of work.
A 50 score is earned if legislature has limited resources, causing the volume of work to overwhelm staff and delay investigations and/or reports. 
A 0 score is earned if lack of resources regularly limits the legislature's oversight or work is usually delayed.</t>
  </si>
  <si>
    <t>State agencies may ban from future employment anyone who has been dismissed for good cause from state service. A dismissed employee can ask permission to take a civil service if the person has accepted responsibility for the wrongdoing and can show a period of proper behavior and successful employment.</t>
  </si>
  <si>
    <t>The Texas Public Information Act, Chapter 552 of the Texas Government Code, 1973
 http://www.statutes.legis.state.tx.us/Docs/GV/htm/GV.552.htm
The Texas Open Meetings Act, Chapter 551 of the Texas Government Code, 1967
 http://www.statutes.legis.state.tx.us/Docs/GV/htm/GV.552.htm
Texas Attorney General's Office, 2014 Public Information Handbook. Accessed Dec. 26, 2014
 https://www.texasattorneygeneral.gov/AG_Publications/pdfs/publicinfo_hb.pdfv
Kelley Shannon, executive director, Freedom of Information Foundation of Texas, telephone interview, Dec. 23, 2014
---
Peer Reviewer source:
"Document Retention Schedule." Texas State Library and Archives.  Texas Administrative Code, Title 13, Chapter 6, Section 6.10 (https://www.tsl.texas.gov/slrm/recordspubs/rrs4.html).</t>
  </si>
  <si>
    <t>No such law exists. 
RI General Laws § 35-10-8 empowering the State Investment Commission to pass rules and regulations, passed in 1958, can be found here:   
http://webserver.rilin.state.ri.us/Statutes/TITLE35/35-10/35-10-8.HTM
State Investment Commision rules, not available online. 
Mark Dingley, former Rhode Island deputy treasurer, Interview, Feb. 20, 2015, phone.
Anne-Marie Fink, chief investment officer, Rhode Island treasurer, phone interview, April 1, 2015
Ted Nesi, reporter, WPRI-TV, phone interview, April 6, 2015</t>
  </si>
  <si>
    <t>No such law exists.
There is only one explicit statute regarding state civil servants and previous convictions: Act 2210 of 2005 demands that employees or applicants who are authorized to make or provide driver’s licenses or ID cards must have a criminal background check performed. 
The Department of Finance and Administration has rules and regulations that they were empowered to make via the General Accounting and Budgetary Procedures Law of Arkansas. DFA conducts criminal background checks for applicants who are finalists for positions that are designated as financial positions handling cash or negotiable assets, information technology, and designated management positions (as well as those authorized to make or provide ID cards). A felony conviction or a financial misdemeanor conviction would disqualify the candidate from employment. There is no similar statutory prohibition on hiring civil servants for non-financial jobs in state government (though in practice agencies would likely be loathe to hire someone previously convicted of corruption in state government). § 19-4-104</t>
  </si>
  <si>
    <t>Nevada Campaign Practices law, 1981, NRS 294A.009, amended 1997 
https://www.leg.state.nv.us/NRS/NRS-294A.html#NRS294ASec0090
Nevada Campaign Practices law, 1981, NRS 294A.100, amended 2013 
https://www.leg.state.nv.us/NRS/NRS-294A.html#NRS294ASec100
Nevada Campaign Practices law, 1981, NRS 294A.160, amended 2013 
https://www.leg.state.nv.us/NRS/NRS-294A.html#NRS294ASec160
Nevada secretary of state's Campaign Guide 2014, accessed May 20, 2015 
http://nvsos.gov/Modules/ShowDocument.aspx?documentid=3000
National Conference of State Legislatures report, State Limits on Contributions to Candidates, updated Jan. 20, 2010, accessed May 20, 2015 
http://www.ncsl.org/print/legismgt/limits_candidates.pdf</t>
  </si>
  <si>
    <t>Tennessee Public Records Act, 2008, Tenn. Code Ann § 10-7-503 (a)(2)(A)
 http://1.usa.gov/1ANl9xR
Tennessee Public Records Act, 2008, Tenn. Code Ann § 10-7-503 (a)(2)(B)
 http://1.usa.gov/1ANl9xR
Tennessee Public Records Act, 2008, Tenn. Code Ann. § 10-7-503(a)(3)
Tennessee Open Meetings Act, 1974, Tenn. Code Ann. § 8-44-101.
 http://1.usa.gov/1wqCVI5
Tennessee Open Meetings Act, Tenn. Code Ann. § 8-44-102 (b)(1)(A)
http://1.usa.gov/1wqCVI5
HISTORY: Acts 1974, ch. 442, § 2; 1979, ch. 411, §§ 1, 2; T.C.A., § 8-4402; Acts 1985, ch. 290, § 1, 2; 1986, ch. 594, § 1; 1988, ch. 908, §§ 3, 5; 1997, ch. 346, § 1; 1998, ch. 1102, §§ 1, 3.
Tennessee Open Meetings Act, 1974, Tenn. Code Ann. § 8-44-103(a).
http://www.comptroller.tn.gov/openrecords/pdf/20140210TennesseeOpenMeetingsAct.pdf
Tennessee Open Meetings Act, Tenn. Code Ann. § 8-44-104.
http://1.usa.gov/1wqCVI5
HISTORY: Acts 1974, ch. 442, § 4; T.C.A., § 8-4404; Acts 1980, ch. 800, § 1
Tennessee Open Meetings Act, 1974, Tenn. Code Ann. § 8-44-105.
http://1.usa.gov/1wqCVI5
Tennessee Open Meetings Act, 1974, Tenn. Code Ann. § 8-44-106.
http://1.usa.gov/1wqCVI5
Office of Open Records Counsel law, 2008, Tenn. Code Ann. § 8-4-601.
http://1.usa.gov/13Gt71H
Mayhew v Wilder, 2001, court decision exempting state legislature from open meetings law, accessed July 30, 2015
http://bit.ly/1HJKMUQ</t>
  </si>
  <si>
    <t>South Dakota Codified Laws, Title 1, Chapter 25, Section 1, passed 1965, last amended 2013, http://legis.sd.gov/Statutes/Codified_Laws/DisplayStatute.aspx?Type=Statute&amp;Statute=1-25-1
 South Dakota Codified Laws Title 1, Chapter 27, Section 1, passed 1939, last amended 2009, http://legis.sd.gov/Statutes/Codified_Laws/DisplayStatute.aspx?Type=Statute&amp;Statute=1-27-1
 South Dakota Constitution, Article III, Section 15, 1889, http://legis.sd.gov/Statutes/Constitution/DisplayStatute.aspx?Type=Statute&amp;Statute=0N-3-15</t>
  </si>
  <si>
    <t>Being found guilty of Arizona's bribery or "trading in public office" disqualifies a person from ever holding a public service job.</t>
  </si>
  <si>
    <t>Montana Code Annotated Title 13, Chapter 37, part 2, section 16, 1975, http://leg.mt.gov/bills/mca/13/37/13-37-216.htm
State of Montana Political Campaign Contribution Limits Summary -- applicable to 2014 campaigns State of Montana, Commissioner of Political Practices, 19 March 2014, http://politicalpractices.mt.gov/content/5campaignfinance/2014ContributionLimitSummary</t>
  </si>
  <si>
    <t>Minnesota Session Laws, Chapter 138, Section 44, Subdivision 1, 2013, https://www.revisor.mn.gov/laws/?id=138&amp;year=2013&amp;type=0
Minnesota Statutes, Chapter 10A, Section 10A.27, 2014, https://www.revisor.mn.gov/statutes/?id=10A.27
Gary Goldsmith, Minnesota Campaign Finance and Public Disclosure Board, Executive Director, 11 February 2015, St. Paul, Minnesota, email. 
Jeremy Schroeder, Common Cause Minnesota, Executive Director, 10 February 2015, St. Paul, Minnesota, in-person interview
Legislature Passes Campaign Finance and Election Law Changes, Winthrop &amp; Weinstine, unknown, http://www.winthrop.com/news events/winthrop_news/articletype/articleview/articleid/661/legislature_passes_campaign_finance_and_election_law_changes.aspx</t>
  </si>
  <si>
    <t>No such law exists. 
Alabama law includes no provision to prohibit the rehiring of a civil servant previously convicted of public corruption.</t>
  </si>
  <si>
    <t>No such law exists.
2014 Campaign Finance Guide, Mississippi Secretary of State, https://www.sos.ms.gov/Elections-Voting/Documents/2014%20Campaign%20Finance%20Guide.pdf
Pamela Weaver, Director of Communications, Secretary of State, Jackson, Mississipi, April 24, 2015 email interview.</t>
  </si>
  <si>
    <t>No such law exists.
Bribery and receiving a bribe is defined as a felony in statute, however, it is not explicitly stated that civil servants convicted are unable to return to state government employment.</t>
  </si>
  <si>
    <t>No such law exists.
Missouri Revised Statutes, 1978, Last amended 2014, Chapter 130, http://www.moga.mo.gov/mostatutes/chapters/chapText130.html</t>
  </si>
  <si>
    <t>Violation of oath by public officer - O.C.G.A. § 16-10-1. 
Conspiracy to defraud state or political subdivision - O.C.G.A. § 16-10-21 (2014).
Offenses involving public records, documents, and other items O.C.G.A. § 45-11-1(a) (2014).
Unlawful use of travel advance received from public funds for nongovernmental purposes; fraudulent request for reimbursement of expenses - O.C.G.A. § 45-7-32 (2014).
http://www.lexisnexis.com/hottopics/gacode/Default.asp</t>
  </si>
  <si>
    <t>In practice, state-level judges do not use state resources for personal purposes.</t>
  </si>
  <si>
    <t>Hawaii Revised Statutes, Title 7, chapter 84, Section 13, Fair Treatment, 2014,
http://www.capitol.hawaii.gov/hrscurrent/Vol02_Ch0046-0115/HRS0084/HRS_0084-0013.htm</t>
  </si>
  <si>
    <t>A YES score is earned if in law state civil servants are indefinitely prohibited from government employment following a corruption conviction. 
A MODERATE score is earned if there is a ban, but it is not indefinite.
A NO score is earned if no such law exists.</t>
  </si>
  <si>
    <t>Idaho Code Section 18-1359, Using Public Position for Personal Gain, 1990, last amended in 2005
http://legislature.idaho.gov/idstat/Title18/T18CH13SECT18-1359.htm
Idaho Code Section 18-1351, Bribery and Corrupt Practices, Definitions, 1972, last amended in 2010
http://legislature.idaho.gov/idstat/Title18/T18CH13SECT18-1351.htm</t>
  </si>
  <si>
    <t xml:space="preserve">Wis. Stat. §19.45(2), Standards of Conduct, State Public Officials, http://docs.legis.wisconsin.gov/statutes/statutes/19/III/45/13/_1 (1970)
SCR CHAPTER 60  CODE OF JUDICIAL CONDUCT. (1979) https://www.wicourts.gov/sc/rules/chap60.pdf
CODE OF ETHICS FOR PUBLIC  OFFICIALS AND EMPLOYEES  Wis. Stats. 19.41 
The Code has the force of law, according to James Alexander, retired executive director, Wisconsin Judicial Commission, phone interview Jan. 28, 2015; email interviews Feb. 3, Feb. 8 and Feb. 10, 2015, but the judicial code of conduct says the code is not  intended as a basis for civil liability or criminal prosecution. </t>
  </si>
  <si>
    <t xml:space="preserve">Connecticut General Statutes (C.G.S.), Title 1, Chap. 10, Sec. 1-84, 1971.
http://www.cga.ct.gov/2011/pub/chap010.htm#Sec1-84.htm </t>
  </si>
  <si>
    <t>Wyoming Statutes, Title 5, Chapter 2, Section 118, 1997
http://legisweb.state.wy.us/statutes/statutes.aspx?file=titles/Title5/Title5.htm
Wyoming Code of Judicial Conduct, Commission on Judicial Conduct and Ethics online, July 1, 2009
http://judicialconduct.wyo.gov/home/how-to-file-a-complaint/wyoming-code-of-judicial-conduct</t>
  </si>
  <si>
    <t>No such law exists.
29 Del. Code 1001, http://1.usa.gov/1zNdsvW, effective July 23, 1990;
11 Del. Code 1211, http://1.usa.gov/1EC05Qr, First Approved July 6, 1972; 
29 Del. Code 5806(e), http://1.usa.gov/1BuDRfb, effective July 23, 1990</t>
  </si>
  <si>
    <t>Public Act 252 2013, Michigan Code Sections 169.252
http://www.legislature.mi.gov/(S(3yvmv2izhookf3tto0w1lmey))/mileg.aspx?page=getobject&amp;objectname=mcl-169-269&amp;query=on
Public Act 252 of 2013, Michigan Code Sections 169.252a
http://www.legislature.mi.gov/(S(3yvmv2izhookf3tto0w1lmey))/mileg.aspx?page=getobject&amp;objectname=mcl-169-252&amp;query=on
33 to 169.269
Michigan Secretary of State Contribution Rules
http://www.mi.gov/documents/sos/2014_Contribution_Limits_443582_7.pdf</t>
  </si>
  <si>
    <t>California Constitution, Art. XVI, §6 (Amended 1982)
http://leginfo.legislature.ca.gov/faces/codes_displaySection.xhtml?lawCode=CONS&amp;sectionNum=SEC.%206.&amp;article=XVI
Political Reform Act of 1974, Government Code, §8314 (Amended 2004)
http://leginfo.legislature.ca.gov/faces/codes_displaySection.xhtml?lawCode=GOV&amp;sectionNum=8314.</t>
  </si>
  <si>
    <t>West Virginia Code 6B-2-5 Ethical Standards for Elected and Appointed Officials and Public Employees. Complete through 2014. 
http://www.legis.state.wv.us/WVCODE/ChapterEntire.cfm?chap=06b&amp;art=2&amp;section=5#02
Code of Judicial Conduct, Canon 2B and Canon 5-c(2), 1993. http://www.courtswv.gov/legal-community/court-rules/judicial-conduct/judicial-conduct.html</t>
  </si>
  <si>
    <t xml:space="preserve">Public employees — including procurement officials — are prohibited from engaging in conduct that would be a conflict of interest, according to the Public Official and Employee Ethics Act, Section 1103. The law defines "conflict of interest" as "use by a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It does, however, exempt conflicts that have a "de minimis" economic impact or those which affect to the same degree a class consisting of the general public or a subclass consisting of an industry, occupation or other group which includes the public employee, a member of his immediate family or a business with which he or a member of his immediate family is associated.
No recusal mechanism is defined in the law. </t>
  </si>
  <si>
    <t>Colorado Constitution Article XXIX Ethics in Government: https://www.colorado.gov/pacific/sites/default/files/ArticleXXIX_IEC.pdf</t>
  </si>
  <si>
    <t>Voters in 1978 approved a state question amending the Oklahoma constitution to establish the election board as monitor of the state's elections. 
Article 3, section 2 states : "The Legislature shall create a State Election Board to be charged with the supervision of such elections as the Legislature shall direct. Not more than a majority of the members of said Board shall be selected from the same political party."
The board's members and alternates are appointed to four-year terms by the Governor, "from lists provided by the political parties with the largest and second largest numbers of registered voters, with the advice and consent of the State Senate."</t>
  </si>
  <si>
    <t>Arizona Revised Statute Title 35-196. Illegal withholding or expenditure of state monies; civil liability
http://www.azleg.gov/FormatDocument.asp?inDoc=/ars/35/00196.htm&amp;Title=35&amp;DocType=ARS
Laws current as of March 30, 2015.</t>
  </si>
  <si>
    <t>ORS 246 gives the Oregon Secretary of State the power to oversee elections. This is an independent office run by the Secretary of State, who is elected. Stipulation 110 says: 
Secretary of State as chief elections officer. The Secretary of State is the chief elections officer of this state, and it is the secretary’s responsibility to obtain and maintain uniformity in the application, operation and interpretation of the election laws.</t>
  </si>
  <si>
    <t>Ark. Code 21-8-304(a), “Code of Ethics, Prohibited Activities,” 1979
http://law.justia.com/codes/arkansas/2012/title-21/chapter-8/subchapter-3/section-21-8-304/
Ark.Code 21-8-402, "Definitions," 1988
http://law.justia.com/codes/arkansas/2010/title-21/chapter-8/subchapter-4/21-8-402
Arkansas Constitution Article 16, Section 3
http://www.arkleg.state.ar.us/assembly/Summary/ArkansasConstitution1874.pdf</t>
  </si>
  <si>
    <t>Under Oklahoma's recently revised Ethics Rules, the section governing State Officer Impartiality states "in the event a state officer or employee knows that a particular matter involving specific parties is likely to have a direct and predictable effect on the material financial interests (1) of the state officer or employee or (2) of his or her family member, or (3) if the state officer or employee knows that a person with whom he or she has a business relationship other than a routine consumer transaction is a party to or represents a party to such matter, and where the state officer or employee determines that the circumstances would cause a reasonable person with knowledge of the relevant facts to question his or her impartiality in the matter, the state officer or employee shall not participate in the matter unless he or she is required to do so by law or permitted to do so by these Rules." 
There is no recusal mechanism spelled out in the law, however. 
The rules encourage state officers who are unsure about a possible conflict to contact the Ethics Commission for guidance. 
This is also governed by Oklahoma's Public Competitive Bidding Act, which states: "the chief administrative officer and members of the governing body of the awarding public agency authorizing or awarding or supervising the execution of a public construction contract, and their relatives within the third degree of consanguinity or affinity, are forbidden to be interested directly or indirectly through stock ownership, partnership interest or otherwise in any such contract." Any contracts entered into in violation shall be void, willful violations are felony and violators can be removed from office.</t>
  </si>
  <si>
    <t>All sources accessed on Jan. 17, 2015: 
Massachusetts statute governing campaign finance and disclosure; M.G.L.,  Ch. 55, Section 7A on Campaign contributions to candidates from individuals; limitation; contributions from legislative and executive agents; contributions from gaming licensee. 1973.
https://malegislature.gov/Laws/GeneralLaws/PartI/TitleVIII/Chapter55/Section7A
Legal contribution limits, Massachusetts Office of Campaign and Political Finance:
http://www.ocpf.us/Legal/ContributionLimits</t>
  </si>
  <si>
    <t>The Ohio secretary of state, an independently elected statewide office, administers all elections for public office in the state. 
 County boards of elections carry out these responsibilities at the local level under supervision of the secretary of state. By law, the boards are made up of two Democrats and two Republicans, and the county elections director and assistant director must be from opposite parties. 
 The Ohio Elections Commission - made up of three Democrats, three Republicans and one independent, all appointed by the governor - takes referrals from both the county and state level.</t>
  </si>
  <si>
    <t>Maryland Annotated Code 2014, TITLE 13.  CAMPAIGN FINANCE  
SUBTITLE 2.  CAMPAIGN FINANCE ORGANIZATION AND ACTIVITY  
PART V.  CONTRIBUTIONS -- LIMITS
Md. Election Law Code Ann. § 13-226 (b) (1)  (2014) http://www.lexisnexis.com/hottopics/mdcode/ and here: http://www.elections.state.md.us/laws_and_regs/documents/2014%20Maryland%20Election%20Law.pdf
However:  Due to U.S. Supreme Court decision in McCutcheon, Maryland won't enforce the limits:                                                                                                                                                                                                                                                 State Won't Enforce $10,000 limit on Campaign Contributions, Baltimore Sun, 4/11/15 http://articles.baltimoresun.com/2014-04-11/news/bs-md-campaign-contributions-20140411_1_contributions-delegate-race-election-cycle
Here is the guidance from the MD Board of Elections re the impact of the McCutcheon case http://www.elections.state.md.us/campaign_finance/documents/Aggregate_limits_04112014_final.pdf
http://www.elections.state.md.us/campaign_finance/documents/Aggregate_limits_04112014_final.pdf accessed 4/15/15 and the McCutcheon decision itself: McCutcheon et al. v Federal Election Commission, slip opinion No. 12.536 decided April 2. 2014 http://www.fec.gov/law/litigation/mccutcheon_sc_opinion.pdf
McCutcheon v. FEC slip opinion No. 12–536. Argued October 8, 2013—Decided April 2, 2014 http://www.fec.gov/law/litigation/mccutcheon_sc_opinion.pdf</t>
  </si>
  <si>
    <t xml:space="preserve">The secretary of state is designated as the monitor for state elections with county auditors as his agents in each county, according to North Dakota Century Code Section 16.1-01-01. His responsibilities range from investigating violations of election laws to certifying state elections. 
The secretary of state, being elected by the people as required by North Dakota Constitution Article V Section 2, is independent of the governor and the legislature. </t>
  </si>
  <si>
    <t>The board of elections has five members, all appointed by the governor. No more than three can be from the same political party. Under a change enacted in 2013, no one can serve more than two-four-year terms. The governor selects the members from a list of candidates submitted by the leaders of the two political parties with the most number of "registered affiliates" according to the latest registration statistics published by the board of elections.  Members can be replaced when their terms expire. They don't serve at the pleasure of the governor. Under the law, " No person shall be eligible to serve as a member of the State Board of Elections who holds any elective or appointive office under the government of the United States, or of the State of North Carolina or any political subdivision thereof. No person who holds any office in a political party, or organization, or who is a candidate for nomination or election to any office, or who is a campaign manager or treasurer of any candidate in a primary or election shall be eligible to serve as a member of the State Board of Elections."</t>
  </si>
  <si>
    <t>Rhode Island Access to Public Records Act  §38-2, originally passed in 1979 and amended in 2012. http://webserver.rilin.state.ri.us/Statutes/title38/38-2/INDEX.HTM
Rhode Island Open Meetings law § 42-46-3, 4 &amp; 5, originally passed in 1956. http://webserver.rilin.state.ri.us/Statutes/TITLE42/42-46/INDEX.HTM</t>
  </si>
  <si>
    <t>Definition of public body, SC Code Section 30-4-20, subsection a. (1976, subsequently updated in 1987, 1998, 2000, and 2003.)
http://www.scstatehouse.gov/code/t30c004.php
Meetings of public bodies: SC Code Section 30-4-60.  (1978)
http://www.scstatehouse.gov/code/t30c004.php
Executive session: SC Code Section 30-4-70.  (1978, subsequently updated in 1987, 1998, 1999 and 2005).
http://www.scstatehouse.gov/code/t30c004.php
Federal law: U.S. Code § 552b - Open meetings
https://www.law.cornell.edu/uscode/text/5/552b</t>
  </si>
  <si>
    <t>Review of Title 71, Chapters 51-59 (Retirement for State Employees and Officers), 1974
http://www.legis.state.pa.us/cfdocs/legis/LI/consCheck.cfm?txtType=HTM&amp;ttl=71
Evelyn Tatkovski Williams, press secretary, Public School Employees' Retirement System, 16 April 2015, interview by email.
Pamela Hile, press secretary, Pennsylvania School Employees' Retirement System, 20 April 2015, interview by email. 
2014 Annual Report, Public Employee Retirement Commission, published January 2015, accessed April 2015, http://www.perc.state.pa.us/portal/server.pt/community/perc_home/2513/recently_published_reports/491325
Can Public Pension Funds Fulfill their Promises? An Examination of Pennsylvania's Two Largest Public Pensions, Erick M. Elder and Gary A. Wagner, 15 April 2015, accessed April 2015, http://mercatus.org/publication/can-public-pensions-fulfill-their-promises-examination-pennsylvania
James Allen, executive director, Pennsylvania Association for Public Employee Retirement Systems, 8 May 2015, interview by phone.</t>
  </si>
  <si>
    <t xml:space="preserve">No such law exists
Tom Spencer, executive director of the Oklahoma Teachers Retirement System, telephone interview, 2/20/15 11 a.m. 
Joseph Fox, executive director for Oklahoma Public Employees Retirement System, telephone interview 2/26/15 4 p.m. 
Gary Jones, state auditor and inspector/member of the pension oversight commission, telephone interview 3/25/15 3:30 p.m. </t>
  </si>
  <si>
    <t>Right to Know Law, 2008. Act  3, unconsolidated statute.
http://www.legis.state.pa.us/CFDOCS/LEGIS/LI/uconsCheck.cfm?txtType=HTM&amp;yr=2008&amp;sessInd=0&amp;smthLwInd=0&amp;act=0003.&amp;CFID=249357484&amp;CFTOKEN=27081708 
Sunshine Act, 1998. Title 65 (Public Officers), Sections 701-716, amended 2004,  2006 and 2011. http://www.legis.state.pa.us/cfdocs/legis/LI/consCheck.cfm?txtType=HTM&amp;ttl=65</t>
  </si>
  <si>
    <t>Anyone paid to carry out lobbying in Colorado must register as a lobbyist, and they must disclose who they are working for and what they are working on during the legislative session. 
 There’s a distinction between professional lobbyists and volunteer lobbyists in Colorado. Professional lobbyists have to register before engaging in lobbying and need to update their registration annually. They also need to fill out detailed reports every month with the Secretary of State’s office. 
 Volunteer lobbyists (anyone who engages in lobbying but receives no payment other than reimbursements for travel or reasonable expenses for personal needs) only have to register once a year. Volunteer lobbyists give their name, phone number, and organization they represent to a clerk of the Colorado House of Representatives, but they don’t have to file monthly disclosures like professional lobbyists.</t>
  </si>
  <si>
    <t>Oregon State Treasury Annual Report 2012-2013 by State Treasurer Ted Wheeler, 2013, page 34, http://www.oregon.gov/treasury/Reports/Documents/2012-13%20annual%20reportt.pdf
Oregon Revised Statutes Chapter 293 - Administration of Public Funds (1993).
https://www.oregonlegislature.gov/bills_laws/lawsstatutes/2013ors293.html</t>
  </si>
  <si>
    <t>Lobbyists must register with the Secretary of State within 5 days after beginning lobbying. A lobbyist is defined as someone who: 
 "Receives income or reimbursement in a combined amount of four hundred dollars ($ 400) or more in a calendar quarter for lobbying one (1) or more governmental bodies;
Expends four hundred dollars ($ 400) or more in a calendar quarter for lobbying one (1) or more governmental bodies, excluding the cost of personal travel, lodging, meals, or dues; or
Expends four hundred dollars ($ 400) or more in a calendar quarter, including postage, for the express purpose of soliciting others to communicate with any public servant to influence any legislative action or administrative action of one (1) or more governmental bodies unless the communication has been filed with the Secretary of State or the communication has been published in the news media."</t>
  </si>
  <si>
    <t>Open Records Act, 1985. 51 O.S. 24A
http://www.odl.state.ok.us/lawinfo/docs/2006-LibraryLaws-PartE.pdf
Oklahoma Open Meeting Act, 1977, 25 O.S. 301-314
http://www.odl.state.ok.us/lawinfo/laws/citation-order-open-meeting.htm</t>
  </si>
  <si>
    <t>Maine Revised Statutes Title 21-A, Chapter 13, Section(s) 1015, 2011.
http://legislature.maine.gov/statutes/21-A/title21-Asec1015.html</t>
  </si>
  <si>
    <t>The state Political Reform Act defines as a lobbyist anyone who is paid $2,000 or more a month or whose principal activity as an employee is to influence the Legislature or executive branch.</t>
  </si>
  <si>
    <t>Oregon Revised Statutes Chapter 192 - Records; Public Reports and Meetings, Section 192.420 - 192.440 (1973), 192.610-690 (1973)
https://www.oregonlegislature.gov/bills_laws/lawsstatutes/2013ors192.html</t>
  </si>
  <si>
    <t>Ohio Revised Code 149.43 B-1, Availability of public records for inspection and copying, 2004 (latest amendment effective March 20, 2015): http://codes.ohio.gov/orc/149.43v1
Ohio Revised Code 122.21 A, Public meetings, exceptions, 2002 (latest amendment Sept. 29, 2013): http://codes.ohio.gov/orc/121.22 
Ohio Revised Code 187.04 B2a-g, C1-4, Contract with development services agency, 2011 (last amended Sept. 4, 2013), primarily section C: http://codes.ohio.gov/orc/187.04 
Ohio Sunshine Laws: An Open Government Resource Manual 2015, Ohio attorney general publication on Sunshine Laws, March 2015: http://www.ohioattorneygeneral.gov/getattachment/bc3c1628-4278-46db-9a17-18b1152dad80/2015-Sunshine-Laws-Manual.aspx 
Ohio’s online checkbook: http://ohiotreasurer.gov/Transparency/Ohios-Online-Checkbook
U.S. Public Interest Research Group rates Ohio’s web site as the nation’s most improved because of the online checkbook: http://www.uspirg.org/news/usp/new-report-ranks-all-fifty-states-government-spending-transparency
Ohio House Bill 46 description, a proposal to enshrine the online checkbook into state law: http://www.ohiohouse.gov/jonathan-dever/press/guest-column-ohio-deserves-government-transparency
Brickler &amp; Eckler law firm PowerPoint on JobsOhio and Sunshine laws, 2014: http://www.google.com/url?sa=t&amp;rct=j&amp;q=&amp;esrc=s&amp;source=web&amp;cd=4&amp;ved=0CDcQFjAD&amp;url=http%3A%2F%2Fcolumbusregion.com%2FColumbus%2Fmedia%2FColumbus%2FMODE%2FMODE-Sunshine-Laws-Presentation.PPTX&amp;ei=f7_DVM7jH8u2yASMpICAAw&amp;usg=AFQjCNEiquYTp-zcveyIPZn8MvLIOJZaYA&amp;sig2=KEdedRQ24Grsy6hXQZneng&amp;bvm=bv.84349003,d.aWw</t>
  </si>
  <si>
    <t>Louisiana Revised Statutes 18:1505.2. Contributions; expenditures; certain prohibitions and limitations, passed in 1980, amended 1982, 1988, 1989. 1990, 1991, 1993, 1997, 1999, 2001, 2003, 2004, 2006, 2008, 2009, 2010 and 2014.
http://www.legis.la.gov/Legis/Law.aspx?d=81466</t>
  </si>
  <si>
    <t>In practice, the legislature has sufficient capacity to monitor the budget process and make changes.</t>
  </si>
  <si>
    <t xml:space="preserve">Ruth Ann Petroff, Wyoming Legislature, State House of Representatives, April 28, 2015, phone.
Gregory Nickerson, Reporter, WyoFile, May 12, 2015, email.
Gubernatorial Appropriation Authority (B-11 Process), State of Wyoming Department of Administration and Information webpage, May 12, 2015
http://ai.wyo.gov/budget-division/B-11-Instructions
Wyoming budget keeps cuts, boosts salaries and local gov't, Gregory Nickerson, WyoFile, Feb. 11, 2014
http://www.wyofile.com/blog/wyoming-budget-keeps-cuts-boost-salaries-local-government/                                                                                                                                      </t>
  </si>
  <si>
    <t>Anyone who is paid to carry out what is defined as lobbying in Arizona must register as such. In defining a lobbyist, there are no spending or compensation thresholds.</t>
  </si>
  <si>
    <t>State employees may not use state resources for personal benefit or gain or for the benefit or gain of other individuals or outside organizations. The governor and cabinet members are not exempt from the law or the rules.</t>
  </si>
  <si>
    <t>Todd Berry, president, Wisconsin Taxpayers Alliance, 401 North Lawn St., Madison. Face-to-face interview and followup emails, Feb. 17, 2015.
"THE LEGISLATIVE PROCESS IN WISCONSIN," Wisconsin Blue Book  1993-1994, Page 112.
http://legis.wisconsin.gov/lrb/pubs/feature/legispro.pdf
"State Budget: Process and Issues," The Wisconsin Taxpayer, October 2014. www.wistax.org
"Window on the Wisconsin State Budget," The Wisconsin Taxayer, August 2013 www.wistax.org
"Wisconsin state budget shortfall projected at nearly $1.8 billion," Milwaukee Journal-Sentinel, Jason Stein, Sept. 8, 2014</t>
  </si>
  <si>
    <t>Under Alaska law, a lobbyist is "anyone employed and receives payments, or who contracts for economic consideration, including reimbursement for reasonable travel and living expenses, to communicate directly or through the person’s agents with any public official for the purpose of influencing legislative or administrative action for more than 10 hours in any 30-day period in one calendar year; or represents oneself as engaging in the influencing of legislative or administrative action as a business, occupation, or profession." The only exceptions are: people who are unpaid for trying to sway legislative or administrative actions, media organizations that editorialize, elected officials representing a local government in a formal capacity, and anyone invited to appear before the House or Senate or a committee.</t>
  </si>
  <si>
    <t xml:space="preserve">Yes, Alabama requires anyone who lobbies for pay to file with the Ethics Commission as a lobbyist, with no threshold for the amount they are paid. It also includes people who lobby as a regular part of their jobs even if they are not paid extra for the task. Any paid lobbyist or staff member for a lobbyist, regardless of whether they are paid, who regularly communicates with members of a legislative body about pending legislation while the legislative body is in session.
There are some exceptions. Public officials and state government agency representatives lobbying as part of their official duties are not considered lobbyists and do not have to register as such. Also excluded are citizens who contact members of a legislative body or give testimony about an issue to influence official actions, but who are not paid for lobbying and, instead, are merely exercising their constitutional rights. 
Those who are classified as lobbyists must file registration forms within 10 days of beginning lobbying activities. </t>
  </si>
  <si>
    <t>Mike McKown, director of the state Budget Office, in a telephone interview from his office in the state Capitol in Charleston WV on Jan. 2, 2015.
Jack Rogers, recently retired state department head, in a telephone interview from his home in Charleston WV on Jan. 22, 2015.
Phil Kabler, statehouse correspondent for the Charleston Gazette, in an article entitled State Budget expected to be approved Wednesday, published on Mar. 18, 2015. https://www.wvha.org/Media/NewsScan/2015/March/3-18-State-budget-expected-to-be-approved-Wednesda.aspx
Phil Kabler, statehouse correspondent for the Charleston Gazette, in a telephone interview from the state Capitol on Jan. 20, 2015.</t>
  </si>
  <si>
    <t>ND Const., Art. XI, §6, 1978, http://www.legis.nd.gov/constit/a11.pdf.
North Dakota Century Code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North Dakota Constitution, Article XI, § 5, 1974,  http://www.legis.nd.gov/constit/a11.pdf.
NDCC, §44-04-17.1(16), 1997 to 2011, http://www.legis.nd.gov/cencode/t44c04.pdf.
North Dakota Supreme Court Rules &amp; Orders, Rule 41, 2003 to 2014, http://www.ndcourts.gov/court/rules/Administrative/AR41.htm.
N.D. Sup. Ct. Admin. R., §41-3, 2003 to 2014, http://www.ndcourts.gov/court/rules/Administrative/AR41.htm.
N.D. Sup. Ct. Admin. R., §41-4, 2003 to 2014, http://www.ndcourts.gov/court/rules/Administrative/AR41.htm.
N.D. Sup. Ct. Admin. R., §41-3(a), 2003 to 2014, http://www.ndcourts.gov/court/rules/Administrative/AR41.htm.
N.D. Sup. Ct. Admin. R., §41-5, 2003 to 2014, http://www.ndcourts.gov/court/rules/Administrative/AR41.htm.
N.D. Sup. Ct. Admin. R., §41-5(d), 2003 to 2014, http://www.ndcourts.gov/court/rules/Administrative/AR41.htm.
N.D. Sup. Ct. Admin. R., §41-6(b), 2003 to 2014, http://www.ndcourts.gov/court/rules/Administrative/AR41.htm.</t>
  </si>
  <si>
    <t>An executive order created the Executive Code of Ethics, first issued by Gov. Madeleine M. Kunin in 1988 and reissued by all governors since then; it stipulates, among other regulations, that members of the executive branch "shall not use state property nor permit others to use state property unless the use is reasonably related to his or her official responsibilities or the conduct is permitted pursuant to a duly adopted state or agency personnel policy."
 According to the governor's counsel, the code does not apply to the governor, who enforces it.</t>
  </si>
  <si>
    <t>Massachusetts  law provides for an audit institution, known as the Department of the State Auditor, which covers the entire state's public sector. 
Section 12 of the relevant statute states: "The department of the state auditor shall audit the accounts, programs, activities and functions directly related to the aforementioned accounts of all departments, offices, commissions, institutions and activities of the commonwealth, including those of districts and authorities created by the general court and including those of the income tax division of the department of revenue (...)". 
It goes on the establish the department's right to inspect contracts of service providers:
"The department of the state auditor is hereby authorized to inspect, review or audit, in conformity with generally accepted government auditing standards, the accounts, books, records and activities of vendors contracting, having contracted, or agreeing to provide services or materials of any description, or any other thing of value pursuant to any and all contracts or agreements between the commonwealth, its departments, agencies, bureaus, boards, commissions, institutions, or authorities and said vendors to the extent necessary to determine compliance with the provisions and requirements of such contracts or agreements and the laws of the commonwealth."</t>
  </si>
  <si>
    <t>Richard Ramsey, operating budget coordinator for Senate Ways and Means Committee phone interview 3/11/2015;
Tom Jensen, administrator for Legislative Evaluation &amp; Accountability Program (LEAP) Committee email interview 3/4/2015;
Michael Mann, managing consultant, Legislative Evaluation &amp; Accountability Program Committee, email interview 3/5/2015</t>
  </si>
  <si>
    <t>Under the Texas Penal Code, the governor and other elected state officials commit an offense if they violate a law “relating to the public servant’s office or employment” or misuse “government property, services, personnel, or any other thing of value belonging to the government that has come into the public servant's custody or possession by virtue of the public servant's office or employment.”  Potential punishment ranges in proportion to the value of the property or assets in question, from a misdemeanor with fines to a felony with prison time.</t>
  </si>
  <si>
    <t>Stephen Klein, Chief Fiscal Officer, personal Interview Jan. 29, 2015.
Finance and Mgt. Commissioner James Reardon, personal interview Feb. 4, 2015.
Jack Hoffman, senior policy analyst Public Assets Institute personal interview Jan. 29, 2015."</t>
  </si>
  <si>
    <t>A YES score is earned if anyone paid any amount to carry out lobbying activity is defined as a lobbyist and must register as such.
A MODERATE score is earned if only persons being paid more than a certain threshold are defined as a lobbyist.
A NO score is earned if no such law exists.</t>
  </si>
  <si>
    <t>Ric Brown, Secretary of Finance, Richmond, Va., 11 March 2015, interview by phone.
Anne Oman, legislative fiscal analyst at the House Appropriations Committee, Richmond, Va., 12 March 2015, interview by phone.
Neal Menkes, the director of fiscal policy for the Virginia Municipal League, 27 February 2015, interview by phone.
"Withholding of spending authority," Item 1.02 of General Provisions in the 2012-2014 budget bill. http://lis.virginia.gov/cgi-bin/legp604.exe?142+bud+B4-1.02
"Appropriation transfers," Item 1.03 of General Provisions in the 2012-14 budget bill. http://lis.virginia.gov/cgi-bin/legp604.exe?142+bud+B4-1.03
"Va. to cut 565 jobs, shut Powhatan prison to close money gap," Michael Martz, Richmond Times-Dispatch, 15 October 2014. http://www.richmond.com/news/virginia/article_49e6fd8d-2158-5879-aec3-4ac64ed9be0b.html</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</si>
  <si>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Eva DeLuna Castro, budget analyst, Center for Public Policy Priorities.  Telephone interview, Jan. 21, 2015.</t>
  </si>
  <si>
    <t>In Maryland the office of Legislative Audits is mandated to audit executive and judicial branches of state government, including private sector providers and investigate the misuse of public funds including private sector providers but not units of the state legislature (General Assembly). The legislature is not subject to these audits.</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</si>
  <si>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Total appropriations for 2015 Legislature including  budgets and line item expenditures by subcommittee(graphic): http://public.tableau.com/views/2015GeneralSessionAppropriationsSummary/AppropriationsSummary?:showVizHome=no:embed=y&amp;:display_count=no#1, Access May 16, 2015.
Examples of budget appropriation bills:
Public Education Budget Amendments, 2015 General Session, http://le.utah.gov/~2015/bills/static/HB0002.html. Accessed May 16, 2015.
State Agency and Higher Education Compensation Appropriations, 2015 General Session, http://le.utah.gov/~2015/bills/static/HB0008.html, Accessed May 16, 2015.</t>
  </si>
  <si>
    <t>Phone interview, Les Boles, Budget Development Director, S.C. Revenue and Fiscal Affairs Office, April 2, 2015
Phone interview, Brenda Hart, Interim Director of the S.C. Budget Office, Msrch 31, 2015
Phone interview, John Ruoff, lobbyist, The Ruoff Group, March 25, 2015</t>
  </si>
  <si>
    <t>Public policy (1979), NC GS 143-318.9. http://www.ncleg.net/gascripts/statutes/statutelookup.pl?statute=143-318.9
"Public records" defined (1935). NC GS 132-1. http://www.ncleg.net/gascripts/statutes/statutelookup.pl?statute=132-1</t>
  </si>
  <si>
    <t>Jason Dilges, commissioner, Bureau of Finance and Management, 31 March 2015, email.
Dusty Johnson, former chief of staff to Gov. Dennis Daugaard, 21 April 2015, email.
Tony Venhuizen, chief of staff to Gov. Dennis Daugaard, 23 April 2015, email.</t>
  </si>
  <si>
    <t>Phone interview with Mike Dedmon, assistant director of the Division of Budget, on Feb. 19, 2015. 
Phone interview with former Sen. Joe Haynes April 15, 2015. 
Phone interview with James White, former executive director of the Fiscal Review Committee, on April 16, 2015.</t>
  </si>
  <si>
    <t>Maine law directs the “Office of the State Auditor” to “audit all accounts and other financial records of State Government or any department or agency of State Government, including the judiciary and the Executive Department of the Governor.” 5 § 243
If, in performing these duties, the State Auditor finds “evidences of illegal transactions, the State Auditor shall immediately report those transactions both to the Governor and to the Attorney General.” 5 § 244
The law does not specifically mandate the auditing of private sector providers; however, when such transactions overlap with the "state's financial records," they would be covered. Pola Buckley, the state auditor, confirmed that, broadly speaking, her office is empowered to audit any entity that receives a general fund appropriation.</t>
  </si>
  <si>
    <t>NMSA &gt; CHAPTER 14 Records, Rules, Legal Notices, Oaths &gt; ARTICLE 2 Inspection of Public Records, 1994
 http://public.nmcompcomm.us/nmnxtadmin/NMPublicLink.aspx?jd=ch%2014,%20art.%202
 Statutes, Rules, and Const. &gt; NMSA &gt; CHAPTER 29 Law Enforcement &gt; ARTICLE 10 Arrest Record Information &gt; 29-10-1. Short title. (1993) 
 http://public.nmcompcomm.us/nmnxtadmin/NMPublicLink.aspx?jd=ch%2029,%20art.%2010
 ￼Republican Party of New Mexico v. New Mexico Taxation and Revenue Department, accessed June 17, 2015
 http://www.nmcompcomm.us/nmcases/NMSC/2012/12sc-026.pdf</t>
  </si>
  <si>
    <t xml:space="preserve">Scott MacKay, Rhode Island Public Radio political reporter, Interview, Feb. 21, 2015, in person.
Ted Nesi, reporter, WPRI television, Interview, Feb. 25, 2015, phone.
Ed Fitzpatrick, Providence Journal political columnist, Interview, Feb. 6, 2015, phone.
Chapter 35-3-2 of the RI General Laws, entitled "State Budget," can be found here:
http://www.rilin.state.ri.us/Statutes/TITLE35/35-3/35-3-2.HTM </t>
  </si>
  <si>
    <t>Freedom of Information Law: 
Public Officers Law, Article 6, Sections 84-90, 1974/1977 (http://www.dos.ny.gov/coog/foil2.html); 
Open Meetings Law: Public Meetings Law, Article 7, 1977 (http://www.dos.ny.gov/coog/openmeetlaw.html); 
Judiciary Law 255, current as of 2014. (http://www.lawserver.com/law/state/new-york/ny-laws/ny_judiciary_law_255)</t>
  </si>
  <si>
    <t>The legislatively appointed state auditor serves as the watchdog of public spending, overseeing more than 3,500 audits of state and local governments and their related quasi-public enterprises, the legislature and its agencies, and state level judiciary. 
Conducting independent financial and performance audits of the state's agencies, colleges and universities, the auditors find ways to improve government and identify critical issues to protect public resources and tighten government control systems. The state auditor follows up on allegations of fraud, waste or abuse.</t>
  </si>
  <si>
    <t xml:space="preserve">The Kentucky state Auditor of Public Accounts — as outlined by Kentucky Revised Statutes Chapter 43, Section 50 — is responsible for annually reviewing the performance and financial administration of agencies across the executive branch of government, as well as at county executive governments. That same statute's subsection (2)(k) also grants the auditor's office the ability to "assist the Legislative Research Commission" that supports the legislative branch in conducting investigations and preparing reports for the General Assembly. 
Furthermore, KRS 43.070 gives the agency the ability to investigate irregularities or improper practices across county government agencies and special-purpose government agencies, such as water and sewer districts, public library systems and other entities that derive funding from publicly-assessed taxes or fees. 
But neither statute gives the auditor the authority to audit the finances of the legislative or judicial branches. </t>
  </si>
  <si>
    <t>Terry Madonna, director, Franklin and Marshall College's Center for Politics &amp; Public Affairs, 23 April 2015, interview by phone.
Mike Wood, research director, Pennsylvania Budget and Policy Center, Harrisburg, Pa., 24 April 2015, interview by email. 
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Financial Reports — Comprehensive Annual Financial Report for fiscal year ending June 2014, published by the Pennsylvania Office of the Budget, accessed April 2015, http://www.budget.state.pa.us/portal/server.pt/community/financial_reports/4574</t>
  </si>
  <si>
    <t>State laws do not appear to contain explicit rules that prevent the governor and state cabinet-level officials from using state resources for personal purposes.
 However, Section 2 of South Dakota Codified Laws, Title 3, Chapter 16, “Malfeasance, Misfeasance and Nonfeasance in Office,” appears to apply to the governor and cabinet-level officials with its description of applicability to “state, county, township, or precinct officer(s).” That section says no such officer “shall keep his office, or keep any books, papers, records, or other property belonging thereto, at any place other than that prescribed by law.” Though not very explicit, it appears to be a ban on keeping state documents and other office property at locations other than an approved office, which is as near to a ban on the personal use of state property by legislators as appears to exist in state law. 
 Section 4 of the "State Civil Service" chapter of South Dakota Codified Laws specifically exempts the governor and cabinet-level officials from the laws that govern civil service employees.
According to a 1988 South Dakota Supreme Court Case, the governor and cabinet level officials are defined as state officials. Therefore, the cited law applies to them.</t>
  </si>
  <si>
    <t>Wayne Greene, editorial pages editor and former senior political writer, Tulsa World, in-person interview, 2/20/15, 3 p.m. 
David Blatt, executive director Oklahoma Policy Institute, telephone interview, 2/21/15, 11:15 a.m. 
John Estus, spokesman for the Office of Management and Enterprise Services, in-person interview, 2/27/15, 9:15 a.m. 
"Oklahoma Supreme Court approves bond for Medical Examiner building in Edmond," Oklahoman newspaper article by Nolan Clay, 9/24/2013. 
http://newsok.com/oklahoma-supreme-court-approves-bonds-for-medical-examiner-building-in-edmond/article/3886341
Oklahoma Turnpike Authority 2013 Comprehensive Annual Financial Report
https://www.pikepass.com/pdf/CAFR_2013.pdf</t>
  </si>
  <si>
    <t>Jody Wiser is the founder of Tax Fairness Oregon. She was interviewed by phone Feb. 11. 
Steve Buckstein is the co-founder and senior policy analyst at Cascade Policy Institute. He was interviewed by phone March 16.
Ken Rocco is a legislative fiscal officer for the state of Oregon. He was interviewed via phone and email March 31.</t>
  </si>
  <si>
    <t>1. New Jersey Open Public Records Act (OPRA), NJSA 47:1A, enacted 2001: http://www.state.nj.us/grc/pdf/act.pdf 
 2. OPRA, regarding Common Law, nos. 1 &amp; 9: http://www.njleg.state.nj.us/2000/bills/pl01/404_.htm 
 3. Sunshine Law, N.J.S.A 10:4-6 (1975) L.1975, c.231, s.7; amended 2002, c.80; 2008, c.14; 2013, c.103, s.57.
 http://njlaw.rutgers.edu/cgi-bin/njstats/showsect.cgi?title=10&amp;chapter=4&amp;section=12&amp;actn=getsect): http://www.njspj.org/wp-content/uploads/2012/11/sunshinelaw.pdf 
 4. New Jersey Court Rule 1:38:, Public Access to Court Records and Administrative Records (2009): http://www.judiciary.state.nj.us/rules/r1-38.htm</t>
  </si>
  <si>
    <t>Catherine Turcer, policy analyst, Common Cause-Ohio, Columbus, 1-30-15 email 
Controlling board manual (last revised February 2012 - see Pages 27, 29, 31 etc.): http://ecb.ohio.gov/documents/cb%20manual%202012%20rev.pdf 
Legislative Service Commission memo on July 8, 2013 Controlling Board meeting noting that five agenda items involve retroactive approval: http://obm.ohio.gov/ControllingBoard/doc/lsc/CB-lsc_briefing_2013-07-08.pdf</t>
  </si>
  <si>
    <t>Under Kansas law, audits are performed by the Legislative Post Auditor. The office performs only those audits requested by the Legislative Post Audit Committee of the Legislature. They are for the most part "performance audits," designed to determine whether offices and programs are working as designed. They may cover any branch of state government (including private sector providers) except the legislative branch, and investigate the misuse of public funds. Legislative Division of Post Audit contracts with private CPA firms to conduct certain financial audits required by state or federal law.</t>
  </si>
  <si>
    <t>New Hampshire Constitution, Part I, Article 8, 1784 
 http://www.nh.gov/constitution/billofrights.html 
 New Hampshire Statutes, Title VI, Chapter 91-A: “Access to Governmental Records and Meetings," 1967-2013
 http://www.gencourt.state.nh.us/rsa/html/vi/91-a/91-a-mrg.htm 
 Attorney General’s Office Memorandum on New Hampshire’s Right-to-Know law, 2009,
 http://doj.nh.gov/civil/documents/right-to-know.pdf
 Carol Alfano, New Hampshire Judicial Branch, public information officer, Jan. 27- Feb 6. 2015, email</t>
  </si>
  <si>
    <t>Pam Sharp, director of the Office of Management and Budget, interviewed by phone from Bismarck, N.D., March 4, 2015.
Ray Holmberg, Republican state senator from Grand Forks, N.D., chairman of Senate Appropriations Committee and member Budget Section, interviewed by phone enroute from 
Grand Forks to Bismarck, N.D., March 15, 2015.
Ronald Guggisberg, Democratic state representative from Fargo, N.D., member of House 
Appropriations Committee, member of Budget Section and member of Legislative Audit and 
Fiscal Review Committee, interviewed by phone from Bismarck, N.D., March 23, 2015.
“Agency Budget Information (July 2013-June 2015),” North Dakota Legislative Branch, http://www.legis.nd.gov/fiscal/63-2013/agency, accessed March 12, 2015.
“State Budget,” Fiscal Management Division in Office of Management and Budget, http://www.nd.gov/fiscal/budget/state/, accessed Feb. 22, 2015. Budget requests are filed by year under the heading “Executive Budget Summary.” Details down to the individual line-item are filed by year under the heading “Budget Detail.” Note: Because of a programming glitch, budget details are viewable only in Firefox and Internet Explorer browsers. OMB is developing a new website to be unveiled in summer 2015.</t>
  </si>
  <si>
    <t>Nevada Public Records law, 1911. NRS Chapter 239, sections .010 and .005, amended 2013. 
 http://leg.state.nv.us/NRS/NRS-239.html
 Nevada Open Meeting law, 1960. NRS Chapter 241, sections .016 and .030, amended 2013. 
 http://leg.state.nv.us/NRS/NRS-241.html
 Nevada Commission on Ethics, 1977. NRS 281A, section .550 (8), amended 2009. 
 http://leg.state.nv.us/NRS/NRS-281A.html
 Nevada Licensing and Control of Gaming, 1959. NRS 463, section .120 (4), amended 2009. 
 http://leg.state.nv.us/NRS/NRS-463.html</t>
  </si>
  <si>
    <t>Phone interview March 12, 2015, with Lee Roberts, state budget director.
Phone interview March 11, 2015, with Chris Fitzsimon, director of NC Policy Watch. 
Phone interview March 11, 2015, with John Hood, former president of the John Locke Foundation.
WITN article May 13, 2014, no byline. McCrory Won't Appeal FEMA Decision Denying Tornado Help
http://www.witn.com/home/headlines/Congressman-Outraged-After-FEMA-Denies-Federal-Aid-For-Storm-Ravaged-ENC-258708611.html</t>
  </si>
  <si>
    <t>Public records; free examination; memorandum and abstracts; copies; fees. Nebraska State Law 84, Section 712; effective 1866, last revised 2013
 http://nebraskalegislature.gov/laws/statutes.php?statute=84-712
 Declaration of intent; meetings open to public. Nebraska State Law 84, Sections 1408-1414; effective 1974, last revised 2004
 http://nebraskalegislature.gov/laws/statutes.php?statute=84-1408</t>
  </si>
  <si>
    <t>Pursuant to § 36-14-4 and § 36-14-5, the governor and state cabinet officers are prohibited from using state resources for personal purposes.   
§ 36-14-5 on Prohibited Activities stipulates "(d)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t>
  </si>
  <si>
    <t xml:space="preserve">The Constitution of the State of Montana, Article II, Section 9, 1972, http://leg.mt.gov/bills/mca/CONSTITUTION/II/9.htm
Montana Code Annotated, Title II, Chapter 3, Part 2, Section 1, 1947, http://leg.mt.gov/bills/mca/2/3/2-3-201.htm
Montana Code Annotated, Title II, Chapter 3, Part 2, Section 3, 1963, http://leg.mt.gov/bills/mca/2/3/2-3-203.htm
Montana Code Annotated, Title II, Chapter 6, Part 1, Section 2, 1895, http://leg.mt.gov/bills/mca/2/6/2-6-102.htm
Montana Code Annotated, Title II, Chapter 6, Part 2, Section 5, 1947, http://leg.mt.gov/bills/mca/2/6/2-6-205.htm
Mike Meloy, Montana Freedom of Information Hotline, Attorney, 20 January 2015, Bozeman, Montana telephone </t>
  </si>
  <si>
    <t>Pennsylvania executive branch appointees and employees are barred from using any state offices or resources for personal use under law and executive order. "Resources" includes office, property, equipment, staff, proprietary information.
Also of note are theft statutes used in prosecutions of state officials directing state employees to do work outside the scope of their state jobs. Two sisters – one a Pennsylvania Supreme Court justice, the other a state senator – both had convictions upheld after they used state employees to do campaign work. Even with no demonstration of a loss in productivity or service to the state, the misapplication of those employees was held to be diversion of services and thus theft. On appeal, the Pennsylvania Superior Court held that the diversion of services charge was correctly applied to misuse of state employees.</t>
  </si>
  <si>
    <t>The Oklahoma Constitution labels such behavior as a felony. 
Article 10, section 11 states: the "receiving, directly or indirectly, by any officer of the State, or of any county, city, or town, or member or officer of the Legislature, of any interest, profit, or perquisites, arising from the use or loan of public funds in his hands, or moneys to be raised through his agency for State, city, town, district, or county purposes shall be deemed a felony. Said offense shall be punished as may be prescribed by law, a part of which punishment shall be disqualification to hold office."</t>
  </si>
  <si>
    <t>K.S.A. 25-4153, Election Campaign Finance, 1981: http://ethics.ks.gov/statsandregs/25-4153.html</t>
  </si>
  <si>
    <t>ORS 244.040 prohibits use of official position for financial gain including using the office for any unintended purposes that may convey a financial or other benefit to the holder or its family. 
ORS 244.120 also addresses conflicts of interest and how they are to be disclosed. 
ORS 244.130 notes how conflicts should be recorded.</t>
  </si>
  <si>
    <t>Missouri Revised Statutes, 1973, Chapter 610, amended 1977, 1978, 1982, 1987, 1993, 1998, 2004, http://www.moga.mo.gov/mostatutes/stathtml/61000000101.html</t>
  </si>
  <si>
    <t>Kentucky Revised Statutes, Chapter 121, Section 150, 2011 http://www.lrc.ky.gov/Statutes/statute.aspx?id=39731, accessed 31 December 2014.
Kentucky Registry of Election Finance, Contribution Limits Chart, http://kref.ky.gov/Pages/Contribution-Limits.aspx, accessed 31 December 2014.
Emily Dennis, Kentucky Registry of Election Finance, general counsel, 31 December 2014, Frankfort, Kentucky, phone interview.</t>
  </si>
  <si>
    <t>Illinois code established  the state auditor general -  to audit the use of public funds of the state, including expenditures, receipts and obligations.  
The office is appointed by a joint resolution of the Senate and the House. 
(30 ILCS 5/Art. I heading)
ARTICLE I. GENERAL PROVISIONS 
(30 ILCS 5/1-2) (from Ch. 15, par. 301-2) 
    Sec. 1-2. Purpose and construction. 
(b) This Act is intended to provide a comprehensive and thorough post audit of the obligation, expenditure, receipt and use of public funds of the State under the direction and control of the Auditor General, to the end that the government of the State of Illinois will be accountable to the General Assembly and the citizens and taxpayers, and to the end that the constitutional and statutory requirements governing state fiscal and financial operations will be enforced.
(30 ILCS 5/1-2)  (c) This Act is intended to govern the Auditor General under the control and direction of the General Assembly. Neither the enactment of this Act nor any provision contained herein shall in any way derogate from the status of the Auditor General as a legislative officer of the State under the Constitution. 
(Source: P.A. 78-884.)</t>
  </si>
  <si>
    <t>No such law exists.
Things to know when making a contribution in Iowa, Iowa Ethics and Campaign Disclosure Board, accessed April 7, 2015
http://www.iowa.gov/ethics/campaigns/making_contributions.htm</t>
  </si>
  <si>
    <t>Ohio Revised Code 101.97 A, Retirement system lobbyists and employers, conflicts of interest, 2004: http://codes.ohio.gov/orc/101.97 
 Request for proposal, U.S. small cap manager, School Employees Retirement System of Ohio, January 2015, Page 35, item 32: http://www.google.com/url?sa=t&amp;rct=j&amp;q=&amp;esrc=s&amp;source=web&amp;cd=1&amp;ved=0CCAQFjAA&amp;url=http%3A%2F%2Fohsers.org%2FDocument%2FGet%2F13565&amp;ei=oYnWVOjLB8ObyAS1woGYDw&amp;usg=AFQjCNGBeczr5B32l_-8qVz2lohDjYmelg&amp;sig2=jSnWbYVsfCT_1gV0Wc9pfw&amp;bvm=bv.85464276,d.aWw</t>
  </si>
  <si>
    <t>2015 Indiana Campaign Finance Manual, www.in.gov/soc/elections/files/2015_Campaign_Finance_Manual_Final.pdf 
Indiana Code 3-9-2, Campaign Contributions, http://statecodesfiles.justia.com/indiana/2014/title-3/article-9/chapter-2/chapter-2.pdf
Indiana Code 3-9-2-11, foreign nationals exception, http://statecodesfiles.justia.com/indiana/2014/title-3/article-9/chapter-2/chapter-2.pdf
Indiana Code 4-30-3-19, gaming industry contractors, Indiana Lottery Commission, http://statecodesfiles.justia.com/indiana/2014/title-4/article-30/chapter-3/chapter-3.pdf
Indiana Code 4-31-13-3.5, Indiana horseracing permits exception, http://statecodesfiles.justia.com/indiana/2014/title-4/article-31/chapter-13/chapter-13.pdf
Indiana Code 4-33-2-12, http://statecodesfiles.justia.com/indiana/2014/title-4/article-33/chapter-2/chapter-2.pdf
Indiana Code 4-33-10-2.1, Indiana riverboat casinos exception, http://statecodesfiles.justia.com/indiana/2014/title-4/article-33/chapter-10/chapter-10.pdf</t>
  </si>
  <si>
    <t>No such law exists. 
David Hunter, CEO of Retirement and Investment Office, interviewed by phone from Bismarck, N.D., March 25, 2015.
Kenton Onstad, state representative from Parshall, N.D., member of Employee Benefits Programs Committee and House minority leader, interviewed by phone from Parshall, March 21, 2015.
“Retirement Investment Office (sic) performance audit,” Office of State Auditor, April 30, 2010, http://www.nd.gov/rio/SIB/Publications/RIOPerfAuditFinal8-26-10.pdf, accessed March 21, 2015.
“State Investment Board governance manual,” Retirement and Investment Office, http://www.nd.gov/rio/RIO_ref/GovernanceManual/GovernanceManual.pdf, accessed March 24, 2015.
NOTE: David Hunter, CEO of the Retirement and Investment Office, was asked about placement agent rules but he was not able to verify with legal counsel by deadline.</t>
  </si>
  <si>
    <t xml:space="preserve">Idaho state law, in Section 67-702, creates the audit function under the Legislature, the result of a 1994 constitutional amendment that moved audits away from the state Controller, an executive-branch elected official, to make them more independent. The audit function is created under the auspices of the Legislative Council, which is empowered to “audit or examine any and every fund in the state treasury and any institution, association, board or other defined entity created by, or that receives an appropriation from, the legislature.” That includes all branches of state government in Idaho.
  In addition, the same section requires the audits division to “Perform an annual audit of the statewide annual financial report prepared by the state controller;” to “Perform an annual audit of federal financial assistance provided to the state; and to “Perform a management review of each executive department of state government at least once in a three (3) year period.”
 The audits division also must “provide audit services to any unit of state government or public institution that requests services, if authorized by the legislative council,” and report any “malfeasance, illegal expenditure of public funds or misappropriation of public funds or public property” to the Attorney General. It also must be the “official repository” for all audit reports of the state and political subdivisions.
 </t>
  </si>
  <si>
    <t>RCW 42.52.360, 1994: Authority of executive ethics board, 2013
http://apps.leg.wa.gov/rcw/default.aspx?cite=42.52.360
RCW 42.52.310 Legislative Ethics Board, 1994
http://apps.leg.wa.gov/rcw/default.aspx?cite=42.52.310; RCW 42.52.370
Authority of Commission on Judicial Conduct, RCW 42.52.370, 1994
http://apps.leg.wa.gov/rcw/default.aspx?cite=42.52.370</t>
  </si>
  <si>
    <t>West Virginia Code §6B-2-2 on General Powers and Duties and §6B-2-2a on Probable Cause Review Board. Complete through 2014. 6b-2-http://www.legis.state.wv.us/WVCODE/Code.cfm?chap=06b&amp;art=2#02</t>
  </si>
  <si>
    <t>An auditor is appointed by the Legislature and serves eight years and thereafter until a replacement is selected. The state constitution says, in part: It shall be the duty of the auditor to conduct post-audits of the transactions, accounts, programs and performance of all departments, offices and agencies of the State and its political subdivisions.
The auditor can be removed by the Legislature at any time for cause. The statewide auditor is created in the state constitution, Article VII, Section 10, and the power and duties further defined in Hawaii Revised Statutes, Chapter 23.</t>
  </si>
  <si>
    <t>Wis. Stats. 15.60 Creation of Government Accountability Board, (2007) http://docs.legis.wisconsin.gov/2007/related/acts/1   
Wis. Stats. 757.85 Wisconsin Judicial Commission (2013 through Act 380)
http://law.justia.com/codes/wisconsin/2013/chapter-757/section-757.85</t>
  </si>
  <si>
    <t>Wyoming Statutes Title 9, Chapter 13, GOVERNMENT ETHICS ARTICLE 1 PUBLIC OFFICIALS,MEMBERS AND EMPLOYEES ETHICS, Sections 101 – 109, 1998
http://legisweb.state.wy.us/statutes/statutes.aspx?file=titles/Title9/T9CH13.htm
Wyoming Constitution, Article 5, Section 6, Commission on judicial conduct and ethics, 2008
http://legisweb.state.wy.us/statutes/constitution.aspx?file=titles/97Title97.htm</t>
  </si>
  <si>
    <t>In law, the ethics entity/ies has an independently allocated budget.</t>
  </si>
  <si>
    <t>Courts of Record Law, 1971. Chapter 9. http://law.lis.virginia.gov/vacode/title17.1/chapter9/
"About the Judicial Inquiry and Review Commission," Virginia Judicial System, accessed 25 July 2015. http://www.courts.state.va.us/agencies/jirc/about.html 
Office of the State Inspector General law, 2011. Section 309. http://law.lis.virginia.gov/vacode/title2.2/chapter3.2/section2.2-309/
General Assembly Conflicts of Interests Act, 1987. Sections 112 and 116. http://law.lis.virginia.gov/vacode/title30/chapter13/section30-112/, http://law.lis.virginia.gov/vacode/title30/chapter13/section30-116/
Virginia Conflicts of Interest and Ethics Advisory Council law, 2014. Sections 355-356. http://law.lis.virginia.gov/vacode/title30/chapter56/section30-355/
Executive Order 2: Personnel Directive Prohibiting the Receipt of Certain Gifts; Establishment of Executive Branch Ethics Commission, Gov. Terry McAuliffe, signed 11 January 2014, revised 13 February 2015. https://governor.virginia.gov/media/3605/executive-order-2-revised-nosig.pdf</t>
  </si>
  <si>
    <t>Georgia has a Department of Audits and Accounts tasked with statewide financial and compliance audits of state government. Private sector service providers are not audited.
 The state Auditor is elected by the legislature. In case of a vacancy while the legislature is not in session, the Governor appoints a state auditor until the next legislative session, at which point the nomination and election shall be held. The auditor cannot be fired by the governor, only replaced by the legislators.</t>
  </si>
  <si>
    <t>Placement Agent, Political Contribution, and Connection Disclosure Policy. (2009) https://www.nctreasurer.com/inside-the-department/Policies/PlacementAgentPolicy-Nov-19-2013-WithForms.pdf</t>
  </si>
  <si>
    <t>Allen Gilbert, Ex. Dir. Vermont ACLU, personal interview jan.6, 2015.
Secretary of State Jim Condos, personal interview Jan. 6, 2015.
State Auditor Doug Hoffer, personal interview, Jan. 21, 2015.
Rules and Orders of the House of Representatives Jan.28, 2015.
http://legislature.vermont.gov/assets/All-House-Documents/houserules.pdf
Permanent Rules of the Vermont Senate, 2013 edition, accessed April 20, 2015
http://legislature.vermont.gov/assets/All-Senate-Documents/Senate-Rules.pdf
States Ethics Commissions, National Conference of State Legislatures, updated December 2014.
http://www.ncsl.org/research/ethics/state-ethics-commissions.aspx</t>
  </si>
  <si>
    <t>New Hampshire Statutes, Chapter 421-B “Securities”, Sections 2, 6, 2012, 2009
http://www.gencourt.state.nh.us/rsa/html/XXXVIII/421-B/421-B-mrg.htm
Kevin Moquin, New Hampshire Bureau of Securities Regulation, senior attorney, Feb. 24, 2014, Lowell, Mass., phone
Jeffrey Spill, New Hampshire Bureau of Securities Regulation, deputy director, Feb. 18, 2015, Lowell, Mass., phone
Tim Crutchfield, New Hampshire Retirement System, legal counsel, Feb. 11, 2015, Manchester, NH, phone
Investment Advisor Quarterly Report of Political Contributions, New Hampshire Retirement System Legal Compliance Department, Dec. 16, 2014</t>
  </si>
  <si>
    <t>No such law exists. 
NJ Title 17, subchapter 4: State Investment Council's Policy concerning political contributions and prohibitions on investment managers=ment business, www.state.nj.us/treasury/proposed_rules/njac_17_16_4_sub_4.pdf
Joe Perone, Treasury spokesman 6/8/15 email.</t>
  </si>
  <si>
    <t>NMSA &gt; CHAPTER 22 Public Schools &gt; ARTICLE 11 Educational Retirement &gt; 22-11-54. Disclosure of third-party marketers; penalty. (2009) 
http://public.nmcompcomm.us/nmnxtadmin/NMPublicLink.aspx?jd=22-11-54</t>
  </si>
  <si>
    <t>No such law exists. 
New York State Common Retirement Fund Placement Agent Disclosure Policies and Procedures, 2009 (updated September 2013), http://www.osc.state.ny.us/pension/pafd-policy.pdf</t>
  </si>
  <si>
    <t>Utah ethics portal, http://ethics.utah.gov/.  
Executive Branch Ethics Commission,  63A-14, Enacted by Chapter 426, 2013 General Session, http://le.utah.gov/xcode/Title63A/Chapter14/63A-14-P2.html?v=C63A-14-P2_1800010118000101.
Political Subdivisions Ethics Commission, Utah Code 11-49, Enacted by Chapter 202, 2012 General Session. http://le.utah.gov/xcode/Title11/Chapter49/11-49.html.
Judicial Conduct Commission, Utah Code 78A-11, Amended by Chapter 133, 2012 General Session. http://le.utah.gov/xcode/Title78A/Chapter11/78A-11.html?v=C78A-11_1800010118000101.
House and Senate Ethics Committees and Independent Legislative Ethics Commission, Utah Code JR6-2, http://le.utah.gov/xcode/TitleJR6/Chapter2/JR6-2.html?v=JR6-2_1800010118000101. 
Judicial Performance Evaluation Commission Act. Utah Code 78A-12, Enacted by Chapter 248, 2008 General Session, http://le.utah.gov/xcode/Title78A/Chapter12/78A-12.html?v=C78A-12_1800010118000101.</t>
  </si>
  <si>
    <t>No such law exists.
Policy Regarding Disclosure of Third Party Representation of Nebraska Investment Council Investment Managers, accessed May 15, 2015
http://www.nic.ne.gov/policy/Disclosure%20of%20Third%20Party%20Representation.pdf</t>
  </si>
  <si>
    <t>No such law exists. 
Tina Leiss, Executive Officer, Nevada Public Employees' Retirement System, Las Vegas, NV, May 1, 2015, by email
Ken Lambert, Chief Investment Officer, Peavine Capital Management, Las Vegas, NV, July 1, 2015, by phone
Karen Kimball, Administrative Services Coordinator, Nevada Public Employees Retirement System, Las Vegas, NV, July 29, 2015, by email.</t>
  </si>
  <si>
    <t xml:space="preserve">Although New York has a state elections board, it is contained within the executive branch, with all four members appointed by the governor, with approval of legislative and political leaders from the two major parties. New York does not have an independently elected secretary of state or other election official. </t>
  </si>
  <si>
    <t>Texas Constitution, Article III, Section 24a, Added Nov. 5, 1991
http://www.statutes.legis.state.tx.us/Docs/CN/htm/CN.3.htm</t>
  </si>
  <si>
    <t>Public Officers and Employees, Title 36, Chapter 25, Section 1, 1973. 
Public Officers and Employees, Title 36, Chapter 25, Section 5, 2000.
Public Officers and Employees, Title 36, Chapter 25, Section 7, 2011.
Public Officers and Employees, Title 36, Chapter 25, Section 8, 1995.
Public Officers and Employees, Title 36, Chapter 25, Section 9, 1995.
http://alisondb.legislature.state.al.us/alison/codeofalabama/1975/coatoc.htm, accessed March 8, 2015.</t>
  </si>
  <si>
    <t>MOSERS Governance Policies, 14 September 1999, Section 4-10(23), amended 2014, http://www.mosers.org/~/media/Files/Adobe_PDF/Board/MOSERS_Governance_Policy.ashx
MPERS Investment Policy, 25 September 2014, Appendix Section VII, http://www.mpers.org/files/MIDLPDF%5CInvestment%20Policy%20%28Final%29%209-25-14.pdf</t>
  </si>
  <si>
    <t>A.S. 24.60.030 (a)(2), Prohibitions Related to Conflicts of Interest and Unethical Conduct, (http://ethics.legis.state.ak.us/documents/ethics_code.pdf), accessed Feb. 14, 2015</t>
  </si>
  <si>
    <t>David Ewer, Montana Board of Investments, Executive Director, 26 February 2015, Helena, Montana, email 
Dore Schwinden, Montana Public Employee Retirement Administration, Director, 28 March 2015, Helena, Montana, email
Montana Constitution, Article VIII, http://leg.mt.gov/bills/mca/CONSTITUTION/VIII/12.htm</t>
  </si>
  <si>
    <t>No such law exists. 
Mark Shepard, Staff Coordinator, House Research Department, Minnesota House of Representatives, April 10, 2015, St. Paul, Minnesota, email interview</t>
  </si>
  <si>
    <t>Wyoming statute prohibits legislators from using state resources for personal purposes, unless an exception is allowed by law. 
A public official, public member or public employee is prohibited from using “public funds, time, personnel, facilities or equipment for his private benefit or that of another unless the use is authorized by law,” the Ethics and Disclosure Act states.
Legislators are also not allowed to use public money, time, staff, amenities and tools for political or campaign activity unless authorized by law or its use is incidental to another activity required by law and the lawmaker reimburses the additional costs.</t>
  </si>
  <si>
    <t>Tennessee Ethics Commission Act of 2006, 2006, Tenn. Code Ann. § 3-6-102
http://search.mleesmith.com/tca/03-06-0102.html
Board of Judicial Conduct law, 2012, Tenn. Code Ann. § 17-5-201 (a)
http://search.mleesmith.com/tca/17-05-0201.html
Board of Judicial Conduct Law, 2002, Tenn. Code Ann. § 17-5-301(f)
http://search.mleesmith.com/tca/17-05-0301.html</t>
  </si>
  <si>
    <t>Pat Robertson - executive director of Mississippi Public Employees' Retirement System: e-mailed answers to questions March 12, 2015 and June 8, 2015
State law Sections 75-71-102 &amp; 75-71-402 MISSISSIPPI SECURITIES ACT - (2009): www.lexisnexis.com/hottopics/mscode
Public Employees' Retirement System: www.pers.ms.gov</t>
  </si>
  <si>
    <t>Ohio's general ethics statutes apply to public procurement officials. In addition, the state procurement handbook also bars conflicts of interest. In essence, the law restricts public officials from securing public contracts for themselves, a family member, or a business associate and also prohibits public officials from having an interest in profits or benefits of a public contract entered into by the governmental agency with which the public official is connected.</t>
  </si>
  <si>
    <t>The office of the Auditors of Public Accounts (APA) is a legislative agency charged with conducting audits of every state agency at least every other year. Connecticut is the only state that has two auditors, each from one of the two major political parties, and both appointed by the General Assembly.
The law states that, "Said auditors shall audit, on a biennial basis if deemed most economical and efficient, or as frequently as they deem necessary, the books and accounts of each officer, department, commission, board and court of the state government, all institutions supported by the state and all public and quasi-public bodies, politic and corporate, created by public or special act of the General Assembly and not required to be audited or subject to reporting requirements, under the provisions of chapter 111 [the Municipal Voting Act]."</t>
  </si>
  <si>
    <t>It’s a misdemeanor for public servants authorized to “sell or lease any property, or to make any contract in his official capacity” to have a direct or indirect interest in the sale, lease or contract, according to North Dakota Century Code Section 12.1-13-03.
North Dakota Administrative Code Section 4-12-04-04(3) requires procurement officers who discover they have an actual or potential conflict of interest to file a written statement disqualifying themselves and withdraw from participation in the procurement process. The head of their agency or the state attorney general will decide what involvement, if any, they may continue to have.
Administrative Code Section 4-12-04-04 also admonishes state employees involved in procurement to “exercise caution in professional and personal activities to prevent a conflict of interest, or the appearance of conflict.” 
In defining conflicts, the law includes the employee’s relatives as removed grandparents and in-laws, groups in which the employee or relatives have financial interests, or groups in which the employee or relative is seeking employment that is dependent on the procurement contract.</t>
  </si>
  <si>
    <t>Louisiana Revised Statutes 3291. Fiscal affairs of the fund; actuarial services; audit; investment, passed 1976, amended and redesignated in 1991, effective June 25, 1991 http://www.legis.la.gov/Legis/Law.aspx?d=75342 
Louisiana Revised Statutes 3689.B. Management of funds, originally passed in 1991, rewritten in 2014
http://www.legis.la.gov/legis/law.aspx?d=75575 
Investments - Asset Allocation - Breakdown of Asset Classes with managers
(information as of March 31, 2015)
http://lasersonline.org/site.php?pageID=147 
LASERS Statement of Objectives as of March 31, 2015
http://lasersonline.org/uploads/InvPolSectionA.pdf</t>
  </si>
  <si>
    <t>No such law exists. 
Confirmed with Michael Golden, Director of External Affairs, Maryland State Retirement Agency, email response to question, 4/1/15 and 4/20/2015</t>
  </si>
  <si>
    <t>In law, members of the Legislature are prohibited from using state resources for personal purposes.
Legislators in Wisconsin are governed by the state code of ethics which is set forth in Subchapter III, Chapter 19, Wisconsin Statutes.  The essence of the code's prohibition on accepting anything of value related to one's office, which would include the value of state resources, is set forth in Wis. Stat. §19.45(2), which reads as follows, in pertinent part:
No state public official may use his or her public position or office to obtain financial gain or anything of substantial value for the private benefit of himself or herself  or his or her immediate family, or for an organization with which he or she is associated.</t>
  </si>
  <si>
    <t>Massachusetts General Laws Chapter 32, Section 23B
http://www.malegislature.gov/Laws/GeneralLaws/PartI/TitleIV/Chapter32/Section23B
Memorandum from the Commonwealth of Massachusetts | Public Employee Retirement Administration Commission
http://www.mass.gov/perac/12memos/0712.html</t>
  </si>
  <si>
    <t>No such law exists</t>
  </si>
  <si>
    <t>Colorado has a constitutionally created independent agency called the Office of the State Auditor, which has the ability "to conduct post-audits of all financial transactions and accounts kept by or for all departments, offices, agencies, and institutions of state government...and to perform related duties with respect to such political subdivisions of the state as shall be required by law.” The agency also oversees audits conducted by independent audit firms of the state’s local government bodies. 
 The State Auditor is mandated to audit all branches. The State Auditor, under the supervision of the Legislative Audit Committee, may audit "the executive budget and the budget requests of each state agency and institution" but not private companies, even if they contract with the state.
State Auditor spokesman Greg Fugate said. “We can audit all branches of government.” When it comes to private contractors, the State Auditor can’t audit the contractor directly, but can audit the state entity involved in the contracting. The State Auditor also cannot audit an state entity of which the State Auditor is a Board member, such as the Colorado Financial Housing Authority. Also, because the State Auditor is in the legislative branch it wouldn’t audit a legislative agency. Primarily the State Auditor’s office in Colorado is focused on state agencies.</t>
  </si>
  <si>
    <t>West Virginia Code 6B-2-5 prohibits any elected official, appointed official or public employee from making private use of public resources.
 6B-2-5 states (b) states that "(1) A public official or public employee may not knowingly and intentionally use his or her office or the prestige of his or her office for his or her own private gain or that of another person. Incidental use of equipment or resources available to a public official or public employee by virtue of his or her position for personal or business purposes resulting in de minimis private gain does not constitute use of public office for private gain under this subsection."</t>
  </si>
  <si>
    <t>The California State Auditor, mandated to examine branches of government and private sector service providers, is an independent entity in state law.
§8543.2.(a) of the Government Code stipulates that the State Auditor "shall be appointed by the Governor from a list of three qualified individuals nominated by the Joint Legislative Audit Committee by a vote of at least a majority of the committee membership from each house of the Legislature."</t>
  </si>
  <si>
    <t>Public Officers Law §74, subsection 2 states: "No officer or employee of a state agency, member of the legislature or legislative employee should have any interest, financial or otherwise, direct or indirect, or engage in any business or transaction or professional activity or incur any obligation of any nature, which is in substantial conflict with the proper discharge of his duties in the public interest."
 The law does not define a specific recusal mechanism.</t>
  </si>
  <si>
    <t>WAC 292-110-010 states: State employees may not use state resources for personal benefit or gain or for the benefit or gain of other individuals or outside organizations. This law applies to legislators.</t>
  </si>
  <si>
    <t>Procurement officials must recuse themselves from any matter in which they or a person associated with them stands to gain a financial benefit. The person must submit recusal in writing to the employing agency.</t>
  </si>
  <si>
    <t>Kentucky Revised Statutes Chapter 11A, Section 201, 2013; http://www.lrc.ky.gov/Statutes/statute.aspx?id=42376 
John Steffen, Kentucky Executive Branch Ethics Commission, executive director, 23 December 2014, Frankfort, Kentucky, phone interview. 
William Thielen, Kentucky Retirement Systems, executive director, 23 March 2015, Frankfort, Kentucky, phone interview.
Senate Bill 22 of 2015 Regular Session, Sens. Chris McDaniel and Damon Thayer, Kentucky State Senate, 6 January 2015; http://www.lrc.ky.gov/record/15RS/SB22.htm, accessed 21 February 2015.</t>
  </si>
  <si>
    <t>Legislators and other elected state officials commit an offense if they violate a law “relating to the public servant’s office or employment” or misuse “government property, services, personnel, or any other thing of value belonging to the government that has come into the public servant's custody or possession by virtue of the public servant's office or employment.”  Potential punishment ranges in proportion to the value of the property or assets in question, from a misdemeanor with fines to a felony with prison time.</t>
  </si>
  <si>
    <t>The Division of Legislative Audit, under the authority of the General Assembly, was created in 2005. It is tasked with covering the state’s entire public sector, except for the legislature itself (which the division works for). As specified in the law, the entities within the legislature – the House, the Senate, and the Bureau of Legislative Research – hire outside private auditing firms. 
The Division of Legislative Audit “has the authority to perform an audit of any entity of the state, political subdivision of the state, or transaction relating to public funds.” Its authority includes auditing public funds spent via private sector entities. 
---
Peer Reviewer Comment: Agree.
The Division of Legislative Audit goes back to 1953, not 2005, though the title has changed. The Legislative Joint Auditing Committee was established in 1953 with staffing to undertake audits of state governmental agencies. Its role has expanded over the years to cover political subdivisions as well—all except the legislature itself, which is audited by private concerns to avoid the conflict of having the auditors audit their bosses.</t>
  </si>
  <si>
    <t>There is no law or rule that specifically applies to legislators. The Vermont Constitution provides that “no member of the General Assembly shall, directly or indirectly, receive any fee or reward to bring forward or advocate any bill, petition, or other business to be transacted in the Legislature.” But that just outlaws bribery, not misuse of state resources.</t>
  </si>
  <si>
    <t>Tennessee’s official misconduct law bars public servants from taking advantage of their position to “obtain a benefit or to harm another, intentionally or knowingly.” The law also bans public officials from receiving “any benefit not authorized by the law.”
 The statute includes a ban on using inside information to purchase real estate that can be turned around and sold to the government. It also prohibits the use of inside information to acquire or liquidate personal property with the intent to make a profit.
 State law also says that if the Tennessee Ethics Commission discovers that a lawmaker has probable cause to believe that a member of the general assembly has committed an act constituting misuse of office for personal financial gain, then the commission "shall report its determination and findings to the ethics committee of the appropriate house of the general assembly." Tenn. Code Ann. § 3-6-207 
 The Senate Rules of Order say that "no senator shall use the senator's office either to grant or to obtain special privilege, exemption, or preferential treatment to or for him or herself." Article II, section 2(i)
 It is a violation of the ethical code of the state House of Representatives for a member to act in a way that is “an abuse of the representative’s official position including, but not limited to, placing undue influence upon any state department, agency, court or governmental subdivision.” Article II, Section 1(a)(2)</t>
  </si>
  <si>
    <t>WAC 292-110-010 Use of state resources Section 1 Statement of Stewardship, 2002; 
http://apps.leg.wa.gov/WAC/default.aspx?cite=292-110-010</t>
  </si>
  <si>
    <t>No such law exists.
Chief Superior Judge Brian Grearson personal interview Feb. 17, 2015.
Dan Barrett, staff attorney VT ACLU telephone interview Feb. 19, 2015.
Essex County State’s Attorney Vincent Illuzzi, telephone interview Feb. 20, 2015.</t>
  </si>
  <si>
    <t>The Arizona Auditor General's scope is defined broadly, giving the agency the ability to audit and investigate the state's finances.
The agency's audits cover all branches of government, state agencies, counties, universities, community college districts, and school districts, but not private sector service providers.</t>
  </si>
  <si>
    <t>With two narrow exceptions, "it is unlawful for any state agency or local public body employee...to participate directly or indirectly in a procurement when the employee knows that the employee or any member of the employee's immediate family has a financial interest in the business seeking or obtaining a contract."</t>
  </si>
  <si>
    <t>Virginia Fraud Against Taxpayers Act, 2002. Section 216.3. http://law.lis.virginia.gov/vacode/title8.01/chapter3/section8.01-216.3/
Virginia Fraud Against Taxpayers Act, 2002. Section 216.8. http://law.lis.virginia.gov/vacode/title8.01/chapter3/section8.01-216.8/
Virginia criminal law, 2008. Section112.1. http://law.lis.virginia.gov/vacode/title18.2/chapter5/section18.2-112.1/
Canons of Judicial Conduct, Court Administration, accessed 28 April 2015. http://www.courts.state.va.us/agencies/jirc/canons_of_judicial_conduct.pdf</t>
  </si>
  <si>
    <t>K.S.A. 74-4909, Powers and duties of board, 1961: http://kslegislature.org/li/b2015_16/statute/074_000_0000_chapter/074_049_0000_article/074_049_0009_section/074_049_0009_k/                                                                                               
KPERS board minutes, September 2009: http://www.kpers.org/bot/minutes/2009_boardminutes09_18_09.pdf                               
Kristen Basso, KPERS communications officer, email Feb. 25, 2015                                                                        
Statement of Investment Policy, Objectives and Guidelines (it's in PDF form, not online)       SEC Rule 206(4)-5</t>
  </si>
  <si>
    <t>Like all state employees, the state's Recusal Rules "apply to all State officers and employees and to all special State officers and employees as defined in the Conflicts of Interest Law.
 As per 52:13D-13, "State officer or employee" means any person, other than a special State officer or employee (1) holding an office or employment in a State agency, excluding an interstate agency, other than a member of the Legislature or (2) appointed as a New Jersey member to an interstate agency."
 As per 52:13D-13, "Special State officer or employee" means (1) any person holding an office or employment in a State agency, excluding an interstate agency, for which office or employment no compensation is authorized or provided by law, or no compensation other than a sum in reimbursement of expenses, whether payable per diem or per annum, is authorized or provided by law; (2) any person, not a member of the Legislature, holding a part-time elective or appointive office or employment in a State agency, excluding an interstate agency, or (3) any person appointed as a New Jersey member to an interstate agency the duties of which membership are not full-time."</t>
  </si>
  <si>
    <t>There is no conflict-of-interest policy outlined in the state’s primary set of procurement rules established by the Department of Administrative Services, nor is there a specific recusal mechanism specified in the code or in state law. However, the provision concerning conflict of interest in the state’s Code of Ethics law would come into play, as it applies to all executive branch officials, requiring that they not “participate in any matter in which they, or their spouse or dependents, have a private interest which may directly or indirectly affect or influence the performance of their duties.”</t>
  </si>
  <si>
    <t>Illinois Compiled Statutes , Pension Code, Section 1-145, 2009 http://www.ilga.gov/legislation/ilcs/ilcs5.asp?ActID=638&amp;ChapterID=9</t>
  </si>
  <si>
    <t>Indiana Administrative Code 25, 6-2-2, executive branch lobbyist registration rule, annual reports; http://www.in.gov/legislative/iac/iac_title?iact=25.
Indiana Department of Administration, executive branch lobbying, http://www.in.gov/idoa/2471.htm.
Indiana Public Retirement System, Investment Policy Statement, http://www.in.gov/inprs/files/INPRS_IPS.pdf.</t>
  </si>
  <si>
    <t xml:space="preserve">No such law exists.  
Judy Akre, director of communications, Iowa Public Employees' Retirement System, Feb. 12, 2015, email </t>
  </si>
  <si>
    <t>The Alaska Division of Legislative Audit is responsible for making sure government agencies in the executive, judicial and legislative branches are fiscally accountable to laws enacted by the Legislature. The Legislative Auditor heads the division.</t>
  </si>
  <si>
    <t>South Dakota Codified Laws, Title 16, Chapter 1A, "Commission on Judicial Qualifications," Section 2, adopted 1973, last amended 2013, http://legis.sd.gov/Statutes/Codified_Laws/DisplayStatute.aspx?Type=Statute&amp;Statute=16-1A-2.
South Dakota Codified Laws, Title 16, Chapter 1A, "Commission on Judicial Qualifications," Section 9, adopted 1973, http://legis.sd.gov/Statutes/Codified_Laws/DisplayStatute.aspx?Type=Statute&amp;Statute=16-1A-9.
South Dakota Codified Laws, Title 3, Chapter 6D, “State Civil Service,” Section 15, adopted 2012, http://legis.sd.gov/Statutes/Codified_Laws/DisplayStatute.aspx?Type=Statute&amp;Statute=3-6D-15.
South Dakota Codified Laws, Title 12, Chapter 25A, "State Ethics Commission [Repealed]," repeal effective 1979, http://legis.sd.gov/Statutes/Codified_Laws/DisplayStatute.aspx?Statute=12-25A&amp;Type=Statute&amp;SearchString=ethics*%20AND%20commission*&amp;SearchFilter=&amp;SearchOrderBy=Rank%20DESC, accessed 11 May 2015.
Legislative Rules H6-1 and S8-1, in Legislator Reference Book, http://legis.sd.gov/docs/referencematerials/legislatorreferencebook.pdf, accessed 11 May 2015.
---
Peer Reviewer Sources:
Courtney Jordan, Civil Service Commission Executive Assistant, personal interview, 21 May 2015
South Dakota Codified Laws, Title 3, Chapter 6D, Section 22 "Grievance for Retaliation Against Whistleblower," http://legis.sd.gov/Statutes/Codified_Laws/DisplayStatute.aspx?Type=Statute&amp;Statute=3-6D-22</t>
  </si>
  <si>
    <t>No such law exists. 
Idaho Code Section 59-1312, Selection of Funding Agents, 1963, last amended 1997
http://legislature.idaho.gov/idstat/Title59/T59CH13SECT59-1312.htm</t>
  </si>
  <si>
    <t>Hawaii Revised Statutes, Title 7, chapter 88, Section 120, Service charges, 1925, http://www.capitol.hawaii.gov/hrscurrent/Vol02_Ch0046-0115/HRS0088/HRS_0088-0120.htm
Investment Policy, Guidelines and Procedures, Employees' Retirement System of the State of Hawaii, 5 November 2014, http://ers.ehawaii.gov/wp-content/uploads/2012/10/ERS-Investment-Policy-Guidelines-Procedures-Manual-November-5-2014.pdf
Hawaii Administrative Rules Title 6, Chapters 20, Employees' Retirement System, Public Records and Information, 26 November 2009, http://budget.hawaii.gov/wp-content/uploads/2012/11/Chapter-20.pdf</t>
  </si>
  <si>
    <t>Commission on Judicial Conduct
http://www.judicial.state.sc.us/disccounsel/commissionJC.cfm
Commission Duties and Powers: SC Code Section 8-13-310 (1991)
http://www.scstatehouse.gov/code/t08c013.php
Attorney General: subsection 8, SC Code Section 8-13-320 (1991) 
http://www.scstatehouse.gov/code/t08c013.php
Hearings, investigations, Attorney General: subsection 8, SC Code Section 8-13-540 (1991) 
http://www.scstatehouse.gov/code/t08c013.php
Suspension and removal: SC Code Section 8-13-560(1991)
http://www.scstatehouse.gov/code/t08c013.php
Watergate: Kayla Crider and Jeffrey Milyo, "Do State Ethics Commissions Reduce Political Corruption? An Exploratory Investigation," UC Irvine Law Review, Oct. 1, 2013, p. 104
http://web.missouri.edu/~milyoj/files/State_Ethics_Commissions_and_Political_Corruption.pdf
Lost Trust: Leigh Strope, “Judge lifts state cap on contributions donated to ban video gambling,” Spartanburg Herald-Journal, August 3, 1999, p. C4</t>
  </si>
  <si>
    <t>No such law exists. 
Rule 10-045 of the rules of the Florida State Board of Administration:  DISCLOSURE OF THE USE OF PLACEMENT AGENTS , not published online, but available by request here: http://www.sbafla.com/fsb/ContactUs/tabid/813/Default.aspx
FS 215.4401 Board of Administration; public record exemptions, 2014, http://www.leg.state.fl.us/Statutes/index.cfm?App_mode=Display_Statute&amp;Search_String=&amp;URL=0200-0299/0215/Sections/0215.4401.html</t>
  </si>
  <si>
    <t>No such law exists. 
E-mail from James A. Potvin, Executive Director, Employee Retirement System, Feb. 9, 2014.</t>
  </si>
  <si>
    <t>Public Pensions and Retirement Plans, Government Code §7513.85 (Amended 2009)
http://leginfo.legislature.ca.gov/faces/codes_displaySection.xhtml?lawCode=GOV&amp;sectionNum=7513.85.</t>
  </si>
  <si>
    <t>Article 3, Section 8 of the Rhode Island Constitution, revised in 1986, can be found here:
http://webserver.rilin.state.ri.us/RiConstitution/C03.html
RI General Laws § 36-14-8, passed in 1987, can be found here:
http://webserver.rilin.state.ri.us/Statutes/TITLE36/36-14/36-14-8.HTM
Propsed Ethics Amendment and Explanation of Supreme Court Ruling, 2013
http://www.scribd.com/doc/129305707/2013-Ethics-Amendment-One-pager
Article § 8-16-1ff, courts and civil procedure, chapter 16, Commission on Judicial Tenure and Discipline, February 2015, https://www.courts.ri.gov/PublicResources/JudicialTenureandDiscipline/PDFs/JudicialTenureTitle8.pdf</t>
  </si>
  <si>
    <t>TITLE 24. GOVERNMENT - STATE 
PUBLIC EMPLOYEES' RETIREMENT SYSTEMS ARTICLE 51.PUBLIC EMPLOYEES' RETIREMENT ASSOCIATION PART 1. DEFINITIONS C.R.S. 24-51-101 (2014): http://www.lexisnexis.com/hottopics/colorado/?app=00075&amp;view=full&amp;interface=1&amp;docinfo=off&amp;searchtype=get&amp;search=C.R.S.+24-51-101
Jennifer Schreck, senior staff attorney for the Colorado Public Employees Retirement Association (PERA), in a May 1 e-mail.
Confirmed with Adam Franklin, general counsel for the Public Employee’s Retirement Association, during a March 4, 2015, phone interview.</t>
  </si>
  <si>
    <t>Connecticut General Statutes (C.G.S.), Title 3, Chap. 32, Sec. 3-13l, 2000.  http://www.cga.ct.gov/current/pub/chap_032.htm#sec_3-13l</t>
  </si>
  <si>
    <t>No such law exists.
29 Del. Code Chapter 55: State Employees' Pension Plan: http://1.usa.gov/1CkZFcH</t>
  </si>
  <si>
    <t>No such law exists.
West Virginia’s Uniform Prudent Investor Act effectively, though not technically, bars the use of placement agents by requiring state investment agents to consider a variety of factors to ensure that investments are prudent in balancing the risk against the gain in furtherance of a long-term goal, said Craig Slaughter, director of the West Virginia Investment Management Board. This is due to agency policy.</t>
  </si>
  <si>
    <t>In law, state civil servants convicted of corruption are prohibited from future state government employment.</t>
  </si>
  <si>
    <t>There is no mention of placement agents in the Wyoming Retirement System’s investment policy statement. The lobbying law does not include placement agents, either.
Some of the retirement system’s investment firms may work with placement agents, although Wyoming does not directly pay money to placement agents or directly employ those services, according to Ben Brandes, general counsel of the Wyoming Retirement System. 
The fee arrangements between Wyoming and its investment managers are directly negotiated with the manager regardless of whether the manager utilizes the services of a placement agent.</t>
  </si>
  <si>
    <t>Oregon Revised Statutes Chapter 244 - Government Ethics, Sections 244.250; 244.260; 244.010; 244.020 (1974; 2007).
https://www.oregonlegislature.gov/bills_laws/lawsstatutes/2013ors244.html
---
Peer Reviewer Source: 
ORS 1.410 to 1.480, http://courts.oregon.gov/CJFD/Pages/index.aspx).</t>
  </si>
  <si>
    <t>No such law exists. 
Corroborated by:
March 1, 2015 email interview with Judy Hall, liaison officer of the Alaska Retirement Management Board;
June 17, 2015, phone interview with Jerry Burnett, deputy commissioner, Department of Revenue</t>
  </si>
  <si>
    <t>Public Official and Employee Ethics Law, Title 65 (Public Officers), Sections 1106 (State Ethics Commission), 1998
http://www.legis.state.pa.us/cfdocs/legis/LI/consCheck.cfm?txtType=HTM&amp;ttl=65&amp;div=0&amp;chpt=11</t>
  </si>
  <si>
    <t>Wis. Stat. § 230.44.  Appeals Procedure, http://docs.legis.wisconsin.gov/statutes/statutes/230/II/44/1/c (1977)
Wisconsin Human Resources Handbook, CHAPTER 430, Employee Grievance Procedure, oser.state.wi.us/docview.asp?docid=7358
---
Peer Reviewer sources:
"State Budget Opens Door to More Patronage in Civil Service" Wisconsin Democracy Campaign, July 15, 2015, http://www.wisdc.org/pr071515.php</t>
  </si>
  <si>
    <t>No such law exists.
Virginia does not require registration of placement agents. They require disclosure from investment firms later in the process.</t>
  </si>
  <si>
    <t>Ohio Revised Code 101.34 A, Joint Legislative Ethics Committee, 2003 (last amended March 29, 2007): http://codes.ohio.gov/orc/101.34 
Ohio Revised Code 102.05, Ohio Ethics Commission Created, 1994: http://codes.ohio.gov/orc/102.05 
Supreme Court Rules for the Government of the Judiciary of Ohio, Rules 1-3, 1983 (Rule 1 last amended Feb 1, 2007; Rule 2 last amended Jan. 1, 2010; Rule 3 last amended June 22, 1998): http://www.supremecourt.ohio.gov/LegalResources/Rules/government/GOVJUD.pdf 
National Conference on State Legislatures portal to Ohio ethics setup: http://www.ncsl.org/portals/1/documents/ethics/ohio.pdf</t>
  </si>
  <si>
    <t>Wyoming State Personnel Rules, Wyoming Department of Administration and Information, Chapter 12, Online, Jan 28, 2015 http://www.wyoming.gov/loc/06012011_1/DOCS%20HR/Rules/Chapter12GrievancesAndAppealsForPermanentEmployeesCURRENT.pdf</t>
  </si>
  <si>
    <t>There is no law in the state of Washington addressing the issue of placement agents for state-run pension funds.
The Washington State Investment Board generally does not use placement agents in choosing investment firms. Nor are disclosures required of placement agents. The investment board is wary of involvement of placement agents in general, and any funds that do use their services can't pass on any added expenses to the state.</t>
  </si>
  <si>
    <t>Oklahoma Constitution, Article 29 
http://www.oklegislature.gov/ok_constitution.html
http://www.oklegal.onenet.net/okcon/XXIX.html</t>
  </si>
  <si>
    <t>Illinois Compliled Statutes (10 ILCS 5/9-8.5) Sec 9-8.5 Limitations on Campaign Contributions, July 6, 2012, http://www.ilga.gov/legislation/ilcs/ilcs4.asp?ActID=170&amp;ChapterID=3&amp;SeqStart=40900000&amp;SeqEnd=46700000 
Illinois Campaign Financing Act, Contribution Limits, accessed April 23, 2015 
http://www.elections.il.gov/Downloads/CampaignDisclosure/PDF/Contribution%20Limits.pdf</t>
  </si>
  <si>
    <t>The law dictates that the Secretary of State shall "generally supervise all elections by administering the Election Code.” That includes preparing instructions, advising and training county clerks, reporting violations. The county clerks conduct elections and the secretary of state collects that information.</t>
  </si>
  <si>
    <t>No such law exists. By policy, Vermont doesn't use placement agents, either directly or through its consulting firm, NEPC.</t>
  </si>
  <si>
    <t>North Dakota Century Code, § 27-23-02, 1975 to 1997, http://www.legis.nd.gov/cencode/t27c23.pdf.
NDCC, § 27-23-03, 1975 to 1997, http://www.legis.nd.gov/cencode/t27c23.pdf.
North Dakota Rules of the Judicial Conduct Commission, Rule 2, 1997, http://www.ndcourts.gov/court/rules/Commission/rule2.htm.
North Dakota Supreme Court Administrative Rules and Orders, § 54-3, 2007, http://www.ndcourts.gov/court/rules/Administrative/AR54.htm.
 N.D. Sup. Ct. Admin. R., § 54-2, 2007, http://www.ndcourts.gov/court/rules/Administrative/AR54.htm.
Corroborated with: Mac Schneider, Democratic state senator from Grand Forks, N.D., and minority leader, interviewed by phone from Bismarck, N.D., Feb. 11, 2015.
T.J. Jerke, “Decision prompts call for ethics group,” The Forum of Fargo-Moorhead, Page A7, Feb. 15, 2013.
“Final Bill Status Report: Sixty-Third Legislative Assembly,” North Dakota Legislature, 2013, http://www.legis.nd.gov/files/resource/63-2013/final-bill-status/2013finalbillstatus.pdf, accessed Feb. 19, 2015.</t>
  </si>
  <si>
    <t>NMSA &gt; CHAPTER 10 Public Officers and Employees &gt; ARTICLE 16 Governmental Conduct &gt; 10-16-18. Enforcement; civil penalties. (1995) 
http://public.nmcompcomm.us/nmnxtadmin/NMPublicLink.aspx?jd=10-16-18
Senate Rule 9-13-3 (dealing with alleged misconduct), accessed May 28, 2015 
http://www.nmlegis.gov/lcs/lcsdocs/handbook/Senaterules.pdf
House Rule 9-13-2 (dealing with the disciplining of a House member), accessed May 28, 2015 
http://www.nmlegis.gov/lcs/lcsdocs/handbook/Houserules.pdf
Judicial Standards Commission, NMSA 1978 34-10-1 through 34-10-4.
NMSA &gt; CHAPTER 34 Court Structure and Administration &gt; ARTICLE 10 Judicial Standards Commission &gt; 34-10-2.1. Judicial standards commission; duties; subpoena powe
http://public.nmcompcomm.us/nmnxtadmin/NMPublicLink.aspx?jd=34-10-2.1</t>
  </si>
  <si>
    <t>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t>
  </si>
  <si>
    <t>Idaho Code 67-6610A, Limitations on Contributions, 1997
http://legislature.idaho.gov/idstat/Title67/T67CH66SECT67-6610A.htm</t>
  </si>
  <si>
    <t>Executive Law Section 94, 2011, http://www.jcope.ny.gov/about/ethc/EXECUTIVE%20LAW%2094.pdf ;
New York State Constitution, Article 6, Section 22, subsection a, 1978, http://www.scjc.state.ny.us/Legal.Authorities/constitution.htm</t>
  </si>
  <si>
    <t>West Virginia Code 6C-3-1, West Virginia Public Employees. Complete through 2014. 
Grievance Board, and 6C-3-2, Powers And Duties of the Board. Complete through 2014.
http://www.legis.state.wv.us/WVCODE/Code.cfm?chap=06c&amp;art=3#03
Accessed 12 August 2015</t>
  </si>
  <si>
    <t>State Ethics Commission Membership. (2006) NC GC 138A-7.http://www.ncga.state.nc.us/gascripts/statutes/statutelookup.pl?statute=138a</t>
  </si>
  <si>
    <t>Georgia Government Transparency and Campaign Finance Act, effective January 31, 2014, O.C.G.A. § 21-5-41,
http://www.ethics.ga.gov/wp-content/uploads/2011/08/2014-B%20GA%20Govt%20Transparency%20and%20Campaign%20Finance%20Act%20effective%20Januay%2031%202014%20INCORPORATING%20HB310%20and%20SB297%20FINAL.pdf</t>
  </si>
  <si>
    <t>Title 25, Chapter 61, Sections 2, 7, 11, 12 and 17 of the Mississippi Code, The Public Records Act of 1983 
http://www.ethics.state.ms.us/ethics/ethics.nsf/PageSection/A_records_entire_pub_rec_act/$FILE/Public%20Records%20Act.htm?OpenElement#S_25_61_11
Title 25, Chapter 41, Sections 7 and 3 of the Mississippi Code, The Open Meetings Act http://www.ethics.state.ms.us/ethics/ethics.nsf/PageSection/A_meetings_meetings_law/$FILE/Open%20Meetings%20Act.htm?OpenElement
Mississippi Supreme Court, Public Records Policy; Statement of Policy Regarding Openness and Availability of Public Records; http://courts.ms.gov/publicrecords_policy.pdf</t>
  </si>
  <si>
    <t>Reduction, suspension, dismissal, demotion of employee — Right to appeal, RCW 41.06.170, 2011
http://apps.leg.wa.gov/RCW/default.aspx?cite=41.06.170
Chapter 162-08 WAC (1996) PRACTICE AND PROCEDURE: http://app.leg.wa.gov/WAC/default.aspx?cite=162-08
Websites accessed 12 August 2015</t>
  </si>
  <si>
    <t>The regulations on using state resources for personal purposes are generally applicable to all state entities in Ohio, including the governor and cabinet members.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 
 Ohio’s theft-in-office statute contains these strictures:
 “(1) The offender uses the offender's office in aid of committing the offense or permits or assents to its use in aid of committing the offense; 
 (2) The property or service involved is owned by this state, any other state, the United States, a county, a municipal corporation, a township, or any political subdivision, department, or agency of any of them, is owned by a political party, or is part of a political campaign fund.”</t>
  </si>
  <si>
    <t>State Grievance Procedure, Title 2.2, Section 3004. 1995. http://law.lis.virginia.gov/vacode/title2.2/chapter30/section2.2-3004/
State Grievance Procedure, Title 2.2, Section 3003. 1995. http://law.lis.virginia.gov/vacode/title2.2/chapter30/section2.2-3003/ 
State Grievance Procedure, Title 2.2, Section 3006. 1995. http://law.lis.virginia.gov/vacode/title2.2/chapter30/section2.2-3006/
Department of Human Resource Management law, 1995. Section 1202.1. http://law.lis.virginia.gov/vacode/title2.2/chapter12/section2.2-1202.1/</t>
  </si>
  <si>
    <t>Elizabeth Lynam, Citizens Budget Commission, Vice President, March 16, 2015, New York, phone; 
Richard Brodsky, Former Member of the New York Assembly, March 17, 2015, New York, phone; 
Report on the State Fiscal Year 2015-16 Executive Budget, Office of the State Comptroller, February 2015, http://www.osc.state.ny.us/reports/budget/2015/review_of_executive_budget_2015.pdf ; 
Spending in the Shadows: Discretionary Funding in the NYS Budget, Citizens Union, March 2015, http://www.citizensunion.org/www/cu/site/hosting/Reports/CU_SpendingInTheShadows_FY2014-16_Update_3-19-15.pdf</t>
  </si>
  <si>
    <t>21 VSA 495 Unlawful Employment Practices (1963) 
http://legislature.vermont.gov/statutes/section/21/005/00495
Justin St. james, Staff Attorney, Vermont State Employees Association personal interview Feb. 17, 2015.
Former Sen. Vincent Illuzzi, personal interview Feb.17, 2015.
Michelle Anderson, General Counsel, Department of Human Resources, email March 9, 2015.
Auditor Doug Hoffer, telephone interview Feb. 20, 2015.
VSEA Contract Collective Bargaining Agreement, accessed April 17, 2015.
http://www.vsea.org/sites/vsea.org/files/Non_Mgmt_Contract_2014_2016_v1.pdf
Human rights Commission web site. http://hrc.vermont.gov/.</t>
  </si>
  <si>
    <t>Minnesota Statutes, Chapter 13, Government Data Practices, Section 13.02, 2014 https://www.revisor.mn.gov/statutes/?id=13.02
 Minnesota Statutes, Chapter 13D, 2014, https://www.revisor.mn.gov/statutes/?id=13D
 Minnesota Statutes, Chapter 13, Section 13.90, 2014, https://www.revisor.mn.gov/statutes/?id=13.90
 Minnesota Statutes, Chapter 13, Section 13.601, 2014, https://www.revisor.mn.gov/statutes/?id=13.601
 Minnesota Open Meeting Law, Research Department, Minnesota House of Representatives, 2014, http://www.house.leg.state.mn.us/hrd/pubs/openmtg.pdf.</t>
  </si>
  <si>
    <t>106.08 Contributions; limitations on, 2014, http://www.leg.state.fl.us/Statutes/index.cfm?App_mode=Display_Statute&amp;Search_String=&amp;URL=0100-0199/0106/Sections/0106.08.html</t>
  </si>
  <si>
    <t>State Officers and Employees Grievance Procedures. Utah Code 67-19a, Amended by Chapter 249, 2010 General Session, Amended by Chapter 249, 2010 General Session, (Coordination Clause), Amended by Chapter 286, 2010 General Session, Amended by Chapter 324, 2010 General Session, http://le.utah.gov/xcode/Title67/Chapter19A/67-19a.html 
Career Service Review Office, Administration. Rule R137-1. Effective April 1, 2015,Grievance Procedure Rules. http://www.rules.utah.gov/publicat/code/r137/r137-001.htm.
Public Employees for Environmental Responsibility, Accountability Report Card Summary - Utah, 2014, Washington, D.C. http://www.peer.org/assets/docs/wbp3/ut.pdf.</t>
  </si>
  <si>
    <t>Freedom Of Information Act, 1976; Michigan Code Sections 15.231 to 15.246 
http://www.legislature.mi.gov/(S(lopsawqw4ogl1dev34disgin))/mileg.aspx?page=GetObject&amp;objectname=mcl-Act-442-of-1976
AG Opinion No. 6390, 1986 http://www.ag.state.mi.us/opinion/datafiles/1980s/op06390.htm
Open Meetings Act, 1976;  Sections 15.261 to 15.275 http://www.legislature.mi.gov/(S(03vg2yfyunc43vb3mdzdprhe))/mileg.aspx?page=getObject&amp;objectName=mcl-Act-267-of-1976
---
Peer Reviewer Sources: 
"Governor, lawmakers off limits under public records law," Detroit Free Press, Sept. 21, 2014 http://www.freep.com/story/news/local/michigan/2014/09/21/michigan-foia-law-exempts-governor-
"Bring public university boards out of the shadows," Detroit Free Press, June 10, 2015.</t>
  </si>
  <si>
    <t>The office of the New Hampshire Secretary of State oversees the election process, while the state Department of Justice — the attorney general’s office — is responsible for monitoring the polls during elections and enforcing the election laws.
The secretary of state is appointed or reappointed by the state legislature, and the attorney general is appointed or reappointed by the governor and serves a four-year term — two years longer than the governor.</t>
  </si>
  <si>
    <t>The "public records" of the Commonwealth are mentioned several times in the state Constitution:   htttp://www.malegislature.gov/Laws/Constitution  
Massachusetts Public Records Law, M.G.L. Ch. 66, section 10, 1973
http://www.malegislature.gov/Laws/GeneralLaws/PartI/TitleX/Chapter66/Section10
Legal definition of a public record; M.G.L. Ch. 4, section 7, 1973
http://www.malegislature.gov/Laws/GeneralLaws/PartI/TitleI/Chapter4/Section7
The Massachusetts Fair Information Practices Act, Ch. 66A, Section 1, 1975
http://www.malegislature.gov/Laws/GeneralLaws/PartI/TitleX/Chapter66A/Section1
The Massachusetts Open Meetings Law, M.G.L. c. 30A, §§ 18-25, 2010
http://www.mass.gov/ago/government-resources/open-meeting-law/open-meeting-law-mgl-c-30a-18-25.html
Quote from Secretary of the Commonwealth William F. Galvin on Public Records from:
A Guide to the Massachusetts Public Records Law, updated January 2013
http://www.sec.state.ma.us/pre/prepdf/guide.pdf
(All sources accessed on Jan 4, 5, 6, 2015)</t>
  </si>
  <si>
    <t>Nevada's elected secretary of state is mandated to organize and monitor state elections. The secretary of state is an official elected in statewide partisan balloting every four years.
 The secretary of state oversees state-level elections that are held every other year, in even-numbered years. In addition, any state-level special elections are organized and monitored by the secretary of state. The Elections Division within the secretary of state's office has the job of monitoring and organizing elections.</t>
  </si>
  <si>
    <t>No law exists.
Seth Hutchinson, vice president, Texas State Employees Union, telephone interview, Feb. 2, 2015.
Rick Levy, general counsel, Texas AFL-CIO, telephone interview, Feb. 2, 2015
Linda Edwards Gockel, assistant press officer, Health and Human Services Commission Communication, email, Feb. 2, 2015, information on HHSC grievance procedures.
Richard Carlson, professor of law, South Texas College of Law, Houston, Feb. 24, 2015
Mike Golden, partner, Boulette &amp; Golden, telephone interview, Feb. 23, 2015</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</si>
  <si>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</si>
  <si>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North Dakota Century Code Section 12.1-23-07 forbids public servants, including the governor and state cabinet-level officials, from using property entrusted to them in a manner they know is not authorized or in a manner that “involve a risk of loss or detriment… to the government.”
Century Code Section 39-01-03 forbids public servants from using state vehicles for personal purposes.
The definition of public servant includes any government employee and official, elected or appointed, according to Century Code Section 12.1-01-04.</t>
  </si>
  <si>
    <t>Stephen Norton, New Hampshire Center for Public Policy Studies, executive director, Feb. 3,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Jeffry Pattison, Legislative Budget Assistant, January 30, 2015, Lowell, Mass., phone
New Hampshire Statutes, Title I, Chapter 9, “Budget and appropriations; revolving funds,” Section 20
http://www.gencourt.state.nh.us/rsa/html/I/9/9-20.htm
Meeting minutes Jan. 28, 2015, New Hampshire Governor and Executive Council
http://sos.nh.gov/GC2.aspx</t>
  </si>
  <si>
    <t>Public Information Act from 1970, Annotated Code of Maryland, (13th edition October 2014), Title 4. Public Information Act  Section 4 (101), (103),4 (201a)
http://www.oag.state.md.us/opengov/Appendix_C.pdf 
MD Code, General Provisions, § 3-306, Formerly cited as MD CODE, SG, § 10-509 (Open Meetings Law) (13th edition October 2014)
§ 3-306. Minutes; tape recordings, http://www.oag.state.md.us/opengov/openmeetings/appa.pdf and xhttp://www.oag.state.md.us/Opengov/pia.htm</t>
  </si>
  <si>
    <t>The law prohibits state officers and employees from using their position for personal financial benefit. It is a felony for anyone holding a public office to take or knowingly and willfully misapply or convert to his own use, any of the state's money, goods or other chattels. The governor and cabinet members are legally considered public servants subject to the ethics laws just like the some 7,000 others covered by the law in state government.</t>
  </si>
  <si>
    <t>Richard Keevey, Princeton and Rutgers Professor, former New Jersey budget director, phone interview 2/12/15. 
Joe Perone, Treasury spokesman, 2/26/15 phone interview.
NJ Spotlight statehouse reporter John Reitmyer, 3/2/15 phone interview.</t>
  </si>
  <si>
    <t xml:space="preserve">Phone interview 1/20/15 with Michael Stewart, chief principal research analyst, Legislative Counsel Bureau.
Interview 1/19/15 with Sandi Chereb, Las Vegas Review-Journal political reporter, Carson City.          
"Governor signs Tesla bills approved by Nevada Legislature," Sean Whaley, Las Vegas Review-Journal, Sept. 11 2014  
http://www.reviewjournal.com/news/nevada-legislature/governor-signs-tesla-bills-approved-nevada-legislature    </t>
  </si>
  <si>
    <t>Tennessee Excellence, Accountability and Management (T.E.A.M) Act of 2012, 2013, § 8-30-202(9)(b)
http://search.mleesmith.com/tca/08-30-0202.html 
Tennessee Excellence, Accountability and Management (T.E.A.M) Act of 2012, 2012, Tenn. Code Ann. § 8-30-308, 308(a)
http://search.mleesmith.com/tca/08-30-0308.html 
Tennessee Excellence, Accountability and Management (T.E.A.M) Act of 2012, 2014, Tenn. Code Ann. § 8-30-318
http://search.mleesmith.com/tca/08-30-0318.html</t>
  </si>
  <si>
    <t>Maine Revised Statutes Title 1, Chapter 13, Section (s) 402, 403, 406, 408-A, 413, 1975.
 http://www.mainelegislature.org/legis/statutes/1/title1ch13sec0.html
 Maine Revised Statutes Title 4, Chapter 1, Section (s) 7, 1975.
 http://legislature.maine.gov/statutes/4/title4sec7.html
 Maine Revised Statutes Title 5, Chapter 9, Section 200-I.
 http://legislature.maine.gov/legis/statutes/5/title5sec200-I.html</t>
  </si>
  <si>
    <t>Public Officers Law Section 74 prohibits New York officials and employees from using state resources for "private business or other compensated non-governmental purposes." This applies to the governor and cabinet level officials.</t>
  </si>
  <si>
    <t xml:space="preserve">Kentucky Revised Statutes Chapter 61, Section 800, 1992, http://www.lrc.ky.gov/Statutes/statute.aspx?id=23044, 16 January 2015.
Kentucky Revised Statutes Chapter 61, Section 810, 2005, http://www.lrc.ky.gov/Statutes/statute.aspx?id=23044, 16 January 2015.
Kentucky Revised Statutes Chapter 61, Section 872, 1994, http://www.lrc.ky.gov/Statutes/statute.aspx?id=23060, 16 January 2015.
Kentucky Revised Statutes Chapter 61, Section 878, 2013, http://www.lrc.ky.gov/Statutes/statute.aspx?id=41877, 16 January 2015.
Jon Fleischaker, Dismore &amp; Shohl, partner and First Amendment attorney, Jan. 13, 2015, Louisville, phone interview.
Open Records Decision 04-ORD-037, Gregory D. Stumbo and Amye L. Bensenhaver, Kentucky Attorney General's office, 24 February 2004, ag.ky.gov/civil/orom/2004/04ORD037.doc, accessed 21 March 2015. 
Ex Parte Farley, Ky., 570 S.W.2d 617 (1978), Kentucky Supreme Court decision on Justia.com, no date, http://law.justia.com/cases/kentucky/supreme-court/1978/570-s-w-2d-617-1.html, accessed 21 March 2015. </t>
  </si>
  <si>
    <t>Gerry Oligmueller, State Budget Administrator, phone interview, April 5, 2015
Mike Calvert, Director, Legislative Fiscal Office, phone interview, April 9, 2015
Nebraska Legislature website, The Budget Process, accessed April 28, 2015; 
http://nebraskalegislature.gov/about/budget_process.php</t>
  </si>
  <si>
    <t>Louisiana Revised Statutes 44:1 Public Records and Recorders Act, passed in 1973 and amended 1973, 1979, 1980, 2001 and 2011.
 http://www.legis.la.gov/legis/Law.aspx?d=99632 
 Louisiana Revised Statutes 42:11 Public Meetings Law, passed in 1976 and amended 1999 and 2010.
 http://www.legis.la.gov/Legis/Law.aspx?d=99443</t>
  </si>
  <si>
    <t>SC Code 8-17, Article 5 (1982); State Employee Grievance Procedure
http://www.scstatehouse.gov/code/t08c017.php
SC Code 8-17-340 (B) (1982); State Employee Grievance Committee; hearings; procedures; appeals
http://www.scstatehouse.gov/code/t08c017.php</t>
  </si>
  <si>
    <t>Kansas Open Records Act, 1984, K.S.A. 45-215 through K.S.A. 45-223.          http://www.kslegislature.org/li_2014/b2013_14/statute/045_000_0000_chapter/045_002_0000_article/         
Kansas Open Meetings Act, 1977 (revised 2009). K.S.A. 75-4317 through K.S.A. 75-4320. http://www.kslegislature.org/li_2014/b2013_14/statute/075_000_0000_chapter/075_043_0000_article/
Peer Reviewer sources:
Kansas Open Meetings Act, 1977 (revised 2009). K.S.A. 75-4317 through K.S.A. 75-4320. http://www.kslegislature.org/li_2014/b2013_14/statute/075_000_0000_chapter/075_043_0000_article/</t>
  </si>
  <si>
    <t>South Dakota Codified Laws, Title 3, Chapter 6D, “State Civil Service,” Section 1, adopted 2012, http://legis.sd.gov/Statutes/Codified_Laws/DisplayStatute.aspx?Type=Statute&amp;Statute=3-6D-1.
South Dakota Codified Laws, Title 3, Chapter 6D, “State Civil Service,” Section 15, adopted 2012, http://legis.sd.gov/Statutes/Codified_Laws/DisplayStatute.aspx?Type=Statute&amp;Statute=3-6D-15.</t>
  </si>
  <si>
    <t>Indiana Open Door Law, I.C. Code 5-14-1.5 (1977); Sections 5-14-1.5-1, 5-14-1.5-2 (a), 5-14-1.5-7.
 http://www.in.gov/legislative/ic/2010/title5/ar14/ch1.5.html 
 Indiana Access to Public Records Act, I.C. Code 5-14-3-1 (1983) (amended 2012); Sections 5-14-3-2, 5-14-3-4, 5-14-3-0.
 http://www.in.gov/legislative/ic/2010/title5/ar14/ch3.html
 Handbook to Public Access Laws, Office of Public Access Counselor (July 2013 update) www.in.gov/pac/files/pac_handbook.pdf</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</si>
  <si>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t>
  </si>
  <si>
    <t>§ 36-3, first enacted in 1951, can be found here: 
http://webserver.rilin.state.ri.us/Statutes/TITLE36/36-3/INDEX.HTM
Rhode Island Personnel Rules 3.035, adopted in 1988, can be found here:
www.hr.ri.gov
Accessed 12 August 2015</t>
  </si>
  <si>
    <t>Iowa Code, Chapter 22 "Examination of Public Records (Open Records)," Code of Iowa updated as of January 2015, https://www.legis.iowa.gov/docs/code/2015/22.pdf
 Iowa Code, Chapter 21 "Official Meetings Open to Public (Open Meetings)," Code of Iowa updated as of January 2015, https://www.legis.iowa.gov/docs/code/2015/21.pdf</t>
  </si>
  <si>
    <t>Amy Carlson, Legislative Fiscal Division, Legislative Fiscal Analyst, 29 April 2015, Helena, Montana, email
Understanding State Finances and the Budgeting Process, A reference manual for legislators, 2009, http://leg.mt.gov/content/Publications/fiscal/leg_reference/Understanding_State_Finances.pdf
Budget basics, 30 January 2013, http://leg.mt.gov/css/fiscal/budget-basics.asp
Montana Code Annotated Title 17, Chapter 7, Section 1, Part 39, 1991, http://leg.mt.gov/bills/mca/17/7/17-7-139.htm</t>
  </si>
  <si>
    <t>Connecticut General Statutes (C.G.S.), Title 9, Chap. 157 (Citizens' Election Program), 2005. http://www.cga.ct.gov/current/pub/chap_157.htm#sec_9-702 
Connecticut General Statutes (C.G.S.), Title 9, Chap. 155 (Elections: Campaign Financing), 2005. http://search.cga.state.ct.us/surs/sur/htm/chap_155.htm#sec_9-610
Public Act 13-180, approved June 18, 2013, by the General Assembly.
http://www.cga.ct.gov/2013/ACT/PA/2013PA-00180-R00HB-06580-PA.htm
State Elections Enforcement Commission (SEEC) Revised Contribution &amp; Restrictions Chart 1, Revised July 2013. (Accessed often between January and May 2015) http://www.ct.gov/seec/lib/seec/publications/2013_contribution_chart_final.pdf</t>
  </si>
  <si>
    <t>Illinois Open Meetings Act, 5 ILCS 120, Jan. 1, 1995
 http://www.ilga.gov/legislation/ilcs/ilcs3.asp?ActID=84&amp;ChapterID=2
 Illinois Freedom of Information Act, 5 ILCS 140, Jan. 1, 2010
 http://www.ilga.gov/legislation/ilcs/ilcs3.asp?ActID=85&amp;ChapterID=2
 Illinois Clerks of the Courts Act, 705 ILCS 105, August 1, 1988, http://www.ilga.gov/legislation/ilcs/ilcs3.asp?ActID=1847&amp;ChapterID=50</t>
  </si>
  <si>
    <t>Laura Hipp - communications director for Senate president and lieutenant governor: emailed answer to question April 3, 2015 
Legislative Budget Office budget summary:
http://www.lbo.ms.gov/pdfs/2015_leg_ssn_sum.pdf
Legislative Budget Office appropriations bulletin:
http://www.lbo.ms.gov/pdfs/fy16_bulletin.pdf
Mississippi House of Representative legislative summary: http://billstatus.ls.state.ms.us/2015/pdf/house_weekly_summary/2015_Regular_Session_Summary.pdf</t>
  </si>
  <si>
    <t>15 Del. Code, Chapter 8010 (a), 8011, http://1.usa.gov/1uh209J, effective October 11, 1990;
15 Del. Code 8002 (17), http://1.usa.gov/1uh6TiX, effective October 11, 1990</t>
  </si>
  <si>
    <t>Civil Service Act, 1941. Article II (Civil Service Commission and Executive Director and their Powers), amended 1947. Section 201 (State Civil Service Commission), http://www.legis.state.pa.us/cfdocs/Legis/LI/uconsCheck.cfm?txtType=HTM&amp;yr=1941&amp;sessInd=0&amp;smthLwInd=0&amp;act=0286.</t>
  </si>
  <si>
    <t>Mark Haveman, Executive Director, Minnesota Center for Fiscal Excellence, 20 March 2015, St. Paul, Minnesota, phone interview 
James Nobles, Office of the Legislative Auditor, 25 March 2015, St. Paul, Minnesota email interview
David Schultz, Political Science Professor, Hamline University, 23 March 2015, St. Paul, Minnesota phone interview
Veto Power of the Governor of Minnesota, Peter S. Wattson, Senate Counsel, State of Minnesota, 12 September 1995, http://www.senate.leg.state.mn.us/departments/scr/treatise/govsveto.htm#TOC1_11
Governor’s Message, Office of Governor Mark Dayton, 28 May 2014, http://www.leg.state.mn.us/archive/vetoes/2014veto_ch293.pdf
Veto Details, Minnesota Legislature, Minnesota Legislative Reference Library, accessed 15 May 2015, http://www.leg.state.mn.us/lrl/vetoes/vetodetails.aspx
Minnesota Session Laws, General Laws, Chapter 1, 1862, https://www.revisor.mn.gov/laws/?view=session&amp;year=1862&amp;type=1</t>
  </si>
  <si>
    <t>Idaho Code 9-338, Public Records, Right to Examine, 1990 http://legislature.idaho.gov/idstat/Title9/T9CH3SECT9-338.htm
 Idaho Code 9-337 through 9-350, Idaho Public Records Law, 1990
 http://legislature.idaho.gov/idstat/Title9/T9CH3.htm
Idaho Code 67-2340, Formation of Public Policy at Open Meetings, 1974
 http://legislature.idaho.gov/idstat/Title67/T67CH23SECT67-2340.htm
Idaho Code 67-2340 through 67-2347, Idaho Open Meeting Law, 1974, http://legislature.idaho.gov/idstat/Title67/T67CH23.htm
Dalton v. Idaho Dairy Products Commission, Idaho Supreme Court (107 Idaho 6, 874 P.2nd 983), 1984
 http://www.leagle.com/decision/19841667684P2d983_11653.xml/DALTON%20v.%20IDAHO%20DAIRY%20PRODUCTS%20COM'N</t>
  </si>
  <si>
    <t>Oregon Revised Statutes Chapter 243 - Public Employee Rights and Benefits, Section 243.676 (1973).
https://www.oregonlegislature.gov/bills_laws/lawsstatutes/2013ors243.html</t>
  </si>
  <si>
    <t>Hawaii Revised Statutes, Title 8, Chapter 92, Sections 1-13, 2014, http://www.capitol.hawaii.gov/hrscurrent/Vol02_Ch0046-0115/HRS0092/HRS_0092-0001.htm
Hawaii Revised Statutes, Title 8, Chapter 92F, Sections 1-43, 2014,
http://www.capitol.hawaii.gov/hrscurrent/Vol02_Ch0046-0115/HRS0092F/HRS_0092F-0001.htm
Rules of the Hawaii Senate 2013-14
http://www.capitol.hawaii.gov/session2013/docs/2013-2014SenateRules.pdf
Rules of the Hawaii House 2013-14
http://www.capitol.hawaii.gov/session2013/docs/2013HouseRules.pdf</t>
  </si>
  <si>
    <t>Colorado Constitution Article XXVIII (Amendment 28), Section 3, Contribution Limits (2002): http://tornado.state.co.us/gov_dir/leg_dir/olls/constitution.htm#ARTICLE_XXVIII_Section_3 
Secretary of State’s website, contribution limits, accessed on April 20, 2015: http://www.sos.state.co.us/pubs/elections/CampaignFinance/limits/contributions.html#politicalCommittee 
Confirmed with Luis Toro, director of Colorado Ethics Watch, during a Jan. 19, 2015 phone interview.</t>
  </si>
  <si>
    <t>Oklahoma Personnel Act(1982), 74 O.S. 27A, Section 840-1.9
http://www.oscn.net/applications/oscn/deliverdocument.asp?lookup=Next&amp;listorder=141700&amp;dbCode=STOKST74&amp;year=
Oklahoma Administrative Code, Title 455
http://www.ok.gov/okmpc/documents/Title_455_linked.pdf</t>
  </si>
  <si>
    <t>Georgia Open Meetings Act -O.C.G.A. § 50-14-1 (2014)
Georgia Open Meetings Act - O.C.G.A. § 50-14-3 (2014)
Georiga Open Records Act - O.C.G.A. § 50-18-71 (2014)
Georgia Open Records Act - O.C.G.A. § 50-18-72 (2014)
Georgia Open Records Act - O.C.G.A. § 50-18-75 (2014), http://www.lexisnexis.com/hottopics/gacode/Default.asp
Superior Court Rule 21 (2011) has the force of law. 
http://www.georgiacourts.org/courts/superior/rules/rule_21.html
Judge Brenda S. Weaver – Vice-Chairman, Judicial Qualifications Commission – e-mail June 5, 2015 
 Coggin v. Davey (1974)
 http://supreme-court-georgia.vlex.com/vid/coggin-v-davey-20409344</t>
  </si>
  <si>
    <t xml:space="preserve">Bob Schneider, analyst for Citizens Research Council, former House Fiscal Agency staffer, phone interview, April 27, 2015
State Sen. Jack Brandenburg, Senate Finance Committee chairman, former House Appropriations Committee member, phone interview, April 28, 2015
Kurt Weiss, communications director, Department of Management, Budget and Technology, email conversations, April 20-21, 2015     </t>
  </si>
  <si>
    <t>Ohio Revised Code 124.03 A, State personnel board of review, powers and duties, 2003, (last amended July 17, 2009): http://codes.ohio.gov/orc/124.03 
SPBR home page: http://pbr.ohio.gov/Home.aspx 
Ohio Revised Code 124.34 B (for classified employees only) Reduction in pay or position, suspension, removal, 2000, (last amended Sept. 29, 2011): http://codes.ohio.gov/orc/124.34+ 
Ohio Revised Code 124.328 (for classified employees only) Layoff, displacement appeals, 1995 (last amended Sept. 29, 2005): http://codes.ohio.gov/orc/124.328
Websites accessed 12 August 2015</t>
  </si>
  <si>
    <t>Employee Appeals of Grievances and Disciplinary Action (2013) NC GS 126-34-35. http://www.ncleg.net/gascripts/Statutes/StatutesTOC.pl?Chapter=0126</t>
  </si>
  <si>
    <t>119.01 General state policy on public records, 2014, http://www.leg.state.fl.us/statutes/index.cfm?mode=View%20Statutes&amp;SubMenu=1&amp;App_mode=Display_Statute&amp;Search_String=119.01&amp;URL=0100-0199/0119/Sections/0119.01.html
119.07 Inspection and copying of records; photographing public records; fees; exemptions, 2014, http://www.leg.state.fl.us/statutes/index.cfm?mode=View%20Statutes&amp;SubMenu=1&amp;App_mode=Display_Statute&amp;Search_String=119.07&amp;URL=0100-0199/0119/Sections/0119.071.html
286.011 Public meetings and records; public inspection; criminal and civil penalties, 2014, http://www.leg.state.fl.us/Statutes/index.cfm?App_mode=Display_Statute&amp;Search_String=&amp;URL=0200-0299/0286/Sections/0286.011.html
SECTION 24. Access to public records and meetings, http://www.leg.state.fl.us/Statutes/index.cfm?Mode=Constitution&amp;Submenu=3&amp;Tab=statutes#A1S24
Executive order 11-03, 2011, http://www.flgov.com/wp-content/uploads/orders/2011/11-03-ethics_9-26.pdf
RULE 2.420. PUBLIC ACCESS TO JUDICIAL BRANCH RECORDS, http://www.flcourts.org/core/fileparse.php/255/urlt/RULE-2-420-Jan2014.pdf
THE RULES
OF THE FLORIDA HOUSE OF REPRESENTATIVES,  PART ONE—Public Records 14.1—Legislative Records, 2014-2016, http://www.myfloridahouse.gov/Sections/Documents/loaddoc.aspx?PublicationType=Reference&amp;CommitteeId=&amp;Session=2015&amp;DocumentType=The%20Rules%20Of%20The%20House%20of%20Representatives&amp;FileName=2014-2016%20House%20Rules%20-%20Edition%201.pdf
Florida Senate Rules and Manual, 2014-2016, 1.48—Legislative records; maintenance, control, destruction, disposal, fee for copies, and disposition, https://www.flsenate.gov/PublishedContent/ADMINISTRATIVEPUBLICATIONS/rules.pdf</t>
  </si>
  <si>
    <t>North Dakota Century Code, § 54-44.3-12.2, 1979 to 2009, http://www.legis.nd.gov/cencode/t54c44-3.pdf.
NDCC, § 54-57-01, 1991 to 2009, http://www.legis.nd.gov/cencode/t54c57.pdf.</t>
  </si>
  <si>
    <t>NMSA &gt; CHAPTER 10 Public Officers and Employees &gt; ARTICLE 9 Personnel &gt; 10-9-18. Appeals by employees to the board. (2009) 
http://public.nmcompcomm.us/nmnxtadmin/NMPublicLink.aspx?jd=10-9-18</t>
  </si>
  <si>
    <t>52:13D-21: State Ethics Commission; membership; powers; duties; penalties. State Ethics Commission (L.1971,c.182,s.10; amended 1999, c.440, s.102; 2003, c.160; 2004, c.24, s.1; 2004, c.25, s.1; 2005, c.382, s.1. ): http://njlaw.rutgers.edu/cgi-bin/njstats/showsect.cgi?section=52%3A13D-21&amp;actn=getsect 
19:61 Subchapter 2 (http://www.state.nj.us/ethics/statutes/ 
Advisory Committee on Judicial Conduct (1074)http://www.judiciary.state.nj.us/acjc/ 
Court Rule 2:15.1 (Adopted July 23, 1974, effective immediately; amended July 2, 1984 effective immediately; amended June 28, 1996 to be effective September 1, 1996; amended February 3, 1997 to be effective March 1, 1997): http://www.judiciary.state.nj.us/rules/r2-15.htm 
Joint Legislative Committee on Ethical Standards; membership; powers; terms; duties; penalties.
(L.1971, c.182, s.11; amended 1991, c.241, s.1; 1991, c.505; 2004, c.24, s.2; 2004, c.25, s.2; 2004, c.27, s.25; 2007, c.203, s.1; 2008, c.16, s.1.; 2008, c.99): http://law.justia.com/codes/new-jersey/2013/title-52/section-52-13d-22</t>
  </si>
  <si>
    <t>Civil Service Law, Article 2, Section 6, subsections 5-6, no date available, http://codes.lp.findlaw.com/nycode/CVS/II/A/6</t>
  </si>
  <si>
    <t>No such law exists.
The state retirement systems does not deal with placement agents and uses its own staff to secure business with the pension funds. It should be noted that these staff are qualified with certifications relevant to financial certifications. This is not the result of any official policy or law banning agents.
Policy and job descriptions require proper certifications. Retirement board members are not directly involved in investment decisions.. However, there is no statute, policy or non-law regulations regarding placement agents. Officials see no need for such because the retirement systems do not use them.</t>
  </si>
  <si>
    <t>The state’s two major retirement systems – The Employees Retirement System of Texas and the Teacher Retirement System of Texas – both have conflict of interest and reporting standards for third-party placement agents in their investment policies.
Third-party consultants working with the Employee Retirement System are required to submit a “broadly, timely and updated” disclosure statement identifying placement agencies and providing information, services and other pertinent information.
“ERS recognizes that Placement Agents work to establish dialogue and facilitate communication between private investment and investors,” says the ERS investment policy.  “However, ERS requires transparency and accountability of the roles Placement Agents play in sourcing investment opportunities for ERS.” 
Similarly, the Teacher Retirement System requires that fund managers provide a detailed description of the services to be performed by a placement agent as well as semi-annual reports including the amounts and recipients of “any political contribution or Placement Fee” and the relationship of the recipients to the placement agent or Texas elected official.
The policy states that the TRS will not make an investment if an authorized officer, in coordination with a legal adviser, determines that a questionable contact or political donation “has created an unacceptable risk to the integrity and reputation of the TRS investment program or has been made in violation of a TRS policy or applicable law.”    
One of the most extensive examinations of placements agents in Texas agents was in a July 21, 2012, investigative report in the Dallas Morning News, which detailed the activities of politically-connected Houston investment manager Alfred Jackson and his efforts to land an  investment deal with  the Teacher Retirement System.</t>
  </si>
  <si>
    <t>Title 11A Civil Service Act (1986): http://law.onecle.com/new-jersey/11a-civil-service/ 
Communications Workers of America collective bargaining agreement: http://cwa1031.org/pdf2013/cwa-contract.pdf
Websited accessed 12 August 2015</t>
  </si>
  <si>
    <t>New Hampshire Statutes, Title I, Chapter 21-G Organization of Executive Branch, Section 29, 2006
http://www.gencourt.state.nh.us/RSA/html/I/21-G/21-G-29.htm
New Hampshire Statutes, Title I, Chapter 21-G:26, 2009
http://www.gencourt.state.nh.us/rsa/html/i/21-G/21-G-mrg.htm 
New Hampshire Statutes, Title I, Chapter 14-B, “Legislative Ethics Committee”, 2009 (last revised)
http://www.gencourt.state.nh.us/rsa/html/I/14-B/14-B-mrg.htm 
Confirmed with Ann Rice, New Hampshire Department of Justice, deputy attorney general, January 22, 2015 Lowell, Mass., phone.
Confirmed with Martin Gross, New Hampshire Legislative Ethics Committee, chairman, January 14, 2015, Lowell, Mass., phone 
Robert Wilson, New Hampshire Judicial Conduct Committee, chairman, Jan. 27, 2015, Lowell, Mass., phone</t>
  </si>
  <si>
    <t>In Alabama, the office charged with auditing the books of all government and quasi-governmental groups is the Alabama Department of Examiners of Public Accounts. The office does audit all three branches. 
The department is generally charged with making sure audits are conducted on the “accounts of all persons receiving or disbursing public funds.” Specifically, state law says it must audit every state and county office, officer, bureau, board, commission, corporation, institution, department and agency at least every two years, more frequently or continually if deemed necessary. It also must prepare fiscal statements on each county every year and provide them to each county commission. 
The Examiners of Public Accounts has subpoena power to compel testimony or records needed as part of its investigations. If it finds an expenditure or contract it believes violated the law, the examiners must report that information to the Legislative Committee on Public Accounts, which oversees that office, and the governor, as well as making all audits public.</t>
  </si>
  <si>
    <t>Nebraska Accountability and Disclosure Commission; established; members; appointment; procedure. Nebraska State Law 49-14,105; effective 1976
 http://nebraskalegislature.gov/laws/statutes.php?statute=49-14,105</t>
  </si>
  <si>
    <t>Nevada Revised Statutes Chapter 281A.200, Commission on Ethics: Creation; appointment, terms and qualifications of members; prohibited activities by members; vacancies, 1985, https://www.leg.state.nv.us/NRS/NRS-281A.html#NRS281ASec200
Nevada Revised Statutes Chapter 281A.280, Commission on Ethics: Jurisdiction; statute of limitations, 1995, https://www.leg.state.nv.us/NRS/NRS-281A.html#NRS281ASec280
Constitution of the State of Nevada, Article 6, Section 21(5), Commission on Judicial Discipline, 1976
https://www.leg.state.nv.us/const/nvconst.html#Art6</t>
  </si>
  <si>
    <t>Nevada Revised Statutes Chapter 333, which governs state purchasing, states: "Any contract made with any person, firm or corporation shall be void if any member, officer or employer of any using agency taking part in the making of such contract is also an officer or employee or owner of a substantial part or interest in such firm or corporation."
The law does not mention conflicts of interest related to a business owned by an official's family member, or recusal from voting.
The state's government ethics law forbids a public officer from voting on any matter in which he or she has a "significant pecuniary interest" or might "reasonably be affected" by a "commitment in a private capacity to the interests of another person" (NRS 281A.420). The law specifies that abstention from voting is required "only in clear cases where the independence of judgment of a reasonable person" would be affected. State legislators are exempt from this section of the code.
Public employees are generally prohibited from bidding on contracts with state agencies (NRS 281A.430). However, there are exceptions, including for employees of Nevada's higher education system, and for cases where the potential sources of supply are limited and the employee is not personally involved in awarding the contract. The law also allows the state's Ethics Commission to waive enforcement of these provisions in certain cases.</t>
  </si>
  <si>
    <t xml:space="preserve"> Abuse of Public Property, Utah Code 76-8-4, Amended by Chapter 106, 1999 General Session, http://le.utah.gov/xcode/Title76/Chapter8/76-8-S402.html?v=C76-8-S402_1800010118000101</t>
  </si>
  <si>
    <t>State laws do not appear to contain explicit rules that prevent legislators from using state resources for personal purposes.
However, Section 2 of South Dakota Codified Laws, Title 3, Chapter 16, “Malfeasance, Misfeasance and Nonfeasance in Office,” appears to apply to legislators with its description of applicability to “state, county, township, or precinct officer(s).” That section says no such officer “shall keep his office, or keep any books, papers, records, or other property belonging thereto, at any place other than that prescribed by law.” Though not very explicit, it appears to be a ban on keeping state documents and other office property at locations other than an approved office, which is as near to a ban on the personal use of state property by legislators as appears to exist in state law.</t>
  </si>
  <si>
    <t>Texas Penal Code, Title 8 ( Offenses Against Public Administration), Chapter 39 (Abuse of Office), Effective Sept. 1, 1994
http://www.statutes.legis.state.tx.us/Docs/PE/htm/PE.39.htm
Texas Code of Judicial Conduct, accessed April 7, 2015  
http://www.txcourts.gov/media/514728/TXCodeOfJudicialConduct_20020822.pdf</t>
  </si>
  <si>
    <t>Montana Code Annotated, Title 2, Chapter 2, Part 1, Section 35, 1995, http://leg.mt.gov/bills/mca/2/2/2-2-135.htm
Montana Code Annotated, Title 2, Chapter 2, Part 13, Section 36, 1995, http://leg.mt.gov/bills/mca/2/2/2-2-136.htm
Constitution of Montana, Article VII, 1972, http://leg.mt.gov/bills/mca/CONSTITUTION/VII/11.htm</t>
  </si>
  <si>
    <t>Is there an audit institution or equivalent agency covering the entire state's public sector?</t>
  </si>
  <si>
    <t>Pursuant to § 36-14-4 and § 36-14-5, legislators are prohibited from using state resources for personal purposes.
§ 36-14-5 on Prohibited Activities stipulates "(d)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t>
  </si>
  <si>
    <t>S.C. Code 8-13-700 (1991)
http://www.scstatehouse.gov/code/t08c013.php</t>
  </si>
  <si>
    <t>A YES score is earned if there is an entity mandated to audit all branches of the state government, including private sector service providers, and investigate the misuse of public funds.
A MODERATE score is earned if not all government branches are covered or private sector service providers are exempt. 
A NO score is earned if no such law exists.</t>
  </si>
  <si>
    <t>Missouri Revised Statutes, 1991, Chapter 105 Section 955, amended 1994, 1995, 1996, 1997, 1999, 2010, http://www.moga.mo.gov/mostatutes/stathtml/10500009551.html
Missouri Constitution, 1945, Article 5 Section 24, amended 1976 http://www.moga.mo.gov/MoStatutes/ConstHTML/A050241.html
Supreme Court Rules, 1995, Rule 5, Section 8, revised 2001, http://www.courts.mo.gov/courts/ClerkHandbooksP2RulesOnly.nsf/c0c6ffa99df4993f86256ba50057dcb8/240f6944a4a4001d86256ca600521217?OpenDocument</t>
  </si>
  <si>
    <t>Tennessee Official Misconduct Act, 1989, Tenn. Code Ann. § 39-16-402, http://search.mleesmith.com/tca/39-16-0402.html
Rule 10: Code of Judicial Conduct, RJC 1.2, 2013, http://www.tsc.state.tn.us/rules/supreme-court/10</t>
  </si>
  <si>
    <t>Pennsylvania legislators have broad discretion in determining what is and is not part of their public office, whether vehicle costs or office incidentals. The state's Ethics Act bars all public officials and public employees from conflicts of interest, which the act defines as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The law applies to legislators.
Some legislators, for example, take advantage of state-issued vehicles, but a majority don't, instead self-reporting mileage on personal vehicles for reimbursement. Under rules set by the leadership of the House of Representatives but not codified in law, legislators using state vehicles are supposed to log and submit all business mileage, with the rest being charged to them directly. In the Senate, personal trips in a state-issued vehicle are considered "non-cash compensation."
The Morning Call found in November 2014: "In addition to covering a lawmaker's normal operating expenses such as office rents and stationery, taxpayers also foot the bill for such things as hotel rooms, meals, mileage, tolls and parking. They pay for candy, bottled water and equipment rentals, consultants' fees, funeral flowers, flags, congratulatory messages, organizational dues, student trips to the Capitol and the mailings sent to constituents' homes."
Members of the Senate may submit expenses related to their legislative duties and office expenses which are processed through the Chief Clerk’s office. They are audited for legislative purpose and compliance with the Financial Operating Rules of the Senate. 
Investigators, however, have sometimes used theft statutes in prosecutions of state officials directing state employees to do work outside the scope of their state jobs. Two sisters – one a Pennsylvania Supreme Court justice, the other a state senator – both had convictions upheld after they used state office staff to do campaign work. Even with no demonstration of a loss in productivity or service to the state, the misapplication of those employees was held to be diversion of services and thus theft. Similar theft convictions have ended the legislative careers of two former speakers of the House as well as other legislators in recent years.</t>
  </si>
  <si>
    <t>No such law exists. 
There is however a rule in the Oregon Code of Judicial Conduct (2013), Sections 2.1 Promoting Confidence in the Judiciary; 2.2 Avoiding Misuse of the Prestige of Office. 
http://www.ojd.state.or.us/Web/ojdpublications.nsf/Files/CodeJudicialConduct.pdf/$File/CodeJudicialConduct.pdf</t>
  </si>
  <si>
    <t>State of Michigan Ethics Act 1973, Michigan Code Sections 15.341 through 15.347
http://www.michigan.gov/mdcs/0,1607,7-147-6881_13592-26139--,00.html
Article 6, § 30 of the Michigan Constitution in August, 1968, http://www.legislature.mi.gov/(S(vefgobfahzjddirvts4set0g))/mileg.aspx?page=GetObject&amp;objectname=mcl-Constitution
Commission on legislative ethics. 
Act 318 of 1968, Section 15.307, http://www.legislature.mi.gov/(S(jn5njwbvkujla11yvxric4zk))/mileg.aspx?page=getObject&amp;objectName=mcl-15-307</t>
  </si>
  <si>
    <t>Minnesota Statutes, Chapter 10A, Section 10A.02, 2014, https://www.revisor.mn.gov/statutes/?id=10A.02
Frequently Asked Questions, The Minnesota Board on Judicial Standards, accessed 16 May 2015, http://www.bjs.state.mn.us/faq</t>
  </si>
  <si>
    <t>PA Constitution, Article V, Section 17(b), amended 2001
http://www.legis.state.pa.us/cfdocs/legis/LI/consCheck.cfm?txtType=HTM&amp;ttl=00&amp;div=0&amp;chpt=5
Pennsylvania Code, Chapter 33 (Code of Judicial Conduct), Subchapter A, 1973, Rule 1.3 and Rule 1.2, 1973
http://www.pacode.com/secure/data/207/chapter33/chap33toc.html</t>
  </si>
  <si>
    <t>State law Section 25-4-17 - MISSISSIPPI ETHICS COMMISSION - (1979) and Section 25-4-101 -  CONFLICT OF INTEREST; IMPROPER USE OF OFFICE - (1983): www.lexisnexis.com/hottopics/mscode
Mississippi Constitution Section 109: www.lexisnexis.com/hottopics/mscode
Mississippi Ethics Commission: www.ethics.state.ms.us/ethics/ethics.nsf/webpage/A_ethics_laws?OpenDocument</t>
  </si>
  <si>
    <t>Code of Ethics § 36-14-4, enacted in 1987, can be found here:
http://webserver.rilin.state.ri.us/Statutes/TITLE36/36-14/36-14-4.HTM
Code of Ethics § 36-14-5, enacted in 1987, can be found here:
http://webserver.rilin.state.ri.us/Statutes/TITLE36/36-14/36-14-5.HTM</t>
  </si>
  <si>
    <t>Maryland Annotated Code, Oct. 2014, General Provisions Article, Title 5, section 104 states who will enforce the ethics law. 5−104. Administration of title http://ethics.maryland.gov/download/general/Ethics%20Law.pdf</t>
  </si>
  <si>
    <t>Nevada Revised Statutes 284.065, State Personnel System, Administration, Personnel Commission: Powers and Duties, 1953
http://www.leg.state.nv.us/NRS/NRS-284.html#NRS284Sec065
Nevada Revised Statutes 284.073, State Personnel System, Administration, Employee-Management Committee: Duties, 1983
http://www.leg.state.nv.us/NRS/NRS-284.html#NRS284Sec073</t>
  </si>
  <si>
    <t>All sources accessed on Jan. 26, 2015:
The specific mandate for the Massachusetts State Ethics Commission can be found in M.G.L. 268B Section 2 and 3, amended by C. 194, Acts of 2011.
Section 2:
http://www.malegislature.gov/Laws/GeneralLaws/PartIV/TitleI/Chapter268B/Section2
Section 3:
http://www.malegislature.gov/Laws/GeneralLaws/PartIV/TitleI/Chapter268B/Section3 
Massachusetts General Laws c.211c, 1987
http://www.mass.gov/cjc/statute.pdf
Rules governing the CJC:
http://www.mass.gov/courts/case-legal-res/rules-of-court/rules-professional-conduct/judicial-conduct/
Massachusetts Constitution, Chapter III, Article I, outlining the removal process of a judge by the governor: 
https://malegislature.gov/Laws/Constitution</t>
  </si>
  <si>
    <t>Website accessed February 2015:
New Hampshire Statutes, Chapter 21-I, Section 21-I:45, “Personnel Appeals Board”, I., 1988
http://www.gencourt.state.nh.us/rsa/html/i/21-i/21-i-mrg.htm
Confirmed with Sara Willingham, New Hampshire Division of Personnel, Director of Personnel, Feb. 12, 2015, Lowell, Mass., phone 
Confirmed with Patrick Wood, New Hampshire Personnel Appeals Board, commissioner 1997-2014, attorney, Feb. 19, 2015, Lowell, Mass., phone
Confirmed with Joseph Casey, New Hampshire Personnel Appeals Board, chairman, Feb. 11, 2015, Lowell, Mass., phone</t>
  </si>
  <si>
    <t>Procurement officials must prepare a written statement describing a potential conflict of interest and deliver it to the Accountability and Disclosure Commission and their immediate supervisor, who should assign the matter to another official.
 If that doesn't happen, then the employee should take whatever action the commission recommends, according to the law.</t>
  </si>
  <si>
    <t>Louisiana Revised Statutes 42:1134E Powers, duties, and responsibilities of the board, passed 1979, effective April 1, 1980, amended 1981, 1993, 1996, 1997, 2004, 2007, 2008, 2010, 2012 and 2014.
http://www.legis.la.gov/Legis/Law.aspx?d=99239 
Judiciary Commission of Louisiana, created in 1968 by amendment to Article I of Constitution of 1921, and continued by Article V Section 25, State Constitution of 1974
http://search.lasc.org/la_judicial_entities/judiciary_commission.asp</t>
  </si>
  <si>
    <t>Nebraska Administrative Code - Title 273, Chapter 15, Employee Grievance Procedure; effective 2006; 
http://das.nebraska.gov/personnel/nerules/rules_final_with_cover.pdf
Grievance Processing, Nebraska Department of Administrative Services, accessed April 28, 2015; 
http://das.nebraska.gov/emprel/Employee_Relations_Grievance_Processing.html</t>
  </si>
  <si>
    <t>Oklahoma Constitution, Article 10, section 11 
http://www.oscn.net/applications/oscn/DeliverDocument.asp?CiteID=85055
Code of Judicial Conduct-  5 O.S. § Canon 1, Appendix 4
http://www.oscn.net/applications/OCISWeb/DeliverDocument.asp?CiteID=461647
http://www.oscn.net/applications/oscn/DeliverDocument.asp?CiteID=461647</t>
  </si>
  <si>
    <t>Maine Revised Statutes Title 1, Chapter 25, Section (s) 1001, 1008, 1975.
http://www.mainelegislature.org/legis/statutes/1/title1ch25sec0.html
Maine Revised Statutes Title 5, Chapter 1, Section 19, 1987.
http://legislature.maine.gov/statutes/5/title5sec19.html
Supreme Court Rule, Order establishing committee on judicial responsibility and disability, effective July 5, 1978, http://www.jrd.maine.gov/rules.html#order</t>
  </si>
  <si>
    <t xml:space="preserve">As part of the rules of conduct for public employees, public officers or public employees are directed to avoid actions from which they will derive economic benefits that conflict with their job duties (Montana Code Annotated title 2, chapter 2, part 1, section 21). 
However, there is nothing specific in the law that requires recusal or explains a mechanism for recusal. There is no specific reference in the statute to financial benefits to immediate family. </t>
  </si>
  <si>
    <t>All websites accessed February 2015:
Administrative Rules of Montana, Rule: 24.26.303, Grievance Procedure, http://www.mtrules.org/gateway/ruleno.asp?RN=24.26.303
Montana Code Annotated, title 2, chapter, 2, part 1, section 36, 1995, http://leg.mt.gov/bills/mca/2/2/2-2-136.htm
Montana Code Annotated, title 87, chapter 1, part 2, section 5, 1977, http://leg.mt.gov/bills/mca/87/1/87-1-205.htm
Montana Code Annotated, title 49, chapter 2, part 2, section 5, 1997, http://leg.mt.gov/bills/mca/49/2/49-2-205.htm
Montana Code Annotated, title 2, chapter 15, part 17, section 6, 1974, http://leg.mt.gov/bills/mca/2/15/2-15-1706.htm
Marjorie Thomas, Montana State Human Resources, Attorney, 26 February 2015, Helena, Montana, Telephone
Quinton Nyman, Montana Public Employees Association, Executive Director, 26 February 2015, Helena, Montana, Email</t>
  </si>
  <si>
    <t>Ohio Revised Code 102.03 D and E, Representation by present or former public official or employee prohibited, 2001 (latest amendment effective March 20, 2014): http://codes.ohio.gov/orc/102.03 
Ohio Code of Judicial Conduct, Rule 3.13, Acceptance and Reporting of Gifts, Loans, Bequests, Benefits, or Other Things of Value, 2009 (last amended Nov. 14, 2014): http://www.supremecourt.ohio.gov/LegalResources/Rules/conduct/judcond0309.pdf</t>
  </si>
  <si>
    <t>Delaware Freedom of Information Act: 29 Del. C, Chapter 100, http://delcode.delaware.gov/title29/c100/, effective January 1, 1977; 
 FOIA coordinator amendment: 29 Del. C 1003(g), Approved Aug. 1, 2012: http://1.usa.gov/1DXBgut</t>
  </si>
  <si>
    <t>North Dakota Century Code, § 12.1-23-07, 1973 to 2013, http://www.legis.nd.gov/cencode/t12-1c23.pdf.
NDCC, § 39-01-03, 1939 to 1989, http://www.legis.nd.gov/cencode/t39c01.pdf.
NDCC, § 12.1-01-04(27), 1973 to 2007, http://www.legis.nd.gov/cencode/t12-1c01.pdf.
Corroborated with: Aaron Birst, executive director of North Dakota States’ Attorneys’ Association, email, Feb. 28, 2015.</t>
  </si>
  <si>
    <t>Kentucky Revised Statutes Chapter 11A, Section 60, 2009; http://www.lrc.ky.gov/Statutes/statute.aspx?id=598 
Kentucky Revised Statutes Chapter 11A, Section 80, 2012; http://www.lrc.ky.gov/Statutes/statute.aspx?id=40157
Kentucky Revised Statutes Chapter 6, Section 651, 1996, http://www.lrc.ky.gov/Statutes/statute.aspx?id=344
Supreme Court Rule 4, 2014, https://govt.westlaw.com/kyrules/Document/N9EE05A60A91D11DA8F5EE32367A250AE?viewType=FullText&amp;originationContext=documenttoc&amp;transitionType=CategoryPageItem&amp;contextData=%28sc.Default%29
Supreme Court Rule 4, Section 20, 2014, https://govt.westlaw.com/kyrules/Document/NA28FF4E0A91D11DA8F5EE32367A250AE?viewType=FullText&amp;originationContext=documenttoc&amp;transitionType=CategoryPageItem&amp;contextData=%28sc.Default%29
John Schaaf, Kentucky Legislative Branch Ethics Commission, assistant director and general counsel, 31 December 2014, Frankfort, Kentucky, phone interview.
Jimmy Shaffer, Kentucky Judicial Conduct Commission, executive secretary, 2 February 2015, Frankfort, Kentucky, email interview. 
John Steffen, Kentucky Executive Branch Ethics Commission, executive director, 23 December 2014, Frankfort, Kentucky, phone interview.</t>
  </si>
  <si>
    <t>The Missouri Revised Statutes chapter 34 section 160 states that the commissioner of administration shall have no interest in any person, firm, or corporation making bids to the state or any of its subdivisions or departments. 
Additionally, all employees of the state are prohibited from acting favorably on any matter “specifically designed” to provide a monetary benefit to the employee and his or her spouse and dependents.
Chapter 105 section 452 of the Missouri Revised Statutes prohibit state employees from acting favorably “on any matter that is so specifically designed so as to provide a special monetary benefit” to the official or his or her spouse or children. This section requires that they recuse themselves.
However, state statutes do not provide regulations for procurement officials. The Code of State Regulations for procurement does not include additional ethics regulations for procurement officials except specifying that they may not receive gifts from contract bidders.</t>
  </si>
  <si>
    <t>Code of State Regulations, Title 1 division 20 chapter 4.1(D), January 2011, accessed 13 April 2015, http://www.sos.mo.gov/adrules/csr/current/1csr/1c20-4.pdf
Missouri Revised Statutes, 1986, Chapter 213 section 75, amended 1992, http://www.moga.mo.gov/mostatutes/stathtml/21300000751.html
Missouri Revised Statutes, 1945, Chapter 36 section 390, amended 1977, 1979, 1996, 2005, 2010, http://www.moga.mo.gov/mostatutes/stathtml/03600003901.html
Office of Administration, Division of Personnel, Missouri Merit System, https://oa.mo.gov/personnel/job-applicants/missouri-merit-system, accessedJune 2, 2015.</t>
  </si>
  <si>
    <t>Connecticut General Statutes (C.G.S.), Title 1, Chapter 14. Connecticut Freedom of Information Act, 1975. http://www.cga.ct.gov/current/pub/chap_014.htm (accessed January through April 2015)
C.G.S., Title 10a, Chap. 185b, Sec. 10a-154a, 1989.</t>
  </si>
  <si>
    <t>Colorado Open Records Act, Colorado Revised Statutes 24-72-201 to 24-72-309, 1963: https://www.sos.state.co.us/pubs/info_center/files/CORA_Act.pdf
 COLORADO SUNSHINE LAW PART 4. OPEN MEETINGS LAW, C.R.S. 24-6-401 (2014): http://www.lexisnexis.com/hottopics/colorado/?app=00075&amp;view=full&amp;interface=1&amp;docinfo=off&amp;searchtype=get&amp;search=C.R.S.+24-6-401
COUNTY OFFICERS ARTICLE 10.COUNTY OFFICERS PART 1. GENERAL PROVISIONS C.R.S. 30-10-101 (2014): http://www.lexisnexis.com/hottopics/colorado/?app=00075&amp;view=full&amp;interface=1&amp;docinfo=off&amp;searchtype=get&amp;search=C.R.S.+30-10-101
 Gleason vs. Judicial Watch, Colorado Court of Appeals, April 26, 2012: http://caselaw.findlaw.com/co-court-of-appeals/1599496.html
 “Bipartisan bill would make the state public defender’s office subject to CORA,” Jeffrey Roberts, Jan. 26, 2015: http://coloradofoic.org/bipartisan-bill-make-state-public-defenders-office-subject-cora/
 Confirmed with Steve Zansberg, a Denver-based media attorney who represents Colorado newspapers and broadcasters, and is president of the Colorado Freedom of Information Coalition, during a Jan. 26, 2015 phone interview.</t>
  </si>
  <si>
    <t>K.S.A. 25-4119a, Kansas Governmental Ethics Commission, 1974: http://www.kansas.gov/ethics/Commission/Procedural_Statutes/index.html</t>
  </si>
  <si>
    <t>Chapter V of the South Carolina Retirement System Investment Commission's Statement of Investment Objectives and Policies requires disclosure of both placement agents as well as any  "benefit [that] has been paid, given, or promised to assist the Investment Manager in obtaining investments by the RSIC, or otherwise doing business with the RSIC." It also requires that "any Placement Agent used in obtaining investment(s) by the RSIC is properly registered in accordance with current securities laws and all applicable state and federal regulations."
However, the commission "does not, by policy, in any way use placement agents to discover investment opportunities," according to Danny Varat, SCRSIC External Affairs Manager.</t>
  </si>
  <si>
    <t>Iowa Code Chapter 68B.31  "Government Ethics and Lobbying — Legislative ethics committee," Code of Iowa updated as of January 2015,
https://www.legis.iowa.gov/docs/code/2015/68B.pdf
Iowa Code Chapter 68B.32A  "Government Ethics and Lobbying — Duties of the board," Code of Iowa updated as of January 2015,
https://www.legis.iowa.gov/docs/code/2015/68B.pdf
Iowa Code Chapter 602.2104  "Judicial Branch — Procedure before commission," Code of Iowa updated as of January 2015,
https://www.legis.iowa.gov/docs/code/2015/602.pdf
Iowa Code Chapter 68B.31 "Government Ethics and Lobbying — Legislative ethics committee," Code of Iowa updated as of January 2015,
https://www.legis.iowa.gov/docs/code/2015/68b.pdf</t>
  </si>
  <si>
    <t>No such law exists. No law or policy bans the use of placement agents, or places them under any registration/disclosure obligations.</t>
  </si>
  <si>
    <t>California Constitution, Article 1, §3, (Amended 2014)
http://www.leginfo.ca.gov/.const/.article_1
California Public Records Act, Government Code §6520 et seq, (1968)
http://www.leginfo.ca.gov/cgi-bin/displaycode?section=gov&amp;group=06001-07000&amp;file=6250-6270
Legislative Open Records Act, Government Code §9070 et seq, (Amended 1975)
http://www.leginfo.ca.gov/cgi-bin/displaycode?section=gov&amp;group=09001-10000&amp;file=9070-9080
Bagley-Keene Act, Government Code §11120 et seq, (1967) 
http://www.leginfo.ca.gov/cgi-bin/displaycode?section=gov&amp;group=11001-12000&amp;file=11120-11132
Ralph M. Brown Act, Government Code §54950 et seq, (1953)
http://www.leginfo.ca.gov/cgi-bin/displaycode?section=gov&amp;group=54001-55000&amp;file=54950-54963 
California Rules of Court, Rule 10.500, 2010
http://www.courts.ca.gov/cms/rules/index.cfm?title=ten&amp;linkid=rule10_500</t>
  </si>
  <si>
    <t>All websites accessed August 2015:
Title 25, Chapter 9, Section 129 of the Mississippi Code; Statewide Personnel System; Employee appeals board; membership; terms of office; compensation. 
http://law.justia.com/codes/mississippi/2010/title-25/9/25-9-129
Mississippi State Personnel Board website, Employee Appeals Board http://www.mspb.ms.gov/employee-appeals-board.aspx
Mississippi State Personnel Board Policy and Procedures Manual, Chapter 10 http://www.spbrez.ms.gov/SPB%20Documents/SPB/policy%20proc/ppm%2010%20-%20appeals.pdf</t>
  </si>
  <si>
    <t>Indiana Code 4-2-6-4A1, defining duties, penalties issued by State Ethics Commission;
https://iga.in.gov/legislative/laws/2014/ic/titles/004/.
Indiana Code 4-2-7-2 and 3, defines duties of Inspector General;
https://iga.in.gov/legislative/laws/2014/ic/titles/004/.
Indiana Commission Judicial Qualifications, Indiana Constitution, Article 7, Section 9;
https://iga.in.gov/legislative/laws/const/. 
Indiana Commission on Judicial Qualifications, Indiana Code 33-38-13; https://iga.in.gov/legislative/laws/2014/ic/titles/033/. 
Indiana Code 2-2.2; House Enrolled Act 1002, state ethics code for House and Senate members, https://iga.in.gov/legislative/2015/bills/house/1002#document-9fc5d9f8.</t>
  </si>
  <si>
    <t>No such law exists. 
There is no restriction codified in law, but according to a policy of the State Investment Commission,  placement agents are not allowed, private investment firms are required to verify that they do not use agents. The State Investment Commission oversees the Employees' Retirement System of Rhode Island and has authority to promulgate rules and regulations under state law.</t>
  </si>
  <si>
    <t>All public servants, including procurement officials, are required to recuse themselves from cases that might present a conflict of interest. State law prohibits government officials from using their positions to obtain any financial benefits, other than their compensation, for themselves, relatives or businesses they're associated with. They cannot be a contractor or vendor to the government agency they work for.</t>
  </si>
  <si>
    <t>Illinois compiled statutes, State Employees and Officials Ethics Act, 5 ILCS 430, Sec. 20-5, August 18, 2009,  http://www.ilga.gov/legislation/ilcs/ilcs4.asp?DocName=000504300HArt%2E+20&amp;ActID=2529&amp;ChapterID=2&amp;SeqStart=2900000&amp;SeqEnd=5200000
Illinois compiled statutes, State Employees and Officials Ethics Act, 5 ILCS 430,  Sec. 20-10, August 18, 2009
http://www.ilga.gov/legislation/ilcs/ilcs4.asp?DocName=000504300HArt%2E+20&amp;ActID=2529&amp;ChapterID=2&amp;SeqStart=2900000&amp;SeqEnd=5200000
Illinois compiled statutes, State Employees and Officials Ethics Act, 5 ILCS 430, Sec. 25-5, August 18, 2009,  http://www.ilga.gov/legislation/ilcs/ilcs4.asp?DocName=000504300HArt%2E+20&amp;ActID=2529&amp;ChapterID=2&amp;SeqStart=2900000&amp;SeqEnd=5200000
Article 6 1970 Constitution of the State of Illinois, Section 15 (b)
http://www.ilga.gov/commission/lrb/con6.htm</t>
  </si>
  <si>
    <t>Under Minnesota Statute Chapter 16C, Section 16C.04, all executive branch employees who are involved in the acquisition or grants process, at any level, is subject to the code of ethics. In Subd. 2(c), the code states that an employee who has a conflict of interest or a potential conflict of interest is required to disclose the matter, and there must be a process that allows the work contract to be assigned to another employee if possible.</t>
  </si>
  <si>
    <t>All websites accessed May 2015:
Minnesota Statutes, Chapter 179A, 2014, https://www.revisor.leg.state.mn.us/statutes/?id=179A
Minnesota Statutes, Chapter 43A, Section 43A.06, 2014, https://www.revisor.leg.state.mn.us/statutes/?id=43A.06&amp;year=2014
About Us, Bureau of Mediation Services, State of Minnesota, accessed 11 May 2015, http://mn.gov/admin/bms/about/
Minnesota Statutes, Chapter 43A, Section 43A.18, 2014, https://www.revisor.mn.gov/statutes/?id=43a.18</t>
  </si>
  <si>
    <t xml:space="preserve">Noah Berger, President of the Massachusetts Budget and Policy Center, interviewed by phone on January 28, 2015.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Carolyn Ryan, Assistant Director of Policy and Research for the Pioneer Institute, interviewed by phone on January 27, 2015.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The Massachusetts Budget and Policy Center – The Governor's Budget for 2015 – website accessed 1/29/15
http://massbudget.org/report_window.php?loc=budget_monitor_gov_fy15.html
MBTA Sales Tax Trust Agreement – website accessed 1/29/15
http://www.mbta.com/uploadedFiles/Documents/Financials/SalesTaxTrustAgreement.pdf
 </t>
  </si>
  <si>
    <t>Political Reform Act of 1974, Government Code §85301 - §85303 (Amended 2000)
http://leginfo.legislature.ca.gov/faces/codes_displaySection.xhtml?lawCode=GOV&amp;sectionNum=85301.
Fair Political Practices Commission, 2015-2016 California State Contribution Limits
http://www.fppc.ca.gov/bulletin/007-Dec-2014StateContributionLimitsChart.pdf</t>
  </si>
  <si>
    <t>Idaho Code Section 18-1362, Bribery and Corrupt Practices Act, Cause of Action, 1990
http://legislature.idaho.gov/idstat/Title18/T18CH13SECT18-1362.htm
Idaho Code Section 67-1401, Duties of the Attorney General, 1885, last amended 2014
http://legislature.idaho.gov/idstat/Title67/T67CH14SECT67-1401.htm
Idaho Code Section 67-6625, Sunshine Law, Violations, 1974, last amended 2005
http://legislature.idaho.gov/idstat/Title67/T67CH66SECT67-6625.htm
House Rule 76, Committee on Ethics, Rules of the Idaho House
http://legislature.idaho.gov/house/rules.htm
Senate Rule 53, Committee on Ethics, Rules of the Idaho Senate
http://legislature.idaho.gov/senate/rules.htm
Idaho Code Section 1-2102, Duties of Judicial Council, 1967, last amended 2011
http://legislature.idaho.gov/idstat/Title1/T1CH21.htm
Idaho Code Section 1-21, Judicial Council, 1967, last amended 2011
http://legislature.idaho.gov/idstat/Title1/T1CH21.htm</t>
  </si>
  <si>
    <t>Michigan Constitution, 1963, Article XI, Subsection 5 http://www.legislature.mi.gov/(S(e0r3fwdpwkpthu5ruhpdaao2))/mileg.aspx?page=getobject&amp;objectname=mcl-Article-XI-5&amp;query=on&amp;highlight=Civil%20AND%20Service%20AND%20Commission     
Michigan Civil Service Rules, Sections 2-10 and 8-1                              
http://mi.gov/mdcs/0,4614,7-147-6877_8155---,00.html</t>
  </si>
  <si>
    <t>All sources accessed on Jan. 16, 2015:
Massachusetts Civil Service Law, Ch. 31, Sections 2, 6C, 24 and 41, 1884
https://malegislature.gov/Laws/GeneralLaws/PartI/TitleIV/Chapter31/Section2
http://malegislature.gov/Laws/GeneralLaws/PartI/TitleIV/Chapter31/Section6C
http://malegislature.gov/Laws/GeneralLaws/PartI/TitleIV/Chapter31/Section24
http://malegislature.gov/Laws/GeneralLaws/PartI/TitleIV/Chapter31/Section41
All sources accessed on Jan. 16, 2015:
Massachusetts Civil Service Law, Ch. 31, Sections 2, 6C, 24 and 41, 1884
https://malegislature.gov/Laws/GeneralLaws/PartI/TitleIV/Chapter31/Section2
http://malegislature.gov/Laws/GeneralLaws/PartI/TitleIV/Chapter31/Section6C
http://malegislature.gov/Laws/GeneralLaws/PartI/TitleIV/Chapter31/Section24
http://malegislature.gov/Laws/GeneralLaws/PartI/TitleIV/Chapter31/Section41
All sources accessed on Jan. 16, 2015:</t>
  </si>
  <si>
    <t>Ark. Code 7-6-203 (a-c, f), "Campaign Financing," 1975,
http://law.justia.com/codes/arkansas/2012/title-7/chapter-6/subchapter-2/section-7-6-203/
Act 1280 of 2015, "An Act to Amend the Ethics Laws of the State of Arkansas," Sections 5, 7, 2015; Ark. Code 7-6-203 
http://www.arkleg.state.ar.us/assembly/2015/2015R/Acts/Act1280.pdf</t>
  </si>
  <si>
    <t>Michael Dresser, Baltimore Sun reporter, telephone interview, 3/21/15; 
Benjamin Orr, executive director Maryland Center on Economic Policy, telephone interview, 3/26/15; 
"Md. panel approves O’Malley proposal for more than $200 million in budget cuts,", story on an "out of season" series of budget cut
s, approved by the Maryland Board of Public Works, Washington Post, 1/7/15,  http://www.washingtonpost.com/local/md-politics/md-panel-approves-omalley-proposal-for-more-than-200-million-in-budget-cuts/2015/01/07/6586da1a-9689-11e4-927a-4fa2638cd1b0_story.html
Hogan can't make spending switch without Assembly OK, Baltimore Sun, 5/19/15 http://www.baltimoresun.com/news/maryland/politics/bs-md-budget-dispute-20150519-story.html#page=1
Assembly session ends in acrimony over budget, Baltimore Sun, 4/14/15 http://www.baltimoresun.com/news/maryland/politics/bs-md-assembly-adjourns-20150413-story.html#page=1 describing legislators reductions to governor's proposed budget.
Hogan Rejects Pressure for School Aid, Maryland Reporter, 5/14/15 http://marylandreporter.com/2015/05/14/hogan-rejects-pressure-for-school-aid-but-surrenders-in-the-long-term/</t>
  </si>
  <si>
    <t>Governors and cabinet members are prohibited from using state resources, though not explicitly. And the Governor is beholden to an Executive Order, not a law. Pursuant to state statute  52:13D-23:, the NJ Uniform Ethics Code was created. It states: 
(e)A code of ethics for officers and employees of a State agency shall conform to the following general standards:
(3)No State officer or employee or special State officer or employee should use or attempt to use his official position to secure unwarranted privileges or advantages for himself or others.
(7)No State officer or employee or special State officer or employee should knowingly act in any way that might reasonably be expected to create an impression or suspicion among the public having knowledge of his acts that he may be engaged in conduct violative of his trust as a State officer or employee or special State officer or employee.              
In addition, the Governor must adhere to the Code of Conduct for the Governor, an executive order, adopted in 2003: "Consistent with the other provisions of this Code, the Governor shall use the information, property and funds under his or her official control in accordance with prescribed procedures and not for personal gain or benefit."</t>
  </si>
  <si>
    <t>Hawaii Revised Statutes, Title 7, Chapter 84, Section 21, State ethics commission established, 1972, http://www.capitol.hawaii.gov/hrscurrent/Vol02_Ch0046-0115/HRS0084/HRS_0084-0021.htm
Hawaii Revised Statutes, Title 7, Chapter 84, Section 31, Duties of commission, 1972, http://www.capitol.hawaii.gov/hrscurrent/Vol02_Ch0046-0115/HRS0084/HRS_0084-0031.htm</t>
  </si>
  <si>
    <t>Arkansas Freedom of Information Act, 1967, Ark. Code 25-19-102, 103 (4, 5A), 104, 105, 106
https://static.ark.org/eeuploads/ag/Arkansas-Freedom-of-Information-Act.pdf
---
Peer Reviewer Source: 
Laman et al. v. McCord, et al., 245 Ark. 401 (1968). Act 145 of 2013, regular session of the Arkansas General Assembly.</t>
  </si>
  <si>
    <t>Annotated Code of Maryland, October 2014, State Personnel and Pensions Article Title 5-203, 5-209 and 12.2-1, http://bit.ly/1DBR6J7                   
Background:
Website of office of Equal Opportunity Employment Coordinator in Maryland http://dbm.maryland.gov/eeo/Pages/EEOHome.aspx    accessed 4/15/15  
Office of Administrative Hearings website accessed 4/15/15 http://www.oah.state.md.us/</t>
  </si>
  <si>
    <t>AS 40.25.110. Public Records Open to Inspection and Copying, updated as of April 2015, http://touchngo.com/lglcntr/akstats/Statutes/Title40/Chapter25/Section110.htm;
AS 44.62.310. Government Meetings Public, updated as of April 2015, (http://touchngo.com/lglcntr/akstats/Statutes/Title44/Chapter62/Section310.htm)
Abood v. League of Women Voters of Alaska,  1987, http://law.justia.com/cases/alaska/supreme-court/1987/s-1831-1.html
Feb. 15, 2015, phone interview with media lawyer John McKay;</t>
  </si>
  <si>
    <t>Georgia Government Transparency and Campaign Finance Act (2014), § 21-5-3 (22). http://www.ethics.ga.gov/wp-content/uploads/2011/08/2014-B%20GA%20Govt%20Transparency%20and%20Campaign%20Finance%20Act%20effective%20Januay%2031%202014%20INCORPORATING%20HB310%20and%20SB297%20FINAL.pdf
Terminology Public Officer, Website of Government Transparency and Campaign Finance Commission, accessed March 3, 2015.
http://www.ethics.ga.gov/2011/04/who-is-considered-a-public-officer/
Rules of the Judicial Qualifications Commission, 2004. 
https://www.dropbox.com/s/vc8m6x4vnt8pas5/JUDICIAL%20QUALIFICATION%20COMMISSION%20-%2008_13_10.doc?dl=0</t>
  </si>
  <si>
    <t>Arizona Revised Statutes, Title 38 Article 3.1 - Public Meetings and Proceedings, 
http://www.azleg.gov/FormatDocument.asp?inDoc=/ars/38/00431-01.htm&amp;Title=38&amp;DocType=ARS
Arizona Revised Statutes, Title 39 - Public Records, Printing and Notices
http://www.azleg.state.az.us/ArizonaRevisedStatutes.asp?Title=39
Laws current as of March 30, 2015.</t>
  </si>
  <si>
    <t>Forida Statutes, Article II Section 8 (f), http://www.leg.state.fl.us/Statutes/index.cfm?Mode=Constitution&amp;Submenu=3&amp;Tab=statutes#A2S08
Florida Statures, Article V, section 12 (a), http://www.leg.state.fl.us/Statutes/index.cfm?Mode=Constitution&amp;Submenu=3&amp;Tab=statutes#A5S12</t>
  </si>
  <si>
    <t>Patrick Flood, Maine Senator and former chair (2013-14), Appropriations Committee, 13 February 2015, in person interview.
Christopher Nolan, Director, Office of Fiscal and Program Review, 13 February 2015, in person interview.
For LePage, state-funded contingency account is personal charity fund, Mario Moretto, Bangor Daily News, 1 August 2014,
https://bangordailynews.com/2014/08/01/politics/for-lepage-state-funded-contingency-account-is-personal-charity-fund/
LePage won’t sell land conservation bonds without timber harvest deal, Kevin Miller, Portland Press Herald, 17 March 2015
http://www.pressherald.com/2015/03/17/lepage-wont-sell-conservation-bonds-without-timber-harvest-deal/
LePage says he will issue voter-approved bonds if Legislature backs hospital plan, Christopher Cousins, Bangor Daily News, 15 January 2013,
http://bangordailynews.com/2013/01/15/politics/lepage-says-he-will-issue-voter-approved-bonds-if-legislature-backs-hospital-plan/?ref=inline
The Budget Process, Office of Fiscal and Program Review, accessed March 12, 2015,
https://www1.maine.gov/legis/ofpr/other_publications/budget_process/budget_process.htm
Maine budget panel reaches compromise on LePage’s rainy day proposal, $17M amendment, Christopher Cousins, Bangor Daily News, 19 March 2014,
http://bangordailynews.com/2014/03/19/politics/maine-budget-panel-reaches-compromise-on-controversial-items-in-early-morning-votes/</t>
  </si>
  <si>
    <t>Public Officials and Employees, Alabama Title 36, Chapter 12, Section 40, 2004. -- right
Public Officials and Employees, Alabama Title 36, Chapter 12, Section 41, 1940. -- mechanism
http://alisondb.legislature.state.al.us/alison/codeofalabama/1975/coatoc.htm, accessed April 6, 2015.
Public Officials and Employees, Alabama Title 36, Chapter 25a, Sections 1-11 inclusive, 2005. 
State Government, Alabama Title 41, Chapter 13, Section 1, 1945.
Courts, Alabama Title 12, Chapter 21, Section 3.1, 1998.
Health, Mental Health and Environmental Control, Alabama Title 22, Chapter 6, Section 9, 1980.
Health, Mental Health and Environmental Control, Alabama Title 22, Chapter 11A, Sections 2, 14 and 22, 1987.
Banks and Financial Institutions, Alabama Title 5, Chapter 3A, Section 11, 2013. 
Criminal Procedure, Alabama Title 15, Chapter 22, Section 53, 1975.
Revenue and Taxation, Alabama Title 40, Chapter 2A, Section 10, 2006. 
http://alisondb.legislature.state.al.us/alison/codeofalabama/1975/coatoc.htm,accessed April 6, 2015.
Senate Bill 21, Sen. Cam Ward, Feb. 4, 2015. 
http://alisondb.legislature.state.al.us/alison/searchableinstruments/2015rs/bills/SB21.htm
Auburn University et al. v. The Advertiser Company, The Supreme Court of Alabama, May 23, 2003.
http://0318a79.netsolhost.com/apa/wp-content/uploads/2011/04/Opinion.pdf
Clay C. Slagle v. Beverly Ross et al., The Supreme Court of Alabama, June 15, 2012. 
http://www.alabamapress.org/wp-content/uploads/2012/06/Slagle-v-Bd-of-Ed.pdf
Ex Parte Del Marsh et al., Writ of Mandamus, The Supreme Court of Alabama, Sept. 30, 2013.
http://caselaw.findlaw.com/al-supreme-court/1644921.html
Ex parte Alabama Educational Television Commission et al., Writ of Mandamus, The Supreme Court of Alabama, Sept. 27, 2013. http://media.al.com/spotnews/other/apt%20commission.pdf</t>
  </si>
  <si>
    <t>Louisiana State Constitution Article 10 Section 12, Appeal. Effective Sept. 11, 1982.
http://www.legis.la.gov/Legis/law.aspx?d=206303 
R.S. 42:1142. Appeals Effective April 1, 1980. Amended 1997, 1999, 2008, 2010, 2012
http://www.legis.la.gov/Legis/law.aspx?d=99242 
State Civil Service Rule 13.10 Appeals to the Commission. Enacted and effective April 1955. Amended March 1, 2001
http://www.civilservice.louisiana.gov/CSRules/Chapter13.aspx</t>
  </si>
  <si>
    <t>The governor and all executive branch officials are barred from using state resources for personal purposes under the general prohibition outlined in Chapter 21-G, concerning “Misuse of Position.” The provision states that the officials may not their “position with the state to secure privileges or advantages for himself or herself, which are not generally available to governmental employees, or to secure governmental privileges or advantages for others to which they are not otherwise entitled.”</t>
  </si>
  <si>
    <t>29 Del. C 5808, http://1.usa.gov/1BuBOrw, Approved July 26, 1994; 
29 Del. C. 1003, Approved July 23, 1990: http://1.usa.gov/1zNcyzu;
Delaware Constitution of 1897, Article IV: http://delcode.delaware.gov/constitution/constitution-05.shtml
Delaware Constitution of 1897, Article IV, Section 37: http://1.usa.gov/1IHNyy6</t>
  </si>
  <si>
    <t>Maine Statutes Title 5, Chapter 372, Section(s) 7081, 7082, 1985.
http://legislature.maine.gov/statutes/5/title5ch372sec0.html</t>
  </si>
  <si>
    <t>Jan Moller, executive director of the Louisiana Budget Project, in-person interview, Feb. 11, 2015.
John N. Kennedy, state treasurer, in-person interview, Feb. 10 and 11, 2015 
Greg Albrecht, state economist, Legislative Fiscal Office, from a dozen in-person interviews in December, January, February and on March 5, 2015
Kristy Nichols, commissioner of administration, from a dozen interviews in December, January, February and on March 5, 2015 
Panel approves Jindal plan to cover budget deficit, Mike Hasten, Daily Advertiser, Dec. 18, 2014
http://www.theadvertiser.com/story/news/local/louisiana/2014/12/18/panel-approves-jindal-plan-cover-budget-deficit/20615487/ 
Kennedy spanks Jindal for Moody’s negative outlook for Louisiana, Bayou Buzz blogger. Feb. 13, 2015.
http://www.bayoubuzz.com/buzz/item/829499-treasurer-kennedy-spanks-jindal-for-moody-s-negative-outlook-for-louisiana 
Analysis: Jindal makes mark on session with vetoes, Melinda Deslatte, Associated Press, June 29, 2014. 
Real Jindal story is surfacing, Jim Beam. American Press, Feb. 8, 2015
http://www.americanpress.com/Beam-column-2-8-15 
Revenue Estimating Conference meets to start work on projections and spending plans, WAFB-TV, Jan. 26, 2015
http://www.wafb.com/story/27938398/revenue-estimating-conference-meets-to-start-work-on-projections-and-spending-plans</t>
  </si>
  <si>
    <t>Connecticut General Statutes (C.G.S.), Title I, Chap. 10, Sec. 1-80(a), and Sec. 1-83, 1977.
http://www.cga.ct.gov/current/pub/chap_010.htm
Judicial Review Council, http://www.ct.gov/jrc/site/default.asp (accessed May 31, 2015)</t>
  </si>
  <si>
    <t xml:space="preserve">Kentucky Revised Statutes, Chapter 18A, Section 75, 2010, 
http://www.lrc.ky.gov/Statutes/statute.aspx?id=1355, accessed 15 February 2015. 
Kentucky Revised Statutes, Chapter 18A, Section 45, 2010, http://www.lrc.ky.gov/Statutes/statute.aspx?id=1348, accessed 15 February 2015. 
Kentucky Administrative Regulations Title 101, Chapter 1, Section 365, 1997, http://www.lrc.ky.gov/kar/101/001/365.htm, accessed 15 February 2015. 
Kentucky Revised Statutes Chapter 18A, Section 115, 2012, http://www.lrc.ky.gov/Statutes/statute.aspx?id=40743, accessed 16 February 2015. 
Andy Crocker, Kentucky Personnel Board, general counsel, 16 February 2015, Frankfort, Kentucky, phone interview. </t>
  </si>
  <si>
    <t>Under Nevada law, a public officer or employee can't use governmental time, property, equipment or other facility to benefit "his or her own significant personal or pecuniary interest."
 However, a limited use of governmental property for personal purposes is permissible if the public officer or employee who is responsible for such property, equipment or other facility has established a policy allowing the use, or the use is necessary as a result of emergency circumstances.
 Such use also is permissible if it does not interfere with the performance of the public officer's or employee's public duties; the cost or value related to the use is nominal; and the use does not create the appearance of impropriety.
 Further, a public officer or employee may use telephones or other means of communication if there is no special charge for that use. However, if a cost results from the authorized personal use or the agency would ordinarily charge a member of the general public for the use, the public officer or employee must reimburse the cost or pay the charge to the governmental agency.</t>
  </si>
  <si>
    <t>The governor and state cabinet-level officials are banned from using their public office to obtain financial gain beyond their salaries for themselves, members of their immediate families; or businesses with which they are associated.
 They also are banned from using or authorizing someone else to use state personnel, resources, property, or funds for personal financial gain.</t>
  </si>
  <si>
    <t xml:space="preserve">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Legislative role in the state budget process, Legislative Research Commission, no date, http://www.lrc.ky.gov/budget/process.htm accessed 25 January 2015.
General Assembly approves university projects including Commonwealth Stadium, Linda B. Blackford, Lexington Herald-Leader, 20 February 2013, http://www.kentucky.com/2013/02/20/2524214/senate-gives-approval-for-commonwealth.html accessed 25 January 2015. 
Road plan passes after both chamber compromise, Joseph Gerth and Tom Loftus, Louisville Courier-Journal, 15 April 2014, http://www.courier-journal.com/story/news/politics/ky-legislature/2014/04/15/road-plan-passes-chambers-compromise/7758075/ accessed 25 January 2015. 
Beshear signs agency bonds bill for university projects, Business Lexington staff report, Business Lexington, 21 February 2013, http://bizlex.com/2013/02/beshear-signs-agency-bonds-bill-for-university-projects/, accessed 25 March 2015.  </t>
  </si>
  <si>
    <t>Wyoming statute gives citizens the right to access government information, but the law specifically exempts the state legislature and the entire judicial branch.   
"All meetings of the governing body of an agency are public meetings, open to the public at all times, except as otherwise provided," the public meeting statute says. "No action of a governing body of an agency shall be taken except during a public meeting following notice of the meeting in accordance with this act. Action taken at a meeting not in conformity with this act is null and void and not merely voidable." 
The statute defines "agency" as "any authority, bureau, board, commission, committee, or subagency of the state, a county, a municipality or other political subdivision which is created by or pursuant to the Wyoming constitution, statute or ordinance, other than the state legislature and the judiciary."
The statute defines "meeting" as "an assembly of at least a quorum of the governing body of an agency which has been called by proper authority of the agency for the expressed purpose of discussion, deliberation, presentation of information or taking action regarding public business." Governing bodies of agencies may hold executive sessions on security threats, to consider employment or on matters concerning litigation. 
The public records act outlines the mechanism to access government information. "All public records shall be open for inspection by any person at reasonable times, during business hours of the state entity or political subdivision," the statute says. Draft legislation and communication with staff and constituents about a proposed law before it is filed is exempt from being open records.</t>
  </si>
  <si>
    <t>Working with election officials in the state’s 93 counties, the Secretary of State's Elections Division oversees election law, the conduct of elections in the state, election tabulation equipment and the state voter registration system. The Secretary of State is elected.
 The division accepts candidate filings and tabulates results for statewide, legislative, judicial retention and certain district elections. The division oversees filings for statewide initiative and referendum petitions.</t>
  </si>
  <si>
    <t>Duane Goossen, former legislator and Director of the Kansas Division of the Budget, phone interview Feb. 12, 2015                                                                                                                          
Nile Dillmore, former legislator, telephone interview Feb. 19, 2015.   
"Finance Council Approves Borrowing $675 Million," Peter Hancock, Lawrence Journal-World, June 19, 2014:  http://www2.ljworld.com/news/2014/jun/19/finance-council-oks-borrowing-675-million/                                  
Kansas Budget Primer, prepared by the Division of the Budget: http://budget.ks.gov/publications/fy2014/vol1/budget_process.pdf</t>
  </si>
  <si>
    <t>Montana Annotated Code title 2, chapter 2, part 1 section 21, prohibits all state employees or officers from using public time or resources for personal gain. It states that a public officer or public employee may not "use public time, facilities, equipment, supplies, personnel, or funds for the officer's or employee's private business purposes."
The state's employee handbook says that "state law prohibits personal use of 
state-owned vehicles."</t>
  </si>
  <si>
    <t>Jimmy Centers, communications director, Office of the Governor of Iowa, Jan. 15, 2015, telephone Interview
Holly Lyons, director, Fiscal Services Division, Iowa Legislative Services Agency, Jan. 14, 2015, telephone Interview
Budget Process in Iowa, Legislative Services Agency, Jan. 13, 2014
https://www.legis.iowa.gov/docs/resources/IowaBudgetProcess.pdf
---
Peer Reviewer sources:
Iowa Department of Management summary of budget process, accessed May 21, 2015 
http://www.dom.state.ia.us/state/budget_info/index.html 
Budget Process in Iowa, Legislative Services Agency, Jan. 13, 2014
https://www.legis.iowa.gov/docs/resources/IowaBudgetProcess.pdf</t>
  </si>
  <si>
    <t>No Missouri statute specifically prohibits the governor or cabinet members from using state resources for personal gain. Numerous statutes and a constitutional section amount to a general provision against such use.
For example, chapter 105 section 452 of the Missouri Revised Statutes states that no elected or appointed official or state or political subdivision employee shall “act or refrain from acting” in their capacity for compensation other than that paid by the state or political subdivision.
Chapter 106 section 20 of the Missouri Revised Statutes and article VII sections 1 through 3 state that elected officials may be impeached for “crime, misconduct,” “willful neglect of duty, corruption in office,” or “any offense involving moral turpitude.” Chapter 106 section 10 of the statutes and article IV section 17 give the governor the power to remove any appointed state official if it “is necessary for the betterment of the public service.”
Outside of statutes, a 1992 executive order signed by Governor John Ashcroft established a code of conduct for all executive branch employees that includes the provision, “Employees shall not use their public positions in a manner designed to create personal gain.”</t>
  </si>
  <si>
    <t>According to Montana Code Annotated  title 13, chapter 1, part 2, section 1, the secretary of state is the chief election officer of Montana and "it is the secretary of state's responsibility to obtain and maintain uniformity in the application, operation, and interpretation of the election laws."
The exception is that a Commissioner of Political Practices oversees the election and campaign practices and criminal provisions of Montana's election laws, including campaign finance law and electioneering complaints. (Montana Code Annotated, title 13, chapter 37, part 1, section 11).</t>
  </si>
  <si>
    <t>Interview: Erik Gonzalez, fiscal policy analyst, Indiana House Democrats, March 3, 2015, by phone. 
Interview: Lindsay Shipps, lobbyist, Citizens Action Coalition, March 3, 2015, by phone.
Indianapolis Star article: "Pence denies slashing domestic violence funding," Sept. 17, 2014, by Tony Cook; http://www.indystar.com/story/news/politics/2014/09/17/anti-domestic-violence-group-state-plans-slash-funding/15778137/. 
Indianapolis Star column: "Protecting children outweighs benefits of budget surplus," by Senate Minority Leader Tim Lanane, R-Anderson, Dec. 9, 2014;
http://www.indystar.com/story/opinion/readers/2014/12/09/protecting-indianas-children-outweighs-benefit-budget-surplus/20158813/. 
Indianapolis Star column, "State budget cuts hurting Hoosiers," by Rep. Greg Porter, D-Indianapolis, Sept. 14, 2014; http://www.indystar.com/story/opinion/readers/2014/09/14/state-budget-cuts-hurting-hoosiers/15536175/.
Indiana Code 4-9.1-1-7, State Board of Accounts, transfer of money; https://iga.in.gov/legislative/laws/2014/ic/titles/004/.</t>
  </si>
  <si>
    <t>Mississippi Code 25-1-79 prohibits state officials from using state-owned vehicles for any reason other than official state business. "Further, it shall be unlawful for any such officer or employee to be paid or to receive any sums whatsoever for travel expense until the expenses for which payment is made, and each item thereof, have been actually incurred by such officer or employee, and then only upon the presentation of an itemized expense account which shall be approved in writing by the head of the department, agency or institution on whose behalf such travel is performed" (25-1-79).
Additionally, the Mississippi Constitution states that “No law granting a donation or gratuity in favor of any person or object shall be enacted except by the concurrence of two-thirds of the members elect of each branch of the Legislature, nor by any vote for a sectarian purpose or use” (Article 4, Section 66).
The Mississippi Code 25-4-199 states that "No elected or appointed official shall derive any pecuniary benefit, directly or indirectly, as a result of such elected or appointed official's duties."
The Mississippi State Personnel Board, which is designed "to assure that employees are free from coercion for partisan or political purposes and to prohibit employees from using their official authority for the purpose of interfering with or affecting the result of an election or a nomination for office," does not oversee the governor or cabinet-level "at-will" officials.</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</si>
  <si>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Inspector General, 2013 audit report, Governor's Office of Management and Budget, http://www.auditor.illinois.gov/Audit-Reports/Compliance-Agency-List/GOMB/FY13-GOMB-Comp-Full.pdf
Governor's Budget Cuts Include Reducing and Eliminating Statutory Transfers, Institute for Illinois Fiscal Sustainability at the Civic Federation, April 30, 2015 http://www.civicfed.org/civic-federation/blog/governors-budget-cuts-include-reducing-and-eliminating-statutory-transfers</t>
  </si>
  <si>
    <t>Laws regarding the use of state resources for personal purposes within the executive branch of the state are listed in Minnesota Statues, Chapter 43A, Section 43.A.38. That Statute states that any executive branch state employee cannot use “state time, supplies or state-owned or leased property and equipment for the employee's private interests or any other use not in the interest of the state, except as provided by law.”
"Executive branch" means heads of all agencies of state government, elective or appointive, established by statute or Constitution and all employees of those agency heads who have within their particular field of responsibility statewide jurisdiction and who are not within the legislative or judicial branches of government. The executive branch also includes employees of the Iron Range Resources and Rehabilitation Board. The executive branch does not include agencies with jurisdiction in specifically defined geographical areas, such as regions, counties, cities, towns, municipalities, or school districts, the University of Minnesota, the Public Employees Retirement Association, the Minnesota State Retirement System, the Teachers Retirement Association, the Minnesota Historical Society, and all of their employees, and any other entity which is incorporated, even though it receives state funds.</t>
  </si>
  <si>
    <t>Article IV, section 14 of the Missouri Constitution states that the Secretary of State, an elected official, is to be responsible for certain duties in relation to elections. Those duties under statute include administration and enforcement of the Help America Vote Act of 2002 and receipt of any complaints of alleged violations of that act.
The Secretary of State's further duties as chief election officer are described in the Code of State Regulations, title 15 division 3, chapter 1, section E. The section describes the office's administrative duties related to elections, but no enforcement or monitoring duties.</t>
  </si>
  <si>
    <t xml:space="preserve"> The Michigan Ethics Act states that "a public officer or employee shall use personnel resources, property, and funds under the officer or employee's official care and control judiciously and solely in accordance with prescribed constitutional, statutory, and regulatory procedures and not for personal gain or benefit." All of the employees in the Governor's Office are political appointees -- at-will employees -- and in each department the five highest-ranking officials are also not civil servants. However, the Ethics Act provisions apply to all state classified employees, meaning at-will employees are included.</t>
  </si>
  <si>
    <t>Colorado constitution, Article XXIX, Ethics in Government, Section 5. Independent ethics commission, Amendment 41, 2006, (1): http://tornado.state.co.us/gov_dir/leg_dir/olls/constitution.htm#ARTICLE_XXIX_Section_5
 Colorado Independent Ethics Commission, annual report, 2014, background, accessed April 27, 2015: https://www.colorado.gov/pacific/iec/annual-report-2014
Independent Ethics Commission, FAQ9, The EIC’s Jurisdiction: https://www.colorado.gov/pacific/iec/faq-9-iecs-jurisdiction
Confirmed with Amy DeVan, executive director of the Colorado Independent Ethics Commission, during a Jan. 27, 2015 phone interview.</t>
  </si>
  <si>
    <t>Title 16 Chapter 6 Article 1 - 905, Contribution limitations; civil penalty; complaint; reductions, http://www.azleg.state.az.us/FormatDocument.asp?inDoc=/ars/16/00905.htm&amp;Title=16&amp;DocType=ARS 
Title 16 Chapter 6 Article 2 - 941, Limits on spending and contributions for political campaigns, http://www.azleg.state.az.us/FormatDocument.asp?inDoc=/ars/16/00941.htm&amp;Title=16&amp;DocType=ARS
Laws current as of March 30, 2015.</t>
  </si>
  <si>
    <t xml:space="preserve">K.S.A. 75-3746, Director of personnel services, 1953: http://www.kslegislature.org/li_2012/b2011_12/statute/075_000_0000_chapter/075_037_0000_article/075_037_0046_section/075_037_0046_k/
K.S.A. 75-2929c, Civil Service board transfer of powers, 1978 (replacing older body): http://www.kslegislature.org/li_2014/b2013_14/statute/075_000_0000_chapter/075_029_0000_article/075_029_0029c_section/075_029_0029c_k/         
"Gov. Brownback signs bill overhauling civil service system" by the Associated Press, May 14, 2015: http://cjonline.com/news/2015-05-14/gov-sam-brownback-signs-bill-overhauling-civil-service-system
"Labor Unions Troubled By Brownback's Policy Chan
ges," Peter Hancock, Lawrence Journal-World, Feb. 14, 2015: http://www2.ljworld.com/news/2015/feb/14/labor-unions-troubled-brownbacks-policy-changes/                                                                                                                   
"Committee Mulls Dismantling Civil Service Act,"  Andy Marso, Topeka Capital-Journal, Feb. 20, 2015: http://cjonline.com/news/2013-02-20/committee-mulls-dismantling-civil-service-act
Rebecca Proctor, interim director of Kansas Organization of State Employees, telephone interview March 6, 2015                                                                        </t>
  </si>
  <si>
    <t>A.S. 15.13.070, Limitations On Amount of Political Contributions, 2014, (http://www.legis.state.ak.us/basis/statutes.asp?title=15#15.13.070); 
Jan. 30, 2015, Alaska Public Offices Commission, "FAQ on Contribution Limits" (http://doa.alaska.gov/apoc/faqs/faq-contribution-limits.html)</t>
  </si>
  <si>
    <t>The Conflicts of Interest Act of 1968 states that a public official must abstain from decisions where there is a conflict, but the conflict "must be of such substance as to induce action on his or her part to promote the contract for his or her own personal benefit." 
The State Ethics Act of 1973 is also rather nonspecific, stating that “a public officer or employee shall not participate in the negotiation or execution of contracts …relating to a business entity in which the public officer or employee has a financial or personal interest.”</t>
  </si>
  <si>
    <t>The governor and cabinet-level officials are subject to the same requirements as other state employees under the Massachusetts conflict-of-interest law.   That law prohibits public employees from knowingly or with reason to know:
soliciting, receiving or attempting to secure anything of substantial value or an unwarranted privileges (except when otherwise authorized by specific statutes or regulations) for or because of their official position
-acting in a manner which would cause a reasonable person to conclude that any person can improperly influence or unduly enjoy favor in the performance of his or her official duties, that he or she is likely to act or fail to act as a result of kinship, rank, position or undue influence
-present a false or fraudulent claim to his or her employer for any payment or benefit of substantial value
In the language of the laws and how they are applied, unwarranted privileges, things of substantial value and fraudulent or false claims are applied to public employees and officials who use state funds for personal expenses or state time and resources for reasons other than their duties.</t>
  </si>
  <si>
    <t>The state's Conflict of Interest Law prohibits public and private parties from attempting to bribe, influence, offer gifts or otherwise influence the awarding of state and municipal contracts.
According to the Conflict of Interest Law 268A, Section 6A, "Any public official, as defined by section l of chapter two hundred and sixty-eight B, who in the discharge of his official duties would be required knowingly to take an action which would substantially affect such official's financial interests, unless the effect on such an official is no greater than the effect on the general public, shall file a written description of the required action and the potential conflict of interest with the state ethics commission established by said chapter two hundred and sixty-eight B."
While there is no specific stipulation requiring state and municipal workers from recusing themselves if there appears to be a conflict, most civil servants generally will recuse themselves from participating in unethical situations, said Natasha M. Bizanos, senior counsel with the Massachusetts Inspector General's Office. While procurement officials are not specifically mentioned in the COI law, they are considered public employees and as such, are subject to the provisions under the COI law. 
Several governors have also issued executive orders designed to protect the state's procurement process from corruption.</t>
  </si>
  <si>
    <t>The Political Reform Act of 1974, Government Code §81000-91014
http://leginfo.legislature.ca.gov/faces/codesTOCSelected.xhtml (Title 9, Political Reform)
California Constitution, Commission on Judicial Performance, Art. VI, § 8 (Amended 2002)
http://www.leginfo.ca.gov/.const/.article_6</t>
  </si>
  <si>
    <t>Iowa Code 8A.415  "Department of Administrative Services — Grievances and discipline resolution," Code of Iowa updated as of January 2015,
https://www.legis.iowa.gov/docs/code/2015/8A.pdf
Iowa Code 400.1  "Civil Service — Appointment of Commission," Code of Iowa updated as of January 2015,
https://www.legis.iowa.gov/docs/code/2015/400.pdf
Iowa Code 400.18  "Civil Service — Removal, demotion, or suspension," Code of Iowa updated as of January 2015,
https://www.legis.iowa.gov/docs/code/2015/400.pdf
Iowa Code 400.27 "Civil Service — Jurisdiction — attorney — appeal," Code of Iowa updated as of January 2015,
https://www.legis.iowa.gov/docs/code/2015/400.pdf
Iowa Code Chapter 216.15  "Civil Rights Commission — Complaint — Hearing," Code of Iowa updated as of January 2015,
https://www.legis.iowa.gov/docs/code/2015/216.pdf</t>
  </si>
  <si>
    <t>§5–506 of the Maryland Annotated Code forbids the use of the "prestige of office," by state officials, including elected officials such as the governor, but limits it to intentional use. Furthermore, the law states:
(b) The performance of usual and customary constituent services, without additional compensation, is not prohibited under subsection (a) of this section. 
This stipulation does apply for Governors and Cabinet members as stipulated in 5-103(b)1 and 2. The view of the executive director of the ethics commission (Michael Lord) is that this covers the abuse of state resources.</t>
  </si>
  <si>
    <t>No such law exists. 
Oklahoma has a system of seven separate pension funds -- the Oklahoma Firefighters Pension and Retirement System, the Oklahoma Police Pension and Retirement System, the Uniform Retirement System for Justices and Judges, the Oklahoma Law Enforcement Retirement System, the Teachers’ Retirement System, the Oklahoma Public Employees Retirement System, and the Wildlife Conservation Retirement System -- which may have internal policies requiring such disclosures for placement agent fees and services, but there is no state statute requiring it. 
The pension funds in Oklahoma do not use placement agents, according to more than seven very well-qualified sources that I have now interviewed. They do not have rules addressing this practice.
Two of the state pension fund managers said they have internal investment policies requiring any investment firm using third party marketers to disclose any fees, but they do not directly deal with placement agents and there is no state statute governing placement agents paid to secure business with state-run pension funds in Oklahoma, because it’s not common practice and almost all said they don’t use these agents. The executive director of the firefighters’ pension explained that Oklahoma’s pension systems are designed so that the decision-making power is spread among a group of people, so the system is designed quite differently than some other states where these placement agents may be more of an issue.</t>
  </si>
  <si>
    <t>No such law exists.
Maine law does not explicitly prohibit the governor or state cabinet-level officials from using state resources for personal purposes. To the contrary, the governor is appropriated an “expense account” by the Legislature to which he/she alone holds the purse strings. According to Maine's Executive Law, these funds “shall be available for expenditure by the Governor at his discretion. This account shall not be subject to audit, except as to total amount to be paid.” 2 § 2
There are two prohibitions in law, though neither is all-encompassing. 
First, an executive order titled “An Order Establishing a Code of Ethics for the Executive Branch of Maine State Government,” issued in 1989, does stipulate that “Public property, funds and power should never be directed toward personal or political gain.”
The state also restricts all state employees from taking “state property off the premises of the State for personal use.” 5 § 20-A
The law does not specifically define "state employee," nor has its definition been tested in case law with regard to either the governor or the cabinet-level officials. However, a public servant is defined as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position."17-A § 2</t>
  </si>
  <si>
    <t>NC Coded of Judicial Conduct (2006) Cannon 2
http://www.aoc.state.nc.us/www/public/html/Amendments-NCJudicialCode.pdf. 
Embezzlement (1874 amended 1997) NC GS 14-90-91. 
http://www.ncleg.net/EnactedLegislation/Statutes/HTML/ByArticle/Chapter_14/Article_18.html 
Ethical Standards (2006 amended 2011) NC GS 138A-31. http://www.ncleg.net/EnactedLegislation/Statutes/HTML/BySection/Chapter_138A/GS_138A-31.html</t>
  </si>
  <si>
    <t>While procurement officials in Maryland are bound by the state Ethics Code, which describes the conditions of conflict of interest for state employees just like anyone else, there is no provision that requires them to specifically recuse themselves in cases of conflict of interest. 
There is a section 5-508 that furthermore describes particular safeguards for procurement processes, but this section does not specify a recusal provision either.</t>
  </si>
  <si>
    <t>The state of Washington has both a Public Records Act, RCW 42.56, and an Open Meetings Act, RCW 42.30, that apply to "all state agencies and all local agencies." The laws do not apply to all branches of government, however. The courts and Legislature are generally exempt from both laws. 
 However, Article 1, Section 10 of the Washington State Constitution states that "justice in all cases shall be administered openly." And Washington State Courts have adopted General Rule 31 that says while right to access to court records is not absolute, "The public shall have access to all court records except as restricted by federal law, state law, court rule, court order, or case law."
 The Open Records Act requires each covered agency to designate a person who handles requests and to come up with a process for fulfilling requests. What's more, the Attorney General provides informal ombudsman assistance to members of the public who are having difficulty obtaining public records. You can contact the public records ombudsman by sending an e-mail to publicrecords@atg.wa.gov or by calling (360) 753-6200.
 The Open Records Act includes a list of exemptions which are customary and not unreasonable.</t>
  </si>
  <si>
    <t>Maine’s Criminal Code makes clear that “no trustee, superintendent, treasurer or other person holding a place of trust in any state office or public institution of the State shall be pecuniarily interested directly or indirectly in any contracts made in behalf of the State or of the institution in which he holds such place of trust, and any contract made in violation hereof is void.” 17 § 3104
 Executive employees, many of whom deal with public procurement, are also prohibited from having "direct or indirect pecuniary interest in or receive or be eligible to receive, directly or indirectly, any benefit that may arise from any contract made on behalf of the State when the state entity that employs the executive employee is a party to the contract.” 5 § 18-A
 In neither case, however, is a specific recusal mechanism defined.</t>
  </si>
  <si>
    <t>Illinois Compiled Statutes, Executive Branch Personnel Code, 20 ILCS 415/, Personnel Code, July 9, 2000, http://www.ilga.gov/legislation/ilcs/ilcs3.asp?ActID=236&amp;ChapAct=20%26nbsp;ILCS%26nbsp;415/&amp;ChapterID=5&amp;ChapterName=EXECUTIVE+BRANCH&amp;ActName=Personnel+Code.</t>
  </si>
  <si>
    <t>No such law exists. 
David Bookstaver, New York Unified Court System, Public Information Officer, March 31, 2015, New York, email; 
Determination in the case of Mary Brigantti-Hughes, Commission on Judicial Conduct, Dec. 17, 2013, http://www.scjc.state.ny.us/Determinations/B/Brigantti-Hughes.Mary.2013.12.17.DET.pdf</t>
  </si>
  <si>
    <t>Indiana Code 4-15-1.5, State Employees' Appeals Commission; https://iga.in.gov/legislative/laws/2014/ic/titles/004/.
Indiana Code 4-15-1.5-8, Separation from personnel board, appropriations; https://iga.in.gov/legislative/laws/2014/ic/titles/004/.</t>
  </si>
  <si>
    <t>Vermont has a Public Records Law, which the courts strictly enforce as written. The statute has more than 200 exemptions. The exempt information ranges from law enforcement records, to tax documents, to "trade secrets," to the precise location of archeological and historic sites. 
The law includes an open meetings provision (sections 310-314) and a guarantee of citizen access to all open records (section 316). In 2011, the Legislature created a Public Records Study Commission to examine the exemptions, with the aim of eliminating some. A few have been eliminated despite resistance from law enforcement officials and privacy advocates, among others. But many, especially police arrest and investigation records, remain. The Legislature has also instructed the courts "to interpret the statute in a manner that favors rather than inhibits disclosure."</t>
  </si>
  <si>
    <t>Louisiana doesn’t specifically forbid using state resources for personal purposes. When officials are prosecuted they come under criminal statutes that hinge on how much the properties are used.</t>
  </si>
  <si>
    <t>Idaho Code Section 67-53, Personnel System, 1965, last amended in 2011
http://legislature.idaho.gov/idstat/Title67/T67CH53.htm
Idaho Code Section 67-5307, Organization of Commission, 1965, last amended in 1999
http://legislature.idaho.gov/idstat/Title67/T67CH53SECT67-5307.htm
Idaho Code Section 67-5316, Appeal Procedure, 1969, last amended in 1999
http://legislature.idaho.gov/idstat/Title67/T67CH53SECT67-5316.htm</t>
  </si>
  <si>
    <t xml:space="preserve">Kentucky Revised Statutes Chapter 11A, Section 20, Subsection 1, broadly bars any public servant, including the governor and cabinet-level officials from using a state position "to obtain financial gain for himself or any members of the public servant's family or use or attempt to use his official position to secure or create privileges, exemptions, advantages, or treatment for himself or others."
In addition, the governor signed executive order 2008-454 on May 27, 2008, that further clarified KRS 11A .020 Subsection 1 by specifically itemizing examples of forbidden practices. The executive order explicitly forbids using public office to leverage other employment or "contracting for services," the "misuse of state time, equipment, personnel, facilities, or other state resources for private business purposes," and using those state resources for political purposes. 
While the executive order carries the weight of law, it could be revoked by the next governor, although that action would be subject to public scrutiny. </t>
  </si>
  <si>
    <t>Hawaii Revised Statutes, Title 7, Chapter 89, Section 11, Resolution of disputes; impasses, 2014, http://www.capitol.hawaii.gov/hrscurrent/Vol02_Ch0046-0115/HRS0089/HRS_0089-0011.htm</t>
  </si>
  <si>
    <t>Utah laws (Code 63G-2; 63A-3-4 and 52-4) guarantee the public's right of access to information concerning the conduct of the public's business; and the right of privacy in relation to personal data gathered by governmental entities. 
There is a clear mechanism to file a Government Records Access and Management Act Request (GRAMA) request, time periods mandated for response and appeals process. Most requests can be appealed to the State Records Committee without the expense of an attorney.
Lawmakers hope a combination of websites will provide a way to file GRAMA requests and review records released.</t>
  </si>
  <si>
    <t>29 Del. C. 5809(3), http://1.usa.gov/1CkLTa4, Approved July 26, 1994</t>
  </si>
  <si>
    <t>447.205 Public Employees Relations Commission, 2014, http://www.leg.state.fl.us/statutes/index.cfm?mode=View%20Statutes&amp;SubMenu=1&amp;App_mode=Display_Statute&amp;Search_String=447.205&amp;URL=0400-0499/0447/Sections/0447.205.html
110.227 Suspensions, dismissals, reductions in pay, demotions, layoffs, transfers, and grievances.—(5)(a), 2014, http://www.leg.state.fl.us/statutes/index.cfm?App_mode=Display_Statute&amp;Search_String=110.227&amp;URL=0100-0199/0110/Sections/0110.227.html</t>
  </si>
  <si>
    <t>State Personnel Board Rule 478-1-.20 - Employee Complaint Resolution Procedure.
http://doas.ga.gov/StateLocal/HRA/Rules/Docs_BoardRules_Modifications/478-1-.20%20Employee%20Complaint%20Resolution%20Procedure.pdf</t>
  </si>
  <si>
    <t>The Oklahoma Constitution clearly labels such behavior as a felony. 
Article 10, section 11 states: the "receiving, directly or indirectly, by any officer of the State, or of any county, city, or town, or member or officer of the Legislature, of any interest, profit, or perquisites, arising from the use or loan of public funds in his hands, or moneys to be raised through his agency for State, city, town, district, or county purposes shall be deemed a felony. Said offense shall be punished as may be prescribed by law, a part of which punishment shall be disqualification to hold office."</t>
  </si>
  <si>
    <t>ORS 244.040 prohibits use of official position for financial gain including using the office for any unintended purposes that may convey a financial or other benefit to the holder or its family. 
ORS 244.120 also addresses conflicts of interest and how they are to be disclosed.
ORS 244.130 notes how conflicts should be recorded.
Legislators are covered by Oregon’s Ethics Laws.</t>
  </si>
  <si>
    <t xml:space="preserve">Connecticut General Statutes (C.G.S.), Title 5, Chap. 67 (State Personnel Act), Sec. 5-202 outlines the 4-step appeal process; Also,  Sec. 5-221a, and Sec. 5-201, 1967.  http://www.cga.ct.gov/current/pub/chap_067.htm#sec_5-201
Phone interview with Daniel E. Livingston, attorney for coalition of state employee unions, from Hartford, March 12, 2015.
Phone interview with Dr. Martin Anderson, Director of Strategic Planning and Professional Development, state Department of Administrative Services (DAS), and Pamela Libby, Director, Statewide Human Resources Management, DAS, Hartford, Feb. 27, 2015.  </t>
  </si>
  <si>
    <t>NMRA &gt; Code of Judicial Conduct &gt; 21-301. Extrajudicial activities in general. [Adopted by Supreme Court Order No. 11-8300-045, effective January 1, 2012.]
http://public.nmcompcomm.us/nmnxtadmin/NMPublicLink.aspx?jd=21-301
NMSA &gt; CHAPTER 10 Public Officers and Employees &gt; ARTICLE 5 Suspension of Certain Officials &gt; 10-5-2. Power of secretary to suspend certain officials; grounds for suspension; secretary to take charge of office. (1980)
http://public.nmcompcomm.us/nmnxtadmin/NMPublicLink.aspx?jd=10-5-2</t>
  </si>
  <si>
    <t>All public officials, including legislators, in Ohio are prohibited from using state resources for personal purposes.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t>
  </si>
  <si>
    <t>The state of Indiana has a specific rule prohibiting employees from using state property. The rule says, "A state officer, employee or special state appointee shall not make use of state materials, funds, property, personnel, facilities or equipment for any purpose other than for official state business unless the use is expressly permitted by a general written agency, departmental or institutional policy or regulation." This applies to the governor and cabinet level employees.</t>
  </si>
  <si>
    <t>North Dakota Century Code Section 12.1-23-07 forbids public servants, including lawmakers, from using property entrusted to them in a manner they know is not authorized or in a manner that “involve a risk of loss or detriment… to the government.”
Century Code Section 39-01-03 forbids public servants from using state vehicles for personal purposes.
The definition of public servant includes any government employee and official, elected or appointed, according to Century Code Section 12.1-01-04.</t>
  </si>
  <si>
    <t>Rules of the Supreme Court of the State of New Hampshire, Rule 38: “Code of Judicial Conduct”, Rule 3.1
http://www.courts.state.nh.us/rules/scr/scr-38-Canon%203-new.htm 
New Hampshire Statutes, Title LXII, Chapter 643, “Abuse of Office,” Sections 1, 2, 1973
http://www.gencourt.state.nh.us/rsa/html/LXII/643/643-mrg.htm
Confirmed with Robert Wilson, New Hampshire Judicial Conduct Committee, chairman, Jan. 27, 2015, Lowell, Mass., phone 
Elliot Berry, New Hampshire Legal Assistance, managing attorney, member Judicial Selection Commission, March 30, 2015, Lowell, Mass., phone
Wilfred Sanders, Pierce Atwood LLP, attorney, member NH Conduct Committee, March 30, 2015, Lowell, Mass., phone</t>
  </si>
  <si>
    <t>Ark. Code 7-6-217, “Creation of Arkansas Ethics Commission,” 1990
http://law.justia.com/codes/arkansas/2012/title-7/chapter-6/subchapter-2/section-7-6-217/
Arkansas Constitution, Amendment 66, “Judicial Discipline and Disability Commission,” 1988.  
http://www.arkansas.gov/jddc/pdf/amendment_66.pdf</t>
  </si>
  <si>
    <t>Code of Judicial Conduct, 1974, amended 9/4/12: http://www.judiciary.state.nj.us/rules/appjudicial.htm 
Canon 3 ( Canon 3 adopted December 7, 1993): http://www.judiciary.state.nj.us/rules/appemploy.htm</t>
  </si>
  <si>
    <t>No such law exists. 
There is no law regulating the use of placement agents by pension funds under the jurisdiction of the State Investment Board.
It should be noted that a 2010 report from the Office of State Auditor warned that the Retirement and Investment Office lacked a policy on placement agents that addresses new U.S. Securities and Exchange Commission regulations of such agents. The report suggested a change to the governance manual, specifically in the “executive limitations” section, which spells out the duties of the Retirement and Investment Office’s CEO. The governance manual, last amended Feb. 27, 2015, makes no mention of placement agents.
The CEO of the Retirement and Investment Office said the code of conduct for State Investment Board members, which is part of the governance manual, does admonish board members to perform their duties impartially and to avoid conflicts of interest.</t>
  </si>
  <si>
    <t>Supreme Court Order ADKT427 -- Nevada Code of Judicial Conduct, Canon 3, Rule 3.1, 2010
http://www.leg.state.nv.us/courtrules/scr_cjc.html
Phone interview 1/30/14 with Michael Sommermeyer, PIO, Nevada Supreme Court</t>
  </si>
  <si>
    <t xml:space="preserve">The law prohibits state officers and employees from using their position for personal financial benefit. It is a felony for anyone holding a public office to take or knowingly and willfully misapply or convert to his own use, any of the state's money, goods or other chattels. </t>
  </si>
  <si>
    <t>The use of placement agents is prohibited by Ohio law for the five public pension systems, a ban that is pointed out in contracts the retirement systems prepare.</t>
  </si>
  <si>
    <t>Supreme Court Rules, 1998, Rule 2 Canon 4.2, amended 2012, http://www.courts.mo.gov/courts/ClerkHandbooksP2RulesOnly.nsf/c0c6ffa99df4993f86256ba50057dcb8/34f3bee06088a0fe86256ca600521235?OpenDocument
Supreme Court Rules, 1998, Rule 2 Canon 1.2, amended 2012, www.courts.mo.gov/courts/ClerkHandbooksP2RulesOnly.nsf/c0c6ffa99df4993f86256ba50057dcb8/d4c59c868f766b1686256ca6005211f8?OpenDocument</t>
  </si>
  <si>
    <t>This is a matter of policy rather than  law. The state has a form that placement agents and investment managers must fill out listing the credentials and compensation of placement agents. But the compensation is listed in general terms, such as a percentage formula, rather than a specific amount.</t>
  </si>
  <si>
    <t>Montana Code Annotated, title 2, chapter 16, part 1, section 1, 1947 http://leg.mt.gov/bills/mca/2/16/2-16-101.htm
Montana Code Annotated, Title II, Chapter 2, Part 1, Section 21, 2013, http://leg.mt.gov/bills/mca/2/2/2-2-121.htm
Montana Code of Judicial Ethics, Rule 3.1 (E), 12 December 2008, http://supremecourtdocket.mt.gov/view/AF%2008-0203%20Other%20--%20Order?id={7F2426C5-4E87-4C48-AE15-3E8E997CF8FC}</t>
  </si>
  <si>
    <t>Public Officers Law Section 74 prohibits members of the legislature or legislative employees from using state resources for "private business or other compensated non-governmental purposes."</t>
  </si>
  <si>
    <t>Nebraska State Law 49, Section 14,101.01; effective 2001, last amended 2009
http://nebraskalegislature.gov/laws/statutes.php?statute=49-14,101.01</t>
  </si>
  <si>
    <t>Canon 2, Mississippi Code of Judicial Conduct; A Judge Shall Avoid Impropriety and the Appearance of Impropriety in All Activities http://www.sitios.scjn.gob.mx/instituto/sites/default/files/documentos/mississippi-code-of-judicial-conduct.pdf
Title 5, Chapter 4, Section 101 of the Mississippi Code; CONFLICT OF INTEREST; IMPROPER USE OF OFFICE; Declaration of public policy http://law.justia.com/codes/mississippi/2013/title-25/chapter-4/article-3/section-25-4-101
Mississippi Code Title 97, Chapter 11, Section 31; OFFENSES INVOLVING PUBLIC OFFICIALS; Embezzlement; fraud committed in public office
http://law.justia.com/codes/mississippi/2013/title-97/chapter-11/section-97-11-31</t>
  </si>
  <si>
    <t>Placement agents are not required to register with the state, but disclosure of the identity of third-party marketers, and any fee, commission or retainer paid to a third-party marketer, is required by the state's two retirement boards, the Employees Retirement Association and the Educational Retirement Board.</t>
  </si>
  <si>
    <t>No such law exists.</t>
  </si>
  <si>
    <t>No such law exists. 
New York's comptroller has banned the use of placement agents in relation to the state's primary pension fund, the Common Retirement Fund (CRF). The state requires investment managers seeking or doing business with CRF to verify that they have no relationships with placement agents. There is, however, no law regarding placement agents.</t>
  </si>
  <si>
    <t>The Governmental Conduct Act states: "The legislator or public officer or employee shall use the powers and resources of public office only to advance the public interest and not to obtain personal benefits or pursue private interests."</t>
  </si>
  <si>
    <t>No such law exists.
There is no law that compels placement agents to either register with the state or disclose fees. But it is mandated by state administrative code and policy, according to Treasury spokesman Joe Perone. And, pursuant to NJ Title 17:16: 17:16-4.6, investment management firms must disclose fees and terms who do business with the state pension fund: " 
Reporting: (b) Except as otherwise provided in (d) below, each investment management firm that is engaged to provide investment management services to the State shall, by the last day of the month following the end of each calendar quarter, send to the Council and the Division of Investment the following information: 4. For any payment made to a third party solicitor: the name and business address of the recipient, the services provided by the recipient, the compensation arrangement between the investment management firm and the recipient, and the total dollar amount of payments made during the report period."</t>
  </si>
  <si>
    <t>In law, no one person can donate more than $2,500 to any candidate for statewide office or his/her campaign committee per election. The limit is $1,500 per election to candidates for nonstatewide political office, or their campaign committee.
In the 2015 session, the Wyoming Legislature repealed its aggregate campaign contribution limit of $50,000 for individuals, other than the candidate and the candidate’s immediate family, in any two-year period. 
The U.S. Supreme Court recently ruled that aggregate campaign limits are unconstitutional and lawmakers were updating statutes accordingly. The new law became effective March 2, 2015.</t>
  </si>
  <si>
    <t>The South Dakota Codified Law chapter on “Public Records and Files” says in Chapter 1 that, “except as otherwise expressly provided by statute, all citizens of this state, and all other persons interested in the examination of the public records ... are hereby fully empowered and authorized to examine such public record.” A number of exceptions are listed. The chapter also includes a process for appealing denied open-records requests to the Office of Hearing Examiners.
 The "Open Meetings" chapter of South Dakota Codified Law stipulates in Section 1 that "official meetings of the state, its political subdivisions, and any public body of the state or its political subdivisions are open to the public,” and "Each government entity or elected or appointed government official shall, during normal business hours, make available to the public for inspection and copying in the manner set forth in this chapter all public records held by that entity or official." The Legislature is exempted from the open meetings law because of language in the constitution that allows it to determine when its meetings should be private.
 The chapter also establishes and lays out a process for an Open Meetings Commission to hear complaints of open-meetings violations. However, the chapter does not define "open meetings." The South Dakota Attorney General takes the position that a public meeting occurs when a quorum of a public body gathers at the same place at the same time and public business is discussed, but that interpretation is not written into the "Open Meetings" chapter of state law.</t>
  </si>
  <si>
    <t>Michigan Penal Code, 1931, Michigan Code Section 750.490 http://www.legislature.mi.gov/(S(4ogxksavhalalo4nyuvcp2u5))/mileg.aspx?page=getObject&amp;objectName=mcl-750-490                                                                            
Michigan Court Rule 9.205
http://www.courts.michigan.gov/supremecourt/MCR/mcr.html
Michigan Code of Judicial Conduct Canons 1, 2(B), 3(B) and 7(B)(2)(e).
http://coa.courts.mi.gov/rules/documents/8michigancodeofjudicialconduct.pdf</t>
  </si>
  <si>
    <t>Code of Judicial Conduct, Minnesota Court Rules, Canon 4, Rule 4.1(A)(8), 2014, https://www.revisor.mn.gov/court_rules/rule.php?type=pr&amp;subtype=judi&amp;id=4#4.1
Code of Judicial Conduct, Minnesota Court Rules, Canon 3, Rule 3.1(E), 2014, https://www.revisor.mn.gov/court_rules/rule.php?type=pr&amp;subtype=judi&amp;id=3#3.1</t>
  </si>
  <si>
    <t>Maryland Code of Judicial Conduct 2010, Rule 3.1 (e), http://www.courts.state.md.us/rules/reports/codeofjudicialconduct2010.pdf 
and Maryland Annotated Code, Oct. 2014, General Provisions Title, Public Ethics Law, 
5-104 http://ethics.maryland.gov/download/general/Ethics%20Law.pdf
The Maryland Code of Judicial Conduct has the force of law as confirmed by Gary Kolb, Executive Secretary, Maryland Commission on Judicial Disabilites. email 5/22/015</t>
  </si>
  <si>
    <t>The Office of Secretary of State, which operates in the executive branch of state government, provides support and assistance for those who directly administer elections but is not legally empowered to provide direct oversight or control. The Secretary of State is an elected position and is responsible for the administration of election law.
 The Minnesota Campaign Finance and Public Disclosure Board, which operates in the executive branch of state government, monitors finance issues for state-level offices. The Board has six members, appointed by the Governor on a bi-partisan basis for staggered four-year terms. The appointments are confirmed by a three-fifths vote of the members of each house of the legislature. 
 Localized election administration laws can be found in Minnesota Statutes Chapters 200 to 211C.</t>
  </si>
  <si>
    <t>All sites accessed on Jan. 10, 2015
The Massachusetts Conflict of Interest Law:
https://malegislature.gov/Laws/GeneralLaws/PartIV/TitleI/Chapter268A/Section23
The Massachusetts Financial Disclosure Law:
https://malegislature.gov/Laws/GeneralLaws/PartIV/TitleI/Chapter268B
The Massachusetts Code of Judicial Conduct, Canon 2:
http://www.mass.gov/courts/case-legal-res/rules-of-court/sjc/sjc309.html</t>
  </si>
  <si>
    <t>In South Carolina, we have a Freedom of Information Act which clearly states that all meetings of public bodies must be convened in public, and that citizens have the right to access the public record. However, there is no centralized FOIA office that would make this information more accessible.
Public bodies are defined under S.C. Code 30-4-20 as government boards, commissions, and “any organization, corporation, or agency supported in whole or in part by public funds or expending public funds.” Health care facility committees that deal with personnel or patient information are not considered public bodies.
According to S.C. Code 30-4-60, all meetings of public bodies are open. However, S .C. Code 30-4-70 enlists a wide variety of reasons for closed executive sessions. These basically boil down to the following:
* “Discussion of employment, appointment, compensation, promotion, demotion, discipline, or release of an employee, a student, or a person regulated by a public body or the appointment of a person to a public body …” The employee or client is free to ask for a public hearing, but the public body has the right to delete “the names of the other employees or clients whose records are submitted for use at the hearing.”
* Contractual arrangements, sale of property, legal advice that falls under attorney-client privilege, involves the settlement of legal claims or “other adversary situations involving the assertion against the agency of a claim.”
* Security personnel or devices.
* Investigations involving alleged criminal misconduct.
* “Discussion of matters relating to the proposed location, expansion, or the provision of services encouraging location or expansion of industries or other businesses in the area served by the public body.”
"Public record," under the law, means any documentary material in the public possession, such as books, papers, maps, photographs, cards, tapes, and recordings. It excludes individual medical, academic, or adoption records, tax returns. Personal library records are also protected by law.</t>
  </si>
  <si>
    <t>Michigan election law allows that an elections bureau within the Secretary of State's Office "be vested with the powers and shall perform the duties of the secretary of state under his or her supervision, with respect to the supervision and administration of the election laws." The Secretary of State is elected to a 4-year term.</t>
  </si>
  <si>
    <t>Louisiana Revised Statutes 42:1167 Judges, passed 1979, effective April 1, 1980.
http://www.legis.la.gov/Legis/Law.aspx?d=99261 
Code of Judicial Conduct, amended in 1975, 1993, 1996, 1998, 2012 and on June 23, 2014.
http://www.lasc.org/rules/supreme/cjc.asp 
Louisiana Rules of Professional Conduct, updated Jan. 13, 2015.
https://www.ladb.org/Material/Publication/ROPC/ROPC.pdf</t>
  </si>
  <si>
    <t>No such law exists.
Maine Revised Statutes Title 5, Chapter 1, Section(s) 20-A, 1995.
http://www.mainelegislature.org/legis/statutes/5/title5sec20-A.html</t>
  </si>
  <si>
    <t>Cathy Holland-Smith, budget director, Idaho Legislature, interviewed in her office at the Idaho Capitol, Jan. 19, 2015
Brian Kane, assistant chief deputy Idaho Attorney General, interviewed Monday, Dec. 29, 2014, in his office at the Idaho Capitol
Jim Weatherby, emeritus professor, Boise State University, School of Public Policy, interviewed at Idaho Public Television studio, Jan. 16, 2015
Rakesh Mohan, director, Office of Performance Evaluations, interviewed at the Idaho Capitol, press room, Jan. 20,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April Renfro, director, Legislative Audits division, by telephone, Jan. 22, 2015</t>
  </si>
  <si>
    <t xml:space="preserve">No such law exists
Jimmy Shaffer, Kentucky Judicial Conduct Commission, executive secretary, 2 February 2015, Frankfort, Kentucky, email interview. 
Kentucky Constitution, Section 109, 1976, http://www.lrc.ky.gov/legresou/constitu/109.htm, accessed 6 February 2015. 
Kentucky Constitution Section 116, 1976, http://www.lrc.ky.gov/legresou/constitu/116.htm, accessed 6 February 2015. 
Kentucky Supreme Court Rules 4.300, Canon 1, 2014, https://govt.westlaw.com/kyrules/Document/N3BE9DEC0D36011E2A208A127F77F2702?viewType=FullText&amp;originationContext=documenttoc&amp;transitionType=CategoryPageItem&amp;contextData=%28sc.Default%29, accessed 6 February 2015. </t>
  </si>
  <si>
    <t>Virginia has no limits on individual donations to candidates or to political parties. However candidates and parties must disclose how many donors gave money or in-kind donations of under $100 and must itemize donations, money and in-kind contributions, of those who gave more than $100.</t>
  </si>
  <si>
    <t>Individuals can give up to $950 per election (primary, general or special) to candidates for Legislature, school boards and county and city offices.
 Limits of $1,900 per election apply to statewide executive offices, judicial and Port of Seattle candidates.
 There are no limits on individual contributions to a state party, county or legislative district party committees and caucus political committees. 
 http://www.pdc.wa.gov/archive/filers/LimitsChart2014.pdf</t>
  </si>
  <si>
    <t>Court Rules, Chapter 51:3.1(E)  "Iowa Code of Judicial Conduct —Extrajudicial activities in general," Iowa Court Rules updated as of December 2014,
https://www.legis.iowa.gov/docs/ACO/CourtRulesChapter/12-31-2014.51.pdf</t>
  </si>
  <si>
    <t>West Virginia Code 3-8-12(f) limits individual donations to candidates and to political parties to $1,000 per election. There are no limitations, however, on supporting or opposing ballot issues, including constitutional amendments, according to 3-8-12(p).</t>
  </si>
  <si>
    <t>Code of Judicial Conduct, Rules 1.3 and 4.1, 2009: http://www.kscourts.org/kansas-courts/supreme-court/orders/2009/2009SC006.pdf</t>
  </si>
  <si>
    <t>Janet Mason, League of Women Voters- Hawaii, legislative chair, Honolulu, Hawaii, 16 January 2015, telephone
What happened to Hawaii's $844 million surplus?, Paul Harleman, Hawaii Reporter, 20 September 2014, http://www.hawaiireporter.com/what-happened-to-hawaiis-844-million-surplus
Budget in Brief, 2015-17 Biennium, Hawaii Department of Budget and Finance, 22 December 2014, http://budget.hawaii.gov/wp-content/uploads/2012/12/Budget-in-Brief-FB15-17-BIB.pdf
Executive memorandum, Gov. Neil Abercrombie, 2 September 2014, FY15 Budget Execution Policies and Instructions, http://budget.hawaii.gov/wp-content/uploads/2014/01/EM-14-06-FY-15-Budget-Execution-Policies-Instructions.pdf
Abercrombie Says $46M Line-Item Cut Will Fix Budget Bills, Chad Blair, Honolulu Civil Beat, 9 June 2014, http://www.civilbeat.com/2014/06/governor-says-line-item-reduction-state-budget-needed/
Error in state budget has governor chiding the state Legislature, Derrick DePledge, Honolulu Star-Advertiser, 10 June 2014, http://www.staradvertiser.com/newspremium/20140610_Error_in_state_budget_has_governor_chiding_the_state_Legislature.html?id=262499941
Gov. Abercrombie: Hawaii state budget imbalanced, staff, The Associated Press, 9 June 2014, http://westhawaiitoday.com/community-bulletin/gov-abercrombie-hawaii-state-budget-imbalanced 
Abercrombie and Ige spar over budget blunder, Andrew Pereira, KITV4, 10 June 2014, http://www.kitv.com/news/abercrombie-and-ige-spar-over-budget-blunder/26432038
Hawaii Appropriations Bill, HB 1700, Hawaii Legislature, 26 June 2014, http://www.capitol.hawaii.gov/session2014/bills/HB1700_.pdf
Budget Comparison Worksheet, Legislative Budget System, accessed 18 January 2015, http://capitol.hawaii.gov/session2014/worksheets/HB1700_HD1_SD1_CD1_Budget_Worksheets.pdf</t>
  </si>
  <si>
    <t>Indiana Code of Judicial Conduct, Canon 1, Rule 1.3, (abuse office for economic gain), http://www.in.gov/judiciary/rules/jud_conduct/.
Indiana Code of Judicial Conduct, Canon 3, Rule 3.5 (use of non-public information), http://www.in.gov/judiciary/rules/jud_conduct/.
Indiana Code of Judicial Conduct, Canon 4, Rule 4.1(a)(10) - (not using staff and court resources for political purposes); http://www.in.gov/judiciary/rules/jud_conduct/.
Indiana Code 33-23, 11-12 (not receiving compensation for confidential information); https://iga.in.gov/legislative/laws/2014/ic/titles/033/. 
The Code of Judicial Conduct is adopted by the Indiana Supreme Court as mandatory rules that the state's full-time judges, magistrates and commissioners have to follow. Judicial candidates have to follow Canon 4.</t>
  </si>
  <si>
    <t>No such law exists. 
 Utah has no limit on the amount of funds candidates or political parties may receive . Attempts to put caps on campaign donations have failed. During the 2015 Session, the Utah legislature did pass HB91(Fourth Substitute) which places a cap on anonymous donations. Beginning July 1, 2015, candidates may only receive up to $50 in anonymous donations to candidates. Amounts received over that limit can be donated to a local government or to a charity. The law regarding anonymous donors only applies to candidates, not political parties.</t>
  </si>
  <si>
    <t>The contribution limits were raised in 2014 to $1,000 from a "single source" (individual or corporation) to a statewide candidate per election cycle and $2,000 to a party or political action committee per election cycle.</t>
  </si>
  <si>
    <t>Karen Woodall, executive director of the Florida Center for Fiscal and Economic Policy, interviewed by phone April 16, 2015
Kurt Wenner, Vice President of Research at Tax Watch, interviewed by phone April 29, 2015
Amy Baker, Coordinator of the Legislative Office of Economic and Demographic Research (Chief economist for the legislature) interviewed on the phone, May 28, 2015</t>
  </si>
  <si>
    <t>In-person Interview with James Salzer, Capitol Reporter AJC on 02-13-2015
In- person Interview with Senator Jack Hill, Appropriations Chairman on 02-12-2015
Phone Interview with Alan Essig, Executive Director, Georgia Budget and Policy Institute on 02-17-2015</t>
  </si>
  <si>
    <t xml:space="preserve">There are no limits on contributions to statewide candidates, legislators and political parties, but the Judicial Campaign Fairness Act, enacted in 1995 after excesses in judicial political spending, imposes mandatory caps on contributions to judges and voluntary caps on expenditures. 
The contribution limits are:
•$5,000 for candidates for statewide judicial offices;
•$5,000 for candidates for courts of appeals, district courts, statutory county courts, or statutory probate courts if the population of the judicial district is more than one million;
•$2,500 for candidates for courts of appeals, district courts, statutory county courts, or statutory probate courts if the population of the judicial district is from 250,000 to one million; and
•$1,000 for candidates for courts of appeals, district courts, statutory county courts, or statutory probate courts if the population of the judicial district is less than 250,000.
These limits apply to total contributions, both monetary and in-kind, from an individual or from an entity in connection with an election.
  </t>
  </si>
  <si>
    <t>Phone interview, Spencer Cain, President, Cain Associates; employee of two nonpartisan budget and programs agencies; consultant; lobbyist, Jan. 31, 2015. 
Phone interview, Keith Phaneuf, budget reporter, The CT Mirror, Hartford, Jan. 28, 2015.
Finance Advisory Committee memo, Office of Policy and Management, June 12, 2014.
"Malloy Tells Lawmakers There’s ‘No Remaking’ The Budget," by Christine Stuart, CT News Junkie, April 2, 2015, http://www.ctnewsjunkie.com/archives/entry/malloy_tells_lawmakers_theres_no_remaking_the_budget</t>
  </si>
  <si>
    <t>Idaho Code, Section 18-1359, section 1a, Using Public Position for Personal Gain, 1990, last amended 2005
http://legislature.idaho.gov/idstat/Title18/T18CH13SECT18-1359.htm
Idaho Code of Judicial Conduct, Canons 1 and 2, 2002, last amended 2013
http://www.judicialcouncil.idaho.gov/Idaho%20Code%20of%20Judicial%20Conduct.pdf
Idaho Judicial Branch Employee Policy Manual, Section 5.2.5(g), Use of Public Resources, 2014, http://goo.gl/rhYRzT</t>
  </si>
  <si>
    <t>In law, anyone paid to carry out lobbying activity is defined as a lobbyist and must register as such.</t>
  </si>
  <si>
    <t>Dennis E. Williams, former Delaware lawmaker and member of capital budget committee, phone interview, January 12, 2015;
Robert Scoglietti, Spokesman, Delaware Office of Management and Budget, email interview, February 4, 2015; 
Jonathan Starkey &amp; Jessica Masulli Reyes, "Matt Denn, lawmakers discuss $36M settlement", delawareonline.com, 2-5-2015: http://delonline.us/1DuZ4rF; 
Matt Bittle, "Denn plan to spend $36 million in settlement money criticized", delaware.newszap.com, 3-2-2015: http://bit.ly/1NMUuXC</t>
  </si>
  <si>
    <t>Constitution of the State of Illinois, Article VIII, Finance, Section 1. General Provisions, 1970,  http://www.ilga.gov/commission/lrb/con8.htm
---
Peer Reviewer Sources:
The State Officials and Employees Ethics Act
http://www.ilga.gov/legislation/ilcs/ilcs5.asp?ActID=2529&amp;ChapterID=2
(30 ILCS 605/) State Property Control Act
http://www.ilga.gov/legislation/ilcs/ilcs3.asp?ActID=555&amp;ChapterID=7</t>
  </si>
  <si>
    <t>Charlie Brown, director of the Colorado Futures Center at Colorado University, and who formerly served for 17 years as director of Colorado's Legislative Council Staff, during a Feb. 19, 2015, phone interview. 
Former Denver Post journalist Tim Hoover whose reporting focused on the state budget, and who now works as communications director for the Colorado Fiscal Institute, during a Feb. 17, 2015, phone interview.
The Role of the Joint Budget Committee, accessed April 23, 2015: http://www.tornado.state.co.us/gov_dir/leg_dir/jbc/jbcrole.pdf</t>
  </si>
  <si>
    <t>No such law exists.
Hawaii Revised Statutes, Title 32, Chapter 21G, Courts and Court Officers, 2014, http://www.capitol.hawaii.gov/hrscurrent/Vol13_Ch0601-0676/HRS0601/HRS_0601-.htm</t>
  </si>
  <si>
    <t>Under Iowa Code Chapter 68B.3, an official or public employee shall not sell a good or service worth more than $2,000 to any state agency unless the sale is made as an award or contract following a public notice and competitive bid. That official or public employee must then file a personal financial statement to disclose whether or not he or she has received a commission from the sale. Procurement officials are required to recuse themselves in the case of a conflict of interest.
Additionally, under the Iowa Administrative Code, no official or employee shall disclose or use confidential information, including the contents of a sealed bid acquired during the course of the official's or employee's state duties, for the personal gain or benefit of any person. This rule does not apply to the release of information that is mandated by law, rule or court order.</t>
  </si>
  <si>
    <t>Rhode Island has separate laws providing for a right of access to government information and to open meetings of all government bodies. 
In 2012, the Rhode Island legislature strengthened the Rhode Island Access to Public Records Act, most notably narrowing a broad privacy exemption that kept secret any record "identifiable to an individual." The amendment also spells out that basic police arrest information must be made available, including the name and address of the person arrested and the charge. But it does not require the police to release the narrative detailing the circumstances. 
The 2012 law requires public bodies to establish written procedures regarding access to public information, including identifying and training a public-information officer, providing the public with instructions on how to request information and posting these procedures on the public body's website. Furthermore, citizens can request information anonymously and cannot be required to provide a reason justifying their request. 
The Open Meetings Law presumes that meetings of all public bodies should be open in the interest of maintaining a democratic society, and that votes be taken in public. However, the law provides 10 reasons that meetings can be closed, including security, discussion of a person's job performance or health, collective bargaining or litigation, allegations of misconduct and negotiations to lease or buy property. The Rhode Island attorney general is charged with enforcing the open-records and open-meetings laws.</t>
  </si>
  <si>
    <t>Offenses Against Public Administration - O.C.G.A. § 16-10-21 (2014)
http://www.lexisnexis.com/hottopics/gacode/Default.asp</t>
  </si>
  <si>
    <t>29 Del. C. Title 10: http://delcode.delaware.gov/title10/c081/; 
Article IV Delaware Constitution of 1897: http://delcode.delaware.gov/constitution/constitution-05.shtml</t>
  </si>
  <si>
    <t>Procurement officers from any state agency are covered under Indiana's state ethics law, which deal with conflicts of interests, among other provisions. The law states that state officers and others, including procurement officers, may not participate in any decision or vote if they know they have or a member of their immediate family has a financial interest in the outcome of the matter. 
 That's also true if they or an immediate family member is an officer, director, trustee, partner or employee in any business or prospective employer with a financial interest in the matter.
 If the procurement official identifies a potential conflict, he must notify his appointing authority and seek an advisory opinion from the State Ethics Commission by filing a written description detailing the nature and circumstances of the particular matter and making full disclosure of any related financial interest in the matter.</t>
  </si>
  <si>
    <t>112.313 Standards of conduct for public officers, employees of agencies, and local government attorneys, 2014, http://www.leg.state.fl.us/statutes/index.cfm?App_mode=Display_Statute&amp;Search_String=112.313&amp;URL=0100-0199/0112/Sections/0112.313.html</t>
  </si>
  <si>
    <t>Pennsylvania's Right to Know Law establishes the state's governing stance on access, creating the presumption that all state records are public records. It places the burden on public agencies and officials to prove a record should not be released — a significant and still relatively recent shift in how access is granted in the state.
The law also defines the process for how requests for information are filed, requiring each state agency to appoint a Right-to-Know Officer to serve as the main contact for requests for information and to publicly post the Right-to-Know Officer’s contact information. After receiving the request, the Right-To-Know Officer is charged with directing the requests to the right person within the agency, tracking the agency’s progress in responding to the requests and issuing the final response. Citizens can also use a standard form to request records; the form must be accepted by all public agencies. 
But, while setting that overall guidance and structure, the Right to Know Law is not the central law governing what records can be released and how an agency might respond to a request. The policies for establishing and accessing certain categories of records are codified in dozens of statutes scattered throughout the Pennsylvania Code. 
For those records not explicitly addressed within a statute, the Right to Know Law offers agencies guidance on how they should respond to requests — including a list of 30 exemptions that agencies can use to restrict the release of information as long as they “consider and apply each exemption separately.” The Right To Know law established the state Office of Open Records to mediate appeals and issue a Final Determination when requests are denied, but the law offers the courts little procedural guidance for handling denied requests.
A separate state law known as the Sunshine Act governs access to public meetings. Unlike the Right to Know Law, the Sunshine Act does not establish a presumption of openness. It narrowly defines public meetings as “any pre-arranged gathering of an agency which is attended or participated in by a quorum of the members of that agency, and held for the purpose of deliberating on agency business or taking official action.” Citizens denied access to a meeting they believe should be public have only the courts for recourse.</t>
  </si>
  <si>
    <t>As "state officers", legislators are prohibited from using state resources for personal purposes, pursuant to Title 52 law (which created the New Jersey Uniform Codes of Ethics). 
 (e) A code of ethics for officers and employees of a State agency shall conform to the following general standards:
 (3) No State officer or employee or special State officer or employee should use or attempt to use his official position to secure unwarranted privileges or advantages for himself or others.
 (7) No State officer or employee or special State officer or employee should knowingly act in any way that might reasonably be expected to create an impression or suspicion among the public having knowledge of his acts that he may be engaged in conduct violative of his trust as a State officer or employee or special State officer or employee.
12. (a) (1) The head of each State agency, or the principal officer in charge of a division, board, bureau, commission or other instrumentality within a department of State Government designated by the head of such department for the purposes hereinafter set forth, shall within six months from the date of enactment, promulgate a code of ethics to govern and guide the conduct of the members of the Legislature, the State officers and employees or the special State officers and employees in the agency to which said code is applicable</t>
  </si>
  <si>
    <t>No such law exists. 
Illinois Code does not specify if a public procurement official has to recuse him or herself from cases in which he or she has a conflict of interest. However, the official has to disclose the conflict of interest.  
(30 ILCS 500/50-35) 
    Sec. 50-35. Financial disclosure and potential conflicts of interest
.... (d) When a potential for a conflict of interest is identified, discovered, or reasonably suspected, the chief procurement officer or State procurement officer shall send the contract to the Procurement Policy Board. In accordance with the objectives of subsection (c), if the Procurement Policy Board finds evidence of a potential conflict of interest not originally disclosed by the bidder, offeror, potential contractor, contractor, or subcontractor, the Board shall provide written notice to the bidder, offeror, potential contractor, contractor, or subcontractor that is identified, discovered, or reasonably suspected of having a potential conflict of interest.</t>
  </si>
  <si>
    <t>Arizona Revised Statutes, Title 38 Chapter 3 Article 8 - 519, Legislative ethics committees; membership; powers and duties; code of ethics, http://www.azleg.gov/ars/38/00519.htm
Arizona Revised Statutes, Title 38 Chapter 3 Article 8 - 507, Opinions of the attorney general, county attorneys, city or town attorneys and house and senate ethics committee, http://www.azleg.gov/ars/38/00507.htm
Laws current as of March 30, 2015.</t>
  </si>
  <si>
    <t>Public Officers and Employees, Alabama Title 36, Chapter 25, Sections 3 and 4, 2010.
http://alisondb.legislature.state.al.us/alison/codeofalabama/1975/coatoc.htm, accessed April 13, 2015.
Alabama Constitution, Amendment 581 to Article 6, section 6.17, 1996. http://alisondb.legislature.state.al.us/alison/codeofalabama/constitution/1901/constitution1901_toc.htm, accessed May 6, 2015.</t>
  </si>
  <si>
    <t>No such law exists.
 Maine does not have an independent entity that monitors state elections. 
 The Maine Constitution charges the Secretary of State, who is appointed by the legislature, with administering elections. The Secretary is “chosen biennially at the first session of the Legislature, by joint ballot of the Senators and Representatives in convention.”
 Within the Department of the Secretary of State, the Bureau of Corporations, Elections and Commissions oversees elections. In law, the Director of the Bureau is a Deputy Secretary of State appointed by the Secretary. 5 § 81</t>
  </si>
  <si>
    <t>A.S. 39.52, "Alaska Executive Ethics Act"  (http://www.law.alaska.gov/doclibrary/ethics/EthicsAct.html), accessed March 23, 2015; 
A.S. 24.60, "Alaska Legislative Ethics Act" (http://ethics.legis.state.ak.us/documents/ethics_code.pdf), accessed March 23, 2015; 
A.S. 22.30, "Alaska Judicial Conduct" (http://codes.lp.findlaw.com/akstatutes/22/22.30.), accessed March 23, 2015</t>
  </si>
  <si>
    <t>Elections are overseen by the elected Secretary of State but handled directly by voter registrars in each parish. The parish clerks of court hire the people who check voter identification, have voters sign the register and handle the machines. Additionally, political parties also send monitors who mirror the sign-in. 
 Unlike in most states, Louisiana's elections were regularly monitored by the U.S. Department of Justice and the NAACP, because of the state's history of racial discrimination. 
 As late as 2011, the U.S. Justice Department must approve changes in precinct and district lines, and changes to the voting process. During the election that fell during the two-year period of this study, observers monitored some but not all individual precincts.</t>
  </si>
  <si>
    <t xml:space="preserve">There is no law in New Hampshire that explicitly requires placement agents to register with the state. However, the states securities law has a broad definition of agents, who are required to be licensed with the state’s Bureau of Securities Regulation. The law defines agents as anyone who “represents a broker-dealer, issuer or issuer-dealer in effecting or attempting to effect purchases or sales of securities” or who represents an “investment adviser by providing investment advice.” 
The state’s pension fund, the New Hampshire Retirement System (NHRS), does require vendors — any entity seeking investments or other business with the system — to disclose relationships with “third party solicitors,” a designation that includes placement agents. Vendors are required to submit quarterly reports disclosing any political contributions and third party solicitors. As part of the filing, the vendor is to give the solicitor’s name, address, its compensation arrangement with the solicitor and the amount paid to the solicitor.
 </t>
  </si>
  <si>
    <t>There is not a law in New Hampshire that explicitly prohibits legislators from using state resources, although the practice is prohibited under the legislature’s “Ethics Guidelines.” 
The guidelines state that “legislators shall not use their public position or office to obtain anything of value for the private benefit of the legislator or the legislator's immediate family or … use state-provided services or facilities for private gain.”
The prohibitions outlined in the ethics code, however, do not carry the force of law. Rather, violating them can be grounds for censure or expulsion, matters to be voted on by the respective legislative chambers.
There is a state law concerning “abuse of office” that makes it a misdemeanor for any public servant, including legislators, to knowingly commit an “unauthorized act that purports to be an act of office” for his or her personal benefit or to harm another. The law also prohibits an official from using information obtained through his or her position for personal financial benefit. But the statute does not explicitly prohibit the use of tangible state resources.</t>
  </si>
  <si>
    <t>There is no law in Wyoming that mandates an entity to enforce state ethics rules in all branches of government. Wyoming's Ethics and Disclosure Act does not assign any agency to enforcement or include any process for enforcement. Wyoming is one of eight states without an ethics commission.
The law includes penalties for not complying with the ethics act, though. 
The Wyoming Constitution mandated the creation of the Commission on Judicial Conduct and Ethics, but that entity only examines judicial misconduct.</t>
  </si>
  <si>
    <t>No such law exists.
Nevada law does not prohibit the Public Employees Retirement System from dealing with placement agents, nor does it require such agents to register with the state. That information was confirmed by Karen Kimball, administrative services coordinator for the Nevada Public Employees Retirement System.
However, PERS representatives say that by policy the system is structured in such a way that contact with placement agents does not occur.</t>
  </si>
  <si>
    <t>Ethics and Accountability division (GAB). There is created in the government accountability board an ethics and accountability division. The ethics and accountability division shall be under the direction and supervision of an administrator, who shall be appointed by the board. The G.A.B. administers state statutes on elections, ethics and campaign finance statutes that apply to all three branches of government.  Lobbying statutes the Board administers apply to the legislative and executive branches.
In addition, the Wisconsin Judicial Commission has responsibility for judicial behavior as well. The G.A.B. and the Judicial Commission administer different statutes and rules that apply to the judiciary.  For example, judges are subject to the Code of Ethics for State Public Officials that the GAB administers, but it is rather broad in scope.  The Judicial Commission, funded by the Wisconsin Supreme Court, administers Supreme Court rules which apply specifically to judges.</t>
  </si>
  <si>
    <t>Oklahoma has specific open records and open meeting statutes that guarantee citizens’ access to information, under 51 O.S. 24A, commonly called the Open Records Act. “The people are vested with the inherent right to know and be fully informed about their government,” the statute states. 
Under the law, record means "all documents, including, but not limited to, any book, paper, photograph, microfilm, data files created by or used with computer software, computer tape, disk, record, sound recording, film recording, video record or other material regardless of physical form or characteristic, created by, received by, under the authority of, or coming into the custody, control or possession of public officials, public bodies, or their representatives in connection with the transaction of public business, the expenditure of public funds or the administering of public property."
Oklahoma’s law is written so that any records that are not specifically exempted under the act are presumed to be public. But there are notable exemptions, in that the law states "public body" does not mean judges, justices, the Council on Judicial Complaints, the Legislature, or legislators.  
The only mechanism Oklahoma's Open Records law specifies for obtaining information is requiring that public bodies "shall designate certain persons who are authorized to release records of the public body for inspection, copying, or mechanical reproduction. At least one person shall be available at all times to release records during the regular business hours of the public body." If the office does not have at least 30 regular business hours available every week, they must post public notice about when the office is open at least two days a week, in addition to the name, address and phone number of the person in charge of records. 
Citizens' rights to access information and be informed about their government are furthered ensured by the state's Open Meeting Act, which defines a “meeting” as “the conduct of business of a public body by a majority of its members being personally together,” or together via videoconference pursuant to the act.</t>
  </si>
  <si>
    <t xml:space="preserve">Kentucky law gives several agencies responsibilities for overseeing state elections, starting with the Kentucky Board of Elections as established in Kentucky Revised Statutes Chapter 117, Section 15. That statute gives the seven-member board the authority to establish administrative regulations to monitor and conduct elections. The Secretary of State, an elected position, heads the State Board of Elections, and its other members are appointed by the governor and by the two political parties with the largest share of the vote in the previous election.
Some of those regulations apply to the monitoring of voting precincts and voting booths, which is done by precinct election officers as established in KRS 117.045, and precinct challengers, who are appointed by party committees on the local level pursuant to KRS 117.315. 
Some of the overseeing of county precinct workers, as well as the enforcement responsibilities, fall to the Kentucky Office of Attorney General, as stated in KRS 117.045(3).
In addition, KRS 117.237 allows for the a county board of elections or the office of the attorney general to request a Kentucky State Police patrol of voting precincts during voting hours in order to monitor voting and maintain order. </t>
  </si>
  <si>
    <t>State law bars all public officials, including legislators, from using state "personnel, resources, property, or funds under his or her official care and control" for personal purposes. Violations are usually a Class II misdemeanor.</t>
  </si>
  <si>
    <t>State Code created the West Virginia Ethics Commission, which is charged with enforcing the state Ethics Act, which applies to the entire state government. State law establishes a Probable Cause Review Board, a branch of the Ethics Commission, which investigates whether the Ethics Act may have been violated and refers such cases to the commission for action.</t>
  </si>
  <si>
    <t>Nebraska has no laws that directly address placement agencies, also known as third-party representatives. The Nebraska Investment Council, which makes all investment decisions, however, has adopted policies governing the conduct and interaction of third-party representatives with the NIC. (http://www.nic.ne.gov/policy/Disclosure%20of%20Third%20Party%20Representation.pdf)
Among other requirements, NIC policy mandates investment managers to disclose any fees being paid to third-party representatives.</t>
  </si>
  <si>
    <t>Under state law, legislators are prohibited from using state resources for personal purposes. 
There are minor exceptions if the use is of nominal value, does not interfere with official duties and does not cause the appearance of impropriety.</t>
  </si>
  <si>
    <t>No such law exists.
The Missouri State Employee Retirement System (MOSERS), the Missouri Department of Transportation and Highway Patrol Employees' Retirement System (MPERS), and the Public School Retirement System (PSRS) have published policies requiring financial advisers to disclose compensation provided to any placement agent, whether the placement agent is registered with the federal Securities Exchange Commission, and whether the agent or the agent's affiliates are registered as a lobbyist with the state or federal government. Only the Public Education Employee Retirement System (PEERS) requires placement agents themselves to register with the system. However, all of these regulations are enforced only in policy, they relate only to the federal SEC pay-to-play laws, and breaking those is punished only with the termination as soon as practicable of the agreement with the financial advisor.</t>
  </si>
  <si>
    <t>Montana Annotated Code title 2, chapter 2, part 1 section 21, prohibits all state employees or officers from using public time or resources for personal gain. It states that a public officer or public employee may not " use public time, facilities, equipment, supplies, personnel, or funds for the officer's or employee's private business purposes."
Also the state's employee handbook says that "state law prohibits personal use of 
state-owned vehicles."</t>
  </si>
  <si>
    <t xml:space="preserve">There is no law specifically requiring placement agents to register. However, by policy, Montana's Board of Investments requires placement agents to file disclosure forms.
Moreover, Article VIII of the Montana Constitution states that "the legislature shall by law insure strict accountability of all revenue received and money spent by the state and counties, cities, towns, and all other local governmental entities."
All fees paid to a placement agent would be public record and available under Montana's open records laws. </t>
  </si>
  <si>
    <t>Two entities split the duty of monitoring state elections in Kansas. The Secretary of State helps administer elections and serves as a repository for records filed in conjunction with elections. The Kansas Governmental Ethics Commission monitors and enforces state campaign finance laws. In 2015, the governor signed a bill giving the Secretary of State powers to prosecute cases of election fraud, which critics claim will allow the latter official to disenfranchise voters in the state through the threat of legal action.</t>
  </si>
  <si>
    <t>Ohio has both an open meetings and open records law. Both contain numerous exceptions that have increased in recent years, and both have been further eroded by Ohio Supreme Court rulings (such as creation of executive privilege for the governor, creating an exemption for public employee addresses). 
The law does not directly address a specific mechanism to obtain public information; it simply refers to a "public office or person responsible for public records." JobsOhio, the state's privatized economic development entity, has been specifically exempted from most open meetings and records laws. As of 2015, the state treasurer's office set up a website so the public can look at the state "checkbook."</t>
  </si>
  <si>
    <t xml:space="preserve">The state's ethics in government law says "No public servant shall use his official position to obtain, or attempt to obtain, pecuniary benefit for himself other than that compensation provided for by law, or to obtain, or attempt to obtain, pecuniary benefit for any relative or any business with which he is associated." (State law Section 25-4-105)
The law also states that government service "is a public trust and any effort to realize personal gain through official conduct, other than as provided by law, or as a natural consequence of the employment or position, is a violation of that trust. Therefore, public servants shall endeavor to pursue a course of conduct which will not raise suspicion among the public that they are likely to be engaged in acts that are in violation of this trust and which will not reflect unfavorably upon the state and local governments." (State law Section 25-4-101)
There are also separate legislative codes of ethics that include prohibitions against state lawmakers using their positions "to secure unwarranted privileges or exemptions for himself or others." (House of Representatives Rule 63-B) </t>
  </si>
  <si>
    <t>State law does regulate agents trying to sell securities for investment firms, but the Mississippi Public Employees' Retirement System by policy does not do business with placement agents. When PERS is seeking new opportunities for the state-run pension fund, a search is conducted using its independent investment consulting firm and does not use placement agents. While there is no ban on placement agents, the way PERS is structured negates opportunities for them to secure business with Mississippi's state-run pension funds.
Service fees and terms are required by the open records law to be disclosed. The Mississippi PERS consultant contracts are available for viewing on the www.transparency.mississippi.gov  website.</t>
  </si>
  <si>
    <t>The Constitution of the State of Illinois Article VIII Finance states that public funds, property or credit should only be used for public purposes. 
"SECTION 1. GENERAL PROVISIONS
    (a)  Public funds, property or credit shall be used only for public purposes.
    (b)  The State, units of local government and school districts shall incur obligations for payment or make payments from public funds only as authorized by law or ordinance.
    (c)  Reports and records of the obligation, receipt and use of public funds of the State, units of local government and school districts are public records available for inspection by the public according to law."
---
Peer Reviewer Comment: Agree.
Such conduct is covered by the State Property Control Act and the State Officials and Employees Ethics Act, among other public acts. Numerous state employees, including former Gov. George Ryan, have been successfully prosecuted for misuse of state property. While there were no instances of cabinet-level officials or the governor being prosecuted during the reporting period, Illinois has a long history of officials misusing state offices and state property, especially for campaign purposes, which I believe would be classified as personal.</t>
  </si>
  <si>
    <t>Michigan's criminal code includes a section that outlaws misuse of public funds for any state or local official and their staffs. However, for the most part, laws affecting state employees do not apply to the state Legislature. They operate under their own sets of House and Senate rules. 
House and Senate rules and the regulated reimbursement process for expenses provide safeguards against misappropriation of funds. All requested purchases by a legislator for his/her office must go through a central administrative process. In addition, all office furniture and equipment is tagged as state property and an assessment to determine nothing is missing is conducted just before a legislator leaves office.</t>
  </si>
  <si>
    <t>No such law exists.
 There is no specific law regarding the use of state resources for personal purposes by legislators but many government officials interpret Minnesota Statutes, Chapter 43A, Section 43.A.38, known as the Code of Ethics for Employees in the Executive Branch as Appling to all levels of the government rather than just the executive branch. Within that Statute, it states “an employee shall not use or allow the use of state time, supplies or state-owned or leased property and equipment for the employee's private interests or any other use not in the interest of the state, except as provided by law.” 
 Additional language in the Minnesota Statute, Chapter 43A, Section 43.A.38 subdivision does allow “limited use of state property for electronic communication and specifically refers to the legislative branch in this regard,” according to House Research.</t>
  </si>
  <si>
    <t>No such law exists.
According to sources, “There are no restrictions in law related to the use of placement agents in Minnesota. A pension fund does not hire placement agents, but some investment managers may use private placement agents. To the best of our knowledge we do not have a relationship with an investment manager that uses a private placement agent.”</t>
  </si>
  <si>
    <t>The Massachusetts conflict of interest law prohibits elected officials from knowingly or with reason to know using state resources for personal reasons.   
Massachusetts laws prohibit public employees from, knowingly or with reason to know:
-soliciting, receiving or attempting to secure anything of substantial value or an unwarranted privileges (except when otherwise authorized by specific statutes or regulations) for or because of their official position
-acting in a manner which would cause a reasonable person to conclude that any person can improperly influence or unduly enjoy favor in the performance of his or her official duties, that he or she is likely to act or fail to act as a result of kinship, rank, position or undue influence
-present a false or fraudulent claim to his or her employer for any payment or benefit of substantial value
In the language of the laws and how they are applied, unwarranted privileges, things of substantial value and fraudulent or false claims are applied to public employees and officials who use state funds for personal expenses or state time and resources for reasons other than their duties.
Members of the “general court” which is what the Legislature is called in Massachusetts are specifically named in the statute as being covered by the conflict of interest provisions.</t>
  </si>
  <si>
    <t>No such law exists. In Michigan, "placement agents" is a phrase that does not appear in law or in policies or regulations. It is not a term that is familiar in Michigan</t>
  </si>
  <si>
    <t>Placement agents are not required by law to register with the state government, but under the Massachusetts General Law, Chapter 32, Section 23B (c), are required to "annually inform the (Massachusetts Public Employee Retirement Administration) commission and the board of any arrangements in oral or in writing, for compensation or other benefit received or expected to be received by the contractor or a related person from others in connection with the contractors services to the retirement board or any other client; (...)"
The Massachusetts Public Employee Retirement Administration Commission also adopted a policy in 2012 that requires managers of municipal and state retirement boards to obtain “a description of any and all compensation of any kind provided or agreed to be provided to a placement agent and/or entity acting as a placement agent in connection with investment by Massachusetts’ public pension systems.”</t>
  </si>
  <si>
    <t>New York law requires free access to both government information and government meetings. Articles 6 (the Freedom of Information Law) and 7 (the Open Meetings Law) of the state Public Officers Law outline these rights as they pertain to state agencies and the Legislature, while Judiciary Law 255 provides access to court records.
 The Freedom of Information Law, or FOIL, in Article 6 declares that government records, with some exceptions, are free to inspect and "access to such information should not be thwarted by shrouding it with the cloak of secrecy or confidentiality." The law applies to all public agencies except for courts, which are governed by Judiciary Law 255 and required to make available records held by court clerks. FOIL exemptions include the disclosure of records that would hinder contract or union negotiations or law-enforcement investigations, violate personal privacy, disclose trade secrets, risk public safety or show deliberative process. The law requires that each agency with a website specify the FOIL contact person within the agency.
 The Open Meetings Law, or OML, in Article 7 declares that access to government meetings "is the only climate under which the commonweal will prosper and enable the governmental process to operate for the benefit of those who created it." It requires that all government meetings, with exemptions for executive sessions, be open to the public.</t>
  </si>
  <si>
    <t>Colorado constitution, ARTICLE XII, Officers, Section 13. State personnel system - merit system: http://tornado.state.co.us/gov_dir/leg_dir/olls/constitution.htm#ARTICLE_XII_Section_14</t>
  </si>
  <si>
    <t>In Maryland, no such law exists.
While investment companies may use placement agents, there is no requirement for them to register. 
It is investment managers that are required to comply with the code requirements articulated here. Investment managers that do business with the System are required to: (i) comply with the provisions of Annotated Code of Maryland, State Finance and Procurement Article, Section 13-221, which require that every business that enters into contracts, leases, or other agreements with the State of Maryland or its agencies during a calendar year under which the business is to receive in the aggregate $100,000 or more, shall, within 30 days of the time when the aggregate value of these contracts, leases or other agreements reaches $100,000, file with the Secretary of State of Maryland certain specified information to include disclosure of the officers and beneficial owners of the business; (ii) comply with the provisions of Annotated Code of Maryland, Election Law Article, Sections 14-101 – 14-108, which require that every person that enters into a single contract with a single government entity involving cumulative consideration of at least $200,000, shall file with the State Board of Elections certain reports disclosing contributions in excess of $500 made during a reporting period to a candidate for elective office in any primary or general election; and (iii) comply with Maryland’s anti-bribery provisions.</t>
  </si>
  <si>
    <t>Idaho’s law prohibiting the use of a public position for personal gains bans any “public servant,” including the governor and other cabinet-level officials, from doing four specific things. First, they cannot “use public funds or property to obtain a pecuniary benefit” for themselves. “Pecuniary benefit” is defined as, “any benefit to a public official or member of his household in the form of money, property or commercial interests, the primary significance of which is economic gain.”
 Second, a public servant can’t receive any “pecuniary benefit” as payment for anything that should be part of his official duties. There’s an exemption for “trivial benefits” valued at $50 or less that are “incidental to personal, professional or business contacts and involving no substantial risk of undermining official impartiality.”
  Third, public servants are banned from using or disclosing any confidential information they gain by virtue of their official position in return for any pecuniary benefit. And fourth, they may not have any interest in a contract that they oversee in their official capacity.</t>
  </si>
  <si>
    <t>Maryland law says that public resources may be used by members of the General Assembly "only for public purposes," but allows "incidental uses" for non-public purposes such as an occasional phone call home on the publicly funded office telephone.</t>
  </si>
  <si>
    <t>California Constitution, Art. VII, Sec. 2, 3 (1976)
http://leginfo.legislature.ca.gov/faces/codes_displaySection.xhtml
State Civil Service Act, Government Code, §18650 et seq
http://leginfo.legislature.ca.gov/faces/codes_displayText.xhtml?lawCode=GOV&amp;division=5.&amp;title=2.&amp;part=2.&amp;chapter=2.&amp;article=1.</t>
  </si>
  <si>
    <t>The New Mexico Inspection of Public Records Act “IPRA” provides a formal right to access information, with limited exceptions. It is a relatively broad law that defines public records as items “regardless of physical form or characteristics that are used, created, received, maintained, or held by or on behalf of any public body and relate to public business, whether or not the records are required by law to be created or maintained.” §14-2-6(e), NMSA 1978. The law assumes that all records are public unless they may be withheld according to a specific exception spelled out in the law.
 In 2012, access was expanded when the state Supreme Court decided (in Republican Party of New Mexico v. New Mexico Taxation and Revenue Department) that the only records that can be withheld due to "executive privilege" exemption are those involving a governor soliciting and receiving advice from his closest aides. The court also said there is no "rule of reason" doctrine that would allow the government to withhold documents it believes are not in the public interest.
 The Arrest Record Information Act NMSA 1978, 29-10 also ensures the right of arrestees to inspect their own records for accuracy, and provides for appeal if information is incorrect.</t>
  </si>
  <si>
    <t>Hawaii's "Fair Treatment" provision, Title 7, chapter 84, Section 13, in statute expressly prohibits state employees, including the governor and cabinet-level officials, from using state time, equipment or other facilities for private business purposes.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t>
  </si>
  <si>
    <t>There is no law that specifically prohibits legislators from using state resources for personal purposes. If prosecutions are pursued, they are under criminal statutes.</t>
  </si>
  <si>
    <t>Maine’s Governmental Ethics law prohibits legislators from "abuse of office," which is broadly described as “granting or obtaining special privilege, exemption or preferential treatment to or for oneself or another, which privilege, exemption or treatment is not readily available to members of the general community or class to which the beneficiary belongs.” 1 §1014
 The state also restricts all state employees from taking “state property off the premises of the State for personal use.” 5 § 20-A
 Legislators and staff are also "prohibited from at any time using the computer system, telephones, copying machines and other legislative equipment for work related to campaigns." 3 § 170-A</t>
  </si>
  <si>
    <t>The right to access government information is enshrined in Part 1, Article 8 of the Constitution of the State of New Hampshire, which holds that the “public’s right of access to governmental proceedings and records shall not be unreasonably restricted,” and it is codified in Chapter 91-A, commonly known as the “right-to-know” law. 
 The law makes public bodies — to include the legislature, commissions overseeing public agencies, and all governing bodies at the county, municipal and school district level — subject to open meeting rules. 
 The state’s judicial branch is not subject to the right-to-know law, but is considered broadly bound by the right of access in the state constitution. Rules concerning access to court proceedings and documents are set by the judicial branch and are based on a number of state Supreme Court cases. 
 In addition, the governor’s office is not subject to the right-to-know law, except in conjunction with actions and proceedings of the executive council, the office’s elected oversight body. The governor’s office is also considered broadly subject to the constitutional right of access.
 Chapter 91-A requires that there be public access to meetings conducted by a majority or quorum of members of a public body. The rules allow citizens to record the meetings, and they require that minutes be taken and be made publicly available within five business days. Nonpublic sessions are permitted under defined circumstances, including discussions concerning collective bargaining, “emergency functions” related to terrorism and internal personnel matters. 
The law grants broad access to governmental records, including those in “electronic” form such as email, for all public bodies and agencies, a term encompassing all governmental offices at the state, county and town levels. Several categories of documents have been deemed exempt from disclosure, including records relating to active law enforcement investigations, grand juries, school students and personnel matters.
 The law, however, does not specify a mechanism by which citizens can request and obtain information, nor do government offices or employees exist that are specifically charged with handling such requests.</t>
  </si>
  <si>
    <t xml:space="preserve">The law in Kentucky does prohibit legislators from using state resources for personal purposes, as established in the statues in 1993. That legislative ethics code, as outlined in Kentucky Revised Statutes Chapter 6, Section 606, is aimed at ensuring that legislators remain impartial, avoid conflicts of interest and do "not use public office to obtain private benefits."
Specifically in KRS 6.731, legislators are banned from using their positions or office "to obtain financial gain" for themselves or family members and business associates or else they face a Class D felony. That statute also forbids legislators from using their offices to "secure or create privileges, exemptions, advantages, or treatment" for themselves or others at the public interest's expense. That also extends to use of public time and resources for private gain or political purposes, according to KRS 6.731 (3) and (4).
In addition, lawmakers cannot intentionally engage in personal contracts with the state or have more than a five-percent financial interest in a company that enters into "contracts, agreements, sales or purchases" with a state agency, according to KRS 6.737. </t>
  </si>
  <si>
    <t>The Iowa Secretary of State, as the state commissioner of elections, supervises the 99 county commissioners of elections, usually the county auditor. The Secretary of State is independently elected.</t>
  </si>
  <si>
    <t xml:space="preserve">In Florida, statute 112.313 (6) explains that no “public officer” (meaning a person elected or appointed to hold office in any agency, including any person serving on an advisory body) shall corruptly use or attempt to use his or her official position or any property or resource which may be within his or her trust, or perform his or her official duties, to secure a special privilege, benefit, or exemption for himself, herself, or others. </t>
  </si>
  <si>
    <t>Georgia law prohibits the governor and public officials from using state resources for personal purposes. 
 In 2011, Georgia's Governor issued an Executive Order that prohibits all state employees and their family members from using state resources for personal gain. 
 The term family member in the executive order includes, Spouses, dependents, parents, in-laws, nieces, nephews, cousins, step-family relations. 
 The law refers to “theft of any property which belongs to the state or to any agency thereof,” as a crime punishable with a prison sentence of up to five years.</t>
  </si>
  <si>
    <t>Nevada's Public Records law, NRS Chapter 239, dating to 1911, states that "unless otherwise declared by law to be confidential, all public books and public records of a governmental entity must be open at all times during office hours to inspection by any person, and may be fully copied or an abstract or memorandum may be prepared from those public books and public records." (NRS 239.010) The law further states that the goal is "to foster democratic principles by providing members of the public with access," but there are exemptions to the law that allow some records to remain confidential. Those exemptions are scattered throughout Nevada law, so extensive research is required to determine what documents are public.
 In addition, the terms "public books" and "public records" aren't included in the definition section (NRS 239.005) of the law. Also, given the absence of an administrative appeal process, someone denied a record must go to court to seek the document.
 NRS 239 requires that each state executive-branch agency designate at least one employee as its records official to deal with records requests, and that such requests be handled promptly. But there is no specific office or individual with a legal mandate to monitor or enforce the law.
 Nevada's Open Meeting law, NRS Chapter 241, dating to 1960 and greatly strengthened in 1977, states that "all public bodies exist to aid in the conduct of the people's business. It is the intent of the law that their actions be taken openly and that their deliberations be conducted openly."
 Under the Open Meetings law, the Legislature itself is exempted, along with judicial proceedings and meetings of the state Board of Parole Commissioners (NRS 241.016); Closed personnel sessions are allowed under NRS 241.030; and closed Ethics Commission sessions are allowed under NRS 281.511. State gambling regulators also can close parts of their meetings, particularly during discussions of finances of specific hotel-casinos or of someone's criminal record. (NRS 463.110 and NRS 463.120)
 The mechanism for accessing government information is straightforward under the law: One goes to an agency office during normal working hours and asks for the employee who deals with records requests. Any forms to be filled out must be available on the agency's website.</t>
  </si>
  <si>
    <t>Each executive branch agency shall designate an ethics adviser or advisers to assist the agency's employees in understanding their obligations under the Ethics in Public Service Act.
 RCW 42.52.360: Executive Ethics Board has authority to investigate complaints and impose sanctions.
 RCW 42.52.310 Legislative Ethics Board has the authority to investigate complaints and recommend suspension or removal to the appropriate legislative entity, or recommend prosecution to the appropriate authority.
 A lawmaker accused of misconduct, if charged by Attorney General, will be investigated by the State Auditor's office, who will recommend action to Legislative Ethics Board (RCW 42.52.450) RCW 42.52.370). 
 The Commission on Judicial Conduct oversees state officers and employees of the judicial branch and can impose sanctions.</t>
  </si>
  <si>
    <t>Indiana law provides that voters elect a Secretary of State as the chief state elections officer, rather than an independent entity not responsible to the public. The State Election Division, with a co-director from each of the two political parties, operates under the secretary of state's office to carry out election oversight, with the assistance of the Election Commission, a body of six people, three from each political party.</t>
  </si>
  <si>
    <t xml:space="preserve">Delaware law says "no state employee, state officer or honorary state official shall use such public office to secure unwarranted privileges, private advancement or gain." 
The conflict of interest law also notes this: "Nor shall any former state employee, state officer or honorary state official disclose confidential information gained by reason of public position nor shall the person otherwise use such information for personal gain or benefit." 
The governor and cabinet officials are considered public officials under the definition of state officers: "State officer" means any person who is required by subchapter II of this chapter to file a financial disclosure statement," with the exception of judges and lawmakers. § 5804 </t>
  </si>
  <si>
    <t>The public records statutes in Nebraska employ the same basic format as the federal Freedom of Information Act, although the substance and some of the procedural mechanisms differ. The Nebraska public records statutes begin with the presumption that all records belonging to the government are available for public inspection and copying, and then except out certain categories of records that need not be produced by government. 
 Nebraska state law also finds that the formation of public policy is public business and may not be conducted in secret. Every meeting of a public body must be open to the public, with some exceptions.</t>
  </si>
  <si>
    <t>There is no overall umbrella statute that specifically addresses the use or misuse of state resources by state officials or state employees. The Connecticut Code of Ethics does, however, prohibit state employees, the governor and cabinet-level public officials from using state resources for financial gain -- giving numerous examples of what they may or may not do to avoid a conflict "with the proper discharge of his duties or employment in the public interest." 
Sec. 1-84(c) of Title 1, Chap. 10 says, "... no public official or state employee shall use his public office or position ... to obtain financial gain for himself, his spouse, child, child’s spouse, parent, brother or sister or a business with which he is associated." 
There are state rules and policies that address the misuse of state resources for personal purposes other than financial gain, but state laws focus on monetary gains.</t>
  </si>
  <si>
    <t>The Illinois State Board of Elections is the independent entity that monitors elections in Illinois. (10 ILCS 5/Art. 1A heading)
ARTICLE 1A. STATE BOARD OF ELECTIONS
    (10 ILCS 5/1A-1) (from Ch. 46, par. 1A-1) 
    Sec. 1A-1. A State Board of Elections is hereby established which shall have general supervision over the administration of the registration and election laws throughout the State, and shall perform only such duties as are or may hereafter be prescribed by law. 
(Source: P.A. 78-918.)
    (10 ILCS 5/1A-2) (from Ch. 46, par. 1A-2) 
    Sec. 1A-2. The State Board of Elections shall consist of 8 members, 4 of whom shall be residents of Cook County and 4 of whom shall be residents of the State outside of Cook County. Of the 4 members from each area of required residence, 2 shall be affiliated with the same political party as the Governor, and 2 shall be affiliated with the political party whose nominee for Governor in the most recent general election received the second highest number of votes. Members shall be persons who have extensive knowledge of the election laws of this State. 
(Source: P.A. 80-1178.)
Sec. 1A-3. Subject to the confirmation requirements of Section 1A-4, 4 members of the State Board of Elections shall be appointed in each odd-numbered year as follows: 
    (1) The Governor shall appoint 2 members of the same political party with which he is affiliated, one from each area of required residence. 
    (2) The Governor shall appoint 2 members of the political party whose candidate for Governor in the most recent general election received the second highest number of votes, one from each area of required residence, from a list of nominees submitted by the first state executive officer in the order indicated herein affiliated with such political party: Attorney General, Secretary of State, Comptroller, and Treasurer. If none of the State executive officers listed herein is affiliated with such political party, the nominating State officer shall be the first State executive officer in the order indicated herein affiliated with an established political party other than that of the Governor. 
    (3) The nominating state officer shall submit in writing to the Governor 3 names of qualified persons for each membership on the Board of Election to be appointed from the political party of that officer. The Governor may reject any or all of the nominees on any such list and may request an additional list. The second list shall be submitted by the nominating officer and shall contain 3 new names of qualified persons for each remaining appointment, except that if the Governor expressly reserves any nominee's name from the first list, that nominee shall not be replaced on the second list. The second list shall be final. 
    (4) Whenever all the state executive officers designated in paragraph (2) are affiliated with the same political party as that of the Governor, all 4 members of the Board to be appointed that year, from both designated political parties, shall be appointed by the Governor without nominations. 
    (5) The Governor shall submit in writing to the President of the Senate the name of each person appointed to the State Board of Elections, and shall designate the term for which the appointment is made and the name of the member whom the appointee is to succeed. 
    (6) The appointments shall be made and submitted by the Governor no later than April 1 and a nominating state officer required to submit a list of nominees to the Governor pursuant to paragraph (3) shall submit a list no later than March 1. 
    (7) In the appointment of the initial members of the Board pursuant to this amendatory Act of 1978, the provisions of paragraphs (1), (2), (3), (5) and (6) of this Section shall apply except that the Governor shall appoint all 8 members, 2 from each of the designated political parties from each area of required residence. 
(Source: P.A. 85-958.)</t>
  </si>
  <si>
    <t>Montana's constitution and statutes are very clear that citizens have the right to access government information both through open meetings and document requests. 
Article II,  Section 9 of the Montana Constitution states that "No person shall be deprived of the right to examine documents or to observe the deliberations of all public bodies or agencies of state government and its subdivisions, except in cases in which the demand of individual privacy clearly exceeds the merits of public disclosure."  
The legislative intent of Montana's open meeting law, title 2, chapter 3, part 2, is that it be liberally interpreted because "the people of the state do not wish to abdicate their sovereignty to the agencies which serve them." There are  exemptions for individual privacy "only if the presiding officer determines that the demands of individual privacy clearly exceed the merits of public disclosure." There are also exemptions for discussing litigation strategy only when both parties are not public bodies, and judicial deliberations in an adversarial supreme court proceeding. 
Montana public records law, title 2, chapter 6, part 1 gives citizens "the right to inspect and take a copy of any public writings of this state." Exceptions include cases of individual privacy, public safety, burial records, library records, trade secrets, and matters affecting public health and safety. The only thing that could be called a mechanism in the law is that the requester asks the person holding the records for the records. But there's no point person, clearinghouse, or centralized person to ask if you are having trouble getting the records.
However, title 2, chapter 6, part 2 does govern state records preservation. All the public records preservation law says is that public records are property of the state and can't be destroyed. It doesn't specify how to request the records.</t>
  </si>
  <si>
    <t>The first section of the Ethics in Government section of Colorado’s constitution states clearly that government employees must avoid violating their public trust. “Any effort to realize personal financial gain through public office other than compensation provided by law is a violation of that trust,” the section reads. This provisions applies to the governor and cabinet level officials.</t>
  </si>
  <si>
    <t>Vermont is one of eight states with no “commission dealing with ethics or government transparency," according to the National Conference of State Legislatures. The nonpartisan (but not nonideological) Campaign for Vermont also found no “professional ethics enforcement agency.” 
The NCSL report mentions the Secretary of State’s office and the Senate Judiciary Committee. But the Senate’s rules (http://legislature.vermont.gov/assets/All-Senate-Documents/Senate-Rules.pdf) say nothing about upholding ethical standards. The Secretary of State’s office administers campaign finance and lobbying, but no more. 
 There is an Executive Branch code of ethics, but its scope is limited, and it creates no enforcement entity.
 There is a nine-member Judicial Conduct Board which hears and investigates complaints against judges, and has the power to reprimand or suspend them, though only the Legislature can remove them from office. 
 But the Judicial Conduct Board has no full-time personnel. Its chair is a lawyer in private practice. It has no staff (the current chair's secretary in his law office serves as the board's entire staff). It responds to complaints, but does not monitor. Lawyers do not refer to it as an ethics agency, and on balance, it would not seem to qualify as one. 
 In 2015, the House of Representatives created an "Ethics Panel" appointed by the Rules Committee "to receive and investigate complaints of alleged ethical violations made against members of the House," and possibly "recommend" disciplinary action. The panel is not considered a House committee, and is not listed as one. The Senate has no comparable entity.
 By and large, when it comes to government ethics and openness, Vermont relies more on personal relationships and trust than on institutions.</t>
  </si>
  <si>
    <t>Idaho Code 18-1359 outlaws the use of a public position for personal gain, including, in the definitions in 18-1351(7), “any benefit to a public official or member of his household,” and also bans any public servant from being "interested in any contract made by him in his official capacity." Violations are misdemeanors.
 Idaho Code 67-5726, which is specific to the Department of Administration and its state procurement functions, states, “No officer or employee shall influence or attempt to influence the award of a contract to a particular vendor, or to deprive or attempt to deprive any vendor of an acquisition contract.” It also says no public officer may “undertake, execute, hold or enjoy, in whole or in part, any contract or agreement made or entered into by or on behalf of the state of Idaho, if made by, through, or on behalf of the department in which he is an officer or employee.”
 Idaho Code 59-202 bans public servants from being purchasers or vendors when they're doing the purchasing in their official capacity, and 59-203 makes contracts voidable if the official involved had an interest in the contract. 59-701, the Ethics in Government Act, requires disclosure of any potential conflicts of interest. The law does not specifically define a recusal mechanism.</t>
  </si>
  <si>
    <t>Connecticut General Statutes, C.G.S., Title 51, Chap. 872, Sec. 51-39(a), 1949, and Sec. 39a, 1984. http://www.cga.ct.gov/current/pub/chap_872.htm#sec_51-39
Connecticut Code of Judicial Conduct, https://www.jud.ct.gov/Publications/PracticeBook/Judicial_Conduct.pdf</t>
  </si>
  <si>
    <t>The law prohibits public servants, inclusive of the governor and state cabinet-level officials, from using or attempting to use “his or her official position to secure special privileges or exemptions.” § 21-8-304(a)
While the law doesn’t contain a specific, explicit prohibition against a public servant using state resources for personal purposes, the “special privileges or exemptions” prohibition has been interpreted as just such a ban.  (The Ethics Commission has applied it to such situations as a mayor not paying the city for water, an agency head buying a pair of red cowboy boots, and an elected official claiming improper vehicle usage reimbursement.)
The Arkansas Constitution also states that "making of profit out of public moneys, or using the same for any purpose not authorized by law, by any officer of the State...shall be punishable as may be provided by law, but part of such punishment shall be disqualification to hold office in this State for a period of five years." Arkansas Constitution Article 16
In 2010, via executive order, Gov. Mike Beebe explicitly banned the practice of using state vehicles for anything but official state business, reduced the number of exemptions for commuting, and created a searchable database of state vehicles.</t>
  </si>
  <si>
    <t>Colorado Code of Judicial Conduct, July 2010, Rule 1.3: Avoiding Abuse of the Prestige of Judicial Office: http://www.courts.state.co.us/userfiles/file/Code_of_Judicial_Conduct.pdf
Confirmed with William Campbell, director of the Colorado Commission on Judicial Discipline, during a Jan. 29, 2015, phone interview. 
Luis Toro, an attorney who directs Colorado Ethics Watch, in a an April 23, 2015 e-mail.</t>
  </si>
  <si>
    <t xml:space="preserve">Hawaii Statute 84 requires employees to recuse themselves on actions that could give rise to a conflict of interest: "No employee shall take any official action directly affecting ... A business or other undertaking in which the employee has a substantial financial interest; or ... A private undertaking in which the employee is engaged as legal counsel, advisor, consultant, representative, or other agency capacity."
In addition, Public Procurement Code, Chapter 103D, imposes additional restrictions on procurement employees to avoid "the intent and appearance" of unethical behavior or business practices, refrain from any activity that would create the appearance of impropriety or conflicts of personal interest and the interests of the State or counties and identify and eliminate any conflicts of interest.
There is no recusal mechanism defined in law.
 </t>
  </si>
  <si>
    <t>H.D. Palmer, Deputy Director, Department of Finance, Jan. 12, 2015, Sacramento, email
Scott Graves, director of research, California Budget Project, Sacramento, Jan. 20, 2015, email
Dollars and Democracy: A Guide to the State Budget Process, California Budget Project, 2014
 http://www.cbp.org/pdfs/2014/141210_DollarsandDemocracy.pdf
An introduction to Appropriations and Reading the Annual Budget Act, Department of Finance, July 24, 1997
http://www.dof.ca.gov/fisa/bag/bactread.htm</t>
  </si>
  <si>
    <t>California Constitution, Art. XVI, §6 (Amended 1982)
http://leginfo.legislature.ca.gov/faces/codes_displaySection.xhtml?lawCode=CONS&amp;sectionNum=SEC.%206.&amp;article=XVI
California Code of Judicial Ethics, Canons 1 and 2 (Amended 2015)
http://www.courts.ca.gov/documents/ca_code_judicial_ethics.pdf
Political Reform Act of 1974, Government Code, §8314 (Amended 2004)
http://leginfo.legislature.ca.gov/faces/codes_displaySection.xhtml?lawCode=GOV&amp;sectionNum=8314.
Penal Code §424 (Amended 2003)
http://leginfo.legislature.ca.gov/faces/codes_displaySection.xhtml?lawCode=PEN&amp;sectionNum=424.</t>
  </si>
  <si>
    <t>Arizona Revised Statute 35-196. Illegal withholding or expenditure of state monies; civil liability, http://www.azleg.gov/FormatDocument.asp?inDoc=/ars/35/00196.htm&amp;Title=35&amp;DocType=ARS
State Personnel System Employee Handbook, accessed May 12, 2015
http://www.hr.az.gov/PDF/Statewide_Employee_Handbook.pdf pg.10
Department of Administration State Personnel System Personnel Rules, pg.25, accessed May 12, 2015
http://www.hr.az.gov/PDF/Personnel_Rules.pdf 
Laws current as of March 30, 2015.</t>
  </si>
  <si>
    <t>Wyoming Statutes Title 28, Chapter 7, Article 1, Lobbyists, Section 101 (a) Registration; reports, and Article 2, Section 201 (d), 1998
http://legisweb.state.wy.us/statutes/statutes.aspx?file=titles/Title28/T28CH7.htm
---
Peer Reviewer source:
Wyoming Statutes Title 28, Chapter 7, Article 1, Lobbyists, Section 101 (a) Registration; reports, and Article 2, Section 201 (d), 1998
http://legisweb.state.wy.us/statutes/statutes.aspx?file=titles/Title28/T28CH7.htm</t>
  </si>
  <si>
    <t>Arizona Revised Statute Title 35 describes what is and what is not an authorized use of state funds; personal use is not authorized. A.R.S. 35-196 describes the illegality of and civil liability for illegally using state funds.
All employees of the state are prohibited from using their position for "personal gain." The law covers the governor and cabinet, by definition.</t>
  </si>
  <si>
    <t>Ark. Code 21-8-304(a), “Code of Ethics, Prohibited Activities,” 1979
http://law.justia.com/codes/arkansas/2012/title-21/chapter-8/subchapter-3/section-21-8-304/
Ark. Code 21-8-402, "Definitions," 21-8-801, 1988
http://law.justia.com/codes/arkansas/2012/title-21/chapter-8/subchapter-4/section-21-8-402/</t>
  </si>
  <si>
    <t>Most state purchasing contracts are handled by the Department of Administrative services through its State Purchasing Division. By state law its employees are prohibited from any financial benefits they may gain from a state contract. The O.C.G.A. does not spell out a recusal mechanism from negotiations that may present a conflict of interest. 
 That process is handled in the Georgia Procurement Manual, which gives specific instruction on how to establish and avoid conflict of interest throughout the bidding and purchasing process. Anyone preparing or evaluating a bid or contract cannot have any financial or other benefit for themselves or their family, in the bid or contract, according to the rules set out by the manual. 
 The department's employees must also follow a 2011 executive order which defines family beyond spouse and dependent children. 
 According to the O.C.G.A. § 50-5-78, 
 "(a) Neither the commissioner of administrative services, nor any assistant of his, nor any employee of the department shall be financially interested or have any personal beneficial interest either directly or indirectly in the purchase of or contract for any materials, equipment, or supplies, nor in any such firm, corporation, partnership, or association furnishing any such supplies, materials, or equipment to the state government or any of its departments, institutions, or agencies."</t>
  </si>
  <si>
    <t>Idaho state puts the elected Secretary of State in charge of monitoring state elections, stating, “The secretary of state is the chief election officer of this state, and it is his responsibility to obtain and maintain uniformity in the application, operation and interpretation of the election laws.”</t>
  </si>
  <si>
    <t>A nine-member Elections Commission, with members selected by majority and minority members of the state House and Senate and a chairman appointed by the commission itself, appoints a chief election officer for a four-year term. The officer has the authority to administer the state Office of Elections. The chief election officer is not subject to Senate confirmation and can be terminated by the Elections Commission only for "good cause."</t>
  </si>
  <si>
    <t>West Virginia Code 6B-3-1 Definitions. Complete through 2014. http://www.legis.state.wv.us/WVCODE/Code.cfm?chap=06b&amp;art=3#03</t>
  </si>
  <si>
    <t>Alaska Code of Judicial Conduct:  http://www.courts.alaska.gov/rules/cjc.htm#app</t>
  </si>
  <si>
    <t>Chapter 39.52, the Alaska Executive Branch Ethics Act, establishes that "each public officer holds office as a public trust, and any effort to benefit a personal or financial interest through official action is a violation of that trust."
Section 120 of the same chapter states that "A public officer may not use state time, property, equipment, or other facilities to benefit personal or financial interests;"</t>
  </si>
  <si>
    <t>Regulation of Lobbying, Wis. Stats. 13.62(11)  (1991) http://docs.legis.wisconsin.gov/statutes/statutes/13/_87</t>
  </si>
  <si>
    <t>VSA, Title 2, Ch. 11, section 261 (9) (A) - Registration of Lobbyists (1980). 
 http://legislature.vermont.gov/statutes/section/02/011/00261
 Sec. State Jim Condos personal interview Jan. 6, 2015.
 Kevin Ellis, lobbyist, personal interview, Jan. 15, 2015.</t>
  </si>
  <si>
    <t>Code of Virginia, Article 2.2, Section 418. 1994. http://law.lis.virginia.gov/vacode/title2.2/chapter4/section2.2-418/</t>
  </si>
  <si>
    <t>Alabama law includes blanket prohibitions against public officials and employees using their official positions or offices to benefit themselves, relatives or businesses with which they are associated, including converting objects to personal use.
The law specifically prohibits public officials and employees from using equipment, facilities, time, materials, human labor, any other public property or confidential information to benefit themselves or their personal businesses. (36-24-5-c). 
Under the law, a conflict of interest exists if public officials or employees own or have control of more than a 5 percent interest in a business or are a partner or director of a business that could benefit from an official action. 
The law also prohibits public officials or employees from soliciting anything of value from a subordinate or a person or business they deal with in their official capacities.
Public officials are defined as anyone elected or appointed to a state, county or municipal public office. Public employees are defined as anyone employed by the state, a county or a municipality except those who work in health care corporations.
The law does extend to the Governor and Cabinet Members.</t>
  </si>
  <si>
    <t>Campaign Disclosures, definitions, RCW 42.17A.005, 2011
 http://apps.leg.wa.gov/RCW/default.aspx?cite=42.17A.005</t>
  </si>
  <si>
    <t>Public Officers and Employees, Title 36, Chapter 25, Section 5, 2000.
Public Officers and Employees, Title 36, Chapter 25, Section 8, 1995.
http://alisondb.legislature.state.al.us/alison/codeofalabama/1975/coatoc.htm, accessed May 6, 2015.</t>
  </si>
  <si>
    <t>There are no limits on the amount of money that an individual can contribute to a political party in Tennessee. 
 State law says that an individual may contribute a maximum of $1,500 to a candidate for a local election, the state legislature or other state offices per election. This means that the donor could contribute $1,500 in the primary and give an additional $1,500 in the general election. Tenn. Code Ann. § 2-10-302(a)(1)
 The maximum amount an individual can give to a candidate for a statewide office, such as the governor or a member of the Tennessee Supreme Court, is $3,900 per election. Tenn. Code Ann. § 2-10-302(a)(2).
 The law says that the individual contribution limits to candidates will be adjusted to "reflect the percentage of change in the average consumer price index (all items-city average), as published by the United States department of labor, bureau of labor statistics," and the registry of election finance shall publish the adjusted amount on its website. Tenn. Code Ann. § 2-10-302(d)(1).</t>
  </si>
  <si>
    <t>The judicial branch is self-regulated, and the Supreme Court has adopted its own rules in a canon – the Wyoming Code of Judicial Conduct – for members of the judicial branch.
“A judge shall not abuse the prestige of judicial office to advance the personal or economic interests of the judge,” says Rule 1.3 of the Code of Judicial Conduct.
The code also says judges musty comply with the law, which forbids converting property to personal use.</t>
  </si>
  <si>
    <t>Lobbyist Disclosure and Regulation Act, Utah Code 36-11, Amended by Chapter 325, 2010 General Session, http://le.utah.gov/xcode/Title36/Chapter11/36-11.html?v=C36-11_1800010118000101.</t>
  </si>
  <si>
    <t>Georgia voters elect a Secretary of State, whose office oversees elections. 
 The State Election board is made up of the elected Secretary of State, one member elected by the House of Representatives, one member elected by the State Senate. They serve a two year term.</t>
  </si>
  <si>
    <t>No such law exists. 
While the Secretary of State is mandated to monitor state elections, the office is part of the executive branch, its leader is appointed by the governor. 
97.012 Secretary of State as chief election officer.—The Secretary of State is the chief election officer of the state. 
Among other items, the mandate is according to 97-102 (15) to "Conduct preliminary investigations into any irregularities or fraud involving voter registration, voting, candidate petition, or issue petition activities and report his or her findings to the statewide prosecutor or the state attorney for the judicial circuit in which the alleged violation occurred for prosecution, if warranted. The Department of State may prescribe by rule requirements for filing an elections-fraud complaint and for investigating any such complaint."</t>
  </si>
  <si>
    <t>Texas Government Code, Title 3, Legislative Branch, Subtitle A. Chapter 305.  Registration of Lobbyists, Section 305.002, Effective as amended, Sept. 1, 2009.  
http://www.statutes.legis.state.tx.us/Docs/GV/htm/GV.305.htm</t>
  </si>
  <si>
    <t>There are limits on individual contributions to candidates but not to parties. Under SC Code  8-13-1314, individual political donations are capped at $3,500 for statewide races and $1,000 for local races per election cycle. In addition, cash contributions are capped at $2,500, and must be accompanied by a record of the amount of the contribution and the name and address of the contributor.
A $3,500 limit per election cycle exists for political parties (SC Code 8-13-1322), a form of committee under the law, as defined by SC Code 8-13-100. However, a 2010 federal U.S. District Court decision in South Carolina that changed the definition of "committee" has effectively nullified regulations on political parties (technically committees under the law), including donation limits.</t>
  </si>
  <si>
    <t>No such law exists.
 South Dakota Codified Laws, Title 2, Chapter 12, “Lobbyists,” Section 1, adopted 1939, last amended 1991, http://legis.sd.gov/Statutes/Codified_Laws/DisplayStatute.aspx?Type=Statute&amp;Statute=2-12-1.</t>
  </si>
  <si>
    <t>Can the chief executive be held accountable for his/her actions?</t>
  </si>
  <si>
    <t>South Dakota Codified Laws in Title 12, Chapter 27, “Campaign Finance Requirements,” include the following calendar-year limitations on political campaign contributions from individuals: to statewide candidates or their campaign committees, $4,000; to legislative and county candidates or their campaign committees, $1,000; to political action committees and political parties, $10,000.
 There is no limit on individual contributions to ballot-question committees.</t>
  </si>
  <si>
    <t>Comprehensive Governmental Ethics Reform Act, 2006, Tenn. Code Ann. § 3-6-301(16)(A)
 http://search.mleesmith.com/tca/03-06-0301.html</t>
  </si>
  <si>
    <t>A YES score is earned if the law prohibits the use of state resources for personal purposes for both the governor and state cabinet-level officials. 
A NO score is earned if no such law exists.</t>
  </si>
  <si>
    <t>Rhode Island General Laws § 22-10, covering legislative lobbying and passed in 1988, can be found here:
http://webserver.rilin.state.ri.us/Statutes/TITLE22/22-10/INDEX.HTM 
RI General Laws § 42-139, covering executive branch lobbying and passed in 2004, can be found here: 
http://webserver.rilin.state.ri.us/Statutes/TITLE42/42-139/42-139-2.HTM
New task force seeks to overhaul state's lobbying statutes, Associated Press, March 5, 2015:
http://www.turnto10.com/story/28276405/new-task-force-seeks-to-overhaul-states-lobbying-statutes</t>
  </si>
  <si>
    <t>Pursuant to §17-25-10 of The Rhode Island Campaign Contributions and Expenditures Reporting Act, which was originally passed in 1974, individuals are limited to donating $1,000 per calendar year to a candidate and $1,000 to a political party.
The law also limits an individual to an aggregate of $10,000 in contributions a year to any combination of candidates and/or political parties. 
Notwithstanding this, an individual can contribute up to $10,000 to a political party per calendar year for "organizational and party building activities," as long as the money is not used for contributions to individual candidates.</t>
  </si>
  <si>
    <t xml:space="preserve"> SC Code 2-17-10 (13)
http://www.scstatehouse.gov/code/t02c017.php</t>
  </si>
  <si>
    <t xml:space="preserve">Under Delaware law, a state elections commissioner "shall be appointed by the Governor for a term of 4 years and confirmed by a majority of the members elected to the Senate." § 301 
The elections commissioner has general supervision authority over the state Department of Elections, subject to the directives of a State Board of Elections. </t>
  </si>
  <si>
    <t>West Virginia Code prohibits any elected official, appointed official or public employee from making private use of public resources. The Code of Judicial Conduct, Canon 2, forbids a judge from using his office for private gain, and Canon 5 forbids personal use of campaign contributions.
 6B-2-5 (b) states that "(1) A public official or public employee may not knowingly and intentionally use his or her office or the prestige of his or her office for his or her own private gain or that of another person. Incidental use of equipment or resources available to a public official or public employee by virtue of his or her position for personal or business purposes resulting in de minimis private gain does not constitute use of public office for private gain under this subsection." 
 The section applies to "all elected and appointed public officials and public employees" (6B-2-5 (a)), including judges.</t>
  </si>
  <si>
    <t>Pennsylvania Lobbying Disclosure Law, 2006, Title 65 (Public Officers), Section 13A03 (Definitions), http://www.legis.state.pa.us/cfdocs/legis/LI/consCheck.cfm?txtType=HTM&amp;ttl=65
Lobbying Disclosure in Pennsylvania 2013 Annual Report, Pennsylvania Department of State, Harrisburg, June 2014. [Link?]</t>
  </si>
  <si>
    <t>There are no limits on individual donations to candidates or political parties in the state of Pennsylvania, except in cases where the contributions are cash contributions or given anonymously. 
Section 1634, "Contributions by Agents; Anonymous Contributions; Cash Contributions" prohibits cash contributions greater than $100. It also prohibits anonymous contributions.</t>
  </si>
  <si>
    <t xml:space="preserve">Oklahoma’s revised law, which took effect Jan. 1, 2015, states “No person shall make, and no political party shall accept, a contribution to any political party committee in excess of Ten Thousand Dollars ($10,000.00) in any calendar year, except as otherwise permitted by law or these Rules." 
Candidates and candidate committees are subject to limits now based on election cycle: $2,600 prior to a primary, $2,600 prior to a runoff (after primary election and before runoff primary election if candidate appears on the ballot at the runoff primary election), $2,600 prior to general election (after primary or runoff primary at which nominee is selected and before general election if candidate appears on the ballot at the general election) and $2,600 after the general election, if no other contributions have been made
The $2,600 may increase by July 1, 2015 and every two years thereafter by the percent difference of the price index for the previous 12 months, under the new law. </t>
  </si>
  <si>
    <t>Oregon Revised Statutes Chapter 171 - State Legislature, Section 171.725 (1973).
https://www.oregonlegislature.gov/bills_laws/lawsstatutes/2013ors171.html</t>
  </si>
  <si>
    <t>There are no campaign contribution limits of any kind in Oregon.</t>
  </si>
  <si>
    <t>Lobbying, Definition NC GS 120C-100 (a) (9) (10) http://www.ncga.state.nc.us/gascripts/statutes/statutelookup.pl?statute=120c. 
Lobbyist registration procedure. (1933 revised 2013) NC GS 120C-200.http://www.ncleg.net/gascripts/statutes/statutelookup.pl?statute=120C</t>
  </si>
  <si>
    <t>A five-person, bipartisan State Elections Enforcement Commission (SEEC), and agency, created in 1974, is charged with monitoring state elections and investigating possible violations of election laws.
On the composition of members, Sec. 9-7a distributes the appointments equally among the minority leaders of the House of Representatives and Senate, the speaker of the House of Representatives, the president pro tempore of the Senate and the governor. The same section also specifies that "not more than two of whom shall be members of the same political party and at least one of whom shall not be affiliated with any political party."</t>
  </si>
  <si>
    <t>North Dakota Century Code, § 54-05.1-02, 1975 to 2009,  http://www.legis.nd.gov/cencode/t54c05-1.pdf.</t>
  </si>
  <si>
    <t>WAC 292-110-010: State employees, including judges, may not use state resources for personal benefit or gain or for the benefit or gain of other individuals or outside organizations</t>
  </si>
  <si>
    <t>Ohio Revised Code 101.70 F, Legislative lobbying definitions, 1994 (last amended Sept. 10, 2010): http://codes.ohio.gov/orc/101.70 
 Ohio Revised Code 121.60 F-J, Executive agency lobbying definitions, 1994 (last amended Feb. 18, 2011): http://codes.ohio.gov/orc/121.60 
 Ohio Revised Code 101.90 F-J, Retirement system lobbyists and employers, definitions, 2004: http://codes.ohio.gov/orc/101.90</t>
  </si>
  <si>
    <t>Ethics Commission Rules, 74E O.S. Appendix I, rule 5
http://www.oklegislature.gov/osstatuestitle.html
https://drive.google.com/file/d/0B0BgaBXva60WOXJDaEs0UDdFQms/view</t>
  </si>
  <si>
    <t>Tim Leathers, deputy director, Arkansas Department of Finance and Administration, February 4, 2015, telephone interview.
Richard Weiss, Director of Department of Finance and Administration under three governors (1994-1999 and 2002-2014), February 2, 2015, telephone interview.
Brandon Sharp, State Budget Administrator of the Department of Finance and Administration, March 4, 2014,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Max Brantley, Senior Editor Arkansas Times, January 20, 2015, telephone interview. 
Jay Barth, Professor of Politics at Hendrix College, February 7, 2015, telephone interview. 
“Arkansas Republicans spar with Planned Parenthood over healthcare guides,” David Ramsey, Arkansas Times, June 20, 2013
http://www.arktimes.com/arkansas/ark-republicans-spar-with-planned-parenthood-over-healthcare-guides/Content?oid=2928438&amp;showFullText=true
---
Peer Reviewer Source: Agree.
Article 5, Section 29 of the Constitution. Also, see the listing of hundreds of appropriation acts at any regular or fiscal session of the General Assembly, including the scores of small appropriations authoried by individual legislators to be funded from surplus state funds, which are then funded by state agencies as a way to skirt the constitutional prohibition against local andspecial acts (http://www.arkleg.state.ar.us).</t>
  </si>
  <si>
    <t>NMSA &gt; CHAPTER 2 Legislative Branch &gt; ARTICLE 11 Lobbyist Regulation &gt; 2-11-2. Definitions. (1994) 
 http://public.nmcompcomm.us/nmnxtadmin/NMPublicLink.aspx?jd=2-11-2</t>
  </si>
  <si>
    <t>New York Legislative Law 1-C, amended 2007, http://www.jcope.ny.gov/about/lob/LEGISLATIVE%20LAW%20ARTICLE%201a.pdf</t>
  </si>
  <si>
    <t>Conflicts of interest are forbidden by the Florida Code of Ethics for Public Officials.
112.313 Standards of conduct for public officers, employees of agencies, and local government attorneys.—
 (6) MISUSE OF PUBLIC POSITION.—No public officer, employee of an agency, or local government attorney shall corruptly use or attempt to use his or her official position or any property or resource which may be within his or her trust, or perform his or her official duties, to secure a special privilege, benefit, or exemption for himself, herself, or others. This section shall not be construed to conflict with s. 104.31.
(7) CONFLICTING EMPLOYMENT OR CONTRACTUAL RELATIONSHIP.—
(a) No public officer or employee of an agency shall have or hold any employment or contractual relationship with any business entity or any agency which is subject to the regulation of, or is doing business with, an agency of which he or she is an officer or employee, excluding those organizations and their officers who, when acting in their official capacity, enter into or negotiate a collective bargaining contract with the state or any municipality, county, or other political subdivision of the state; nor shall an officer or employee of an agency have or hold any employment or contractual relationship that will create a continuing or frequently recurring conflict between his or her private interests and the performance of his or her public duties or that would impede the full and faithful discharge of his or her public duties."</t>
  </si>
  <si>
    <t>The Mississippi Public Records Act gives citizens in Mississippi the right to access government information. Title 25, Chapter 61 of the Mississippi Code states that public records shall be accessible for any person and that “providing access to public records is a duty of each public body and automation of public records must not erode the right of access to those records” (25-61-2). The act stipulates that the public entity must respond to the person requesting records within 7 working days. The Mississippi Center for Freedom of Information exists to assist the obtaining of public records. 
The law, however, does state that public bodies may enact a fee for those seeking public records which “must be reasonably related to the cost of creating, acquiring and maintaining” the information (25-61-7). The law also makes exceptions to the law in cases where the sought information includes trade secrets, confidential financial information or personal information of law enforcement officials, criminal investigators or judges and district attorneys (25-61-9, 12). The act also does not supersede existing statutes that address closed records (25-61-11). It also states that "the legislature (has) the right to determine the rules of its own proceedings and to regulate public access to its records," meaning that the Legislative branch it is not required to adhere to the Public Records Act (25-61-17). The judicial branch also claims exemption from the Public Records Act: "The judiciary of the State of Mississippi, as a separate and equal branch of the government, is not subject to the Mississippi Public Records Act," states the Mississippi Supreme Court's own Public Records Policy.
Mississippi has an Open Meetings Law under Title 25, Chapter 41. In the law, "meeting" is defined as "an assemblage of members of a public body at which official acts may be taken upon a matter over which the public body has supervision, control, jurisdiction or advisory power" (25-41-3). An "open meeting" is one in which members of the public can be present. Mississippi mandates these, but the number of exceptions to the law is great. Public bodies can enter executive session to discuss lawsuits, personnel or any topic exempt from the Public Records Act (25-41-7). The Mississippi Ethics Commission reviews and resolves complaints of violations to the open records and open meetings laws.</t>
  </si>
  <si>
    <t>1. 52:13C-20: Definitions ( L.1971, c.183, s.3; amended 1981, c.150, s.1; 1991, c.243, s.3; 1991, c.244, s.1; 2004, c.20, s.1; 2004, c.27, s.3; 2009, c.66, s.37): http://njlaw.rutgers.edu/cgi-bin/njstats/showsect.cgi?title=52&amp;chapter=13C&amp;section=20&amp;actn=getsect
 2. NJ Election Law Enforcment Commission Lobbying Manual, p.5: http://www.elec.state.nj.us/pdffiles/forms/lobbyforms/Lobbying_Manual.pdf</t>
  </si>
  <si>
    <t>There are four ethics bodies assigned by Utah law to oversee ethics. To call them enforcement agencies is a misnomer, because most have limited investigative authority and ability to discipline or fine offenders. Most enforcement actions would have to be referred to top executive, judicial or legislative leaders. 
These bodies are: Executive Branch Ethics Commission, Legislative Ethics Commission, Political Subdivisions Ethics Commission and Judicial Conduct Commission. 
In addition, the Judicial Performance Evaluation Commission also preforms a role of evaluating ethics and conflicts. Both the Utah House and Utah Senate have separate ethics committees which may refer complaints to the Independent Legislative Ethics Commission, which is composed of two former legislators and three retired judges.</t>
  </si>
  <si>
    <t xml:space="preserve">Under Iowa Code, it is considered a serious misdemeanor for "any public officer or employee" to "[use] or [permit] any other person to use the property owned by the state or any subdivision or agency of the state for any private purpose and for personal gain, to the detriment of the state or any subdivision thereof." It is also classified as a serious misdemeanor if a public officer or employee makes a contract for an expenditure in excess of the law or fails to report expenditures of public money. To make or give any false entry, return, certificate, or receipt is considered a class "D" felony. </t>
  </si>
  <si>
    <t>Kansas law prohibits legislators from using state resources for personal purposes. There are statutes against bribery, tampering with evidence, submitting false claims for reimbursement, using a state vehicle for personal use, misuse of public funds and unlawful use of postage.</t>
  </si>
  <si>
    <t>Under Indiana laws, several statutes limit public officials, including legislators, from using their offices for personal gain. Under criminal law, public servants, including legislators, are forbidden from soliciting, accepting or agreeing to accept either before or after they become appointed or elected, any property, except what they are authorized to accept. They are also forbidden to do any act they're not authorized to do, with the intent of obtaining any property for themselves. 
In addition, they cannot solicit, accept or agree to accept property they're not authorized to have from a state employee or appointee. Another statute says state legislators cannot accept "honorariums," or payments for an appearance or a speech given in their capacity of legislators, nor can they accept money from a job or investment that was made as a result of receiving confidential information.
Legislators are covered under "ghost employment" provisions that prohibit public servants from hiring a public employee and assigning him duties not related to the operation of the agency (legislature) and accepting property for performing duties not related to the agency (legislature) or for not performing any duties.</t>
  </si>
  <si>
    <t>Karen McLaughlin, Children's Action Alliance Director of Budget and Research and former Department of Economic Security Financial Services Administrator, telephone interview 2/19/2015
Ballotpedia Arizona Budget, Accessed May 6, 2015
http://ballotpedia.org/Arizona_state_budget
JLBC Budget Process handbook, Accessed May 6, 2015
http://www.azleg.gov/jlbc/budgetprocess.pdf
OSPB Historical Revenues &amp; Expenditures, Accessed May 6, 2015
http://www.ospb.state.az.us/revenuehistory.html</t>
  </si>
  <si>
    <t>Procurement officials, like all state employees not specifically exempted, must adhere to conflict of interest laws. Delaware law governing the ethical conduct of state employees says "no state employee, state officer or honorary state official may participate on behalf of the State in the review or disposition of any matter pending before the State in which the state employee, state officer or honorary state official has a personal or private interest, provided, that upon request from any person with official responsibility with respect to the matter, any such person who has such a personal or private interest may nevertheless respond to questions concerning any such matter.
A personal or private interest in a matter is an interest which tends to impair a person's independence of judgment in the performance of the person's duties with respect to that matter." An employee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Close relative is defined in the law as a "person's parents, spouse, children (natural or adopted) and siblings of the whole and half-blood."</t>
  </si>
  <si>
    <t>The Texas Ethics Commission is the state’s principal agency for enforcing state ethical standards, created by Texas voters in 1991 through a state constitutional amendment to “ensure the public’s confidence and trust in its government."  
It has responsibility for administering nine laws, including Chapter 572 of the Texas Government Code, which deals with financial disclosure of public officials and the conduct of state officers and employees. The agency, led by an eight-member, bipartisan commission, is also responsible for enforcing the state’s lobbying regulations and campaign finance laws.
The State Commission on Judicial Conduct, an independent state agency created by an amendment to the Texas Constitution in 1965, is responsible for investigating allegations of judicial misconduct or judicial disability, and for disciplining judges.</t>
  </si>
  <si>
    <t>March 11 phone interview with Gunnar Knapp, director of the Institute of Social and Economic Research; 
March 11 phone interview with Gregg Erickson, founder of the Alaska Budget Report and Erickson &amp; Associates, former Director of Research at the Alaska Legislature; 
Department Summary of the Enacted FY2014 Operating Budget (https://www.omb.alaska.gov/ombfiles/14_budget/14enacted_5-21-13_deptsummary.pdf), accessed March 12, 2015</t>
  </si>
  <si>
    <t>Minnesota Statutes Chapter 13 outlines the basic pretense of Minnesota's data collection and distribution system, which operates on the understanding that government data is considered public unless specifically classified as “not public data" by federal/state law or by a temporary confidential, private or protected “nonpublic” classification. The Executive Branch operates under Chapter 13. 
 The Legislative and Judiciary Branches operate under separate information laws and are not required to adhere to Minnesota Data Practice Law. 
 The Judiciary Branch is exempt under Chapter 13.90. Access to data of the judiciary is governed by rules adopted by the Supreme Court.
 The Legislative Branch data is governed under section 13.601, which outlines what data is considered public or private. 
 Open meeting laws are defined in Minnesota State Statute 13D and restrictions on open meetings are listed in 13D.05. It should be noted that the executive branch and local government entities including agency, board, commission or departments meetings must be open to the public. Meetings with the commissioner of corrections or with a state agency, board, or commission that is exercising quasi-judicial functions or involving disciplinary proceedings are not open to the public.</t>
  </si>
  <si>
    <t>Louisiana doesn't call them "placement agents," but the investment advisers that process the purchases do not, under state law, have to disclose fees specifically, but all expense vouchers, payrolls, expenses and contract costs are to be certified by the secretary of the actuarial board, and the treasurer of each fund is required to audit and report on expenses of each investment portfolio. Advisers aren't registered per se, but they must bid for the position and they are listed with the state.</t>
  </si>
  <si>
    <t>Kelly Butler, state Budget Officer for Gov. Robert Bentley, March 18, 2015, telephone interview. 
David White, The Birmingham News, former  longtime political reporter, March 6, 2015, telephone interview.
“Budget Basics: understanding Alabama’s budget system,” Katherine Robertson, vice president for the Alabama Policy Institute, Sept. 12, 2014, http://www.alabamapolicy.org/budget-basics-understanding-alabamas-budget-system/, accessed March 25, 2015.
"Fiscal Policy and Procedure Manual," State of Alabama Department of Finance, October, 2011, http://comptroller.alabama.gov/Docs/FPPM%2010-2011.pdf, accessed March 25, 2015.</t>
  </si>
  <si>
    <t xml:space="preserve">There are two entities that enforce ethics rules in Tennessee. One is the state Ethics Commission, which monitors the executive and legislative branches. The other is the Board of Judicial Conduct, which enforces ethical rules in the judiciary. Tenn. Code Ann. § 17-5-201(a)
 The law giving force to the Ethics Commission states that: "It is the intent of the general assembly that the integrity of the processes of government be secured and protected from abuse. The general assembly recognizes that a public office is a public trust and that the citizens of Tennessee are entitled to a responsive, accountable, and incorruptible government. The Tennessee ethics commission is established to sustain the public's confidence in government by increasing the integrity and transparency of state and local government through regulation of lobbying activities, financial disclosure requirements, and ethical conduct. A determination of the intent of the general assembly shall be based on the operative statutory provisions, as well as the legislative history pertaining to such statutory provisions, as evidenced by legislative committee and floor actions, discussions and debates." Tenn. Code Ann. § 3-6-102
 The Tennessee State legislature created the Board of Judicial Conduct to investigate and act on complaints against judges. The disciplinary board was created in 2012 to replace the old Court of the Judiciary, which essentially served the same function.
 The Board of Judicial Conduct is composed of former and current judges, attorneys and private citizens. 
 The state legislature created the Board of Judicial Conduct to investigate whether judges are physically and/or morally fit to hold their positions. The board investigates complaints against judges and determines whether they have committed misconduct. It has the power to sanction judges and recommend that they be removed from the bench Tenn. Code Ann. § 17-5-301(f) (The legislature has the power to impeach a judge.) 
 </t>
  </si>
  <si>
    <t xml:space="preserve">Placement agents used by investment firms must register with the Kentucky Executive Branch Ethics Commission as lobbyists in order to do business with the Kentucky Retirement Systems, which handles most state employees, as well as the Kentucky Teachers Retirement System. That was implemented as part of a pension system reform bill, House Bill 300, in 2012. However, as of February 2015, Kentucky law did not require the disclosure of fees paid to placement agents by the state employees' primary pension fund, the Kentucky Retirement Systems.  
Kentucky Revised Statutes Chapter 11A, Section 201, Subsection (8)(a) defines "executive agency lobbyist" to include "placement agents and unregulated placement agents." Subsection (17) of that statute goes on to define "placement agent" as "an individual or firm who is compensated or hired by an employer or other real party in interest for the purpose of influencing an executive agency decision regarding the investment of the Kentucky Retirement Systems or the Kentucky Teachers' Retirement System assets. And Subsection (18) defines "unregulated placement agent" as a "placement agent who is prohibited by federal securities laws and regulations promulgated thereunder from receiving compensation for soliciting a government agency." 
It should be noted that legislation filed in the 2015 General Assembly, Senate Bill 22, sought to require the Kentucky Retirement Systems — as well as the Kentucky Teachers Retirement Systems, Judicial Retirement Plan and Legislators' Retirement Plan — implement disclosure policies to reveal the agent's name, dollar value of the investment and the fees or payments made to the placement agent for each investment. That legislation unanimously passed the state Senate on Feb. 11, 2015, but did not make it to the floor of the House for a vote. 
The Kentucky Judicial Form Retirement System, which covers judges and court employees, and the Kentucky Legislative Retirement System, which handles the pensions for legislators but not legislative employees, do not have rules or laws requiring the disclosure of placement agents' fees. </t>
  </si>
  <si>
    <t>The Code of Ethics stipulates in Sec. 1-86. that "(a) Any public official or state employee, other than an elected state official, who, in the discharge of such official’s or employee’s official duties, would be required to take an action that would affect a financial interest of such official or employee, such official’s or employee’s spouse, parent, brother, sister, child or the spouse of a child or a business with which such official or employee is associated, other than an interest of a de minimis nature, an interest that is not distinct from that of a substantial segment of the general public or an interest in substantial conflict with the performance of official duties as defined in section 1-85 has a potential conflict of interest. (...)"
Further, "If such official or employee is not a member of a state regulatory agency, such official or employee shall, in the case of either a substantial or potential conflict, prepare a written statement signed under penalty of false statement describing the matter requiring action and the nature of the conflict and deliver a copy of the statement to such official’s or employee’s immediate superior, if any, who shall assign the matter to another employee, or if such official or employee has no immediate superior, such official or employee shall take such steps as the Office of State Ethics shall prescribe or advise."</t>
  </si>
  <si>
    <t>Under law, the board of the Kansas Public Employment Retirement system can adopt policies necessary to carry out its duties. The board adopted a policy requiring the disclosure of placement agent fees in 2009. The policy requires investment advisors to furnish KPERS with the names of all placement agents they use (or notify that they use none), the  services they provide and fee arrangements. KPERS does not allow the public access to the statements.</t>
  </si>
  <si>
    <t xml:space="preserve"> In practice, significant state expenditures require government approval. There was no evidence to the contrary over the period of the study. 
For example, Section 13.093 (2), Wisconsin Statutes, provides that a bill that makes an appropriation or that increases or decreases existing appropriations or state or general local government fiscal liability or revenues must receive a fiscal estimate prior to committee action or prior to a floor vote if the bill is not referred to committee.  </t>
  </si>
  <si>
    <t>Ark. Code. 21-1-701-704, “State Employee Grievances,” 2013.
http://www.arkleg.state.ar.us/assembly/2013/2013R/Acts/Act1448.pdf</t>
  </si>
  <si>
    <t>State law says a public servant in Colorado commits “failing to disclose a conflict of interest” if he or she exercises “any substantial discretionary function in connection with a government contract, purchase, payment, or other pecuniary transaction without having given seventy-two hours' actual advance written notice to the secretary of state and to the governing body of the government which employs the public servant of the existence of a known potential conflicting interest of the public servant in the transaction with reference to which he is about to act in his official capacity.”
Colorado’s code of ethics for procurement says that anyone who the state of Colorado employs who purchases goods and services, or is involved in the purchasing process for the state shall “refrain from any private or professional activity that would create a conflict between personal interests and the interests of the State of Colorado.”</t>
  </si>
  <si>
    <t>In practice, all expenditures are authorized when the State Legislature approves the budget. West Virginia State Code requires the Executive Budget to itemize any proposed appropriation exceeding 1 percent of the state budget. 
 West Virginia’s total budget is about $22 billion, so 1 percent would be about $22 million. “Most state agency budgets are way less than that,” said Budget Director Mike McKown. “For example, the state Ethics Commission budget is $708,000.”
 The state of West Virginia is required to have a balanced budget, so declining revenues require a governor to cut spending, according to Phil Kabler, statehouse correspondent for the Charleston Gazette.</t>
  </si>
  <si>
    <t>Arizona Revised Statutes, Title 41 Chapter 8 Article 5-1378, Complaint; investigation; investigative authority; violation; classification, http://www.azleg.gov/ars/41/01378.htm
Laws current as of March 30, 2015.</t>
  </si>
  <si>
    <t>Public Officers and Employees Alabama Title 36, Chapter 26, Sections 3-7, 1939.
http://alisondb.legislature.state.al.us/alison/codeofalabama/1975/coatoc.htm, accessed April 16, 2015.</t>
  </si>
  <si>
    <t>The Legislature enacts the appropriations bills, thus acting as final arbiter of all state spending.
 There is no percentage constraint to the spending amount subject to legislative approval; any spending changes sought by the governor after a budget is enacted would be subject to legislative oversight.
 Planned and actual expenditure oversight is the responsibility of Statewide Accounting located within the Office of Financial Management. The Legislative Evaluation &amp; Accountability Program Committee receives extracts from the Statewide Accounting system and posts that information to the Fiscal (fiscal.wa.gov) website monthly.
 If the legislative fiscal analysts see variances between planned and actual expenditures in the accounting data, they can make recommendations during supplemental budget sessions for mid- and late-term adjustments to budget levels — either increases or decreases — which they certainly do independently of the executive branch.</t>
  </si>
  <si>
    <t>There is no direct mention of “placement agents” in the Iowa Code related to IPERS. According to Judy Akres, of IPERS, nothing in Iowa law prohibits IPERS from hiring an investment manager that used a placement agent to assist it in getting the system’s business. She noted that IPERS does not use placement agents. Investment managers use placement agents to help them in their marketing efforts.</t>
  </si>
  <si>
    <t>State of Alaska Personnel Rules (http://doa.alaska.gov/dop/fileadmin/DOP_Home/pdf/PersonnelRules.pdf), accessed Feb. 15, 2015; 
March 2, 2015, phone interview with Alaska State Employees Association president Jim Duncan</t>
  </si>
  <si>
    <t>Four entities are involved here.
The first and most important is the S.C. Ethics Commission, created in 1975 -- one of many such government agencies formed over the span of the decade nationwide in reaction to the 1972 Watergate scandal. The State Ethic Commission generally covers all branches of state government, which includes employee as well as candidates for state office and lobbyists.
There are also two separate legislative ethics committees, which cover the S.C. House of Representatives and the S.C. Senate. Each committee has six members.
The Commission on Judicial Conduct investigates complaints of judicial misconduct. This 26 member Commission is made up of 14 judges, 4 attorneys, and 8 members of the general public.
Nearly twenty years after the creation of the State Ethics Commission, a state political scandal, Operation Lost Trust -- a sting operation where legislators were nabbed for selling their votes -- led to a broad public demand for ethics reform. This led to a new statute, the "Ethics, Government Accountability, and Campaign Reform Act of 1991." 
Under SC Code 8-13-310, the nine-member, Governor-appointed State Ethics Commission has the power to require disclosure statements from public officials and penalize offenders for ethical violations. Specifically, under SC Code 8-13-320 (8) the Commission may "request the Attorney General, in the name of the commission, to initiate, prosecute, defend, or appear in a civil or criminal action for the purpose of enforcing [ethics violations], including a civil proceeding for injunctive relief and presentation to a grand jury..."
Similarly, under SC Code 8-13-530, the House of Representatives Legislative Ethics Committee and the Senate Legislative Ethics Committee have the power to receive, hear and investigate complaints, as well as administer “public or private” reprimands, refer criminal allegations to the S.C. Attorney General, and recommend expulsion or removal.</t>
  </si>
  <si>
    <t>California law generally forbids employees from engaging in any activity that conflicts with state duties. They are also barred from taking gifts, gratuities or anything of value from anyone seeking to do business of any kind with their agency. Each agency is required to develop rules for implementing the law. 
There is no legal scheme for recusal in the contracting law.
§19990 of the Government Code states, "A state officer or employee shall not engage in any employment, activity, or enterprise which is clearly inconsistent, incompatible, in conflict with, or inimical to his or her duties as a state officer or employee."
§10410 of the Public Contract Code stipulates, "No officer or employee in the state civil service or other appointed state official shall engage in any employment, activity, or enterprise from which the officer or employee receives compensation or in which the officer or employee has a financial interest and which is sponsored or funded, or sponsored and funded, by any state agency or department through or by a state contract unless the employment, activity, or enterprise is required as a condition of the officer’s or employee’s regular state employment."</t>
  </si>
  <si>
    <t>The budget gives a complete guide for expenditures. The governor has some latitude within budget language, but the budget gives specific and limited authority to the governor to add expenditures. For example, in the case of emergencies or natural disasters or when a government grant is accepted. However, those must be accounted for in the following budget.
If revenue drops precipitously, the governor is allowed to make cuts up to 15 percent before calling the General Assembly back to adjust the budget.
In October 2014, Gov. Terry McAuliffe announced $346 million cuts, including 595 state employee layoffs and cuts in state aid to colleges and universities and local governments. These were part of an agreement between the governor and General Assembly leaders, but were not actually accounted for in the two-year budget until the following session. Virginia leaders were dealing with an expected revenue shortfall of $2.4 billion from the 2014 through 2016 fiscal years.</t>
  </si>
  <si>
    <t>Placement agencies used by investment firms to secure business with state-run pension funds are banned by Illinois code and violators can be fined up to $10,000.
(40 ILCS 5/1-145) 
    Sec. 1-145. Contingent and placement fees prohibited. No person or entity shall retain a person or entity to attempt to influence the outcome of an investment decision of or the procurement of investment advice or services of a retirement system, pension fund, or investment board of this Code for compensation, contingent in whole or in part upon the decision or procurement. Any person who violates this Section is guilty of a business offense and shall be fined not more than $10,000. In addition, any person convicted of a violation of this Section is prohibited for a period of 3 years from conducting such activities.</t>
  </si>
  <si>
    <t>The state does have personnel rules that outline a redress mechanism for state civil service employee grievances that includes timelines for responses to complaints and an independent grievance committee to address the problem. "It is the policy of the State of Wyoming to resolve employee grievances and appeals in a fair and timely manner," the rules say.
Employees may voluntarily participate in the mediation program which assists disputing parties in reaching a mutually acceptable resolution to issues and concerns  raised by the parties. Employees who voluntarily choose to participate in the mediation program "shall not forfeit their right to present a grievance in accordance with this chapter. Employees shall have the right to present a grievance or appeal, pursuant to the provisions of this chapter, without coercion, restraint, discrimination or reprisal."</t>
  </si>
  <si>
    <t xml:space="preserve">Article 3, Section 8 of the Rhode Island Constitution directs the state legislature to establish "an independent non-partisan ethics commission which shall adopt a code of ethics including, but not limited to, provisions on conflicts of interest, confidential information, use of position, contracts with government agencies and financial disclosure. 
All elected and appointed officials and employees of state and local government, of boards, commissions and agencies shall be subject to the code of ethics. The ethics commission shall have the authority to investigate violations of the code of ethics and to impose penalties, as provided by law; and the commission shall have the power to remove from office officials who are not subject to impeachment."
In 1987, the legislature passed § 36-14-8, creating the Rhode Island Ethics Commission.
However, the Ethics Commission has been hamstrung since 2009 in aggressively policing the state legislature based on a Supreme Court ruling that restricts its ability to oversee the Legislature's core legislative functions. Legislators have repeatedly failed to pass attempts to amend the commission’s authority, by putting the question to voters to amend the constitution. Opponents argue that the Supreme Court ruling merely protects the core legislative function under the speech in debate clause, and not unethical behavior. However, supporters of an amendment say that it makes unethical behavior harder to prove. Since the ruling, the Ethics Commission has taken the position that it cannot investigate legislators for ethics violations pertaining to their core legislative functions.
The judiciary has a commission to oversee ethics questions in  title 8 - Courts and Civil Procedure, chapter 16 - Commission on Judicial Tenure and Discipline. </t>
  </si>
  <si>
    <t>Placement agents who secure business with state-run pension funds are required to register with the state and are required to itemize service charges in order to get reimbursed, under Hawaii Revised Statutes Chapter 88, Section 120 and policies and procedures manuals. There is no requirement, however, that this information be made public.</t>
  </si>
  <si>
    <t>No such law exists.
ARS 41-2517 prohibits certain interactions with solicitors once some amount of procurement procedures has begun, but there is no recusal requirement, only disclosure.</t>
  </si>
  <si>
    <t xml:space="preserve">Idaho has no laws regulating placement agents. 
Idaho Code Section 59-1312 regulates the Public Employee Retirement System of Idaho (PERSI) board’s selection of investment managers (not placement agents), who must be registered with the Securities &amp; Exchange Commission.
 </t>
  </si>
  <si>
    <t>Procurement officials must recuse themselves from any case in which the official or any member of their immediate family has a financial conflict of interest. The official must file a written statement of disqualification and withdraw from participation in the case.</t>
  </si>
  <si>
    <t>There is no law regulating or banning placement agents, but Georgia's Employee Retirement System does not allow anyone they work with to pay placement agents with fees they have earned from doing business with the State Pension Fund. The same is true for the Teacher Retirement System.</t>
  </si>
  <si>
    <t xml:space="preserve">Procurement officials fall under the Alaska Executive Branch Ethics Act, which in part prohibits employees from "substantial and material" conflicts of interest. The process for appealing a case where there was a perceived conflict of interest or any other violation is outlined in A.S. 36.30.550-685.  Additionally, A.S. 39.52.120 prohibits any public officer from using an official position for personal gain. </t>
  </si>
  <si>
    <t>The Pennsylvania State Ethics Commission is an independent state agency established under the act of Oct. 4, 1978 (P.L. 883, No. 170), referred to as the Public Official and Employee Ethics Law. It has seven members, and is charged with enforcing the Pennsylvania Public Official and Employees Ethics Act. 
The commission has jurisdiction over the executive and legislative branches, but not the judicial branch — with one exception. In Pennsylvania, judges are elected to their positions, and the Ethics Commission has oversight regarding the rules for judicial candidates filing statements of financial interest under the Section 1104(b) of the Ethics Act. All other judicial activities are the jurisdiction of the Supreme Court of Pennsylvania, which manages its oversight through the Judicial Conduct Board.
There are also ethics committees within the Pennsylvania State House and Senate charged with overseeing legislators' conduct along with the State Ethics Commission. The Office of the Attorney General is charged with investigating potential criminal violations of Ethics rules.</t>
  </si>
  <si>
    <t>No such law exists. But a rule does. 
That requirement is outlined in Rule 10-045 of the rules of the Florida State Board of Administration (SBA): 
"Although placement agents are not specifically required by law to register in Florida, they must be registered with "the Securities and Exchange Commission or the Financial Industry Regulatory Association, or any similar regulatory agency in a country other than the United States as a minimum condition of being allowed to work with the SBA." 
"It is the policy of the Executive Director &amp; CIO of the State Board of Administration (SBA) that: All External Investment Managers must completely, accurately and timely disclose all Placement Agent relationships, including the compensation paid by the External Investment Managers to such Placement Agents.
Disclosure Requirements: All External Investment Managers must provide the following information (the “Placement Agent Information Disclosure”) to the SBA’s Chief Risk &amp; Compliance Officer (CRCO) prior to contract execution (relating to both an initial and any subsequent additional investment) with the SBA: 
f) A statement confirming that the Placement Agent and any Third Party Placement Agent, if applicable, is registered with the SEC or the Financial Industry Regulatory Association or a similar regulatory body (which must be disclosed) in a country other than the United States.
Also: Registration Requirements: Placement Agents and Third Party Placement Agents, if any, must be registered with the Securities and Exchange Commission or the Financial Industry Regulatory Association, or any similar regulatory agency in a country other than the United States as a minimum condition of being allowed to work with the SBA in connection with an investment in or through an External Investment Manager. This minimum requirement would preclude Placement Agents, including Third Party Placement Agents, from representing External Investment Managers if they are not registered with the SEC, FINRA or any similar regulatory agency in a country other than the U.S.
The Florida Statutes include a provision that specifically states that placement agents' fees and terms are not exempt from public records requests. 
FS 215.4401 Board of Administration; public record exemptions.—. “Proprietary confidential business information” does not include: (hence available to the public)
j. A description of any compensation, fees, or expenses, including the amount or value, paid or agreed to be paid by a proprietor to any person to solicit the board to make an alternative investment or investment through an alternative investment vehicle. This does not apply to an executive officer, general partner, managing member, or other employee of the proprietor, who is paid by the proprietor to solicit the board to make such investments.</t>
  </si>
  <si>
    <t>Civil servants who've been demoted, dismissed or discipline can appeal to the Washington Personnel Resources Board. They also can take their cases to court.
 Non-exempt employee also have the option of filing a complaint with the Washington State Human Rights Commission, in cases that might involve discrimination.</t>
  </si>
  <si>
    <t>West Virginia Code 6C-3 sets up the Public Service Grievance Board and authorizes it to maintain jurisdiction over procedural matters in grievance proceedings, establish and provide all forms necessary for grievance proceedings, make such forms easily available to employees, and hire competent administrative law judges.</t>
  </si>
  <si>
    <t>Alabama law bans any purchasing agent or their assistant or employees from having an interest in any purchase or the company from which the purchase is made. The ban includes any financial interests or personal interests a purchasing agent or employee may have. The law also bars the purchasing agent or their assistants or employees from accepting anything of value from a company that is in the running for state business. Willful violation of this law is a misdemeanor and the guilty party loses his or her job. 
While the conflict of interest law for purchasing agents does not mention families, the state Ethics Law still applies, and it does also outlaw use of a government position for personal gain to oneself or one’s family. 
Although Alabama law outlaws the conflicts of interest and sets a punishment for violators, it does not set out the mechanism for recusal that should be used in case of a conflict.</t>
  </si>
  <si>
    <t>The Michigan FOIA has gaping exemptions for: the Governor’s Office and Lt. Governor’s Office and their employees; the Michigan Supreme Court; the Michigan Legislature; the Attorney General’s Office and the Secretary of State’s Office. As a result, each of these entities routinely cites their exemption and legally, summarily dismiss FOIA requests.
Michigan’s Freedom of Information Act (FOIA) offers a thorough process for allowing the public to gain access to information about state government.  Under section 15.231 of the code, "all persons, except those persons incarcerated in state or local correctional facilities, are entitled to full and complete information regarding the affairs of government and the official acts of those who represent them as public officials and public employees..." The statute describes "public records" as any "writing prepared, owned, used, in the possession of, or retained by a public body in the performance of an official function, from the time it is created."  
In an Attorney General’s Opinion of  1986, AG Frank Kelley said: “If a state legislator is to be subject to FOIA, such officer must be included with the term "public body" as defined in MCL 15.232(b)(ii); MSA 4.1801(2)(b)(ii). A plain reading of this provision discloses that neither the office of state senator nor state representative is enumerated therein. MacQueen City Commission of Port Huron, 194 Mich 328, 342; 160 NW 627 (1916). A review of legislative intent. Department of Civil Rights v City of Warren, 136 Mich App 103, 111; 355 NW2d 687 (1984), lv den, 421 Mich 860 (1985). “An examination of the legislative history of MCL 15.232(b); MSA 4.1801(2)(b) reveals a clear intent to exclude state legislators from the definition of a ‘public body.’" Along with giving the Executive branch a blanket exemption from FOIA, the open records act also lists several exemptions to the law including trade secrets, matters affecting security, medical records, attorney-client privilege etc. (Section 15.243)
To access this information, persons have to provide a public body's FOIA coordinator with a written request that describes a public record sufficiently to enable the public body to find the public record. The law gives citizens the right to inspect, copy, or receive copies of the requested public record of the public body. (Section 15.233)
The state Open Meetings Act also provides access to government proceedings. A meeting is defined as the  "convening of a public body at which a quorum is present for the purpose of deliberating toward or rendering a decision on a public policy, or any meeting of the board of a nonprofit corporation formed by a city under section 4o of the home rule city act, 1909 PA 279, MCL 117.4o." (Section 12.262) The most contentious aspect of the OMA is the exception for university boards meeting to choose a university president. (Section 15.268(j))</t>
  </si>
  <si>
    <t>Virginia law has a grievance procedure that generally begins with a formal written complaint to management. If a resolution cannot be reached at that level, the complaint moves to a higher one up to twice. Then, the matter can go to a formal hearing, when an administrative hearing officer will hear the case. 
 However, the law has many exceptions for disputes that cannot go to a hearing, including hiring, wage changes or layoffs or firing due to lack of work. The hearing officer is outside of the employee’s agency from a list of those appointed by the state Supreme Court. 
 Either party in the grievance hearing can request an administrative review of the decision, conducted by the Director of the Department of Human Resource Management. The director of the Department of Human Resource Management is responsible to implement and train agencies on the grievance procedure and provide the ultimate decisions on whether the decisions of hearing officers comply with policy.</t>
  </si>
  <si>
    <t>State law bans the payment of finder's fees for an investment firm to secure business with state pension funds. Such fees are defined as “compensation in the form of cash, cash equivalents or other things of value paid to or received by a third party in connection with an investment transaction to which the state ... is a party." 
Sec. 3-13l. states, "(a) No person may, directly or indirectly, pay a finder’s fee to any person in connection with any investment transaction involving the state, any quasi-public agency, as defined in section 1-120, or any political subdivision of the state. No person may, directly or indirectly, receive a finder’s fee in connection with any investment transaction involving the state, any quasi-public agency, as defined in section 1-120, or any political subdivision of the state."</t>
  </si>
  <si>
    <t>The Constitution of the State of Illinois states that public funds are only supposed to be used for public purposes only.
"CONSTITUTION OF THE STATE OF ILLINOIS 
SECTION 1. GENERAL PROVISIONS
    (a)  Public funds, property or credit shall be used only for public purposes.
    (b)  The State, units of local government and school districts shall incur obligations for payment or make payments from public funds only as authorized by law or ordinance.
    (c)  Reports and records of the obligation, receipt and use of public funds of the State, units of local government and school districts are public records available for
inspection by the public according to law."
---
Peer Reviewer Comment: Agree.
Such conduct is covered by the State Property Control Act and the State Officials and Employees Ethics Act, among other public acts.</t>
  </si>
  <si>
    <t>Nevada Revised Statutes Chapter 218H, Section 80, 1975, "Lobbyist" defined.
https://www.leg.state.nv.us/NRS/NRS-218H.html#NRS218HSec080</t>
  </si>
  <si>
    <t>New Hampshire Statutes, Title I, Chapter 15, “Lobbyists,” Section 1, 2009
 http://www.gencourt.state.nh.us/rsa/html/I/15/15-mrg.htm
 Confirmed with Richard Head, New Hampshire Department of Justice, assistant attorney general, January 12, 2015, Lowell, Mass., phone 
 Confirmed with Stephen LaBonte, New Hampshire Department of Justice, assistant attorney general, January 23, 2015, Lowell, Mass., phone</t>
  </si>
  <si>
    <t>The first recourse for an aggrieved worker is to appeal to his or her supervisor. This is obviously not an “independent redress mechanism.” The worker can also complain to the State Auditor, and some do.
 If the employee’s grievance concerns alleged discrimination based on race, religion, sex, or sexual orientation, he or she may file a complaint with the Vermont Human Rights Commission.
 Workers and employee organizations may also take their cases to the Vermont Labor Relations Board. But the real protectors of the rights of state workers are the labor laws in genera and the collective bargaining contract between the state and a vigorous union, the Vermont State Employees' Association (VSEA).</t>
  </si>
  <si>
    <t>Commissioner of Political Practices, Lobbying, FAQs http://politicalpractices.mt.gov/content/4lobbying/FAQupdated2015
 MONT CODE ANN § 5-7-102 : Montana Code - Section 5-7-102: Definitions, 1959
http://codes.lp.findlaw.com/mtcode/5/7/1/5-7-102)</t>
  </si>
  <si>
    <t>Elections are overseen by the Elections Division at the Secretary of State’s office, an elected official. There are also county “clerks and recorders” who facilitate elections and work with the Secretary of State’s office.</t>
  </si>
  <si>
    <t>Principal, lobbyist, defined. Nebraska State Law 49, Section 1434; effective 1976, last revised 2006; 
 http://www.nebraskalegislature.gov/laws/statutes.php?statute=s4914034000
 Lobbying, defined. Nebraska State Law 49, Section 1433; effective 1976;
 http://www.nebraskalegislature.gov/laws/statutes.php?statute=s4914034000</t>
  </si>
  <si>
    <t>The Commonwealth of Massachusetts has mandated public access to records since 1850 although the statute requiring access was not codified until 1973.   
The law is written broadly.  It covers all records, documents and data – including books, papers, correspondence, video and audio files, photographs, electronic messages including mobile text messages and email, statistical studies, maps, books, commercial or financial statements, policies and procedures or any other records that have been created or received by any officer or employee of a public body in Massachusetts or an entity that is designated as a public body.   
The law exempts key bodies of government including the state legislature and judiciary, and a court ruling has determined that the governor’s office is not covered by the state public records law.   
In a 1997 decision from the state’s highest court – the first time the application of the statute to the governor’s office had been articulated by the judiciary - the Supreme Judicial Court stated the governor had discretion in choosing what it could or would release pursuant to the statute.  
The court wrote: “Likewise, the Governor also is not explicitly included in clause Twenty-sixth, ’Like the Legislature and the Judiciary, the Governor possesses incidental powers which he can exercise in aid of his primary responsibility.' "
In 2009, previous versions of statutes that allowed access to open meetings were codified into a single statute known as the Open Meetings Law. The law took effect in 2010 and is enforced by the state Attorney General, which also has enforcement powers for the state Public Records laws.   
Massachusetts Secretary of State William Galvin, in his “Guide to the Massachusetts Public Records Law,” said the purpose and spirit of the law is based on the same principles of an open government that governed the U.S. Constitution. Secretary. Galvin, who oversees the law, states:   “The founding fathers of our nation strove to develop an open government formed on the principles of democracy and public participation. An informed citizen is better equipped to participate in that process.”</t>
  </si>
  <si>
    <t>Idaho’s law prohibiting the use of a public position for personal gains bans any “public servant,” including the legislators, from doing four specific things. First, they can’t “use public funds or property to obtain a pecuniary benefit” for themselves. “Pecuniary benefit” is defined as, “any benefit to a public official or member of his household in the form of money, property or commercial interests, the primary significance of which is economic gain.”
 Second, a public servant can’t receive any “pecuniary benefit” as payment for anything that should be part of his official duties. There’s an exemption for “trivial benefits” valued at $50 or less that are “incidental to personal, professional or business contacts and involving no substantial risk of undermining official impartiality.”
  Third, public servants are banned from using or disclosing any confidential information they gain by virtue of their official position in return for any pecuniary benefit. And fourth, they may not have any interest in a contract that they oversee in their official capacity.</t>
  </si>
  <si>
    <t>State law Section 5-8-3 - LOBBYING LAW REFORM ACT - (1994): www.lexisnexis.com/hottopics/mscode/
Mississippi Secretary of State: www.sos.ms.gov/Elections-Voting/Documents/2015%20Lobbying%20Guide.pdf</t>
  </si>
  <si>
    <t>Missouri Revised Statutes, 1965, Chapter 105 section 470, amended 1975, 1990, 1991, 1994, 2006, http://www.moga.mo.gov/mostatutes/stathtml/10500004701.html</t>
  </si>
  <si>
    <t>The Maryland Public Information Act, originally passed by the General Assembly in 1970 provides access to information to "all persons," and unlike Virginia, does not restrict that to residents of the state. Under Maryland law “[a]ll persons are entitled to have access to information about the affairs of government and the official acts of public officials and employees.” The right is made clear in General Provisions § 4-201(a)(1), which also states the mechanism. “[E]xcept as otherwise provided by law, a custodian shall permit a person or governmental unit to inspect any public record at any reasonable time.”  
Inspection or copying of a public record may be denied only to the extent permitted under the PIA. General Provisions § 4-201(a)(2).
Information, including minutes, that are covered under the Open Meetings law are also to be made available to the public.  No single branch of the state government is exempt from the Public Information Act in Maryland.</t>
  </si>
  <si>
    <t>All sources accessed on Jan. 20, 2015:
The state “lobbying law”
Massachusetts General Laws Ch. 3, Section 39 - 50
https://malegislature.gov/Laws/GeneralLaws/PartI/TitleI/Chapter3/Section39</t>
  </si>
  <si>
    <t>Michigan Lobby Registration Act 1978, Michigan Code Sections 4.412, 4.415
http://www.legislature.mi.gov/(S(aezmoly3gt303ghmwd04ssn2))/mileg.aspx?page=getobject&amp;objectname=mcl-Act-472-of-1978&amp;queryid=18393748
Lobby Registration Act Manual 
http://www.michigan.gov/sos/0,4670,7-127-1633_11945---,00.html</t>
  </si>
  <si>
    <t>• Minnesota Statutes, Chapter 10A, Section 10A.01, 2014, https://www.revisor.mn.gov/statutes/?id=10a.01</t>
  </si>
  <si>
    <t>Kentucky Revised Statutes Chapter 11A, Section 201, 2013, http://www.lrc.ky.gov/Statutes/statute.aspx?id=42376 accessed 24 January 2015
Kentucky Revised Statutes Chapter 6, Section 611, 2014, http://www.lrc.ky.gov/Statutes/statute.aspx?id=43302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</si>
  <si>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Georgia law prohibits legislators and their families from using state resources for personal purposes. 
 The term family member includes spouse and dependent children. 
 The law refers to “theft of any property which belongs to the state or to any agency thereof,” as a crime punishable with a prison sentence of up to five years.</t>
  </si>
  <si>
    <t>Louisiana Revised Statutes 49:72. Executive Branch Lobbying. Definitions, passed 2005, effective Jan. 1, 2005
 http://www.legis.la.gov/Legis/Law.aspx?d=285551 
 Louisiana Revised Statutes 24:51 Lobbying. Definitions, passed 1993, effective Aug. 15, 1993
 http://www.legis.la.gov/Legis/Law.aspx?d=84123</t>
  </si>
  <si>
    <t>Maine Revised Statutes Title 3, Chapter 15, Section 312-A, 1983.
 http://www.mainelegislature.org/legis/statutes/3/title3sec312-A.html</t>
  </si>
  <si>
    <t>Maryland Annotated Code,Oct. 2014, General Provisions Title 5, Subtitle 7, Section 5-702 (a)   http://ethics.maryland.gov/download/general/Ethics%20Law.pdf</t>
  </si>
  <si>
    <t>Hawaii's "Fair Treatment" provision, Title 7, chapter 84, Section 13, in statute expressly prohibits state legislators from using state time, equipment or other facilities for private business purposes.</t>
  </si>
  <si>
    <t>Though not enshrined in the state’s Constitution, Maine’s Freedom of Access Act (FOAA) gives every person “the right to inspect and copy any public record during the regular business hours of the agency or official having custody of the public record.” 1 § 408-A. In addition, "all public proceedings must be open to the public and any person must be permitted to attend a public proceeding.” 1 § 403. The law also has a definition of public proceedings under 1 § 402. Public notice is to be given for all public proceedings, if these proceedings are a meeting of a body or agency consisting of 3 or more persons. 1 § 406.
 “Public records” are broadly defined as “any written, printed or graphic matter . . . that is in the possession or custody of an agency or public official of this State . . . and has been received or prepared for use in connection with the transaction of public or governmental business or contains information relating to the transaction of public or governmental business.” 1 § 402.
 One major exemption exists. In Maine, the Supreme Judicial Court is given jurisdiction over "all records and documents in the custody of its clerks," including those of "inferior courts," and thus the judicial branch is wholly exempt from the Freedom of Access Act. 4 § 7
 While no central government records office exists for Freedom of Access Act requests, each agency is required to staff and train a “Freedom of Access officer” to handle queries and ensure prompt acknowledgement and compliance to citizen requests. 1 § 413
 In addition, a “Public Access Ombudsman,” helps facilitate requests, and is charged with “reviewing complaints about compliance with the Freedom of Access Act and mediating their resolution, as well as answer calls from the public, media and government agencies about the requirements of the law.” 5 § 200-I</t>
  </si>
  <si>
    <t>Indiana Administrative Code, 25 IAC 6; http://www.in.gov/legislative/iac/iac_title?iact=25.</t>
  </si>
  <si>
    <t>Iowa Code Chapter 68B.2  "Government Ethics and Lobbying — Definitions," Cpde pf Iowa updated as of January 2015,
https://www.legis.iowa.gov/docs/code/2015/68B.pdf</t>
  </si>
  <si>
    <t xml:space="preserve">In Florida, statute 112.313 (6) explains that no “public officer” (meaning a person elected or appointed to hold office in any agency, including any person serving on an advisory body) shall corruptly use or attempt to use his or her official position or any property or resource which may be within his or her trust, or perform his or her official duties, to secure a special privilege, benefit, or exemption for himself, herself, or others. 
112.313 Standards of conduct for public officers, employees of agencies, and local government attorneys.— (6) MISUSE OF PUBLIC POSITION.—No public officer, employee of an agency, or local government attorney shall corruptly use or attempt to use his or her official position or any property or resource which may be within his or her trust, or perform his or her official duties, to secure a special privilege, benefit, or exemption for himself, herself, or others. This section shall not be construed to conflict with s. 104.31.  </t>
  </si>
  <si>
    <t>K.S.A, 46-225, Lobbying defined, 1974: http://ethics.ks.gov/statsandregs/46-225.html
K.S.A. 46-224, State agency defined, 1974: http://ethics.ks.gov/statsandregs/46-224.html</t>
  </si>
  <si>
    <t>No such law exists.
Delaware law says "any effort to realize personal financial gain through public office other than compensation provided by law is a violation of that trust." § 1001 But members of the General Assembly exempted themselves from Delaware law that prohibits other public officers from using state resources for personal purposes. That section of the law says "no state employee, state officer or honorary state official shall use such public office to secure unwarranted privileges, private advancement or gain." § 5806
Arguably, the criminal code addresses the use of state resources for personal resources where it says a public servant is guilty of official misconduct, prosecuted as a Class A misdemeanor, when that public servant "commits an act constituting an unauthorized exercise of official functions, knowing that the act is unauthorized." Nevertheless, no law seems to specifically bar members of the General Assembly from using state resources for personal purposes, earning Delaware a low score. § 1211</t>
  </si>
  <si>
    <t>Idaho Code Section 67-6602, Lobbyists, Definitions, Subpart (j), 1974, amended in 2007
 http://legislature.idaho.gov/idstat/Title67/T67CH66SECT67-6602.htm</t>
  </si>
  <si>
    <t>Illinois Compiled Statutes, Lobbyist Registration Act, 25 ILCS 170, Sec. 2, January 1, 2014, http://www.ilga.gov/legislation/ilcs/ilcs3.asp?ActID=465&amp;ChapterID=6</t>
  </si>
  <si>
    <t>The limits on individual, party and PAC campaign contributions all are adjusted for inflation every two years and listed on the Ohio secretary of state's web site.
 For the period of February 25, 2015 through February 24, 2017, individuals' contributions to all candidates for statewide office, senate and house is capped at $12,532.34; donations to a county party is limited to $12,532.34; donations to a PAC is limited to $12,532.34; donation to a legislative caucus is limited to $18,798.51 while the donations to state party is limited to $37,597.02 per calendar year. These limits apply to cash or cash equivalents, not in-kind.</t>
  </si>
  <si>
    <t>TITLE 24. GOVERNMENT - STATE 
 ADMINISTRATION ARTICLE 6. COLORADO SUNSHINE LAW PART 3. REGULATION OF LOBBYISTS C.R.S. 24-6-302 (2014): http://www.lexisnexis.com/hottopics/colorado/?app=00075&amp;view=full&amp;interface=1&amp;docinfo=off&amp;searchtype=get&amp;search=C.R.S.+24-6-302
 Secretary of State’s website, Lobbyist FAQs, accessed April 27, 2015: http://www.sos.state.co.us/pubs/lobby/FAQs/general.html#fn1</t>
  </si>
  <si>
    <t>Title I, Chap. 10, Sec. 1-91 (11) of the 2014 supplement to the Connecticut General Statutes (C.G.S.), 1977. http://www.ct.gov/ethics/cwp/view.asp?a=2313&amp;q=432632#part2</t>
  </si>
  <si>
    <t>29 Del. C. 5831, http://1.usa.gov/16n5BHJ, Approved July 26, 1994</t>
  </si>
  <si>
    <t>Lobbying before the executive branch, 112.3215, 2014, http://www.leg.state.fl.us/statutes/index.cfm?mode=View Statutes&amp;SubMenu=1&amp;App_mode=Display_Statute&amp;Search_String=112.3215&amp;URL=0100-0199/0112/Sections/0112.3215.html
 Lobbying before the Legislature, 11.045, 2014, http://www.leg.state.fl.us/statutes/index.cfm?mode=View Statutes&amp;SubMenu=1&amp;App_mode=Display_Statute&amp;Search_String=11.045&amp;URL=0000-0099/0011/Sections/0011.045.html
Joint Rule 1, adopted Nov. 2012,  http://www.leg.state.fl.us/lobbyist/jointrule1.pdf</t>
  </si>
  <si>
    <t>Government Transparency and Campaign Finance Act - O.C.G.A. § 21-5-70(5)(B) 2013
 http://www.ethics.ga.gov/wp-content/uploads/2011/08/2014-B%20GA%20Govt%20Transparency%20and%20Campaign%20Finance%20Act%20effective%20Januay%2031%202014%20INCORPORATING%20HB310%20and%20SB297%20FINAL.pdf</t>
  </si>
  <si>
    <t>Hawaii Revised Statutes, Title 8, chapter 97, Section 1, Definitions, 1975, http://www.capitol.hawaii.gov/hrscurrent/Vol02_Ch0046-0115/HRS0097/HRS_0097-0001.htm</t>
  </si>
  <si>
    <t>State ethics laws prohibit legislators' personal use of state resources for financial gain. Rather than singling out things (cars, computers, offices, etc.) that lawmakers may not use for personal purposes, Sec. 1-84, titled "Prohibited activities," of the Code of Ethics (Title 1, Chap. 10) addresses situations or activities that legislators and/or their families may not engage in. These include:
-- Accepting employment or engaging in any business or activity "which is in substantial conflict with the proper discharge of his duties or employment in the public interest and of his responsibilities as prescribed in the laws of this state" -- subsection (a);
-- Or, giving or accepting "anything of value, including, but not limited to, a gift, loan, political contribution, reward or promise of future employment" in exchange for a vote, promise of employment, etc. -- subsections (f) and (g).
But the state's Ethics Code spotlights financial gains (or the avoidance of financial losses) as the only incentive that requires statutory prohibition, and Sec. 1-84(c) is the crux of it: "... no public official or state employee shall use his public office or position ... to obtain financial gain for himself, his spouse, child, child’s spouse, parent, brother or sister or a business with which he is associated."</t>
  </si>
  <si>
    <t>21-8-402 (10-11), “Disclosure by Lobbyists and State and Local Officials General Provisions, Definitions” 1988
http://law.justia.com/codes/arkansas/2012/title-21/chapter-8/subchapter-6/section-21-8-402/</t>
  </si>
  <si>
    <t>Political Reform Act of 1974, Government Code §82309 (a), (Amended 2010)
http://leginfo.legislature.ca.gov/faces/codes_displaySection.xhtml?lawCode=GOV&amp;sectionNum=82039.</t>
  </si>
  <si>
    <t>The California Constitution and statutes prohibit use of state resources for personal purposes. 
 According to §8314 (a) of the Government Code, "It is unlawful for any elected state or local officer, including any state or local appointee, employee, or consultant, to use or permit others to use public resources for a campaign activity, or personal or other purposes which are not authorized by law."</t>
  </si>
  <si>
    <t>A.S. 24.45.011,  (http://www.legis.state.ak.us/basis/statutes.asp#24.45.011), accessed Feb. 10, 2015; 
AS 24.45.17, Definitions. (11) (http://www.touchngo.com/lglcntr/akstats/statutes/title24/chapter45/section171.htm), accessed Feb. 11, 2015; 
2 AAC 50.550 (http://www.legis.state.ak.us/basis/folioproxy.asp?url=http://wwwjnu01.legis.state.ak.us/cgi-bin/folioisa.dll/aac/query=[group+!272+aac+50!2E550!27!3A]/doc/{@3285}?prev), accessed Feb. 11, 2015</t>
  </si>
  <si>
    <t>The first section of the Ethics in Government section of Colorado’s constitution states clearly that government employees shall avoid violating their public trust. “Any effort to realize personal financial gain through public office other than compensation provided by law is a violation of that trust,” the section reads.   </t>
  </si>
  <si>
    <t>Arizona Revised Statutes, Title 41 Chapter 7 Article 8.1-1231, Definitions
http://www.azleg.gov/FormatDocument.asp?inDoc=/ars/41/01231.htm&amp;Title=41&amp;DocType=ARS
Laws current as of March 30, 2015.</t>
  </si>
  <si>
    <t>The law prohibits public servants, including legislators, from using or attempting to use “his or her official position to secure special privileges or exemptions.”§ 21-8-304  While the law doesn’t contain a specific, explicit prohibition against a public servant using state resources for personal purposes, the “special privileges or exemptions” prohibition has been interpreted as just such a ban.  (The Ethics Commission has applied it to such situations as a mayor not paying the city for water, an agency head buying a pair of red cowboy boots, and an elected official claiming improper vehicle usage reimbursement.)
The Arkansas Constitution also states that "making of profit out of public moneys, or using the same for any purpose not authorized by law…by any member or officer of the General Assembly shall be punishable as may be provided by law, but part of such punishment shall be disqualification to hold office in this State for a period of five years." Arkansas Constitution Article 16, Section 3.</t>
  </si>
  <si>
    <t>§ 163-278.13.  Limitation on contributions.   No individual, political committee, or other entity shall contribute to any candidate or other political committee any money or make any other contribution in any election in excess of $5,100 for that election. That limit was increased by law from $5,000 on Jan. 1, 2015 and will remain in effect until Dec. 31, 2016. The  limit may be increased in even numbered years by a formula tied to the U.S. Consumer Price Index. However, the law allows individuals and PACs to make unlimited contributions to political parties and ballot measures.</t>
  </si>
  <si>
    <t>Public Officers and Employees, Alabama Title 36, Chapter 25, Section 1.1, 2010. 
http://alisondb.legislature.state.al.us/alison/codeofalabama/1975/coatoc.htm, accessed May 10, 2015.</t>
  </si>
  <si>
    <t xml:space="preserve">There are no laws limiting donations from individuals to candidates or political parties. </t>
  </si>
  <si>
    <t>New York law includes specific limits on individual donations to candidates and political parties. The limits vary widely depending on office sought, whether it is a primary or general election and whether the donor is a member of the candidate's family. The limits for primaries change depending on how many registered voters are in the candidate's party. 
 For statewide primaries, the 2014 individual limits per election (the amount a person could give to a candidate or party during that election cycle) were $19,700 for Democrats, $13,470 for Republicans and $6,500 apiece for the Conservative, Independence, Working Families and Green parties. For statewide general and special elections, the limit was $41,100 for all candidates per election.
 For Senate primary campaigns, the individual limit was $6,500 per election. For general and special elections, the limit was $10,300 per election. The limit for all Assembly races was $4,100 per election.
 Individual donors may give up to $102,300 per calendar year to political party committees.
 Notwithstanding limits on a candidate's specific campaign, as outlined above, an individual is limited to contributions of an aggregate amount of $150,000 per calendar year. It should be noted, however, that -- as a result of recent court decisions -- the New York Board of Elections voted in May 2014 to stop enforcing the annual limit.</t>
  </si>
  <si>
    <t>In law, the definition of lobbyist recognizes executive branch lobbyists as well as legislative lobbyists. Lobbying in Wyoming statute is defined as an “attempt to influence legislation.”</t>
  </si>
  <si>
    <t>New Mexico's Campaign Reporting Act allows individuals to contribute a total of $10,800 to candidates for statewide office and political parties (which are included in the law's definition of "political committees") - $5,400 during the primary period and $5,400 during the general election period. Donations to non-statewide candidates are limited to $5,000 total; $2,500 during the primary election period and $2,500 during the general election for statewide candidates. (The amounts adjust on a schedule tied to the Consumer Price Index.)
 However, there is disagreement about whether the law allows the limit to be given during the primary (defined as the day after the general election for the applicable office until the day of the primary for that office), for example for an individual to write one $10,800 check (as of 2015; the limits adjust yearly based on cost-of-living) to a candidate during primary period, intending it to cover the general election period as well.
 In addition, there is debate over whether or not the law allows contributions in excess of the limits if the money is meant to repay old campaign debt.</t>
  </si>
  <si>
    <t>The first version of the current lobbying law in 1978 detailed lobbying of either "executive or legislative" branches of the government. That  law also expanded  lobbying to include attempting to influence administrative rulemaking.</t>
  </si>
  <si>
    <t>Texas has no civil service system for state workers, and employee grievance procedures vary from agency to agency, if there is one, said Seth Hutchinson, vice president of the Texas State Employees Union. 
Well-defined, multi-step grievance procedures are in place within the state government’s two biggest components – the five-agency Health and Human Services Commission network and the Texas Department of Criminal Justice, which operates the Texas prison system – but Hutchinson says smaller agencies may have only minimal procedures for addressing employee grievances. 
Some employee advocates complain that even at agencies with established redress procedures, employee grievances are handled internally by agency officials, with no independent oversight.  At the Health and Human Services agencies, for instance, an agency head or designee decides whether the grievance should be advanced to the HHSC appeals division. Unless the parties reconcile their differences, an HHSC Appeals Division administrative judge would ultimately have the final word, deciding whether to uphold or reverse or modify the agency action.  
"If an employee in civil service is suspended or terminated, you can file a grievance and have an independent hearing officer hear the case," said Rick Levy, general counsel of the Texas AFL-CIO. "That is not the case for state employees. You can appeal but it is going to be agency employers to make the determination. "</t>
  </si>
  <si>
    <t>No such law exists prohibiting state judges from using state resources for personal purposes.</t>
  </si>
  <si>
    <t>Louisiana has laws that allow the public access to government records and meetings. The laws provide the public details on how to go about ensuring their rights. 
 Public body is defined as all entities at all levels of government, and a public record is all documentary materials, regardless of physical form, prepared or used by public bodies. A custodian is named by each agency to respond to public records' requests.
 The state law allows numerous exceptions, such as tax returns, information in occupational licenses, the records of the legislative auditor, testing materials, proprietary information given government by a service provider, names and addresses of public elementary and secondary school students, Social Security numbers, records of building permits, credit card numbers, home telephone numbers, home addresses, all medical records, lending library records.
 The custodian must present public records to any person over the age of 18 who requests during regular office hours. The custodian may only ask for age verification and identification. They must not inspect any of the documents' requests and must provide a reasonably comfortable place to examine the records. If records contain nonpublic material, the custodian may separate the nonpublic material. 
 Written reasons for withholding the record must be given within three days of the request, including a reference of the legal basis for exemption. If the public record needs segregation or can be immediately presented, the custodian must promptly certify this in writing. If unavailable, the reason must be given why the record is absent, when it was taken and its current location.
 The requester can file a lawsuit within five days. The burden of proof is on the custodian to choose the records that may be withheld. The custodian can be fined.
 Courts, which are exempt from the law, are to construe the law liberally, meaning that they should lean toward finding meetings public.
 Bodies can meet in executive session to discuss issues such as human resources or legal strategy or emergencies if two-thirds of the members’ present vote and the issues to be discussed are announced. No binding action can be taken in executive session.
 The law requires that anytime a majority of a board meets, the public is allowed to attend. Notice of a meeting, including the agenda, must be posted 24 hours prior to the meeting, and the agenda cannot be changed without a public vote of the members. Minutes must be made available within a reasonable time after the meeting.
 The attorney general or the jurisdiction’s district attorney can on their own initiative act on a violation of the open meetings law or in response to a claim and must provide written reasons if they decline.</t>
  </si>
  <si>
    <t>Tennessee’s official misconduct law bars public servants, including judges, from taking advantage of their position to “obtain a benefit or to harm another, intentionally or knowingly.” The law also bans public officials from receiving “any benefit not authorized by the law.”
 The statute includes a ban on using inside information to purchase real estate that can be turned around and sold to the government. It also prohibits the use of inside information to acquire or liquidate personal property with the intent to make a profit. 
 The Code of Judicial Conduct says “a judge shall act at all times in a manner that promotes public confidence in the independence, integrity, and impartiality of the judiciary, and shall avoid impropriety and the appearance of impropriety.” Rule 10: Code of Judicial Conduct RJC 1.2</t>
  </si>
  <si>
    <t>Section 39.02 of the Texas Penal Code prohibits judges and other public officials from misusing “government property, services, personnel, or any other thing of value belonging to the government that has come into the public servant’s custody or possession by virtue of the public servant’s office or employment.”  
The Texas Code of Judicial Conduct also sets out “basic standards which should govern the conduct of all judges…in establishing and maintaining high standards of judicial and personal conduct.”</t>
  </si>
  <si>
    <t xml:space="preserve">Although the Code of Judicial Conduct in state law has some provisions that could be interpreted to prohibit a judge’s use of state resources for personal purposes, there is no explicit ban.
Canon 2 states, for example, “A Judge Shall Avoid Impropriety and the Appearance of Impropriety in All of the Judge's Activities.” In the “Commentary” portion of Canon 2, judges are advised to “distinguish between proper and improper use of the prestige of office in all of their activities. For example, it would be improper for a judge to allude to his or her judgeship to gain a personal advantage such as deferential treatment when stopped by a police officer for a traffic offense. Similarly, judicial letterhead must not be used for conducting a judge's personal business."
 Under Canon 4, titled “A Judge Shall So Conduct the Judge's Extra-Judicial Activities as to Minimize the Risk of Conflict With Judicial Obligations,” the “Commentary” section states “A judge must not appear to trade on the judicial position for personal advantage.”
 </t>
  </si>
  <si>
    <t>The laws governing Colorado’s Public Employees Retirement Association (PERA) do not have any provisions requiring a placement agent to register with the government, according to a senior PERA staff attorney.
PERA might use investment professionals who use placement agents, and if they do PERA asks investment managers to have their placement agents disclose their fee. But that’s by policy, not state statute, according to PERA’s general counsel Adam Franklin.</t>
  </si>
  <si>
    <t xml:space="preserve">State law establishes the Secretary of State as chief elections officer, responsible for ensuring elections are conducted efficiently and legally conducted. 
The Secretary of State is elected every four years and is independent. </t>
  </si>
  <si>
    <t>State government workers are divided into two categories — preferred service and executive service. Executive service employees are commissioners, deputy and assistant commissioners and their employees who serve in a confidential capacity. The executive service employees are at-will and are not allowed to go through the appeals process. Tenn. Code Ann. § 8-30-202(9)(b)
 Preferred service employees have a three-step process of appeals. The first is within their department. The second would go to the commissioner of Human Resources and the third would go to the Board of Appeals. Tenn. Code Ann. § 8-30-318
 The governor appoints the members of the board of appeals from the public at large to reflect the geographic, racial and gender of the state population. The governor can remove a member “for cause.” Tenn. Code Ann. § 8-30-108
 But appeals are limited to employees who have successfully completed probation. Tenn. Code Ann. § 8-30-318(b)
 The law says that a preferred service employee “who has successfully completed the required probationary period, may file a complaint concerning the application of a law, rule, or policy to the dismissal, demotion, or suspension of the employee.” 
 Probation for preferred service employees is not less than one year. Tenn. Code Ann. § 8-30-308(a)</t>
  </si>
  <si>
    <t>Kentucky law contains explicit provisions granting citizens the right to access government information and meetings. Kentucky Revised Statutes Chapter 61 devotes 11 sections to access to information, including Section 872 that declares "(1) all public records shall be open for inspection by any person, except as otherwise provided." Those specific exceptions, such as personal information or proprietary information from a private company doing business with the state, are outlined in a separate provision, KRS 61.878.  
KRS 61.872 Subsection 3 specifically outlines the ways members of the public can access records. Members of the public can inspect public records by "(a) During the regular office hours of the public agency; or (b) By receiving copies of the public records from the public agency through the mail ..."
While the statute applies to all government agencies and does not exempt any branch of government, a 1978 Kentucky Supreme Court decision effectively exempted the judicial branch from adhering to the open records. In the case, Ex Parte Farley (Ky., 570 S.W.2d 617), the Supreme Court ruled that the legislative branch did not have the constitutional authority to dictate the judicial branch's operations, as run by the Administrative Office of the Courts. As a result, records created and maintained by the Kentucky Administrative Office of the Courts are not subject to KRS 61.872. 
A separate 12 sections starting with KRS Chapter 61, Section 800, deals with open meetings and mandates that government meetings "shall not be conducted in secret" with specific exceptions in KRS 61.810, such as decisions of the Kentucky Parole Board, grand jury deliberations and maters involving personnel issues. 
In addition, KRS Chapter 61, Section 820 requires that "all meetings of all public agencies of this state, and any committees or subcommittees thereof, shall be held at specified times and places which are convenient to the public" and must make available to the public a schedule of those meetings.</t>
  </si>
  <si>
    <t xml:space="preserve">The state constitution prohibits judges from violating "any canon of legal or judicial ethics prescribed by the Supreme Court." The Code of Judicial Conduct, Rule 1.3 (avoiding abuse of the prestige of judicial office) explicitly prohibits judges from using or attempting to use "his or her position to gain personal advantage or preferential treatment of any kind." 
It does not list explicit prohibitions from using tangible state resources for their personal benefits, however, other rules within the code of conduct could be applied, including Rule 1.2, which requires judges to promote confidence in the judiciary by avoiding conduct that creates the appearance of impropriety. </t>
  </si>
  <si>
    <t>Pursuant to § 36-14-4 and § 36-14-5, judges, as well as other public officials, are prohibited from using state resources for personal purposes.
§ 36-14-5 on Prohibited Activities stipulates "(d)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t>
  </si>
  <si>
    <t>The Oklahoma Constitution clearly labels such behavior as a felony. 
Article 10, section 11 states: the "receiving, directly or indirectly, by any officer of the State, or of any county, city, or town, or member or officer of the Legislature, of any interest, profit, or perquisites, arising from the use or loan of public funds in his hands, or moneys to be raised through his agency for State, city, town, district, or county purposes shall be deemed a felony. Said offense shall be punished as may be prescribed by law, a part of which punishment shall be disqualification to hold office."
Such behavior is further prohibited by Oklahoma's Code of Judicial Conduct, which states "a judge shall uphold and promote the independence, integrity, and impartiality of the judiciary, and shall avoid impropriety and the appearance of impropriety."</t>
  </si>
  <si>
    <t>Section 15 of South Dakota Codified Laws, Title 3, Chapter 6D, “State Civil Service,” identifies a hearing before the state’s Civil Service Commission as a redress mechanism for the state civil service, saying, “If a grievance remains unresolved after exhaustion of a departmental grievance procedure, an employee may demand a hearing before the Civil Service Commission.”
 Section 1 of the same chapter establishes the make-up of the governor-appointed commission: “seven members, not all of whom may be of the same political party. Three of the members shall be experienced in law enforcement.”</t>
  </si>
  <si>
    <t xml:space="preserve">The Oregon Code of Judicial Conduct, Section 2.2 bars judges from using the judicial position to gain personal advantage of any kind. Judges are barred from committing crimes - in this case theft would apply - in Section 2.1(B) of the code. </t>
  </si>
  <si>
    <t>K.S.A. 45-216 stipulates that "public records shall be open for inspection by any person unless otherwise provided by this act, and this act shall be liberally construed and applied to promote such policy". Public record is defined as "any recorded information, regardless of form or characteristics, which is made, maintained or kept by or is in the possession of any public agency including, but not limited to, an agreement in settlement of litigation involving the Kansas public employees retirement system and the investment of moneys of the fund."
K.S.A. 45-220 stipulates that every body subject to KORA (Kansas Open Records Act) shall designate a person responsible for carrying out the responsibilities of the act. Judges are exempt from KORA.
KOMA (Kansas Open Meetings Act)  applies to state and local governmental agencies (not private entities) and any subordinate groups formed by them, such as committees and subcommittees. K.S.A. 75-3147a defines meetings as "any gathering or assembly in person or through the use of a telephone or any other medium for interactive communication by a majority of the membership of a body or agency subject to this act for the purpose of discussing the business or affairs of the body or agency." 
Under K.S.A. 75-4318 meetings are subject to KOMA when a majority of a body is present and a discussion or action takes place related to that body’s official function. Notice of meetings is required to be given to anyone who has asked for it -- general notification of the public is not required. Judicial bodies are exempt from KOMA.
---
Peer Reviewer Comment: Agree.
The law doesn't apply to an administrative body performing quasi-judicial functions, to a prisoner review board conducting parole or disciplinary hearings at a correctional institution and an impeachment matter referred to any committee of the Kansas House.</t>
  </si>
  <si>
    <t>S.C. Code 8-17, Article 5 establishes a State Employee Grievance Procedure, which include the formation of a State Employee Grievance Committee. Specifically, this committee is to be comprised of 18 to 24 members, broadly representing all state agencies, appointed by the  State Budget and Control Board to serve for three-year terms. Under 8-17-340 (B), a committee member must abstain when a hearing involves an employee of his or her own agency.</t>
  </si>
  <si>
    <t>Both Ohio law and the Code of Judicial Conduct prohibit using state resources for personal purposes. All public officials in Ohio are prohibited from using state resources for personal purposes. The major "catch all" is contained in Sections D and E of Ohio Revised Code 102.03: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t>
  </si>
  <si>
    <t>Under Alabama law, the secretary of state, elected by the people,  is the chief election official in the state and is tasked with providing “uniform guidance” for election activities. As the primary state official in charge of implementing the Help America Vote Act and the National Voter Registration Act, the secretary of state’s responsibilities fall into several basic categories. 
The secretary of state has responsibility over the ballot in state races, including certifying party nominees and determining the eligibility of independent candidates. After the vote is taken, he or she also has responsibility for certifying results based on information forwarded from the counties.
The secretary of state also has responsibility for voter registration, which includes keeping the official voter registration lists, based on information received from counties and state departments; making rules about voter registration applications; making rules to determine who is purged from the list of qualified voters; and directing implementation of the state’s voter ID law. 
State law designates the secretary of state as the point person for communicating with county election officials. As part of that responsibility, the secretary of state was the officer in charge of writing rules for selecting a voting system for the state and still is in charge of keeping records on machines used throughout the state and of accepting complaints about voting machines. The secretary of state also determines the eligibility of people nominated to be registrars in counties throughout the state, which is the highest election positions in the counties, and he or she can recommend the state Board of Registrars remove local registrars for cause. 
Alabama law also makes the secretary of state responsible for accepting all documents required to be filed under campaign finance laws, including reports of contributions and expenditures by candidates’ committees and political action committees, and for making those reports available to the public. The secretary of state is also is tasked with collecting penalties for failure to file such forms.
The attorney general, who is elected by the people to be the state’s top-ranking lawyer, has authority to investigate and prosecute suspected violations in state elections. If suspected violations occurred in just one county, the authority to investigate lies with the probate judge, while the district attorney would prosecute any case that arose.</t>
  </si>
  <si>
    <t>Pursuant to § 36-3, there is an Office of Personnel Administration within the Department of Administration, and also an independent Personnel Appeal Board, consisting of 5 members appointed by the governor with the consent of the Senate (§ 36-3-6). The board is empowered to hear appeals from state workers and applicants  "aggrieved by an action" on personnel matters (§ 36-3-10). These are further spelled out in the department's personnel rules, which are posted on the Human Resources web site.</t>
  </si>
  <si>
    <t>North Dakota Century Code Section 12.1-23-07 forbids public servants, including judges, from using property entrusted to them in a manner they know is not authorized or in a manner that “involve a risk of loss or detriment… to the government.”
Century Code Section 39-01-03 forbids public servants from using state vehicles for personal purposes.
The definition of public servant includes any government employee and official, elected or appointed, according to Century Code Section 12.1-01-04.</t>
  </si>
  <si>
    <t>A YES score is earned if the law requires public procurement officials to recuse themselves from any case that could confer a financial benefit on them or their immediate family. 
A MODERATE score is earned if there is a law, but it does not define the recusal mechanism.
A NO score is earned if no such law exists.</t>
  </si>
  <si>
    <t>No such law exists. 
 Although some have interpreted the state's judicial conduct rules as prohibiting the use of state resources for personal purposes, no law explicitly bans the practice, says David Bookstaver of the state court system. In a 2013 decision regarding a Bronx County judge, the state Commission on Judicial Conduct noted that not every judge who uses state resources for personal purposes should be punished. "For example," the commission wrote, "ordinary professional courtesies and emergencies sometimes result in extra-curricular assistance being provided by subordinates to supervisors and vice versa." Bronx County Supreme Court Justice Mary Brigantti-Hughes (New York's county courts are called supreme courts) was censured by the commission in 2013 for using her staff to complete tasks related to her church.</t>
  </si>
  <si>
    <t xml:space="preserve">The state Code of Judicial Conduct Canon 2 requires a judge to "respect and comply with the law" and to conduct himself/herself at all times in a manner that promotes public confidence in the integrity and impartiality of the judiciary. In addition, state law prohibits embezzlement and also prohibits personal use of state automobiles or using state resources to repair a private automobile. </t>
  </si>
  <si>
    <t>Indiana residents have long-standing rights to attend and receive notice about public meetings and access most public records in a variety of ways. Indiana public agencies function under the Indiana Open Door Law (Indiana Code 5-14-1.5), passed in 1977 and most recently amended in 2012. The law governs the rules and methods under which public agencies in the state have to operate to conduct public meetings and executive sessions, give adequate public notice of meetings (48 hours), post meeting agendas and notices of executive sessions, take public votes, and create and provide minutes of meetings to the public. The term "public agency" is defined to include any board, commission, department, agency, authority or other entity which exercises a portion of the executive, administrative or legislative power of the state; any entity subject to a budget review by the department of local government finance or the governing body of a county, city, town, township or school corporation; any entity subject to an audit by the State Board of Accounts; any building corporation of a political subdivision of the state that issues bonds for constructing public facilities; and any advisory commission or body created by statute, ordinance or executive order to advise the governing body of a public agency, according to the Open Door Law (I.C. 5-14-1.5-2(a).
 Indiana also has the Access to Public Records Act (I.C. 5-14-3-1), originally passed by the Indiana General Assembly in 1983 and most recently amended in 2012. 
This law allows persons, which includes corporations, partnerships, associations and government entities, access to review and copy public records. The act defines (Indiana Code 5-14-3-2) public record as "any writing, paper, report, study, map, photograph, book, card, tape recording or other material that is created, received, retained, maintained or filed by or with a public agency" and which is generated on paper, electronically stored data or any other material, regardless of its form. 
 But there are numerous exception under Indiana Code 5-14-3-4. They include: records made confidential by state statute, federal law or by rule adopted by a public agency under specific statutory authority; trade secrets; confidential financial information received upon request from another person; grade transcripts; records containing information concerning research; patient medical records, and social security numbers in records of a public agency.
 Under this law, any person may inspect and copy public records of public agencies during regular business hours, with some exceptions (IC 5-14-3-3). Members of the public can be informed about the Open Door Law and the Access to Public Records Act through the state's appointed Public Access Counselor, created in 1999. Now, the counselor is attorney Luke Britt and his office's website is www.in.gov/pac. On the website is a handbook about the Open Door Law and Access to Public Records Act (www.in.gov/pac/files/pac_handbook.pdf) and instructions on how to contact him and information on actions people can take if they believe an agency has violated one of the laws. They can seek general advice, request an advisory opinion or file a written complaint. The counselor's opinion is not binding on public agencies. Citizens may file a civil action under the Open Door Law (Indiana Code 5-14-1.5-7) or the Access to Public Records Act (Indiana Code 5-14-3-0). If the person seeking access wins in court action, the judge must award reasonable attorney's fees, court costs and cost of litigation.</t>
  </si>
  <si>
    <t>A YES score is earned if the law establishes an independent state entity mandated to monitor state elections.
A NO score is earned if no such law exists.</t>
  </si>
  <si>
    <t xml:space="preserve">The Legislature approves the governor's budget in Vermont. The Administration has the authority to transfer appropriations of up to $50,000 between line items. An Emergency Board consisting of the Governor and the chairs of the Legislature's four "money committees" may approve limited spending changes toward the end of the fiscal year. The committee chairs commonly consult with their members first. </t>
  </si>
  <si>
    <t>Is the public procurement process effective?</t>
  </si>
  <si>
    <t>The state Judicial Code of Conduct forbids judges from using "court premises, staff, stationery, equipment or other resources, except for incidental use for activities that concern the law, the legal system or the administration of justice."
 Further, state law allows: "The secretary of finance and administration may summarily suspend any official of any local public body in all cases where an audit conducted by the state auditor, or by personnel of his office, or by an independent auditor employed or approved by the state auditor reveals ... a fraudulent misappropriation or embezzlement of public money."</t>
  </si>
  <si>
    <t xml:space="preserve">The Oregon Government Ethics Commission is established by ORS 244.250, which details its composition and duties. Under ORS 244.260(1) the commission may enforce any part of chapter 244 (i.e. state ethics rules). 
All public officials from all branches of government are required to comply with ethics rules in ORS 244 under 244.010. The chapter further defines public officials under 244.020 (14) as any person serving the state and its subdivisions whether elected, appointed, employed or as an agent of the state. 
The Ethics Commission oversees all branches. The Judicial Fitness Commission adds another layer of rules that is exclusive to judges, however, that commission addresses only violations specific to the judicial profession, for example: testifying appropriately as a character witness, assuring impartiality and fairness in decisions, and encouraging settlements in court. 
The Judicial Fitness Commission defers to the Oregon Government Ethics Commission on matters of the general ethics standards in Oregon law. By law (ORS 244.260 (8)(e), the Oregon Government Ethics Commission provides notice of all findings of its investigations of judges to the Oregon Commission on Judicial Fitness. The commission may pursue additional discipline related to the Code of Judicial Conduct, if discipline is required, following the investigation by the Oregon Government Ethics Commission.
---
Peer Reviewer Comment: Agree
Pursuant to ORS 1.410 to 1.480, the Oregon Constitution and the Rules of Judicial Conduct, the Commission on Judicial Fitness and Disability (CJFD) reviews complaints about Oregon state judges and justices of the peace and investigates when the alleged conduct might violate the state’s Code of Judicial Conduct or Article VII (amended), Section 8 of the state constitution. If the Commission files formal charges, a public hearing is held. The Commission then makes a recommendation to the Supreme Court which could be dismissal of the charges or censure, suspension or removal of the judge. Only the Supreme Court can make the final decision of dismissal or discipline of the judge </t>
  </si>
  <si>
    <t>Under the Nevada Code of Judicial Conduct, judges are prohibited from using for personal purposes any court premises, staff, stationery, equipment, or other resources, "except for incidental use for activities that concern the law, the legal system, or the administration of justice." There are also exceptions for cases permitted by law. 
The Code is not meant to be the basis for civil or criminal liability. Violations of the code could lead to the judge being censured, retired, or removed from his/her position.</t>
  </si>
  <si>
    <t>In Ohio, three agencies are responsible for enforcing state ethics rules, one each for the executive (Ohio Ethics Commission), legislative (Joint Legislative Ethics Committee) and judicial branches of government (Ohio Supreme Court).</t>
  </si>
  <si>
    <t xml:space="preserve">The Oklahoma Ethics Commission was added to the state Constitution by voters in 1990 to promulgate and enforce rules of ethical conduct for campaigns for state office, for campaigns for state questions and for state officers and employees across all branches of government. </t>
  </si>
  <si>
    <t>New Hampshire’s Supreme Court Canon 3 prohibits state judges from using “court premises, staff, stationery, equipment, or other resources” for “extrajudicial activities.” The provision allows for incidental use for “activities that concern the law, the legal system, or the administration of justice.”
 In addition, a state law concerning “abuse of office” makes it a misdemeanor for any public servant — judges included — to knowingly commit an “unauthorized act that purports to be an act of office” for his or her personal benefit or to harm another. 
 The law also prohibits an official from using information obtained through his or her position for personal financial benefit.</t>
  </si>
  <si>
    <t>Does the law mandate an independent oversight entity?</t>
  </si>
  <si>
    <t>North Dakota has a group charged with enforcing ethics rules for only the state judiciary branch. An attempt to create an all-purpose ethics commission was voted down in the House in 2013.
North Dakota Century Code Section 27-23-02 provides for a Judicial Conduct Commission, which has the power to investigate complaints against any judge in the state. Members of the commission include two state-district judges appointed by the state association of district judges, an attorney appointed by the state bar association and four private citizens appointed by the governor. The four private citizens may not be judges, retired judges or attorneys.
The commission may impose sanctions for minor misconduct and recommend to the Supreme Court discipline for more serious misconduct, which may include removal from office, according to Century Code Section 27-23-03. Misconduct includes violations of state or U.S. laws and the North Dakota Code of Judicial Conduct, Canons 1 to 5, according to Rules of the Judicial Conduct Commission Rule 2.
It should be noted that there is also a Judicial Ethics Advisory Committee created under North Dakota Supreme Court Administrative Rules and Orders Rule 54. The committee provides advice at the request of judges but does not require compliance, according to Administrative Rules and Orders Section 54-3. 
Members of the committee include a judge and two lawyers appointed by the chief justice of the state supreme court and two state-district judges appointed by the president of the North Dakota Judges Association, according to Administrative Rules and Orders Section 54-2.
There not anything in state law that calls for the investigation of government officials' ethics other than the Judicial Conduct Commission. The attorney general is charged with legal matters. The secretary of state is pretty much a filing office that also runs elections; Staff there do not believe they have any mandate to investigate anything other than to ensure people file what they're suppose to file. 
There is no inspector general. The state auditor investigates fiscal and operational matters not ethics.</t>
  </si>
  <si>
    <t xml:space="preserve">Montana Annotated Code title 2, chapter 2, part 1 section 21, prohibits all state employees or officers from using public time or resources for personal gain. It states that a public officer or public employee may not "use public time, facilities, equipment, supplies, personnel, or funds for the officer's or employee's private business purposes."
Additionally, the Montana Code of Judicial Ethics prohibits use of court resources for extrajudicial activities. </t>
  </si>
  <si>
    <t>Judges are included in the definition of public employees who are banned from using state resources for their own purposes.</t>
  </si>
  <si>
    <t>Two Idaho laws, the Idaho Public Records Law and the Idaho Open Meeting Law, clearly define the public’s right to access government information, that is both contained in government documents, and that can be obtained from viewing the making of public policy in action at open meetings. The Public Records Law, in 9-338 (1), states, “Every person has a right to examine and take a copy of any public record of this state and there is a presumption that all public records in Idaho are open at all reasonable times for inspection except as otherwise expressly provided by statute.” No state agency, branch of government or government officials in Idaho are exempt from access to information laws, and there are no exemptions for email. The Idaho Public Records Law applies to all levels and all branches of government; none are excluded. 
 The key there is that everything is presumed to be open, unless a specific exemption applies, which must be cited in any denial of access. Idaho’s Public Records Law was enacted in 1990, formalizing a presumption of openness that previously had applied in Idaho, based on a 1984 Idaho Supreme Court decision (Dalton v. Idaho Dairy Products Commission). It includes requirements for prompt response to requests from citizens for public records, at all levels of state and local government in Idaho. The law defines the mechanism by which the information can be obtained; 9-338 lays out procedures for requesting public records and limits fees; 9-339 requires responses to requests within three working days, allowing, with notice, an extension to 10 days only if "needed to locate or retrieve the public records." 
 The Idaho Open Meeting Law, in 67-2340, entitled “Formation of public policy at open meetings,” declares, “The people of the state of Idaho in creating the instruments of government that serve them, do not yield their sovereignty to the agencies so created. Therefore … it is the policy of this state that the formation of public policy is public business and shall not be conducted in secret.” The Idaho Open Meeting Law was enacted in 1974. Enforcement is through the Attorney General’s office for state agencies; through local county prosecuting attorneys for local government agencies; or any citizen may bring court action to enforce it.</t>
  </si>
  <si>
    <t>The Supreme Court Rules, which apply to all judges in the state of Missouri, requires that judges “shall act at all times in a manner that promotes public confidence in the independence, integrity, and impartiality of the judiciary, and shall avoid impropriety and the appearance of impropriety.” The rules also specifically prohibit a judge from engaging in campaign solicitation or contribution acceptance while on courthouse property.</t>
  </si>
  <si>
    <t>Canon 2 of the Mississippi Code of Judicial Conduct states, "A Judge Shall Avoid Impropriety and the Appearance of Impropriety in All Activities." 
Additionally, Mississippi Code Section 25-4-101, the declaration of public policy, states that "any effort to realize personal gain through official conduct, other than as provided by law, or as a natural consequence of the employment or position, is a violation of that trust."
Mississippi Code Section 97-11-31 declares this conduct fraud and lays out its penalties as such: "If any officer, or other person employed in any public office, shall commit any fraud or embezzlement therein, he shall be committed to the department of corrections for not more than ten (10) years, or be fined not more than five thousand dollars ($ 5,000.00), or both."</t>
  </si>
  <si>
    <t xml:space="preserve">The state has an eight-member, volunteer ethics commission. Four members are appointed by the governor, of whom no more than two can be of the same political party. The four other members are appointed by the General Assembly, two upon the recommendation of the Speaker of the House of Representatives, neither of whom are from same political party, and two upon the recommendation of the President Pro Tempore of the Senate, neither of whom are from the same political party. Members serve four-year terms. 
The commission's  jurisdiction covers the executive, legislative and judicial branches in that people in those branches must file asset disclosure statements with the commission, and the commission is the body where citizens can lodge ethics complaints against government officials. 
However, if probable cause is found in the case of a judge or legislator, the case will be referred to the judicial standards board or the legislative ethics commission. </t>
  </si>
  <si>
    <t>Judges are prohibited from using state resources for personal purposes under the Code of Judicial Conduct in Minnesota State, Rule 3.1(E). 
 That subsection states that a judge shall not “make use of court premises, staff, stationery, equipment, or other resources, except for incidental use for activities that concern the law, the legal system, or the administration of justice, or unless such additional use is permitted by law or Judicial Branch policy.”
 In addition, the Code of Judicial Conduct, Minnesota Court Rules, Rule 4.1(A)(8) states that a judge or a judicial candidate shall not “use court staff, facilities, or other court resources in a campaign for judicial office in a manner prohibited by state law or judicial branch personnel policies.”</t>
  </si>
  <si>
    <t>New York's Joint Commission on Public Ethics was established in 2011 to enforce ethics and lobbying regulations among the state's four statewide elected officials and candidates for those offices, some state employees, some political officials, lobbyists and their clients. The panel is able to initiate investigations and impose penalties after a hearing. The commission also investigates violations by the Legislature, its employees and its candidates, but those investigations must be referred to the Legislative Ethics Committee for enforcement. 
 The Commission on Judicial Conduct is responsible for enforcing rules for judges.</t>
  </si>
  <si>
    <t>Hawaii's Sunshine Law (Chapter 92) and its Uniform Information Practices Act (Chapter 92F) both start with the presumption that all public meetings and all government records are open unless a specific exemption exists. 
 Provisions requiring open meetings "shall be liberally construed," and provisions providing for exceptions to the open meeting requirements "shall be strictly construed against closed meetings," according to the statutes. Agencies must provide meeting notices six days in advance. The state Office of Information Practices issues formal and informal opinions on alleged violations. The state attorney general and county prosecuting attorneys are charged with enforcement; the circuit courts have jurisdiction. Acts in violation can be voided by the court and any board member found in willful violation is guilty of a misdemeanor and can be removed from office.
 Exemptions exist to allow two members, as long as they don't constitute a quorum, to discuss issues coming before the board, provided there is no commitment to vote. There is also an exemption for a "permitted interaction group," of two or more members not constituting a quorum, to conduct investigations, provided the group is created and the scope of the investigation is defined in a public meeting and the results of the investigation are reported at a public meeting, where deliberation and decisions are made. An exemption also exists to allow closed meetings, known as "executive sessions," to consult with the board's attorney on issues relating to the board's "powers, duties, privileges, immunities, and liabilities," on personnel issues, to protect personal privacy, public safety issues and the solicitation or acceptance of private donations. The state Legislature is exempt from this act and is instead governed by the rules of the House and Senate.
 The Uniform Information Practices Act is administered by the state Office of Information Practices. Exemptions include documents that if disclosed, would be an unwarranted invasion of personal privacy or would frustrate a "legitimate government function." Draft working papers of legislative committees, government records protected under court order and records pertaining to judicial or quasi-judicial actions that aren't discoverable in lawsuits are also exempt. The public can appeal to the Office of Information Practices, and if the appeal is denied, can take the matter to circuit court. The agency has the burden of proof as to why a document is exempt. Agencies are not required to provide summaries or compilations unless that information is readily retrievable in that format.</t>
  </si>
  <si>
    <t>Michigan law criminalizes misappropriation of public funds.  In addition, the state Code of Judicial Conduct prohibits judges and their staff  from misuse of public resources. What's more, those Michigan court rules, which carry the force of law, block the misuse of judicial office for "personal advantage or gain, or for the advantage or gain of another."</t>
  </si>
  <si>
    <t>Enforcement for the executive and legislative branches is handled by the secretary of state and attorney general; the judicial branch is monitored by the Judicial Standards Commission. 
According to the New Mexico Legislative Ethics Guide: Any legislator or member of the public may file a written, sworn complaint with the New Mexico Legislative Council alleging that a legislator has acted unethically (Subsection D of Section 2-15-9 NMSA 1978). The complaint will be referred to the Interim Legislative Ethics Committee. 
Any person may file a written complaint with the secretary of state alleging that provisions of the Financial Disclosure Act, Campaign Reporting Act or Lobbyist Regulation Act have been violated; any senator may file a complaint with the Senate Ethics Committee alleging unethical conduct by a senator (Senate Rule 9-13-3).
Any member of the public and any representative may file a complaint with the House Rules and Order of Business Committee alleging unethical conduct by a representative (House Rule 9-13-2).</t>
  </si>
  <si>
    <t>Nevada's Ethics in Government law (NRS 281A) contains provisions for an eight-member Ethics Commission that investigates possible violations of the state's ethical standards for public officers and employees.
Made up of four members appointed by the Legislature and four appointed by the Governor, the commission can respond to requests for opinions regarding employees of the executive and legislative branches. 
Judges are specifically exempted from the commission's oversight, with those cases handled by the Nevada Commission on Judicial Discipline.
Members are barred from holding public office, participating in political campaigns or lobbying while serving on the commission. By law, the commission must be bipartisan, with no more than four members coming from the same county, and must include at least two attorneys and four former public employees.</t>
  </si>
  <si>
    <t>There is no single statewide ethics agency in New Hampshire, but several entities are tasked with ethics oversight. The Legislative Ethics Committee oversees the legislature, and the Executive Branch Ethics Committee oversees the executive branch, which includes the governor, executive agencies and departments, and boards and commissions. 
 The Judicial Conduct Committee oversees compliance with ethics rules for the judicial branch. 
 The state attorney general’s office is also responsible for enforcing ethics rules, to the extent violations rise to the level of criminality.</t>
  </si>
  <si>
    <t>Ethical oversight is enforced by each branch of government. 
 Pursuant to N.J.S.A. 52:13D-21, the State Ethics Commission (SEC) has jurisdiction to enforce ethics rules with respect to state officials in the executive branch. 
 Pursuant to N.J.S.A. 2B:2A-10, and Rule 2:15, the Court established the Advisory Committee on Judicial Conduct (ACJC). 
 Pursuant to NJSA 52:13D-22, the Legislature is monitored by the Joint Legislative Committee on Ethical Standards (JLCES).</t>
  </si>
  <si>
    <t>Access to Information and government meetings in Georgia is governed by the Open Meetings Act and Open Records Act.
Georgia's Open Records Act defines which records are available and which are exempt. It spells out how the public can request such records. Either an informal verbal request or a written request for a public record must be made. If it is denied, only a written request must be answered within three business days by the agency. The law also defines the cost of information gathering by agencies and defines the time and format in which the records must be provided. (§ 50-18-71)
Georgia's Open Meetings Act defines the agencies that must open their meeting to the public. It also defines which meetings must be open, what constitutes a quorum, and spells out the requirements for notifications of public meetings. (§ 50-14-1, § 50-14-3)
Court proceedings and court records do not fall under Georgia's Open Records Act, but Superior Court Rule 21 allows for open court records. It states: “All court records are public and are to be available for public inspection unless public access is limited by law.” Court proceedings must also be open to the public except in rare cases when there's proof a fair trial cannot be held.
Since 1974 The Legislature has been exempt from the Open Meetings and Open Records Act in Georgia and instead has adopted its own rules on open meetings and open records. That's because of a state Supreme Court ruling in Coggin v. Davey, where the court found that due to the separation of powers, the legislature should have its own internal rules and regulations.</t>
  </si>
  <si>
    <t>All state tax money used to pay for state services must receive legislative approval in the biennial budget that lawmakers write every two years to run state government.
“Nobody can spend a dollar without a specific appropriation,” said Dale Craymer, president of the Texas Taxpayer and Research Association and former director of budget and planning for the governor’s office.  “There has to be budget authority.”</t>
  </si>
  <si>
    <t>There is no single entity tasked with ethical oversight for every branch of Montana government.
The Commissioner of Political Practices oversees the ethics code for all legislators, public officers, and state employees according to Montana Code Annotated, Title 2, Chapter 2, Part 13, Section 36. That includes the executive branch.
According to the Constitution of Montana, Article VII, the judicial branch has its own Judicial Standards Commission to oversee judicial ethics, unless the problem is related to elections. In that case the complaint would go to the Commissioner of Political Practices. 
If there is an ethics complaint about a legislator that involves a legislative act while the legislature is in session that compliant goes to the House or Senate ethics committee according to Montana Code Annotated, Title 2, Chapter 2, Part 1, Section 35. However, citizens cannot bring legislative ethics complaints directly. The complaints must be introduced by the citizen's representative. 
The legislature is responsible for enforcing Montana's ethics laws concerning legislators according to Montana Code Annotated Title 2, Chapter 2, Part 1, Section 35.</t>
  </si>
  <si>
    <t>The Nebraska Accountability and Disclosure Commission is an independent agency of the State of Nebraska. The commission administers and enforces the state’s campaign-finance, lobbying, conflict-of-interest and ethics laws for the legislative and executive branches of government.
 The Judicial Qualifications Commission monitors state judges' ethics and behavior.</t>
  </si>
  <si>
    <t>Chapter 119 of the Florida Statutes or the “Public Records Law” provides that any records made or received by any public agency in the course of official business are available for inspection, unless exempted by the Florida Legislature. It should be noted that there are more than 1,000 exemptions made by the Florida legislature, 22 of which were enacted in 2014 (in 1985 there were just 250 in all). Additional legislation could broaden or limit public records again in 2015, which has watchdogs riled up. 
119.01 General state policy on public records.—
(1) It is the policy of this state that all state, county, and municipal records are open for personal inspection and copying by any person. Providing access to public records is a duty of each agency.
119.07 Inspection and copying of records; photographing public records; fees; exemptions.—
(1)(a) Every person who has custody of a public record shall permit the record to be inspected and copied by any person desiring to do so, at any reasonable time, under reasonable conditions, and under supervision by the custodian of the public records.
In regards to open meetings, the Sunshine Law addresses this in Chapter 286 of the Florida Statutes. These statutes establish a basic right of access to most meetings of boards, commissions and other governing bodies of state and local governmental agencies or authorities. 
286.011 Public meetings and records; public inspection; criminal and civil penalties.—
(1) All meetings of any board or commission of any state agency or authority or of any agency or authority of any county, municipal corporation, or political subdivision, except as otherwise provided in the Constitution, including meetings with or attended by any person elected to such board or commission, but who has not yet taken office, at which official acts are to be taken are declared to be public meetings open to the public at all times, and no resolution, rule, or formal action shall be considered binding except as taken or made at such meeting. The board or commission must provide reasonable notice of all such meetings.
Section 24 of the state constitution further guarantees access to information. 
SECTION 24. Access to public records and meetings.
(a) Every person has the right to inspect or copy any public record made or received in connection with the official business of any public body, officer, or employee of the state, or persons acting on their behalf, except with respect to records exempted pursuant to this section or specifically made confidential by this Constitution. This section specifically includes the legislative, executive, and judicial branches of government and each agency or department created thereunder; counties, municipalities, and districts; and each constitutional officer, board, and commission, or entity created pursuant to law or this Constitution.
In 2001, Governor Rick Scott reestablished the state’s Office of Open Government. Although the Office of Open Government connects the public with records from the governor's office, it does not serve as a broader mechanism for access for all agencies. Executive Order 11-01 states the following: 
“The Office (of Open Government) will (1) facilitate Floridians’ right to know and have access to information with which they can hold government accountable, (2) establish and maintain a website providing ready access to accountability information, (3) continue to assure full and expeditious compliance with Florida’s open government public records laws, and (4) provide training to all executive agencies under my purview on transparency and accountability. The Office will also have primary responsibility for ensuring that the Office of the Governor complies with public records requests in an expeditious manner.”
But there are also rules for the legislature and judiciary allowing broad access to records. 
Judiciary rule 2.420 allows public access to judicial branch records
Rule 2.420 , Public Access to Judicial Branch Records, Fla. Rules of Judicial Administration 
(a) Scope and Purpose. Subject to the rulemaking power of the Florida Supreme Court provided by article V, section 2, Florida Constitution, the following rule shall govern public access to the records of the judicial branch of government. The public shall have access to all records of the judicial branch of government, except as provided below.
Within the legislature, the Florida House and Senate each have their own records rules. 
House: 
PART ONE—Public Records 14.1—Legislative Records
There shall be available for public inspection, whether maintained in Tallahassee or in a district office, the papers and records developed and received in connection with official legislative business, except as provided in s. 11.0431, Florida Statutes, or other provision of law. Any person who is denied access to a legislative record and who believes that he or she is wrongfully being denied such access may appeal to the Speaker the decision to deny access.
Senate: 
PART FIVE—PUBLIC MEETINGS AND RECORDS, 1.48—Legislative records; maintenance, control, destruction, disposal, fee for copies, and disposition
(1) Public records, not exempted from public disclosure, may be inspected by any person desiring to do so at reasonable times, under reasonable conditions, and under supervision of the person who has custody of the records, or that person’s designee.</t>
  </si>
  <si>
    <t>Chapter 105.955 of the Missouri Revised Statutes established the Missouri Ethics Commission as a bipartisan, six-member commission supervised by the Office of Administration. 
The Commission is responsible for reviewing ethics-related complaints, reviewing campaign finance and lobbying reports, and investigating any potential violations of ethics statutes, specifically those regarding campaign finance, codes of conduct, conflict of interest, lobbying, personal finance disclosure, and other orders, ordinances, and resolutions by political subdivisions.
The commissioners are nominated by the governor from a list of candidates submitted by one of the predominant political parties. The selected candidate must then undergo confirmation by the senate. The commissioners elect one of their number to be chairperson, and they appoint an executive director who then hires staff.
The Missouri Ethics Commission investigates ethical violation allegations against public officers and employees of the state, elected and appointed officials, general assembly members, anyone with rulemaking authority, and those in “judicial or quasi-judicial positions.”  
The Supreme Court Office of Chief Disciplinary Council receives and investigates allegations against prosecutors, according to Supreme Court rule 5, and the Supreme Court Commission on Retirement, Removal, and Discipline of Judges handles judicial ethical violations as stated in article V section 24 of the Missouri State Constitution.</t>
  </si>
  <si>
    <t>Placement agents and their employers must register with the Fair Political Practices Commission and file quarterly reports with the Secretary of State. They must disclose any expenses incurred or arranged by the agent and any campaign contributions. The employer must disclose the total payments to its placement agents and description of services provided.
Government Code §7513.85 stipulates in terms of disclosure:
"(a) The board [the retirement board of a public pension or retirement system] shall develop and implement, on or before June 30, 2010, a policy requiring the disclosure of payments to placement agents in connection with system investments in or through external managers. The policy shall include, but not be limited to, the following requirements:
(1) Disclosure of the existence of relationships between external managers and placement agents.
(2) A resume for each officer, partner, or principal of the placement agent detailing the person’s education, professional designations, regulatory licenses, and investment and work experience.
(3) A description of any and all compensation of any kind provided, or agreed to be provided, to a placement agent.
(4) A description of the services to be performed by the placement agent.
(5) A statement whether the placement agent, or any of its affiliates, are registered with the Securities and Exchange Commission or the Financial Industry Regulatory Association, or any similar regulatory agent in a country other than the United States, and the details of that registration or explanation as to why no registration is required.
(6) A statement whether the placement agent, or any of its affiliates, is registered as a lobbyist with any state or national government.</t>
  </si>
  <si>
    <t xml:space="preserve">State law empowers the Oklahoma Merit Protection Commission to "receive and act on complaints, counsel persons and groups on their rights and duties and take action designed to obtain voluntary compliance with the provisions of the Oklahoma Personnel Act." The merit protection commission handles complaints and disciplinary cases and also establishes rules to monitor state agency grievance processes. 
The commission conducts hearings on evidence much like a civil court. State agencies also have internal grievance officers who can hear employee grievances that don't rise to the level of a Merit Protection Commission action. Further details of the Commission's functions are spelled out in Title 455 of the Oklahoma Administrative Code. 
The Merit Protection Commission is a state agency governed by an independent board. </t>
  </si>
  <si>
    <t xml:space="preserve">Oregon's Employment Relations Board processes all complaints regarding unfair labor practices for state workers. Provided the complaint is made in writing, the board investigates and holds hearings. The board has the authority to make statements of finding, set attorney fees, and award civil penalties. </t>
  </si>
  <si>
    <t>No such law exists. 
Alabama law does not specifically outlaw or allow working with placement agents when determining investments of the pension system. Therefore, there are no provisions for placement agents to register with the state or disclose financial information. There is an informal policy against the use of placement agents.</t>
  </si>
  <si>
    <t>The Mississippi Ethics Commission enforces the laws requiring government officials in all branches of government to file reports disclosing their sources of income. 
It also issues advisory opinions concerning standards of conduct set forth in the state's government ethics law, which declares it's a violation of public trust for government officials to realize undue personal gain from their office.</t>
  </si>
  <si>
    <t>No such law exists. 
"No law exists," according to Judy Hall, liaison officer of the Alaska Retirement Management Board. However, Deputy Commissioner of the Department of Revenue Jerry Burnett says that placement agents are not typically used, and that any record of fees and terms for providing "finder" fees, introduction services, or anything else would be subject to public records laws. This is not the result of any regulation or policy.</t>
  </si>
  <si>
    <t>No such law exists.</t>
  </si>
  <si>
    <t xml:space="preserve">No such law exists. </t>
  </si>
  <si>
    <t>There is no centralized government agency that is responsible for overseeing and enforcing ethics statutes in Minnesota. 
Rather, the Minnesota Campaign Finance and Disclosure Board oversees ethics issues relating to finances, e.g. asset disclosure forms, gifts and hospitality, lobbyist registration and conflict of interest violations. The Disclosure Board’s jurisdiction covers the executive and legislative branch. 
The Minnesota Board on Judicial Standards is an independent state agency that deals with complaints and violations of the Code of Judicial Conduct for state court judges. Both the Minnesota Board on Judicial Standards or the Minnesota Supreme Court can discipline employees who perform judicial functions in the judicial branch of the state of Minnesota. That includes judicial officers, part-time judges, referees, magistrates, other hearing officers, retired judges who serve as part-time judges and some jurisdiction over former judges regarding conduct in judicial office. 
The Board also has jurisdiction over judges of the Minnesota Tax Court, the Workers’ Compensation Court of Appeals and the Chief Administrative Law Judge.</t>
  </si>
  <si>
    <t>In Ohio complaints by civil servants can be filed with the State Personnel Board of Review (SPBR), consisting of a Democrat, Independent and Republican appointed by the governor. The board describes itself on its web site as "a quasi-judicial agency, with statutory jurisdiction over employment-related matters pertaining to exempt employees in the classified civil service, to non-exempt employees in the classified service who have not been organized, and to non-exempt employees whose collective bargaining agreement allows an appeal to the board." Cases are typically heard by an administrative law judge. The decisions can be appealed to the court of common pleas.</t>
  </si>
  <si>
    <t>Delaware's Freedom of Information Act provides citizens access to public records, proclaiming it "vital in a democratic society that public business be performed in an open and public manner." § 10001 Public bodies subject to the law include "any regulatory, administrative, advisory, executive, appointive or legislative body of the State." The law exempts judicial records. § 10002 
Under the FOIA law, citizens may request records in writing and the "burden of proof shall be on the custodian of records" to deny access to records. The law also includes an "open meetings" section that says "every meeting of all public bodies shall be open," except meetings subject to various exemptions, including caucus meetings of the General Assembly and deliberations of any court. Under a 2012 change in the open records law, public bodies must designate a FOIA coordinator to serve as a point of contact on FOIA requests. The coordinator "shall make every reasonable effort to assist the requesting party in identifying the records being sought, and to assist the public body in locating and providing the requested records." The coordinator shall also "maintain a document tracking all FOIA requests."
Citizens can appeal denials to the Office of the Attorney General and to the courts. Nevertheless, exemptions are broad and over-reaching. The judiciary does not fall under the FOIA law's description of a "public body." The judiciary is completely exempt from FOIA. Courts make their own rules for opening information. The law also exempts caucus and ethics meetings of the General Assembly, as well as access to emails sent by state lawmakers.
---
Peer Reviewer Comments: Agree.
Not only are state lawmakers exempt from the state's FOIA law, but any staff person working at Legislative Hall within either the Republican or Democratic Party caucus are also not subject to records requests.</t>
  </si>
  <si>
    <t xml:space="preserve">Pursuant to NJSA Title 19, individuals are limited to $2,600 per candidate per election, $25,000 to state political party committees, $37,000 to county political party committees, $7,200 to municipal political party committees. </t>
  </si>
  <si>
    <t>A YES score is earned if in law, placement agents used by investment firms to secure business with state-run pension funds must: 1) register with the state government, and 2) publicly disclose all fees and terms for providing “finder” or introduction services. A YES score is also earned if placement agents are banned.  
A MODERATE score is earned if agents must register with the state government, but the law does not require them to publicly disclose all fees and terms for providing  “finder” or introduction services. 
A NO score is earned if no such law exists.</t>
  </si>
  <si>
    <t>Under New Hampshire’s campaign finance law, Chapter 664, individuals can contribute no more than $1,000 per election to candidates who do not voluntarily accept spending caps for their campaigns, or $5,000 per election to candidates who do accept spending caps. Individuals can contribute no more than $5,000 per election to political parties.
 The spending caps depend on the office sought: currently, for governor and U.S. senator, the cap is $625,000 per primary and general election; for the executive council, it’s $50,000; for state senate, $20,000; for state representative, the cap is based on a formula of 50 cents per registered voter in the district.</t>
  </si>
  <si>
    <t>North Dakota Century Code Section 54-44.3-12.2 requires the Division of Human Resources Management Services to help state agencies develop internal procedures to address employee complaints and provide a mechanism for complainants to appeal their agencies’ decision.
The appeals process begins with an appeal filed with the division, which then requests the Office of Administrative Hearings to provide an administrative-law judge. The judge will receive evidence, determine facts in the case and make a ruling. The office is an executive-branch agency created under Century Code Section 54-57-01 and is not part of the court system.
A complainant may appeal the administrative-law judge’s decision to a district court, which is a part of the court system.</t>
  </si>
  <si>
    <t>The right of access to government information is defined in and protected by the Connecticut Freedom of Information Act (FOIA), passed in 1975 and codified in Title I, Chap. 14, of the Connecticut General Statutes. 
The homepage of the FOIC website also (http://www.ct.gov/foi/site/default.asp) provides clear instructions about how to obtain public records (Chap. 14, Sec. 1-212) and the mechanics of how to find earlier decisions of the FOIC. The site lists every declaratory and advisory opinion of the commission. 
According to Sec. 1-212 "(a) Any person applying in writing shall receive, promptly upon request, a plain, facsimile, electronic or certified copy of any public record. The type of copy provided shall be within the discretion of the public agency, except (1) the agency shall provide a certified copy whenever requested, and (2) if the applicant does not have access to a computer or facsimile machine, the public agency shall not send the applicant an electronic or facsimile copy."
The act applies to local governments and all three branches of state government, although there are 27 listed exemptions, some broader than others, and exemptions scattered throughout the statutes. Some in the list are:  
* A broad swath of law enforcement records, including those identifying witnesses whose safety may be endangered, “investigatory techniques” and “information to be used in a prospective law enforcement action if prejudicial to such action.” 
* "Preliminary drafts or notes provided the public agency has determined that the public interest in withholding such documents clearly outweighs the public interest in disclosure";
*  Records whose release could violate an individual's privacy rights;
*  Trade secrets; 
*  Test questions and other information related to licensing exams;
* Numerous security-related records.
One example of what some advocates say is typical of exemptions occurring throughout the state’s statutes  -- an exemption that supersedes or nullifies what is allowed in the FOI Act -- is about higher education staff.</t>
  </si>
  <si>
    <t>No such law exists. There are no limits on individual contributions to candidates and political parties.</t>
  </si>
  <si>
    <t>Are there laws and regulations requiring that state-run pension funds be managed transparently?</t>
  </si>
  <si>
    <t>The Massachusetts Ethics Commission was established by M.G.L. c. 268B, § 2 as the primary civil enforcement agency for any violations public officials and employees of conflict of interest or related ethics laws.  
It is an independent, non-partisan state agency whose five-members serve staggered five-year terms.   
The appointments are split between the governor, attorney general and secretary of state.   
The commission’s jurisdiction extends to all state, county and municipal employees as well as those legally contracted to do business with the state of Massachusetts.   
The commission has the authority under the law to issue advisory opinions, educate on, investigate and enforce penalties for civil infractions of the conflict of interest laws. 
Ethical behavior by members of the judicial branch is also governed under state law by the Supreme Judicial Court, which has superintendency power over the entire court system and can levy sanctions for ethics infractions.   
The Commission on Judicial Conduct is authorized by statute to investigate alleged infractions of the Code of Judicial Conduct.  
It must refer recommendations for formal discipline to the Supreme Judicial Court to enforce.   The SJC also oversees ethics violations by members of the Massachusetts bar and court clerks.</t>
  </si>
  <si>
    <t>Nevada limits donations for any office, except federal offices subject to federal reporting requirements, to $10,000, including $5,000 in the primary election and $5,000 in the general election. The limits apply to any contributor, whether an individual or a business. 
 However, there are no constitutional or statutory limits on contributions made to groups such as political parties, committees sponsored by political parties or political action committees.</t>
  </si>
  <si>
    <t>The Colorado Open Records Act, or CORA, is the state’s version of the Freedom of Information Act, which affords citizens a general access to public information. State law in Colorado also authorizes public access to some court records.
The mechanism for citizens to access information in Colorado is to file an open records request. As the law’s legislative declaration says: “It is declared to be the public policy of this state that all public records shall be open for inspection by any person at reasonable times, except as … otherwise specifically provided by law.” 
The open records laws of Colorado are also two-pronged: There’s CORA, and there’s the Criminal Justice Records Act (CJRA), which generally applies to law enforcement and the courts. Both specify that information can be accessed by asking the custodian of the record. 
Colorado also has a Sunshine Law and Open Meetings Law, declaring it to be “a matter of statewide concern and the policy of this state that the formation of public policy is public business and may not be conducted in secret.”</t>
  </si>
  <si>
    <t>New York's Civil Service Commission adjudicates complaints brought by civil servants, as authorized by subsections 5 and 6 of Civil Service Law Section 6.</t>
  </si>
  <si>
    <t xml:space="preserve">Montana Code Annotated, title 13, chapter 37, part 2 section 16, limits contributions from individuals to candidates during each election. It does not limit contributions from individuals to political parties. While limits are published in the law, the law also states that the Commissioner of Campaign Practices may adjust those limits for inflation and publish them as a rule. 
For 2014, total inflation-adjusted contributions from an individual or a political committee to a candidate could not exceed $650 for joint candidates for governor and lieutenant governor. For other statewide candidates the limit is $320 and for any other public office the limit is $170.  There is no limit on candidates contributing to their own campaigns. </t>
  </si>
  <si>
    <t>No such law exists.
In Missouri there has been no law limiting the amount of a single or aggregate contribution from any individual during the study period. Individuals may give as much money as they want to a candidate, political party, or ballot measure committee during a campaign cycle, as long as the committee follows reporting guidelines and does not exceed cash contribution and anonymous contribution limits.</t>
  </si>
  <si>
    <t>The Maine Commission on Governmental Ethics and Election Practices is “an independent commission …to guard against corruption or undue influencing of the election process and against acts or the appearance of misconduct by Legislators…” 1 § 1001 
The Commission has a mandate to “investigate and make advisory recommendations to the appropriate body of any apparent violations in legislative ethics,” and also monitors and investigates both the election practices (“…the requirements for campaign reports and campaign financing) and “lobbyist disclosure laws." 1 § 1008
The Commission also receives reports on income sources from the governor and his executive staff. 5 § 19 
Beyond these explicit mandates, however, the Maine Ethics Commission’s purview does not extend broadly to either the judiciary or the executive branches. The judiciary however is covered by a committee  on judicial responsibility and disability as set out in a rule promulgated by the Supreme Court.</t>
  </si>
  <si>
    <t xml:space="preserve">The Louisiana Board of Ethics, composed of 11 members, seven of whom are appointed by the governor, serving in staggered terms, is charged with administering the code for all state and local employees, appointed members of boards and commissions, and elected officials other than judges. 
The Ethics Board issues advisory opinions interpreting the code, conducts private investigations of alleged violations and functions as supervisory committee to administer and enforce campaign finance disclosures.
As a separate branch of government, judicial ethics is overseen by the Louisiana Supreme Court's Judiciary Commission of Louisiana.)
 </t>
  </si>
  <si>
    <t>Under Washington state law, lobbying is defined as both trying to influence legislation as well as trying to influence rules or regulations. The law states: "Lobby" and "lobbying" each mean attempting to influence the passage or defeat of any legislation by the legislature of the state of Washington, or the adoption or rejection of any rule, standard, rate, or other legislative enactment of any state agency under the state administrative procedure act, chapter 34.05 RCW. "State agency" includes every state office, department, division, bureau, board, commission, or other state agency.</t>
  </si>
  <si>
    <t>As the Personnel Act provides: "An employee who is dismissed, demoted or suspended may, within 30 days after the dismissal, demotion or suspension, appeal to the (State Personnel) board." Both the employee and the government body have a right to present facts in the public meeting. Further appeals may be made through the courts.</t>
  </si>
  <si>
    <t>Mississippi has no law limiting donations to candidates and political parties by individuals.</t>
  </si>
  <si>
    <t>There are contribution limits on individual donations to candidates but there are no contribution limits for individual donations to political parties. Candidates are limited in the total aggregate amount they can accept from individual donors, which includes cash contributions, in-kind contributions and loans received during a two-year period. 
 Specific limits on individual donations to candidates can be found in the 2014 Minnesota Statutes, Chapter 10A, Section 10A.27, 2014. Limits vary per position and are divided into two time periods: the election segment of an election cycle” and the nonelection segments of the election cycle (see Minnesota Statutes, Chapter 10A, Section 10A.01, Subdivision 16 for definition). 
 Limits are set according to the type of office which the candidate is running for: $1,000 - $2,500 for candidates for judicial office; $1,000 for candidates for state representative; $1,000 for candidates for state senator; $1,000 - $2,000 for candidates for secretary of state or state auditor; $1,500 - $2,500 for candidates for attorney general; and $1,000 - $4,000 for candidates for governor and lieutenant governor running together.
 In 2013, the Minnesota Statutes, section 10A.27, Subd. 1 was amended to increase contribution limits to candidates in an attempt to curb funding from outside groups whose contributions to political parties are not subject to limits.</t>
  </si>
  <si>
    <t>“The identity and expenditures of certain persons who attempt to influence legislative and executive actions with respect to legislation and executive orders should be publicly identified to preserve and maintain the integrity of government.”</t>
  </si>
  <si>
    <t>The New Jersey Civil Service Act (Title 11A) provides for an independent redress mechanism for state civil service. Based on its declaration of policy that "It is the public policy of this State to protect career public employees from political coercion and to ensure the recognition of such bargaining and other rights as are secured pursuant to other statutes and the collective negotiations law," the state has created the Civil Service Commission to carry out that mandate.
11A:2-1  Civil service commission established.
There is established in, but not of, the Department of Labor and Workforce Development in the Executive Branch of State government the Civil Service Commission. For the purpose of complying with the provisions of Article V, Section IV, paragraph 1 of the New Jersey Constitution, the Civil Service Commission is allocated within the Department of Labor and Workforce Development, but, notwithstanding this allocation, the commission shall be independent of any supervision or control by the department or by any officer or employee thereof."             
Also, Title 11 protections are bolstered in collective bargaining agreements with individual labor unions.</t>
  </si>
  <si>
    <t>The law defines lobbying as "communicat(ing) orally or in writing with any legislator or administrative official for the purpose of influencing legislative or administrative action." And it defines "administrative official," as "a state officer, or an officer, employee or consultant of any agency, department, division, office, board or commission of state government who as part of his or her official duties participates in any administrative action." That would include the governor.</t>
  </si>
  <si>
    <t xml:space="preserve">In Kentucky, each branch of government has separate entities charged with enforcing ethics rules. 
For the executive branch, Kentucky Revised Statutes Chapter 11A, Section 60, established the Executive Branch Ethics Commission and set the parameters for the commission, whose five members are appointed by the governor. And KRS 11A.080 gives the commission the authority to investigate complaints, conduct investigations and hearings and to impose sanctions for violations of the executive branch code of ethics. 
KRS 6.651 creates the Legislative Ethics Commission and sets the parameters for the nine-member commission, which must be bipartisan with four members being appointed by the leader of each chamber and the ninth member being appointed by the members of the Legislative Research Commission. KRS 6.666 gives the Legislative Ethics Commission the authority to enforce the legislative ethics rules by conducting research and investigation into potential breaches. 
In the judicial branch, Supreme Court Rule 4 outlines the authority of the Judicial Conduct Commission to handle "discipline, retirement or removal" of Supreme Court justices, Court of Appeals judges and circuit and district judges, as well as "the disciplining of lawyers seeking judicial office." In addition, Supreme Court Rule 4, Section 20, establishes the jurisdiction and authority for the Judicial Conduct Commission. </t>
  </si>
  <si>
    <t>The Iowa legislative ethics committee writes the code of ethics for the legislature and issues advisory opinions interpreting the intent of constitutional and statutory provisions related to legislators, lobbyists and clients. It also interprets the legislative code of ethics and rules and receives and hears complaints and charges against members of the legislature, or clients of a lobbyist alleging a violation of ethics or rules.
The Iowa Ethics and Campaign Disclosure Board reviews campaign finance reports and oversees and enforces ethics rules in the executive branch.
The Judicial Qualifications Commission, which consists of one district judge, two practicing attorneys and four electors, is tasked with evaluating and investigating allegations of misconduct by members of the judicial branch, including judges, magistrates and court employees, and recommending to the Iowa Supreme Court the retirement, discipline or removal of a judicial officer or the discipline or removal of an employee.
Within the legislative branch, the ethics committees of the state Senate and House are empowered to prepare a code of ethics for each chamber and rules for lobbying activities. They also issue advisory opinions and receive and hear complaints against legislators, lobbyists or lobbyist clients alleging violations of the code of ethics, lobbying rules or Chapter 68B of the Iowa Code.</t>
  </si>
  <si>
    <t>Legislators may not use public funds, facilities, equipment, services, or another government asset or resource for a nonlegislative use, according to the Legislative Ethics Act.</t>
  </si>
  <si>
    <t>Arizona Revised Statute Title 35 describes what is and what is not an authorized use of state funds; personal use is not authorized. A.R.S. 35-196 describes the illegality of and civil liability for illegally using state funds.
All employees of the state are prohibited from using their position for "personal gain."</t>
  </si>
  <si>
    <t>State civil servants who want to appeal a dismissal, suspension, demotion, reclassification of position or denial of emergency leave can request a hearing before an officer appointed by the state's Personnel Commission. The five-member Commission, appointed by the Governor, includes one representative of labor, one of management, and three representatives of the public. It also oversees the state's overall personnel policy, making recommendations to the Governor and Legislature.
Decisions of Personnel Commission hearing officers are binding, though the employee can petition a district court for review. This recourse is also available to applicants for civil service positions whom the Division of Human Resources has refused to allow to take the appropriate exams, or whose application has been rejected after they pass an exam.
The state's Employee-Management Committee hears other miscellaneous grievances that have not been resolved within the employee's department or agency. It's composed of three employees and three managers, all from the state's executive branch and appointed by the Governor. Decisions of the Employee-Management Committee are binding, with the exception of those that have a fiscal impact, which must be approved by the state's Budget Division.</t>
  </si>
  <si>
    <t>The law defines lobbying as the following: ""Lobbying" means communicating with a public official for the purpose of influencing the passage, defeat, amendment, or postponement of legislative or executive action. Therefore, the law complies with the standard to include executive actions.</t>
  </si>
  <si>
    <t>Alabama law includes blanket prohibitions against public officials, including legislators, and employees using their official positions or offices to benefit themselves, relatives or businesses with which they are associated, including converting objects to personal use. 
The law specifically prohibits public officials and employees from using equipment, facilities, time, materials, human labor, any other public property or confidential information to benefit themselves or their personal businesses. Under the law, a conflict of interest exists if public officials or employees own or have control of more than a 5 percent interest in a business or are a partner or director of a business that could benefit from an official action. 
The law also prohibits public officials or employees from soliciting anything of value from a subordinate or a person or business they deal with in their official capacities.
Legislators and other public officials also are specifically barred under the law from soliciting or accepting anything to corruptly influence official action, such as a vote on a bill. Legislators also are barred from accepting money to provide advice or assistance on matters concerning the Legislature, the state’s executive officers or any public board of which the legislator is a member.</t>
  </si>
  <si>
    <t>Eligible employees in the State Classified Personnel System who believe they are aggrieved as a result of management actions leading to an injury, injustice or wrong involving a misinterpretation or misapplication of rules of the DAS-State Personnel Division can file a formal grievance. 
 Regulations require that agency heads make "every possible effort" to resolve grievances at the agency level. Failing that, employees can appeal grievances to the State Personnel Board for consideration.</t>
  </si>
  <si>
    <t>A YES score is earned if the law prohibits the use of state resources for personal purposes.
A NO score is earned if no such law exists.</t>
  </si>
  <si>
    <t>Section 305.002 includes those who lobby members of the executive branch and legislative branch among those who fit the definition of lobbyists.</t>
  </si>
  <si>
    <t>The State Ethics Commission, a five-member body appointed by the governor, is responsible for ruling if state employees violate the State Ethics Code and for imposing penalties. 
The state's Inspector General initially investigates potential violations and issues official written complaints with the commission, if it finds a preponderance of evidence shows probable cause exists of code violations.
But the Ethics Commission and Inspector General only have jurisdiction over the executive branch, including state agencies, special state appointees to boards and commissions, contractors with the state, and all statewide elected officials.
The Indiana Commission on Judicial Qualifications investigates allegations of judicial ethical misconduct, prosecutes violations of the Code of Judicial Conduct, and advises judges and judicial candidates about their ethical obligations. 
But it does not remove, suspend or formally discipline judges. Only the Indiana Supreme Court has the power to impose formal judicial discipline. 
In the legislature, the House Ethics Committee and Senate Ethics Committee have control over lawmakers' ethical violations and the Lobbying Commission oversees the actions of lobbyists.</t>
  </si>
  <si>
    <t>Illinois code establishes several offices to enforce ethics rules in both the legislative and executive branches  The code also includes mandates for auditor generals. The Illinois Constitution also established an independent board to oversee the conduct of the judicial branch. 
(5 ILCS 430/20-5) 
(d) The Executive Ethics Commission shall have jurisdiction over all officers and employees of State agencies other than the General Assembly, the Senate, the House of Representatives, the President and Minority Leader of the Senate, the Speaker and Minority Leader of the House of Representatives, the Senate Operations Commission, the legislative support services agencies, and the Office of the Auditor General. 
(5 ILCS 430/25-5)
The Legislative Ethics Commission shall have jurisdiction over members of the General Assembly and all State employees whose ultimate jurisdictional authority is (i) a legislative leader, (ii) the Senate Operations Commission, or (iii) the Joint Committee on Legislative Support Services. 
(Article 8 1970 Constitution of the State of Illinois, Section 15 (b))
(b) A Judicial Inquiry Board is created. The Supreme 
Court shall select two Circuit Judges as members and the 
Governor shall appoint four persons who are not lawyers and 
three lawyers as members of the Board. No more than two of 
the lawyers and two of the non-lawyers appointed by the 
Governor shall be members of the same political party. The 
terms of Board members shall be four years. A vacancy on the 
Board shall be filled for a full term in the manner the 
original appointment was made. No member may serve on the 
Board more than eight years. 
    (c) The Board shall be convened permanently, with 
authority to conduct investigations, receive or initiate 
complaints concerning a Judge or Associate Judge, and file 
complaints with the Courts Commission. The Board shall not 
file a complaint unless five members believe that a 
reasonable basis exists (1) to charge the Judge or Associate 
Judge with willful misconduct in office, persistent failure 
to perform his duties, or other conduct that is prejudicial 
to the administration of justice or that brings the judicial 
office into disrepute, or (2) to charge that the Judge or 
Associate Judge is physically or mentally unable to perform 
his duties. All proceedings of the Board shall be 
confidential except the filing of a complaint with the Courts 
Commission. The Board shall prosecute the complaint.</t>
  </si>
  <si>
    <t>A right of access to state and local government information in California is established in the state Constitution. 
“The people have the right of access to information concerning the conduct of the people's business, and, therefore, the meetings of public bodies and the writings of public officials and agencies shall be open to public scrutiny,” the Constitution states.
Three separate laws provide mechanisms for citizens to inspect records and set varying degrees of access to information of state and local governments; the state Legislature; and the courts. Within these statutes are dozens of exemptions for records that will not be released by governments. 
The Public Records Act includes dozens of exemptions, including investigative records and documents, including emails, deemed part of “deliberative process," which includes documents used in decisions. Other specifically exempted records are trade secrets, residence addresses of public officials and law enforcement officers, and security arrangements. The Legislative Open Records Act exempts a number of records specific to the Senate and Assembly and sets separate rules for access. California Rules of Court exempt certain records specific to the judiciary.
Separate statutes guarantee public access to meetings of state boards and commissions and local government agencies, with exceptions, including executive sessions and discussions of pending litigation.</t>
  </si>
  <si>
    <t>Can members of the legislature be held accountable for their actions?</t>
  </si>
  <si>
    <t>There is no single mechanism for Montana employees seeking redress. According to Montana Administrative Rules, each department has an internal process for employee grievances.
In some cases the employee may submit a complaint to the Board of Personnel Appeals, but only after exhausting all administrative options, according to Montana Code Annotated title 87, chapter 1, part 2, section 5.
If the grievance is a wage or classification complaint, or if the employee works for Montana Fish Wildlife and Parks, or the Department of Transportation, an employee may request a hearing before the board after they have exhausted all internal options.
The Board of Personnel Appeals also acts as an appellate board for complaints related to collective bargaining. Non-union employees not employed by Montana Fish Wildlife and Parks or the Department of Transportation have to escalate their complaints to the district court at their own expense. 
Complaints dealing with ethics code violations are heard by the Commissioner of Political Practices according to Montana Code Annotated, title 2, chapter, 2, part 1, section 36. 
Employees with discrimination complaints may file with the Human Rights Bureau, according to Montana Code Annotated, title 2, chapter 15, part 17, section 6.</t>
  </si>
  <si>
    <t>The Arkansas Freedom of Information Act of 1967 provides a right to access government information.
Citizens may make a request to “inspect, copy, or receive copies of public records” and the request may be made in person, by phone, by mail, by fax, or by e-mail. Public records include any material in any medium that constitutes a record of functions carried out by any agency or employee supported wholly or in part by public funds or expending public funds. The requests for any public record may be made to the custodian, defined by the statute as "the person having the administrative control of that record." If the person contacted for a request is not the custodian, that person must notify the requester and identify the custodian. §25-19-103 &amp; §25-19-105
There is nothing in the statute that would explicitly exempt an agency or branch altogether. The law includes 19 exemptions, such as medical records, grand jury minutes, and “unpublished memoranda, working papers, and correspondence of the Governor, members of the General Assembly, Supreme Court Justices, Court of Appeals Judges, and the Attorney General.”  The custodian of the records must make a determination within 24 hours whether the requested records are exempt from disclosure and notify the person making the request. Violation of the FOIA is a Class C Misdemeanor. §25-19-104
The Freedom of Information Act also mandates that meetings of governing bodies are open, public meetings, with the time and place of meeting made available to the public. The law includes a subchapter devoted to “open public meetings.” §25-19-106 Public meetings are defined as “the meetings of any bureau, commission, or agency of the state or any political subdivision of the state…all meetings, formal or informal, special or regular, of the governing bodies of all municipalities, counties, townships, and school districts and all boards, bureaus, commissions, or organizations of the State of Arkansas, except grand juries, supported wholly or in part by public funds or expending public funds.” §25-19-103
---
Peer Reviewer Comment: Agree. 
It may be worth noting that in the seminal decision on the FOI law in 1968 (W.F. Laman, et al. v. Robert S. McCord, et al.), the Arkansas Supreme Court said the law must always be interpreted liberally in favor of the public in order to carry out the public interest. "We have no hesitation in asserting our conviction that the Freedom of Information Act was passed wholly in the public interest and is to be liberally interpreted to the end that its praiseworthy purposes may be achieved. The language of the act is so clear, so positive, that there is hardly any need for interpretation." That opinion has been important in preserving the strength of the law in a number of subsequent challenges.  Also, it may be worth noting that the legislature since 2009 has enacted laws exempting all records pertaining to permits for carrying concealed handguns from public inspection, the latest and most sweeping being Act 145 of 2013.</t>
  </si>
  <si>
    <t xml:space="preserve">A collection of agencies is in charge of ethics enforcement in all three branches of state government in Idaho. These include the Attorney General, the House and Senate Ethics Committees, and the Idaho Judicial Council.
The Attorney General is charged with prosecution for state-level offenses, with some exceptions as noted below, and local county prosecutors for offenses that occur at the local government level, though the Attorney General also is specifically authorized to prosecute corruption among county officials, to avoid a conflict of interest for the county prosecutor. 
Idaho Code Section 18-1362, in the Bribery and Corrupt Practices Act, states, “A prosecuting attorney or the attorney general may bring an action in the district court of the county in which a public servant resides to enjoin a violation of the provisions of this chapter.” Idaho Code Section 67-1401, Duties of the Attorney General, requires the Attorney General “to respond to allegations of violation of state law by elected county officers, to investigate such claims, to issue appropriate findings and to refer such cases for further investigation and prosecution.” 
The same section also charges the Attorney General to “perform all legal services for the state” and to “advise all departments, agencies, offices, officers, boards, commissions, institutions and other state entities in all matters involving questions of law.” Section 67-6625, Idaho’s Sunshine Law regarding campaign finance and lobbyist disclosure, states, “The attorney general or the appropriate prosecuting attorney may prosecute any violations of this act.” 
 The House and Senate Ethics Committees are established under legislative rules. House Rule 76 establishes the House Committee on Ethics, which is appointed at the start of every session and charged with receiving and reviewing complaints against members, investigating and hearing it, and recommending sanctions when warranted, including “reprimand, censure or expulsion.” Senate Rule 53 establishes the Senate Committee on Ethics, which is convened when an ethics complaint is received, to review, investigate and hear the complaint, and recommend sanctions when warranted, including “reprimand, censure, or expulsion.”
 The Idaho Judicial Council is charged by Idaho Code Section 1-2102 to “recommend the removal, discipline and retirement of judicial officers, including magistrates.” Section 1-21 lays out all the procedures for the Judicial Council’s enforcement, including ordering hearings, appointing special masters, and recommending “removal, discipline or retirement, as the case may be, of the justice or judge.”
 </t>
  </si>
  <si>
    <t>Maine's Election Law regulates individual donations to candidates but not to political parties. 
 The law specifies that an “individual may not make contributions to a candidate in support of the candidacy of one person aggregating more than $1,500 in any election for a gubernatorial candidate, more than $350 for a legislative candidate,” or “more than $750 for a candidate for municipal office or more than $750 in any election for any other candidate.” 21-A § 1015
 The limits correspond to a single election cycle. 21-A § 1015
 There are no limits on individual donations to political parties in Maine.</t>
  </si>
  <si>
    <t xml:space="preserve">Kentucky Revised Statute 121.150 lays out strict contribution limits to candidates and political parties. An individual cannot give more than $1,000 in the primary election and more than $1,000 to a candidate in the general election, meaning the most an individual can give to candidate's campaign in an election cycle is $2,000. 
The law also limits what an individual can give to political party organizations, defined as "executive committees," as $2,500 per year. That same limit applies to "caucus campaign committees." In Kentucky each party's legislative caucus has set up a caucus campaign committee to help legislative candidates. 
Subsection 12 of the same law also bars an individual from making "a payment, distribution, loan, advance, deposit, or gift of money" in order to create straw donors and, thus, get around the contribution limits. 
In addition, to prevent individuals from getting around the limit, the law states that "any person making an independent expenditure" on behalf of a candidate for more than $500 in an election must disclose that to the Kentucky Registry of Election Finance and sign a statement saying there was no prior coordination with the candidate. </t>
  </si>
  <si>
    <t>Louisiana has limits on the size of contributions by individuals and political parties. But there are no limits on contributions to political parties in law. Contributions are limited by R.S. 18:1505; those limits per election are $5,000 for major offices, $2,500 for district office and $1,000 for other offices. Contributions to political parties are not limited.
 Corporations, trade associations and other groups can form political action committee under R.S. 18:1491, but their contributions to political candidates are limited by R.S. 18:1505; those limits are $5,000 for major offices, $2,500 for district office and $1,000 for other offices. Contributions to political parties are not limited.</t>
  </si>
  <si>
    <t>Two titles in Arizona Revised Statute address access to public meetings and public records. 
A.R.S. 38-431 provides that "All meetings of any public body shall be public meetings and all persons so desiring shall be permitted to attend and listen to the deliberations and proceedings." The law also describes requirements regarding notice of public meetings, executive session, exceptions, violations, investigations into possible violations and the use of writ of mandamus to force a meeting to be made public.
Judicial proceedings, legislative caucus meetings, legislative conference committee meetings (though they must be "open to the public"), the commissions on appellate and trial court appointments and the commission on judicial qualifications and the board of fingerprinting, for certain hearings, are exempted from open meeting laws.
A.R.S. Title 39 addresses public records: "Public records and other matters in the custody of any officer shall be open to inspection by any person at all times during office hours." Inspection and copy procedures are outlined, as well as special treatment for commercial and media use, exceptions and appeal processes.</t>
  </si>
  <si>
    <t>The Mississippi State Personnel Board utilizes the independent Employee Appeals Board as a redress mechanism for civil servants. The personnel board website states that "when disputes arise between an employee and an agency and action is taken, the employee is guaranteed an impartial venue for appealing that action. The Mississippi State Legislature provided this venue in 1980 by creating the Employee Appeals Board, an entity separated from MSPB by statute but supported by the agency through administrative services."
Mississippi Code 25-9-129 authorizes the appeals board to hold hearings, compile evidence and render "decisions on appeals of state agency action adversely affecting the employment status or compensation of any employee in the state service."
Chapter 10 of the MSPB Policy and Procedures Manual outlines the procedure for filing a grievance. It is important to note that most state employees in a position of management are not considered civil servants, but at-will employees who do not have protections under the personnel board.</t>
  </si>
  <si>
    <t>The Georgia Government Transparency and Campaign Finance Commission was formerly known as the State Ethics Commission. Its definition of a public official includes.
 - those elected to state wide offices and all members of the General Assembly.
 - the Governor, Department heads and heads of state boards
 While Supreme court and Appeals court judges and all elected judges must adhere to campaign finance disclosure laws, but the Government Transparency and Campaign Finance Commission does not enforce ethics laws governing the judiciary. 
 Ethics violations by the judiciary are handled by the Judicial Qualifications Commission, which was created by a constitutional amendment in 1972. It conducts investigations and hearings into ethical misconduct by Georgia judges.</t>
  </si>
  <si>
    <t xml:space="preserve">The Hawaii State Ethics Commission is charged with enforcing ethics rules for all branches of government, under Chapter 84 of Hawaii Revised Statutes.
 </t>
  </si>
  <si>
    <t>Kansas law limits individual contributions to political parties and candidates. For each primary and general electoral cycle, the limits are: $2,000 for statewide candidates; $1,000 for state senate candidates; $500 for house candidates; $500 for district and magistrate judge candidates; $1,000 for state school board candidates; $500 for county candidates; $500 for first-class city candidates. What this means is a contributor could donate a total of $4,000 to a statewide candidate, a total of $2,000 to a state senate candidate, etc. The individual contributor limit for a state political party is $15,000 per calendar year.</t>
  </si>
  <si>
    <t>Two sections of Alaska law define the mechanism affording the public a right of access to government information: 
AS 40.25.110, (a) Unless specifically provided otherwise, the public records of all public agencies are open to inspection by the public under reasonable rules during regular office hours. The public officer having the custody of public records shall give on request and payment of the fee established under this section or AS 40.25.115 a certified copy of the public record.
AS 44.62.310, the Open Meetings Act, guarantees public access to meetings where three or more members or a majority of members of a governmental body is present. 
However, the Alaska Legislature was effectively exempted from the Open Meetings Act following a court ruling, according to media lawyer John McKay. In the 1987 case Abood v. League of Women Voters, the Supreme Court ruled that a Constitutional provision giving the Legislature sole authority over its own rules of procedure meant the judiciary could not enforce public records laws as they relate to the Legislature, McKay said, and subsequently there are only incomplete ethics rules addressing public access to legislative meetings.</t>
  </si>
  <si>
    <t>Contribution limits do not exist in Indiana campaign election law for the vast majority of individuals who want to contribute to local, county, district, state legislative and statewide candidates and to political party committees during each calendar year. 
 There are a few "prohibited contributors," though, under state law provisions. They include foreign nationals, gaming industry contractors with State Lottery Commission, and persons with owner's or supplier's permits from the Indiana Horseracing Commission or owner's or supplier's permits from the Indiana Gaming Commission to operate or supply a riverboat casino.</t>
  </si>
  <si>
    <t>Iowa does not limit individual contributions to candidates or political parties.</t>
  </si>
  <si>
    <t>Redress mechanisms for most members of the state’s civil service are covered by the collective bargaining agreements described under Minnesota Statutes, Public Employment Labor Relations, Chapter 179A.
 The Bureau of Mediation Services is responsible for conciliation/mediation, arbitration, bargaining unit determinations, and bargaining unit certification elections. In addition, the Bureau assists with contract negotiations, and growing acceptance of mediation caused the legislature to pass additional laws affecting labor-management relations. The Bureau became a separate state agency in the Executive Branch in 1969.
 The Commissioner of the Minnesota Bureau of Mediation Services is responsible for overseeing all the administration of all written grievances arising under collective bargaining agreements between the state and an exclusive representative and shall represent the state at all grievance arbitrations.
Non-unionized employees such as those employed as unclassified under the “Commissioner’s plan” or “Managerial plan” are not covered under the collective bargaining agreement and therefore do not enjoy the same level of protections as union employees. The only redress mechanism for unclassified employees is the court system.</t>
  </si>
  <si>
    <t xml:space="preserve">Article II Section 8 of the Florida Constitution establishes the Commission on Ethics, which enforces state ethics rules in all branches of government. It does not have jurisdiction over state judges, which falls to the Judicial Qualifications Commission (JQC). 
Article II, Section 8 (f) There shall be an independent commission to conduct investigations and make public reports on all complaints concerning breach of public trust by public officers or employees not within the jurisdiction of the judicial qualifications commission.
The commission is composed of nine members and has a staff of about twenty five employees. Members serve two-year terms. Five members are appointed by the governor, with no more than three from the same political party. One member appointed by the Governor must be a former city or county official. Two members are appointed by the President of the Senate and two members by the Speaker of the House of Representatives. Neither the President nor the Speaker may appoint more than one member from the same political party. No member may hold any public employment or serve more than two full terms in succession.
The JQC is an independent agency created by Article V, Section 12 (a) of the Florida Constitution  to investigate alleged misconduct by Florida state judges. There are 15 members of the JQC. Two must be district court of appeal judges chosen by all the judges of the 5 district courts. Two must be circuit court judges chosen by all the judges of the 20 judicial circuits. Two must be county court judges chosen by all the judges of the 67 county courts. Four must be registered voters who also are lawyers, chosen by the Board of Governors of The Florida Bar. The final five must be non-lawyers who are registered voters, chosen by the Governor. 
SECTION 12. Discipline; removal and retirement.—
(a) JUDICIAL QUALIFICATIONS COMMISSION.—A judicial qualifications commission is created.
(1) There shall be a judicial qualifications commission vested with jurisdiction to investigate and recommend to the Supreme Court of Florida the removal from office of any justice or judge whose conduct, during term of office or otherwise occurring on or after November 1, 1966, (without regard to the effective date of this section) demonstrates a present unfitness to hold office, and to investigate and recommend the discipline of a justice or judge whose conduct, during term of office or otherwise occurring on or after November 1, 1966 (without regard to the effective date of this section), warrants such discipline. </t>
  </si>
  <si>
    <t>Contribution amounts vary depending on the type of political committee receiving the contribution. 
Legal limits are outlined in (10 ILCS 5/9-8.5) Sec 9-8.5 Limitations on Campaign Contributions: 
"(b) During an election cycle, a candidate political committee may not accept contributions with an aggregate value over the following: (i) $5,000 from any individual. (...)
(c) During and election cycle, a political party committee may not accept contributions with an aggregate value over the following: (i) $10,000 from any individual, (...)." 
However, each year the State Board of elections sets specific legal limits because due to inflation, legal limits can fluctuate. For a Candidate Political Committee, the 2015 contribution limit is $5,400 from an individual. A Political Party Committee cannot accept more than $10,800 from an individual. 
If an individual or an Independent Expenditure Committee makes independent expenditures supporting or opposing a particular candidate during an election cycle that totals more than $250,000 for statewide offices or $100,000 for all other elected offices, the IEC has to write a disclosure to the State Board of elections within 2 business days. The Ballot Initiative Committee and the Independent Expenditure Committee are allowed to accept unlimited funding from any source at any time and are not able to make contributions to any other type of political committee, except each other.
This includes contributions from individuals, corporations, PACs and lobbyists.</t>
  </si>
  <si>
    <t>The Michigan Civil Service Commission handles grievances which are brought forward by civil servants or applicants for a civil service job. The grievance process is established within the Civil Service rules, which carry the force of law. The Civil Service rules also offer whistleblower protections and they outline a process for employees to come forward with claims of rules violations by colleagues.
The Civil Service Commission is a bipartisan commission consisting of four non-salaried persons appointed by the governor to serve eight-year, staggered terms. 
 The Civil Service Commission is empowered by the Michigan Constitution to:                                                                                                         
•classify all positions in the classified service according to their respective duties and responsibilities
•fix rates of compensation for all classes of positions
•approve or disapprove disbursements for all personal services.
•Determine by competitive examination and performance exclusively on the basis of merit, efficiency and fitness the qualifications of all candidates for positions in the classified service
•make rules and regulations covering all personnel transactions; and
•regulate all conditions of employment in the classified service</t>
  </si>
  <si>
    <t>Idaho Code Section 67-6610A, enacted in 1997, places limits on contributions to candidates and to political committees, but not to political parties. The limit on contributions to candidates for the state Legislature, or to a political committee organized on behalf of a candidate for the state Legislature, is $1,000 for the primary election, and $1,000 for the general election. For contributions to candidates for statewide office, or their committees, the limit is $5,000 each for the primary and general elections.
  If those contributions to candidates come from a recognized political party’s state central committee or county central committee, they are limited to $2,000 each for the primary and general election for legislative candidates, and for contributions to candidates for statewide office, $10,000 each for the primary and general election. 
 In both cases, contributions made in recall elections are treated the same as those for general elections. In-kind contributions are treated the same as cash contributions for purposes of the limits, and are subject to the limits at their fair market value. Contributions to candidates for judicial district offices, city or county offices are subject to the same limits as those for legislative candidates.</t>
  </si>
  <si>
    <t xml:space="preserve">Alabama law does clearly state that citizens have a right to government information, including records and meetings – with some exceptions. The records are kept by public officials, who are required to supply them to the public on demand as stipulated by law.
The state’s open records law defines public records broadly as any written materials made or received by a public officer as part of the transaction of public business, and it applies to any subdivision of government. It also gives citizens broad rights to inspect or take copies of public records, with exceptions for library records and any records the release of which would endanger public safety. Public officials who have custody of any public records are expressly required to allow citizens access to that material. That provision applies to all branches of government – legislative, executive and judicial. 
However, other exceptions have been added to the books throughout the Alabama Code. For instance, statutory exceptions have been made for law enforcement investigative reports, reports of probation officers, health-related reports, the identities of Medicaid recipients, sensitive personnel information, Banking Board records related to the operation of financial institutions, and tax information, to name a few.
Still, the courts have ruled that the open records laws and the exceptions should be enforced in a way that most favors public openness. The state’s Supreme Court in the case of the Department of Corrections v. Mary Barksdale stated, “The exceptions to the Open Records Act should be strictly construed, because the purpose of the Open Records Act is to permit the examination of public writings and records.”
Alabama has an Open Meetings Act that requires governmental bodies to conduct business during meetings that are open to the public. However, several rulings in the past few years have dealt severe blows to the public’s right of access to meetings and executive sessions. In 2012, the state’s Supreme Court ruled essentially that the Open Meetings Act did not apply to committees of a governmental body. 
The court said that if a committee met to discuss an issue that later would be discussed by the full body, then no open meeting was required. The ruling came in a case that involved back-to-back meetings of committees. Although a quorum of each committee was present, none of the committees constituted a quorum of the full board. The ruling opened what now is known as the “serial meeting” loophole to the Open Meetings Act. 
The court also in 2013 issued a ruling that said the Legislature was not required to open its meetings to the public. The case involved an instance when the Republican majority of a conference committee adjourned the meeting, rewrote a bill in private, and then reconvened the full committee to vote on the legislation. The Open Meetings Act does not exempt for the Legislature from its provisions. However, the Supreme Court ruled that, although such a meeting would violate the Open Meetings Act, the state’s constitution gives the Legislature the power to write its own rules, and that authority supersedes the actual law.  “It is not the function of the judiciary to require the legislature to follow its own rules,” the court wrote. 
The Legislature in June 2015 approved a law to close the “serial meeting” loophole the courts had identified in the Open Meetings Act. The new law goes into effect Sept. 1, 2015. It will outlaw serial meetings and require that any committee meetings during which a quorum of the committee deliberates be open. 
The bill also addresses the loophole in which the court upheld closed meetings by the Legislature, but not as cleanly. The new law states that the Alabama Legislature is governed solely by the constitution, which “establishes that the doors of each house of the Alabama Legislature shall be open to the public except for when secrecy is required under the circumstance.” It requires the Legislature to write its own rules requiring access to and prior notice of all legislative sessions and meetings of standing committees and subcommittees, along with permanent and joint legislative committees. However, the new law states that the Legislature is exempt from all other provisions of the Open Meetings Act.
Another court ruling dealt a blow to Alabamians’ rights to sue governmental bodies over executive sessions. Alabama’s Open Meetings Act provides exceptions allowing governmental bodies to have private discussions in executive session. Executive sessions can be held to discuss the reputation and character, physical condition, professional competence or mental health of individuals, except that job performance of elected, appointed or other high-ranking officials may not be discussed in a closed session. 
Governmental bodies also may meet in private with their attorneys to discuss pending or possible litigation, although they must convene in open session to discuss actions to be taken in such matters. They also may meet in executive session to discuss security plans and systems if public discussion could endanger public safety. Executive sessions are allowed if the discussion would identify an undercover law enforcement officer or informant, or to discuss criminal investigations that do not involve a public official. They also may meet privately to discuss amounts they are willing to pay or accept when buying, selling or leasing real estate; to discuss preliminary negotiations when they are in competition for business; and to discuss strategy for negotiating with a group of public employees.
Citizens who believe the law on executive sessions has been violated are allowed to sue under the law. But a 2013 state Supreme Court ruling on that issue made suing much more difficult. The case involved two Alabama Public Television employees who had been fired after an executive session. The employees sued, but they did not ask for their jobs back. They asked the court to order the Alabama Educational Television Commission to have the discussion in an open meeting. The court ruled that anyone suing over an executive session must have more interest in the issue than a normal citizen. Since the employees were not seeking reinstatement to their jobs, the court said, they did not have more interest in the case and so did not have standing to sue. The ruling put in limbo the rights of ordinary citizens to sue in protest of executive sessions held by their governments. 
Alabama’s Open Meetings Act requires that notice of regular meetings be given at least seven calendar days in advance, with notices sent to anyone who has signed up for such notifications and, for local governments, posted on central bulletin boards, at a minimum. Statewide bodies also must give notice of meetings to the Secretary of State, which posts meetings online and also notifies anyone who has signed up to receive such notifications. There are allowances in the law for calling special and emergency meetings for limited reasons; notice of these meetings must be given either 24 hours or one hour, respectively, before the meeting can be held. All governmental bodies also are required to keep a public record of all meetings, and those minutes must be made available to the public. </t>
  </si>
  <si>
    <t>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An election period is the time from the day after the general election through the day of the next general election.
 Contributions by persons to a political party are limited to $25,000 per two-year election period. Contributions by political committees established and maintained by a national political party to a political party are limited to $50,000 in any two-year election period.</t>
  </si>
  <si>
    <t>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t>
  </si>
  <si>
    <t>Individual contributions to candidates are limited by law. There are no limits on contributions to political parties.
 Individual contributions to candidates running for statewide office are limited to:
 $5,000 dollars for a primary election;
 $3,000 dollars for a primary run-off election; 
 $5,000 dollars for a general election;
 $3,000 dollars for a general election runoff.
 The Campaign Finance Commission can change the limit in increments of $100 based on the consumer price index. Currently those limits for statewide offices are:
 $6300 dollars for primary and general elections;
 $3700 dollars for runoff elections.</t>
  </si>
  <si>
    <t xml:space="preserve">A person may contribute $1,200 to a statewide candidate committee during an election period, and $600 to a candidate not running statewide. For a candidate facing a primary election, an election period ends the day of the primary election and begins the following day for purposes of campaign contributions. § 8010
A person may give $20,000 to a party during an election period. § 8011
The definition of a person under campaign finance law "includes any individual, corporation, company, incorporated or unincorporated association, general or limited partnership, society, joint stock company, and any other organization or institution of any nature." § 8002 </t>
  </si>
  <si>
    <t>In Florida law, there are limits on individual donations to candidates (the limit is $3,000 to a candidate for statewide office during any election) but not to political parties. 
106.08 Contributions; limitations on
Except for political parties or affiliated party committees, no person or political committee may, in any election, make contributions in excess of the following amounts:
1. To a candidate for statewide office or for retention as a justice of the Supreme Court, $3,000. Candidates for the offices of Governor and Lieutenant Governor on the same ticket are considered a single candidate for the purpose of this section.
2. To a candidate for retention as a judge of a district court of appeal; a candidate for legislative office; a candidate for multicounty office; a candidate for countywide office or in any election conducted on less than a countywide basis; or a candidate for county court judge or circuit judge, $1,000.
(b) The contribution limits provided in this subsection do not apply to contributions made by a state or county executive committee of a political party or affiliated party committee regulated by chapter 103 or to amounts contributed by a candidate to his or her own campaign.
No law exists to limit individual donations to political parties.</t>
  </si>
  <si>
    <t>There are two sets of state laws that define individual contribution limits to candidates: One set applies to candidates for state office who've chosen to participate in Connecticut's Citizens' Election Program (CEP), the other to candidates who don't participate.
1) If a candidate participates in the CEP, he receives public money to finance his election campaign in exchange for agreeing to spending limits and a complicated network of other requirements.
To show that he has enough public support to qualify for public money, a CEP candidate must collect a minimum amount of money in small donations from individuals in his district. Individual contributions are between $5 and $100, with an aggregate ceiling of $100 per contributor. If the candidate is running for the General Assembly, contributors must live in his district. If he's running for one of the six statewide offices, contributors may live anywhere in Connecticut. (Those six offices are governor, lieutenant governor, attorney general, secretary of the state, treasurer and comptroller.) 
To ensure transparency, individual contributors must fill out cards documenting name, address, etc., to be verified by state election officials. 
The minimum amount a candidate must raise depends on the office being sought. For a state Senate candidate to qualify for public funding, for example, she must raise $15,000 in small donations from at least 300 verified voters in her district. A candidate for governor must raise at least $225,000 in small contributions statewide. 
2) If a candidate has declined to participate in the CEP, there are other individual contribution limits, from $250 to a candidate for a House seat, to $3,500 to a candidate for governor. If a non-CEP candidate is in a primary, an individual may contribute up to the maximum allowed sum for the primary and then again for the general election.
There are also limits on the size of individual contributions to political parties. A previous version of the CEP allowed an individual to contribute $5,000 to a state political party. On the final night of the 2013 legislative session, the Democratic majority pushed through a long list of changes to state election laws, one of which doubled -- to $10,000 a year -- the amount an individual can legally contribute to a state party. 
Another on the list of 2013 changes doubled the aggregate contribution limit that an individual may give to party committees for a single primary and election to $30,000.</t>
  </si>
  <si>
    <t xml:space="preserve">A voter-initiated amendment to Colorado’s constitution in 2006 created the Independent Ethics Commission, made up of five members, to hear ethics complaints, issue findings, assess penalties, and issue advisory opinions on ethics issues. 
The quasi-judicial panel can handle written complaints filed by any person about a public officer, lawmaker, local government official, or government employee — but not judges. The entity does not have jurisdiction over Colorado’s judiciary and some home-rule municipalities.
Instead, the Colorado Commission on Judicial Discipline is the entity that regulates the ethical behavior of judges in Colorado, as created by the state constitution. </t>
  </si>
  <si>
    <t>Judges in Massachusetts are prohibited from using public resources for personal reasons pursuant to the state conflict of interest law, the financial disclosure law and the Code of Judicial Conduct.  
The conflict of interest statute is broad, but in general specifies public employees cannot knowingly or with reason to know:    
- Misuse an official position to obtain something of value for yourself or another individual 
- Participate as a state employee in a matter in which you, your family member, your business or future employer has a financial interest
- Make a false claim to obtain something of benefit, including payment or causing someone else to do so
- Act in a manner that would make a reasonable person believe you, as a public employee, can be improperly influenced
- Improperly disclose confidential information or make personal use of non-public information acquired in the course of an employee’s official duties to further their personal interests
Taking a second job that conflicts with the duties of your state job
- taking payment from anyone other than the state to work on a matter involving state business
The state financial disclosure law requires members of the judiciary to file an annual form detailing their financial interests and holdings in order to prevent any conflict or appearance of a conflict of interest with their official duties.  
The Massachusetts Code of Judicial Conduct also prohibits judges from using any public resources for personal benefit.</t>
  </si>
  <si>
    <t>The Fair Political Practices Commission was created in a ballot initiative to enforce ethics rules in the executive and legislative branches and certain limited aspects of the judiciary over regulated political campaign financial reports. 
A separate agency, the Commission on Judicial Performance, was created in the state Constitution to enforce ethics rules for judges.</t>
  </si>
  <si>
    <t>Technically, all government expenditures require legislative approval each year through the Legislature’s general appropriations act.
 However, money can be transferred by department heads from one line item to another within departments (not between departments), and that commonly happens. The legislature has frowned on shifting personnel expenses to operational expenses, and that practice has been curtailed in recent years.
 Such transfers never exceed 1 percent of the total state budget, though, which in South Dakota’s case would be a transfer of more than $40 million.</t>
  </si>
  <si>
    <t>Under state law, all government functions must be authorized by the annual appropriations bill before any money can be spent at all, period.
The General Assembly has put a provision in that allows agencies to transfer up to 20 percent to a program budget within its own budget. The Governor can do the same within her own budget.
“The Governor has no authority to transfer from one agency to another,” said Budget Development Director Les Boles. “But the General Assembly has provided that flexibility  and we define that budget program as its listed in the General Appropriation Act.”
“Within the Governor’s own operating budget, she, like anyone else, can shift twenty percent of funds from one program to another,” said S.C. Budget Office Interim Director Brenda Hart. “But no, once the appropriation is passed, the Governor cannot go in and change, like between our department official services and our Medicaid agency. She could not go in and make a shift that way.”</t>
  </si>
  <si>
    <t>There are campaign contribution limits in Colorado.
 Limits for lawmakers are $200 and $550 for the executive level for both primary and general elections. 
 Candidates in “home rule municipalities and counties may be subject to different contribution limits, or none at all,” according to the Colorado Secretary of State’s campaign finance manual. These limits are adjusted for inflation every four years. 
 Concerning individual contributions to political parties, the Constitution states in its Article XXVIII, Section 3, "(3) (a) No political party shall accept aggregate contributions from any person, other than a small donor committee as described in paragraph (b) of this subsection (3), that exceed three thousand dollars per year at the state, county, district, and local level combined, and of such amount no more than twenty-five hundred dollars per year at the state level; (...)"</t>
  </si>
  <si>
    <t>Most of the matters affecting state level judges in Maryland are spelled out in the canons of judicial ethics otherwise known as the Code of Judicial Conduct. 
In particular, Rule 3.1 (e) prohibits a judge who might be participating in extrajudicial activities from (e) make inappropriate use of court premises, staff, stationery, equipment, or other resources. 
In addition, the Code of Judicial Conduct says that the test for the appearance of impropriety is the "reasonable person test," that the conduct in question would create "in reasonable minds a perception that the judge’s ability to carry out judicial responsibilities with competence, impartiality, and integrity is impaired." In addition, Maryland judges also are subject to the Public Ethics Law but any sanctions are determined by the Maryland Commission on Judicial Disabilities, not the state Ethics Commission.
All employees of the Judicial Branch of government with the exception of judges and
certain judicial officers are subject to the Public Ethics Law, but for these individuals the law is administered by the Judicial Disabilities
Commission. The commission investigates and then can issue a reprimand; generally the state's highest court (the Court of Appeals) takes up any matter that would involve sanctions.</t>
  </si>
  <si>
    <t>The Ethics Commission was created in 1990 to create and enforce ethics rules for candidates for public office, state and local public officials, lobbyists and political action committees, and groups pushing initiatives or referendums -- and investigate compliance.  
The Commission covers all three branches of government. In addition, Amendment 66 to the Arkansas Constitution created the Judicial Discipline and Disability Commission, which investigates and enforces rules regarding judicial ethics.</t>
  </si>
  <si>
    <t>The Rhode Island General Assembly controls the purse strings in Rhode Island. The governor submits a proposed budget early in the calendar year to the legislature, which then puts its stamp on it. The House and Senate Finance committees hold hearings, House and Senate leaders huddle with the governor, and then the budget that emerges goes to a vote in the House and Senate. The governor then has 3 choices -- sign the budget, veto it or let it take effect without signing it. However, because legislative leaders keep tight control over their membership, the budget passes with a veto-proof majority. In the past, governors have argued unsuccessfully for a line-item veto, but the idea has never gotten very far.</t>
  </si>
  <si>
    <t>California law limits individual contributions to candidates and political party accounts for state candidates.
There is no limit on individual contributions to ballot measures, PACS or political parties for general purposes. 
Per election, an individual may give $4,200 to a legislative candidate, $7,000 to a statewide candidate and $28,200 for a gubernatorial candidate.
An individual may contribute $7,000 to a PAC and $35,200 to a political party for state candidates.
The Fair Political Practices Commission adjusts the limits for each election cycle.  The limits apply to candidates for each election – primary, general and special election runoffs.</t>
  </si>
  <si>
    <t>Individuals are limited to a $2,000 donation to an individual candidate for each election, whether opposed or unopposed (the donation cannot be made more than two years prior to the election). Exceptions exist for loans made by a candidate from personal funds to his or her own campaign, loans that financial institutions make to a candidate to apply to his or her campaign, and contributions made by a candidate from personal funds to his or her own campaign. § 7-6-203
There is no statutory limit on contributions to political parties. 
After the period of study, Act 1280 was signed into law in April of 2015, raising the individual donation limit to $2,700 and providing an escalator clause to increase the limit in odd numbered years based on changes in the federal Department of Labor's price index.</t>
  </si>
  <si>
    <t>In the Arizona Legislature, the Ethics Committee is tasked with enforcing ethics rules, and the judiciary has the Judicial Ethics Advisory Committee, which was created in 1976 by the Arizona Supreme Court.  There is no dedicated ethics entity with oversight over the executive branch. There is not an inspector general. 
As for an ethics complaint, if it is made within the setting and context of the Legislature, then the Legislature's Ethics Committee is able to enforce the prerogative of its members. Outside of that, an ethics complaint would be enforced by its moving through court, either as a criminal or civil matter. The Attorney General typically does handle what would be considered ethics complaints.</t>
  </si>
  <si>
    <t>Individuals are allowed to contribute to political candidate committees, up to certain limits, but can give in unlimited sums to political parties. The individual contribution limits were raised in 2013, roughly doubling the amount candidates can receive from any one individual. Local candidates can now take up to $5,000 from individuals. Legislative and statewide candidates can take up to $4,000.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</si>
  <si>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No such law exists.
Maine law does not explicitly prohibit judges from using state resources for personal purposes. However, improper use of state funds by any public official is prosecuted under Maine’s Bribery and Corrupt Practices law. Judges are state employees. However there is no case law testing this provision - so it would remain to be seen. The law applies to state property (not necessarily monetary, though that is untested as well) - so for example, taking a state vehicle off the premises.
The state also restricts all state employees from taking “state property off the premises of the State for personal use.” 5 § 20-A</t>
  </si>
  <si>
    <t>A YES score is earned if, in law, there is a right to access government information, including  information on "open meetings" and a defined mechanism for citizens to access it. A YES can still be scored if exceptions for security, trade secrets, or individual privacy are made.
A MODERATE score is earned if there is a general right, but no law or regulation operationalizes that right, it is vague, or does not clearly specify a mechanism to access the information.
A NO score is earned if no such law exists.</t>
  </si>
  <si>
    <t>The Code of Judicial Conduct prohibits a judge from personally soliciting funds for an organization or governmental agency and from using staff, facilities or other court resources for campaign purposes. Judges also are forbidden from using financial information acquired in judicial capacity for any personal purpose. Otherwise, there is no other prohibition against the use of state resources for personal purposes.
All judges, as defined by the Code of Judicial Conduct, shall be governed exclusively by the provisions of the Code of Judicial Conduct, which shall be administered by the Judiciary Commission, provided for in Article V, Section 25 of the Constitution of Louisiana.</t>
  </si>
  <si>
    <t>The state's Code of Judicial Conduct prohibits a judge from using his or her position "to gain personal advantage or preferential treatment of any kind." It gives as an example the use of a judicial letterhead in conducting personal business. Another section of the code prohibits judges from court using staff, facilities or other resources in a campaign for judicial office. Judges on the state Supreme Court and Court of Appeals face yes-or-no elections to retain their seats every six and four years, respectively.</t>
  </si>
  <si>
    <t>A YES score is earned if there are limits on the size of individual contributions to candidates and to political parties.
A MODERATE score is earned if there is a limit on the size of individual contributions to either candidates or parties.
A NO score is earned if no such limits exist.</t>
  </si>
  <si>
    <t>Do citizens have a legal right of access to information?</t>
  </si>
  <si>
    <t>No such law exists. Alabama law does not limit the amount individuals can donate to political candidates or parties.</t>
  </si>
  <si>
    <t>Firm limits are established on individual and group donations to candidates and political parties. Alaska residents may contribute $500 to candidates and groups or non-group entities, and $5,000 to political parties. Non-residents may contribute the same amount, although additional restrictions apply.</t>
  </si>
  <si>
    <t>Budget expenditures of 1 percent or more require budget approval. Oregon does have some tax exemption programs in which there is not a clear and transparent accounting of what was spent by the legislature, and agencies are allowed to initiate their own capital projects from their budgets without legislative approval, but neither of those expenditures would exceed 1 percent of the total budget.</t>
  </si>
  <si>
    <t>All significant government expenditures require legislative approval in North Dakota with little discretion given to the executive branch. 
Expenditures of more than $5,000 must go to an appropriations committee while anything less may go through the committee overseeing the department making the request. Even money not provided by the legislature, such as federal grants, may not be spent without legislative approval.
Usually, the largest appropriations for any agency is base funding, which allows the agency to continue operating as it always has. Though budget requests provide details down to individual line items, such as the travel budget for the Department of Transportation, base funding is usually a lump sum. However, any new initiative or capital project will have to be a separate item in the appropriations bill. The NDDoT appropriations bills, for example, specifies a new plane the department wanted to buy.
The executive branch has generally not exceeded legislative approval during the study period, sources said. A lawmaker who chairs an appropriations committee said in the rare instances when that has happened, it has not been deliberate or involve a significant amount of money.</t>
  </si>
  <si>
    <t>Under the Iowa Code of Judicial Conduct, a judge cannot "make use of court premises, staff, stationery, equipment or other resources, except for incidental use for activities that concern the law, the legal system, the provision of legal services, or the administration of justice, or unless such additional use is permitted by law."</t>
  </si>
  <si>
    <t>Although the New York Legislature's budget-related powers are limited, it must approve all state spending. Gov. Andrew Cuomo has, however, sought to expand his power to transfer previously approved funds from one part of the budget to another later in the fiscal year.
 The state comptroller in February 2015 criticized the governor's plans to reallocate hundreds of millions of dollars between programs, noting that such authority harms accountability and transparency. 
 In March 2015, Citizens Union warned that large pots of discretionary funding "have grave consequences for transparency and present a risk for corruption." The governor's 2015-16 budget proposal included $2.6 billion in such funds, the group reported.</t>
  </si>
  <si>
    <t>According to the Constitution of the State of Illinois, Article VIII Finance, public funds are only to be used for public purposes                                                                                                               SECTION 1. GENERAL PROVISIONS
    (a)  Public funds, property or credit shall be used only
for public purposes. 
However, the law does not mention any more detailed provisions regulating the use of state resources for personal purposes.
---
Peer Reviewer Comment: Agree.
Such conduct is covered by the State Property Control Act and the State Officials and Employees Ethics Act, among other public acts. Although there were no documented instances of judges being prosecuted during the reporting period, judges are subject to the same restrictions as other state employees, many of whom have been prosecuted over the years.</t>
  </si>
  <si>
    <t>All classified employees, even those lacking permanent status, have a right of appeal to the State Civil Service Commission if they have been adversely affected by a violation of the Civil Service article or rules under the state Constitution.
 The Constitution gives the State Civil Service Commission exclusive power and authority to hear and decide all removal and disciplinary cases, with subpoena power and power to administer oaths. It may appoint a referee, with subpoena power and power to administer oaths, to take testimony, hear, and decide removal and disciplinary cases. The decision of a referee is subject to review by the commission on any question of law or fact upon the filing of an application for review with the commission within 15 calendar days after the decision of the referee is rendered.
 The Civil Service Rules, which are enacted by the commission and have the force of law, cover a broad range of topics, including appointments, promotions, pay, layoffs, leave and disciplinary action. 
 All classified employees also have a right of appeal to the commission if they have been subjected to discrimination based on their political or religious beliefs, sex or race. In this way, the underlying principles of civil service are upheld and maintained, and protection is afforded to employees from illegal discrimination.</t>
  </si>
  <si>
    <t>Using state resources for personal purposes is prohibited in Georgia for all people, including judges. 
 The law refers to “theft of any property which belongs to the state or to any agency thereof,” as a crime punishable with a prison sentence of up to five years. 
 § 16-10-21 of the Georgia Code states: "(a) A person commits the offense of conspiracy to defraud the state when he conspires or agrees with another to commit theft of any property which belongs to the state or to any agency thereof or which is under the control or possession of a state officer or employee in his official capacity."
 "Person" is defined in § 16-10-21 (12) as "an individual, a public or private corporation, an incorporated association, government, government agency, partnership, or unincorporated association."</t>
  </si>
  <si>
    <t>Are there regulations governing the financing of candidates and political parties?</t>
  </si>
  <si>
    <t>Judges in Hawaii, pursuant to Hawaii revised Statutes, Chapter 21G, are governed by the rules of the Supreme Court, which take precedence over state law. Rule 1.3 states that "A judge shall not lend the prestige of judicial office to advance the personal or economic interests of the judge or others, or allow others to do so."</t>
  </si>
  <si>
    <t>In accordance with the NJ Constitution, Article VIII, § II, ¶ 2 provides that “no money shall be drawn from the State treasury but for appropriations made by law,” and that “support of the State government and for all other State purposes as far as can be ascertained or reasonably foreseen, shall be provided for in one general appropriation law covering one and the same fiscal year” and that “the appropriation contained therein... shall [not] exceed the total amount of revenue on hand and anticipated...” 
 This provision, the so called “balanced budget” requirement, was recently enforced by the Supreme Court when it refused to permit, after the current fiscal year, borrowed funds to be considered “revenue” in balancing the budget.." In short, no money can be spent without legislative, appropriation, and it is not, according to former NJ budget director Richard Keevey, who now teaches at Princeton and Rutgers universities. All expenditures are appropriated by the Legislature as part of the annual budget process. Department of Treasury spokesman Joe Perone concurs. After the budget is appropriated, any significant transfer proposed by OMB (executive) must be approved with a vote by the Joint Budget Oversight Committee (legislative).</t>
  </si>
  <si>
    <t>Because the state constitution says money can't be spent out of the treasury without legislative approval, the governor is largely unable to act alone on significant expenditures. Budget adjustment requests are subject to approval by the Legislative Finance Committee.</t>
  </si>
  <si>
    <t>In Florida, statute 112.313 (6) explains that no “public officer” (meaning a person elected or appointed to hold office in any agency, including any person serving on an advisory body) shall corruptly use or attempt to use his or her official position or any property or resource which may be within his or her trust, or perform his or her official duties, to secure a special privilege, benefit, or exemption for himself, herself, or others. This includes judges. 
112.313 Standards of conduct for public officers, employees of agencies, and local government attorneys.— (6) MISUSE OF PUBLIC POSITION.—No public officer, employee of an agency, or local government attorney shall corruptly use or attempt to use his or her official position or any property or resource which may be within his or her trust, or perform his or her official duties, to secure a special privilege, benefit, or exemption for himself, herself, or others. This section shall not be construed to conflict with s. 104.31.</t>
  </si>
  <si>
    <t>While no law appears to expressly prohibit judges from using state resources for personal purposes, Article IV Delaware's Constitution refers to a "Canon of Judicial Ethics." The Delaware Judges' Code of Judicial Conduct constitutes the Canons. And the Constitution says "persistent misconduct" in violation of the code, which itself prohibits personal use of state resources, may be cause for censure of a judge or removal from the bench. Article IV, Section 37
 Rule 1.3(A) of the judges' code says "a judge should not abuse the prestige of the judicial office to advance the personal or economic interests of the judge or others, and should discourage others from doing so." Furthermore, Rule 3.1(D) says A judge should not use judicial chambers, resources, or staff to engage in [extra-judicial] activities permitted by this Canon 3, except for uses that are de minimis."</t>
  </si>
  <si>
    <t>No single entity is tasked with enforcement of state ethics rules. However, the Select Committee on Legislative Ethics, Commission on Judicial Conduct, and Department of Law respectively address ethical concerns in the legislative, judicial and executive branches. 
When it comes to criminal enforcement, the Attorney General may initiate a complaint of ethics violations by public employees from any branch, except against a governor or lieutenant governor who is actively campaigning for re-election. (If a complaint alleges a violation of A.S. 39.52.110-39.52.190 by the governor, lieutenant governor or the attorney general, the matter is turned over to the Personnel Board for initial consideration.)</t>
  </si>
  <si>
    <t>It is highly unusual in New Hampshire for the governor or any other executive branch official to make significant government expenditures outside of the budget established by the legislature. Indeed, a section of the state budget law makes officials “personally liable” for any amount spent beyond what was authorized by the legislature. 
 Significant nonbudgeted expenses must be approved by the legislature’s Fiscal Committee, and it’s not unusual for executive officials to seek such approvals approximately a dozen times in the course of a fiscal year. The most common nonbudgeted expenses relate to legal settlements. 
 External funds, such as federal grants, that come in during the course of a fiscal year must also be reviewed and approved by the Executive Council, the elected executive branch oversight body, before the funds are accepted and used by state officials.
 For example, at its Jan. 28, 2015, meeting, the council authorized accepting up to $1.03 million in federal funds for a University of New Hampshire health program for food stamp recipients, and $1.16 million in federal funds to install traffic signals at state road intersection. These were among more than 50 financial transactions voted on the by the council at the meeting.</t>
  </si>
  <si>
    <t>The Alabama Ethics Commission is tasked with enforcing state ethics rules and has jurisdiction over all branches of government.
The commission, created in 1975, is made up of five members appointed by the governor, lieutenant governor and speaker of the House of Representatives and confirmed by the Senate. No public officials or candidates, lobbyists or former employees of the commission office are allowed as members. The members serve staggered five-year terms, so no single administration can have appointed all members of the commission. The commission office is led by a director appointed by the commission and approved by the Senate. All other employees in the office are subject to the state’s Merit System.
The Ethics Commission office collects all ethics statements filed by public officials, employees and lobbyists. It investigates allegations of ethics law violations and reports any suspected violations to law enforcement officials. The commission also issues advisory opinions to officials who want to know whether their actions or considered actions are in line with the law, and the staff provides training on the ethics law to public officials and candidates. 
While the Ethics Commission is charged with enforcing state ethics rules in the judicial branch along with other areas of state government, there also is a separate disciplinary agency specifically for the judicial system. It consists of the Judicial Inquiry Commission, which is the investigative arm, and the Court of the Judiciary. The JIC can file a complaint with the Court of the Judiciary if a majority of the members decide there is reasonable basis to charge a judge with violation of a Canon of Judicial Ethics, misconduct in office or failure to perform his or her duties; or to charge that the judge is physically or mentally unable to perform his or her duties.</t>
  </si>
  <si>
    <t>There are binding rules saying judges are not allowed to “abuse the prestige of judicial office to advance the personal or economic interests of the judge or others, or allow others to do so.” Meanwhile, there is a lengthy chief justice directive stating that they are not to use staff or resources for their personal use, according to William Campbell, director of the Colorado Commission on Judicial Discipline.
 The first section of the Ethics in Government section of Colorado’s constitution states clearly that government employees shall avoid violating their public trust. “Any effort to realize personal financial gain through public office other than compensation provided by law is a violation of that trust,” the section reads. But ‘Neither Article XXIX or the statutory Ethics Code apply to the judicial branch,” says Luis Toro, a lawyer who directs Colorado Ethics Watch. 
 But the rules “come from the Colorado Supreme Court so they are meant to be treated as an order of court … the Code of Judicial Conduct is legally binding on judges,” Toro said.</t>
  </si>
  <si>
    <t>State law prohibits judges from using state resources for personal purposes, singling out financial gain -- for himself, his family or his business -- as the only incentive to the misuse. The state statute (Title 51, Chap. 872, Sec. 51-39a) says:
"No judge of the Supreme Court, Appellate Court or Superior Court or any family support magistrate shall use his judicial office or any confidential information received through his holding judicial office to obtain financial gain for himself, his spouse, child, child’s spouse, parent, brother or sister or a business with which he is associated."
The Connecticut Code of Judicial Conduct is more succinct: "A judge shall not use or attempt to use the prestige of judicial office to advance the personal or economic interests of the judge or others or allow others to do so."</t>
  </si>
  <si>
    <t>The law prohibits public servants, including state-level judges, from using or attempting to use “his or her official position to secure special privileges or exemptions.” While the law doesn’t contain a specific, explicit prohibition against a public servant using state resources for personal purposes, the “special privileges or exemptions” prohibition has been interpreted as just such a ban.  (The Ethics Commission has applied it to such situations as a mayor not paying the city for water, an agency head buying a pair of red cowboy boots, and an elected official claiming improper vehicle usage reimbursement.)</t>
  </si>
  <si>
    <t>The California Constitution, statutes and the California Code of Judicial Ethics each prohibit use of state resources for personal purposes. 
 The California Code of Judicial Ethics states:" A judge should participate in establishing, maintaining, and enforcing high standards of conduct, and shall personally observe those standards so that the integrity and independence of the judiciary will be preserved." (Canon 1)
 According to §8314 (a) of the Government Code, "It is unlawful for any elected state or local officer, including any state or local appointee, employee, or consultant, to use or permit others to use public resources for a campaign activity, or personal or other purposes which are not authorized by law."</t>
  </si>
  <si>
    <t>Are there laws and regulations to promote and protect a professional ethics enforcement agency (or set of agencies)?</t>
  </si>
  <si>
    <t>A YES score is earned if there is an entity mandated to enforce state ethics rules in all branches of government.
A MODERATE score is earned if not all government branches are covered.
A NO score is earned if no such law exists.</t>
  </si>
  <si>
    <t>No such law exists.
 Section 1 of South Dakota Codified Laws, Title 2, Chapter 12, “Lobbyists,” defines lobbying as anyone who acts “as a lobbyist to seek the introduction of legislation or to promote, oppose, or influence in any manner the passage by the Legislature of any legislation affecting the special interests of any agency, individual, association, or business, as distinct from those of the whole people of the state, or to act in any manner as a lobbyist in connection with any such legislation.”
 The “Lobbyists” chapter in state law does not specifically mention lobbying conducted to influence the executive branch, but it does require certain members of the executive branch to register as a lobbyist if they conduct lobbying activities themselves.</t>
  </si>
  <si>
    <t>Tennessee law says “lobby means to communicate, directly or indirectly, with any official in the legislative branch or executive branch for the purpose of influencing any legislative action or administrative action.” Tenn. Code Ann. § 3-6-301(16)(A)</t>
  </si>
  <si>
    <t xml:space="preserve">Canon 2 of the Alaska Code of Judicial Conduct and Canon 3 B(11) have been applied to prohibit judicial use of public resources or use of the judicial position for personal gain.  A judge who uses public resources for personal gain would be subject to discipline under the Alaska Code of Judicial Conduct.  </t>
  </si>
  <si>
    <t>Arizona Revised Statute Title 35 describes what is and what is not an authorized use of state funds; personal use is not authorized. A.R.S. 35-196 describes the illegality of and civil liability for illegally using state funds.
All employees of the state, including judges, are prohibited from using their position for "personal gain."</t>
  </si>
  <si>
    <t>Alabama’s Ethics Law includes blanket prohibitions against public officials and employees, including judges, using their official positions or offices to benefit themselves, relatives or businesses with which they are associated, including converting objects to personal use. 
The law specifically prohibits public officials and employees from using equipment, facilities, time, materials, human labor, any other public property or confidential information to benefit themselves or their personal businesses. Judges are covered under these provisions and note exempted. 
Under the law, a conflict of interest exists if public officials or employees own or have control of more than a 5 percent interest in a business or are a partner or director of a business that could benefit from an official action. 
The law also prohibits public officials or employees from soliciting anything of value from a subordinate or a person or business they deal with in their official capacities.</t>
  </si>
  <si>
    <t xml:space="preserve">ORS 171.725 (8) defines lobbying as an activity that influences legislation either through communication with legislators or solicitation of executive officials. </t>
  </si>
  <si>
    <t xml:space="preserve">The law does recognize executive branch lobbyists as well as legislative lobbyists. The definition of lobbyist includes the act of lobbying, and "lobbying" as defined within the statute is "an effort to influence legislative or administrative action in this Commonwealth..." 
"Effort to influence" is not defined in the law. </t>
  </si>
  <si>
    <t>No</t>
  </si>
  <si>
    <t>Under SC Code 2-17-10 (13), a "lobbyist" is anyone employed to influence public officials or public employees, whether members of the S.C. General Assembly, the Governor, the Lieutenant Governor, "or any other statewide constitutional officer concerning any legislation."</t>
  </si>
  <si>
    <t>All significant government expenditures receive legislative approval in Nevada. While Nevada legislators meet every other year in regular session, during which a state budget for the coming two fiscal years is approved, there also is an Interim Finance Committee(IFC) made up of legislators who have the authority to review government expenditures, taxes and other matters between regular sessions.
The IFC is made up of members of the Senate Finance and Assembly Ways and Means committees, so it is essentially the same representatives who do the major work of budget review during regular legislative sessions. 
The governor also can call lawmakers into special sessions to decide on law changes, including any changes to the budget act approved during a regular session. In such cases, the governor controls the agenda.
A good example of recent legislative involvement was the Legislature's unanimous approval in September 2014, in special session, of  $1.3 billion in tax breaks to land Tesla 
Motors' massive lithium-ion battery factory near Reno. In return, Tesla agreed to invest $3.5 billion in Nevada. The Tesla project is undergoing additional review during the lawmakers' 2015 regular session. The tax breaks require offsetting tax increases and budget revisions in other areas, and all these changes must win legislative approval.</t>
  </si>
  <si>
    <t xml:space="preserve">NO  </t>
  </si>
  <si>
    <t>Can members of the judiciary be held accountable for their actions?</t>
  </si>
  <si>
    <t>A YES score is earned if the law prohibits the use of state resources for personal purposes for judges.
A NO score is earned if no such law exists.</t>
  </si>
  <si>
    <t xml:space="preserve">Once the budget is signed general funds for an agency cannot be added or transferred without legislative approval, and the governor cannot amend the budget after it passes without a legislative vote. Funds can be transferred from the second to the first year of the biennium, but only with legislative oversight. 
Given that the legislature and the governor, and Republicans and Democrats are generally at odds over the budget, it seems likely that an unpermitted transfer of funds would not pass unnoticed.
Significant transfers within agencies must also be submitted to the legislative finance committee for review. (Montana Code Annotated Title 17, Chapter 7, Section 1, Part 39.)
According to the legislative fiscal division, the executive follows these laws. </t>
  </si>
  <si>
    <t>All government expenditures – not just those costing more than 1 percent of the total state budget – must be approved by the Legislature. 
 Nebraska's budget process is biennial, and changes to the state budget are typical in the "off" years, but those must go through the same approval process as the original budget, with public hearings and approval from the Appropriations Committee and full Legislature.</t>
  </si>
  <si>
    <t xml:space="preserve">All significant government expenditures require legislative approval and are authorized in appropriation bills passed each year by state lawmakers. The bills specify the amount of money for the general support of state agencies and programs. They allot the number of  government employee positions to fund. Appropriations also make other specifications for how state funds are spent. The state budget for fiscal 2015 is about $20 billion as approved by the Legislature. Fiscal 2016's budget totals about $22 billion. Specific projects approved for FY 2016 include $72 million in bonds for college construction and a $50,600 grant for the Epilepsy Foundation of Mississippi.    
The governor and other state executives cannot shift large amounts of money within the state budget once approved by the Legislature. State law does allow the governor to make spending cuts if revenues fall below what was projected after the Legislature approved the budget, but that has not occurred in recent years. </t>
  </si>
  <si>
    <t>Aside from vetoes as permitted in the state statutes, the governor may not shift funds from one expenditure to another after the legislature passes the budget bills. There are no documented cases of the governor making significant expenditures without the general assembly's approval. Most of the governor's abilities to alter the budget after it is passed involve cutting expenditures and controlling the rate of release of funds to a program until revenues are available.</t>
  </si>
  <si>
    <t xml:space="preserve">Kentucky Revised Statutes Chapter 18A, Section 75, subsection (2) gives the Kentucky Personnel Board the power to "make investigations, either on petition of a citizen, taxpayer, interested party, or on its own motion, concerning the enforcement and effect" of the state merit system personnel laws that govern classified state employees (civil servants) and applicants. That includes hearing "appeals from applicants for positions," according to subsection (3). The "merit system" covers rank-and-file civil servants in state government but does not extend to the governor's immediate staff or high-level officials, such as cabinet secretaries, commissioners and office directors, who are appointed at serve at the pleasure of the governor, according to KRS 18A.115. The same applies to select high-level staff of the independently-elected attorney general, auditor of public affairs, secretary of state, treasurer and agriculture commissioner. 
The process for appealing hiring, firing, disciplinary or promotion actions taken regarding merit employees or jobs is laid out in the Kentucky Administrative Regulations Title 101, Chapter 1, Section 365. That includes how to file the appeal, the designation of hearing officers, requests for continuances, prehearing procedures and rules for conducting hearings. 
The Personnel Board's members include five who are appointed by the governor and two who are elected by state merit employees, as outlined in KRS 18A.045 (1). The independence of those elected by the state employees is protected in KRS 18A.045, in which subsection (3) protects civil servants and classified state employees and members of their family from reprisal for the employee's participation "in an election to the board, either by being a candidate or voting for a candidate." Violators will be subject to criminal penalties. </t>
  </si>
  <si>
    <t>There are no documented cases where the governor transferred funds for one purpose into another without consulting the legislature.
By law, significant government expenditures require approval by the legislature but the governor also has the power for line item vetoes under 1876 Minnesota Laws Chapter 1. That law states, “If a bill presented to the governor contains several items of appropriation of money, he may veto one or more of the items while approving the bill. At the time he signs the bill the governor shall append to it a statement of the items he vetoes and the vetoed items shall not take effect. If the legislature is in session, he shall transmit to the house in which the bill originated a copy of the statement, and the items vetoed shall be separately reconsidered. If on reconsideration any item is approved by two-thirds of the members elected to each house, it is a part of the law notwithstanding the objections of the governor.”
 Former Gov. Tim Pawlenty did use his veto power to remove expenditures from the budget but current Gov. Mark Dayton has only used his line item veto power minimally. In 2014 Dayton vetoed a line item regarding the legislative auditor’s oversight of security of data stored and transmitted by state systems. He provided a written explanation of his decision. 
 In 2013, Dayton vetoed three line items on $750,000 of funding for Teach for America, $3,000,000 for aquatic invasive species grants and $6,300,000 to the Metropolitan Council for grants to restore and enhance wetlands, prairies, forests, and habitat for fish, game, and wildlife in the metropolitan regional parks system.</t>
  </si>
  <si>
    <t>In Michigan, there is no threshold for legislative approval of additional spending. The state Constitution requires a balanced budget and any budget adjustments or transfer of funds sought by the executive branch, if they result in a net-zero change, go to the House and Senate Appropriations Committees for approval.
According to the nonprofit, nonpartisan Citizens Research Council, approval by the full Legislature is undertaken only when a budget "supplemental" is requested that adds to the previously appropriated expenditure level. In many cases, these involve new needs or projects, unanticipated federal money, or an unexpected shortfall in a revenue line item. 
Michigan law states that a government agency cannot proceed with any expenditure that "results in the agency exceeding the gross appropriation level of an appropriation line item made to that agency by the Legislature.” However, some critics, such as the Senate Finance Committee chairman, Sen. Jack Brandenburg, claim that the Appropriations Committee chairs have too much power and they sometimes skew the process with budget gimmicks.</t>
  </si>
  <si>
    <t>Almost all significant government expenditures require legislative approval, but there are some exceptions. One cent from the state's sales tax is automatically allotted to the Massachusetts Bay Transportation Authority and another penny goes to the state's public schools. The Commonwealth's 2015 budget calls for the automatic transfer of $782.4 million in sales tax revenue to a special fund for school reconstruction and renovation projects. Additionally, the 2015 budget projects the MBRA's State and Local Contribution Trust Fund will receive $811.3 million from an automatic sales tax transfer. Both sales tax transfers are above the 1 percent level.
Also, the chairmen of the House and Senate Ways and Means Committees, the speaker of the House and occasionally the Governor will come to an agreement on funding for state pensions prior to the start of budget debates. So unlike other budget items, while the pension fund is in the state budget, it is not traditionally debated.</t>
  </si>
  <si>
    <t>Under the Iowa Code Chapter 8A.415, employees covered by a collective bargaining agreement who have already followed their agency's steps for grievances, may file a complaint with the director of the Department of Administrative Services. Following receipt of the director's response, the employee may then file an appeal through the Grievance Resolution Improvement Process (GRIP). If the GRIP panel deadlocks or is unable to reach a conclusion, the grievance can then move on to arbitration. The arbitrator's decision is considered final and legally binding, unless there is some reason to believe the arbitrator has exceeded his or her authority or has made an extremely flawed decision, in which case a District Court judge can be brought in to review the case.
Merit employees not covered by a collective bargaining agreement who have received a pay decrease or are discharged, suspended or demoted can file a grievance with the Public Employment Relations Board. Decisions by the board constitute "final agency action."
Under Iowa Code Chapter 400.1, 400.18 and 400.27, cities with a population of more than 8,000 are required to create their own civil service commission. The commission has the power to remove, demote or suspend a civil service employee after a hearing by a majority vote of the commission, for neglect of or failure to perform duties, disobedience or misconduct. The commission's decisions can be appealed to the District Court of the county.
Under Iowa Code Chapter 216.15, any person claiming to have been the victim of discriminatory or unfair employment practices can file a complaint with the civil rights commission.</t>
  </si>
  <si>
    <t>The State Employees' Appeals Commission is authorized under statute (Indiana Code 4-15-1.5, State Employees' Appeals Commission) to hear or investigate appeals from state employees over disciplinary, firing, promotion and other employment issues and fairly and impartially make decisions about the validity of the appeals. The commission is the third step in the employees' appeals process. Employees first take their complaint to their own agency and then its decision can be appealed to the State Personnel Department. Its decision can then be appealed to the commission. The ruling of the commission's chief administrative law judge, if he decide to accept the case and issue a ruling, can also be appealed to the four-member commission. 
 Under state law, the appeals commission "shall be totally separate and independent of the personnel board." To ensure that independence, the law says that state appropriations to support the staff and other assistance needed to operate the commission must be made in a separate line item in the budget. (Indiana Code 4-15-1.5-8, State Employees Appeal Commission, separation from personnel board).</t>
  </si>
  <si>
    <t>The Illinois Executive Branch Personnel Code (20 ILCS 415/) creates the Civil Service Commission. 
"(20 ILCS 415/10) (from Ch. 127, par. 63b110) Sec. 10. Duties and powers of the Commission. The Civil Service Commission shall have duties and powers as follows: 
(...)
(5) To hear appeals of employees who do not accept the allocation of their positions under the position classification plan.
(6) To hear and determine written charges filed seeking the discharge, demotion of employees and suspension totaling more than thirty days in any 12-month period, as provided in Section 11 hereof, and appeals from transfers from one geographical area in the State to another, and in connection therewith to administer oaths, subpoena witnesses, and compel the production of books and papers.
(...)
 (12) To hear or conduct investigations as it deems necessary of appeals of layoff filed by employees appointed under Jurisdiction B after examination provided that such appeals are filed within 15 calendar days following the effective date of such layoff and are made on the basis that the provisions of the Personnel Code or of the Rules of the Department of Central Management Services relating to layoff have been violated or have not been complied with."</t>
  </si>
  <si>
    <t xml:space="preserve">No law exists that defines lobbyists as executive branch lobbyists. 
North Dakota Century Code Section 54-05.1-02 describes a lobbyist as anyone who “in any manner whatsoever, directly or indirectly” tries to influence legislation by state lawmakers or the vetoing of legislation by the governor. Also described as lobbyists are those who try to influence legislative management, a legislative body that convenes between legislative sessions, or any legislative management committee. The law does not include private citizens, representatives of state or local governments or people introduced by lobbyists to speak to lawmakers.
The law does not recognize lobbying as a communication with executive branch officials outside the specific act of law-making. </t>
  </si>
  <si>
    <t>Ohio law recognizes legislative and executive branch lobbyists, plus retirement system lobbyists.</t>
  </si>
  <si>
    <t>New York Legislative Law 1-C defines lobbying as any attempt to influence decision-making by the Legislature, governor or other state officials. The law therefore recognizes both executive-branch and legislative lobbyists.
 According to 1-C (c), "The term "lobbying" or "lobbying activities" shall mean and include any attempt to influence:
 (i) the passage or defeat of any legislation or resolution by either house of the state legislature including but not limited to the introduction or intended introduction of such legislation or resolution or approval or disapproval of any legislation by the governor;
 (ii)the adoption, issuance, rescission, modification or terms of a gubernatorial
 executive order; (...)".</t>
  </si>
  <si>
    <t>The law defines lobbying as Influencing or attempting to influence legislative or executive action, or both, through direct communication or activities with a designated individual or that individual's immediate family. A lobbyist is defined as one who is paid to lobby.</t>
  </si>
  <si>
    <t>Idaho Code Section 67-53 establishes the state’s personnel system, and includes the Personnel Commission, established in 67-5307, whose duties and procedures are outlined in 67-5316, as the independent redress mechanism for the civil service. Employees may appeal terminations, disciplinary actions or other grievances to the Personnel Commission, when then hires an independent hearing officer to hear the matter. 
Decisions of the hearing officer can be appealed to the commission itself. Decisions of the commission can be appealed to district court.</t>
  </si>
  <si>
    <t>The state definition of a lobbyist is all inclusive. A lobbyist is defined as this: "when there is an attempt to influence legislation, regulations, or governmental processes by communicating with, or providing a benefit to, a high level State official. Also, communication with the general public (“grassroots lobbying”) is considered to be lobbying." 
 State law states: "The term "lobbyist" means any person, partnership, committee, association, corporation, labor union or any other organization that employs, engages or otherwise uses the services of any governmental affairs agent to influence legislation, regulation or governmental processes. "</t>
  </si>
  <si>
    <t>In law, the governor and state cabinet-level officials are prohibited from using state resources for personal purposes.</t>
  </si>
  <si>
    <t>Georgia State Human Resources division policy requires that each state agency implement a complaint resolution procedure, which sets up an internal agency review through an appointed complaint resolution officer. It does not apply to grievances regarding  demotion, salary reduction, or performance evaluation.
The State Personnel board does hear appeals from state employees hired before June 30, 1996 and can impose penalties.</t>
  </si>
  <si>
    <t>The law is focused on the legislative branch but does acknowledge lobbying the governor when bills are awaiting her signature: "a decision related to any matter to be considered or being considered by the legislative branch of state government or any legislative committee or any legislative matter requiring action by the governor or awaiting action by the governor."</t>
  </si>
  <si>
    <t>There are several independent redress avenues for state employees who are in collective bargaining agreements and fall under Chapter 89, civil service laws. Grievances are first addressed through mediation and arbitration through the union representative. Failing a resolution, employees can go to the Hawaii Labor Relations Board for a hearing.</t>
  </si>
  <si>
    <t>The Public Employees Relations Commission (PERC) is an independent redress mechanism for civil servants in the state of Florida. Certain state employees with civil service privileges (under the Florida Constitution concerning discipline, such as discharge, demotion and suspensions, etc.) have the right to appeal actions to the commission, which will appoint a hearing officer to hold a hearing to determine if there was cause for the discipline and, in certain cases, whether the discipline should be mitigated. FS 447.205 establishes PERC, and 110.227 (5a) gives it power as a redress mechanism.
447.205 Public Employees Relations Commission.—
(1) The Public Employees Relations Commission, hereinafter referred to as the “commission,” shall be composed of a chair and two part-time members to be appointed by the Governor, subject to confirmation by the Senate, from persons representative of the public and known for their objective and independent judgment, who shall not be employed by, or hold any commission with, any governmental unit in the state or any employee organization, as defined in this part, while in such office. 
110.227 Suspensions, dismissals, reductions in pay, demotions, layoffs, transfers, and grievances.—(5)(a) A career service employee who has satisfactorily completed at least a 1-year probationary period in his or her current position and who is subject to a suspension, reduction in pay, demotion, involuntary transfer of more than 50 miles by highway, or dismissal shall receive written notice of such action at least 10 days prior to the date such action is to be taken. Subsequent to such notice, and prior to the date the action is to be taken, the affected employee shall be given an opportunity to appear before the agency or official taking the action to answer orally and in writing the charges against him or her. The notice to the employee required by this paragraph may be delivered to the employee personally or may be sent by certified mail with return receipt requested. Such actions shall be appealable to the Public Employees Relations Commission as provided in subsection (6). Written notice of any such appeal shall be filed by the employee with the commission within 21 calendar days after the date on which the notice of suspension, reduction in pay, demotion, involuntary transfer of more than 50 miles by highway, or dismissal is received by the employee.</t>
  </si>
  <si>
    <t>In Indiana, the executive branch has significant latitude to make changes in the two-year state budget after it is passed by the state legislature. That power exists with the governor, the State Budget Agency, and the three-member State Board of Finance, consisting of the state auditor, treasurer and governor or designee. The use of these mechanisms varies considerably, depending on the governor and the economic status of the state budget, say those familiar with the state budget process. The governor, however, does not have line-item veto power over the budget.
In lean economic times during the last recession, former Gov. Mitch Daniels moved funds from numerous accounts, such as the motorcycle transportation fee and newborn screenings, to help shore up the state's general fund, said Erik Gonzalez, fiscal analyst for the House Democrat caucus. He said current Gov. Mike Pence, who took office in 2013, has not had to do that to any great degree because state revenue has improved.
Gonzalez said, though, that the governor is able to do that through the statutory powers vested in the State Board of Finance, of which he is a member. Now, all three board members are Republican. The board has the "almost full plenary power" to transfer funds among all state agencies, except for constitutionally protected trust funds, such as school funding, Gonzalez said. "After the budget is done, if three individuals decide they want to move money around, they can do that and there is nothing that can stop them."
In addition, the State Budget Agency, the executive branch's fiscal arm, has the authority to move funds within each department or agency, if it deems necessary.
The governor also has the latitude to call for any amount of reversion of funds appropriated in the state budget for any state agency during the biennium, as well as the authority to not allot or give the full amount of funds to the agency in the first place, said Gonzalez. Typically, agencies will get a quarter of their full-year allocation of funds each quarter, so funds can be held back during the year.
Gov. Pence has resorted to ordering state agencies to revert a certain percentage of their funds to shore up the state budget at least twice during his tenure so far, citing state budget crunches. Democratic legislative leaders and activists have complained about those cuts in areas including higher education, in-home care for seniors, mental health and environmental management. He's also gotten public flak in late 2014 for taking such action due to its impact on funding for additional child welfare case managers, and on domestic violence prevention funding cutbacks made by the Indiana Criminal Justice Institute. His office denies any cutback occurred and the funds were ultimately released in late 2014. 
Impacts like those on state spending has created some ill-will among activists regarding the state budget process.
Lindsay Shipps, lobbyist for the Citizens Action Coalition, also cited the ability of the State Budget Committee, a body of legislators and the state budget director, to not release state spending approved by the legislature. "It's simply a frustrating point," she said. "There is a lot of ability for unilateral decision-making that flies in the face of the legislative process."</t>
  </si>
  <si>
    <t>New Hampshire’s lobbyist law, Chapter 15, applies both to those who are employed to promote or oppose any action by the legislature or “the governor, governor and council, or any state agency,” provided the executive branch action concerns legislative matters, pending contracts or administrative rule changes.</t>
  </si>
  <si>
    <t>In Idaho, all expenditures require legislative approval, regardless of size. This is stated in the Idaho Constitution, Article 7, Section 13, which says, “MONEY -- HOW DRAWN FROM TREASURY. No money shall be drawn from the treasury, but in pursuance of appropriations made by law.” Idaho takes this seriously. So while there are procedures for authorization for emergency expenditures of certain types of the state Board of Examiners – which consists of the governor, the secretary of state, and the attorney general, and also is outlined in Article 7 of the state Constitution – all the board can do is approve claims, then submit to them to the Legislature for appropriation.
  Idaho’s Legislature is in session roughly three months a year, from January through March, though sometimes sessions run longer. Claims that arise after the Legislature has concluded its session, such as unexpected costs that come up during the year, are submitted to the Legislature as requests for supplemental appropriations, appropriations made mid-way through a budget year, when the Legislature convenes in January.</t>
  </si>
  <si>
    <t>In law, public procurement officials must recuse themselves from cases in which they may have a conflict of interest.</t>
  </si>
  <si>
    <t>Definitions of lobbyist in state law clearly mention both executive and legislative branches.</t>
  </si>
  <si>
    <t>In law, legislators are prohibited from using state resources for personal purposes.</t>
  </si>
  <si>
    <t>Nevada law defines a lobbyist as anyone who "appears in person in the Legislative Building or any other building in which the Legislature or any of its standing committees hold meetings" on behalf of someone else, in order to communicate with lawmakers and influence legislation (NRS 218H.080). 
The definition makes no mention of the executive branch.</t>
  </si>
  <si>
    <t>In law, there is an independent audit institution, auditor general, or equivalent to cover the state's entire public sector.</t>
  </si>
  <si>
    <t>The governor has line-item veto power over the state budget, and he also has the "power of the purse strings" to release or not release funds. He cannot, however, expend money that is not in the state budget. Nor can he move money between line items, as evidenced by an uproar between former Gov. Neil Abercrombie and the Legislature over a last-minute error accommodating a late expenditure that left the budget $46 million out of balance.
 The governor's proposed budget for his own office for the 2015-17 biennium is $7.6 million. The money is used "to enhance the effectiveness and efficiency of state programs by providing Executive direction, policy development, program coordination, and planning and budgeting," according to Gov. David Ige's proposed budget.</t>
  </si>
  <si>
    <t xml:space="preserve">Delaware's Public Integrity Commission, the state ethics agency, is tasked with investigating complaints of violations of the state's code of conduct, which applies to public officials, state employees and honorary state officials.
The commission may initiate its own investigations, or act on complaints from within, or from outside, the civil service. Code of conduct law says the commission shall "refer to Commission Counsel to investigate any alleged violation of this chapter and, after notice and hearing, to recommend by resolution, such disciplinary action as it may deem appropriate to such appropriate official or agency as the Commission shall determine or to take such other disciplinary action as is authorized by § 5810(d) of this title or other provisions of this Code. The Commission may also dismiss any complaint that it determines is frivolous or fails to state a violation." § 5809 (3) </t>
  </si>
  <si>
    <t>There is a redress process (or, processes), rather than a mechanism, for most state employees through their collective bargaining agreements. However, those agreements for most state employees do not cover hiring or promotions. 
For those civil service employees who have been designated "permanent employees," [Ch. 67, Sec. 5-196(18)], there is a multi-step process that begins with an employee's filing a grievance with his or her supervisor. The final step within the executive branch is before a neutral arbitrator. A ruling by the neutral arbitrator can be appealed to state Superior Court, according to the Unified Administrative Procedure Act (Title 4, Ch. 54).
If an individual is seeking a job with the state for the first time or already has a state job and wants to move up to another position, he or she must apply to take a qualifying exam before being placed on a list of candidates for the post. If her application to take the exam is rejected, she can file an appeal with the commissioner of the Department of Administrative Services (DAS), adding personal information she thinks will help her, and she can request a hearing to have her case reviewed. At this point, the commissioner appoints a human resource professional to make a final decision (Sec. 5-221a). 
For state employees and groups of employees who are not in a collective bargaining unit, the governor-appointed Employees' Review Board, which is under DAS, is empowered to hear complaints and appeals. These employees include managers and so-called "confidential employees," who handle sensitive information about collective bargaining. The review board hears from this category of employees who have been demoted, suspended or dismissed, who received a poor job evaluation or who believe they are victims of discrimination. (Sec. 5-202)</t>
  </si>
  <si>
    <t>All significant expenditures have legislative approval in Colorado, but they aren't micromanaged. The legislature will give a lump sum to an agency but not tell them how to spend it. The governor of Colorado has veto power in line items, but doesn’t shift amounts of the budget around after lawmakers voted on it.</t>
  </si>
  <si>
    <t>The State Personnel Board, established in the Constitution, oversees California's civil service system and hears appeals of personnel actions for civil service employees and job applicants. The five board members are appointed by the governor to 10-year terms, subject to confirmation by the state Senate. The board has broad powers to conduct investigations and hearings.</t>
  </si>
  <si>
    <t xml:space="preserve">The legislature approves expenditures sought by the executive branch of more than 1% of the state budget. 
If, after a budget has been approved, the executive wants to transfer an amount greater than $50,000, or greater than 10% of the original appropriation, the transfer must be approved by the Finance Advisory Committee (FAC). Members of this executive branch panel are the governor, lieutenant governor, state treasurer and state comptroller, and the two top members from each party on the Appropriations Committee, which is in charge of state spending. Records of FAC meetings for budget transfers are on the website of the nonpartisan Office of Fiscal Analysis.  </t>
  </si>
  <si>
    <t xml:space="preserve">In Colorado, civil service workers seeking redress can do so through the State Personnel Board as created by the Colorado constitution. </t>
  </si>
  <si>
    <t>In law, placement agents paid to secure business with state-run pensions funds must disclose all fees and terms for providing services.</t>
  </si>
  <si>
    <t>Moderate</t>
  </si>
  <si>
    <t>Georgia's state budget was around 20 Billion dollars in fiscal year 2014 and 2015. 
 A one percent expenditure would be 220 million. 
 Georgia's budget has to be ratified by the legislature and no large expenditures have been made by the governor without their approval.</t>
  </si>
  <si>
    <t>Arkansas does not have a civil service commission, but the state does have grievance and mediation mechanisms, first established by executive orders and then codified and reformed by the “Act Concerning State Agency Employee Grievances” (Act 1448 of 2013), which went into effect in 2014.  
Each agency has their own grievance or mediation process. If the civil servant is unsatisfied with the result, he or she can then seek redress via a process conducted by the state Office of Personnel Management (OPM). Prior to the passage of Act 1448, this was done via two committees which heard complaints: a 5-member state grievance review committee and a 3-member state employee grievance appeal panel. The appeal panel handled all grievances that dealt with money (such as firings or demotions) whereas the review committee handled other issues (such as disciplinary notices or disparate treatment). Those panels could, by law, make the agency pay back an employee, remove a disciplinary notice, or re-hire an employee. However, the agency could appeal the decision of the panel to the Chief Fiscal Officer of the State (the director of the Department of Finance and Administration), which could overrule the panel—whereas the employee could not appeal the panel rulings in this fashion. The Chief Fiscal Officer found in favor of the agency around 75 percent of the time, leading former state Rep. Jim Nickels to argue that the redress mechanism was inadequate. 
Nickels sponsored a bill that became law in 2013, which codified a non-binding mediation system. It mandated that OPM establish a procedure for the filing, hearing, adjudication, and appeal of grievances by state agencies. This law repealed executive orders 86-1 and 93-1, which had established the grievance committees (however, the State Employee Grievance Appeal Panel still exists via the new rules promulgated by OPM under Act 1448). Act 1448 established new standards for nonbinding mediation (mediation options were in place before, but the new law codified standards for the mediation—including that the mediators be certified by the Arkansas Alternative Dispute Resolution Commission and that they determine whether the action taken against the employee “is in the best interests of the efficient administration of the state agency”). If the parties reach a resolution in the nonbinding mediation, they report it to OPM and the matter is resolved and final. If there is no resolution,  the mediator gives a suggested resolution to the director of Finance and Administration, which is a matter of public record, and the final decision is up to the director.
Employees seeking redress from OPM after completing their internal agency process can choose to attempt this new dispute resolution mediation process or they can seek grievance via the three-person State Employee Grievance Appeal Panel. The Panel members are nominated by their agency directors and go through a training program established by OPM, with a proscribed process for selecting panel members for each case (panel members serve with different panel members each time; one is required to be a licensed attorney; no panel member can work for the agency involved or have any conflict with the parties). Whereas previously only the agency could appeal the panel’s decision to the director of DFA, now under 1448 either the employee or the agency can file an appeal. 
These two options—mediation and grievance—are not necessarily mutually exclusive. An employee can still seek mediation after going before the panel or still go before the panel if the mediation resulted in nonsettlement. However, if the mediation results in a settlement, the outcome is final and the employee cannot then bring the matter before the panel.</t>
  </si>
  <si>
    <t>In law, state-level judges are prohibited from using state resources for personal purposes.</t>
  </si>
  <si>
    <t>The California Constitution establishes that any appropriation must be “made by law.” While some appropriations are made in the Constitution and voter-approved bonds, the Legislature must approve approximately 65 percent of state expenditures. 
 About 17 percent of the budget is "special funds," whose purpose is dictated by law. For instance, motor vehicle fees and driver's license fees support the Highway Patrol and the Department of Motor Vehicles, so the Legislature has less discretion over those funds.
 The largest portion of the state budget, which goes to kindergarten through community college education, is dictated by a voter-approved ballot measure, Proposition 98, which establishes a minimum amount that must be spent each year. While lawmakers can move money within the so-called guarantee, they cannot alter the overall amount without a two-thirds vote, of about two-thirds of state general fund spending. 
 Lawmakers can increase or decrease spending proposed by the governor. The governor cannot shift significant amounts of money after the budget has been passed, but he can veto individual spending items added by the Legislature.</t>
  </si>
  <si>
    <t>The legislature must approve dozens of individual appropriations as well as the Revenue Stabilization Act, which prioritizes the appropriated state agency spending into categories (if state tax revenue falls short of projections, state agencies must reduce spending accordingly) and a General Improvement Fund bill to spend any surplus monies accrued by the end of the fiscal year. The appropriations include broad line item categories and offer state agencies flexibility within those categories (in other words, some degree of flexibility is built in to the budget passed by the General Assembly during the session). The Division of Legislative Audit eventually reviews each agency’s expenditures to ensure that they were within the appropriation limits. Agencies cannot spend funds unless appropriated. If they have more appropriated than revenues, they have some flexibility to move funds between spending commitment lines, but the total budget cannot exceed revenue or appropriation. 
There are some avenues for additional flexibility in the interim: agencies can request additional federal appropriations be transferred from the Department of Finance and Administration’s holding accounts (for example, federal funds for the Medicaid program); agencies can request Budget Classification Transfers between maintenance and operations commitment items; certain large agencies (Department of Human Services, Department of Education) have authority via special language in their appropriations to make Reallocation of Resources requests which transfer funds between divisions within the agency; agencies can request a transfer from Rainy Day Funds if they already have appropriation to spend the additional funding; some smaller agencies are funded from the Miscellaneous Agencies Fund general revenue account, funded by a single line item in the Revenue Stabilization Law, with the executive granted the authority to move between those funding item amounts to handle unforeseen needs between those allocations--but again, the receiving agency must have the appropriation to spend the funds). 
In all of these cases of significant shifts in the interim between sessions, the agency would appear before a legislative committee. In some cases, the adjustment statutorily requires legislative approval. In other cases, the legislative committee merely has the authority to “review.” However, in practice, the executive has deferred to the legislative review in the interim as a de facto veto point. For example, the executive pulled a contract for appropriated federal funds to Planned Parenthood after a legislative committee threatened to decline to “review” the contract in the interim. 
Therefore, in practice, projects costing more than one percent of the total state budget would require legislative approval. 
---
Peer Reviewer Comment: Agree.
Article 5, Section 29 of the Constitution says, "No money shall be drawn from the treasury except in pursuance of specific appropriations made by law, the purpose of which shall be distinctly stated in the bill, and the maximum amount which may be drawn shall be specified in dollars and cents, and no appropriation shall be for a longer period than two years." (An amendment adopted in 2008 limits appropriations to a single year.) The requirement that all expenditures be made against a specific appropriation act of the legislature has been interpreted to apply to federal grants in aid and federal matching funds like Medicaid. At each annual session, some 1,500 separate appropriation bills are introduced and nearly all are passed. Some 400 or more appropriations are for the operating and capital expenditures of each state agency and program, but hundreds more are appropriations for local improvement projects introduced by individual legislators in hopes that they will be funded from the surpluses generated each year by the tight budgeting and ultraconservative fiscal forecasts.</t>
  </si>
  <si>
    <t>The definitions in the statute regarding lobbyist regulations define different types of lobbyists on the state level. It defines an executive lobbyist as anyone attempting to influence executive branch action if they are employed to do so, paid for doing so, designated to do so, or make expenditures of $50 or more in a year for the benefit of an executive branch public official.
Similarly, a judicial lobbyist is anyone attempting to influence any purchasing decision of the judicial branch due to their employment, payment, designation, or expenditures made. 
A legislative lobbyist is anyone attempting to influence the progress of any action or pending matter with either body of the general assembly, due to their employment, payment, designation, or expenditures made.</t>
  </si>
  <si>
    <t>Montana's lobbying laws apply only to the legislature and do not apply specifically to the executive branch. 
According to the Montana code, the definition of a lobbyist includes trying to "influence an elected local official, a public official or the legislature." Public official means an "elected state official or appointed state official acting in an official capacity for state government or a legislator."</t>
  </si>
  <si>
    <t>Under Subd. 21 of Minnesota Statute Chapter 10A, Section 10A.01, a lobbyist is an individual who is:
 1. Engaged for pay or other consideration of more than $3,000 from all sources in any year for the purpose of attempting to influence legislative or administrative action, or the official action of a metropolitan governmental unit, by communicating or urging others to communicate with public or local officials; or
 2. Who spends more than $250, not including the individual's own traveling expenses and membership dues, in any year for the purpose of attempting to influence legislative or administrative action, or the official action of a metropolitan governmental unit, by communicating or urging others to communicate with public or local officials.”
 That statute also states that a lobbyist does not include”
 • A public official;
 • An employee of the state, including an employee of any of the public higher education systems;
 • An elected local official;
 • A nonelected local official or an employee of a political subdivision acting in an official capacity, unless the nonelected official or employee of a political subdivision spends more than 50 hours in any month attempting to influence legislative or administrative action.</t>
  </si>
  <si>
    <t>State law defines a lobbyist as someone who is employed to influence legislative or executive action through oral or written communications, who represents someone or an organization trying to influence government action or is someone trying on his own behalf or business to exert influence.</t>
  </si>
  <si>
    <t>Union members represented by the Alaska State Employees Association and many of the other several unions have redress mechanisms built into their collective bargaining agreements. 
A.S. 23.40.020-070 establishes how labor unions interact with the State of Alaska. Executive branch classified employees who are not covered by collective bargaining agreements may file complaints under the state's Personnel Rules. Under that process, a state employee making a complaint writes directly to their division director within 10 working days of an incident in question. 
Besides unions, complaint can be directed to the Administration Commissioner, and the Personnel Board (part of Personnel and Labor Relations unit) may consider an appeal of the decision. (Employees with union membership can file a complaint with their representative.) Some state employees are exempt or partially exempt from Personnel Rules and must rely on legal actions to settle disputes that arise.</t>
  </si>
  <si>
    <t>In practice, significant government expenditures require legislative approval. The state budget must be passed by the Legislature before being implemented. There are some government expenditures, particularly federal expenditures, that do not require approval by the legislature. 
The executive is not able to shift significant amounts of the budget from one line item to the other after the budget has been passed by the legislature.</t>
  </si>
  <si>
    <t>The Arizona Ombudsman provides a remedial service to anyone who believes a state agency has treated them inappropriately.</t>
  </si>
  <si>
    <t>The Lobby Registration Act states that anyone who engages in lobbying activity regarding an “administrative action” is subject to the provisions of the law, meaning the proposal, drafting, development, consideration, amendment, enactment, or defeat of a non-ministerial action or rule by an executive agency or an official in the executive branch of state government.
As for lobbying on legislative matters, the law says that “legislative action” means introduction, sponsorship, support, opposition, consideration, debate, vote, passage, defeat, approval, veto, delay, or an official action by an official in the executive branch or an official in the legislative branch on a bill, resolution, amendment, nomination, appointment, report, or any matter pending or proposed in a legislative committee or either house of the legislature.</t>
  </si>
  <si>
    <t xml:space="preserve">While there is no provision that prohibits this practice in statute, there is no indication that significant government expenditures are made without legislative approval. Departments and divisions are given varying levels of leeway to spend money allocated through the capital and operating budgets as they see fit, but as Gunnar Knapp of the Institute of Social and Economic Research puts it, "It's pretty hard to spend $50 million on something and not get noticed," he said in an interview. "Word will get back to to the Legislature. It will raise eyebrows." 
Additionally, 1 percent of the 2014 budget would have equated to a $64 million allocation, and the governor's entire personal budget that year was less than half that, $31.3 million. Additionally, the process makes it so the governor is required to submit capital and operating budget proposals to the Legislature, and lawmakers finalize a proposal that is returned to the governor who has the discretion to make line-item vetoes which can only be overturned by three-quarters of the House and Senate. </t>
  </si>
  <si>
    <t xml:space="preserve">Before any state money can be spent, legislation is required. Alabama’s governor does not have the authority to shift money after the budget has been passed, nor is there any evidence that a governor has tried to shift significant sums of money in recent years. 
The budgets passed by the Legislature are quite specific, with funding delineated not just for agencies or departments of state government, but also for programs or purposes within those agencies. 
Agencies do have the authority to shift appropriations by interagency agreement, moving programs and their funding from one department to another. That money is still spent in the manner approved by the Legislature, just under different auspices. </t>
  </si>
  <si>
    <t>Massachusetts' law casts a wide net when defining lobbyists in the state.  Known as "executive or legislative agents," they include any person or entity that lobbies executives or legislators for reward or compensation.   
Section 39 of the General Law defines both executive agents and legislative agents.</t>
  </si>
  <si>
    <t xml:space="preserve">Alabama’s Merit System Act establishes a State Personnel Board that, among other responsibilities, is the mechanism of redress for employees in the state’s civil service. The board is made up of five people, two appointed by the governor, one each by the speaker of the House and the lieutenant governor, and one on a vote of the employees in the civil service. 
The board is charged with investigating allegations made against civil servants, either by citizens or other civil servants, or on its own initiative, as well as conducting hearings and making decisions on allegations made against members of the civil service. </t>
  </si>
  <si>
    <t>In law, there is an entity/ies tasked with enforcing state ethics rules in all branches of government.</t>
  </si>
  <si>
    <t>In law, there are limits on individual donations to candidates and to political parties.</t>
  </si>
  <si>
    <t>In state law, lobbyists are defined as any person who acts in a representative capacity and makes an expenditure. Any person who is employed or engaged for compensation to act in a representative capacity for the purpose of lobbying, if lobbying constitutes one of the principal duties of such employment. However, "lobbyist" shall not mean any person who does not make any direct act or have any direct communication with a legislator or executive branch official, including the governor, for the purpose of influencing the passage or defeat of any legislation. 
 Louisiana Revised Statutes 49:72 (6) specifies that "Lobbying" or "to lobby" means any direct act or communication with an executive branch official, the purpose of which is to aid in influencing an executive branch action.</t>
  </si>
  <si>
    <t>In law, there is an independent entity/ies mandated to monitor state elections.</t>
  </si>
  <si>
    <t>According to Maine’s Lobbyist Disclosure Procedures law, lobbying means “to communicate directly with any official in the legislative branch or any official in the executive branch or with a constitutional officer for the purpose of influencing any legislative action…or approval or veto of a legislative action…when reimbursement for expenditures or compensation is made for those activities. 3 § 312-A</t>
  </si>
  <si>
    <t>The definition of lobbyist in the Maryland Annotated Code refers to anyone who influences executive action or legislative action which includes the governor's office, any cabinet agency, and state legislators. Registration with the state ethics commission is required for any one who is trying to influence legislative action, or executive action, or someone who communicates with an employee in the General Assembly (legislature) and the executive branch.</t>
  </si>
  <si>
    <t>Kentucky law contains separate statutes regarding executive branch lobbyists and legislative branch lobbyists. 
The executive branch ethics code, contained in Kentucky Revised Statutes Chapter 11A, defines "executive agency lobbyist" in Section 201, Subsection 8(a) as "any person engaged to influence executive agency decisions or to conduct executive agency lobbying activity as one of his main purposes on a substantial basis." The provision also extends the definition to placement agents who serve as investment brokers for funds, such as the Kentucky Retirement System pension fund. 
The legislative ethics code, which is embedded in Kentucky Revised Statutes Chapter 6, includes the definition of "legislative agent" in Section 661, Subsection 23(a) as any individual who uses "at least a portion of his or her time to lobby as one of his or her official responsibilities or in lobbying activities as a legislative liaison of an association, coalition or public interest entity formed for the purpose of promoting or otherwise influencing legislation."</t>
  </si>
  <si>
    <t>A YES score is earned if the law defines an independent, administrative redress mechanism for state civil servants.
A MODERATE score is earned if the law defines the courts as the redress mechanism.
A NO score is earned if no such law exists.</t>
  </si>
  <si>
    <t>Any individual who is paid at least $1,000 to make contact with an executive branch agency to try to influence the outcome of a contract, lease, another financial arrangement or a rule during a registration year is an executive branch lobbyist and required to register with the Indiana Department of Administration, under Indiana Administrative Code, Title 25. 
Also, a lobbyist is any person who engages in lobbying and receives or spends at least $500 in any registration year for communicating or paying others to do so with legislators, their immediate family members, their staffs or legislative candidates for the purpose of influencing any legislative action.</t>
  </si>
  <si>
    <t>Can the legislature provide input into the state budget?</t>
  </si>
  <si>
    <t>Under the Iowa Code, the definition of a “lobbyist” includes those who lobby members of the General Assembly, a state agency or any statewide elective official, which would include members of the executive branch. The definition specifically includes those who lobby to encourage approval, vetoes or an executive order, as well as those who lobby to influence legislation or administrative rules.</t>
  </si>
  <si>
    <t>Kansas law defines lobbying as the attempt to influence legislation and action by state agencies. Although the office of the governor is not specifically mentioned, "all executive departments" and state officers are included in the definition of state agency.</t>
  </si>
  <si>
    <t>A 100 score is earned if all significant government expenditures receive legislative approval.
A 50 score is earned if occasionally significant government expenditures are made without legislative approval. This may include a governor's personal or discretionary budget. 
A 0 score is earned if significant expenditures are frequently made without legislative approval.</t>
  </si>
  <si>
    <t>In law, citizens have a right of access to government information through a defined mechanism.</t>
  </si>
  <si>
    <t>"Lobbying," in Hawaii Revised Statures, Chapter 97, means "communicating directly or through an agent, or soliciting others to communicate, with any official in the legislative or executive branch, for the purpose of attempting to influence legislative or administrative action or a ballot issue.</t>
  </si>
  <si>
    <t>Idaho Code Section 67-6602 states, “‘Lobby’ and ‘lobbying’ each means attempting through contacts with, or causing others to make contact with, members of the legislature or legislative committees or an executive official, to influence the approval, modification or rejection of any legislation by the legislature of the state of Idaho or any committee thereof or by the governor or to develop or maintain relationships with, promote goodwill with, or entertain members of the legislature or executive officials.” It also extends to contacts regarding state rules or rule-making.</t>
  </si>
  <si>
    <t>Illinois code defines lobbyists as communication with any official of the Executive and Legislative Branch for the purpose of influence any administrative, executive or legislative action. The list of officials includes the governor, legislators and executive officials.
LEGISLATURE
(25 ILCS 170/) Lobbyist Registration Act.
 (j) "Lobbyist" means any natural person who undertakes to lobby State government as provided in subsection (e).
(e) "Lobby" and "lobbying" means any communication with an official of the executive or legislative branch of State government as defined in subsection (c) for the ultimate purpose of influencing any executive, legislative, or administrative action.</t>
  </si>
  <si>
    <t>Are there regulations for the state civil service encompassing, at least, the managerial and professional staff?</t>
  </si>
  <si>
    <t xml:space="preserve">The definition of lobbyist in the state Code of Ethics includes those who communicate "for the purpose of influencing" the executive branch of government and quasi-public agencies as well as the legislative branch.
According to Sec. 1-91 (11), " “Lobbying” means communicating directly or soliciting others to communicate with any official or his staff in the legislative or executive branch of government or in a quasi-public agency, for the purpose of influencing any legislative or administrative action (...)". 
The categories of lobbyist in Connecticut are "client lobbyists," who hire people to do the actual lobbying legwork;  "communicator lobbyists," who do the actual legwork;  and "in-house communicators," or, lobbyists on the staff of businesses or agencies they advocate for.  
 </t>
  </si>
  <si>
    <t>Under Delaware law, the term "lobbyist" is defined as "any individual who acts to promote, advocate, influence or oppose any matter pending before the General Assembly by direct communication with the General Assembly or any matter pending before a state agency by direct communication with that state agency," and who is paid, is authorized to act as a representative of a person who substantially influences legislation or policy, or expends funds to influence lawmakers or state agencies. § 5831 
A state agency is defined as any office, department, board, commission, committee, school district, board of education and all public bodies existing by virtue of an act of the General Assembly or of the Constitution of the State, with some exceptions.</t>
  </si>
  <si>
    <t>MODERATE</t>
  </si>
  <si>
    <t>In practice, significant government expenditures (projects costing more than 1% of the total state budget) require legislative approval.</t>
  </si>
  <si>
    <t>Communication regarding legislation with both the Governor and the General Assembly is defined as lobbying. The definition covers trying to influence a public officer or state agency.</t>
  </si>
  <si>
    <t>Alaska lobbying laws detail the ability of people to "express freely to individual members of the legislature, to its committees, and to officials of the executive branch." Specifically the executive branch is detailed in statute as such: "'agency' means a state department, division, commission, board, office, bureau, institution, corporation, authority, organization, committee, council or board in the executive branch, or independent of the executive branch, of state government."</t>
  </si>
  <si>
    <t xml:space="preserve">Lobbying is defined in Arizona law as communication that attempts to influence the passage or defeat of legislation by directly communicating with a legislator or the office of the governor. </t>
  </si>
  <si>
    <t>In law, there is an independent redress mechanism for the state civil service.</t>
  </si>
  <si>
    <t>Lobbying is defined as “communicating directly or soliciting others to communicate with any public servant with the purpose of influencing legislative action or administrative action.” A lobbyist is defined as someone who is compensated or spends more than $400 in a calendar year for lobbying “one or more governmental bodies.”</t>
  </si>
  <si>
    <t>The state Political Reform Act defines lobbyist as one who attempts to influence actions of both the Legislature and the executive branch.</t>
  </si>
  <si>
    <t>Lobbyists who communicate with “covered officials” in Colorado state law are required to register with the state. The governor, lieutenant governor, members of the General Assembly, members of rule-making boards or commissions, or rule-making state agency officials are all considered “covered officials.”</t>
  </si>
  <si>
    <t>Alabama</t>
  </si>
  <si>
    <t>Alaska</t>
  </si>
  <si>
    <t>Arizona</t>
  </si>
  <si>
    <t>Arkansas</t>
  </si>
  <si>
    <t xml:space="preserve">California </t>
  </si>
  <si>
    <t>Colorado</t>
  </si>
  <si>
    <t>Connecticut</t>
  </si>
  <si>
    <t xml:space="preserve">Delaware </t>
  </si>
  <si>
    <t xml:space="preserve">Florida </t>
  </si>
  <si>
    <t>Georgia</t>
  </si>
  <si>
    <t>Hawaii</t>
  </si>
  <si>
    <t>Idaho</t>
  </si>
  <si>
    <t>Illinois</t>
  </si>
  <si>
    <t>Indiana</t>
  </si>
  <si>
    <t>Iowa</t>
  </si>
  <si>
    <t>Kansas</t>
  </si>
  <si>
    <t>Kentucky</t>
  </si>
  <si>
    <t xml:space="preserve">Louisiana </t>
  </si>
  <si>
    <t>Maine</t>
  </si>
  <si>
    <t xml:space="preserve">Maryland </t>
  </si>
  <si>
    <t>Massachusetts</t>
  </si>
  <si>
    <t>Michigan</t>
  </si>
  <si>
    <t>Minnesota</t>
  </si>
  <si>
    <t>Mississippi</t>
  </si>
  <si>
    <t>Missouri</t>
  </si>
  <si>
    <t>Montana</t>
  </si>
  <si>
    <t>Nebraska</t>
  </si>
  <si>
    <t xml:space="preserve">Nevada </t>
  </si>
  <si>
    <t xml:space="preserve">New Hampshire </t>
  </si>
  <si>
    <t xml:space="preserve">New Jersey </t>
  </si>
  <si>
    <t>New Mexico</t>
  </si>
  <si>
    <t>New York</t>
  </si>
  <si>
    <t xml:space="preserve">North Carolina </t>
  </si>
  <si>
    <t>North Dakota</t>
  </si>
  <si>
    <t>Ohio</t>
  </si>
  <si>
    <t xml:space="preserve">Oklahoma </t>
  </si>
  <si>
    <t>Oregon</t>
  </si>
  <si>
    <t xml:space="preserve">Pennsylvania </t>
  </si>
  <si>
    <t xml:space="preserve">Rhode Island </t>
  </si>
  <si>
    <t xml:space="preserve">South Carolina </t>
  </si>
  <si>
    <t>South Dakota</t>
  </si>
  <si>
    <t>Tennessee</t>
  </si>
  <si>
    <t xml:space="preserve">Texas </t>
  </si>
  <si>
    <t xml:space="preserve">Utah </t>
  </si>
  <si>
    <t xml:space="preserve">Vermont </t>
  </si>
  <si>
    <t xml:space="preserve">Virginia </t>
  </si>
  <si>
    <t xml:space="preserve">Washington </t>
  </si>
  <si>
    <t xml:space="preserve">West Virginia </t>
  </si>
  <si>
    <t xml:space="preserve">Wisconsin </t>
  </si>
  <si>
    <t xml:space="preserve">Wyoming </t>
  </si>
  <si>
    <t>#</t>
  </si>
  <si>
    <t>In law, the definition of lobbyist recognizes executive branch lobbyists as well as legislative lobbyists.</t>
  </si>
  <si>
    <t>YES</t>
  </si>
  <si>
    <t>Yes</t>
  </si>
  <si>
    <t>NO</t>
  </si>
  <si>
    <t>Is there a clear definition of a lobbyist?</t>
  </si>
  <si>
    <t>A YES score is earned if in law, the definition of lobbying includes communications with state legislators and executive officials, including the governor. 
A NO score is earned if no such law exists or it exists, but the definition does not recognize communications with executive and legislative officials.</t>
  </si>
  <si>
    <t>Alabama law does recognize people who lobby the executive branch for pay as lobbyists. 
Specifically, the law says a lobbyist is anyone who seeks to influence the executive, including the governor, legislative or judicial branch of state government,</t>
  </si>
</sst>
</file>

<file path=xl/styles.xml><?xml version="1.0" encoding="utf-8"?>
<styleSheet xmlns="http://schemas.openxmlformats.org/spreadsheetml/2006/main">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12">
    <font>
      <sz val="10"/>
      <color indexed="8"/>
      <name val="Arial"/>
    </font>
    <font>
      <i/>
      <sz val="10"/>
      <name val="Arial"/>
    </font>
    <font>
      <b/>
      <sz val="10"/>
      <name val="Arial"/>
    </font>
    <font>
      <sz val="10"/>
      <name val="Arial"/>
    </font>
    <font>
      <b/>
      <sz val="10"/>
      <name val="Arial"/>
    </font>
    <font>
      <sz val="10"/>
      <name val="Arial"/>
    </font>
    <font>
      <b/>
      <i/>
      <sz val="10"/>
      <name val="Arial"/>
    </font>
    <font>
      <i/>
      <sz val="10"/>
      <name val="Arial"/>
    </font>
    <font>
      <u/>
      <sz val="10"/>
      <color indexed="12"/>
      <name val="Arial"/>
    </font>
    <font>
      <u/>
      <sz val="10"/>
      <color indexed="20"/>
      <name val="Arial"/>
    </font>
    <font>
      <sz val="10"/>
      <name val="Palatino Linotype"/>
    </font>
    <font>
      <sz val="8"/>
      <name val="Verdana"/>
    </font>
  </fonts>
  <fills count="4">
    <fill>
      <patternFill patternType="none"/>
    </fill>
    <fill>
      <patternFill patternType="gray125"/>
    </fill>
    <fill>
      <patternFill patternType="solid">
        <fgColor rgb="FFF3F3F3"/>
        <bgColor rgb="FFF3F3F3"/>
      </patternFill>
    </fill>
    <fill>
      <patternFill patternType="solid">
        <fgColor rgb="FFEFEFEF"/>
        <bgColor rgb="FFEFEFEF"/>
      </patternFill>
    </fill>
  </fills>
  <borders count="4">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s>
  <cellStyleXfs count="3">
    <xf numFmtId="0" fontId="0" fillId="0" borderId="0"/>
    <xf numFmtId="0" fontId="8" fillId="0" borderId="0" applyNumberFormat="0" applyFill="0" applyBorder="0" applyAlignment="0" applyProtection="0"/>
    <xf numFmtId="0" fontId="9" fillId="0" borderId="0" applyNumberFormat="0" applyFill="0" applyBorder="0" applyAlignment="0" applyProtection="0"/>
  </cellStyleXfs>
  <cellXfs count="64">
    <xf numFmtId="0" fontId="0" fillId="0" borderId="0" xfId="0" applyFont="1" applyAlignment="1"/>
    <xf numFmtId="0" fontId="0" fillId="0" borderId="0" xfId="0" applyAlignment="1"/>
    <xf numFmtId="0" fontId="1" fillId="2" borderId="0" xfId="0" applyFont="1" applyFill="1" applyAlignment="1">
      <alignment horizontal="left" vertical="top" wrapText="1"/>
    </xf>
    <xf numFmtId="0" fontId="2" fillId="2" borderId="0" xfId="0" applyFont="1" applyFill="1" applyAlignment="1">
      <alignment horizontal="center" vertical="center" wrapText="1"/>
    </xf>
    <xf numFmtId="0" fontId="3" fillId="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5" fillId="3" borderId="0" xfId="0" applyFont="1" applyFill="1" applyAlignment="1">
      <alignment horizontal="left" vertical="center" wrapText="1"/>
    </xf>
    <xf numFmtId="0" fontId="6" fillId="2" borderId="0" xfId="0" applyFont="1" applyFill="1" applyAlignment="1">
      <alignment horizontal="left" vertical="top" wrapText="1"/>
    </xf>
    <xf numFmtId="0" fontId="4" fillId="2" borderId="2" xfId="0" applyFont="1" applyFill="1" applyBorder="1" applyAlignment="1">
      <alignment horizontal="left" vertical="top" wrapText="1"/>
    </xf>
    <xf numFmtId="0" fontId="4" fillId="2" borderId="0" xfId="0" applyFont="1" applyFill="1" applyAlignment="1">
      <alignment horizontal="center" vertical="center" wrapText="1"/>
    </xf>
    <xf numFmtId="0" fontId="5" fillId="3" borderId="0" xfId="0" applyFont="1" applyFill="1" applyAlignment="1">
      <alignment horizontal="left" vertical="top" wrapText="1"/>
    </xf>
    <xf numFmtId="0" fontId="4" fillId="2" borderId="0" xfId="0" applyFont="1" applyFill="1" applyAlignment="1">
      <alignment horizontal="center" vertical="center" wrapText="1"/>
    </xf>
    <xf numFmtId="0" fontId="5" fillId="2" borderId="0" xfId="0" applyFont="1" applyFill="1" applyAlignment="1">
      <alignment horizontal="center" vertical="center" wrapText="1"/>
    </xf>
    <xf numFmtId="0" fontId="4" fillId="2" borderId="3" xfId="0" applyFont="1" applyFill="1" applyBorder="1" applyAlignment="1">
      <alignment horizontal="left" vertical="top" wrapText="1"/>
    </xf>
    <xf numFmtId="0" fontId="4" fillId="2" borderId="0" xfId="0" applyFont="1" applyFill="1" applyAlignment="1">
      <alignment horizontal="left" vertical="center" wrapText="1"/>
    </xf>
    <xf numFmtId="0" fontId="7" fillId="2" borderId="0" xfId="0" applyFont="1" applyFill="1" applyAlignment="1">
      <alignment horizontal="left" vertical="top" wrapText="1"/>
    </xf>
    <xf numFmtId="0" fontId="5" fillId="3" borderId="2" xfId="0" applyFont="1" applyFill="1" applyBorder="1" applyAlignment="1">
      <alignment horizontal="lef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0" xfId="0" applyFont="1" applyAlignment="1">
      <alignment horizontal="left" vertical="center" wrapText="1"/>
    </xf>
    <xf numFmtId="0" fontId="4" fillId="2" borderId="0" xfId="0" applyFont="1" applyFill="1" applyAlignment="1">
      <alignment horizontal="left" vertical="top" wrapText="1"/>
    </xf>
    <xf numFmtId="0" fontId="5" fillId="0" borderId="0" xfId="0" applyFont="1" applyAlignment="1">
      <alignment horizontal="left" vertical="top" wrapText="1"/>
    </xf>
    <xf numFmtId="0" fontId="5" fillId="2" borderId="0" xfId="0" applyFont="1" applyFill="1" applyAlignment="1">
      <alignment horizontal="center" vertical="center" wrapText="1"/>
    </xf>
    <xf numFmtId="0" fontId="7" fillId="2" borderId="0" xfId="0" applyFont="1" applyFill="1" applyAlignment="1">
      <alignment horizontal="left" vertical="center" wrapText="1"/>
    </xf>
    <xf numFmtId="0" fontId="5" fillId="3" borderId="3" xfId="0" applyFont="1" applyFill="1" applyBorder="1" applyAlignment="1">
      <alignment horizontal="left" vertical="center" wrapText="1"/>
    </xf>
    <xf numFmtId="0" fontId="5" fillId="3" borderId="3" xfId="0" applyFont="1" applyFill="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0" xfId="0" applyFont="1" applyAlignment="1">
      <alignment horizontal="lef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1" fillId="2" borderId="0" xfId="0" applyFont="1" applyFill="1" applyAlignment="1">
      <alignment horizontal="left" vertical="top"/>
    </xf>
    <xf numFmtId="0" fontId="2" fillId="2" borderId="0" xfId="0" applyFont="1" applyFill="1" applyAlignment="1">
      <alignment horizontal="center" vertical="center"/>
    </xf>
    <xf numFmtId="0" fontId="3" fillId="3" borderId="1" xfId="0" applyFont="1" applyFill="1" applyBorder="1" applyAlignment="1">
      <alignment horizontal="left" vertical="top"/>
    </xf>
    <xf numFmtId="0" fontId="2" fillId="3" borderId="1" xfId="0" applyFont="1" applyFill="1" applyBorder="1" applyAlignment="1">
      <alignment horizontal="left" vertical="top"/>
    </xf>
    <xf numFmtId="0" fontId="6" fillId="2" borderId="0" xfId="0" applyFont="1" applyFill="1" applyAlignment="1">
      <alignment horizontal="left" vertical="top"/>
    </xf>
    <xf numFmtId="0" fontId="2" fillId="2" borderId="2" xfId="0" applyFont="1" applyFill="1" applyBorder="1" applyAlignment="1">
      <alignment horizontal="left" vertical="top"/>
    </xf>
    <xf numFmtId="0" fontId="2" fillId="2" borderId="3" xfId="0" applyFont="1" applyFill="1" applyBorder="1" applyAlignment="1">
      <alignment horizontal="left" vertical="top"/>
    </xf>
    <xf numFmtId="0" fontId="3" fillId="3" borderId="2" xfId="0" applyFont="1" applyFill="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4" fillId="3" borderId="1" xfId="0" applyFont="1" applyFill="1" applyBorder="1" applyAlignment="1">
      <alignment horizontal="left" vertical="top"/>
    </xf>
    <xf numFmtId="0" fontId="4" fillId="2" borderId="0" xfId="0" applyFont="1" applyFill="1" applyAlignment="1">
      <alignment horizontal="center" vertical="center"/>
    </xf>
    <xf numFmtId="0" fontId="4" fillId="2" borderId="2" xfId="0" applyFont="1" applyFill="1" applyBorder="1" applyAlignment="1">
      <alignment horizontal="left" vertical="top"/>
    </xf>
    <xf numFmtId="0" fontId="4" fillId="2" borderId="3" xfId="0" applyFont="1" applyFill="1" applyBorder="1" applyAlignment="1">
      <alignment horizontal="left" vertical="top"/>
    </xf>
    <xf numFmtId="0" fontId="7" fillId="2" borderId="0" xfId="0" applyFont="1" applyFill="1" applyAlignment="1">
      <alignment horizontal="left" vertical="top"/>
    </xf>
    <xf numFmtId="0" fontId="5" fillId="3" borderId="2" xfId="0" applyFont="1" applyFill="1" applyBorder="1" applyAlignment="1">
      <alignment horizontal="left" vertical="top"/>
    </xf>
    <xf numFmtId="0" fontId="5" fillId="0" borderId="2" xfId="0" applyFont="1" applyBorder="1" applyAlignment="1">
      <alignment horizontal="left" vertical="top"/>
    </xf>
    <xf numFmtId="0" fontId="5" fillId="0" borderId="3" xfId="0" applyFont="1" applyBorder="1" applyAlignment="1">
      <alignment horizontal="left" vertical="top"/>
    </xf>
    <xf numFmtId="0" fontId="5" fillId="3" borderId="3" xfId="0" applyFont="1" applyFill="1" applyBorder="1" applyAlignment="1">
      <alignment horizontal="left" vertical="top"/>
    </xf>
    <xf numFmtId="0" fontId="5"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center" vertical="center"/>
    </xf>
    <xf numFmtId="0" fontId="5" fillId="2" borderId="0" xfId="0" applyFont="1" applyFill="1" applyAlignment="1">
      <alignment horizontal="center" vertical="center"/>
    </xf>
    <xf numFmtId="0" fontId="5" fillId="3" borderId="0" xfId="0" applyFont="1" applyFill="1" applyAlignment="1">
      <alignment horizontal="left" vertical="top"/>
    </xf>
    <xf numFmtId="0" fontId="2" fillId="2" borderId="0" xfId="0" applyFont="1" applyFill="1" applyAlignment="1">
      <alignment horizontal="center" vertical="top"/>
    </xf>
    <xf numFmtId="0" fontId="5" fillId="3" borderId="0" xfId="0" applyFont="1" applyFill="1" applyAlignment="1">
      <alignment horizontal="left" vertical="center"/>
    </xf>
    <xf numFmtId="0" fontId="4" fillId="2" borderId="0" xfId="0" applyFont="1" applyFill="1" applyAlignment="1">
      <alignment horizontal="center" vertical="top"/>
    </xf>
    <xf numFmtId="0" fontId="4" fillId="2" borderId="0" xfId="0" applyFont="1" applyFill="1" applyAlignment="1">
      <alignment horizontal="left" vertical="center"/>
    </xf>
    <xf numFmtId="0" fontId="5" fillId="0" borderId="0" xfId="0" applyFont="1" applyAlignment="1">
      <alignment horizontal="left" vertical="center"/>
    </xf>
    <xf numFmtId="0" fontId="3" fillId="3" borderId="3" xfId="0" applyFont="1" applyFill="1" applyBorder="1" applyAlignment="1">
      <alignment horizontal="left" vertical="top"/>
    </xf>
    <xf numFmtId="0" fontId="3" fillId="0" borderId="0" xfId="0" applyFont="1" applyAlignment="1">
      <alignment horizontal="left" vertical="center"/>
    </xf>
  </cellXfs>
  <cellStyles count="3">
    <cellStyle name="Followed Hyperlink" xfId="2" builtinId="9" hidden="1"/>
    <cellStyle name="Hyperlink" xfId="1" builtinId="8" hidden="1"/>
    <cellStyle name="Normal" xfId="0" builtinId="0"/>
  </cellStyles>
  <dxfs count="0"/>
  <tableStyles count="0" defaultTableStyle="TableStyleMedium9"/>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1003"/>
  <sheetViews>
    <sheetView tabSelected="1" workbookViewId="0">
      <pane xSplit="3" ySplit="2" topLeftCell="D3" activePane="bottomRight" state="frozen"/>
      <selection pane="topRight" activeCell="D1" sqref="D1"/>
      <selection pane="bottomLeft" activeCell="A3" sqref="A3"/>
      <selection pane="bottomRight" activeCell="D1004" sqref="D1004"/>
    </sheetView>
  </sheetViews>
  <sheetFormatPr baseColWidth="10" defaultColWidth="14.5" defaultRowHeight="15.75" customHeight="1"/>
  <cols>
    <col min="3" max="3" width="89.6640625" customWidth="1"/>
    <col min="4" max="4" width="64.83203125" customWidth="1"/>
    <col min="5" max="5" width="21.5" customWidth="1"/>
    <col min="54" max="64" width="0" hidden="1"/>
  </cols>
  <sheetData>
    <row r="1" spans="1:64" ht="12">
      <c r="A1" s="33"/>
      <c r="B1" s="34"/>
      <c r="C1" s="35"/>
      <c r="D1" s="36" t="s">
        <v>24104</v>
      </c>
      <c r="E1" s="36" t="s">
        <v>24105</v>
      </c>
      <c r="F1" s="36" t="s">
        <v>24106</v>
      </c>
      <c r="G1" s="36" t="s">
        <v>24107</v>
      </c>
      <c r="H1" s="36" t="s">
        <v>24108</v>
      </c>
      <c r="I1" s="36" t="s">
        <v>24109</v>
      </c>
      <c r="J1" s="36" t="s">
        <v>24110</v>
      </c>
      <c r="K1" s="36" t="s">
        <v>24111</v>
      </c>
      <c r="L1" s="36" t="s">
        <v>24112</v>
      </c>
      <c r="M1" s="36" t="s">
        <v>24113</v>
      </c>
      <c r="N1" s="36" t="s">
        <v>24114</v>
      </c>
      <c r="O1" s="36" t="s">
        <v>24115</v>
      </c>
      <c r="P1" s="36" t="s">
        <v>24116</v>
      </c>
      <c r="Q1" s="36" t="s">
        <v>24117</v>
      </c>
      <c r="R1" s="36" t="s">
        <v>24118</v>
      </c>
      <c r="S1" s="36" t="s">
        <v>24119</v>
      </c>
      <c r="T1" s="36" t="s">
        <v>24120</v>
      </c>
      <c r="U1" s="36" t="s">
        <v>24121</v>
      </c>
      <c r="V1" s="36" t="s">
        <v>24122</v>
      </c>
      <c r="W1" s="36" t="s">
        <v>24123</v>
      </c>
      <c r="X1" s="36" t="s">
        <v>24124</v>
      </c>
      <c r="Y1" s="36" t="s">
        <v>24125</v>
      </c>
      <c r="Z1" s="36" t="s">
        <v>24126</v>
      </c>
      <c r="AA1" s="36" t="s">
        <v>24127</v>
      </c>
      <c r="AB1" s="36" t="s">
        <v>24128</v>
      </c>
      <c r="AC1" s="36" t="s">
        <v>24129</v>
      </c>
      <c r="AD1" s="36" t="s">
        <v>24130</v>
      </c>
      <c r="AE1" s="36" t="s">
        <v>24131</v>
      </c>
      <c r="AF1" s="36" t="s">
        <v>24132</v>
      </c>
      <c r="AG1" s="36" t="s">
        <v>24133</v>
      </c>
      <c r="AH1" s="36" t="s">
        <v>24134</v>
      </c>
      <c r="AI1" s="36" t="s">
        <v>24135</v>
      </c>
      <c r="AJ1" s="36" t="s">
        <v>24136</v>
      </c>
      <c r="AK1" s="36" t="s">
        <v>24137</v>
      </c>
      <c r="AL1" s="36" t="s">
        <v>24138</v>
      </c>
      <c r="AM1" s="36" t="s">
        <v>24139</v>
      </c>
      <c r="AN1" s="36" t="s">
        <v>24140</v>
      </c>
      <c r="AO1" s="36" t="s">
        <v>24141</v>
      </c>
      <c r="AP1" s="36" t="s">
        <v>24142</v>
      </c>
      <c r="AQ1" s="36" t="s">
        <v>24143</v>
      </c>
      <c r="AR1" s="36" t="s">
        <v>24144</v>
      </c>
      <c r="AS1" s="36" t="s">
        <v>24145</v>
      </c>
      <c r="AT1" s="36" t="s">
        <v>24146</v>
      </c>
      <c r="AU1" s="36" t="s">
        <v>24147</v>
      </c>
      <c r="AV1" s="36" t="s">
        <v>24148</v>
      </c>
      <c r="AW1" s="36" t="s">
        <v>24149</v>
      </c>
      <c r="AX1" s="36" t="s">
        <v>24150</v>
      </c>
      <c r="AY1" s="36" t="s">
        <v>24151</v>
      </c>
      <c r="AZ1" s="36" t="s">
        <v>24152</v>
      </c>
      <c r="BA1" s="36" t="s">
        <v>24153</v>
      </c>
      <c r="BB1" s="8"/>
      <c r="BC1" s="8"/>
      <c r="BD1" s="8"/>
      <c r="BE1" s="8"/>
      <c r="BF1" s="8"/>
      <c r="BG1" s="8"/>
      <c r="BH1" s="8"/>
      <c r="BI1" s="8"/>
      <c r="BJ1" s="8"/>
      <c r="BK1" s="8"/>
      <c r="BL1" s="8"/>
    </row>
    <row r="2" spans="1:64" ht="12">
      <c r="A2" s="37" t="str">
        <f ca="1">IFERROR(__xludf.DUMMYFUNCTION(importrange("https://docs.google.com/spreadsheets/d/1B8bz8L_SMnGmCuHmR0X7YJOBdR6s05ngltiIZhhhC_s/edit#gid=0", "1 ATI!A8:A")),"Subcategory")</f>
        <v>Subcategory</v>
      </c>
      <c r="B2" s="34" t="str">
        <f ca="1">IFERROR(__xludf.DUMMYFUNCTION(importrange("https://docs.google.com/spreadsheets/d/1huVN2XAshBM5FkfyTsSEyJy7czH6wQh-vuVCAjVx0lI/edit#gid=0", "1 ATI!B7:B")),"#")</f>
        <v>#</v>
      </c>
      <c r="C2" s="38" t="str">
        <f ca="1">IFERROR(__xludf.DUMMYFUNCTION(importrange("https://docs.google.com/spreadsheets/d/1huVN2XAshBM5FkfyTsSEyJy7czH6wQh-vuVCAjVx0lI/edit#gid=0", "1 ATI!C7:C")),"Indicator")</f>
        <v>Indicator</v>
      </c>
      <c r="D2" s="38" t="str">
        <f ca="1">IFERROR(__xludf.DUMMYFUNCTION(importrange("https://docs.google.com/spreadsheets/d/1B8bz8L_SMnGmCuHmR0X7YJOBdR6s05ngltiIZhhhC_s/edit#gid=907278306", "1 ATI!E8:E")),"SII2
")</f>
        <v>SII2_x000D_</v>
      </c>
      <c r="E2" s="38" t="str">
        <f ca="1">IFERROR(__xludf.DUMMYFUNCTION(importrange("https://docs.google.com/spreadsheets/d/1B8bz8L_SMnGmCuHmR0X7YJOBdR6s05ngltiIZhhhC_s/edit#gid=907278306", "1 ATI!G8:G")),"SII 2")</f>
        <v>SII 2</v>
      </c>
      <c r="F2" s="38" t="str">
        <f ca="1">IFERROR(__xludf.DUMMYFUNCTION(importrange("https://docs.google.com/spreadsheets/d/1B8bz8L_SMnGmCuHmR0X7YJOBdR6s05ngltiIZhhhC_s/edit#gid=907278306", "1 ATI!I8:I")),"SII 2")</f>
        <v>SII 2</v>
      </c>
      <c r="G2" s="38" t="str">
        <f ca="1">IFERROR(__xludf.DUMMYFUNCTION(importrange("https://docs.google.com/spreadsheets/d/1B8bz8L_SMnGmCuHmR0X7YJOBdR6s05ngltiIZhhhC_s/edit#gid=907278306", "1 ATI!K8:K")),"SII 2")</f>
        <v>SII 2</v>
      </c>
      <c r="H2" s="38" t="str">
        <f ca="1">IFERROR(__xludf.DUMMYFUNCTION(importrange("https://docs.google.com/spreadsheets/d/1B8bz8L_SMnGmCuHmR0X7YJOBdR6s05ngltiIZhhhC_s/edit#gid=907278306", "1 ATI!M8:M")),"SII 2")</f>
        <v>SII 2</v>
      </c>
      <c r="I2" s="38" t="str">
        <f ca="1">IFERROR(__xludf.DUMMYFUNCTION(importrange("https://docs.google.com/spreadsheets/d/1B8bz8L_SMnGmCuHmR0X7YJOBdR6s05ngltiIZhhhC_s/edit#gid=907278306", "1 ATI!O8:O")),"SII 2")</f>
        <v>SII 2</v>
      </c>
      <c r="J2" s="38" t="str">
        <f ca="1">IFERROR(__xludf.DUMMYFUNCTION(importrange("https://docs.google.com/spreadsheets/d/1B8bz8L_SMnGmCuHmR0X7YJOBdR6s05ngltiIZhhhC_s/edit#gid=907278306", "1 ATI!Q8:Q")),"SII 2")</f>
        <v>SII 2</v>
      </c>
      <c r="K2" s="38" t="str">
        <f ca="1">IFERROR(__xludf.DUMMYFUNCTION(importrange("https://docs.google.com/spreadsheets/d/1B8bz8L_SMnGmCuHmR0X7YJOBdR6s05ngltiIZhhhC_s/edit#gid=907278306", "1 ATI!S8:S")),"SII 2")</f>
        <v>SII 2</v>
      </c>
      <c r="L2" s="38" t="str">
        <f ca="1">IFERROR(__xludf.DUMMYFUNCTION(importrange("https://docs.google.com/spreadsheets/d/1B8bz8L_SMnGmCuHmR0X7YJOBdR6s05ngltiIZhhhC_s/edit#gid=907278306", "1 ATI!U8:U")),"SII 2")</f>
        <v>SII 2</v>
      </c>
      <c r="M2" s="38" t="str">
        <f ca="1">IFERROR(__xludf.DUMMYFUNCTION(importrange("https://docs.google.com/spreadsheets/d/1B8bz8L_SMnGmCuHmR0X7YJOBdR6s05ngltiIZhhhC_s/edit#gid=907278306", "1 ATI!W8:W")),"SII 2")</f>
        <v>SII 2</v>
      </c>
      <c r="N2" s="38" t="str">
        <f ca="1">IFERROR(__xludf.DUMMYFUNCTION(importrange("https://docs.google.com/spreadsheets/d/1B8bz8L_SMnGmCuHmR0X7YJOBdR6s05ngltiIZhhhC_s/edit#gid=907278306", "1 ATI!Y8:Y")),"SII 2")</f>
        <v>SII 2</v>
      </c>
      <c r="O2" s="38" t="str">
        <f ca="1">IFERROR(__xludf.DUMMYFUNCTION(importrange("https://docs.google.com/spreadsheets/d/1B8bz8L_SMnGmCuHmR0X7YJOBdR6s05ngltiIZhhhC_s/edit#gid=907278306", "1 ATI!AA8:AA")),"SII 2")</f>
        <v>SII 2</v>
      </c>
      <c r="P2" s="38" t="str">
        <f ca="1">IFERROR(__xludf.DUMMYFUNCTION(importrange("https://docs.google.com/spreadsheets/d/1B8bz8L_SMnGmCuHmR0X7YJOBdR6s05ngltiIZhhhC_s/edit#gid=907278306", "1 ATI!AC8:AC")),"SII 2")</f>
        <v>SII 2</v>
      </c>
      <c r="Q2" s="38" t="str">
        <f ca="1">IFERROR(__xludf.DUMMYFUNCTION(importrange("https://docs.google.com/spreadsheets/d/1B8bz8L_SMnGmCuHmR0X7YJOBdR6s05ngltiIZhhhC_s/edit#gid=907278306", "1 ATI!AE8:AE")),"SII 2")</f>
        <v>SII 2</v>
      </c>
      <c r="R2" s="38" t="str">
        <f ca="1">IFERROR(__xludf.DUMMYFUNCTION(importrange("https://docs.google.com/spreadsheets/d/1B8bz8L_SMnGmCuHmR0X7YJOBdR6s05ngltiIZhhhC_s/edit#gid=907278306", "1 ATI!AG8:AG")),"SII 2")</f>
        <v>SII 2</v>
      </c>
      <c r="S2" s="38" t="str">
        <f ca="1">IFERROR(__xludf.DUMMYFUNCTION(importrange("https://docs.google.com/spreadsheets/d/1B8bz8L_SMnGmCuHmR0X7YJOBdR6s05ngltiIZhhhC_s/edit#gid=907278306", "1 ATI!AI8:AI")),"SII 2")</f>
        <v>SII 2</v>
      </c>
      <c r="T2" s="38" t="str">
        <f ca="1">IFERROR(__xludf.DUMMYFUNCTION(importrange("https://docs.google.com/spreadsheets/d/1B8bz8L_SMnGmCuHmR0X7YJOBdR6s05ngltiIZhhhC_s/edit#gid=907278306", "1 ATI!AK8:AK")),"SII 2")</f>
        <v>SII 2</v>
      </c>
      <c r="U2" s="38" t="str">
        <f ca="1">IFERROR(__xludf.DUMMYFUNCTION(importrange("https://docs.google.com/spreadsheets/d/1B8bz8L_SMnGmCuHmR0X7YJOBdR6s05ngltiIZhhhC_s/edit#gid=907278306", "1 ATI!AM8:AM")),"SII 2")</f>
        <v>SII 2</v>
      </c>
      <c r="V2" s="38" t="str">
        <f ca="1">IFERROR(__xludf.DUMMYFUNCTION(importrange("https://docs.google.com/spreadsheets/d/1B8bz8L_SMnGmCuHmR0X7YJOBdR6s05ngltiIZhhhC_s/edit#gid=907278306", "1 ATI!AO8:AO")),"SII 2")</f>
        <v>SII 2</v>
      </c>
      <c r="W2" s="38" t="str">
        <f ca="1">IFERROR(__xludf.DUMMYFUNCTION(importrange("https://docs.google.com/spreadsheets/d/1B8bz8L_SMnGmCuHmR0X7YJOBdR6s05ngltiIZhhhC_s/edit#gid=907278306", "1 ATI!AQ8:AQ")),"SII 2")</f>
        <v>SII 2</v>
      </c>
      <c r="X2" s="38" t="str">
        <f ca="1">IFERROR(__xludf.DUMMYFUNCTION(importrange("https://docs.google.com/spreadsheets/d/1B8bz8L_SMnGmCuHmR0X7YJOBdR6s05ngltiIZhhhC_s/edit#gid=907278306", "1 ATI!AS8:AS")),"SII 2")</f>
        <v>SII 2</v>
      </c>
      <c r="Y2" s="38" t="str">
        <f ca="1">IFERROR(__xludf.DUMMYFUNCTION(importrange("https://docs.google.com/spreadsheets/d/1B8bz8L_SMnGmCuHmR0X7YJOBdR6s05ngltiIZhhhC_s/edit#gid=907278306", "1 ATI!AU8:AU")),"SII 2")</f>
        <v>SII 2</v>
      </c>
      <c r="Z2" s="38" t="str">
        <f ca="1">IFERROR(__xludf.DUMMYFUNCTION(importrange("https://docs.google.com/spreadsheets/d/1B8bz8L_SMnGmCuHmR0X7YJOBdR6s05ngltiIZhhhC_s/edit#gid=907278306", "1 ATI!AW8:AW")),"SII 2")</f>
        <v>SII 2</v>
      </c>
      <c r="AA2" s="38" t="str">
        <f ca="1">IFERROR(__xludf.DUMMYFUNCTION(importrange("https://docs.google.com/spreadsheets/d/1B8bz8L_SMnGmCuHmR0X7YJOBdR6s05ngltiIZhhhC_s/edit#gid=907278306", "1 ATI!AY8:AY")),"SII 2")</f>
        <v>SII 2</v>
      </c>
      <c r="AB2" s="38" t="str">
        <f ca="1">IFERROR(__xludf.DUMMYFUNCTION(importrange("https://docs.google.com/spreadsheets/d/1B8bz8L_SMnGmCuHmR0X7YJOBdR6s05ngltiIZhhhC_s/edit#gid=907278306", "1 ATI!BA8:BA")),"SII 2")</f>
        <v>SII 2</v>
      </c>
      <c r="AC2" s="38" t="str">
        <f ca="1">IFERROR(__xludf.DUMMYFUNCTION(importrange("https://docs.google.com/spreadsheets/d/1B8bz8L_SMnGmCuHmR0X7YJOBdR6s05ngltiIZhhhC_s/edit#gid=907278306", "1 ATI!BC8:BC")),"SII 2")</f>
        <v>SII 2</v>
      </c>
      <c r="AD2" s="38" t="str">
        <f ca="1">IFERROR(__xludf.DUMMYFUNCTION(importrange("https://docs.google.com/spreadsheets/d/1B8bz8L_SMnGmCuHmR0X7YJOBdR6s05ngltiIZhhhC_s/edit#gid=907278306", "1 ATI!BE8:BE")),"SII 2")</f>
        <v>SII 2</v>
      </c>
      <c r="AE2" s="38" t="str">
        <f ca="1">IFERROR(__xludf.DUMMYFUNCTION(importrange("https://docs.google.com/spreadsheets/d/1B8bz8L_SMnGmCuHmR0X7YJOBdR6s05ngltiIZhhhC_s/edit#gid=907278306", "1 ATI!BG8:BG")),"SII 2")</f>
        <v>SII 2</v>
      </c>
      <c r="AF2" s="38" t="str">
        <f ca="1">IFERROR(__xludf.DUMMYFUNCTION(importrange("https://docs.google.com/spreadsheets/d/1B8bz8L_SMnGmCuHmR0X7YJOBdR6s05ngltiIZhhhC_s/edit#gid=907278306", "1 ATI!BI8:BI")),"SII 2")</f>
        <v>SII 2</v>
      </c>
      <c r="AG2" s="38" t="str">
        <f ca="1">IFERROR(__xludf.DUMMYFUNCTION(importrange("https://docs.google.com/spreadsheets/d/1B8bz8L_SMnGmCuHmR0X7YJOBdR6s05ngltiIZhhhC_s/edit#gid=907278306", "1 ATI!BK8:BK")),"SII 2")</f>
        <v>SII 2</v>
      </c>
      <c r="AH2" s="38" t="str">
        <f ca="1">IFERROR(__xludf.DUMMYFUNCTION(importrange("https://docs.google.com/spreadsheets/d/1B8bz8L_SMnGmCuHmR0X7YJOBdR6s05ngltiIZhhhC_s/edit#gid=907278306", "1 ATI!BM8:BM")),"SII 2")</f>
        <v>SII 2</v>
      </c>
      <c r="AI2" s="38" t="str">
        <f ca="1">IFERROR(__xludf.DUMMYFUNCTION(importrange("https://docs.google.com/spreadsheets/d/1B8bz8L_SMnGmCuHmR0X7YJOBdR6s05ngltiIZhhhC_s/edit#gid=907278306", "1 ATI!BO8:BO")),"SII 2")</f>
        <v>SII 2</v>
      </c>
      <c r="AJ2" s="38" t="str">
        <f ca="1">IFERROR(__xludf.DUMMYFUNCTION(importrange("https://docs.google.com/spreadsheets/d/1B8bz8L_SMnGmCuHmR0X7YJOBdR6s05ngltiIZhhhC_s/edit#gid=907278306", "1 ATI!BQ8:BQ")),"SII 2")</f>
        <v>SII 2</v>
      </c>
      <c r="AK2" s="38" t="str">
        <f ca="1">IFERROR(__xludf.DUMMYFUNCTION(importrange("https://docs.google.com/spreadsheets/d/1B8bz8L_SMnGmCuHmR0X7YJOBdR6s05ngltiIZhhhC_s/edit#gid=907278306", "1 ATI!BS8:BS")),"SII 2")</f>
        <v>SII 2</v>
      </c>
      <c r="AL2" s="38" t="str">
        <f ca="1">IFERROR(__xludf.DUMMYFUNCTION(importrange("https://docs.google.com/spreadsheets/d/1B8bz8L_SMnGmCuHmR0X7YJOBdR6s05ngltiIZhhhC_s/edit#gid=907278306", "1 ATI!BU8:BU")),"SII 2")</f>
        <v>SII 2</v>
      </c>
      <c r="AM2" s="38" t="str">
        <f ca="1">IFERROR(__xludf.DUMMYFUNCTION(importrange("https://docs.google.com/spreadsheets/d/1B8bz8L_SMnGmCuHmR0X7YJOBdR6s05ngltiIZhhhC_s/edit#gid=907278306", "1 ATI!BW8:BW")),"SII 2")</f>
        <v>SII 2</v>
      </c>
      <c r="AN2" s="38" t="str">
        <f ca="1">IFERROR(__xludf.DUMMYFUNCTION(importrange("https://docs.google.com/spreadsheets/d/1B8bz8L_SMnGmCuHmR0X7YJOBdR6s05ngltiIZhhhC_s/edit#gid=907278306", "1 ATI!BY8:BY")),"SII 2")</f>
        <v>SII 2</v>
      </c>
      <c r="AO2" s="38" t="str">
        <f ca="1">IFERROR(__xludf.DUMMYFUNCTION(importrange("https://docs.google.com/spreadsheets/d/1B8bz8L_SMnGmCuHmR0X7YJOBdR6s05ngltiIZhhhC_s/edit#gid=907278306", "1 ATI!CA8:CA")),"SII 2")</f>
        <v>SII 2</v>
      </c>
      <c r="AP2" s="38" t="str">
        <f ca="1">IFERROR(__xludf.DUMMYFUNCTION(importrange("https://docs.google.com/spreadsheets/d/1B8bz8L_SMnGmCuHmR0X7YJOBdR6s05ngltiIZhhhC_s/edit#gid=907278306", "1 ATI!CC8:CC")),"SII 2")</f>
        <v>SII 2</v>
      </c>
      <c r="AQ2" s="38" t="str">
        <f ca="1">IFERROR(__xludf.DUMMYFUNCTION(importrange("https://docs.google.com/spreadsheets/d/1B8bz8L_SMnGmCuHmR0X7YJOBdR6s05ngltiIZhhhC_s/edit#gid=907278306", "1 ATI!CE8:CE")),"SII 2")</f>
        <v>SII 2</v>
      </c>
      <c r="AR2" s="38" t="str">
        <f ca="1">IFERROR(__xludf.DUMMYFUNCTION(importrange("https://docs.google.com/spreadsheets/d/1B8bz8L_SMnGmCuHmR0X7YJOBdR6s05ngltiIZhhhC_s/edit#gid=907278306", "1 ATI!CG8:CG")),"SII 2")</f>
        <v>SII 2</v>
      </c>
      <c r="AS2" s="38" t="str">
        <f ca="1">IFERROR(__xludf.DUMMYFUNCTION(importrange("https://docs.google.com/spreadsheets/d/1B8bz8L_SMnGmCuHmR0X7YJOBdR6s05ngltiIZhhhC_s/edit#gid=907278306", "1 ATI!CI8:CI")),"SII 2")</f>
        <v>SII 2</v>
      </c>
      <c r="AT2" s="38" t="str">
        <f ca="1">IFERROR(__xludf.DUMMYFUNCTION(importrange("https://docs.google.com/spreadsheets/d/1B8bz8L_SMnGmCuHmR0X7YJOBdR6s05ngltiIZhhhC_s/edit#gid=907278306", "1 ATI!CK8:CK")),"SII 2")</f>
        <v>SII 2</v>
      </c>
      <c r="AU2" s="38" t="str">
        <f ca="1">IFERROR(__xludf.DUMMYFUNCTION(importrange("https://docs.google.com/spreadsheets/d/1B8bz8L_SMnGmCuHmR0X7YJOBdR6s05ngltiIZhhhC_s/edit#gid=907278306", "1 ATI!CM8:CM")),"SII 2")</f>
        <v>SII 2</v>
      </c>
      <c r="AV2" s="38" t="str">
        <f ca="1">IFERROR(__xludf.DUMMYFUNCTION(importrange("https://docs.google.com/spreadsheets/d/1B8bz8L_SMnGmCuHmR0X7YJOBdR6s05ngltiIZhhhC_s/edit#gid=907278306", "1 ATI!CO8:CO")),"SII 2")</f>
        <v>SII 2</v>
      </c>
      <c r="AW2" s="38" t="str">
        <f ca="1">IFERROR(__xludf.DUMMYFUNCTION(importrange("https://docs.google.com/spreadsheets/d/1B8bz8L_SMnGmCuHmR0X7YJOBdR6s05ngltiIZhhhC_s/edit#gid=907278306", "1 ATI!CQ8:CQ")),"SII 2")</f>
        <v>SII 2</v>
      </c>
      <c r="AX2" s="38" t="str">
        <f ca="1">IFERROR(__xludf.DUMMYFUNCTION(importrange("https://docs.google.com/spreadsheets/d/1B8bz8L_SMnGmCuHmR0X7YJOBdR6s05ngltiIZhhhC_s/edit#gid=907278306", "1 ATI!CS8:CS")),"SII 2")</f>
        <v>SII 2</v>
      </c>
      <c r="AY2" s="38" t="str">
        <f ca="1">IFERROR(__xludf.DUMMYFUNCTION(importrange("https://docs.google.com/spreadsheets/d/1B8bz8L_SMnGmCuHmR0X7YJOBdR6s05ngltiIZhhhC_s/edit#gid=907278306", "1 ATI!CU8:CU")),"SII 2")</f>
        <v>SII 2</v>
      </c>
      <c r="AZ2" s="38" t="str">
        <f ca="1">IFERROR(__xludf.DUMMYFUNCTION(importrange("https://docs.google.com/spreadsheets/d/1B8bz8L_SMnGmCuHmR0X7YJOBdR6s05ngltiIZhhhC_s/edit#gid=907278306", "1 ATI!CW8:CW")),"SII 2")</f>
        <v>SII 2</v>
      </c>
      <c r="BA2" s="39" t="str">
        <f ca="1">IFERROR(__xludf.DUMMYFUNCTION(importrange("https://docs.google.com/spreadsheets/d/1B8bz8L_SMnGmCuHmR0X7YJOBdR6s05ngltiIZhhhC_s/edit#gid=907278306", "1 ATI!CY8:CY")),"SII 2")</f>
        <v>SII 2</v>
      </c>
      <c r="BB2" s="16"/>
      <c r="BC2" s="16"/>
      <c r="BD2" s="16"/>
      <c r="BE2" s="16"/>
      <c r="BF2" s="16"/>
      <c r="BG2" s="16"/>
      <c r="BH2" s="16"/>
      <c r="BI2" s="16"/>
      <c r="BJ2" s="16"/>
      <c r="BK2" s="16"/>
      <c r="BL2" s="16"/>
    </row>
    <row r="3" spans="1:64" ht="12">
      <c r="A3" s="33">
        <v>1.1000000000000001</v>
      </c>
      <c r="B3" s="34">
        <v>1</v>
      </c>
      <c r="C3" s="40" t="s">
        <v>24088</v>
      </c>
      <c r="D3" s="41" t="s">
        <v>24156</v>
      </c>
      <c r="E3" s="41" t="s">
        <v>24095</v>
      </c>
      <c r="F3" s="41" t="s">
        <v>24156</v>
      </c>
      <c r="G3" s="41" t="s">
        <v>24156</v>
      </c>
      <c r="H3" s="41" t="s">
        <v>24156</v>
      </c>
      <c r="I3" s="41" t="s">
        <v>24156</v>
      </c>
      <c r="J3" s="41" t="s">
        <v>24156</v>
      </c>
      <c r="K3" s="41" t="s">
        <v>24095</v>
      </c>
      <c r="L3" s="41" t="s">
        <v>24156</v>
      </c>
      <c r="M3" s="41" t="s">
        <v>24156</v>
      </c>
      <c r="N3" s="41" t="s">
        <v>24156</v>
      </c>
      <c r="O3" s="41" t="s">
        <v>24156</v>
      </c>
      <c r="P3" s="41" t="s">
        <v>24156</v>
      </c>
      <c r="Q3" s="41" t="s">
        <v>24156</v>
      </c>
      <c r="R3" s="41" t="s">
        <v>24156</v>
      </c>
      <c r="S3" s="41" t="s">
        <v>24156</v>
      </c>
      <c r="T3" s="41" t="s">
        <v>24095</v>
      </c>
      <c r="U3" s="41" t="s">
        <v>24156</v>
      </c>
      <c r="V3" s="41" t="s">
        <v>24095</v>
      </c>
      <c r="W3" s="41" t="s">
        <v>24156</v>
      </c>
      <c r="X3" s="41" t="s">
        <v>24158</v>
      </c>
      <c r="Y3" s="41" t="s">
        <v>24158</v>
      </c>
      <c r="Z3" s="41" t="s">
        <v>24156</v>
      </c>
      <c r="AA3" s="41" t="s">
        <v>24095</v>
      </c>
      <c r="AB3" s="41" t="s">
        <v>24156</v>
      </c>
      <c r="AC3" s="41" t="s">
        <v>24095</v>
      </c>
      <c r="AD3" s="41" t="s">
        <v>24156</v>
      </c>
      <c r="AE3" s="41" t="s">
        <v>24057</v>
      </c>
      <c r="AF3" s="41" t="s">
        <v>24057</v>
      </c>
      <c r="AG3" s="41" t="s">
        <v>24156</v>
      </c>
      <c r="AH3" s="41" t="s">
        <v>24156</v>
      </c>
      <c r="AI3" s="41" t="s">
        <v>24156</v>
      </c>
      <c r="AJ3" s="41" t="s">
        <v>24156</v>
      </c>
      <c r="AK3" s="41" t="s">
        <v>24156</v>
      </c>
      <c r="AL3" s="41" t="s">
        <v>24095</v>
      </c>
      <c r="AM3" s="41" t="s">
        <v>24156</v>
      </c>
      <c r="AN3" s="41" t="s">
        <v>24156</v>
      </c>
      <c r="AO3" s="41" t="s">
        <v>24156</v>
      </c>
      <c r="AP3" s="41" t="s">
        <v>24156</v>
      </c>
      <c r="AQ3" s="41" t="s">
        <v>24156</v>
      </c>
      <c r="AR3" s="41" t="s">
        <v>24095</v>
      </c>
      <c r="AS3" s="41" t="s">
        <v>24095</v>
      </c>
      <c r="AT3" s="41" t="s">
        <v>24156</v>
      </c>
      <c r="AU3" s="41" t="s">
        <v>24156</v>
      </c>
      <c r="AV3" s="41" t="s">
        <v>24156</v>
      </c>
      <c r="AW3" s="41" t="s">
        <v>24156</v>
      </c>
      <c r="AX3" s="41" t="s">
        <v>24095</v>
      </c>
      <c r="AY3" s="41" t="s">
        <v>24156</v>
      </c>
      <c r="AZ3" s="41" t="s">
        <v>24156</v>
      </c>
      <c r="BA3" s="42" t="s">
        <v>24095</v>
      </c>
      <c r="BB3" s="21"/>
      <c r="BC3" s="21"/>
      <c r="BD3" s="21"/>
      <c r="BE3" s="21"/>
      <c r="BF3" s="21"/>
      <c r="BG3" s="21"/>
      <c r="BH3" s="21"/>
      <c r="BI3" s="21"/>
      <c r="BJ3" s="21"/>
      <c r="BK3" s="21"/>
      <c r="BL3" s="21"/>
    </row>
    <row r="4" spans="1:64" ht="12">
      <c r="A4" s="33" t="s">
        <v>23981</v>
      </c>
      <c r="B4" s="34"/>
      <c r="C4" s="40" t="s">
        <v>23977</v>
      </c>
      <c r="D4" s="41" t="s">
        <v>23956</v>
      </c>
      <c r="E4" s="41" t="s">
        <v>23948</v>
      </c>
      <c r="F4" s="41" t="s">
        <v>23943</v>
      </c>
      <c r="G4" s="41" t="s">
        <v>23938</v>
      </c>
      <c r="H4" s="41" t="s">
        <v>23935</v>
      </c>
      <c r="I4" s="41" t="s">
        <v>23910</v>
      </c>
      <c r="J4" s="41" t="s">
        <v>23905</v>
      </c>
      <c r="K4" s="41" t="s">
        <v>23900</v>
      </c>
      <c r="L4" s="41" t="s">
        <v>23888</v>
      </c>
      <c r="M4" s="41" t="s">
        <v>23884</v>
      </c>
      <c r="N4" s="41" t="s">
        <v>23878</v>
      </c>
      <c r="O4" s="41" t="s">
        <v>23872</v>
      </c>
      <c r="P4" s="41" t="s">
        <v>16</v>
      </c>
      <c r="Q4" s="41" t="s">
        <v>23858</v>
      </c>
      <c r="R4" s="41" t="s">
        <v>1916</v>
      </c>
      <c r="S4" s="41" t="s">
        <v>23849</v>
      </c>
      <c r="T4" s="41" t="s">
        <v>23843</v>
      </c>
      <c r="U4" s="41" t="s">
        <v>23836</v>
      </c>
      <c r="V4" s="41" t="s">
        <v>23804</v>
      </c>
      <c r="W4" s="41" t="s">
        <v>23794</v>
      </c>
      <c r="X4" s="41" t="s">
        <v>23790</v>
      </c>
      <c r="Y4" s="41" t="s">
        <v>23780</v>
      </c>
      <c r="Z4" s="41" t="s">
        <v>23747</v>
      </c>
      <c r="AA4" s="41" t="s">
        <v>23737</v>
      </c>
      <c r="AB4" s="41" t="s">
        <v>1915</v>
      </c>
      <c r="AC4" s="41" t="s">
        <v>23679</v>
      </c>
      <c r="AD4" s="41" t="s">
        <v>23676</v>
      </c>
      <c r="AE4" s="41" t="s">
        <v>23672</v>
      </c>
      <c r="AF4" s="41" t="s">
        <v>23667</v>
      </c>
      <c r="AG4" s="41" t="s">
        <v>1914</v>
      </c>
      <c r="AH4" s="41" t="s">
        <v>23663</v>
      </c>
      <c r="AI4" s="41" t="s">
        <v>23657</v>
      </c>
      <c r="AJ4" s="41" t="s">
        <v>1913</v>
      </c>
      <c r="AK4" s="41" t="s">
        <v>1912</v>
      </c>
      <c r="AL4" s="41" t="s">
        <v>23647</v>
      </c>
      <c r="AM4" s="41" t="s">
        <v>23637</v>
      </c>
      <c r="AN4" s="41" t="s">
        <v>1911</v>
      </c>
      <c r="AO4" s="41" t="s">
        <v>23624</v>
      </c>
      <c r="AP4" s="41" t="s">
        <v>23619</v>
      </c>
      <c r="AQ4" s="41" t="s">
        <v>23593</v>
      </c>
      <c r="AR4" s="41" t="s">
        <v>23587</v>
      </c>
      <c r="AS4" s="41" t="s">
        <v>1910</v>
      </c>
      <c r="AT4" s="41" t="s">
        <v>1909</v>
      </c>
      <c r="AU4" s="41" t="s">
        <v>23557</v>
      </c>
      <c r="AV4" s="41" t="s">
        <v>23552</v>
      </c>
      <c r="AW4" s="41" t="s">
        <v>1908</v>
      </c>
      <c r="AX4" s="41" t="s">
        <v>23547</v>
      </c>
      <c r="AY4" s="41" t="s">
        <v>1907</v>
      </c>
      <c r="AZ4" s="41" t="s">
        <v>1906</v>
      </c>
      <c r="BA4" s="42" t="s">
        <v>23520</v>
      </c>
      <c r="BB4" s="21"/>
      <c r="BC4" s="21"/>
      <c r="BD4" s="21"/>
      <c r="BE4" s="21"/>
      <c r="BF4" s="21"/>
      <c r="BG4" s="21"/>
      <c r="BH4" s="21"/>
      <c r="BI4" s="21"/>
      <c r="BJ4" s="21"/>
      <c r="BK4" s="21"/>
      <c r="BL4" s="21"/>
    </row>
    <row r="5" spans="1:64" ht="12">
      <c r="A5" s="33"/>
      <c r="B5" s="34"/>
      <c r="C5" s="40"/>
      <c r="D5" s="41" t="s">
        <v>23509</v>
      </c>
      <c r="E5" s="41" t="s">
        <v>23504</v>
      </c>
      <c r="F5" s="41" t="s">
        <v>23506</v>
      </c>
      <c r="G5" s="41" t="s">
        <v>23502</v>
      </c>
      <c r="H5" s="41" t="s">
        <v>23485</v>
      </c>
      <c r="I5" s="41" t="s">
        <v>23480</v>
      </c>
      <c r="J5" s="41" t="s">
        <v>23479</v>
      </c>
      <c r="K5" s="41" t="s">
        <v>23474</v>
      </c>
      <c r="L5" s="41" t="s">
        <v>23432</v>
      </c>
      <c r="M5" s="41" t="s">
        <v>23428</v>
      </c>
      <c r="N5" s="41" t="s">
        <v>23425</v>
      </c>
      <c r="O5" s="41" t="s">
        <v>23423</v>
      </c>
      <c r="P5" s="41" t="s">
        <v>23418</v>
      </c>
      <c r="Q5" s="41" t="s">
        <v>23412</v>
      </c>
      <c r="R5" s="41" t="s">
        <v>23415</v>
      </c>
      <c r="S5" s="41" t="s">
        <v>23410</v>
      </c>
      <c r="T5" s="41" t="s">
        <v>23406</v>
      </c>
      <c r="U5" s="41" t="s">
        <v>23408</v>
      </c>
      <c r="V5" s="41" t="s">
        <v>23404</v>
      </c>
      <c r="W5" s="41" t="s">
        <v>23399</v>
      </c>
      <c r="X5" s="41" t="s">
        <v>23393</v>
      </c>
      <c r="Y5" s="41" t="s">
        <v>23391</v>
      </c>
      <c r="Z5" s="41" t="s">
        <v>23388</v>
      </c>
      <c r="AA5" s="41" t="s">
        <v>23382</v>
      </c>
      <c r="AB5" s="41" t="s">
        <v>23282</v>
      </c>
      <c r="AC5" s="41" t="s">
        <v>23277</v>
      </c>
      <c r="AD5" s="41" t="s">
        <v>23275</v>
      </c>
      <c r="AE5" s="41" t="s">
        <v>23273</v>
      </c>
      <c r="AF5" s="41" t="s">
        <v>23271</v>
      </c>
      <c r="AG5" s="41" t="s">
        <v>23268</v>
      </c>
      <c r="AH5" s="41" t="s">
        <v>23259</v>
      </c>
      <c r="AI5" s="41" t="s">
        <v>23261</v>
      </c>
      <c r="AJ5" s="41" t="s">
        <v>23255</v>
      </c>
      <c r="AK5" s="41" t="s">
        <v>23243</v>
      </c>
      <c r="AL5" s="41" t="s">
        <v>23233</v>
      </c>
      <c r="AM5" s="41" t="s">
        <v>23229</v>
      </c>
      <c r="AN5" s="41" t="s">
        <v>23232</v>
      </c>
      <c r="AO5" s="41" t="s">
        <v>23225</v>
      </c>
      <c r="AP5" s="41" t="s">
        <v>23221</v>
      </c>
      <c r="AQ5" s="41" t="s">
        <v>23222</v>
      </c>
      <c r="AR5" s="41" t="s">
        <v>23189</v>
      </c>
      <c r="AS5" s="41" t="s">
        <v>23188</v>
      </c>
      <c r="AT5" s="41" t="s">
        <v>23184</v>
      </c>
      <c r="AU5" s="41" t="s">
        <v>23181</v>
      </c>
      <c r="AV5" s="41" t="s">
        <v>23178</v>
      </c>
      <c r="AW5" s="41" t="s">
        <v>23173</v>
      </c>
      <c r="AX5" s="41" t="s">
        <v>23175</v>
      </c>
      <c r="AY5" s="41" t="s">
        <v>23170</v>
      </c>
      <c r="AZ5" s="41" t="s">
        <v>23166</v>
      </c>
      <c r="BA5" s="42" t="s">
        <v>23163</v>
      </c>
      <c r="BB5" s="21"/>
      <c r="BC5" s="21"/>
      <c r="BD5" s="21"/>
      <c r="BE5" s="21"/>
      <c r="BF5" s="21"/>
      <c r="BG5" s="21"/>
      <c r="BH5" s="21"/>
      <c r="BI5" s="21"/>
      <c r="BJ5" s="21"/>
      <c r="BK5" s="21"/>
      <c r="BL5" s="21"/>
    </row>
    <row r="6" spans="1:64" ht="12">
      <c r="A6" s="33">
        <v>1.1000000000000001</v>
      </c>
      <c r="B6" s="34">
        <v>2</v>
      </c>
      <c r="C6" s="40" t="s">
        <v>23160</v>
      </c>
      <c r="D6" s="41" t="s">
        <v>24156</v>
      </c>
      <c r="E6" s="41" t="s">
        <v>24156</v>
      </c>
      <c r="F6" s="41" t="s">
        <v>24156</v>
      </c>
      <c r="G6" s="41" t="s">
        <v>24156</v>
      </c>
      <c r="H6" s="41" t="s">
        <v>24156</v>
      </c>
      <c r="I6" s="41" t="s">
        <v>24157</v>
      </c>
      <c r="J6" s="41" t="s">
        <v>24157</v>
      </c>
      <c r="K6" s="41" t="s">
        <v>24156</v>
      </c>
      <c r="L6" s="41" t="s">
        <v>24156</v>
      </c>
      <c r="M6" s="41" t="s">
        <v>24156</v>
      </c>
      <c r="N6" s="41" t="s">
        <v>24095</v>
      </c>
      <c r="O6" s="41" t="s">
        <v>24156</v>
      </c>
      <c r="P6" s="41" t="s">
        <v>24095</v>
      </c>
      <c r="Q6" s="41" t="s">
        <v>24156</v>
      </c>
      <c r="R6" s="41" t="s">
        <v>24156</v>
      </c>
      <c r="S6" s="41" t="s">
        <v>24156</v>
      </c>
      <c r="T6" s="41" t="s">
        <v>24095</v>
      </c>
      <c r="U6" s="41" t="s">
        <v>24156</v>
      </c>
      <c r="V6" s="41" t="s">
        <v>24156</v>
      </c>
      <c r="W6" s="41" t="s">
        <v>24158</v>
      </c>
      <c r="X6" s="41" t="s">
        <v>24095</v>
      </c>
      <c r="Y6" s="41" t="s">
        <v>24095</v>
      </c>
      <c r="Z6" s="41" t="s">
        <v>24156</v>
      </c>
      <c r="AA6" s="41" t="s">
        <v>24095</v>
      </c>
      <c r="AB6" s="41" t="s">
        <v>24156</v>
      </c>
      <c r="AC6" s="41" t="s">
        <v>24095</v>
      </c>
      <c r="AD6" s="41" t="s">
        <v>24156</v>
      </c>
      <c r="AE6" s="41" t="s">
        <v>24156</v>
      </c>
      <c r="AF6" s="41" t="s">
        <v>24057</v>
      </c>
      <c r="AG6" s="41" t="s">
        <v>24156</v>
      </c>
      <c r="AH6" s="41" t="s">
        <v>24156</v>
      </c>
      <c r="AI6" s="41" t="s">
        <v>24095</v>
      </c>
      <c r="AJ6" s="41" t="s">
        <v>24095</v>
      </c>
      <c r="AK6" s="41" t="s">
        <v>24156</v>
      </c>
      <c r="AL6" s="41" t="s">
        <v>24095</v>
      </c>
      <c r="AM6" s="41" t="s">
        <v>24095</v>
      </c>
      <c r="AN6" s="41" t="s">
        <v>24095</v>
      </c>
      <c r="AO6" s="41" t="s">
        <v>24156</v>
      </c>
      <c r="AP6" s="41" t="s">
        <v>24156</v>
      </c>
      <c r="AQ6" s="41" t="s">
        <v>24095</v>
      </c>
      <c r="AR6" s="41" t="s">
        <v>24156</v>
      </c>
      <c r="AS6" s="41" t="s">
        <v>24095</v>
      </c>
      <c r="AT6" s="41" t="s">
        <v>24158</v>
      </c>
      <c r="AU6" s="41" t="s">
        <v>24156</v>
      </c>
      <c r="AV6" s="41" t="s">
        <v>24156</v>
      </c>
      <c r="AW6" s="41" t="s">
        <v>24095</v>
      </c>
      <c r="AX6" s="41" t="s">
        <v>24156</v>
      </c>
      <c r="AY6" s="41" t="s">
        <v>24156</v>
      </c>
      <c r="AZ6" s="41" t="s">
        <v>24156</v>
      </c>
      <c r="BA6" s="42" t="s">
        <v>24158</v>
      </c>
      <c r="BB6" s="21"/>
      <c r="BC6" s="21"/>
      <c r="BD6" s="21"/>
      <c r="BE6" s="21"/>
      <c r="BF6" s="21"/>
      <c r="BG6" s="21"/>
      <c r="BH6" s="21"/>
      <c r="BI6" s="21"/>
      <c r="BJ6" s="21"/>
      <c r="BK6" s="21"/>
      <c r="BL6" s="21"/>
    </row>
    <row r="7" spans="1:64" ht="12">
      <c r="A7" s="33" t="s">
        <v>23981</v>
      </c>
      <c r="B7" s="34"/>
      <c r="C7" s="40" t="s">
        <v>22814</v>
      </c>
      <c r="D7" s="41" t="s">
        <v>22812</v>
      </c>
      <c r="E7" s="41" t="s">
        <v>1905</v>
      </c>
      <c r="F7" s="41" t="s">
        <v>22799</v>
      </c>
      <c r="G7" s="41" t="s">
        <v>1904</v>
      </c>
      <c r="H7" s="41" t="s">
        <v>22779</v>
      </c>
      <c r="I7" s="41" t="s">
        <v>22751</v>
      </c>
      <c r="J7" s="41" t="s">
        <v>22744</v>
      </c>
      <c r="K7" s="41" t="s">
        <v>22740</v>
      </c>
      <c r="L7" s="41" t="s">
        <v>22698</v>
      </c>
      <c r="M7" s="41" t="s">
        <v>22690</v>
      </c>
      <c r="N7" s="41" t="s">
        <v>22687</v>
      </c>
      <c r="O7" s="41" t="s">
        <v>22684</v>
      </c>
      <c r="P7" s="41" t="s">
        <v>1902</v>
      </c>
      <c r="Q7" s="41" t="s">
        <v>22673</v>
      </c>
      <c r="R7" s="41" t="s">
        <v>22666</v>
      </c>
      <c r="S7" s="41" t="s">
        <v>22658</v>
      </c>
      <c r="T7" s="41" t="s">
        <v>1903</v>
      </c>
      <c r="U7" s="41" t="s">
        <v>22557</v>
      </c>
      <c r="V7" s="41" t="s">
        <v>22552</v>
      </c>
      <c r="W7" s="41" t="s">
        <v>22545</v>
      </c>
      <c r="X7" s="41" t="s">
        <v>22462</v>
      </c>
      <c r="Y7" s="41" t="s">
        <v>1900</v>
      </c>
      <c r="Z7" s="41" t="s">
        <v>22457</v>
      </c>
      <c r="AA7" s="41" t="s">
        <v>22426</v>
      </c>
      <c r="AB7" s="41" t="s">
        <v>22424</v>
      </c>
      <c r="AC7" s="41" t="s">
        <v>22423</v>
      </c>
      <c r="AD7" s="41" t="s">
        <v>22420</v>
      </c>
      <c r="AE7" s="41" t="s">
        <v>22375</v>
      </c>
      <c r="AF7" s="41" t="s">
        <v>22366</v>
      </c>
      <c r="AG7" s="41" t="s">
        <v>22329</v>
      </c>
      <c r="AH7" s="41" t="s">
        <v>22323</v>
      </c>
      <c r="AI7" s="41" t="s">
        <v>22320</v>
      </c>
      <c r="AJ7" s="41" t="s">
        <v>22318</v>
      </c>
      <c r="AK7" s="41" t="s">
        <v>22316</v>
      </c>
      <c r="AL7" s="41" t="s">
        <v>22314</v>
      </c>
      <c r="AM7" s="41" t="s">
        <v>1901</v>
      </c>
      <c r="AN7" s="41" t="s">
        <v>22311</v>
      </c>
      <c r="AO7" s="41" t="s">
        <v>22305</v>
      </c>
      <c r="AP7" s="41" t="s">
        <v>22308</v>
      </c>
      <c r="AQ7" s="41" t="s">
        <v>1899</v>
      </c>
      <c r="AR7" s="41" t="s">
        <v>22271</v>
      </c>
      <c r="AS7" s="41" t="s">
        <v>22270</v>
      </c>
      <c r="AT7" s="41" t="s">
        <v>22261</v>
      </c>
      <c r="AU7" s="41" t="s">
        <v>22264</v>
      </c>
      <c r="AV7" s="41" t="s">
        <v>22257</v>
      </c>
      <c r="AW7" s="41" t="s">
        <v>1898</v>
      </c>
      <c r="AX7" s="41" t="s">
        <v>22255</v>
      </c>
      <c r="AY7" s="41" t="s">
        <v>22251</v>
      </c>
      <c r="AZ7" s="41" t="s">
        <v>1897</v>
      </c>
      <c r="BA7" s="42" t="s">
        <v>22250</v>
      </c>
      <c r="BB7" s="21"/>
      <c r="BC7" s="21"/>
      <c r="BD7" s="21"/>
      <c r="BE7" s="21"/>
      <c r="BF7" s="21"/>
      <c r="BG7" s="21"/>
      <c r="BH7" s="21"/>
      <c r="BI7" s="21"/>
      <c r="BJ7" s="21"/>
      <c r="BK7" s="21"/>
      <c r="BL7" s="21"/>
    </row>
    <row r="8" spans="1:64" ht="12">
      <c r="A8" s="33"/>
      <c r="B8" s="34"/>
      <c r="C8" s="40"/>
      <c r="D8" s="41" t="s">
        <v>22245</v>
      </c>
      <c r="E8" s="41" t="s">
        <v>22247</v>
      </c>
      <c r="F8" s="41" t="s">
        <v>22241</v>
      </c>
      <c r="G8" s="41" t="s">
        <v>22172</v>
      </c>
      <c r="H8" s="41" t="s">
        <v>22170</v>
      </c>
      <c r="I8" s="41" t="s">
        <v>22168</v>
      </c>
      <c r="J8" s="41" t="s">
        <v>22162</v>
      </c>
      <c r="K8" s="41" t="s">
        <v>22163</v>
      </c>
      <c r="L8" s="41" t="s">
        <v>22164</v>
      </c>
      <c r="M8" s="41" t="s">
        <v>22165</v>
      </c>
      <c r="N8" s="41" t="s">
        <v>22156</v>
      </c>
      <c r="O8" s="41" t="s">
        <v>22158</v>
      </c>
      <c r="P8" s="41" t="s">
        <v>22159</v>
      </c>
      <c r="Q8" s="41" t="s">
        <v>22155</v>
      </c>
      <c r="R8" s="41" t="s">
        <v>22153</v>
      </c>
      <c r="S8" s="41" t="s">
        <v>22056</v>
      </c>
      <c r="T8" s="41" t="s">
        <v>22057</v>
      </c>
      <c r="U8" s="41" t="s">
        <v>22051</v>
      </c>
      <c r="V8" s="41" t="s">
        <v>22049</v>
      </c>
      <c r="W8" s="41" t="s">
        <v>22050</v>
      </c>
      <c r="X8" s="41" t="s">
        <v>22044</v>
      </c>
      <c r="Y8" s="41" t="s">
        <v>22041</v>
      </c>
      <c r="Z8" s="41" t="s">
        <v>22043</v>
      </c>
      <c r="AA8" s="41" t="s">
        <v>22039</v>
      </c>
      <c r="AB8" s="41" t="s">
        <v>22032</v>
      </c>
      <c r="AC8" s="41" t="s">
        <v>22034</v>
      </c>
      <c r="AD8" s="41" t="s">
        <v>22031</v>
      </c>
      <c r="AE8" s="41" t="s">
        <v>22029</v>
      </c>
      <c r="AF8" s="41" t="s">
        <v>22025</v>
      </c>
      <c r="AG8" s="41" t="s">
        <v>22027</v>
      </c>
      <c r="AH8" s="41" t="s">
        <v>22021</v>
      </c>
      <c r="AI8" s="41" t="s">
        <v>22016</v>
      </c>
      <c r="AJ8" s="41" t="s">
        <v>22019</v>
      </c>
      <c r="AK8" s="41" t="s">
        <v>22004</v>
      </c>
      <c r="AL8" s="41" t="s">
        <v>21998</v>
      </c>
      <c r="AM8" s="41" t="s">
        <v>21994</v>
      </c>
      <c r="AN8" s="41" t="s">
        <v>21995</v>
      </c>
      <c r="AO8" s="41" t="s">
        <v>21996</v>
      </c>
      <c r="AP8" s="41" t="s">
        <v>21993</v>
      </c>
      <c r="AQ8" s="41" t="s">
        <v>21919</v>
      </c>
      <c r="AR8" s="41" t="s">
        <v>21911</v>
      </c>
      <c r="AS8" s="41" t="s">
        <v>21864</v>
      </c>
      <c r="AT8" s="41" t="s">
        <v>21866</v>
      </c>
      <c r="AU8" s="41" t="s">
        <v>21860</v>
      </c>
      <c r="AV8" s="41" t="s">
        <v>21855</v>
      </c>
      <c r="AW8" s="41" t="s">
        <v>21851</v>
      </c>
      <c r="AX8" s="41" t="s">
        <v>21852</v>
      </c>
      <c r="AY8" s="41" t="s">
        <v>21854</v>
      </c>
      <c r="AZ8" s="41" t="s">
        <v>21843</v>
      </c>
      <c r="BA8" s="42" t="s">
        <v>23582</v>
      </c>
      <c r="BB8" s="21"/>
      <c r="BC8" s="21"/>
      <c r="BD8" s="21"/>
      <c r="BE8" s="21"/>
      <c r="BF8" s="21"/>
      <c r="BG8" s="21"/>
      <c r="BH8" s="21"/>
      <c r="BI8" s="21"/>
      <c r="BJ8" s="21"/>
      <c r="BK8" s="21"/>
      <c r="BL8" s="21"/>
    </row>
    <row r="9" spans="1:64" ht="12">
      <c r="A9" s="33">
        <v>1.1000000000000001</v>
      </c>
      <c r="B9" s="34">
        <v>3</v>
      </c>
      <c r="C9" s="40" t="s">
        <v>21840</v>
      </c>
      <c r="D9" s="41" t="s">
        <v>24158</v>
      </c>
      <c r="E9" s="41" t="s">
        <v>24158</v>
      </c>
      <c r="F9" s="41" t="s">
        <v>24095</v>
      </c>
      <c r="G9" s="41" t="s">
        <v>24158</v>
      </c>
      <c r="H9" s="41" t="s">
        <v>24158</v>
      </c>
      <c r="I9" s="41" t="s">
        <v>24013</v>
      </c>
      <c r="J9" s="41" t="s">
        <v>24156</v>
      </c>
      <c r="K9" s="41" t="s">
        <v>24095</v>
      </c>
      <c r="L9" s="41" t="s">
        <v>24158</v>
      </c>
      <c r="M9" s="41" t="s">
        <v>24158</v>
      </c>
      <c r="N9" s="41" t="s">
        <v>24156</v>
      </c>
      <c r="O9" s="41" t="s">
        <v>24095</v>
      </c>
      <c r="P9" s="41" t="s">
        <v>24095</v>
      </c>
      <c r="Q9" s="41" t="s">
        <v>24158</v>
      </c>
      <c r="R9" s="41" t="s">
        <v>24156</v>
      </c>
      <c r="S9" s="41" t="s">
        <v>24156</v>
      </c>
      <c r="T9" s="41" t="s">
        <v>24095</v>
      </c>
      <c r="U9" s="41" t="s">
        <v>24158</v>
      </c>
      <c r="V9" s="41" t="s">
        <v>24095</v>
      </c>
      <c r="W9" s="41" t="s">
        <v>24095</v>
      </c>
      <c r="X9" s="41" t="s">
        <v>24156</v>
      </c>
      <c r="Y9" s="41" t="s">
        <v>24158</v>
      </c>
      <c r="Z9" s="41" t="s">
        <v>24158</v>
      </c>
      <c r="AA9" s="41" t="s">
        <v>24156</v>
      </c>
      <c r="AB9" s="41" t="s">
        <v>24158</v>
      </c>
      <c r="AC9" s="41" t="s">
        <v>24158</v>
      </c>
      <c r="AD9" s="41" t="s">
        <v>24158</v>
      </c>
      <c r="AE9" s="41" t="s">
        <v>24095</v>
      </c>
      <c r="AF9" s="41" t="s">
        <v>24158</v>
      </c>
      <c r="AG9" s="41" t="s">
        <v>24095</v>
      </c>
      <c r="AH9" s="41" t="s">
        <v>24156</v>
      </c>
      <c r="AI9" s="41" t="s">
        <v>24158</v>
      </c>
      <c r="AJ9" s="41" t="s">
        <v>24158</v>
      </c>
      <c r="AK9" s="41" t="s">
        <v>24095</v>
      </c>
      <c r="AL9" s="41" t="s">
        <v>24158</v>
      </c>
      <c r="AM9" s="41" t="s">
        <v>24158</v>
      </c>
      <c r="AN9" s="41" t="s">
        <v>24158</v>
      </c>
      <c r="AO9" s="41" t="s">
        <v>24095</v>
      </c>
      <c r="AP9" s="41" t="s">
        <v>24095</v>
      </c>
      <c r="AQ9" s="41" t="s">
        <v>24158</v>
      </c>
      <c r="AR9" s="41" t="s">
        <v>24095</v>
      </c>
      <c r="AS9" s="41" t="s">
        <v>24095</v>
      </c>
      <c r="AT9" s="41" t="s">
        <v>24158</v>
      </c>
      <c r="AU9" s="41" t="s">
        <v>24095</v>
      </c>
      <c r="AV9" s="41" t="s">
        <v>24158</v>
      </c>
      <c r="AW9" s="41" t="s">
        <v>24095</v>
      </c>
      <c r="AX9" s="41" t="s">
        <v>24095</v>
      </c>
      <c r="AY9" s="41" t="s">
        <v>24158</v>
      </c>
      <c r="AZ9" s="41" t="s">
        <v>24156</v>
      </c>
      <c r="BA9" s="42" t="s">
        <v>24158</v>
      </c>
      <c r="BB9" s="21"/>
      <c r="BC9" s="21"/>
      <c r="BD9" s="21"/>
      <c r="BE9" s="21"/>
      <c r="BF9" s="21"/>
      <c r="BG9" s="21"/>
      <c r="BH9" s="21"/>
      <c r="BI9" s="21"/>
      <c r="BJ9" s="21"/>
      <c r="BK9" s="21"/>
      <c r="BL9" s="21"/>
    </row>
    <row r="10" spans="1:64" ht="12">
      <c r="A10" s="33" t="s">
        <v>23981</v>
      </c>
      <c r="B10" s="34"/>
      <c r="C10" s="40" t="s">
        <v>21664</v>
      </c>
      <c r="D10" s="41" t="s">
        <v>21656</v>
      </c>
      <c r="E10" s="41" t="s">
        <v>21658</v>
      </c>
      <c r="F10" s="41" t="s">
        <v>21653</v>
      </c>
      <c r="G10" s="41" t="s">
        <v>21651</v>
      </c>
      <c r="H10" s="41" t="s">
        <v>21575</v>
      </c>
      <c r="I10" s="41" t="s">
        <v>21568</v>
      </c>
      <c r="J10" s="41" t="s">
        <v>21566</v>
      </c>
      <c r="K10" s="41" t="s">
        <v>21563</v>
      </c>
      <c r="L10" s="41" t="s">
        <v>1896</v>
      </c>
      <c r="M10" s="41" t="s">
        <v>21516</v>
      </c>
      <c r="N10" s="41" t="s">
        <v>21509</v>
      </c>
      <c r="O10" s="41" t="s">
        <v>21501</v>
      </c>
      <c r="P10" s="41" t="s">
        <v>21498</v>
      </c>
      <c r="Q10" s="41" t="s">
        <v>21495</v>
      </c>
      <c r="R10" s="41" t="s">
        <v>1895</v>
      </c>
      <c r="S10" s="41" t="s">
        <v>21480</v>
      </c>
      <c r="T10" s="41" t="s">
        <v>21479</v>
      </c>
      <c r="U10" s="41" t="s">
        <v>21476</v>
      </c>
      <c r="V10" s="41" t="s">
        <v>21449</v>
      </c>
      <c r="W10" s="41" t="s">
        <v>1894</v>
      </c>
      <c r="X10" s="41" t="s">
        <v>21431</v>
      </c>
      <c r="Y10" s="41" t="s">
        <v>21428</v>
      </c>
      <c r="Z10" s="41" t="s">
        <v>21430</v>
      </c>
      <c r="AA10" s="41" t="s">
        <v>21423</v>
      </c>
      <c r="AB10" s="41" t="s">
        <v>1892</v>
      </c>
      <c r="AC10" s="41" t="s">
        <v>21420</v>
      </c>
      <c r="AD10" s="41" t="s">
        <v>21421</v>
      </c>
      <c r="AE10" s="41" t="s">
        <v>21411</v>
      </c>
      <c r="AF10" s="41" t="s">
        <v>21415</v>
      </c>
      <c r="AG10" s="41" t="s">
        <v>21409</v>
      </c>
      <c r="AH10" s="41" t="s">
        <v>21383</v>
      </c>
      <c r="AI10" s="41" t="s">
        <v>21371</v>
      </c>
      <c r="AJ10" s="41" t="s">
        <v>21373</v>
      </c>
      <c r="AK10" s="41" t="s">
        <v>21364</v>
      </c>
      <c r="AL10" s="41" t="s">
        <v>21367</v>
      </c>
      <c r="AM10" s="41" t="s">
        <v>21358</v>
      </c>
      <c r="AN10" s="41" t="s">
        <v>1893</v>
      </c>
      <c r="AO10" s="41" t="s">
        <v>21350</v>
      </c>
      <c r="AP10" s="41" t="s">
        <v>21347</v>
      </c>
      <c r="AQ10" s="41" t="s">
        <v>21348</v>
      </c>
      <c r="AR10" s="41" t="s">
        <v>21346</v>
      </c>
      <c r="AS10" s="41" t="s">
        <v>1889</v>
      </c>
      <c r="AT10" s="41" t="s">
        <v>1890</v>
      </c>
      <c r="AU10" s="41" t="s">
        <v>21339</v>
      </c>
      <c r="AV10" s="41" t="s">
        <v>21341</v>
      </c>
      <c r="AW10" s="41" t="s">
        <v>1891</v>
      </c>
      <c r="AX10" s="41" t="s">
        <v>21335</v>
      </c>
      <c r="AY10" s="41" t="s">
        <v>21337</v>
      </c>
      <c r="AZ10" s="41" t="s">
        <v>1887</v>
      </c>
      <c r="BA10" s="42" t="s">
        <v>21330</v>
      </c>
      <c r="BB10" s="21"/>
      <c r="BC10" s="21"/>
      <c r="BD10" s="21"/>
      <c r="BE10" s="21"/>
      <c r="BF10" s="21"/>
      <c r="BG10" s="21"/>
      <c r="BH10" s="21"/>
      <c r="BI10" s="21"/>
      <c r="BJ10" s="21"/>
      <c r="BK10" s="21"/>
      <c r="BL10" s="21"/>
    </row>
    <row r="11" spans="1:64" ht="12">
      <c r="A11" s="33"/>
      <c r="B11" s="34"/>
      <c r="C11" s="40"/>
      <c r="D11" s="41" t="s">
        <v>21328</v>
      </c>
      <c r="E11" s="41" t="s">
        <v>21319</v>
      </c>
      <c r="F11" s="41" t="s">
        <v>21321</v>
      </c>
      <c r="G11" s="41" t="s">
        <v>21323</v>
      </c>
      <c r="H11" s="41" t="s">
        <v>21311</v>
      </c>
      <c r="I11" s="41" t="s">
        <v>21312</v>
      </c>
      <c r="J11" s="41" t="s">
        <v>21313</v>
      </c>
      <c r="K11" s="41" t="s">
        <v>21314</v>
      </c>
      <c r="L11" s="41" t="s">
        <v>21315</v>
      </c>
      <c r="M11" s="41" t="s">
        <v>21316</v>
      </c>
      <c r="N11" s="41" t="s">
        <v>21307</v>
      </c>
      <c r="O11" s="41" t="s">
        <v>21305</v>
      </c>
      <c r="P11" s="41" t="s">
        <v>21301</v>
      </c>
      <c r="Q11" s="41" t="s">
        <v>21302</v>
      </c>
      <c r="R11" s="41" t="s">
        <v>21261</v>
      </c>
      <c r="S11" s="41" t="s">
        <v>21263</v>
      </c>
      <c r="T11" s="41" t="s">
        <v>21256</v>
      </c>
      <c r="U11" s="41" t="s">
        <v>21253</v>
      </c>
      <c r="V11" s="41" t="s">
        <v>21255</v>
      </c>
      <c r="W11" s="41" t="s">
        <v>21252</v>
      </c>
      <c r="X11" s="41" t="s">
        <v>21242</v>
      </c>
      <c r="Y11" s="41" t="s">
        <v>23324</v>
      </c>
      <c r="Z11" s="41" t="s">
        <v>21236</v>
      </c>
      <c r="AA11" s="41" t="s">
        <v>21239</v>
      </c>
      <c r="AB11" s="41" t="s">
        <v>21241</v>
      </c>
      <c r="AC11" s="41" t="s">
        <v>21232</v>
      </c>
      <c r="AD11" s="41" t="s">
        <v>23582</v>
      </c>
      <c r="AE11" s="41" t="s">
        <v>21235</v>
      </c>
      <c r="AF11" s="41" t="s">
        <v>21227</v>
      </c>
      <c r="AG11" s="41" t="s">
        <v>21224</v>
      </c>
      <c r="AH11" s="41" t="s">
        <v>21225</v>
      </c>
      <c r="AI11" s="41" t="s">
        <v>21218</v>
      </c>
      <c r="AJ11" s="41" t="s">
        <v>21221</v>
      </c>
      <c r="AK11" s="41" t="s">
        <v>21216</v>
      </c>
      <c r="AL11" s="41" t="s">
        <v>21173</v>
      </c>
      <c r="AM11" s="41" t="s">
        <v>21168</v>
      </c>
      <c r="AN11" s="41" t="s">
        <v>21165</v>
      </c>
      <c r="AO11" s="41" t="s">
        <v>21111</v>
      </c>
      <c r="AP11" s="41" t="s">
        <v>21105</v>
      </c>
      <c r="AQ11" s="41" t="s">
        <v>21107</v>
      </c>
      <c r="AR11" s="41" t="s">
        <v>21102</v>
      </c>
      <c r="AS11" s="41" t="s">
        <v>21103</v>
      </c>
      <c r="AT11" s="41" t="s">
        <v>21099</v>
      </c>
      <c r="AU11" s="41" t="s">
        <v>21094</v>
      </c>
      <c r="AV11" s="41" t="s">
        <v>21087</v>
      </c>
      <c r="AW11" s="41" t="s">
        <v>21089</v>
      </c>
      <c r="AX11" s="41" t="s">
        <v>21060</v>
      </c>
      <c r="AY11" s="41" t="s">
        <v>23582</v>
      </c>
      <c r="AZ11" s="41" t="s">
        <v>21057</v>
      </c>
      <c r="BA11" s="42" t="s">
        <v>23582</v>
      </c>
      <c r="BB11" s="21"/>
      <c r="BC11" s="21"/>
      <c r="BD11" s="21"/>
      <c r="BE11" s="21"/>
      <c r="BF11" s="21"/>
      <c r="BG11" s="21"/>
      <c r="BH11" s="21"/>
      <c r="BI11" s="21"/>
      <c r="BJ11" s="21"/>
      <c r="BK11" s="21"/>
      <c r="BL11" s="21"/>
    </row>
    <row r="12" spans="1:64" ht="12">
      <c r="A12" s="33">
        <v>1.1000000000000001</v>
      </c>
      <c r="B12" s="34">
        <v>4</v>
      </c>
      <c r="C12" s="40" t="s">
        <v>21055</v>
      </c>
      <c r="D12" s="41" t="s">
        <v>24095</v>
      </c>
      <c r="E12" s="41" t="s">
        <v>24156</v>
      </c>
      <c r="F12" s="41" t="s">
        <v>24095</v>
      </c>
      <c r="G12" s="41" t="s">
        <v>24095</v>
      </c>
      <c r="H12" s="41" t="s">
        <v>24095</v>
      </c>
      <c r="I12" s="41" t="s">
        <v>24057</v>
      </c>
      <c r="J12" s="41" t="s">
        <v>24156</v>
      </c>
      <c r="K12" s="41" t="s">
        <v>24156</v>
      </c>
      <c r="L12" s="41" t="s">
        <v>24095</v>
      </c>
      <c r="M12" s="41" t="s">
        <v>24095</v>
      </c>
      <c r="N12" s="41" t="s">
        <v>24156</v>
      </c>
      <c r="O12" s="41" t="s">
        <v>24095</v>
      </c>
      <c r="P12" s="41" t="s">
        <v>24156</v>
      </c>
      <c r="Q12" s="41" t="s">
        <v>24095</v>
      </c>
      <c r="R12" s="41" t="s">
        <v>24156</v>
      </c>
      <c r="S12" s="41" t="s">
        <v>24095</v>
      </c>
      <c r="T12" s="41" t="s">
        <v>24156</v>
      </c>
      <c r="U12" s="41" t="s">
        <v>24095</v>
      </c>
      <c r="V12" s="41" t="s">
        <v>24095</v>
      </c>
      <c r="W12" s="41" t="s">
        <v>24095</v>
      </c>
      <c r="X12" s="41" t="s">
        <v>24156</v>
      </c>
      <c r="Y12" s="41" t="s">
        <v>24156</v>
      </c>
      <c r="Z12" s="41" t="s">
        <v>24156</v>
      </c>
      <c r="AA12" s="41" t="s">
        <v>24156</v>
      </c>
      <c r="AB12" s="41" t="s">
        <v>24095</v>
      </c>
      <c r="AC12" s="41" t="s">
        <v>24095</v>
      </c>
      <c r="AD12" s="41" t="s">
        <v>24156</v>
      </c>
      <c r="AE12" s="41" t="s">
        <v>24095</v>
      </c>
      <c r="AF12" s="41" t="s">
        <v>24057</v>
      </c>
      <c r="AG12" s="41" t="s">
        <v>24095</v>
      </c>
      <c r="AH12" s="41" t="s">
        <v>24095</v>
      </c>
      <c r="AI12" s="41" t="s">
        <v>24156</v>
      </c>
      <c r="AJ12" s="41" t="s">
        <v>24095</v>
      </c>
      <c r="AK12" s="41" t="s">
        <v>24095</v>
      </c>
      <c r="AL12" s="41" t="s">
        <v>24095</v>
      </c>
      <c r="AM12" s="41" t="s">
        <v>24095</v>
      </c>
      <c r="AN12" s="41" t="s">
        <v>24156</v>
      </c>
      <c r="AO12" s="41" t="s">
        <v>24156</v>
      </c>
      <c r="AP12" s="41" t="s">
        <v>24156</v>
      </c>
      <c r="AQ12" s="41" t="s">
        <v>24095</v>
      </c>
      <c r="AR12" s="41" t="s">
        <v>24156</v>
      </c>
      <c r="AS12" s="41" t="s">
        <v>24095</v>
      </c>
      <c r="AT12" s="41" t="s">
        <v>24095</v>
      </c>
      <c r="AU12" s="41" t="s">
        <v>24156</v>
      </c>
      <c r="AV12" s="41" t="s">
        <v>24156</v>
      </c>
      <c r="AW12" s="41" t="s">
        <v>24095</v>
      </c>
      <c r="AX12" s="41" t="s">
        <v>24095</v>
      </c>
      <c r="AY12" s="41" t="s">
        <v>24095</v>
      </c>
      <c r="AZ12" s="41" t="s">
        <v>24095</v>
      </c>
      <c r="BA12" s="42" t="s">
        <v>24095</v>
      </c>
      <c r="BB12" s="21"/>
      <c r="BC12" s="21"/>
      <c r="BD12" s="21"/>
      <c r="BE12" s="21"/>
      <c r="BF12" s="21"/>
      <c r="BG12" s="21"/>
      <c r="BH12" s="21"/>
      <c r="BI12" s="21"/>
      <c r="BJ12" s="21"/>
      <c r="BK12" s="21"/>
      <c r="BL12" s="21"/>
    </row>
    <row r="13" spans="1:64" ht="12">
      <c r="A13" s="33" t="s">
        <v>23981</v>
      </c>
      <c r="B13" s="34"/>
      <c r="C13" s="40" t="s">
        <v>20829</v>
      </c>
      <c r="D13" s="41" t="s">
        <v>20818</v>
      </c>
      <c r="E13" s="41" t="s">
        <v>20817</v>
      </c>
      <c r="F13" s="41" t="s">
        <v>20815</v>
      </c>
      <c r="G13" s="41" t="s">
        <v>20811</v>
      </c>
      <c r="H13" s="41" t="s">
        <v>20805</v>
      </c>
      <c r="I13" s="41" t="s">
        <v>20806</v>
      </c>
      <c r="J13" s="41" t="s">
        <v>20802</v>
      </c>
      <c r="K13" s="41" t="s">
        <v>1888</v>
      </c>
      <c r="L13" s="41" t="s">
        <v>20801</v>
      </c>
      <c r="M13" s="41" t="s">
        <v>20796</v>
      </c>
      <c r="N13" s="41" t="s">
        <v>20794</v>
      </c>
      <c r="O13" s="41" t="s">
        <v>20784</v>
      </c>
      <c r="P13" s="41" t="s">
        <v>1886</v>
      </c>
      <c r="Q13" s="41" t="s">
        <v>1885</v>
      </c>
      <c r="R13" s="41" t="s">
        <v>20750</v>
      </c>
      <c r="S13" s="41" t="s">
        <v>20723</v>
      </c>
      <c r="T13" s="41" t="s">
        <v>20715</v>
      </c>
      <c r="U13" s="41" t="s">
        <v>20680</v>
      </c>
      <c r="V13" s="41" t="s">
        <v>20674</v>
      </c>
      <c r="W13" s="41" t="s">
        <v>20671</v>
      </c>
      <c r="X13" s="41" t="s">
        <v>20629</v>
      </c>
      <c r="Y13" s="41" t="s">
        <v>20592</v>
      </c>
      <c r="Z13" s="41" t="s">
        <v>20586</v>
      </c>
      <c r="AA13" s="41" t="s">
        <v>20582</v>
      </c>
      <c r="AB13" s="41" t="s">
        <v>20580</v>
      </c>
      <c r="AC13" s="41" t="s">
        <v>20575</v>
      </c>
      <c r="AD13" s="41" t="s">
        <v>20573</v>
      </c>
      <c r="AE13" s="41" t="s">
        <v>20567</v>
      </c>
      <c r="AF13" s="41" t="s">
        <v>20558</v>
      </c>
      <c r="AG13" s="41" t="s">
        <v>20561</v>
      </c>
      <c r="AH13" s="41" t="s">
        <v>20555</v>
      </c>
      <c r="AI13" s="41" t="s">
        <v>20554</v>
      </c>
      <c r="AJ13" s="41" t="s">
        <v>20553</v>
      </c>
      <c r="AK13" s="41" t="s">
        <v>20551</v>
      </c>
      <c r="AL13" s="41" t="s">
        <v>20549</v>
      </c>
      <c r="AM13" s="41" t="s">
        <v>20547</v>
      </c>
      <c r="AN13" s="41" t="s">
        <v>20545</v>
      </c>
      <c r="AO13" s="41" t="s">
        <v>20541</v>
      </c>
      <c r="AP13" s="41" t="s">
        <v>20542</v>
      </c>
      <c r="AQ13" s="41" t="s">
        <v>20429</v>
      </c>
      <c r="AR13" s="41" t="s">
        <v>20424</v>
      </c>
      <c r="AS13" s="41" t="s">
        <v>1883</v>
      </c>
      <c r="AT13" s="41" t="s">
        <v>20423</v>
      </c>
      <c r="AU13" s="41" t="s">
        <v>1884</v>
      </c>
      <c r="AV13" s="41" t="s">
        <v>20420</v>
      </c>
      <c r="AW13" s="41" t="s">
        <v>20418</v>
      </c>
      <c r="AX13" s="41" t="s">
        <v>20415</v>
      </c>
      <c r="AY13" s="41" t="s">
        <v>20411</v>
      </c>
      <c r="AZ13" s="41" t="s">
        <v>20413</v>
      </c>
      <c r="BA13" s="42" t="s">
        <v>20405</v>
      </c>
      <c r="BB13" s="21"/>
      <c r="BC13" s="21"/>
      <c r="BD13" s="21"/>
      <c r="BE13" s="21"/>
      <c r="BF13" s="21"/>
      <c r="BG13" s="21"/>
      <c r="BH13" s="21"/>
      <c r="BI13" s="21"/>
      <c r="BJ13" s="21"/>
      <c r="BK13" s="21"/>
      <c r="BL13" s="21"/>
    </row>
    <row r="14" spans="1:64" ht="12">
      <c r="A14" s="33"/>
      <c r="B14" s="34"/>
      <c r="C14" s="40"/>
      <c r="D14" s="41" t="s">
        <v>20402</v>
      </c>
      <c r="E14" s="41" t="s">
        <v>20399</v>
      </c>
      <c r="F14" s="41" t="s">
        <v>20394</v>
      </c>
      <c r="G14" s="41" t="s">
        <v>20396</v>
      </c>
      <c r="H14" s="41" t="s">
        <v>20390</v>
      </c>
      <c r="I14" s="41" t="s">
        <v>20392</v>
      </c>
      <c r="J14" s="41" t="s">
        <v>20385</v>
      </c>
      <c r="K14" s="41" t="s">
        <v>20387</v>
      </c>
      <c r="L14" s="41" t="s">
        <v>20380</v>
      </c>
      <c r="M14" s="41" t="s">
        <v>20382</v>
      </c>
      <c r="N14" s="41" t="s">
        <v>20372</v>
      </c>
      <c r="O14" s="41" t="s">
        <v>20367</v>
      </c>
      <c r="P14" s="41" t="s">
        <v>20366</v>
      </c>
      <c r="Q14" s="41" t="s">
        <v>20274</v>
      </c>
      <c r="R14" s="41" t="s">
        <v>20263</v>
      </c>
      <c r="S14" s="41" t="s">
        <v>20265</v>
      </c>
      <c r="T14" s="41" t="s">
        <v>20267</v>
      </c>
      <c r="U14" s="41" t="s">
        <v>20260</v>
      </c>
      <c r="V14" s="41" t="s">
        <v>20262</v>
      </c>
      <c r="W14" s="41" t="s">
        <v>20189</v>
      </c>
      <c r="X14" s="41" t="s">
        <v>20184</v>
      </c>
      <c r="Y14" s="41" t="s">
        <v>20185</v>
      </c>
      <c r="Z14" s="41" t="s">
        <v>20180</v>
      </c>
      <c r="AA14" s="41" t="s">
        <v>20182</v>
      </c>
      <c r="AB14" s="41" t="s">
        <v>20174</v>
      </c>
      <c r="AC14" s="41" t="s">
        <v>20175</v>
      </c>
      <c r="AD14" s="41" t="s">
        <v>20177</v>
      </c>
      <c r="AE14" s="41" t="s">
        <v>20163</v>
      </c>
      <c r="AF14" s="41" t="s">
        <v>20165</v>
      </c>
      <c r="AG14" s="41" t="s">
        <v>20166</v>
      </c>
      <c r="AH14" s="41" t="s">
        <v>20158</v>
      </c>
      <c r="AI14" s="41" t="s">
        <v>20159</v>
      </c>
      <c r="AJ14" s="41" t="s">
        <v>20160</v>
      </c>
      <c r="AK14" s="41" t="s">
        <v>20162</v>
      </c>
      <c r="AL14" s="41" t="s">
        <v>20093</v>
      </c>
      <c r="AM14" s="41" t="s">
        <v>20089</v>
      </c>
      <c r="AN14" s="41" t="s">
        <v>20090</v>
      </c>
      <c r="AO14" s="41" t="s">
        <v>20091</v>
      </c>
      <c r="AP14" s="41" t="s">
        <v>20085</v>
      </c>
      <c r="AQ14" s="41" t="s">
        <v>20087</v>
      </c>
      <c r="AR14" s="41" t="s">
        <v>20084</v>
      </c>
      <c r="AS14" s="41" t="s">
        <v>20079</v>
      </c>
      <c r="AT14" s="41" t="s">
        <v>20077</v>
      </c>
      <c r="AU14" s="41" t="s">
        <v>19977</v>
      </c>
      <c r="AV14" s="41" t="s">
        <v>19978</v>
      </c>
      <c r="AW14" s="41" t="s">
        <v>19969</v>
      </c>
      <c r="AX14" s="41" t="s">
        <v>19971</v>
      </c>
      <c r="AY14" s="41" t="s">
        <v>19972</v>
      </c>
      <c r="AZ14" s="41" t="s">
        <v>19973</v>
      </c>
      <c r="BA14" s="42" t="s">
        <v>19974</v>
      </c>
      <c r="BB14" s="21"/>
      <c r="BC14" s="21"/>
      <c r="BD14" s="21"/>
      <c r="BE14" s="21"/>
      <c r="BF14" s="21"/>
      <c r="BG14" s="21"/>
      <c r="BH14" s="21"/>
      <c r="BI14" s="21"/>
      <c r="BJ14" s="21"/>
      <c r="BK14" s="21"/>
      <c r="BL14" s="21"/>
    </row>
    <row r="15" spans="1:64" ht="12">
      <c r="A15" s="33">
        <v>1.1000000000000001</v>
      </c>
      <c r="B15" s="34">
        <v>5</v>
      </c>
      <c r="C15" s="40" t="s">
        <v>19967</v>
      </c>
      <c r="D15" s="41" t="s">
        <v>24158</v>
      </c>
      <c r="E15" s="41" t="s">
        <v>24158</v>
      </c>
      <c r="F15" s="41" t="s">
        <v>24158</v>
      </c>
      <c r="G15" s="41" t="s">
        <v>24156</v>
      </c>
      <c r="H15" s="41" t="s">
        <v>24158</v>
      </c>
      <c r="I15" s="41" t="s">
        <v>24013</v>
      </c>
      <c r="J15" s="41" t="s">
        <v>24158</v>
      </c>
      <c r="K15" s="41" t="s">
        <v>24158</v>
      </c>
      <c r="L15" s="41" t="s">
        <v>24156</v>
      </c>
      <c r="M15" s="41" t="s">
        <v>24158</v>
      </c>
      <c r="N15" s="41" t="s">
        <v>24156</v>
      </c>
      <c r="O15" s="41" t="s">
        <v>24158</v>
      </c>
      <c r="P15" s="41" t="s">
        <v>24156</v>
      </c>
      <c r="Q15" s="41" t="s">
        <v>24158</v>
      </c>
      <c r="R15" s="41" t="s">
        <v>24158</v>
      </c>
      <c r="S15" s="41" t="s">
        <v>24158</v>
      </c>
      <c r="T15" s="41" t="s">
        <v>24095</v>
      </c>
      <c r="U15" s="41" t="s">
        <v>24158</v>
      </c>
      <c r="V15" s="41" t="s">
        <v>24158</v>
      </c>
      <c r="W15" s="41" t="s">
        <v>24158</v>
      </c>
      <c r="X15" s="41" t="s">
        <v>24158</v>
      </c>
      <c r="Y15" s="41" t="s">
        <v>24158</v>
      </c>
      <c r="Z15" s="41" t="s">
        <v>24158</v>
      </c>
      <c r="AA15" s="41" t="s">
        <v>24158</v>
      </c>
      <c r="AB15" s="41" t="s">
        <v>24095</v>
      </c>
      <c r="AC15" s="41" t="s">
        <v>24158</v>
      </c>
      <c r="AD15" s="41" t="s">
        <v>24158</v>
      </c>
      <c r="AE15" s="41" t="s">
        <v>24158</v>
      </c>
      <c r="AF15" s="41" t="s">
        <v>24013</v>
      </c>
      <c r="AG15" s="41" t="s">
        <v>24158</v>
      </c>
      <c r="AH15" s="41" t="s">
        <v>24158</v>
      </c>
      <c r="AI15" s="41" t="s">
        <v>24156</v>
      </c>
      <c r="AJ15" s="41" t="s">
        <v>24158</v>
      </c>
      <c r="AK15" s="41" t="s">
        <v>24158</v>
      </c>
      <c r="AL15" s="41" t="s">
        <v>24158</v>
      </c>
      <c r="AM15" s="41" t="s">
        <v>24158</v>
      </c>
      <c r="AN15" s="41" t="s">
        <v>24158</v>
      </c>
      <c r="AO15" s="41" t="s">
        <v>24158</v>
      </c>
      <c r="AP15" s="41" t="s">
        <v>24158</v>
      </c>
      <c r="AQ15" s="41" t="s">
        <v>24158</v>
      </c>
      <c r="AR15" s="41" t="s">
        <v>24158</v>
      </c>
      <c r="AS15" s="41" t="s">
        <v>24158</v>
      </c>
      <c r="AT15" s="41" t="s">
        <v>24158</v>
      </c>
      <c r="AU15" s="41" t="s">
        <v>24156</v>
      </c>
      <c r="AV15" s="41" t="s">
        <v>24158</v>
      </c>
      <c r="AW15" s="41" t="s">
        <v>24158</v>
      </c>
      <c r="AX15" s="41" t="s">
        <v>24158</v>
      </c>
      <c r="AY15" s="41" t="s">
        <v>24158</v>
      </c>
      <c r="AZ15" s="41" t="s">
        <v>24158</v>
      </c>
      <c r="BA15" s="42" t="s">
        <v>24158</v>
      </c>
      <c r="BB15" s="21"/>
      <c r="BC15" s="21"/>
      <c r="BD15" s="21"/>
      <c r="BE15" s="21"/>
      <c r="BF15" s="21"/>
      <c r="BG15" s="21"/>
      <c r="BH15" s="21"/>
      <c r="BI15" s="21"/>
      <c r="BJ15" s="21"/>
      <c r="BK15" s="21"/>
      <c r="BL15" s="21"/>
    </row>
    <row r="16" spans="1:64" ht="12">
      <c r="A16" s="33" t="s">
        <v>23981</v>
      </c>
      <c r="B16" s="34"/>
      <c r="C16" s="40" t="s">
        <v>19487</v>
      </c>
      <c r="D16" s="41" t="s">
        <v>19484</v>
      </c>
      <c r="E16" s="41" t="s">
        <v>19479</v>
      </c>
      <c r="F16" s="41" t="s">
        <v>19482</v>
      </c>
      <c r="G16" s="41" t="s">
        <v>19475</v>
      </c>
      <c r="H16" s="41" t="s">
        <v>19472</v>
      </c>
      <c r="I16" s="41" t="s">
        <v>1882</v>
      </c>
      <c r="J16" s="41" t="s">
        <v>19470</v>
      </c>
      <c r="K16" s="41" t="s">
        <v>19408</v>
      </c>
      <c r="L16" s="41" t="s">
        <v>19402</v>
      </c>
      <c r="M16" s="41" t="s">
        <v>19400</v>
      </c>
      <c r="N16" s="41" t="s">
        <v>15</v>
      </c>
      <c r="O16" s="41" t="s">
        <v>23896</v>
      </c>
      <c r="P16" s="41" t="s">
        <v>1880</v>
      </c>
      <c r="Q16" s="41" t="s">
        <v>19391</v>
      </c>
      <c r="R16" s="41" t="s">
        <v>19393</v>
      </c>
      <c r="S16" s="41" t="s">
        <v>19389</v>
      </c>
      <c r="T16" s="41" t="s">
        <v>19384</v>
      </c>
      <c r="U16" s="41" t="s">
        <v>19381</v>
      </c>
      <c r="V16" s="41" t="s">
        <v>19295</v>
      </c>
      <c r="W16" s="41" t="s">
        <v>19294</v>
      </c>
      <c r="X16" s="41" t="s">
        <v>19289</v>
      </c>
      <c r="Y16" s="41" t="s">
        <v>23582</v>
      </c>
      <c r="Z16" s="41" t="s">
        <v>19285</v>
      </c>
      <c r="AA16" s="41" t="s">
        <v>19286</v>
      </c>
      <c r="AB16" s="41" t="s">
        <v>19279</v>
      </c>
      <c r="AC16" s="41" t="s">
        <v>19275</v>
      </c>
      <c r="AD16" s="41" t="s">
        <v>19277</v>
      </c>
      <c r="AE16" s="41" t="s">
        <v>19273</v>
      </c>
      <c r="AF16" s="41" t="s">
        <v>19270</v>
      </c>
      <c r="AG16" s="41" t="s">
        <v>19264</v>
      </c>
      <c r="AH16" s="41" t="s">
        <v>19196</v>
      </c>
      <c r="AI16" s="41" t="s">
        <v>19190</v>
      </c>
      <c r="AJ16" s="41" t="s">
        <v>19192</v>
      </c>
      <c r="AK16" s="41" t="s">
        <v>19189</v>
      </c>
      <c r="AL16" s="41" t="s">
        <v>19187</v>
      </c>
      <c r="AM16" s="41" t="s">
        <v>19182</v>
      </c>
      <c r="AN16" s="41" t="s">
        <v>19179</v>
      </c>
      <c r="AO16" s="41" t="s">
        <v>19180</v>
      </c>
      <c r="AP16" s="41" t="s">
        <v>19175</v>
      </c>
      <c r="AQ16" s="41" t="s">
        <v>19172</v>
      </c>
      <c r="AR16" s="41" t="s">
        <v>19124</v>
      </c>
      <c r="AS16" s="41" t="s">
        <v>23582</v>
      </c>
      <c r="AT16" s="41" t="s">
        <v>19105</v>
      </c>
      <c r="AU16" s="41" t="s">
        <v>19099</v>
      </c>
      <c r="AV16" s="41" t="s">
        <v>19101</v>
      </c>
      <c r="AW16" s="41" t="s">
        <v>19094</v>
      </c>
      <c r="AX16" s="41" t="s">
        <v>19096</v>
      </c>
      <c r="AY16" s="41" t="s">
        <v>23582</v>
      </c>
      <c r="AZ16" s="41" t="s">
        <v>23582</v>
      </c>
      <c r="BA16" s="42" t="s">
        <v>19091</v>
      </c>
      <c r="BB16" s="21"/>
      <c r="BC16" s="21"/>
      <c r="BD16" s="21"/>
      <c r="BE16" s="21"/>
      <c r="BF16" s="21"/>
      <c r="BG16" s="21"/>
      <c r="BH16" s="21"/>
      <c r="BI16" s="21"/>
      <c r="BJ16" s="21"/>
      <c r="BK16" s="21"/>
      <c r="BL16" s="21"/>
    </row>
    <row r="17" spans="1:64" ht="12">
      <c r="A17" s="33"/>
      <c r="B17" s="34"/>
      <c r="C17" s="40"/>
      <c r="D17" s="41" t="s">
        <v>19088</v>
      </c>
      <c r="E17" s="41" t="s">
        <v>19084</v>
      </c>
      <c r="F17" s="41" t="s">
        <v>19085</v>
      </c>
      <c r="G17" s="41" t="s">
        <v>19086</v>
      </c>
      <c r="H17" s="41" t="s">
        <v>18919</v>
      </c>
      <c r="I17" s="41" t="s">
        <v>18914</v>
      </c>
      <c r="J17" s="41" t="s">
        <v>18915</v>
      </c>
      <c r="K17" s="41" t="s">
        <v>18916</v>
      </c>
      <c r="L17" s="41" t="s">
        <v>18918</v>
      </c>
      <c r="M17" s="41" t="s">
        <v>18912</v>
      </c>
      <c r="N17" s="41" t="s">
        <v>18909</v>
      </c>
      <c r="O17" s="41" t="s">
        <v>23324</v>
      </c>
      <c r="P17" s="41" t="s">
        <v>18907</v>
      </c>
      <c r="Q17" s="41" t="s">
        <v>23582</v>
      </c>
      <c r="R17" s="41" t="s">
        <v>18872</v>
      </c>
      <c r="S17" s="41" t="s">
        <v>18874</v>
      </c>
      <c r="T17" s="41" t="s">
        <v>18870</v>
      </c>
      <c r="U17" s="41" t="s">
        <v>18864</v>
      </c>
      <c r="V17" s="41" t="s">
        <v>18866</v>
      </c>
      <c r="W17" s="41" t="s">
        <v>18802</v>
      </c>
      <c r="X17" s="41" t="s">
        <v>18763</v>
      </c>
      <c r="Y17" s="41" t="s">
        <v>23324</v>
      </c>
      <c r="Z17" s="41" t="s">
        <v>18757</v>
      </c>
      <c r="AA17" s="41" t="s">
        <v>18710</v>
      </c>
      <c r="AB17" s="41" t="s">
        <v>18712</v>
      </c>
      <c r="AC17" s="41" t="s">
        <v>18671</v>
      </c>
      <c r="AD17" s="41" t="s">
        <v>23582</v>
      </c>
      <c r="AE17" s="41" t="s">
        <v>18663</v>
      </c>
      <c r="AF17" s="41" t="s">
        <v>18601</v>
      </c>
      <c r="AG17" s="41" t="s">
        <v>18600</v>
      </c>
      <c r="AH17" s="41" t="s">
        <v>23582</v>
      </c>
      <c r="AI17" s="41" t="s">
        <v>18594</v>
      </c>
      <c r="AJ17" s="41" t="s">
        <v>18596</v>
      </c>
      <c r="AK17" s="41" t="s">
        <v>18592</v>
      </c>
      <c r="AL17" s="41" t="s">
        <v>18586</v>
      </c>
      <c r="AM17" s="41" t="s">
        <v>18588</v>
      </c>
      <c r="AN17" s="41" t="s">
        <v>18590</v>
      </c>
      <c r="AO17" s="41" t="s">
        <v>18577</v>
      </c>
      <c r="AP17" s="41" t="s">
        <v>18580</v>
      </c>
      <c r="AQ17" s="41" t="s">
        <v>18581</v>
      </c>
      <c r="AR17" s="41" t="s">
        <v>18552</v>
      </c>
      <c r="AS17" s="41" t="s">
        <v>18550</v>
      </c>
      <c r="AT17" s="41" t="s">
        <v>18543</v>
      </c>
      <c r="AU17" s="41" t="s">
        <v>18542</v>
      </c>
      <c r="AV17" s="41" t="s">
        <v>18540</v>
      </c>
      <c r="AW17" s="41" t="s">
        <v>18510</v>
      </c>
      <c r="AX17" s="41" t="s">
        <v>18499</v>
      </c>
      <c r="AY17" s="41" t="s">
        <v>18501</v>
      </c>
      <c r="AZ17" s="41" t="s">
        <v>23582</v>
      </c>
      <c r="BA17" s="42" t="s">
        <v>23582</v>
      </c>
      <c r="BB17" s="21"/>
      <c r="BC17" s="21"/>
      <c r="BD17" s="21"/>
      <c r="BE17" s="21"/>
      <c r="BF17" s="21"/>
      <c r="BG17" s="21"/>
      <c r="BH17" s="21"/>
      <c r="BI17" s="21"/>
      <c r="BJ17" s="21"/>
      <c r="BK17" s="21"/>
      <c r="BL17" s="21"/>
    </row>
    <row r="18" spans="1:64" ht="12">
      <c r="A18" s="33">
        <v>1.2</v>
      </c>
      <c r="B18" s="34">
        <v>6</v>
      </c>
      <c r="C18" s="40" t="s">
        <v>18498</v>
      </c>
      <c r="D18" s="41">
        <v>50</v>
      </c>
      <c r="E18" s="41">
        <v>25</v>
      </c>
      <c r="F18" s="41">
        <v>50</v>
      </c>
      <c r="G18" s="41">
        <v>50</v>
      </c>
      <c r="H18" s="41">
        <v>75</v>
      </c>
      <c r="I18" s="41">
        <v>50</v>
      </c>
      <c r="J18" s="41">
        <v>25</v>
      </c>
      <c r="K18" s="41">
        <v>25</v>
      </c>
      <c r="L18" s="41">
        <v>50</v>
      </c>
      <c r="M18" s="41">
        <v>75</v>
      </c>
      <c r="N18" s="41">
        <v>50</v>
      </c>
      <c r="O18" s="41">
        <v>100</v>
      </c>
      <c r="P18" s="41">
        <v>25</v>
      </c>
      <c r="Q18" s="41">
        <v>50</v>
      </c>
      <c r="R18" s="41">
        <v>50</v>
      </c>
      <c r="S18" s="41">
        <v>50</v>
      </c>
      <c r="T18" s="41">
        <v>75</v>
      </c>
      <c r="U18" s="41">
        <v>0</v>
      </c>
      <c r="V18" s="41">
        <v>50</v>
      </c>
      <c r="W18" s="41">
        <v>50</v>
      </c>
      <c r="X18" s="41">
        <v>25</v>
      </c>
      <c r="Y18" s="41">
        <v>50</v>
      </c>
      <c r="Z18" s="41">
        <v>50</v>
      </c>
      <c r="AA18" s="41">
        <v>50</v>
      </c>
      <c r="AB18" s="41">
        <v>25</v>
      </c>
      <c r="AC18" s="41">
        <v>75</v>
      </c>
      <c r="AD18" s="41">
        <v>75</v>
      </c>
      <c r="AE18" s="41">
        <v>50</v>
      </c>
      <c r="AF18" s="41">
        <v>75</v>
      </c>
      <c r="AG18" s="41">
        <v>25</v>
      </c>
      <c r="AH18" s="41">
        <v>50</v>
      </c>
      <c r="AI18" s="41">
        <v>75</v>
      </c>
      <c r="AJ18" s="41">
        <v>50</v>
      </c>
      <c r="AK18" s="41">
        <v>75</v>
      </c>
      <c r="AL18" s="41">
        <v>50</v>
      </c>
      <c r="AM18" s="41">
        <v>50</v>
      </c>
      <c r="AN18" s="41">
        <v>75</v>
      </c>
      <c r="AO18" s="41">
        <v>100</v>
      </c>
      <c r="AP18" s="41">
        <v>75</v>
      </c>
      <c r="AQ18" s="41">
        <v>50</v>
      </c>
      <c r="AR18" s="41">
        <v>50</v>
      </c>
      <c r="AS18" s="41">
        <v>50</v>
      </c>
      <c r="AT18" s="41">
        <v>50</v>
      </c>
      <c r="AU18" s="41">
        <v>75</v>
      </c>
      <c r="AV18" s="41">
        <v>75</v>
      </c>
      <c r="AW18" s="41">
        <v>25</v>
      </c>
      <c r="AX18" s="41">
        <v>50</v>
      </c>
      <c r="AY18" s="41">
        <v>75</v>
      </c>
      <c r="AZ18" s="41">
        <v>50</v>
      </c>
      <c r="BA18" s="42">
        <v>50</v>
      </c>
      <c r="BB18" s="21"/>
      <c r="BC18" s="21"/>
      <c r="BD18" s="21"/>
      <c r="BE18" s="21"/>
      <c r="BF18" s="21"/>
      <c r="BG18" s="21"/>
      <c r="BH18" s="21"/>
      <c r="BI18" s="21"/>
      <c r="BJ18" s="21"/>
      <c r="BK18" s="21"/>
      <c r="BL18" s="21"/>
    </row>
    <row r="19" spans="1:64" ht="12">
      <c r="A19" s="33" t="s">
        <v>18442</v>
      </c>
      <c r="B19" s="34"/>
      <c r="C19" s="40" t="s">
        <v>18435</v>
      </c>
      <c r="D19" s="41" t="s">
        <v>18418</v>
      </c>
      <c r="E19" s="41" t="s">
        <v>18412</v>
      </c>
      <c r="F19" s="41" t="s">
        <v>1881</v>
      </c>
      <c r="G19" s="41" t="s">
        <v>1879</v>
      </c>
      <c r="H19" s="41" t="s">
        <v>18388</v>
      </c>
      <c r="I19" s="41" t="s">
        <v>1878</v>
      </c>
      <c r="J19" s="41" t="s">
        <v>1877</v>
      </c>
      <c r="K19" s="41" t="s">
        <v>18290</v>
      </c>
      <c r="L19" s="41" t="s">
        <v>18282</v>
      </c>
      <c r="M19" s="41" t="s">
        <v>18272</v>
      </c>
      <c r="N19" s="41" t="s">
        <v>18201</v>
      </c>
      <c r="O19" s="41" t="s">
        <v>18195</v>
      </c>
      <c r="P19" s="41" t="s">
        <v>1876</v>
      </c>
      <c r="Q19" s="41" t="s">
        <v>18109</v>
      </c>
      <c r="R19" s="41" t="s">
        <v>18104</v>
      </c>
      <c r="S19" s="41" t="s">
        <v>1875</v>
      </c>
      <c r="T19" s="41" t="s">
        <v>17990</v>
      </c>
      <c r="U19" s="41" t="s">
        <v>17979</v>
      </c>
      <c r="V19" s="41" t="s">
        <v>17973</v>
      </c>
      <c r="W19" s="41" t="s">
        <v>1874</v>
      </c>
      <c r="X19" s="41" t="s">
        <v>1873</v>
      </c>
      <c r="Y19" s="41" t="s">
        <v>1872</v>
      </c>
      <c r="Z19" s="41" t="s">
        <v>17958</v>
      </c>
      <c r="AA19" s="41" t="s">
        <v>17956</v>
      </c>
      <c r="AB19" s="41" t="s">
        <v>14</v>
      </c>
      <c r="AC19" s="41" t="s">
        <v>17940</v>
      </c>
      <c r="AD19" s="41" t="s">
        <v>17933</v>
      </c>
      <c r="AE19" s="41" t="s">
        <v>17929</v>
      </c>
      <c r="AF19" s="41" t="s">
        <v>17856</v>
      </c>
      <c r="AG19" s="41" t="s">
        <v>17847</v>
      </c>
      <c r="AH19" s="41" t="s">
        <v>17842</v>
      </c>
      <c r="AI19" s="41" t="s">
        <v>17708</v>
      </c>
      <c r="AJ19" s="41" t="s">
        <v>17704</v>
      </c>
      <c r="AK19" s="41" t="s">
        <v>1871</v>
      </c>
      <c r="AL19" s="41" t="s">
        <v>17702</v>
      </c>
      <c r="AM19" s="41" t="s">
        <v>17694</v>
      </c>
      <c r="AN19" s="41" t="s">
        <v>1870</v>
      </c>
      <c r="AO19" s="41" t="s">
        <v>17688</v>
      </c>
      <c r="AP19" s="41" t="s">
        <v>17683</v>
      </c>
      <c r="AQ19" s="41" t="s">
        <v>17663</v>
      </c>
      <c r="AR19" s="41" t="s">
        <v>17658</v>
      </c>
      <c r="AS19" s="41" t="s">
        <v>17644</v>
      </c>
      <c r="AT19" s="41" t="s">
        <v>1869</v>
      </c>
      <c r="AU19" s="41" t="s">
        <v>17628</v>
      </c>
      <c r="AV19" s="41" t="s">
        <v>17620</v>
      </c>
      <c r="AW19" s="41" t="s">
        <v>17616</v>
      </c>
      <c r="AX19" s="41" t="s">
        <v>1868</v>
      </c>
      <c r="AY19" s="41" t="s">
        <v>1867</v>
      </c>
      <c r="AZ19" s="41" t="s">
        <v>1866</v>
      </c>
      <c r="BA19" s="42" t="s">
        <v>17599</v>
      </c>
      <c r="BB19" s="21"/>
      <c r="BC19" s="21"/>
      <c r="BD19" s="21"/>
      <c r="BE19" s="21"/>
      <c r="BF19" s="21"/>
      <c r="BG19" s="21"/>
      <c r="BH19" s="21"/>
      <c r="BI19" s="21"/>
      <c r="BJ19" s="21"/>
      <c r="BK19" s="21"/>
      <c r="BL19" s="21"/>
    </row>
    <row r="20" spans="1:64" ht="12">
      <c r="A20" s="33"/>
      <c r="B20" s="34"/>
      <c r="C20" s="40"/>
      <c r="D20" s="41" t="s">
        <v>17592</v>
      </c>
      <c r="E20" s="41" t="s">
        <v>17591</v>
      </c>
      <c r="F20" s="41" t="s">
        <v>17589</v>
      </c>
      <c r="G20" s="41" t="s">
        <v>17585</v>
      </c>
      <c r="H20" s="41" t="s">
        <v>17583</v>
      </c>
      <c r="I20" s="41" t="s">
        <v>17576</v>
      </c>
      <c r="J20" s="41" t="s">
        <v>17575</v>
      </c>
      <c r="K20" s="41" t="s">
        <v>17572</v>
      </c>
      <c r="L20" s="41" t="s">
        <v>17415</v>
      </c>
      <c r="M20" s="41" t="s">
        <v>17348</v>
      </c>
      <c r="N20" s="41" t="s">
        <v>17344</v>
      </c>
      <c r="O20" s="41" t="s">
        <v>17340</v>
      </c>
      <c r="P20" s="41" t="s">
        <v>17339</v>
      </c>
      <c r="Q20" s="41" t="s">
        <v>17334</v>
      </c>
      <c r="R20" s="41" t="s">
        <v>17327</v>
      </c>
      <c r="S20" s="41" t="s">
        <v>17318</v>
      </c>
      <c r="T20" s="41" t="s">
        <v>17316</v>
      </c>
      <c r="U20" s="41" t="s">
        <v>17314</v>
      </c>
      <c r="V20" s="41" t="s">
        <v>17312</v>
      </c>
      <c r="W20" s="41" t="s">
        <v>17309</v>
      </c>
      <c r="X20" s="41" t="s">
        <v>17305</v>
      </c>
      <c r="Y20" s="41" t="s">
        <v>17300</v>
      </c>
      <c r="Z20" s="41" t="s">
        <v>17296</v>
      </c>
      <c r="AA20" s="41" t="s">
        <v>17298</v>
      </c>
      <c r="AB20" s="41" t="s">
        <v>17292</v>
      </c>
      <c r="AC20" s="41" t="s">
        <v>17286</v>
      </c>
      <c r="AD20" s="41" t="s">
        <v>17285</v>
      </c>
      <c r="AE20" s="41" t="s">
        <v>17282</v>
      </c>
      <c r="AF20" s="41" t="s">
        <v>17283</v>
      </c>
      <c r="AG20" s="41" t="s">
        <v>17280</v>
      </c>
      <c r="AH20" s="41" t="s">
        <v>17274</v>
      </c>
      <c r="AI20" s="41" t="s">
        <v>17272</v>
      </c>
      <c r="AJ20" s="41" t="s">
        <v>17269</v>
      </c>
      <c r="AK20" s="41" t="s">
        <v>17266</v>
      </c>
      <c r="AL20" s="41" t="s">
        <v>17265</v>
      </c>
      <c r="AM20" s="41" t="s">
        <v>17259</v>
      </c>
      <c r="AN20" s="41" t="s">
        <v>17257</v>
      </c>
      <c r="AO20" s="41" t="s">
        <v>17254</v>
      </c>
      <c r="AP20" s="41" t="s">
        <v>17253</v>
      </c>
      <c r="AQ20" s="41" t="s">
        <v>17251</v>
      </c>
      <c r="AR20" s="41" t="s">
        <v>17250</v>
      </c>
      <c r="AS20" s="41" t="s">
        <v>17246</v>
      </c>
      <c r="AT20" s="41" t="s">
        <v>17248</v>
      </c>
      <c r="AU20" s="41" t="s">
        <v>17243</v>
      </c>
      <c r="AV20" s="41" t="s">
        <v>17244</v>
      </c>
      <c r="AW20" s="41" t="s">
        <v>17236</v>
      </c>
      <c r="AX20" s="41" t="s">
        <v>17235</v>
      </c>
      <c r="AY20" s="41" t="s">
        <v>17230</v>
      </c>
      <c r="AZ20" s="41" t="s">
        <v>17226</v>
      </c>
      <c r="BA20" s="42" t="s">
        <v>17225</v>
      </c>
      <c r="BB20" s="21"/>
      <c r="BC20" s="21"/>
      <c r="BD20" s="21"/>
      <c r="BE20" s="21"/>
      <c r="BF20" s="21"/>
      <c r="BG20" s="21"/>
      <c r="BH20" s="21"/>
      <c r="BI20" s="21"/>
      <c r="BJ20" s="21"/>
      <c r="BK20" s="21"/>
      <c r="BL20" s="21"/>
    </row>
    <row r="21" spans="1:64" ht="12">
      <c r="A21" s="33">
        <v>1.2</v>
      </c>
      <c r="B21" s="34">
        <v>7</v>
      </c>
      <c r="C21" s="40" t="s">
        <v>17222</v>
      </c>
      <c r="D21" s="41">
        <v>50</v>
      </c>
      <c r="E21" s="41">
        <v>50</v>
      </c>
      <c r="F21" s="41">
        <v>50</v>
      </c>
      <c r="G21" s="41">
        <v>75</v>
      </c>
      <c r="H21" s="41">
        <v>50</v>
      </c>
      <c r="I21" s="41">
        <v>50</v>
      </c>
      <c r="J21" s="41">
        <v>75</v>
      </c>
      <c r="K21" s="41">
        <v>75</v>
      </c>
      <c r="L21" s="41">
        <v>25</v>
      </c>
      <c r="M21" s="41">
        <v>75</v>
      </c>
      <c r="N21" s="41">
        <v>50</v>
      </c>
      <c r="O21" s="41">
        <v>75</v>
      </c>
      <c r="P21" s="41">
        <v>50</v>
      </c>
      <c r="Q21" s="41">
        <v>50</v>
      </c>
      <c r="R21" s="41">
        <v>75</v>
      </c>
      <c r="S21" s="41">
        <v>50</v>
      </c>
      <c r="T21" s="41">
        <v>75</v>
      </c>
      <c r="U21" s="41">
        <v>25</v>
      </c>
      <c r="V21" s="41">
        <v>75</v>
      </c>
      <c r="W21" s="41">
        <v>75</v>
      </c>
      <c r="X21" s="41">
        <v>0</v>
      </c>
      <c r="Y21" s="41">
        <v>75</v>
      </c>
      <c r="Z21" s="41">
        <v>75</v>
      </c>
      <c r="AA21" s="41">
        <v>50</v>
      </c>
      <c r="AB21" s="41">
        <v>75</v>
      </c>
      <c r="AC21" s="41">
        <v>75</v>
      </c>
      <c r="AD21" s="41">
        <v>75</v>
      </c>
      <c r="AE21" s="41">
        <v>100</v>
      </c>
      <c r="AF21" s="41">
        <v>25</v>
      </c>
      <c r="AG21" s="41">
        <v>50</v>
      </c>
      <c r="AH21" s="41">
        <v>50</v>
      </c>
      <c r="AI21" s="41">
        <v>75</v>
      </c>
      <c r="AJ21" s="41">
        <v>75</v>
      </c>
      <c r="AK21" s="41">
        <v>50</v>
      </c>
      <c r="AL21" s="41">
        <v>50</v>
      </c>
      <c r="AM21" s="41">
        <v>50</v>
      </c>
      <c r="AN21" s="41">
        <v>25</v>
      </c>
      <c r="AO21" s="41">
        <v>100</v>
      </c>
      <c r="AP21" s="41">
        <v>100</v>
      </c>
      <c r="AQ21" s="41">
        <v>50</v>
      </c>
      <c r="AR21" s="41">
        <v>50</v>
      </c>
      <c r="AS21" s="41">
        <v>50</v>
      </c>
      <c r="AT21" s="41">
        <v>25</v>
      </c>
      <c r="AU21" s="41">
        <v>100</v>
      </c>
      <c r="AV21" s="41">
        <v>75</v>
      </c>
      <c r="AW21" s="41">
        <v>50</v>
      </c>
      <c r="AX21" s="41">
        <v>50</v>
      </c>
      <c r="AY21" s="41">
        <v>75</v>
      </c>
      <c r="AZ21" s="41">
        <v>50</v>
      </c>
      <c r="BA21" s="42">
        <v>25</v>
      </c>
      <c r="BB21" s="21"/>
      <c r="BC21" s="21"/>
      <c r="BD21" s="21"/>
      <c r="BE21" s="21"/>
      <c r="BF21" s="21"/>
      <c r="BG21" s="21"/>
      <c r="BH21" s="21"/>
      <c r="BI21" s="21"/>
      <c r="BJ21" s="21"/>
      <c r="BK21" s="21"/>
      <c r="BL21" s="21"/>
    </row>
    <row r="22" spans="1:64" ht="12">
      <c r="A22" s="33" t="s">
        <v>18442</v>
      </c>
      <c r="B22" s="34"/>
      <c r="C22" s="40" t="s">
        <v>17213</v>
      </c>
      <c r="D22" s="41" t="s">
        <v>17207</v>
      </c>
      <c r="E22" s="41" t="s">
        <v>17204</v>
      </c>
      <c r="F22" s="41" t="s">
        <v>17202</v>
      </c>
      <c r="G22" s="41" t="s">
        <v>17199</v>
      </c>
      <c r="H22" s="41" t="s">
        <v>17197</v>
      </c>
      <c r="I22" s="41" t="s">
        <v>17189</v>
      </c>
      <c r="J22" s="41" t="s">
        <v>17182</v>
      </c>
      <c r="K22" s="41" t="s">
        <v>17174</v>
      </c>
      <c r="L22" s="41" t="s">
        <v>17171</v>
      </c>
      <c r="M22" s="41" t="s">
        <v>17170</v>
      </c>
      <c r="N22" s="41" t="s">
        <v>17163</v>
      </c>
      <c r="O22" s="41" t="s">
        <v>1865</v>
      </c>
      <c r="P22" s="41" t="s">
        <v>17143</v>
      </c>
      <c r="Q22" s="41" t="s">
        <v>1864</v>
      </c>
      <c r="R22" s="41" t="s">
        <v>1863</v>
      </c>
      <c r="S22" s="41" t="s">
        <v>17117</v>
      </c>
      <c r="T22" s="41" t="s">
        <v>17113</v>
      </c>
      <c r="U22" s="41" t="s">
        <v>17095</v>
      </c>
      <c r="V22" s="41" t="s">
        <v>17088</v>
      </c>
      <c r="W22" s="41" t="s">
        <v>17083</v>
      </c>
      <c r="X22" s="41" t="s">
        <v>17075</v>
      </c>
      <c r="Y22" s="41" t="s">
        <v>17069</v>
      </c>
      <c r="Z22" s="41" t="s">
        <v>17065</v>
      </c>
      <c r="AA22" s="41" t="s">
        <v>17060</v>
      </c>
      <c r="AB22" s="41" t="s">
        <v>17055</v>
      </c>
      <c r="AC22" s="41" t="s">
        <v>17053</v>
      </c>
      <c r="AD22" s="41" t="s">
        <v>17052</v>
      </c>
      <c r="AE22" s="41" t="s">
        <v>17048</v>
      </c>
      <c r="AF22" s="41" t="s">
        <v>17046</v>
      </c>
      <c r="AG22" s="41" t="s">
        <v>1862</v>
      </c>
      <c r="AH22" s="41" t="s">
        <v>1861</v>
      </c>
      <c r="AI22" s="41" t="s">
        <v>17038</v>
      </c>
      <c r="AJ22" s="41" t="s">
        <v>17036</v>
      </c>
      <c r="AK22" s="41" t="s">
        <v>17034</v>
      </c>
      <c r="AL22" s="41" t="s">
        <v>17031</v>
      </c>
      <c r="AM22" s="41" t="s">
        <v>1860</v>
      </c>
      <c r="AN22" s="41" t="s">
        <v>17020</v>
      </c>
      <c r="AO22" s="41" t="s">
        <v>17018</v>
      </c>
      <c r="AP22" s="41" t="s">
        <v>17012</v>
      </c>
      <c r="AQ22" s="41" t="s">
        <v>17011</v>
      </c>
      <c r="AR22" s="41" t="s">
        <v>17002</v>
      </c>
      <c r="AS22" s="41" t="s">
        <v>16997</v>
      </c>
      <c r="AT22" s="41" t="s">
        <v>16986</v>
      </c>
      <c r="AU22" s="41" t="s">
        <v>16982</v>
      </c>
      <c r="AV22" s="41" t="s">
        <v>16972</v>
      </c>
      <c r="AW22" s="41" t="s">
        <v>16971</v>
      </c>
      <c r="AX22" s="41" t="s">
        <v>16969</v>
      </c>
      <c r="AY22" s="41" t="s">
        <v>1859</v>
      </c>
      <c r="AZ22" s="41" t="s">
        <v>16962</v>
      </c>
      <c r="BA22" s="42" t="s">
        <v>16960</v>
      </c>
      <c r="BB22" s="21"/>
      <c r="BC22" s="21"/>
      <c r="BD22" s="21"/>
      <c r="BE22" s="21"/>
      <c r="BF22" s="21"/>
      <c r="BG22" s="21"/>
      <c r="BH22" s="21"/>
      <c r="BI22" s="21"/>
      <c r="BJ22" s="21"/>
      <c r="BK22" s="21"/>
      <c r="BL22" s="21"/>
    </row>
    <row r="23" spans="1:64" ht="12">
      <c r="A23" s="33"/>
      <c r="B23" s="34"/>
      <c r="C23" s="40"/>
      <c r="D23" s="41" t="s">
        <v>16955</v>
      </c>
      <c r="E23" s="41" t="s">
        <v>16956</v>
      </c>
      <c r="F23" s="41" t="s">
        <v>16951</v>
      </c>
      <c r="G23" s="41" t="s">
        <v>16950</v>
      </c>
      <c r="H23" s="41" t="s">
        <v>16947</v>
      </c>
      <c r="I23" s="41" t="s">
        <v>16943</v>
      </c>
      <c r="J23" s="41" t="s">
        <v>16944</v>
      </c>
      <c r="K23" s="41" t="s">
        <v>16940</v>
      </c>
      <c r="L23" s="41" t="s">
        <v>16941</v>
      </c>
      <c r="M23" s="41" t="s">
        <v>16939</v>
      </c>
      <c r="N23" s="41" t="s">
        <v>16934</v>
      </c>
      <c r="O23" s="41" t="s">
        <v>16932</v>
      </c>
      <c r="P23" s="41" t="s">
        <v>16931</v>
      </c>
      <c r="Q23" s="41" t="s">
        <v>16928</v>
      </c>
      <c r="R23" s="41" t="s">
        <v>16925</v>
      </c>
      <c r="S23" s="41" t="s">
        <v>16927</v>
      </c>
      <c r="T23" s="41" t="s">
        <v>16922</v>
      </c>
      <c r="U23" s="41" t="s">
        <v>16920</v>
      </c>
      <c r="V23" s="41" t="s">
        <v>16913</v>
      </c>
      <c r="W23" s="41" t="s">
        <v>16911</v>
      </c>
      <c r="X23" s="41" t="s">
        <v>16910</v>
      </c>
      <c r="Y23" s="41" t="s">
        <v>16908</v>
      </c>
      <c r="Z23" s="41" t="s">
        <v>16909</v>
      </c>
      <c r="AA23" s="41" t="s">
        <v>16906</v>
      </c>
      <c r="AB23" s="41" t="s">
        <v>16901</v>
      </c>
      <c r="AC23" s="41" t="s">
        <v>16900</v>
      </c>
      <c r="AD23" s="41" t="s">
        <v>16896</v>
      </c>
      <c r="AE23" s="41" t="s">
        <v>16897</v>
      </c>
      <c r="AF23" s="41" t="s">
        <v>16890</v>
      </c>
      <c r="AG23" s="41" t="s">
        <v>16887</v>
      </c>
      <c r="AH23" s="41" t="s">
        <v>16889</v>
      </c>
      <c r="AI23" s="41" t="s">
        <v>16884</v>
      </c>
      <c r="AJ23" s="41" t="s">
        <v>16878</v>
      </c>
      <c r="AK23" s="41" t="s">
        <v>16876</v>
      </c>
      <c r="AL23" s="41" t="s">
        <v>16872</v>
      </c>
      <c r="AM23" s="41" t="s">
        <v>16867</v>
      </c>
      <c r="AN23" s="41" t="s">
        <v>16860</v>
      </c>
      <c r="AO23" s="41" t="s">
        <v>16859</v>
      </c>
      <c r="AP23" s="41" t="s">
        <v>16858</v>
      </c>
      <c r="AQ23" s="41" t="s">
        <v>16855</v>
      </c>
      <c r="AR23" s="41" t="s">
        <v>16850</v>
      </c>
      <c r="AS23" s="41" t="s">
        <v>16852</v>
      </c>
      <c r="AT23" s="41" t="s">
        <v>16844</v>
      </c>
      <c r="AU23" s="41" t="s">
        <v>16843</v>
      </c>
      <c r="AV23" s="41" t="s">
        <v>16841</v>
      </c>
      <c r="AW23" s="41" t="s">
        <v>16837</v>
      </c>
      <c r="AX23" s="41" t="s">
        <v>16838</v>
      </c>
      <c r="AY23" s="41" t="s">
        <v>16822</v>
      </c>
      <c r="AZ23" s="41" t="s">
        <v>16818</v>
      </c>
      <c r="BA23" s="42" t="s">
        <v>16815</v>
      </c>
      <c r="BB23" s="21"/>
      <c r="BC23" s="21"/>
      <c r="BD23" s="21"/>
      <c r="BE23" s="21"/>
      <c r="BF23" s="21"/>
      <c r="BG23" s="21"/>
      <c r="BH23" s="21"/>
      <c r="BI23" s="21"/>
      <c r="BJ23" s="21"/>
      <c r="BK23" s="21"/>
      <c r="BL23" s="21"/>
    </row>
    <row r="24" spans="1:64" ht="12">
      <c r="A24" s="33">
        <v>1.2</v>
      </c>
      <c r="B24" s="34">
        <v>8</v>
      </c>
      <c r="C24" s="40" t="s">
        <v>16816</v>
      </c>
      <c r="D24" s="41">
        <v>0</v>
      </c>
      <c r="E24" s="41">
        <v>25</v>
      </c>
      <c r="F24" s="41">
        <v>50</v>
      </c>
      <c r="G24" s="41">
        <v>25</v>
      </c>
      <c r="H24" s="41">
        <v>25</v>
      </c>
      <c r="I24" s="41">
        <v>0</v>
      </c>
      <c r="J24" s="41">
        <v>0</v>
      </c>
      <c r="K24" s="41">
        <v>0</v>
      </c>
      <c r="L24" s="41">
        <v>25</v>
      </c>
      <c r="M24" s="41">
        <v>0</v>
      </c>
      <c r="N24" s="41">
        <v>25</v>
      </c>
      <c r="O24" s="41">
        <v>50</v>
      </c>
      <c r="P24" s="41">
        <v>25</v>
      </c>
      <c r="Q24" s="41">
        <v>25</v>
      </c>
      <c r="R24" s="41">
        <v>50</v>
      </c>
      <c r="S24" s="41">
        <v>25</v>
      </c>
      <c r="T24" s="41">
        <v>0</v>
      </c>
      <c r="U24" s="41">
        <v>0</v>
      </c>
      <c r="V24" s="41">
        <v>0</v>
      </c>
      <c r="W24" s="41">
        <v>25</v>
      </c>
      <c r="X24" s="41">
        <v>25</v>
      </c>
      <c r="Y24" s="41">
        <v>50</v>
      </c>
      <c r="Z24" s="41">
        <v>0</v>
      </c>
      <c r="AA24" s="41">
        <v>25</v>
      </c>
      <c r="AB24" s="41">
        <v>50</v>
      </c>
      <c r="AC24" s="41">
        <v>25</v>
      </c>
      <c r="AD24" s="41">
        <v>50</v>
      </c>
      <c r="AE24" s="41">
        <v>25</v>
      </c>
      <c r="AF24" s="41">
        <v>0</v>
      </c>
      <c r="AG24" s="41">
        <v>50</v>
      </c>
      <c r="AH24" s="41">
        <v>0</v>
      </c>
      <c r="AI24" s="41">
        <v>25</v>
      </c>
      <c r="AJ24" s="41">
        <v>25</v>
      </c>
      <c r="AK24" s="41">
        <v>50</v>
      </c>
      <c r="AL24" s="41">
        <v>25</v>
      </c>
      <c r="AM24" s="41">
        <v>25</v>
      </c>
      <c r="AN24" s="41">
        <v>50</v>
      </c>
      <c r="AO24" s="41">
        <v>50</v>
      </c>
      <c r="AP24" s="41">
        <v>25</v>
      </c>
      <c r="AQ24" s="41">
        <v>50</v>
      </c>
      <c r="AR24" s="41">
        <v>0</v>
      </c>
      <c r="AS24" s="41">
        <v>50</v>
      </c>
      <c r="AT24" s="41">
        <v>25</v>
      </c>
      <c r="AU24" s="41">
        <v>25</v>
      </c>
      <c r="AV24" s="41">
        <v>25</v>
      </c>
      <c r="AW24" s="41">
        <v>25</v>
      </c>
      <c r="AX24" s="41">
        <v>50</v>
      </c>
      <c r="AY24" s="41">
        <v>25</v>
      </c>
      <c r="AZ24" s="41">
        <v>25</v>
      </c>
      <c r="BA24" s="42">
        <v>25</v>
      </c>
      <c r="BB24" s="21"/>
      <c r="BC24" s="21"/>
      <c r="BD24" s="21"/>
      <c r="BE24" s="21"/>
      <c r="BF24" s="21"/>
      <c r="BG24" s="21"/>
      <c r="BH24" s="21"/>
      <c r="BI24" s="21"/>
      <c r="BJ24" s="21"/>
      <c r="BK24" s="21"/>
      <c r="BL24" s="21"/>
    </row>
    <row r="25" spans="1:64" ht="12">
      <c r="A25" s="33" t="s">
        <v>18442</v>
      </c>
      <c r="B25" s="34"/>
      <c r="C25" s="40" t="s">
        <v>20</v>
      </c>
      <c r="D25" s="41" t="s">
        <v>16811</v>
      </c>
      <c r="E25" s="41" t="s">
        <v>16807</v>
      </c>
      <c r="F25" s="41" t="s">
        <v>16779</v>
      </c>
      <c r="G25" s="41" t="s">
        <v>16772</v>
      </c>
      <c r="H25" s="41" t="s">
        <v>16770</v>
      </c>
      <c r="I25" s="41" t="s">
        <v>1858</v>
      </c>
      <c r="J25" s="41" t="s">
        <v>16765</v>
      </c>
      <c r="K25" s="41" t="s">
        <v>16764</v>
      </c>
      <c r="L25" s="41" t="s">
        <v>1857</v>
      </c>
      <c r="M25" s="41" t="s">
        <v>16756</v>
      </c>
      <c r="N25" s="41" t="s">
        <v>16746</v>
      </c>
      <c r="O25" s="41" t="s">
        <v>16745</v>
      </c>
      <c r="P25" s="41" t="s">
        <v>16743</v>
      </c>
      <c r="Q25" s="41" t="s">
        <v>1856</v>
      </c>
      <c r="R25" s="41" t="s">
        <v>16631</v>
      </c>
      <c r="S25" s="41" t="s">
        <v>1855</v>
      </c>
      <c r="T25" s="41" t="s">
        <v>16627</v>
      </c>
      <c r="U25" s="41" t="s">
        <v>16619</v>
      </c>
      <c r="V25" s="41" t="s">
        <v>16615</v>
      </c>
      <c r="W25" s="41" t="s">
        <v>16609</v>
      </c>
      <c r="X25" s="41" t="s">
        <v>16603</v>
      </c>
      <c r="Y25" s="41" t="s">
        <v>16600</v>
      </c>
      <c r="Z25" s="41" t="s">
        <v>16593</v>
      </c>
      <c r="AA25" s="41" t="s">
        <v>16589</v>
      </c>
      <c r="AB25" s="41" t="s">
        <v>1853</v>
      </c>
      <c r="AC25" s="41" t="s">
        <v>16552</v>
      </c>
      <c r="AD25" s="41" t="s">
        <v>16546</v>
      </c>
      <c r="AE25" s="41" t="s">
        <v>16504</v>
      </c>
      <c r="AF25" s="41" t="s">
        <v>16501</v>
      </c>
      <c r="AG25" s="41" t="s">
        <v>1854</v>
      </c>
      <c r="AH25" s="41" t="s">
        <v>16402</v>
      </c>
      <c r="AI25" s="41" t="s">
        <v>16393</v>
      </c>
      <c r="AJ25" s="41" t="s">
        <v>16389</v>
      </c>
      <c r="AK25" s="41" t="s">
        <v>16387</v>
      </c>
      <c r="AL25" s="41" t="s">
        <v>16385</v>
      </c>
      <c r="AM25" s="41" t="s">
        <v>16379</v>
      </c>
      <c r="AN25" s="41" t="s">
        <v>16380</v>
      </c>
      <c r="AO25" s="41" t="s">
        <v>16376</v>
      </c>
      <c r="AP25" s="41" t="s">
        <v>16375</v>
      </c>
      <c r="AQ25" s="41" t="s">
        <v>16373</v>
      </c>
      <c r="AR25" s="41" t="s">
        <v>16371</v>
      </c>
      <c r="AS25" s="41" t="s">
        <v>16366</v>
      </c>
      <c r="AT25" s="41" t="s">
        <v>16248</v>
      </c>
      <c r="AU25" s="41" t="s">
        <v>1851</v>
      </c>
      <c r="AV25" s="41" t="s">
        <v>16162</v>
      </c>
      <c r="AW25" s="41" t="s">
        <v>1852</v>
      </c>
      <c r="AX25" s="41" t="s">
        <v>16155</v>
      </c>
      <c r="AY25" s="41" t="s">
        <v>16147</v>
      </c>
      <c r="AZ25" s="41" t="s">
        <v>1850</v>
      </c>
      <c r="BA25" s="42" t="s">
        <v>16062</v>
      </c>
      <c r="BB25" s="21"/>
      <c r="BC25" s="21"/>
      <c r="BD25" s="21"/>
      <c r="BE25" s="21"/>
      <c r="BF25" s="21"/>
      <c r="BG25" s="21"/>
      <c r="BH25" s="21"/>
      <c r="BI25" s="21"/>
      <c r="BJ25" s="21"/>
      <c r="BK25" s="21"/>
      <c r="BL25" s="21"/>
    </row>
    <row r="26" spans="1:64" ht="12">
      <c r="A26" s="33"/>
      <c r="B26" s="34"/>
      <c r="C26" s="40"/>
      <c r="D26" s="41" t="s">
        <v>16059</v>
      </c>
      <c r="E26" s="41" t="s">
        <v>16056</v>
      </c>
      <c r="F26" s="41" t="s">
        <v>16016</v>
      </c>
      <c r="G26" s="41" t="s">
        <v>16009</v>
      </c>
      <c r="H26" s="41" t="s">
        <v>16006</v>
      </c>
      <c r="I26" s="41" t="s">
        <v>16001</v>
      </c>
      <c r="J26" s="41" t="s">
        <v>15995</v>
      </c>
      <c r="K26" s="41" t="s">
        <v>15967</v>
      </c>
      <c r="L26" s="41" t="s">
        <v>15965</v>
      </c>
      <c r="M26" s="41" t="s">
        <v>15960</v>
      </c>
      <c r="N26" s="41" t="s">
        <v>15962</v>
      </c>
      <c r="O26" s="41" t="s">
        <v>15957</v>
      </c>
      <c r="P26" s="41" t="s">
        <v>15956</v>
      </c>
      <c r="Q26" s="41" t="s">
        <v>15943</v>
      </c>
      <c r="R26" s="41" t="s">
        <v>15930</v>
      </c>
      <c r="S26" s="41" t="s">
        <v>15848</v>
      </c>
      <c r="T26" s="41" t="s">
        <v>15844</v>
      </c>
      <c r="U26" s="41" t="s">
        <v>15835</v>
      </c>
      <c r="V26" s="41" t="s">
        <v>15825</v>
      </c>
      <c r="W26" s="41" t="s">
        <v>15772</v>
      </c>
      <c r="X26" s="41" t="s">
        <v>15765</v>
      </c>
      <c r="Y26" s="41" t="s">
        <v>15761</v>
      </c>
      <c r="Z26" s="41" t="s">
        <v>15608</v>
      </c>
      <c r="AA26" s="41" t="s">
        <v>15602</v>
      </c>
      <c r="AB26" s="41" t="s">
        <v>15603</v>
      </c>
      <c r="AC26" s="41" t="s">
        <v>15599</v>
      </c>
      <c r="AD26" s="41" t="s">
        <v>15592</v>
      </c>
      <c r="AE26" s="41" t="s">
        <v>15589</v>
      </c>
      <c r="AF26" s="41" t="s">
        <v>15586</v>
      </c>
      <c r="AG26" s="41" t="s">
        <v>15493</v>
      </c>
      <c r="AH26" s="41" t="s">
        <v>15478</v>
      </c>
      <c r="AI26" s="41" t="s">
        <v>15474</v>
      </c>
      <c r="AJ26" s="41" t="s">
        <v>15467</v>
      </c>
      <c r="AK26" s="41" t="s">
        <v>15464</v>
      </c>
      <c r="AL26" s="41" t="s">
        <v>15458</v>
      </c>
      <c r="AM26" s="41" t="s">
        <v>15459</v>
      </c>
      <c r="AN26" s="41" t="s">
        <v>15457</v>
      </c>
      <c r="AO26" s="41" t="s">
        <v>15455</v>
      </c>
      <c r="AP26" s="41" t="s">
        <v>15453</v>
      </c>
      <c r="AQ26" s="41" t="s">
        <v>15448</v>
      </c>
      <c r="AR26" s="41" t="s">
        <v>15445</v>
      </c>
      <c r="AS26" s="41" t="s">
        <v>15444</v>
      </c>
      <c r="AT26" s="41" t="s">
        <v>15423</v>
      </c>
      <c r="AU26" s="41" t="s">
        <v>15358</v>
      </c>
      <c r="AV26" s="41" t="s">
        <v>15360</v>
      </c>
      <c r="AW26" s="41" t="s">
        <v>15354</v>
      </c>
      <c r="AX26" s="41" t="s">
        <v>15357</v>
      </c>
      <c r="AY26" s="41" t="s">
        <v>15353</v>
      </c>
      <c r="AZ26" s="41" t="s">
        <v>15347</v>
      </c>
      <c r="BA26" s="42" t="s">
        <v>15343</v>
      </c>
      <c r="BB26" s="21"/>
      <c r="BC26" s="21"/>
      <c r="BD26" s="21"/>
      <c r="BE26" s="21"/>
      <c r="BF26" s="21"/>
      <c r="BG26" s="21"/>
      <c r="BH26" s="21"/>
      <c r="BI26" s="21"/>
      <c r="BJ26" s="21"/>
      <c r="BK26" s="21"/>
      <c r="BL26" s="21"/>
    </row>
    <row r="27" spans="1:64" ht="12">
      <c r="A27" s="33">
        <v>1.2</v>
      </c>
      <c r="B27" s="34">
        <v>9</v>
      </c>
      <c r="C27" s="40" t="s">
        <v>15261</v>
      </c>
      <c r="D27" s="41">
        <v>75</v>
      </c>
      <c r="E27" s="41">
        <v>25</v>
      </c>
      <c r="F27" s="41">
        <v>50</v>
      </c>
      <c r="G27" s="41">
        <v>75</v>
      </c>
      <c r="H27" s="41">
        <v>75</v>
      </c>
      <c r="I27" s="41">
        <v>50</v>
      </c>
      <c r="J27" s="41">
        <v>75</v>
      </c>
      <c r="K27" s="41">
        <v>25</v>
      </c>
      <c r="L27" s="41">
        <v>75</v>
      </c>
      <c r="M27" s="41">
        <v>50</v>
      </c>
      <c r="N27" s="41">
        <v>50</v>
      </c>
      <c r="O27" s="41">
        <v>75</v>
      </c>
      <c r="P27" s="41">
        <v>25</v>
      </c>
      <c r="Q27" s="41">
        <v>50</v>
      </c>
      <c r="R27" s="41">
        <v>75</v>
      </c>
      <c r="S27" s="41">
        <v>25</v>
      </c>
      <c r="T27" s="41">
        <v>75</v>
      </c>
      <c r="U27" s="41">
        <v>25</v>
      </c>
      <c r="V27" s="41">
        <v>50</v>
      </c>
      <c r="W27" s="41">
        <v>25</v>
      </c>
      <c r="X27" s="41">
        <v>0</v>
      </c>
      <c r="Y27" s="41">
        <v>25</v>
      </c>
      <c r="Z27" s="41">
        <v>50</v>
      </c>
      <c r="AA27" s="41">
        <v>25</v>
      </c>
      <c r="AB27" s="41">
        <v>100</v>
      </c>
      <c r="AC27" s="41">
        <v>50</v>
      </c>
      <c r="AD27" s="41">
        <v>50</v>
      </c>
      <c r="AE27" s="41">
        <v>50</v>
      </c>
      <c r="AF27" s="41">
        <v>25</v>
      </c>
      <c r="AG27" s="41">
        <v>0</v>
      </c>
      <c r="AH27" s="41">
        <v>25</v>
      </c>
      <c r="AI27" s="41">
        <v>25</v>
      </c>
      <c r="AJ27" s="41">
        <v>50</v>
      </c>
      <c r="AK27" s="41">
        <v>75</v>
      </c>
      <c r="AL27" s="41">
        <v>25</v>
      </c>
      <c r="AM27" s="41">
        <v>25</v>
      </c>
      <c r="AN27" s="41">
        <v>0</v>
      </c>
      <c r="AO27" s="41">
        <v>50</v>
      </c>
      <c r="AP27" s="41">
        <v>50</v>
      </c>
      <c r="AQ27" s="41">
        <v>0</v>
      </c>
      <c r="AR27" s="41">
        <v>50</v>
      </c>
      <c r="AS27" s="41">
        <v>50</v>
      </c>
      <c r="AT27" s="41">
        <v>25</v>
      </c>
      <c r="AU27" s="41">
        <v>50</v>
      </c>
      <c r="AV27" s="41">
        <v>75</v>
      </c>
      <c r="AW27" s="41">
        <v>25</v>
      </c>
      <c r="AX27" s="41">
        <v>50</v>
      </c>
      <c r="AY27" s="41">
        <v>50</v>
      </c>
      <c r="AZ27" s="41">
        <v>50</v>
      </c>
      <c r="BA27" s="42">
        <v>50</v>
      </c>
      <c r="BB27" s="21"/>
      <c r="BC27" s="21"/>
      <c r="BD27" s="21"/>
      <c r="BE27" s="21"/>
      <c r="BF27" s="21"/>
      <c r="BG27" s="21"/>
      <c r="BH27" s="21"/>
      <c r="BI27" s="21"/>
      <c r="BJ27" s="21"/>
      <c r="BK27" s="21"/>
      <c r="BL27" s="21"/>
    </row>
    <row r="28" spans="1:64" ht="12">
      <c r="A28" s="33" t="s">
        <v>18442</v>
      </c>
      <c r="B28" s="34"/>
      <c r="C28" s="40" t="s">
        <v>15146</v>
      </c>
      <c r="D28" s="41" t="s">
        <v>15130</v>
      </c>
      <c r="E28" s="41" t="s">
        <v>1849</v>
      </c>
      <c r="F28" s="41" t="s">
        <v>15114</v>
      </c>
      <c r="G28" s="41" t="s">
        <v>1848</v>
      </c>
      <c r="H28" s="41" t="s">
        <v>15104</v>
      </c>
      <c r="I28" s="41" t="s">
        <v>15066</v>
      </c>
      <c r="J28" s="41" t="s">
        <v>15063</v>
      </c>
      <c r="K28" s="41" t="s">
        <v>15058</v>
      </c>
      <c r="L28" s="41" t="s">
        <v>15053</v>
      </c>
      <c r="M28" s="41" t="s">
        <v>15047</v>
      </c>
      <c r="N28" s="41" t="s">
        <v>15040</v>
      </c>
      <c r="O28" s="41" t="s">
        <v>1847</v>
      </c>
      <c r="P28" s="41" t="s">
        <v>1846</v>
      </c>
      <c r="Q28" s="41" t="s">
        <v>15026</v>
      </c>
      <c r="R28" s="41" t="s">
        <v>1845</v>
      </c>
      <c r="S28" s="41" t="s">
        <v>1844</v>
      </c>
      <c r="T28" s="41" t="s">
        <v>1843</v>
      </c>
      <c r="U28" s="41" t="s">
        <v>14986</v>
      </c>
      <c r="V28" s="41" t="s">
        <v>1842</v>
      </c>
      <c r="W28" s="41" t="s">
        <v>14962</v>
      </c>
      <c r="X28" s="41" t="s">
        <v>1841</v>
      </c>
      <c r="Y28" s="41" t="s">
        <v>14945</v>
      </c>
      <c r="Z28" s="41" t="s">
        <v>1840</v>
      </c>
      <c r="AA28" s="41" t="s">
        <v>1839</v>
      </c>
      <c r="AB28" s="41" t="s">
        <v>14933</v>
      </c>
      <c r="AC28" s="41" t="s">
        <v>14924</v>
      </c>
      <c r="AD28" s="41" t="s">
        <v>14918</v>
      </c>
      <c r="AE28" s="41" t="s">
        <v>1838</v>
      </c>
      <c r="AF28" s="41" t="s">
        <v>14900</v>
      </c>
      <c r="AG28" s="41" t="s">
        <v>1837</v>
      </c>
      <c r="AH28" s="41" t="s">
        <v>14829</v>
      </c>
      <c r="AI28" s="41" t="s">
        <v>14825</v>
      </c>
      <c r="AJ28" s="41" t="s">
        <v>1836</v>
      </c>
      <c r="AK28" s="41" t="s">
        <v>1835</v>
      </c>
      <c r="AL28" s="41" t="s">
        <v>14811</v>
      </c>
      <c r="AM28" s="41" t="s">
        <v>14808</v>
      </c>
      <c r="AN28" s="41" t="s">
        <v>14806</v>
      </c>
      <c r="AO28" s="41" t="s">
        <v>14804</v>
      </c>
      <c r="AP28" s="41" t="s">
        <v>14805</v>
      </c>
      <c r="AQ28" s="41" t="s">
        <v>14800</v>
      </c>
      <c r="AR28" s="41" t="s">
        <v>14799</v>
      </c>
      <c r="AS28" s="41" t="s">
        <v>14795</v>
      </c>
      <c r="AT28" s="41" t="s">
        <v>1834</v>
      </c>
      <c r="AU28" s="41" t="s">
        <v>1833</v>
      </c>
      <c r="AV28" s="41" t="s">
        <v>14780</v>
      </c>
      <c r="AW28" s="41" t="s">
        <v>14775</v>
      </c>
      <c r="AX28" s="41" t="s">
        <v>14774</v>
      </c>
      <c r="AY28" s="41" t="s">
        <v>14711</v>
      </c>
      <c r="AZ28" s="41" t="s">
        <v>14704</v>
      </c>
      <c r="BA28" s="42" t="s">
        <v>14703</v>
      </c>
      <c r="BB28" s="21"/>
      <c r="BC28" s="21"/>
      <c r="BD28" s="21"/>
      <c r="BE28" s="21"/>
      <c r="BF28" s="21"/>
      <c r="BG28" s="21"/>
      <c r="BH28" s="21"/>
      <c r="BI28" s="21"/>
      <c r="BJ28" s="21"/>
      <c r="BK28" s="21"/>
      <c r="BL28" s="21"/>
    </row>
    <row r="29" spans="1:64" ht="12">
      <c r="A29" s="33"/>
      <c r="B29" s="34"/>
      <c r="C29" s="40"/>
      <c r="D29" s="41" t="s">
        <v>14690</v>
      </c>
      <c r="E29" s="41" t="s">
        <v>14676</v>
      </c>
      <c r="F29" s="41" t="s">
        <v>14673</v>
      </c>
      <c r="G29" s="41" t="s">
        <v>14671</v>
      </c>
      <c r="H29" s="41" t="s">
        <v>14669</v>
      </c>
      <c r="I29" s="41" t="s">
        <v>14664</v>
      </c>
      <c r="J29" s="41" t="s">
        <v>14661</v>
      </c>
      <c r="K29" s="41" t="s">
        <v>14663</v>
      </c>
      <c r="L29" s="41" t="s">
        <v>14660</v>
      </c>
      <c r="M29" s="41" t="s">
        <v>14655</v>
      </c>
      <c r="N29" s="41" t="s">
        <v>14653</v>
      </c>
      <c r="O29" s="41" t="s">
        <v>14635</v>
      </c>
      <c r="P29" s="41" t="s">
        <v>14556</v>
      </c>
      <c r="Q29" s="41" t="s">
        <v>14558</v>
      </c>
      <c r="R29" s="41" t="s">
        <v>14548</v>
      </c>
      <c r="S29" s="41" t="s">
        <v>14542</v>
      </c>
      <c r="T29" s="41" t="s">
        <v>14537</v>
      </c>
      <c r="U29" s="41" t="s">
        <v>14526</v>
      </c>
      <c r="V29" s="41" t="s">
        <v>14518</v>
      </c>
      <c r="W29" s="41" t="s">
        <v>14516</v>
      </c>
      <c r="X29" s="41" t="s">
        <v>14514</v>
      </c>
      <c r="Y29" s="41" t="s">
        <v>14507</v>
      </c>
      <c r="Z29" s="41" t="s">
        <v>14504</v>
      </c>
      <c r="AA29" s="41" t="s">
        <v>14501</v>
      </c>
      <c r="AB29" s="41" t="s">
        <v>14496</v>
      </c>
      <c r="AC29" s="41" t="s">
        <v>14495</v>
      </c>
      <c r="AD29" s="41" t="s">
        <v>14491</v>
      </c>
      <c r="AE29" s="41" t="s">
        <v>14487</v>
      </c>
      <c r="AF29" s="41" t="s">
        <v>14484</v>
      </c>
      <c r="AG29" s="41" t="s">
        <v>14480</v>
      </c>
      <c r="AH29" s="41" t="s">
        <v>14478</v>
      </c>
      <c r="AI29" s="41" t="s">
        <v>14476</v>
      </c>
      <c r="AJ29" s="41" t="s">
        <v>14472</v>
      </c>
      <c r="AK29" s="41" t="s">
        <v>14465</v>
      </c>
      <c r="AL29" s="41" t="s">
        <v>14453</v>
      </c>
      <c r="AM29" s="41" t="s">
        <v>14452</v>
      </c>
      <c r="AN29" s="41" t="s">
        <v>14447</v>
      </c>
      <c r="AO29" s="41" t="s">
        <v>14449</v>
      </c>
      <c r="AP29" s="41" t="s">
        <v>14445</v>
      </c>
      <c r="AQ29" s="41" t="s">
        <v>14446</v>
      </c>
      <c r="AR29" s="41" t="s">
        <v>14437</v>
      </c>
      <c r="AS29" s="41" t="s">
        <v>14433</v>
      </c>
      <c r="AT29" s="41" t="s">
        <v>14436</v>
      </c>
      <c r="AU29" s="41" t="s">
        <v>14430</v>
      </c>
      <c r="AV29" s="41" t="s">
        <v>14424</v>
      </c>
      <c r="AW29" s="41" t="s">
        <v>14416</v>
      </c>
      <c r="AX29" s="41" t="s">
        <v>14406</v>
      </c>
      <c r="AY29" s="41" t="s">
        <v>16822</v>
      </c>
      <c r="AZ29" s="41" t="s">
        <v>14377</v>
      </c>
      <c r="BA29" s="42" t="s">
        <v>14372</v>
      </c>
      <c r="BB29" s="21"/>
      <c r="BC29" s="21"/>
      <c r="BD29" s="21"/>
      <c r="BE29" s="21"/>
      <c r="BF29" s="21"/>
      <c r="BG29" s="21"/>
      <c r="BH29" s="21"/>
      <c r="BI29" s="21"/>
      <c r="BJ29" s="21"/>
      <c r="BK29" s="21"/>
      <c r="BL29" s="21"/>
    </row>
    <row r="30" spans="1:64" ht="12">
      <c r="A30" s="33">
        <v>1.2</v>
      </c>
      <c r="B30" s="34">
        <v>10</v>
      </c>
      <c r="C30" s="40" t="s">
        <v>14365</v>
      </c>
      <c r="D30" s="41">
        <v>75</v>
      </c>
      <c r="E30" s="41">
        <v>50</v>
      </c>
      <c r="F30" s="41">
        <v>75</v>
      </c>
      <c r="G30" s="41">
        <v>50</v>
      </c>
      <c r="H30" s="41">
        <v>75</v>
      </c>
      <c r="I30" s="41">
        <v>50</v>
      </c>
      <c r="J30" s="41">
        <v>50</v>
      </c>
      <c r="K30" s="41">
        <v>50</v>
      </c>
      <c r="L30" s="41">
        <v>50</v>
      </c>
      <c r="M30" s="41">
        <v>75</v>
      </c>
      <c r="N30" s="41">
        <v>50</v>
      </c>
      <c r="O30" s="41">
        <v>100</v>
      </c>
      <c r="P30" s="41">
        <v>25</v>
      </c>
      <c r="Q30" s="41">
        <v>25</v>
      </c>
      <c r="R30" s="41">
        <v>75</v>
      </c>
      <c r="S30" s="41">
        <v>50</v>
      </c>
      <c r="T30" s="41">
        <v>75</v>
      </c>
      <c r="U30" s="41">
        <v>25</v>
      </c>
      <c r="V30" s="41">
        <v>50</v>
      </c>
      <c r="W30" s="41">
        <v>50</v>
      </c>
      <c r="X30" s="41">
        <v>50</v>
      </c>
      <c r="Y30" s="41">
        <v>50</v>
      </c>
      <c r="Z30" s="41">
        <v>50</v>
      </c>
      <c r="AA30" s="41">
        <v>25</v>
      </c>
      <c r="AB30" s="41">
        <v>75</v>
      </c>
      <c r="AC30" s="41">
        <v>75</v>
      </c>
      <c r="AD30" s="41">
        <v>100</v>
      </c>
      <c r="AE30" s="41">
        <v>75</v>
      </c>
      <c r="AF30" s="41">
        <v>25</v>
      </c>
      <c r="AG30" s="41">
        <v>25</v>
      </c>
      <c r="AH30" s="41">
        <v>50</v>
      </c>
      <c r="AI30" s="41">
        <v>25</v>
      </c>
      <c r="AJ30" s="41">
        <v>50</v>
      </c>
      <c r="AK30" s="41">
        <v>75</v>
      </c>
      <c r="AL30" s="41">
        <v>75</v>
      </c>
      <c r="AM30" s="41">
        <v>50</v>
      </c>
      <c r="AN30" s="41">
        <v>25</v>
      </c>
      <c r="AO30" s="41">
        <v>100</v>
      </c>
      <c r="AP30" s="41">
        <v>75</v>
      </c>
      <c r="AQ30" s="41">
        <v>50</v>
      </c>
      <c r="AR30" s="41">
        <v>50</v>
      </c>
      <c r="AS30" s="41">
        <v>50</v>
      </c>
      <c r="AT30" s="41">
        <v>50</v>
      </c>
      <c r="AU30" s="41">
        <v>75</v>
      </c>
      <c r="AV30" s="41">
        <v>75</v>
      </c>
      <c r="AW30" s="41">
        <v>50</v>
      </c>
      <c r="AX30" s="41">
        <v>50</v>
      </c>
      <c r="AY30" s="41">
        <v>75</v>
      </c>
      <c r="AZ30" s="41">
        <v>75</v>
      </c>
      <c r="BA30" s="42">
        <v>50</v>
      </c>
      <c r="BB30" s="21"/>
      <c r="BC30" s="21"/>
      <c r="BD30" s="21"/>
      <c r="BE30" s="21"/>
      <c r="BF30" s="21"/>
      <c r="BG30" s="21"/>
      <c r="BH30" s="21"/>
      <c r="BI30" s="21"/>
      <c r="BJ30" s="21"/>
      <c r="BK30" s="21"/>
      <c r="BL30" s="21"/>
    </row>
    <row r="31" spans="1:64" ht="12">
      <c r="A31" s="33" t="s">
        <v>18442</v>
      </c>
      <c r="B31" s="34"/>
      <c r="C31" s="40" t="s">
        <v>14355</v>
      </c>
      <c r="D31" s="41" t="s">
        <v>14351</v>
      </c>
      <c r="E31" s="41" t="s">
        <v>1832</v>
      </c>
      <c r="F31" s="41" t="s">
        <v>14346</v>
      </c>
      <c r="G31" s="41" t="s">
        <v>14338</v>
      </c>
      <c r="H31" s="41" t="s">
        <v>14335</v>
      </c>
      <c r="I31" s="41" t="s">
        <v>1831</v>
      </c>
      <c r="J31" s="41" t="s">
        <v>14320</v>
      </c>
      <c r="K31" s="41" t="s">
        <v>14313</v>
      </c>
      <c r="L31" s="41" t="s">
        <v>1830</v>
      </c>
      <c r="M31" s="41" t="s">
        <v>14298</v>
      </c>
      <c r="N31" s="41" t="s">
        <v>14216</v>
      </c>
      <c r="O31" s="41" t="s">
        <v>14210</v>
      </c>
      <c r="P31" s="41" t="s">
        <v>1829</v>
      </c>
      <c r="Q31" s="41" t="s">
        <v>14197</v>
      </c>
      <c r="R31" s="41" t="s">
        <v>1828</v>
      </c>
      <c r="S31" s="41" t="s">
        <v>1827</v>
      </c>
      <c r="T31" s="41" t="s">
        <v>14088</v>
      </c>
      <c r="U31" s="41" t="s">
        <v>14082</v>
      </c>
      <c r="V31" s="41" t="s">
        <v>1826</v>
      </c>
      <c r="W31" s="41" t="s">
        <v>14072</v>
      </c>
      <c r="X31" s="41" t="s">
        <v>1825</v>
      </c>
      <c r="Y31" s="41" t="s">
        <v>14059</v>
      </c>
      <c r="Z31" s="41" t="s">
        <v>14058</v>
      </c>
      <c r="AA31" s="41" t="s">
        <v>14045</v>
      </c>
      <c r="AB31" s="41" t="s">
        <v>14041</v>
      </c>
      <c r="AC31" s="41" t="s">
        <v>14033</v>
      </c>
      <c r="AD31" s="41" t="s">
        <v>14009</v>
      </c>
      <c r="AE31" s="41" t="s">
        <v>14005</v>
      </c>
      <c r="AF31" s="41" t="s">
        <v>14001</v>
      </c>
      <c r="AG31" s="41" t="s">
        <v>1823</v>
      </c>
      <c r="AH31" s="41" t="s">
        <v>13994</v>
      </c>
      <c r="AI31" s="41" t="s">
        <v>13989</v>
      </c>
      <c r="AJ31" s="41" t="s">
        <v>13979</v>
      </c>
      <c r="AK31" s="41" t="s">
        <v>13944</v>
      </c>
      <c r="AL31" s="41" t="s">
        <v>1824</v>
      </c>
      <c r="AM31" s="41" t="s">
        <v>1822</v>
      </c>
      <c r="AN31" s="41" t="s">
        <v>1821</v>
      </c>
      <c r="AO31" s="41" t="s">
        <v>13760</v>
      </c>
      <c r="AP31" s="41" t="s">
        <v>13748</v>
      </c>
      <c r="AQ31" s="41" t="s">
        <v>13739</v>
      </c>
      <c r="AR31" s="41" t="s">
        <v>13733</v>
      </c>
      <c r="AS31" s="41" t="s">
        <v>13721</v>
      </c>
      <c r="AT31" s="41" t="s">
        <v>1820</v>
      </c>
      <c r="AU31" s="41" t="s">
        <v>1818</v>
      </c>
      <c r="AV31" s="41" t="s">
        <v>1819</v>
      </c>
      <c r="AW31" s="41" t="s">
        <v>1816</v>
      </c>
      <c r="AX31" s="41" t="s">
        <v>13705</v>
      </c>
      <c r="AY31" s="41" t="s">
        <v>13596</v>
      </c>
      <c r="AZ31" s="41" t="s">
        <v>13589</v>
      </c>
      <c r="BA31" s="42" t="s">
        <v>13588</v>
      </c>
      <c r="BB31" s="21"/>
      <c r="BC31" s="21"/>
      <c r="BD31" s="21"/>
      <c r="BE31" s="21"/>
      <c r="BF31" s="21"/>
      <c r="BG31" s="21"/>
      <c r="BH31" s="21"/>
      <c r="BI31" s="21"/>
      <c r="BJ31" s="21"/>
      <c r="BK31" s="21"/>
      <c r="BL31" s="21"/>
    </row>
    <row r="32" spans="1:64" ht="12">
      <c r="A32" s="33"/>
      <c r="B32" s="34"/>
      <c r="C32" s="40"/>
      <c r="D32" s="41" t="s">
        <v>13583</v>
      </c>
      <c r="E32" s="41" t="s">
        <v>13580</v>
      </c>
      <c r="F32" s="41" t="s">
        <v>13575</v>
      </c>
      <c r="G32" s="41" t="s">
        <v>13571</v>
      </c>
      <c r="H32" s="41" t="s">
        <v>13569</v>
      </c>
      <c r="I32" s="41" t="s">
        <v>13565</v>
      </c>
      <c r="J32" s="41" t="s">
        <v>13560</v>
      </c>
      <c r="K32" s="41" t="s">
        <v>13544</v>
      </c>
      <c r="L32" s="41" t="s">
        <v>13546</v>
      </c>
      <c r="M32" s="41" t="s">
        <v>13541</v>
      </c>
      <c r="N32" s="41" t="s">
        <v>13535</v>
      </c>
      <c r="O32" s="41" t="s">
        <v>13496</v>
      </c>
      <c r="P32" s="41" t="s">
        <v>13492</v>
      </c>
      <c r="Q32" s="41" t="s">
        <v>13489</v>
      </c>
      <c r="R32" s="41" t="s">
        <v>13487</v>
      </c>
      <c r="S32" s="41" t="s">
        <v>13482</v>
      </c>
      <c r="T32" s="41" t="s">
        <v>13475</v>
      </c>
      <c r="U32" s="41" t="s">
        <v>13445</v>
      </c>
      <c r="V32" s="41" t="s">
        <v>13439</v>
      </c>
      <c r="W32" s="41" t="s">
        <v>13437</v>
      </c>
      <c r="X32" s="41" t="s">
        <v>13429</v>
      </c>
      <c r="Y32" s="41" t="s">
        <v>13427</v>
      </c>
      <c r="Z32" s="41" t="s">
        <v>13422</v>
      </c>
      <c r="AA32" s="41" t="s">
        <v>13425</v>
      </c>
      <c r="AB32" s="41" t="s">
        <v>13418</v>
      </c>
      <c r="AC32" s="41" t="s">
        <v>13373</v>
      </c>
      <c r="AD32" s="41" t="s">
        <v>13367</v>
      </c>
      <c r="AE32" s="41" t="s">
        <v>13362</v>
      </c>
      <c r="AF32" s="41" t="s">
        <v>13355</v>
      </c>
      <c r="AG32" s="41" t="s">
        <v>13351</v>
      </c>
      <c r="AH32" s="41" t="s">
        <v>13345</v>
      </c>
      <c r="AI32" s="41" t="s">
        <v>13341</v>
      </c>
      <c r="AJ32" s="41" t="s">
        <v>13338</v>
      </c>
      <c r="AK32" s="41" t="s">
        <v>13331</v>
      </c>
      <c r="AL32" s="41" t="s">
        <v>13324</v>
      </c>
      <c r="AM32" s="41" t="s">
        <v>13319</v>
      </c>
      <c r="AN32" s="41" t="s">
        <v>14447</v>
      </c>
      <c r="AO32" s="41" t="s">
        <v>13280</v>
      </c>
      <c r="AP32" s="41" t="s">
        <v>13276</v>
      </c>
      <c r="AQ32" s="41" t="s">
        <v>13229</v>
      </c>
      <c r="AR32" s="41" t="s">
        <v>13225</v>
      </c>
      <c r="AS32" s="41" t="s">
        <v>13215</v>
      </c>
      <c r="AT32" s="41" t="s">
        <v>13211</v>
      </c>
      <c r="AU32" s="41" t="s">
        <v>13206</v>
      </c>
      <c r="AV32" s="41" t="s">
        <v>13208</v>
      </c>
      <c r="AW32" s="41" t="s">
        <v>13201</v>
      </c>
      <c r="AX32" s="41" t="s">
        <v>13203</v>
      </c>
      <c r="AY32" s="41" t="s">
        <v>13199</v>
      </c>
      <c r="AZ32" s="41" t="s">
        <v>13197</v>
      </c>
      <c r="BA32" s="42" t="s">
        <v>13194</v>
      </c>
      <c r="BB32" s="21"/>
      <c r="BC32" s="21"/>
      <c r="BD32" s="21"/>
      <c r="BE32" s="21"/>
      <c r="BF32" s="21"/>
      <c r="BG32" s="21"/>
      <c r="BH32" s="21"/>
      <c r="BI32" s="21"/>
      <c r="BJ32" s="21"/>
      <c r="BK32" s="21"/>
      <c r="BL32" s="21"/>
    </row>
    <row r="33" spans="1:64" ht="12">
      <c r="A33" s="33">
        <v>1.2</v>
      </c>
      <c r="B33" s="34">
        <v>11</v>
      </c>
      <c r="C33" s="40" t="s">
        <v>13190</v>
      </c>
      <c r="D33" s="41">
        <v>0</v>
      </c>
      <c r="E33" s="41">
        <v>25</v>
      </c>
      <c r="F33" s="41">
        <v>0</v>
      </c>
      <c r="G33" s="41">
        <v>0</v>
      </c>
      <c r="H33" s="41">
        <v>0</v>
      </c>
      <c r="I33" s="41">
        <v>0</v>
      </c>
      <c r="J33" s="41">
        <v>25</v>
      </c>
      <c r="K33" s="41">
        <v>50</v>
      </c>
      <c r="L33" s="41">
        <v>25</v>
      </c>
      <c r="M33" s="41">
        <v>25</v>
      </c>
      <c r="N33" s="41">
        <v>25</v>
      </c>
      <c r="O33" s="41">
        <v>25</v>
      </c>
      <c r="P33" s="41">
        <v>25</v>
      </c>
      <c r="Q33" s="41">
        <v>100</v>
      </c>
      <c r="R33" s="41">
        <v>75</v>
      </c>
      <c r="S33" s="41">
        <v>25</v>
      </c>
      <c r="T33" s="41">
        <v>50</v>
      </c>
      <c r="U33" s="41">
        <v>0</v>
      </c>
      <c r="V33" s="41">
        <v>25</v>
      </c>
      <c r="W33" s="41">
        <v>0</v>
      </c>
      <c r="X33" s="41">
        <v>25</v>
      </c>
      <c r="Y33" s="41">
        <v>50</v>
      </c>
      <c r="Z33" s="41">
        <v>25</v>
      </c>
      <c r="AA33" s="41">
        <v>25</v>
      </c>
      <c r="AB33" s="41">
        <v>0</v>
      </c>
      <c r="AC33" s="41">
        <v>0</v>
      </c>
      <c r="AD33" s="41">
        <v>100</v>
      </c>
      <c r="AE33" s="41">
        <v>0</v>
      </c>
      <c r="AF33" s="41">
        <v>0</v>
      </c>
      <c r="AG33" s="41">
        <v>25</v>
      </c>
      <c r="AH33" s="41">
        <v>0</v>
      </c>
      <c r="AI33" s="41">
        <v>100</v>
      </c>
      <c r="AJ33" s="41">
        <v>0</v>
      </c>
      <c r="AK33" s="41">
        <v>50</v>
      </c>
      <c r="AL33" s="41">
        <v>0</v>
      </c>
      <c r="AM33" s="41">
        <v>0</v>
      </c>
      <c r="AN33" s="41">
        <v>25</v>
      </c>
      <c r="AO33" s="41">
        <v>100</v>
      </c>
      <c r="AP33" s="41">
        <v>100</v>
      </c>
      <c r="AQ33" s="41">
        <v>0</v>
      </c>
      <c r="AR33" s="41">
        <v>50</v>
      </c>
      <c r="AS33" s="41">
        <v>0</v>
      </c>
      <c r="AT33" s="41">
        <v>0</v>
      </c>
      <c r="AU33" s="41">
        <v>50</v>
      </c>
      <c r="AV33" s="41">
        <v>75</v>
      </c>
      <c r="AW33" s="41">
        <v>0</v>
      </c>
      <c r="AX33" s="41">
        <v>0</v>
      </c>
      <c r="AY33" s="41">
        <v>0</v>
      </c>
      <c r="AZ33" s="41">
        <v>50</v>
      </c>
      <c r="BA33" s="42">
        <v>0</v>
      </c>
      <c r="BB33" s="21"/>
      <c r="BC33" s="21"/>
      <c r="BD33" s="21"/>
      <c r="BE33" s="21"/>
      <c r="BF33" s="21"/>
      <c r="BG33" s="21"/>
      <c r="BH33" s="21"/>
      <c r="BI33" s="21"/>
      <c r="BJ33" s="21"/>
      <c r="BK33" s="21"/>
      <c r="BL33" s="21"/>
    </row>
    <row r="34" spans="1:64" ht="12">
      <c r="A34" s="33" t="s">
        <v>18442</v>
      </c>
      <c r="B34" s="34"/>
      <c r="C34" s="40" t="s">
        <v>13178</v>
      </c>
      <c r="D34" s="41" t="s">
        <v>13180</v>
      </c>
      <c r="E34" s="41" t="s">
        <v>13169</v>
      </c>
      <c r="F34" s="41" t="s">
        <v>1817</v>
      </c>
      <c r="G34" s="41" t="s">
        <v>13161</v>
      </c>
      <c r="H34" s="41" t="s">
        <v>13154</v>
      </c>
      <c r="I34" s="41" t="s">
        <v>13066</v>
      </c>
      <c r="J34" s="41" t="s">
        <v>13057</v>
      </c>
      <c r="K34" s="41" t="s">
        <v>13051</v>
      </c>
      <c r="L34" s="41" t="s">
        <v>13042</v>
      </c>
      <c r="M34" s="41" t="s">
        <v>13033</v>
      </c>
      <c r="N34" s="41" t="s">
        <v>12960</v>
      </c>
      <c r="O34" s="41" t="s">
        <v>12944</v>
      </c>
      <c r="P34" s="41" t="s">
        <v>12925</v>
      </c>
      <c r="Q34" s="41" t="s">
        <v>12923</v>
      </c>
      <c r="R34" s="41" t="s">
        <v>1815</v>
      </c>
      <c r="S34" s="41" t="s">
        <v>1814</v>
      </c>
      <c r="T34" s="41" t="s">
        <v>12906</v>
      </c>
      <c r="U34" s="41" t="s">
        <v>12901</v>
      </c>
      <c r="V34" s="41" t="s">
        <v>1813</v>
      </c>
      <c r="W34" s="41" t="s">
        <v>12888</v>
      </c>
      <c r="X34" s="41" t="s">
        <v>12879</v>
      </c>
      <c r="Y34" s="41" t="s">
        <v>12865</v>
      </c>
      <c r="Z34" s="41" t="s">
        <v>12864</v>
      </c>
      <c r="AA34" s="41" t="s">
        <v>12858</v>
      </c>
      <c r="AB34" s="41" t="s">
        <v>12852</v>
      </c>
      <c r="AC34" s="41" t="s">
        <v>12847</v>
      </c>
      <c r="AD34" s="41" t="s">
        <v>12842</v>
      </c>
      <c r="AE34" s="41" t="s">
        <v>12836</v>
      </c>
      <c r="AF34" s="41" t="s">
        <v>12805</v>
      </c>
      <c r="AG34" s="41" t="s">
        <v>12802</v>
      </c>
      <c r="AH34" s="41" t="s">
        <v>12771</v>
      </c>
      <c r="AI34" s="41" t="s">
        <v>12769</v>
      </c>
      <c r="AJ34" s="41" t="s">
        <v>12766</v>
      </c>
      <c r="AK34" s="41" t="s">
        <v>12763</v>
      </c>
      <c r="AL34" s="41" t="s">
        <v>12765</v>
      </c>
      <c r="AM34" s="41" t="s">
        <v>12759</v>
      </c>
      <c r="AN34" s="41" t="s">
        <v>12756</v>
      </c>
      <c r="AO34" s="41" t="s">
        <v>12751</v>
      </c>
      <c r="AP34" s="41" t="s">
        <v>12749</v>
      </c>
      <c r="AQ34" s="41" t="s">
        <v>12748</v>
      </c>
      <c r="AR34" s="41" t="s">
        <v>12743</v>
      </c>
      <c r="AS34" s="41" t="s">
        <v>12732</v>
      </c>
      <c r="AT34" s="41" t="s">
        <v>12728</v>
      </c>
      <c r="AU34" s="41" t="s">
        <v>1812</v>
      </c>
      <c r="AV34" s="41" t="s">
        <v>12724</v>
      </c>
      <c r="AW34" s="41" t="s">
        <v>12657</v>
      </c>
      <c r="AX34" s="41" t="s">
        <v>12653</v>
      </c>
      <c r="AY34" s="41" t="s">
        <v>12651</v>
      </c>
      <c r="AZ34" s="41" t="s">
        <v>1811</v>
      </c>
      <c r="BA34" s="42" t="s">
        <v>12637</v>
      </c>
      <c r="BB34" s="21"/>
      <c r="BC34" s="21"/>
      <c r="BD34" s="21"/>
      <c r="BE34" s="21"/>
      <c r="BF34" s="21"/>
      <c r="BG34" s="21"/>
      <c r="BH34" s="21"/>
      <c r="BI34" s="21"/>
      <c r="BJ34" s="21"/>
      <c r="BK34" s="21"/>
      <c r="BL34" s="21"/>
    </row>
    <row r="35" spans="1:64" ht="12">
      <c r="A35" s="33"/>
      <c r="B35" s="34"/>
      <c r="C35" s="40"/>
      <c r="D35" s="41" t="s">
        <v>12636</v>
      </c>
      <c r="E35" s="41" t="s">
        <v>12630</v>
      </c>
      <c r="F35" s="41" t="s">
        <v>12627</v>
      </c>
      <c r="G35" s="41" t="s">
        <v>12485</v>
      </c>
      <c r="H35" s="41" t="s">
        <v>12483</v>
      </c>
      <c r="I35" s="41" t="s">
        <v>12480</v>
      </c>
      <c r="J35" s="41" t="s">
        <v>12478</v>
      </c>
      <c r="K35" s="41" t="s">
        <v>12474</v>
      </c>
      <c r="L35" s="41" t="s">
        <v>12469</v>
      </c>
      <c r="M35" s="41" t="s">
        <v>12470</v>
      </c>
      <c r="N35" s="41" t="s">
        <v>12460</v>
      </c>
      <c r="O35" s="41" t="s">
        <v>12457</v>
      </c>
      <c r="P35" s="41" t="s">
        <v>12459</v>
      </c>
      <c r="Q35" s="41" t="s">
        <v>12456</v>
      </c>
      <c r="R35" s="41" t="s">
        <v>12452</v>
      </c>
      <c r="S35" s="41" t="s">
        <v>12447</v>
      </c>
      <c r="T35" s="41" t="s">
        <v>12445</v>
      </c>
      <c r="U35" s="41" t="s">
        <v>12443</v>
      </c>
      <c r="V35" s="41" t="s">
        <v>12435</v>
      </c>
      <c r="W35" s="41" t="s">
        <v>12429</v>
      </c>
      <c r="X35" s="41" t="s">
        <v>12425</v>
      </c>
      <c r="Y35" s="41" t="s">
        <v>12422</v>
      </c>
      <c r="Z35" s="41" t="s">
        <v>12417</v>
      </c>
      <c r="AA35" s="41" t="s">
        <v>12414</v>
      </c>
      <c r="AB35" s="41" t="s">
        <v>12411</v>
      </c>
      <c r="AC35" s="41" t="s">
        <v>12407</v>
      </c>
      <c r="AD35" s="41" t="s">
        <v>12336</v>
      </c>
      <c r="AE35" s="41" t="s">
        <v>12331</v>
      </c>
      <c r="AF35" s="41" t="s">
        <v>12303</v>
      </c>
      <c r="AG35" s="41" t="s">
        <v>12297</v>
      </c>
      <c r="AH35" s="41" t="s">
        <v>12283</v>
      </c>
      <c r="AI35" s="41" t="s">
        <v>12281</v>
      </c>
      <c r="AJ35" s="41" t="s">
        <v>12278</v>
      </c>
      <c r="AK35" s="41" t="s">
        <v>12275</v>
      </c>
      <c r="AL35" s="41" t="s">
        <v>12263</v>
      </c>
      <c r="AM35" s="41" t="s">
        <v>12262</v>
      </c>
      <c r="AN35" s="41" t="s">
        <v>14447</v>
      </c>
      <c r="AO35" s="41" t="s">
        <v>12251</v>
      </c>
      <c r="AP35" s="41" t="s">
        <v>12247</v>
      </c>
      <c r="AQ35" s="41" t="s">
        <v>12249</v>
      </c>
      <c r="AR35" s="41" t="s">
        <v>12239</v>
      </c>
      <c r="AS35" s="41" t="s">
        <v>12241</v>
      </c>
      <c r="AT35" s="41" t="s">
        <v>12236</v>
      </c>
      <c r="AU35" s="41" t="s">
        <v>12230</v>
      </c>
      <c r="AV35" s="41" t="s">
        <v>12233</v>
      </c>
      <c r="AW35" s="41" t="s">
        <v>12227</v>
      </c>
      <c r="AX35" s="41" t="s">
        <v>12225</v>
      </c>
      <c r="AY35" s="41" t="s">
        <v>12222</v>
      </c>
      <c r="AZ35" s="41" t="s">
        <v>12217</v>
      </c>
      <c r="BA35" s="42" t="s">
        <v>12185</v>
      </c>
      <c r="BB35" s="21"/>
      <c r="BC35" s="21"/>
      <c r="BD35" s="21"/>
      <c r="BE35" s="21"/>
      <c r="BF35" s="21"/>
      <c r="BG35" s="21"/>
      <c r="BH35" s="21"/>
      <c r="BI35" s="21"/>
      <c r="BJ35" s="21"/>
      <c r="BK35" s="21"/>
      <c r="BL35" s="21"/>
    </row>
    <row r="36" spans="1:64" ht="12">
      <c r="A36" s="33">
        <v>1.2</v>
      </c>
      <c r="B36" s="34">
        <v>12</v>
      </c>
      <c r="C36" s="40" t="s">
        <v>12178</v>
      </c>
      <c r="D36" s="41">
        <v>0</v>
      </c>
      <c r="E36" s="41">
        <v>0</v>
      </c>
      <c r="F36" s="41">
        <v>25</v>
      </c>
      <c r="G36" s="41">
        <v>0</v>
      </c>
      <c r="H36" s="41">
        <v>0</v>
      </c>
      <c r="I36" s="41">
        <v>0</v>
      </c>
      <c r="J36" s="41">
        <v>50</v>
      </c>
      <c r="K36" s="41">
        <v>25</v>
      </c>
      <c r="L36" s="41">
        <v>0</v>
      </c>
      <c r="M36" s="41">
        <v>0</v>
      </c>
      <c r="N36" s="41">
        <v>50</v>
      </c>
      <c r="O36" s="41">
        <v>75</v>
      </c>
      <c r="P36" s="41">
        <v>25</v>
      </c>
      <c r="Q36" s="41">
        <v>50</v>
      </c>
      <c r="R36" s="41">
        <v>100</v>
      </c>
      <c r="S36" s="41">
        <v>50</v>
      </c>
      <c r="T36" s="41">
        <v>50</v>
      </c>
      <c r="U36" s="41">
        <v>0</v>
      </c>
      <c r="V36" s="41">
        <v>75</v>
      </c>
      <c r="W36" s="41">
        <v>0</v>
      </c>
      <c r="X36" s="41">
        <v>0</v>
      </c>
      <c r="Y36" s="41">
        <v>0</v>
      </c>
      <c r="Z36" s="41">
        <v>0</v>
      </c>
      <c r="AA36" s="41">
        <v>75</v>
      </c>
      <c r="AB36" s="41">
        <v>0</v>
      </c>
      <c r="AC36" s="41">
        <v>0</v>
      </c>
      <c r="AD36" s="41">
        <v>0</v>
      </c>
      <c r="AE36" s="41">
        <v>0</v>
      </c>
      <c r="AF36" s="41">
        <v>0</v>
      </c>
      <c r="AG36" s="41">
        <v>25</v>
      </c>
      <c r="AH36" s="41">
        <v>50</v>
      </c>
      <c r="AI36" s="41">
        <v>0</v>
      </c>
      <c r="AJ36" s="41">
        <v>0</v>
      </c>
      <c r="AK36" s="41">
        <v>50</v>
      </c>
      <c r="AL36" s="41">
        <v>0</v>
      </c>
      <c r="AM36" s="41">
        <v>0</v>
      </c>
      <c r="AN36" s="41">
        <v>0</v>
      </c>
      <c r="AO36" s="41">
        <v>25</v>
      </c>
      <c r="AP36" s="41">
        <v>50</v>
      </c>
      <c r="AQ36" s="41">
        <v>0</v>
      </c>
      <c r="AR36" s="41">
        <v>25</v>
      </c>
      <c r="AS36" s="41">
        <v>25</v>
      </c>
      <c r="AT36" s="41">
        <v>0</v>
      </c>
      <c r="AU36" s="41">
        <v>0</v>
      </c>
      <c r="AV36" s="41">
        <v>0</v>
      </c>
      <c r="AW36" s="41">
        <v>0</v>
      </c>
      <c r="AX36" s="41">
        <v>25</v>
      </c>
      <c r="AY36" s="41">
        <v>0</v>
      </c>
      <c r="AZ36" s="41">
        <v>0</v>
      </c>
      <c r="BA36" s="42">
        <v>0</v>
      </c>
      <c r="BB36" s="21"/>
      <c r="BC36" s="21"/>
      <c r="BD36" s="21"/>
      <c r="BE36" s="21"/>
      <c r="BF36" s="21"/>
      <c r="BG36" s="21"/>
      <c r="BH36" s="21"/>
      <c r="BI36" s="21"/>
      <c r="BJ36" s="21"/>
      <c r="BK36" s="21"/>
      <c r="BL36" s="21"/>
    </row>
    <row r="37" spans="1:64" ht="12">
      <c r="A37" s="33" t="s">
        <v>18442</v>
      </c>
      <c r="B37" s="34"/>
      <c r="C37" s="40" t="s">
        <v>14940</v>
      </c>
      <c r="D37" s="41" t="s">
        <v>12152</v>
      </c>
      <c r="E37" s="41" t="s">
        <v>1809</v>
      </c>
      <c r="F37" s="41" t="s">
        <v>12149</v>
      </c>
      <c r="G37" s="41" t="s">
        <v>12136</v>
      </c>
      <c r="H37" s="41" t="s">
        <v>12134</v>
      </c>
      <c r="I37" s="41" t="s">
        <v>12130</v>
      </c>
      <c r="J37" s="41" t="s">
        <v>12118</v>
      </c>
      <c r="K37" s="41" t="s">
        <v>12113</v>
      </c>
      <c r="L37" s="41" t="s">
        <v>12109</v>
      </c>
      <c r="M37" s="41" t="s">
        <v>12111</v>
      </c>
      <c r="N37" s="41" t="s">
        <v>12099</v>
      </c>
      <c r="O37" s="41" t="s">
        <v>12091</v>
      </c>
      <c r="P37" s="41" t="s">
        <v>1810</v>
      </c>
      <c r="Q37" s="41" t="s">
        <v>12081</v>
      </c>
      <c r="R37" s="41" t="s">
        <v>12075</v>
      </c>
      <c r="S37" s="41" t="s">
        <v>1807</v>
      </c>
      <c r="T37" s="41" t="s">
        <v>12066</v>
      </c>
      <c r="U37" s="41" t="s">
        <v>12062</v>
      </c>
      <c r="V37" s="41" t="s">
        <v>12055</v>
      </c>
      <c r="W37" s="41" t="s">
        <v>12049</v>
      </c>
      <c r="X37" s="41" t="s">
        <v>12048</v>
      </c>
      <c r="Y37" s="41" t="s">
        <v>12034</v>
      </c>
      <c r="Z37" s="41" t="s">
        <v>12032</v>
      </c>
      <c r="AA37" s="41" t="s">
        <v>12025</v>
      </c>
      <c r="AB37" s="41" t="s">
        <v>12023</v>
      </c>
      <c r="AC37" s="41" t="s">
        <v>12017</v>
      </c>
      <c r="AD37" s="41" t="s">
        <v>12000</v>
      </c>
      <c r="AE37" s="41" t="s">
        <v>11997</v>
      </c>
      <c r="AF37" s="41" t="s">
        <v>11992</v>
      </c>
      <c r="AG37" s="41" t="s">
        <v>1808</v>
      </c>
      <c r="AH37" s="41" t="s">
        <v>11981</v>
      </c>
      <c r="AI37" s="41" t="s">
        <v>11973</v>
      </c>
      <c r="AJ37" s="41" t="s">
        <v>11976</v>
      </c>
      <c r="AK37" s="41" t="s">
        <v>11961</v>
      </c>
      <c r="AL37" s="41" t="s">
        <v>11959</v>
      </c>
      <c r="AM37" s="41" t="s">
        <v>11954</v>
      </c>
      <c r="AN37" s="41" t="s">
        <v>11953</v>
      </c>
      <c r="AO37" s="41" t="s">
        <v>11892</v>
      </c>
      <c r="AP37" s="41" t="s">
        <v>11880</v>
      </c>
      <c r="AQ37" s="41" t="s">
        <v>1806</v>
      </c>
      <c r="AR37" s="41" t="s">
        <v>11875</v>
      </c>
      <c r="AS37" s="41" t="s">
        <v>1805</v>
      </c>
      <c r="AT37" s="41" t="s">
        <v>11865</v>
      </c>
      <c r="AU37" s="41" t="s">
        <v>11861</v>
      </c>
      <c r="AV37" s="41" t="s">
        <v>11863</v>
      </c>
      <c r="AW37" s="41" t="s">
        <v>11856</v>
      </c>
      <c r="AX37" s="41" t="s">
        <v>11665</v>
      </c>
      <c r="AY37" s="41" t="s">
        <v>11653</v>
      </c>
      <c r="AZ37" s="41" t="s">
        <v>11646</v>
      </c>
      <c r="BA37" s="42" t="s">
        <v>11642</v>
      </c>
      <c r="BB37" s="21"/>
      <c r="BC37" s="21"/>
      <c r="BD37" s="21"/>
      <c r="BE37" s="21"/>
      <c r="BF37" s="21"/>
      <c r="BG37" s="21"/>
      <c r="BH37" s="21"/>
      <c r="BI37" s="21"/>
      <c r="BJ37" s="21"/>
      <c r="BK37" s="21"/>
      <c r="BL37" s="21"/>
    </row>
    <row r="38" spans="1:64" ht="12">
      <c r="A38" s="33"/>
      <c r="B38" s="34"/>
      <c r="C38" s="40"/>
      <c r="D38" s="41" t="s">
        <v>11638</v>
      </c>
      <c r="E38" s="41" t="s">
        <v>11631</v>
      </c>
      <c r="F38" s="41" t="s">
        <v>11626</v>
      </c>
      <c r="G38" s="41" t="s">
        <v>11622</v>
      </c>
      <c r="H38" s="41" t="s">
        <v>11619</v>
      </c>
      <c r="I38" s="41" t="s">
        <v>11614</v>
      </c>
      <c r="J38" s="41" t="s">
        <v>11547</v>
      </c>
      <c r="K38" s="41" t="s">
        <v>11541</v>
      </c>
      <c r="L38" s="41" t="s">
        <v>11542</v>
      </c>
      <c r="M38" s="41" t="s">
        <v>11543</v>
      </c>
      <c r="N38" s="41" t="s">
        <v>11539</v>
      </c>
      <c r="O38" s="41" t="s">
        <v>11532</v>
      </c>
      <c r="P38" s="41" t="s">
        <v>11531</v>
      </c>
      <c r="Q38" s="41" t="s">
        <v>11526</v>
      </c>
      <c r="R38" s="41" t="s">
        <v>11518</v>
      </c>
      <c r="S38" s="41" t="s">
        <v>11516</v>
      </c>
      <c r="T38" s="41" t="s">
        <v>11478</v>
      </c>
      <c r="U38" s="41" t="s">
        <v>11476</v>
      </c>
      <c r="V38" s="41" t="s">
        <v>11470</v>
      </c>
      <c r="W38" s="41" t="s">
        <v>11465</v>
      </c>
      <c r="X38" s="41" t="s">
        <v>11456</v>
      </c>
      <c r="Y38" s="41" t="s">
        <v>11455</v>
      </c>
      <c r="Z38" s="41" t="s">
        <v>11453</v>
      </c>
      <c r="AA38" s="41" t="s">
        <v>11445</v>
      </c>
      <c r="AB38" s="41" t="s">
        <v>11446</v>
      </c>
      <c r="AC38" s="41" t="s">
        <v>11447</v>
      </c>
      <c r="AD38" s="41" t="s">
        <v>11442</v>
      </c>
      <c r="AE38" s="41" t="s">
        <v>11443</v>
      </c>
      <c r="AF38" s="41" t="s">
        <v>11440</v>
      </c>
      <c r="AG38" s="41" t="s">
        <v>11437</v>
      </c>
      <c r="AH38" s="41" t="s">
        <v>11432</v>
      </c>
      <c r="AI38" s="41" t="s">
        <v>11428</v>
      </c>
      <c r="AJ38" s="41" t="s">
        <v>11424</v>
      </c>
      <c r="AK38" s="41" t="s">
        <v>11420</v>
      </c>
      <c r="AL38" s="41" t="s">
        <v>12263</v>
      </c>
      <c r="AM38" s="41" t="s">
        <v>11406</v>
      </c>
      <c r="AN38" s="41" t="s">
        <v>11399</v>
      </c>
      <c r="AO38" s="41" t="s">
        <v>11396</v>
      </c>
      <c r="AP38" s="41" t="s">
        <v>11391</v>
      </c>
      <c r="AQ38" s="41" t="s">
        <v>11389</v>
      </c>
      <c r="AR38" s="41" t="s">
        <v>11386</v>
      </c>
      <c r="AS38" s="41" t="s">
        <v>11346</v>
      </c>
      <c r="AT38" s="41" t="s">
        <v>11340</v>
      </c>
      <c r="AU38" s="41" t="s">
        <v>11303</v>
      </c>
      <c r="AV38" s="41" t="s">
        <v>11297</v>
      </c>
      <c r="AW38" s="41" t="s">
        <v>11294</v>
      </c>
      <c r="AX38" s="41" t="s">
        <v>11291</v>
      </c>
      <c r="AY38" s="41" t="s">
        <v>11288</v>
      </c>
      <c r="AZ38" s="41" t="s">
        <v>11283</v>
      </c>
      <c r="BA38" s="42" t="s">
        <v>11281</v>
      </c>
      <c r="BB38" s="21"/>
      <c r="BC38" s="21"/>
      <c r="BD38" s="21"/>
      <c r="BE38" s="21"/>
      <c r="BF38" s="21"/>
      <c r="BG38" s="21"/>
      <c r="BH38" s="21"/>
      <c r="BI38" s="21"/>
      <c r="BJ38" s="21"/>
      <c r="BK38" s="21"/>
      <c r="BL38" s="21"/>
    </row>
    <row r="39" spans="1:64" ht="12">
      <c r="A39" s="33">
        <v>1.2</v>
      </c>
      <c r="B39" s="34">
        <v>13</v>
      </c>
      <c r="C39" s="40" t="s">
        <v>11278</v>
      </c>
      <c r="D39" s="41">
        <v>0</v>
      </c>
      <c r="E39" s="41">
        <v>0</v>
      </c>
      <c r="F39" s="41">
        <v>0</v>
      </c>
      <c r="G39" s="41">
        <v>0</v>
      </c>
      <c r="H39" s="41">
        <v>0</v>
      </c>
      <c r="I39" s="41">
        <v>0</v>
      </c>
      <c r="J39" s="41">
        <v>0</v>
      </c>
      <c r="K39" s="41">
        <v>0</v>
      </c>
      <c r="L39" s="41">
        <v>0</v>
      </c>
      <c r="M39" s="41">
        <v>0</v>
      </c>
      <c r="N39" s="41">
        <v>100</v>
      </c>
      <c r="O39" s="41">
        <v>0</v>
      </c>
      <c r="P39" s="41">
        <v>0</v>
      </c>
      <c r="Q39" s="41">
        <v>0</v>
      </c>
      <c r="R39" s="41">
        <v>25</v>
      </c>
      <c r="S39" s="41">
        <v>25</v>
      </c>
      <c r="T39" s="41">
        <v>50</v>
      </c>
      <c r="U39" s="41">
        <v>0</v>
      </c>
      <c r="V39" s="41">
        <v>0</v>
      </c>
      <c r="W39" s="41">
        <v>0</v>
      </c>
      <c r="X39" s="41">
        <v>25</v>
      </c>
      <c r="Y39" s="41">
        <v>0</v>
      </c>
      <c r="Z39" s="41">
        <v>0</v>
      </c>
      <c r="AA39" s="41">
        <v>0</v>
      </c>
      <c r="AB39" s="41">
        <v>0</v>
      </c>
      <c r="AC39" s="41">
        <v>0</v>
      </c>
      <c r="AD39" s="41">
        <v>0</v>
      </c>
      <c r="AE39" s="41">
        <v>0</v>
      </c>
      <c r="AF39" s="41">
        <v>0</v>
      </c>
      <c r="AG39" s="41">
        <v>25</v>
      </c>
      <c r="AH39" s="41">
        <v>0</v>
      </c>
      <c r="AI39" s="41">
        <v>0</v>
      </c>
      <c r="AJ39" s="41">
        <v>0</v>
      </c>
      <c r="AK39" s="41">
        <v>0</v>
      </c>
      <c r="AL39" s="41">
        <v>0</v>
      </c>
      <c r="AM39" s="41">
        <v>0</v>
      </c>
      <c r="AN39" s="41">
        <v>0</v>
      </c>
      <c r="AO39" s="41">
        <v>0</v>
      </c>
      <c r="AP39" s="41">
        <v>0</v>
      </c>
      <c r="AQ39" s="41">
        <v>0</v>
      </c>
      <c r="AR39" s="41">
        <v>0</v>
      </c>
      <c r="AS39" s="41">
        <v>0</v>
      </c>
      <c r="AT39" s="41">
        <v>0</v>
      </c>
      <c r="AU39" s="41">
        <v>25</v>
      </c>
      <c r="AV39" s="41">
        <v>0</v>
      </c>
      <c r="AW39" s="41">
        <v>0</v>
      </c>
      <c r="AX39" s="41">
        <v>0</v>
      </c>
      <c r="AY39" s="41">
        <v>0</v>
      </c>
      <c r="AZ39" s="41">
        <v>0</v>
      </c>
      <c r="BA39" s="42">
        <v>0</v>
      </c>
      <c r="BB39" s="21"/>
      <c r="BC39" s="21"/>
      <c r="BD39" s="21"/>
      <c r="BE39" s="21"/>
      <c r="BF39" s="21"/>
      <c r="BG39" s="21"/>
      <c r="BH39" s="21"/>
      <c r="BI39" s="21"/>
      <c r="BJ39" s="21"/>
      <c r="BK39" s="21"/>
      <c r="BL39" s="21"/>
    </row>
    <row r="40" spans="1:64" ht="12">
      <c r="A40" s="33" t="s">
        <v>18442</v>
      </c>
      <c r="B40" s="34"/>
      <c r="C40" s="40" t="s">
        <v>11263</v>
      </c>
      <c r="D40" s="41" t="s">
        <v>11266</v>
      </c>
      <c r="E40" s="41" t="s">
        <v>1804</v>
      </c>
      <c r="F40" s="41" t="s">
        <v>11253</v>
      </c>
      <c r="G40" s="41" t="s">
        <v>11256</v>
      </c>
      <c r="H40" s="41" t="s">
        <v>11251</v>
      </c>
      <c r="I40" s="41" t="s">
        <v>11242</v>
      </c>
      <c r="J40" s="41" t="s">
        <v>11238</v>
      </c>
      <c r="K40" s="41" t="s">
        <v>11235</v>
      </c>
      <c r="L40" s="41" t="s">
        <v>11237</v>
      </c>
      <c r="M40" s="41" t="s">
        <v>11232</v>
      </c>
      <c r="N40" s="41" t="s">
        <v>11226</v>
      </c>
      <c r="O40" s="41" t="s">
        <v>11225</v>
      </c>
      <c r="P40" s="41" t="s">
        <v>1803</v>
      </c>
      <c r="Q40" s="41" t="s">
        <v>11219</v>
      </c>
      <c r="R40" s="41" t="s">
        <v>1802</v>
      </c>
      <c r="S40" s="41" t="s">
        <v>11208</v>
      </c>
      <c r="T40" s="41" t="s">
        <v>11204</v>
      </c>
      <c r="U40" s="41" t="s">
        <v>11199</v>
      </c>
      <c r="V40" s="41" t="s">
        <v>11194</v>
      </c>
      <c r="W40" s="41" t="s">
        <v>1801</v>
      </c>
      <c r="X40" s="41" t="s">
        <v>1800</v>
      </c>
      <c r="Y40" s="41" t="s">
        <v>11183</v>
      </c>
      <c r="Z40" s="41" t="s">
        <v>11178</v>
      </c>
      <c r="AA40" s="41" t="s">
        <v>1798</v>
      </c>
      <c r="AB40" s="41" t="s">
        <v>11174</v>
      </c>
      <c r="AC40" s="41" t="s">
        <v>11175</v>
      </c>
      <c r="AD40" s="41" t="s">
        <v>10978</v>
      </c>
      <c r="AE40" s="41" t="s">
        <v>10971</v>
      </c>
      <c r="AF40" s="41" t="s">
        <v>10967</v>
      </c>
      <c r="AG40" s="41" t="s">
        <v>10964</v>
      </c>
      <c r="AH40" s="41" t="s">
        <v>10960</v>
      </c>
      <c r="AI40" s="41" t="s">
        <v>10958</v>
      </c>
      <c r="AJ40" s="41" t="s">
        <v>10954</v>
      </c>
      <c r="AK40" s="41" t="s">
        <v>10951</v>
      </c>
      <c r="AL40" s="41" t="s">
        <v>10948</v>
      </c>
      <c r="AM40" s="41" t="s">
        <v>10943</v>
      </c>
      <c r="AN40" s="41" t="s">
        <v>10942</v>
      </c>
      <c r="AO40" s="41" t="s">
        <v>10936</v>
      </c>
      <c r="AP40" s="41" t="s">
        <v>10933</v>
      </c>
      <c r="AQ40" s="41" t="s">
        <v>1799</v>
      </c>
      <c r="AR40" s="41" t="s">
        <v>10931</v>
      </c>
      <c r="AS40" s="41" t="s">
        <v>1797</v>
      </c>
      <c r="AT40" s="41" t="s">
        <v>10927</v>
      </c>
      <c r="AU40" s="41" t="s">
        <v>10923</v>
      </c>
      <c r="AV40" s="41" t="s">
        <v>10919</v>
      </c>
      <c r="AW40" s="41" t="s">
        <v>10906</v>
      </c>
      <c r="AX40" s="41" t="s">
        <v>10898</v>
      </c>
      <c r="AY40" s="41" t="s">
        <v>1795</v>
      </c>
      <c r="AZ40" s="41" t="s">
        <v>10896</v>
      </c>
      <c r="BA40" s="42" t="s">
        <v>1796</v>
      </c>
      <c r="BB40" s="21"/>
      <c r="BC40" s="21"/>
      <c r="BD40" s="21"/>
      <c r="BE40" s="21"/>
      <c r="BF40" s="21"/>
      <c r="BG40" s="21"/>
      <c r="BH40" s="21"/>
      <c r="BI40" s="21"/>
      <c r="BJ40" s="21"/>
      <c r="BK40" s="21"/>
      <c r="BL40" s="21"/>
    </row>
    <row r="41" spans="1:64" ht="12">
      <c r="A41" s="33"/>
      <c r="B41" s="34"/>
      <c r="C41" s="40"/>
      <c r="D41" s="41" t="s">
        <v>10890</v>
      </c>
      <c r="E41" s="41" t="s">
        <v>10886</v>
      </c>
      <c r="F41" s="41" t="s">
        <v>10881</v>
      </c>
      <c r="G41" s="41" t="s">
        <v>10878</v>
      </c>
      <c r="H41" s="41" t="s">
        <v>10870</v>
      </c>
      <c r="I41" s="41" t="s">
        <v>10872</v>
      </c>
      <c r="J41" s="41" t="s">
        <v>10874</v>
      </c>
      <c r="K41" s="41" t="s">
        <v>10867</v>
      </c>
      <c r="L41" s="41" t="s">
        <v>10868</v>
      </c>
      <c r="M41" s="41" t="s">
        <v>10869</v>
      </c>
      <c r="N41" s="41" t="s">
        <v>10864</v>
      </c>
      <c r="O41" s="41" t="s">
        <v>10858</v>
      </c>
      <c r="P41" s="41" t="s">
        <v>10859</v>
      </c>
      <c r="Q41" s="41" t="s">
        <v>10852</v>
      </c>
      <c r="R41" s="41" t="s">
        <v>10849</v>
      </c>
      <c r="S41" s="41" t="s">
        <v>10851</v>
      </c>
      <c r="T41" s="41" t="s">
        <v>10843</v>
      </c>
      <c r="U41" s="41" t="s">
        <v>10838</v>
      </c>
      <c r="V41" s="41" t="s">
        <v>10835</v>
      </c>
      <c r="W41" s="41" t="s">
        <v>10837</v>
      </c>
      <c r="X41" s="41" t="s">
        <v>10830</v>
      </c>
      <c r="Y41" s="41" t="s">
        <v>10824</v>
      </c>
      <c r="Z41" s="41" t="s">
        <v>10818</v>
      </c>
      <c r="AA41" s="41" t="s">
        <v>10821</v>
      </c>
      <c r="AB41" s="41" t="s">
        <v>10816</v>
      </c>
      <c r="AC41" s="41" t="s">
        <v>10783</v>
      </c>
      <c r="AD41" s="41" t="s">
        <v>13367</v>
      </c>
      <c r="AE41" s="41" t="s">
        <v>10775</v>
      </c>
      <c r="AF41" s="41" t="s">
        <v>10770</v>
      </c>
      <c r="AG41" s="41" t="s">
        <v>10773</v>
      </c>
      <c r="AH41" s="41" t="s">
        <v>10765</v>
      </c>
      <c r="AI41" s="41" t="s">
        <v>10769</v>
      </c>
      <c r="AJ41" s="41" t="s">
        <v>10760</v>
      </c>
      <c r="AK41" s="41" t="s">
        <v>10757</v>
      </c>
      <c r="AL41" s="41" t="s">
        <v>10754</v>
      </c>
      <c r="AM41" s="41" t="s">
        <v>10751</v>
      </c>
      <c r="AN41" s="41" t="s">
        <v>10747</v>
      </c>
      <c r="AO41" s="41" t="s">
        <v>10742</v>
      </c>
      <c r="AP41" s="41" t="s">
        <v>10744</v>
      </c>
      <c r="AQ41" s="41" t="s">
        <v>10733</v>
      </c>
      <c r="AR41" s="41" t="s">
        <v>10736</v>
      </c>
      <c r="AS41" s="41" t="s">
        <v>10732</v>
      </c>
      <c r="AT41" s="41" t="s">
        <v>10672</v>
      </c>
      <c r="AU41" s="41" t="s">
        <v>10663</v>
      </c>
      <c r="AV41" s="41" t="s">
        <v>10609</v>
      </c>
      <c r="AW41" s="41" t="s">
        <v>12227</v>
      </c>
      <c r="AX41" s="41" t="s">
        <v>10597</v>
      </c>
      <c r="AY41" s="41" t="s">
        <v>10601</v>
      </c>
      <c r="AZ41" s="41" t="s">
        <v>10591</v>
      </c>
      <c r="BA41" s="42" t="s">
        <v>10593</v>
      </c>
      <c r="BB41" s="21"/>
      <c r="BC41" s="21"/>
      <c r="BD41" s="21"/>
      <c r="BE41" s="21"/>
      <c r="BF41" s="21"/>
      <c r="BG41" s="21"/>
      <c r="BH41" s="21"/>
      <c r="BI41" s="21"/>
      <c r="BJ41" s="21"/>
      <c r="BK41" s="21"/>
      <c r="BL41" s="21"/>
    </row>
    <row r="42" spans="1:64" ht="12" hidden="1">
      <c r="A42" s="33"/>
      <c r="B42" s="34"/>
      <c r="C42" s="40"/>
      <c r="D42" s="41"/>
      <c r="E42" s="41"/>
      <c r="F42" s="41"/>
      <c r="G42" s="41"/>
      <c r="H42" s="41"/>
      <c r="I42" s="41"/>
      <c r="J42" s="41"/>
      <c r="K42" s="41"/>
      <c r="L42" s="41"/>
      <c r="M42" s="41"/>
      <c r="N42" s="41"/>
      <c r="O42" s="41"/>
      <c r="P42" s="41"/>
      <c r="Q42" s="41"/>
      <c r="R42" s="41"/>
      <c r="S42" s="41"/>
      <c r="T42" s="41"/>
      <c r="U42" s="41"/>
      <c r="V42" s="41"/>
      <c r="W42" s="41"/>
      <c r="X42" s="41" t="s">
        <v>24095</v>
      </c>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2"/>
      <c r="BB42" s="21"/>
      <c r="BC42" s="21"/>
      <c r="BD42" s="21"/>
      <c r="BE42" s="21"/>
      <c r="BF42" s="21"/>
      <c r="BG42" s="21"/>
      <c r="BH42" s="21"/>
      <c r="BI42" s="21"/>
      <c r="BJ42" s="21"/>
      <c r="BK42" s="21"/>
      <c r="BL42" s="21"/>
    </row>
    <row r="43" spans="1:64" ht="12" hidden="1">
      <c r="A43" s="33"/>
      <c r="B43" s="34"/>
      <c r="C43" s="40"/>
      <c r="D43" s="41"/>
      <c r="E43" s="41"/>
      <c r="F43" s="41"/>
      <c r="G43" s="41"/>
      <c r="H43" s="41"/>
      <c r="I43" s="41"/>
      <c r="J43" s="41"/>
      <c r="K43" s="41"/>
      <c r="L43" s="41"/>
      <c r="M43" s="41"/>
      <c r="N43" s="41"/>
      <c r="O43" s="41"/>
      <c r="P43" s="41"/>
      <c r="Q43" s="41"/>
      <c r="R43" s="41"/>
      <c r="S43" s="41"/>
      <c r="T43" s="41"/>
      <c r="U43" s="41"/>
      <c r="V43" s="41"/>
      <c r="W43" s="41"/>
      <c r="X43" s="41" t="s">
        <v>10573</v>
      </c>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2"/>
      <c r="BB43" s="21"/>
      <c r="BC43" s="21"/>
      <c r="BD43" s="21"/>
      <c r="BE43" s="21"/>
      <c r="BF43" s="21"/>
      <c r="BG43" s="21"/>
      <c r="BH43" s="21"/>
      <c r="BI43" s="21"/>
      <c r="BJ43" s="21"/>
      <c r="BK43" s="21"/>
      <c r="BL43" s="21"/>
    </row>
    <row r="44" spans="1:64" ht="12" hidden="1">
      <c r="A44" s="33"/>
      <c r="B44" s="34"/>
      <c r="C44" s="40"/>
      <c r="D44" s="41"/>
      <c r="E44" s="41"/>
      <c r="F44" s="41"/>
      <c r="G44" s="41"/>
      <c r="H44" s="41"/>
      <c r="I44" s="41"/>
      <c r="J44" s="41"/>
      <c r="K44" s="41"/>
      <c r="L44" s="41"/>
      <c r="M44" s="41"/>
      <c r="N44" s="41"/>
      <c r="O44" s="41"/>
      <c r="P44" s="41"/>
      <c r="Q44" s="41"/>
      <c r="R44" s="41"/>
      <c r="S44" s="41"/>
      <c r="T44" s="41"/>
      <c r="U44" s="41"/>
      <c r="V44" s="41"/>
      <c r="W44" s="41"/>
      <c r="X44" s="41" t="s">
        <v>10563</v>
      </c>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2"/>
      <c r="BB44" s="21"/>
      <c r="BC44" s="21"/>
      <c r="BD44" s="21"/>
      <c r="BE44" s="21"/>
      <c r="BF44" s="21"/>
      <c r="BG44" s="21"/>
      <c r="BH44" s="21"/>
      <c r="BI44" s="21"/>
      <c r="BJ44" s="21"/>
      <c r="BK44" s="21"/>
      <c r="BL44" s="21"/>
    </row>
    <row r="45" spans="1:64" ht="12" hidden="1">
      <c r="A45" s="33"/>
      <c r="B45" s="34"/>
      <c r="C45" s="40"/>
      <c r="D45" s="41"/>
      <c r="E45" s="41"/>
      <c r="F45" s="41"/>
      <c r="G45" s="41"/>
      <c r="H45" s="41"/>
      <c r="I45" s="41"/>
      <c r="J45" s="41"/>
      <c r="K45" s="41"/>
      <c r="L45" s="41"/>
      <c r="M45" s="41"/>
      <c r="N45" s="41"/>
      <c r="O45" s="41"/>
      <c r="P45" s="41"/>
      <c r="Q45" s="41"/>
      <c r="R45" s="41"/>
      <c r="S45" s="41"/>
      <c r="T45" s="41"/>
      <c r="U45" s="41"/>
      <c r="V45" s="41"/>
      <c r="W45" s="41"/>
      <c r="X45" s="41">
        <v>25</v>
      </c>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2"/>
      <c r="BB45" s="21"/>
      <c r="BC45" s="21"/>
      <c r="BD45" s="21"/>
      <c r="BE45" s="21"/>
      <c r="BF45" s="21"/>
      <c r="BG45" s="21"/>
      <c r="BH45" s="21"/>
      <c r="BI45" s="21"/>
      <c r="BJ45" s="21"/>
      <c r="BK45" s="21"/>
      <c r="BL45" s="21"/>
    </row>
    <row r="46" spans="1:64" ht="12" hidden="1">
      <c r="A46" s="33"/>
      <c r="B46" s="34"/>
      <c r="C46" s="40"/>
      <c r="D46" s="41"/>
      <c r="E46" s="41"/>
      <c r="F46" s="41"/>
      <c r="G46" s="41"/>
      <c r="H46" s="41"/>
      <c r="I46" s="41"/>
      <c r="J46" s="41"/>
      <c r="K46" s="41"/>
      <c r="L46" s="41"/>
      <c r="M46" s="41"/>
      <c r="N46" s="41"/>
      <c r="O46" s="41"/>
      <c r="P46" s="41"/>
      <c r="Q46" s="41"/>
      <c r="R46" s="41"/>
      <c r="S46" s="41"/>
      <c r="T46" s="41"/>
      <c r="U46" s="41"/>
      <c r="V46" s="41"/>
      <c r="W46" s="41"/>
      <c r="X46" s="41" t="s">
        <v>10548</v>
      </c>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2"/>
      <c r="BB46" s="21"/>
      <c r="BC46" s="21"/>
      <c r="BD46" s="21"/>
      <c r="BE46" s="21"/>
      <c r="BF46" s="21"/>
      <c r="BG46" s="21"/>
      <c r="BH46" s="21"/>
      <c r="BI46" s="21"/>
      <c r="BJ46" s="21"/>
      <c r="BK46" s="21"/>
      <c r="BL46" s="21"/>
    </row>
    <row r="47" spans="1:64" ht="12" hidden="1">
      <c r="A47" s="33"/>
      <c r="B47" s="34"/>
      <c r="C47" s="40"/>
      <c r="D47" s="41"/>
      <c r="E47" s="41"/>
      <c r="F47" s="41"/>
      <c r="G47" s="41"/>
      <c r="H47" s="41"/>
      <c r="I47" s="41"/>
      <c r="J47" s="41"/>
      <c r="K47" s="41"/>
      <c r="L47" s="41"/>
      <c r="M47" s="41"/>
      <c r="N47" s="41"/>
      <c r="O47" s="41"/>
      <c r="P47" s="41"/>
      <c r="Q47" s="41"/>
      <c r="R47" s="41"/>
      <c r="S47" s="41"/>
      <c r="T47" s="41"/>
      <c r="U47" s="41"/>
      <c r="V47" s="41"/>
      <c r="W47" s="41"/>
      <c r="X47" s="41" t="s">
        <v>10538</v>
      </c>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2"/>
      <c r="BB47" s="21"/>
      <c r="BC47" s="21"/>
      <c r="BD47" s="21"/>
      <c r="BE47" s="21"/>
      <c r="BF47" s="21"/>
      <c r="BG47" s="21"/>
      <c r="BH47" s="21"/>
      <c r="BI47" s="21"/>
      <c r="BJ47" s="21"/>
      <c r="BK47" s="21"/>
      <c r="BL47" s="21"/>
    </row>
    <row r="48" spans="1:64" ht="12" hidden="1">
      <c r="A48" s="33"/>
      <c r="B48" s="34"/>
      <c r="C48" s="40"/>
      <c r="D48" s="41"/>
      <c r="E48" s="41"/>
      <c r="F48" s="41"/>
      <c r="G48" s="41"/>
      <c r="H48" s="41"/>
      <c r="I48" s="41"/>
      <c r="J48" s="41"/>
      <c r="K48" s="41"/>
      <c r="L48" s="41"/>
      <c r="M48" s="41"/>
      <c r="N48" s="41"/>
      <c r="O48" s="41"/>
      <c r="P48" s="41"/>
      <c r="Q48" s="41"/>
      <c r="R48" s="41"/>
      <c r="S48" s="41"/>
      <c r="T48" s="41"/>
      <c r="U48" s="41"/>
      <c r="V48" s="41"/>
      <c r="W48" s="41"/>
      <c r="X48" s="41">
        <v>50</v>
      </c>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2"/>
      <c r="BB48" s="21"/>
      <c r="BC48" s="21"/>
      <c r="BD48" s="21"/>
      <c r="BE48" s="21"/>
      <c r="BF48" s="21"/>
      <c r="BG48" s="21"/>
      <c r="BH48" s="21"/>
      <c r="BI48" s="21"/>
      <c r="BJ48" s="21"/>
      <c r="BK48" s="21"/>
      <c r="BL48" s="21"/>
    </row>
    <row r="49" spans="1:64" ht="12" hidden="1">
      <c r="A49" s="33"/>
      <c r="B49" s="34"/>
      <c r="C49" s="40"/>
      <c r="D49" s="41"/>
      <c r="E49" s="41"/>
      <c r="F49" s="41"/>
      <c r="G49" s="41"/>
      <c r="H49" s="41"/>
      <c r="I49" s="41"/>
      <c r="J49" s="41"/>
      <c r="K49" s="41"/>
      <c r="L49" s="41"/>
      <c r="M49" s="41"/>
      <c r="N49" s="41"/>
      <c r="O49" s="41"/>
      <c r="P49" s="41"/>
      <c r="Q49" s="41"/>
      <c r="R49" s="41"/>
      <c r="S49" s="41"/>
      <c r="T49" s="41"/>
      <c r="U49" s="41"/>
      <c r="V49" s="41"/>
      <c r="W49" s="41"/>
      <c r="X49" s="41" t="s">
        <v>10524</v>
      </c>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2"/>
      <c r="BB49" s="21"/>
      <c r="BC49" s="21"/>
      <c r="BD49" s="21"/>
      <c r="BE49" s="21"/>
      <c r="BF49" s="21"/>
      <c r="BG49" s="21"/>
      <c r="BH49" s="21"/>
      <c r="BI49" s="21"/>
      <c r="BJ49" s="21"/>
      <c r="BK49" s="21"/>
      <c r="BL49" s="21"/>
    </row>
    <row r="50" spans="1:64" ht="12" hidden="1">
      <c r="A50" s="33"/>
      <c r="B50" s="34"/>
      <c r="C50" s="40"/>
      <c r="D50" s="41"/>
      <c r="E50" s="41"/>
      <c r="F50" s="41"/>
      <c r="G50" s="41"/>
      <c r="H50" s="41"/>
      <c r="I50" s="41"/>
      <c r="J50" s="41"/>
      <c r="K50" s="41"/>
      <c r="L50" s="41"/>
      <c r="M50" s="41"/>
      <c r="N50" s="41"/>
      <c r="O50" s="41"/>
      <c r="P50" s="41"/>
      <c r="Q50" s="41"/>
      <c r="R50" s="41"/>
      <c r="S50" s="41"/>
      <c r="T50" s="41"/>
      <c r="U50" s="41"/>
      <c r="V50" s="41"/>
      <c r="W50" s="41"/>
      <c r="X50" s="41" t="s">
        <v>10515</v>
      </c>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2"/>
      <c r="BB50" s="21"/>
      <c r="BC50" s="21"/>
      <c r="BD50" s="21"/>
      <c r="BE50" s="21"/>
      <c r="BF50" s="21"/>
      <c r="BG50" s="21"/>
      <c r="BH50" s="21"/>
      <c r="BI50" s="21"/>
      <c r="BJ50" s="21"/>
      <c r="BK50" s="21"/>
      <c r="BL50" s="21"/>
    </row>
    <row r="51" spans="1:64" ht="12" hidden="1">
      <c r="A51" s="33"/>
      <c r="B51" s="34"/>
      <c r="C51" s="40"/>
      <c r="D51" s="41"/>
      <c r="E51" s="41"/>
      <c r="F51" s="41"/>
      <c r="G51" s="41"/>
      <c r="H51" s="41"/>
      <c r="I51" s="41"/>
      <c r="J51" s="41"/>
      <c r="K51" s="41"/>
      <c r="L51" s="41"/>
      <c r="M51" s="41"/>
      <c r="N51" s="41"/>
      <c r="O51" s="41"/>
      <c r="P51" s="41"/>
      <c r="Q51" s="41"/>
      <c r="R51" s="41"/>
      <c r="S51" s="41"/>
      <c r="T51" s="41"/>
      <c r="U51" s="41"/>
      <c r="V51" s="41"/>
      <c r="W51" s="41"/>
      <c r="X51" s="41">
        <v>25</v>
      </c>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2"/>
      <c r="BB51" s="21"/>
      <c r="BC51" s="21"/>
      <c r="BD51" s="21"/>
      <c r="BE51" s="21"/>
      <c r="BF51" s="21"/>
      <c r="BG51" s="21"/>
      <c r="BH51" s="21"/>
      <c r="BI51" s="21"/>
      <c r="BJ51" s="21"/>
      <c r="BK51" s="21"/>
      <c r="BL51" s="21"/>
    </row>
    <row r="52" spans="1:64" ht="12" hidden="1">
      <c r="A52" s="33"/>
      <c r="B52" s="34"/>
      <c r="C52" s="40"/>
      <c r="D52" s="41"/>
      <c r="E52" s="41"/>
      <c r="F52" s="41"/>
      <c r="G52" s="41"/>
      <c r="H52" s="41"/>
      <c r="I52" s="41"/>
      <c r="J52" s="41"/>
      <c r="K52" s="41"/>
      <c r="L52" s="41"/>
      <c r="M52" s="41"/>
      <c r="N52" s="41"/>
      <c r="O52" s="41"/>
      <c r="P52" s="41"/>
      <c r="Q52" s="41"/>
      <c r="R52" s="41"/>
      <c r="S52" s="41"/>
      <c r="T52" s="41"/>
      <c r="U52" s="41"/>
      <c r="V52" s="41"/>
      <c r="W52" s="41"/>
      <c r="X52" s="41" t="s">
        <v>10496</v>
      </c>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2"/>
      <c r="BB52" s="21"/>
      <c r="BC52" s="21"/>
      <c r="BD52" s="21"/>
      <c r="BE52" s="21"/>
      <c r="BF52" s="21"/>
      <c r="BG52" s="21"/>
      <c r="BH52" s="21"/>
      <c r="BI52" s="21"/>
      <c r="BJ52" s="21"/>
      <c r="BK52" s="21"/>
      <c r="BL52" s="21"/>
    </row>
    <row r="53" spans="1:64" ht="12" hidden="1">
      <c r="A53" s="33"/>
      <c r="B53" s="34"/>
      <c r="C53" s="40"/>
      <c r="D53" s="41"/>
      <c r="E53" s="41"/>
      <c r="F53" s="41"/>
      <c r="G53" s="41"/>
      <c r="H53" s="41"/>
      <c r="I53" s="41"/>
      <c r="J53" s="41"/>
      <c r="K53" s="41"/>
      <c r="L53" s="41"/>
      <c r="M53" s="41"/>
      <c r="N53" s="41"/>
      <c r="O53" s="41"/>
      <c r="P53" s="41"/>
      <c r="Q53" s="41"/>
      <c r="R53" s="41"/>
      <c r="S53" s="41"/>
      <c r="T53" s="41"/>
      <c r="U53" s="41"/>
      <c r="V53" s="41"/>
      <c r="W53" s="41"/>
      <c r="X53" s="41" t="s">
        <v>10486</v>
      </c>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2"/>
      <c r="BB53" s="21"/>
      <c r="BC53" s="21"/>
      <c r="BD53" s="21"/>
      <c r="BE53" s="21"/>
      <c r="BF53" s="21"/>
      <c r="BG53" s="21"/>
      <c r="BH53" s="21"/>
      <c r="BI53" s="21"/>
      <c r="BJ53" s="21"/>
      <c r="BK53" s="21"/>
      <c r="BL53" s="21"/>
    </row>
    <row r="54" spans="1:64" ht="12" hidden="1">
      <c r="A54" s="33"/>
      <c r="B54" s="34"/>
      <c r="C54" s="40"/>
      <c r="D54" s="41"/>
      <c r="E54" s="41"/>
      <c r="F54" s="41"/>
      <c r="G54" s="41"/>
      <c r="H54" s="41"/>
      <c r="I54" s="41"/>
      <c r="J54" s="41"/>
      <c r="K54" s="41"/>
      <c r="L54" s="41"/>
      <c r="M54" s="41"/>
      <c r="N54" s="41"/>
      <c r="O54" s="41"/>
      <c r="P54" s="41"/>
      <c r="Q54" s="41"/>
      <c r="R54" s="41"/>
      <c r="S54" s="41"/>
      <c r="T54" s="41"/>
      <c r="U54" s="41"/>
      <c r="V54" s="41"/>
      <c r="W54" s="41"/>
      <c r="X54" s="41">
        <v>75</v>
      </c>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2"/>
      <c r="BB54" s="21"/>
      <c r="BC54" s="21"/>
      <c r="BD54" s="21"/>
      <c r="BE54" s="21"/>
      <c r="BF54" s="21"/>
      <c r="BG54" s="21"/>
      <c r="BH54" s="21"/>
      <c r="BI54" s="21"/>
      <c r="BJ54" s="21"/>
      <c r="BK54" s="21"/>
      <c r="BL54" s="21"/>
    </row>
    <row r="55" spans="1:64" ht="12" hidden="1">
      <c r="A55" s="33"/>
      <c r="B55" s="34"/>
      <c r="C55" s="40"/>
      <c r="D55" s="41"/>
      <c r="E55" s="41"/>
      <c r="F55" s="41"/>
      <c r="G55" s="41"/>
      <c r="H55" s="41"/>
      <c r="I55" s="41"/>
      <c r="J55" s="41"/>
      <c r="K55" s="41"/>
      <c r="L55" s="41"/>
      <c r="M55" s="41"/>
      <c r="N55" s="41"/>
      <c r="O55" s="41"/>
      <c r="P55" s="41"/>
      <c r="Q55" s="41"/>
      <c r="R55" s="41"/>
      <c r="S55" s="41"/>
      <c r="T55" s="41"/>
      <c r="U55" s="41"/>
      <c r="V55" s="41"/>
      <c r="W55" s="41"/>
      <c r="X55" s="41" t="s">
        <v>10471</v>
      </c>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2"/>
      <c r="BB55" s="21"/>
      <c r="BC55" s="21"/>
      <c r="BD55" s="21"/>
      <c r="BE55" s="21"/>
      <c r="BF55" s="21"/>
      <c r="BG55" s="21"/>
      <c r="BH55" s="21"/>
      <c r="BI55" s="21"/>
      <c r="BJ55" s="21"/>
      <c r="BK55" s="21"/>
      <c r="BL55" s="21"/>
    </row>
    <row r="56" spans="1:64" ht="12" hidden="1">
      <c r="A56" s="33"/>
      <c r="B56" s="34"/>
      <c r="C56" s="40"/>
      <c r="D56" s="41"/>
      <c r="E56" s="41"/>
      <c r="F56" s="41"/>
      <c r="G56" s="41"/>
      <c r="H56" s="41"/>
      <c r="I56" s="41"/>
      <c r="J56" s="41"/>
      <c r="K56" s="41"/>
      <c r="L56" s="41"/>
      <c r="M56" s="41"/>
      <c r="N56" s="41"/>
      <c r="O56" s="41"/>
      <c r="P56" s="41"/>
      <c r="Q56" s="41"/>
      <c r="R56" s="41"/>
      <c r="S56" s="41"/>
      <c r="T56" s="41"/>
      <c r="U56" s="41"/>
      <c r="V56" s="41"/>
      <c r="W56" s="41"/>
      <c r="X56" s="41" t="s">
        <v>10462</v>
      </c>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2"/>
      <c r="BB56" s="21"/>
      <c r="BC56" s="21"/>
      <c r="BD56" s="21"/>
      <c r="BE56" s="21"/>
      <c r="BF56" s="21"/>
      <c r="BG56" s="21"/>
      <c r="BH56" s="21"/>
      <c r="BI56" s="21"/>
      <c r="BJ56" s="21"/>
      <c r="BK56" s="21"/>
      <c r="BL56" s="21"/>
    </row>
    <row r="57" spans="1:64" ht="12" hidden="1">
      <c r="A57" s="33"/>
      <c r="B57" s="34"/>
      <c r="C57" s="40"/>
      <c r="D57" s="41"/>
      <c r="E57" s="41"/>
      <c r="F57" s="41"/>
      <c r="G57" s="41"/>
      <c r="H57" s="41"/>
      <c r="I57" s="41"/>
      <c r="J57" s="41"/>
      <c r="K57" s="41"/>
      <c r="L57" s="41"/>
      <c r="M57" s="41"/>
      <c r="N57" s="41"/>
      <c r="O57" s="41"/>
      <c r="P57" s="41"/>
      <c r="Q57" s="41"/>
      <c r="R57" s="41"/>
      <c r="S57" s="41"/>
      <c r="T57" s="41"/>
      <c r="U57" s="41"/>
      <c r="V57" s="41"/>
      <c r="W57" s="41"/>
      <c r="X57" s="41">
        <v>100</v>
      </c>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2"/>
      <c r="BB57" s="21"/>
      <c r="BC57" s="21"/>
      <c r="BD57" s="21"/>
      <c r="BE57" s="21"/>
      <c r="BF57" s="21"/>
      <c r="BG57" s="21"/>
      <c r="BH57" s="21"/>
      <c r="BI57" s="21"/>
      <c r="BJ57" s="21"/>
      <c r="BK57" s="21"/>
      <c r="BL57" s="21"/>
    </row>
    <row r="58" spans="1:64" ht="12" hidden="1">
      <c r="A58" s="33"/>
      <c r="B58" s="34"/>
      <c r="C58" s="40"/>
      <c r="D58" s="41"/>
      <c r="E58" s="41"/>
      <c r="F58" s="41"/>
      <c r="G58" s="41"/>
      <c r="H58" s="41"/>
      <c r="I58" s="41"/>
      <c r="J58" s="41"/>
      <c r="K58" s="41"/>
      <c r="L58" s="41"/>
      <c r="M58" s="41"/>
      <c r="N58" s="41"/>
      <c r="O58" s="41"/>
      <c r="P58" s="41"/>
      <c r="Q58" s="41"/>
      <c r="R58" s="41"/>
      <c r="S58" s="41"/>
      <c r="T58" s="41"/>
      <c r="U58" s="41"/>
      <c r="V58" s="41"/>
      <c r="W58" s="41"/>
      <c r="X58" s="41" t="s">
        <v>10444</v>
      </c>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2"/>
      <c r="BB58" s="21"/>
      <c r="BC58" s="21"/>
      <c r="BD58" s="21"/>
      <c r="BE58" s="21"/>
      <c r="BF58" s="21"/>
      <c r="BG58" s="21"/>
      <c r="BH58" s="21"/>
      <c r="BI58" s="21"/>
      <c r="BJ58" s="21"/>
      <c r="BK58" s="21"/>
      <c r="BL58" s="21"/>
    </row>
    <row r="59" spans="1:64" ht="12" hidden="1">
      <c r="A59" s="33"/>
      <c r="B59" s="34"/>
      <c r="C59" s="40"/>
      <c r="D59" s="41"/>
      <c r="E59" s="41"/>
      <c r="F59" s="41"/>
      <c r="G59" s="41"/>
      <c r="H59" s="41"/>
      <c r="I59" s="41"/>
      <c r="J59" s="41"/>
      <c r="K59" s="41"/>
      <c r="L59" s="41"/>
      <c r="M59" s="41"/>
      <c r="N59" s="41"/>
      <c r="O59" s="41"/>
      <c r="P59" s="41"/>
      <c r="Q59" s="41"/>
      <c r="R59" s="41"/>
      <c r="S59" s="41"/>
      <c r="T59" s="41"/>
      <c r="U59" s="41"/>
      <c r="V59" s="41"/>
      <c r="W59" s="41"/>
      <c r="X59" s="41" t="s">
        <v>10433</v>
      </c>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2"/>
      <c r="BB59" s="21"/>
      <c r="BC59" s="21"/>
      <c r="BD59" s="21"/>
      <c r="BE59" s="21"/>
      <c r="BF59" s="21"/>
      <c r="BG59" s="21"/>
      <c r="BH59" s="21"/>
      <c r="BI59" s="21"/>
      <c r="BJ59" s="21"/>
      <c r="BK59" s="21"/>
      <c r="BL59" s="21"/>
    </row>
    <row r="60" spans="1:64" ht="12" hidden="1">
      <c r="A60" s="25"/>
      <c r="B60" s="11"/>
      <c r="C60" s="26"/>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row>
    <row r="61" spans="1:64" ht="12" hidden="1">
      <c r="A61" s="25"/>
      <c r="B61" s="11"/>
      <c r="C61" s="26"/>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row>
    <row r="62" spans="1:64" ht="12" hidden="1">
      <c r="A62" s="25"/>
      <c r="B62" s="11"/>
      <c r="C62" s="26"/>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row>
    <row r="63" spans="1:64" ht="12" hidden="1">
      <c r="A63" s="25"/>
      <c r="B63" s="11"/>
      <c r="C63" s="26"/>
      <c r="D63" s="21"/>
      <c r="E63" s="21"/>
      <c r="F63" s="21"/>
      <c r="G63" s="21"/>
      <c r="H63" s="21"/>
      <c r="I63" s="21"/>
      <c r="J63" s="21"/>
      <c r="K63" s="21"/>
      <c r="L63" s="21"/>
      <c r="M63" s="21"/>
      <c r="N63" s="21"/>
      <c r="O63" s="21"/>
      <c r="P63" s="21"/>
      <c r="Q63" s="21"/>
      <c r="R63" s="21"/>
      <c r="S63" s="21"/>
      <c r="T63" s="21"/>
      <c r="U63" s="21"/>
      <c r="V63" s="21"/>
      <c r="W63" s="21"/>
      <c r="X63" s="21">
        <v>50</v>
      </c>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row>
    <row r="64" spans="1:64" ht="409" hidden="1">
      <c r="A64" s="25"/>
      <c r="B64" s="11"/>
      <c r="C64" s="26"/>
      <c r="D64" s="21"/>
      <c r="E64" s="21"/>
      <c r="F64" s="21"/>
      <c r="G64" s="21"/>
      <c r="H64" s="21"/>
      <c r="I64" s="21"/>
      <c r="J64" s="21"/>
      <c r="K64" s="21"/>
      <c r="L64" s="21"/>
      <c r="M64" s="21"/>
      <c r="N64" s="21"/>
      <c r="O64" s="21"/>
      <c r="P64" s="21"/>
      <c r="Q64" s="21"/>
      <c r="R64" s="21"/>
      <c r="S64" s="21"/>
      <c r="T64" s="21"/>
      <c r="U64" s="21"/>
      <c r="V64" s="21"/>
      <c r="W64" s="21"/>
      <c r="X64" s="21" t="s">
        <v>10400</v>
      </c>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row>
    <row r="65" spans="1:64" ht="409" hidden="1">
      <c r="A65" s="25"/>
      <c r="B65" s="11"/>
      <c r="C65" s="26"/>
      <c r="D65" s="21"/>
      <c r="E65" s="21"/>
      <c r="F65" s="21"/>
      <c r="G65" s="21"/>
      <c r="H65" s="21"/>
      <c r="I65" s="21"/>
      <c r="J65" s="21"/>
      <c r="K65" s="21"/>
      <c r="L65" s="21"/>
      <c r="M65" s="21"/>
      <c r="N65" s="21"/>
      <c r="O65" s="21"/>
      <c r="P65" s="21"/>
      <c r="Q65" s="21"/>
      <c r="R65" s="21"/>
      <c r="S65" s="21"/>
      <c r="T65" s="21"/>
      <c r="U65" s="21"/>
      <c r="V65" s="21"/>
      <c r="W65" s="21"/>
      <c r="X65" s="21" t="s">
        <v>10388</v>
      </c>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row>
    <row r="66" spans="1:64" ht="12" hidden="1">
      <c r="A66" s="25"/>
      <c r="B66" s="11"/>
      <c r="C66" s="26"/>
      <c r="D66" s="21"/>
      <c r="E66" s="21"/>
      <c r="F66" s="21"/>
      <c r="G66" s="21"/>
      <c r="H66" s="21"/>
      <c r="I66" s="21"/>
      <c r="J66" s="21"/>
      <c r="K66" s="21"/>
      <c r="L66" s="21"/>
      <c r="M66" s="21"/>
      <c r="N66" s="21"/>
      <c r="O66" s="21"/>
      <c r="P66" s="21"/>
      <c r="Q66" s="21"/>
      <c r="R66" s="21"/>
      <c r="S66" s="21"/>
      <c r="T66" s="21"/>
      <c r="U66" s="21"/>
      <c r="V66" s="21"/>
      <c r="W66" s="21"/>
      <c r="X66" s="21">
        <v>100</v>
      </c>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row>
    <row r="67" spans="1:64" ht="409" hidden="1">
      <c r="A67" s="25"/>
      <c r="B67" s="11"/>
      <c r="C67" s="26"/>
      <c r="D67" s="21"/>
      <c r="E67" s="21"/>
      <c r="F67" s="21"/>
      <c r="G67" s="21"/>
      <c r="H67" s="21"/>
      <c r="I67" s="21"/>
      <c r="J67" s="21"/>
      <c r="K67" s="21"/>
      <c r="L67" s="21"/>
      <c r="M67" s="21"/>
      <c r="N67" s="21"/>
      <c r="O67" s="21"/>
      <c r="P67" s="21"/>
      <c r="Q67" s="21"/>
      <c r="R67" s="21"/>
      <c r="S67" s="21"/>
      <c r="T67" s="21"/>
      <c r="U67" s="21"/>
      <c r="V67" s="21"/>
      <c r="W67" s="21"/>
      <c r="X67" s="21" t="s">
        <v>10353</v>
      </c>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row>
    <row r="68" spans="1:64" ht="409" hidden="1">
      <c r="A68" s="25"/>
      <c r="B68" s="11"/>
      <c r="C68" s="26"/>
      <c r="D68" s="21"/>
      <c r="E68" s="21"/>
      <c r="F68" s="21"/>
      <c r="G68" s="21"/>
      <c r="H68" s="21"/>
      <c r="I68" s="21"/>
      <c r="J68" s="21"/>
      <c r="K68" s="21"/>
      <c r="L68" s="21"/>
      <c r="M68" s="21"/>
      <c r="N68" s="21"/>
      <c r="O68" s="21"/>
      <c r="P68" s="21"/>
      <c r="Q68" s="21"/>
      <c r="R68" s="21"/>
      <c r="S68" s="21"/>
      <c r="T68" s="21"/>
      <c r="U68" s="21"/>
      <c r="V68" s="21"/>
      <c r="W68" s="21"/>
      <c r="X68" s="21" t="s">
        <v>10337</v>
      </c>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row>
    <row r="69" spans="1:64" ht="12" hidden="1">
      <c r="A69" s="25"/>
      <c r="B69" s="11"/>
      <c r="C69" s="26"/>
      <c r="D69" s="21"/>
      <c r="E69" s="21"/>
      <c r="F69" s="21"/>
      <c r="G69" s="21"/>
      <c r="H69" s="21"/>
      <c r="I69" s="21"/>
      <c r="J69" s="21"/>
      <c r="K69" s="21"/>
      <c r="L69" s="21"/>
      <c r="M69" s="21"/>
      <c r="N69" s="21"/>
      <c r="O69" s="21"/>
      <c r="P69" s="21"/>
      <c r="Q69" s="21"/>
      <c r="R69" s="21"/>
      <c r="S69" s="21"/>
      <c r="T69" s="21"/>
      <c r="U69" s="21"/>
      <c r="V69" s="21"/>
      <c r="W69" s="21"/>
      <c r="X69" s="21">
        <v>0</v>
      </c>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row>
    <row r="70" spans="1:64" ht="409" hidden="1">
      <c r="A70" s="25"/>
      <c r="B70" s="11"/>
      <c r="C70" s="26"/>
      <c r="D70" s="21"/>
      <c r="E70" s="21"/>
      <c r="F70" s="21"/>
      <c r="G70" s="21"/>
      <c r="H70" s="21"/>
      <c r="I70" s="21"/>
      <c r="J70" s="21"/>
      <c r="K70" s="21"/>
      <c r="L70" s="21"/>
      <c r="M70" s="21"/>
      <c r="N70" s="21"/>
      <c r="O70" s="21"/>
      <c r="P70" s="21"/>
      <c r="Q70" s="21"/>
      <c r="R70" s="21"/>
      <c r="S70" s="21"/>
      <c r="T70" s="21"/>
      <c r="U70" s="21"/>
      <c r="V70" s="21"/>
      <c r="W70" s="21"/>
      <c r="X70" s="21" t="s">
        <v>10322</v>
      </c>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row>
    <row r="71" spans="1:64" ht="409" hidden="1">
      <c r="A71" s="25"/>
      <c r="B71" s="11"/>
      <c r="C71" s="26"/>
      <c r="D71" s="21"/>
      <c r="E71" s="21"/>
      <c r="F71" s="21"/>
      <c r="G71" s="21"/>
      <c r="H71" s="21"/>
      <c r="I71" s="21"/>
      <c r="J71" s="21"/>
      <c r="K71" s="21"/>
      <c r="L71" s="21"/>
      <c r="M71" s="21"/>
      <c r="N71" s="21"/>
      <c r="O71" s="21"/>
      <c r="P71" s="21"/>
      <c r="Q71" s="21"/>
      <c r="R71" s="21"/>
      <c r="S71" s="21"/>
      <c r="T71" s="21"/>
      <c r="U71" s="21"/>
      <c r="V71" s="21"/>
      <c r="W71" s="21"/>
      <c r="X71" s="21" t="s">
        <v>10321</v>
      </c>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row>
    <row r="72" spans="1:64" ht="12" hidden="1">
      <c r="A72" s="25"/>
      <c r="B72" s="11"/>
      <c r="C72" s="26"/>
      <c r="D72" s="21"/>
      <c r="E72" s="21"/>
      <c r="F72" s="21"/>
      <c r="G72" s="21"/>
      <c r="H72" s="21"/>
      <c r="I72" s="21"/>
      <c r="J72" s="21"/>
      <c r="K72" s="21"/>
      <c r="L72" s="21"/>
      <c r="M72" s="21"/>
      <c r="N72" s="21"/>
      <c r="O72" s="21"/>
      <c r="P72" s="21"/>
      <c r="Q72" s="21"/>
      <c r="R72" s="21"/>
      <c r="S72" s="21"/>
      <c r="T72" s="21"/>
      <c r="U72" s="21"/>
      <c r="V72" s="21"/>
      <c r="W72" s="21"/>
      <c r="X72" s="21" t="s">
        <v>24157</v>
      </c>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row>
    <row r="73" spans="1:64" ht="409" hidden="1">
      <c r="A73" s="25"/>
      <c r="B73" s="11"/>
      <c r="C73" s="26"/>
      <c r="D73" s="21"/>
      <c r="E73" s="21"/>
      <c r="F73" s="21"/>
      <c r="G73" s="21"/>
      <c r="H73" s="21"/>
      <c r="I73" s="21"/>
      <c r="J73" s="21"/>
      <c r="K73" s="21"/>
      <c r="L73" s="21"/>
      <c r="M73" s="21"/>
      <c r="N73" s="21"/>
      <c r="O73" s="21"/>
      <c r="P73" s="21"/>
      <c r="Q73" s="21"/>
      <c r="R73" s="21"/>
      <c r="S73" s="21"/>
      <c r="T73" s="21"/>
      <c r="U73" s="21"/>
      <c r="V73" s="21"/>
      <c r="W73" s="21"/>
      <c r="X73" s="21" t="s">
        <v>10303</v>
      </c>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row>
    <row r="74" spans="1:64" ht="409" hidden="1">
      <c r="A74" s="25"/>
      <c r="B74" s="11"/>
      <c r="C74" s="26"/>
      <c r="D74" s="21"/>
      <c r="E74" s="21"/>
      <c r="F74" s="21"/>
      <c r="G74" s="21"/>
      <c r="H74" s="21"/>
      <c r="I74" s="21"/>
      <c r="J74" s="21"/>
      <c r="K74" s="21"/>
      <c r="L74" s="21"/>
      <c r="M74" s="21"/>
      <c r="N74" s="21"/>
      <c r="O74" s="21"/>
      <c r="P74" s="21"/>
      <c r="Q74" s="21"/>
      <c r="R74" s="21"/>
      <c r="S74" s="21"/>
      <c r="T74" s="21"/>
      <c r="U74" s="21"/>
      <c r="V74" s="21"/>
      <c r="W74" s="21"/>
      <c r="X74" s="21" t="s">
        <v>10300</v>
      </c>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row>
    <row r="75" spans="1:64" ht="12" hidden="1">
      <c r="A75" s="25"/>
      <c r="B75" s="11"/>
      <c r="C75" s="26"/>
      <c r="D75" s="21"/>
      <c r="E75" s="21"/>
      <c r="F75" s="21"/>
      <c r="G75" s="21"/>
      <c r="H75" s="21"/>
      <c r="I75" s="21"/>
      <c r="J75" s="21"/>
      <c r="K75" s="21"/>
      <c r="L75" s="21"/>
      <c r="M75" s="21"/>
      <c r="N75" s="21"/>
      <c r="O75" s="21"/>
      <c r="P75" s="21"/>
      <c r="Q75" s="21"/>
      <c r="R75" s="21"/>
      <c r="S75" s="21"/>
      <c r="T75" s="21"/>
      <c r="U75" s="21"/>
      <c r="V75" s="21"/>
      <c r="W75" s="21"/>
      <c r="X75" s="21">
        <v>50</v>
      </c>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row>
    <row r="76" spans="1:64" ht="409" hidden="1">
      <c r="A76" s="25"/>
      <c r="B76" s="11"/>
      <c r="C76" s="26"/>
      <c r="D76" s="21"/>
      <c r="E76" s="21"/>
      <c r="F76" s="21"/>
      <c r="G76" s="21"/>
      <c r="H76" s="21"/>
      <c r="I76" s="21"/>
      <c r="J76" s="21"/>
      <c r="K76" s="21"/>
      <c r="L76" s="21"/>
      <c r="M76" s="21"/>
      <c r="N76" s="21"/>
      <c r="O76" s="21"/>
      <c r="P76" s="21"/>
      <c r="Q76" s="21"/>
      <c r="R76" s="21"/>
      <c r="S76" s="21"/>
      <c r="T76" s="21"/>
      <c r="U76" s="21"/>
      <c r="V76" s="21"/>
      <c r="W76" s="21"/>
      <c r="X76" s="21" t="s">
        <v>10287</v>
      </c>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row>
    <row r="77" spans="1:64" ht="409" hidden="1">
      <c r="A77" s="25"/>
      <c r="B77" s="11"/>
      <c r="C77" s="26"/>
      <c r="D77" s="21"/>
      <c r="E77" s="21"/>
      <c r="F77" s="21"/>
      <c r="G77" s="21"/>
      <c r="H77" s="21"/>
      <c r="I77" s="21"/>
      <c r="J77" s="21"/>
      <c r="K77" s="21"/>
      <c r="L77" s="21"/>
      <c r="M77" s="21"/>
      <c r="N77" s="21"/>
      <c r="O77" s="21"/>
      <c r="P77" s="21"/>
      <c r="Q77" s="21"/>
      <c r="R77" s="21"/>
      <c r="S77" s="21"/>
      <c r="T77" s="21"/>
      <c r="U77" s="21"/>
      <c r="V77" s="21"/>
      <c r="W77" s="21"/>
      <c r="X77" s="21" t="s">
        <v>10278</v>
      </c>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row>
    <row r="78" spans="1:64" ht="12" hidden="1">
      <c r="A78" s="25"/>
      <c r="B78" s="11"/>
      <c r="C78" s="26"/>
      <c r="D78" s="21"/>
      <c r="E78" s="21"/>
      <c r="F78" s="21"/>
      <c r="G78" s="21"/>
      <c r="H78" s="21"/>
      <c r="I78" s="21"/>
      <c r="J78" s="21"/>
      <c r="K78" s="21"/>
      <c r="L78" s="21"/>
      <c r="M78" s="21"/>
      <c r="N78" s="21"/>
      <c r="O78" s="21"/>
      <c r="P78" s="21"/>
      <c r="Q78" s="21"/>
      <c r="R78" s="21"/>
      <c r="S78" s="21"/>
      <c r="T78" s="21"/>
      <c r="U78" s="21"/>
      <c r="V78" s="21"/>
      <c r="W78" s="21"/>
      <c r="X78" s="21" t="s">
        <v>24158</v>
      </c>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79" spans="1:64" ht="252" hidden="1">
      <c r="A79" s="25"/>
      <c r="B79" s="11"/>
      <c r="C79" s="26"/>
      <c r="D79" s="21"/>
      <c r="E79" s="21"/>
      <c r="F79" s="21"/>
      <c r="G79" s="21"/>
      <c r="H79" s="21"/>
      <c r="I79" s="21"/>
      <c r="J79" s="21"/>
      <c r="K79" s="21"/>
      <c r="L79" s="21"/>
      <c r="M79" s="21"/>
      <c r="N79" s="21"/>
      <c r="O79" s="21"/>
      <c r="P79" s="21"/>
      <c r="Q79" s="21"/>
      <c r="R79" s="21"/>
      <c r="S79" s="21"/>
      <c r="T79" s="21"/>
      <c r="U79" s="21"/>
      <c r="V79" s="21"/>
      <c r="W79" s="21"/>
      <c r="X79" s="21" t="s">
        <v>10269</v>
      </c>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row>
    <row r="80" spans="1:64" ht="409" hidden="1">
      <c r="A80" s="25"/>
      <c r="B80" s="11"/>
      <c r="C80" s="26"/>
      <c r="D80" s="21"/>
      <c r="E80" s="21"/>
      <c r="F80" s="21"/>
      <c r="G80" s="21"/>
      <c r="H80" s="21"/>
      <c r="I80" s="21"/>
      <c r="J80" s="21"/>
      <c r="K80" s="21"/>
      <c r="L80" s="21"/>
      <c r="M80" s="21"/>
      <c r="N80" s="21"/>
      <c r="O80" s="21"/>
      <c r="P80" s="21"/>
      <c r="Q80" s="21"/>
      <c r="R80" s="21"/>
      <c r="S80" s="21"/>
      <c r="T80" s="21"/>
      <c r="U80" s="21"/>
      <c r="V80" s="21"/>
      <c r="W80" s="21"/>
      <c r="X80" s="21" t="s">
        <v>10263</v>
      </c>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row>
    <row r="81" spans="1:64" ht="12" hidden="1">
      <c r="A81" s="25"/>
      <c r="B81" s="11"/>
      <c r="C81" s="26"/>
      <c r="D81" s="21"/>
      <c r="E81" s="21"/>
      <c r="F81" s="21"/>
      <c r="G81" s="21"/>
      <c r="H81" s="21"/>
      <c r="I81" s="21"/>
      <c r="J81" s="21"/>
      <c r="K81" s="21"/>
      <c r="L81" s="21"/>
      <c r="M81" s="21"/>
      <c r="N81" s="21"/>
      <c r="O81" s="21"/>
      <c r="P81" s="21"/>
      <c r="Q81" s="21"/>
      <c r="R81" s="21"/>
      <c r="S81" s="21"/>
      <c r="T81" s="21"/>
      <c r="U81" s="21"/>
      <c r="V81" s="21"/>
      <c r="W81" s="21"/>
      <c r="X81" s="21">
        <v>100</v>
      </c>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row>
    <row r="82" spans="1:64" ht="409" hidden="1">
      <c r="A82" s="25"/>
      <c r="B82" s="11"/>
      <c r="C82" s="26"/>
      <c r="D82" s="21"/>
      <c r="E82" s="21"/>
      <c r="F82" s="21"/>
      <c r="G82" s="21"/>
      <c r="H82" s="21"/>
      <c r="I82" s="21"/>
      <c r="J82" s="21"/>
      <c r="K82" s="21"/>
      <c r="L82" s="21"/>
      <c r="M82" s="21"/>
      <c r="N82" s="21"/>
      <c r="O82" s="21"/>
      <c r="P82" s="21"/>
      <c r="Q82" s="21"/>
      <c r="R82" s="21"/>
      <c r="S82" s="21"/>
      <c r="T82" s="21"/>
      <c r="U82" s="21"/>
      <c r="V82" s="21"/>
      <c r="W82" s="21"/>
      <c r="X82" s="21" t="s">
        <v>10243</v>
      </c>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row>
    <row r="83" spans="1:64" ht="409" hidden="1">
      <c r="A83" s="25"/>
      <c r="B83" s="11"/>
      <c r="C83" s="26"/>
      <c r="D83" s="21"/>
      <c r="E83" s="21"/>
      <c r="F83" s="21"/>
      <c r="G83" s="21"/>
      <c r="H83" s="21"/>
      <c r="I83" s="21"/>
      <c r="J83" s="21"/>
      <c r="K83" s="21"/>
      <c r="L83" s="21"/>
      <c r="M83" s="21"/>
      <c r="N83" s="21"/>
      <c r="O83" s="21"/>
      <c r="P83" s="21"/>
      <c r="Q83" s="21"/>
      <c r="R83" s="21"/>
      <c r="S83" s="21"/>
      <c r="T83" s="21"/>
      <c r="U83" s="21"/>
      <c r="V83" s="21"/>
      <c r="W83" s="21"/>
      <c r="X83" s="21" t="s">
        <v>10238</v>
      </c>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row>
    <row r="84" spans="1:64" ht="12" hidden="1">
      <c r="A84" s="25"/>
      <c r="B84" s="11"/>
      <c r="C84" s="26"/>
      <c r="D84" s="21"/>
      <c r="E84" s="21"/>
      <c r="F84" s="21"/>
      <c r="G84" s="21"/>
      <c r="H84" s="21"/>
      <c r="I84" s="21"/>
      <c r="J84" s="21"/>
      <c r="K84" s="21"/>
      <c r="L84" s="21"/>
      <c r="M84" s="21"/>
      <c r="N84" s="21"/>
      <c r="O84" s="21"/>
      <c r="P84" s="21"/>
      <c r="Q84" s="21"/>
      <c r="R84" s="21"/>
      <c r="S84" s="21"/>
      <c r="T84" s="21"/>
      <c r="U84" s="21"/>
      <c r="V84" s="21"/>
      <c r="W84" s="21"/>
      <c r="X84" s="21">
        <v>75</v>
      </c>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row>
    <row r="85" spans="1:64" ht="409" hidden="1">
      <c r="A85" s="25"/>
      <c r="B85" s="11"/>
      <c r="C85" s="26"/>
      <c r="D85" s="21"/>
      <c r="E85" s="21"/>
      <c r="F85" s="21"/>
      <c r="G85" s="21"/>
      <c r="H85" s="21"/>
      <c r="I85" s="21"/>
      <c r="J85" s="21"/>
      <c r="K85" s="21"/>
      <c r="L85" s="21"/>
      <c r="M85" s="21"/>
      <c r="N85" s="21"/>
      <c r="O85" s="21"/>
      <c r="P85" s="21"/>
      <c r="Q85" s="21"/>
      <c r="R85" s="21"/>
      <c r="S85" s="21"/>
      <c r="T85" s="21"/>
      <c r="U85" s="21"/>
      <c r="V85" s="21"/>
      <c r="W85" s="21"/>
      <c r="X85" s="21" t="s">
        <v>10225</v>
      </c>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row>
    <row r="86" spans="1:64" ht="409" hidden="1">
      <c r="A86" s="25"/>
      <c r="B86" s="11"/>
      <c r="C86" s="26"/>
      <c r="D86" s="21"/>
      <c r="E86" s="21"/>
      <c r="F86" s="21"/>
      <c r="G86" s="21"/>
      <c r="H86" s="21"/>
      <c r="I86" s="21"/>
      <c r="J86" s="21"/>
      <c r="K86" s="21"/>
      <c r="L86" s="21"/>
      <c r="M86" s="21"/>
      <c r="N86" s="21"/>
      <c r="O86" s="21"/>
      <c r="P86" s="21"/>
      <c r="Q86" s="21"/>
      <c r="R86" s="21"/>
      <c r="S86" s="21"/>
      <c r="T86" s="21"/>
      <c r="U86" s="21"/>
      <c r="V86" s="21"/>
      <c r="W86" s="21"/>
      <c r="X86" s="21" t="s">
        <v>10214</v>
      </c>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row>
    <row r="87" spans="1:64" ht="12" hidden="1">
      <c r="A87" s="25"/>
      <c r="B87" s="11"/>
      <c r="C87" s="26"/>
      <c r="D87" s="21"/>
      <c r="E87" s="21"/>
      <c r="F87" s="21"/>
      <c r="G87" s="21"/>
      <c r="H87" s="21"/>
      <c r="I87" s="21"/>
      <c r="J87" s="21"/>
      <c r="K87" s="21"/>
      <c r="L87" s="21"/>
      <c r="M87" s="21"/>
      <c r="N87" s="21"/>
      <c r="O87" s="21"/>
      <c r="P87" s="21"/>
      <c r="Q87" s="21"/>
      <c r="R87" s="21"/>
      <c r="S87" s="21"/>
      <c r="T87" s="21"/>
      <c r="U87" s="21"/>
      <c r="V87" s="21"/>
      <c r="W87" s="21"/>
      <c r="X87" s="21">
        <v>50</v>
      </c>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row>
    <row r="88" spans="1:64" ht="409" hidden="1">
      <c r="A88" s="25"/>
      <c r="B88" s="11"/>
      <c r="C88" s="26"/>
      <c r="D88" s="21"/>
      <c r="E88" s="21"/>
      <c r="F88" s="21"/>
      <c r="G88" s="21"/>
      <c r="H88" s="21"/>
      <c r="I88" s="21"/>
      <c r="J88" s="21"/>
      <c r="K88" s="21"/>
      <c r="L88" s="21"/>
      <c r="M88" s="21"/>
      <c r="N88" s="21"/>
      <c r="O88" s="21"/>
      <c r="P88" s="21"/>
      <c r="Q88" s="21"/>
      <c r="R88" s="21"/>
      <c r="S88" s="21"/>
      <c r="T88" s="21"/>
      <c r="U88" s="21"/>
      <c r="V88" s="21"/>
      <c r="W88" s="21"/>
      <c r="X88" s="21" t="s">
        <v>10200</v>
      </c>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row>
    <row r="89" spans="1:64" ht="409" hidden="1">
      <c r="A89" s="25"/>
      <c r="B89" s="11"/>
      <c r="C89" s="26"/>
      <c r="D89" s="21"/>
      <c r="E89" s="21"/>
      <c r="F89" s="21"/>
      <c r="G89" s="21"/>
      <c r="H89" s="21"/>
      <c r="I89" s="21"/>
      <c r="J89" s="21"/>
      <c r="K89" s="21"/>
      <c r="L89" s="21"/>
      <c r="M89" s="21"/>
      <c r="N89" s="21"/>
      <c r="O89" s="21"/>
      <c r="P89" s="21"/>
      <c r="Q89" s="21"/>
      <c r="R89" s="21"/>
      <c r="S89" s="21"/>
      <c r="T89" s="21"/>
      <c r="U89" s="21"/>
      <c r="V89" s="21"/>
      <c r="W89" s="21"/>
      <c r="X89" s="21" t="s">
        <v>10185</v>
      </c>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row>
    <row r="90" spans="1:64" ht="12" hidden="1">
      <c r="A90" s="25"/>
      <c r="B90" s="11"/>
      <c r="C90" s="26"/>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row>
    <row r="91" spans="1:64" ht="12" hidden="1">
      <c r="A91" s="25"/>
      <c r="B91" s="11"/>
      <c r="C91" s="26"/>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row>
    <row r="92" spans="1:64" ht="12" hidden="1">
      <c r="A92" s="25"/>
      <c r="B92" s="11"/>
      <c r="C92" s="26"/>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row>
    <row r="93" spans="1:64" ht="12" hidden="1">
      <c r="A93" s="25"/>
      <c r="B93" s="11"/>
      <c r="C93" s="26"/>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row>
    <row r="94" spans="1:64" ht="12" hidden="1">
      <c r="A94" s="25"/>
      <c r="B94" s="11"/>
      <c r="C94" s="26"/>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row>
    <row r="95" spans="1:64" ht="12" hidden="1">
      <c r="A95" s="25"/>
      <c r="B95" s="11"/>
      <c r="C95" s="26"/>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row>
    <row r="96" spans="1:64" ht="12" hidden="1">
      <c r="A96" s="25"/>
      <c r="B96" s="11"/>
      <c r="C96" s="26"/>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row>
    <row r="97" spans="1:64" ht="12" hidden="1">
      <c r="A97" s="25"/>
      <c r="B97" s="11"/>
      <c r="C97" s="26"/>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row>
    <row r="98" spans="1:64" ht="12" hidden="1">
      <c r="A98" s="25"/>
      <c r="B98" s="11"/>
      <c r="C98" s="26"/>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row>
    <row r="99" spans="1:64" ht="12" hidden="1">
      <c r="A99" s="25"/>
      <c r="B99" s="11"/>
      <c r="C99" s="26"/>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row>
    <row r="100" spans="1:64" ht="12" hidden="1">
      <c r="A100" s="25"/>
      <c r="B100" s="11"/>
      <c r="C100" s="26"/>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row>
    <row r="101" spans="1:64" ht="12" hidden="1">
      <c r="A101" s="25"/>
      <c r="B101" s="11"/>
      <c r="C101" s="26"/>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row>
    <row r="102" spans="1:64" ht="12" hidden="1">
      <c r="A102" s="25"/>
      <c r="B102" s="11"/>
      <c r="C102" s="26"/>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row>
    <row r="103" spans="1:64" ht="12" hidden="1">
      <c r="A103" s="25"/>
      <c r="B103" s="11"/>
      <c r="C103" s="26"/>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row>
    <row r="104" spans="1:64" ht="12" hidden="1">
      <c r="A104" s="25"/>
      <c r="B104" s="11"/>
      <c r="C104" s="26"/>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row>
    <row r="105" spans="1:64" ht="12" hidden="1">
      <c r="A105" s="25"/>
      <c r="B105" s="11"/>
      <c r="C105" s="26"/>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row>
    <row r="106" spans="1:64" ht="12" hidden="1">
      <c r="A106" s="25"/>
      <c r="B106" s="11"/>
      <c r="C106" s="26"/>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row>
    <row r="107" spans="1:64" ht="12" hidden="1">
      <c r="A107" s="25"/>
      <c r="B107" s="11"/>
      <c r="C107" s="26"/>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row>
    <row r="108" spans="1:64" ht="12" hidden="1">
      <c r="A108" s="25"/>
      <c r="B108" s="11"/>
      <c r="C108" s="26"/>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row>
    <row r="109" spans="1:64" ht="12" hidden="1">
      <c r="A109" s="25"/>
      <c r="B109" s="11"/>
      <c r="C109" s="26"/>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row>
    <row r="110" spans="1:64" ht="12" hidden="1">
      <c r="A110" s="25"/>
      <c r="B110" s="11"/>
      <c r="C110" s="26"/>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row>
    <row r="111" spans="1:64" ht="12" hidden="1">
      <c r="A111" s="25"/>
      <c r="B111" s="11"/>
      <c r="C111" s="26"/>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row>
    <row r="112" spans="1:64" ht="12" hidden="1">
      <c r="A112" s="25"/>
      <c r="B112" s="11"/>
      <c r="C112" s="26"/>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row>
    <row r="113" spans="1:64" ht="12" hidden="1">
      <c r="A113" s="25"/>
      <c r="B113" s="11"/>
      <c r="C113" s="26"/>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row>
    <row r="114" spans="1:64" ht="12" hidden="1">
      <c r="A114" s="25"/>
      <c r="B114" s="11"/>
      <c r="C114" s="26"/>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row>
    <row r="115" spans="1:64" ht="12" hidden="1">
      <c r="A115" s="25"/>
      <c r="B115" s="11"/>
      <c r="C115" s="26"/>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row>
    <row r="116" spans="1:64" ht="12" hidden="1">
      <c r="A116" s="25"/>
      <c r="B116" s="11"/>
      <c r="C116" s="26"/>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row>
    <row r="117" spans="1:64" ht="12" hidden="1">
      <c r="A117" s="25"/>
      <c r="B117" s="11"/>
      <c r="C117" s="26"/>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row>
    <row r="118" spans="1:64" ht="12" hidden="1">
      <c r="A118" s="25"/>
      <c r="B118" s="11"/>
      <c r="C118" s="26"/>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4" ht="12" hidden="1">
      <c r="A119" s="25"/>
      <c r="B119" s="11"/>
      <c r="C119" s="26"/>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row>
    <row r="120" spans="1:64" ht="12" hidden="1">
      <c r="A120" s="25"/>
      <c r="B120" s="11"/>
      <c r="C120" s="26"/>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row>
    <row r="121" spans="1:64" ht="12" hidden="1">
      <c r="A121" s="25"/>
      <c r="B121" s="11"/>
      <c r="C121" s="26"/>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row>
    <row r="122" spans="1:64" ht="12" hidden="1">
      <c r="A122" s="25"/>
      <c r="B122" s="11"/>
      <c r="C122" s="26"/>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row>
    <row r="123" spans="1:64" ht="12" hidden="1">
      <c r="A123" s="25"/>
      <c r="B123" s="11"/>
      <c r="C123" s="26"/>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row>
    <row r="124" spans="1:64" ht="12" hidden="1">
      <c r="A124" s="25"/>
      <c r="B124" s="11"/>
      <c r="C124" s="26"/>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row>
    <row r="125" spans="1:64" ht="12" hidden="1">
      <c r="A125" s="25"/>
      <c r="B125" s="11"/>
      <c r="C125" s="26"/>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row>
    <row r="126" spans="1:64" ht="12" hidden="1">
      <c r="A126" s="25"/>
      <c r="B126" s="11"/>
      <c r="C126" s="26"/>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row>
    <row r="127" spans="1:64" ht="12" hidden="1">
      <c r="A127" s="25"/>
      <c r="B127" s="11"/>
      <c r="C127" s="26"/>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row>
    <row r="128" spans="1:64" ht="12" hidden="1">
      <c r="A128" s="25"/>
      <c r="B128" s="11"/>
      <c r="C128" s="26"/>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row>
    <row r="129" spans="1:64" ht="12" hidden="1">
      <c r="A129" s="25"/>
      <c r="B129" s="11"/>
      <c r="C129" s="26"/>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row>
    <row r="130" spans="1:64" ht="12" hidden="1">
      <c r="A130" s="25"/>
      <c r="B130" s="11"/>
      <c r="C130" s="26"/>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row>
    <row r="131" spans="1:64" ht="12" hidden="1">
      <c r="A131" s="25"/>
      <c r="B131" s="11"/>
      <c r="C131" s="26"/>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row>
    <row r="132" spans="1:64" ht="12" hidden="1">
      <c r="A132" s="25"/>
      <c r="B132" s="11"/>
      <c r="C132" s="26"/>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row>
    <row r="133" spans="1:64" ht="12" hidden="1">
      <c r="A133" s="25"/>
      <c r="B133" s="11"/>
      <c r="C133" s="26"/>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row>
    <row r="134" spans="1:64" ht="12" hidden="1">
      <c r="A134" s="25"/>
      <c r="B134" s="11"/>
      <c r="C134" s="26"/>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row>
    <row r="135" spans="1:64" ht="12" hidden="1">
      <c r="A135" s="25"/>
      <c r="B135" s="11"/>
      <c r="C135" s="26"/>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row>
    <row r="136" spans="1:64" ht="12" hidden="1">
      <c r="A136" s="25"/>
      <c r="B136" s="11"/>
      <c r="C136" s="26"/>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row>
    <row r="137" spans="1:64" ht="12" hidden="1">
      <c r="A137" s="25"/>
      <c r="B137" s="11"/>
      <c r="C137" s="26"/>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row>
    <row r="138" spans="1:64" ht="12" hidden="1">
      <c r="A138" s="25"/>
      <c r="B138" s="11"/>
      <c r="C138" s="26"/>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row>
    <row r="139" spans="1:64" ht="12" hidden="1">
      <c r="A139" s="25"/>
      <c r="B139" s="11"/>
      <c r="C139" s="26"/>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row>
    <row r="140" spans="1:64" ht="12" hidden="1">
      <c r="A140" s="25"/>
      <c r="B140" s="11"/>
      <c r="C140" s="26"/>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row>
    <row r="141" spans="1:64" ht="12" hidden="1">
      <c r="A141" s="25"/>
      <c r="B141" s="11"/>
      <c r="C141" s="26"/>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row>
    <row r="142" spans="1:64" ht="12" hidden="1">
      <c r="A142" s="25"/>
      <c r="B142" s="11"/>
      <c r="C142" s="26"/>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row>
    <row r="143" spans="1:64" ht="12" hidden="1">
      <c r="A143" s="25"/>
      <c r="B143" s="11"/>
      <c r="C143" s="26"/>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row>
    <row r="144" spans="1:64" ht="12" hidden="1">
      <c r="A144" s="25"/>
      <c r="B144" s="11"/>
      <c r="C144" s="26"/>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row>
    <row r="145" spans="1:64" ht="12" hidden="1">
      <c r="A145" s="25"/>
      <c r="B145" s="11"/>
      <c r="C145" s="26"/>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row>
    <row r="146" spans="1:64" ht="12" hidden="1">
      <c r="A146" s="25"/>
      <c r="B146" s="11"/>
      <c r="C146" s="26"/>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row>
    <row r="147" spans="1:64" ht="12" hidden="1">
      <c r="A147" s="25"/>
      <c r="B147" s="11"/>
      <c r="C147" s="26"/>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row>
    <row r="148" spans="1:64" ht="12" hidden="1">
      <c r="A148" s="25"/>
      <c r="B148" s="11"/>
      <c r="C148" s="26"/>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row>
    <row r="149" spans="1:64" ht="12" hidden="1">
      <c r="A149" s="25"/>
      <c r="B149" s="11"/>
      <c r="C149" s="26"/>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row>
    <row r="150" spans="1:64" ht="12" hidden="1">
      <c r="A150" s="25"/>
      <c r="B150" s="11"/>
      <c r="C150" s="26"/>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row>
    <row r="151" spans="1:64" ht="12" hidden="1">
      <c r="A151" s="25"/>
      <c r="B151" s="11"/>
      <c r="C151" s="26"/>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row>
    <row r="152" spans="1:64" ht="12" hidden="1">
      <c r="A152" s="25"/>
      <c r="B152" s="11"/>
      <c r="C152" s="26"/>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row>
    <row r="153" spans="1:64" ht="12" hidden="1">
      <c r="A153" s="25"/>
      <c r="B153" s="11"/>
      <c r="C153" s="26"/>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row>
    <row r="154" spans="1:64" ht="12" hidden="1">
      <c r="A154" s="25"/>
      <c r="B154" s="11"/>
      <c r="C154" s="26"/>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row>
    <row r="155" spans="1:64" ht="12" hidden="1">
      <c r="A155" s="25"/>
      <c r="B155" s="11"/>
      <c r="C155" s="26"/>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row>
    <row r="156" spans="1:64" ht="12" hidden="1">
      <c r="A156" s="25"/>
      <c r="B156" s="11"/>
      <c r="C156" s="26"/>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row>
    <row r="157" spans="1:64" ht="12" hidden="1">
      <c r="A157" s="25"/>
      <c r="B157" s="11"/>
      <c r="C157" s="26"/>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4" ht="12" hidden="1">
      <c r="A158" s="25"/>
      <c r="B158" s="11"/>
      <c r="C158" s="26"/>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row>
    <row r="159" spans="1:64" ht="12" hidden="1">
      <c r="A159" s="25"/>
      <c r="B159" s="11"/>
      <c r="C159" s="26"/>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row>
    <row r="160" spans="1:64" ht="12" hidden="1">
      <c r="A160" s="25"/>
      <c r="B160" s="11"/>
      <c r="C160" s="26"/>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row>
    <row r="161" spans="1:64" ht="12" hidden="1">
      <c r="A161" s="25"/>
      <c r="B161" s="11"/>
      <c r="C161" s="26"/>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row>
    <row r="162" spans="1:64" ht="12" hidden="1">
      <c r="A162" s="25"/>
      <c r="B162" s="11"/>
      <c r="C162" s="26"/>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row>
    <row r="163" spans="1:64" ht="12" hidden="1">
      <c r="A163" s="25"/>
      <c r="B163" s="11"/>
      <c r="C163" s="26"/>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row>
    <row r="164" spans="1:64" ht="12" hidden="1">
      <c r="A164" s="25"/>
      <c r="B164" s="11"/>
      <c r="C164" s="26"/>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row>
    <row r="165" spans="1:64" ht="12" hidden="1">
      <c r="A165" s="25"/>
      <c r="B165" s="11"/>
      <c r="C165" s="26"/>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row>
    <row r="166" spans="1:64" ht="12" hidden="1">
      <c r="A166" s="25"/>
      <c r="B166" s="11"/>
      <c r="C166" s="26"/>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row>
    <row r="167" spans="1:64" ht="12" hidden="1">
      <c r="A167" s="25"/>
      <c r="B167" s="11"/>
      <c r="C167" s="26"/>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row>
    <row r="168" spans="1:64" ht="12" hidden="1">
      <c r="A168" s="25"/>
      <c r="B168" s="11"/>
      <c r="C168" s="26"/>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row>
    <row r="169" spans="1:64" ht="12" hidden="1">
      <c r="A169" s="25"/>
      <c r="B169" s="11"/>
      <c r="C169" s="26"/>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row>
    <row r="170" spans="1:64" ht="12" hidden="1">
      <c r="A170" s="25"/>
      <c r="B170" s="11"/>
      <c r="C170" s="26"/>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row>
    <row r="171" spans="1:64" ht="12" hidden="1">
      <c r="A171" s="25"/>
      <c r="B171" s="11"/>
      <c r="C171" s="26"/>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row>
    <row r="172" spans="1:64" ht="12" hidden="1">
      <c r="A172" s="25"/>
      <c r="B172" s="11"/>
      <c r="C172" s="26"/>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row>
    <row r="173" spans="1:64" ht="12" hidden="1">
      <c r="A173" s="25"/>
      <c r="B173" s="11"/>
      <c r="C173" s="26"/>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row>
    <row r="174" spans="1:64" ht="12" hidden="1">
      <c r="A174" s="25"/>
      <c r="B174" s="11"/>
      <c r="C174" s="26"/>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row>
    <row r="175" spans="1:64" ht="12" hidden="1">
      <c r="A175" s="25"/>
      <c r="B175" s="11"/>
      <c r="C175" s="26"/>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row>
    <row r="176" spans="1:64" ht="12" hidden="1">
      <c r="A176" s="25"/>
      <c r="B176" s="11"/>
      <c r="C176" s="26"/>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row>
    <row r="177" spans="1:64" ht="12" hidden="1">
      <c r="A177" s="25"/>
      <c r="B177" s="11"/>
      <c r="C177" s="26"/>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row>
    <row r="178" spans="1:64" ht="12" hidden="1">
      <c r="A178" s="25"/>
      <c r="B178" s="11"/>
      <c r="C178" s="26"/>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row>
    <row r="179" spans="1:64" ht="12" hidden="1">
      <c r="A179" s="25"/>
      <c r="B179" s="11"/>
      <c r="C179" s="26"/>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row>
    <row r="180" spans="1:64" ht="12" hidden="1">
      <c r="A180" s="25"/>
      <c r="B180" s="11"/>
      <c r="C180" s="26"/>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row>
    <row r="181" spans="1:64" ht="12" hidden="1">
      <c r="A181" s="25"/>
      <c r="B181" s="11"/>
      <c r="C181" s="26"/>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row>
    <row r="182" spans="1:64" ht="12" hidden="1">
      <c r="A182" s="25"/>
      <c r="B182" s="11"/>
      <c r="C182" s="26"/>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row>
    <row r="183" spans="1:64" ht="12" hidden="1">
      <c r="A183" s="25"/>
      <c r="B183" s="11"/>
      <c r="C183" s="26"/>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row>
    <row r="184" spans="1:64" ht="12" hidden="1">
      <c r="A184" s="25"/>
      <c r="B184" s="11"/>
      <c r="C184" s="26"/>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row>
    <row r="185" spans="1:64" ht="12" hidden="1">
      <c r="A185" s="25"/>
      <c r="B185" s="11"/>
      <c r="C185" s="26"/>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row>
    <row r="186" spans="1:64" ht="12" hidden="1">
      <c r="A186" s="25"/>
      <c r="B186" s="11"/>
      <c r="C186" s="26"/>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row>
    <row r="187" spans="1:64" ht="12" hidden="1">
      <c r="A187" s="25"/>
      <c r="B187" s="11"/>
      <c r="C187" s="26"/>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row>
    <row r="188" spans="1:64" ht="12" hidden="1">
      <c r="A188" s="25"/>
      <c r="B188" s="11"/>
      <c r="C188" s="26"/>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row>
    <row r="189" spans="1:64" ht="12" hidden="1">
      <c r="A189" s="25"/>
      <c r="B189" s="11"/>
      <c r="C189" s="26"/>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row>
    <row r="190" spans="1:64" ht="12" hidden="1">
      <c r="A190" s="25"/>
      <c r="B190" s="11"/>
      <c r="C190" s="26"/>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row>
    <row r="191" spans="1:64" ht="12" hidden="1">
      <c r="A191" s="25"/>
      <c r="B191" s="11"/>
      <c r="C191" s="26"/>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row>
    <row r="192" spans="1:64" ht="12" hidden="1">
      <c r="A192" s="25"/>
      <c r="B192" s="11"/>
      <c r="C192" s="26"/>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row>
    <row r="193" spans="1:64" ht="12" hidden="1">
      <c r="A193" s="25"/>
      <c r="B193" s="11"/>
      <c r="C193" s="26"/>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row>
    <row r="194" spans="1:64" ht="12" hidden="1">
      <c r="A194" s="25"/>
      <c r="B194" s="11"/>
      <c r="C194" s="26"/>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row>
    <row r="195" spans="1:64" ht="12" hidden="1">
      <c r="A195" s="25"/>
      <c r="B195" s="11"/>
      <c r="C195" s="26"/>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row r="196" spans="1:64" ht="12" hidden="1">
      <c r="A196" s="25"/>
      <c r="B196" s="11"/>
      <c r="C196" s="26"/>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row>
    <row r="197" spans="1:64" ht="12" hidden="1">
      <c r="A197" s="25"/>
      <c r="B197" s="11"/>
      <c r="C197" s="26"/>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row>
    <row r="198" spans="1:64" ht="12" hidden="1">
      <c r="A198" s="25"/>
      <c r="B198" s="11"/>
      <c r="C198" s="26"/>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row>
    <row r="199" spans="1:64" ht="12" hidden="1">
      <c r="A199" s="25"/>
      <c r="B199" s="11"/>
      <c r="C199" s="26"/>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row>
    <row r="200" spans="1:64" ht="12" hidden="1">
      <c r="A200" s="25"/>
      <c r="B200" s="11"/>
      <c r="C200" s="26"/>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row>
    <row r="201" spans="1:64" ht="12" hidden="1">
      <c r="A201" s="25"/>
      <c r="B201" s="11"/>
      <c r="C201" s="26"/>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row>
    <row r="202" spans="1:64" ht="12" hidden="1">
      <c r="A202" s="25"/>
      <c r="B202" s="11"/>
      <c r="C202" s="26"/>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row>
    <row r="203" spans="1:64" ht="12" hidden="1">
      <c r="A203" s="25"/>
      <c r="B203" s="11"/>
      <c r="C203" s="26"/>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row>
    <row r="204" spans="1:64" ht="12" hidden="1">
      <c r="A204" s="25"/>
      <c r="B204" s="11"/>
      <c r="C204" s="26"/>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row>
    <row r="205" spans="1:64" ht="12" hidden="1">
      <c r="A205" s="25"/>
      <c r="B205" s="11"/>
      <c r="C205" s="26"/>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row>
    <row r="206" spans="1:64" ht="12" hidden="1">
      <c r="A206" s="25"/>
      <c r="B206" s="11"/>
      <c r="C206" s="26"/>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row>
    <row r="207" spans="1:64" ht="12" hidden="1">
      <c r="A207" s="25"/>
      <c r="B207" s="11"/>
      <c r="C207" s="26"/>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row>
    <row r="208" spans="1:64" ht="12" hidden="1">
      <c r="A208" s="25"/>
      <c r="B208" s="11"/>
      <c r="C208" s="26"/>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row>
    <row r="209" spans="1:64" ht="12" hidden="1">
      <c r="A209" s="25"/>
      <c r="B209" s="11"/>
      <c r="C209" s="26"/>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row>
    <row r="210" spans="1:64" ht="12" hidden="1">
      <c r="A210" s="25"/>
      <c r="B210" s="11"/>
      <c r="C210" s="26"/>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row>
    <row r="211" spans="1:64" ht="12" hidden="1">
      <c r="A211" s="25"/>
      <c r="B211" s="11"/>
      <c r="C211" s="26"/>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row>
    <row r="212" spans="1:64" ht="12" hidden="1">
      <c r="A212" s="25"/>
      <c r="B212" s="11"/>
      <c r="C212" s="26"/>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row>
    <row r="213" spans="1:64" ht="12" hidden="1">
      <c r="A213" s="25"/>
      <c r="B213" s="11"/>
      <c r="C213" s="26"/>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row>
    <row r="214" spans="1:64" ht="12" hidden="1">
      <c r="A214" s="25"/>
      <c r="B214" s="11"/>
      <c r="C214" s="26"/>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row>
    <row r="215" spans="1:64" ht="12" hidden="1">
      <c r="A215" s="25"/>
      <c r="B215" s="11"/>
      <c r="C215" s="26"/>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row>
    <row r="216" spans="1:64" ht="12" hidden="1">
      <c r="A216" s="25"/>
      <c r="B216" s="11"/>
      <c r="C216" s="26"/>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row>
    <row r="217" spans="1:64" ht="12" hidden="1">
      <c r="A217" s="25"/>
      <c r="B217" s="11"/>
      <c r="C217" s="26"/>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row>
    <row r="218" spans="1:64" ht="12" hidden="1">
      <c r="A218" s="25"/>
      <c r="B218" s="11"/>
      <c r="C218" s="26"/>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row>
    <row r="219" spans="1:64" ht="12" hidden="1">
      <c r="A219" s="25"/>
      <c r="B219" s="11"/>
      <c r="C219" s="26"/>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row>
    <row r="220" spans="1:64" ht="12" hidden="1">
      <c r="A220" s="25"/>
      <c r="B220" s="11"/>
      <c r="C220" s="26"/>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row>
    <row r="221" spans="1:64" ht="12" hidden="1">
      <c r="A221" s="25"/>
      <c r="B221" s="11"/>
      <c r="C221" s="26"/>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row>
    <row r="222" spans="1:64" ht="12" hidden="1">
      <c r="A222" s="25"/>
      <c r="B222" s="11"/>
      <c r="C222" s="26"/>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row>
    <row r="223" spans="1:64" ht="12" hidden="1">
      <c r="A223" s="25"/>
      <c r="B223" s="11"/>
      <c r="C223" s="26"/>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row>
    <row r="224" spans="1:64" ht="12" hidden="1">
      <c r="A224" s="25"/>
      <c r="B224" s="11"/>
      <c r="C224" s="26"/>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row>
    <row r="225" spans="1:64" ht="12" hidden="1">
      <c r="A225" s="25"/>
      <c r="B225" s="11"/>
      <c r="C225" s="26"/>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row>
    <row r="226" spans="1:64" ht="12" hidden="1">
      <c r="A226" s="25"/>
      <c r="B226" s="11"/>
      <c r="C226" s="26"/>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row>
    <row r="227" spans="1:64" ht="12" hidden="1">
      <c r="A227" s="25"/>
      <c r="B227" s="11"/>
      <c r="C227" s="26"/>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row>
    <row r="228" spans="1:64" ht="12" hidden="1">
      <c r="A228" s="25"/>
      <c r="B228" s="11"/>
      <c r="C228" s="26"/>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row>
    <row r="229" spans="1:64" ht="12" hidden="1">
      <c r="A229" s="25"/>
      <c r="B229" s="11"/>
      <c r="C229" s="26"/>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row>
    <row r="230" spans="1:64" ht="12" hidden="1">
      <c r="A230" s="25"/>
      <c r="B230" s="11"/>
      <c r="C230" s="26"/>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row>
    <row r="231" spans="1:64" ht="12" hidden="1">
      <c r="A231" s="25"/>
      <c r="B231" s="11"/>
      <c r="C231" s="26"/>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row>
    <row r="232" spans="1:64" ht="12" hidden="1">
      <c r="A232" s="25"/>
      <c r="B232" s="11"/>
      <c r="C232" s="26"/>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row>
    <row r="233" spans="1:64" ht="12" hidden="1">
      <c r="A233" s="25"/>
      <c r="B233" s="11"/>
      <c r="C233" s="26"/>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row>
    <row r="234" spans="1:64" ht="12" hidden="1">
      <c r="A234" s="25"/>
      <c r="B234" s="11"/>
      <c r="C234" s="26"/>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row>
    <row r="235" spans="1:64" ht="12" hidden="1">
      <c r="A235" s="25"/>
      <c r="B235" s="11"/>
      <c r="C235" s="26"/>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row>
    <row r="236" spans="1:64" ht="12" hidden="1">
      <c r="A236" s="25"/>
      <c r="B236" s="11"/>
      <c r="C236" s="26"/>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row>
    <row r="237" spans="1:64" ht="12" hidden="1">
      <c r="A237" s="25"/>
      <c r="B237" s="11"/>
      <c r="C237" s="26"/>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row>
    <row r="238" spans="1:64" ht="12" hidden="1">
      <c r="A238" s="25"/>
      <c r="B238" s="11"/>
      <c r="C238" s="26"/>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row>
    <row r="239" spans="1:64" ht="12" hidden="1">
      <c r="A239" s="25"/>
      <c r="B239" s="11"/>
      <c r="C239" s="26"/>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row>
    <row r="240" spans="1:64" ht="12" hidden="1">
      <c r="A240" s="25"/>
      <c r="B240" s="11"/>
      <c r="C240" s="26"/>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row>
    <row r="241" spans="1:64" ht="12" hidden="1">
      <c r="A241" s="25"/>
      <c r="B241" s="11"/>
      <c r="C241" s="26"/>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row>
    <row r="242" spans="1:64" ht="12" hidden="1">
      <c r="A242" s="25"/>
      <c r="B242" s="11"/>
      <c r="C242" s="26"/>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row>
    <row r="243" spans="1:64" ht="12" hidden="1">
      <c r="A243" s="25"/>
      <c r="B243" s="11"/>
      <c r="C243" s="26"/>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row>
    <row r="244" spans="1:64" ht="12" hidden="1">
      <c r="A244" s="25"/>
      <c r="B244" s="11"/>
      <c r="C244" s="26"/>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row>
    <row r="245" spans="1:64" ht="12" hidden="1">
      <c r="A245" s="25"/>
      <c r="B245" s="11"/>
      <c r="C245" s="26"/>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row>
    <row r="246" spans="1:64" ht="12" hidden="1">
      <c r="A246" s="25"/>
      <c r="B246" s="11"/>
      <c r="C246" s="26"/>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row>
    <row r="247" spans="1:64" ht="12" hidden="1">
      <c r="A247" s="25"/>
      <c r="B247" s="11"/>
      <c r="C247" s="26"/>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row>
    <row r="248" spans="1:64" ht="12" hidden="1">
      <c r="A248" s="25"/>
      <c r="B248" s="11"/>
      <c r="C248" s="26"/>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row>
    <row r="249" spans="1:64" ht="12" hidden="1">
      <c r="A249" s="25"/>
      <c r="B249" s="11"/>
      <c r="C249" s="26"/>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row>
    <row r="250" spans="1:64" ht="12" hidden="1">
      <c r="A250" s="25"/>
      <c r="B250" s="11"/>
      <c r="C250" s="26"/>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row>
    <row r="251" spans="1:64" ht="12" hidden="1">
      <c r="A251" s="25"/>
      <c r="B251" s="11"/>
      <c r="C251" s="26"/>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row>
    <row r="252" spans="1:64" ht="12" hidden="1">
      <c r="A252" s="25"/>
      <c r="B252" s="11"/>
      <c r="C252" s="26"/>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row>
    <row r="253" spans="1:64" ht="12" hidden="1">
      <c r="A253" s="25"/>
      <c r="B253" s="11"/>
      <c r="C253" s="26"/>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row>
    <row r="254" spans="1:64" ht="12" hidden="1">
      <c r="A254" s="25"/>
      <c r="B254" s="11"/>
      <c r="C254" s="26"/>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row>
    <row r="255" spans="1:64" ht="12" hidden="1">
      <c r="A255" s="25"/>
      <c r="B255" s="11"/>
      <c r="C255" s="26"/>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row>
    <row r="256" spans="1:64" ht="12" hidden="1">
      <c r="A256" s="25"/>
      <c r="B256" s="11"/>
      <c r="C256" s="26"/>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row>
    <row r="257" spans="1:64" ht="12" hidden="1">
      <c r="A257" s="25"/>
      <c r="B257" s="11"/>
      <c r="C257" s="26"/>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row>
    <row r="258" spans="1:64" ht="12" hidden="1">
      <c r="A258" s="25"/>
      <c r="B258" s="11"/>
      <c r="C258" s="26"/>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row>
    <row r="259" spans="1:64" ht="12" hidden="1">
      <c r="A259" s="25"/>
      <c r="B259" s="11"/>
      <c r="C259" s="26"/>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row>
    <row r="260" spans="1:64" ht="12" hidden="1">
      <c r="A260" s="25"/>
      <c r="B260" s="11"/>
      <c r="C260" s="26"/>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row>
    <row r="261" spans="1:64" ht="12" hidden="1">
      <c r="A261" s="25"/>
      <c r="B261" s="11"/>
      <c r="C261" s="26"/>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row>
    <row r="262" spans="1:64" ht="12" hidden="1">
      <c r="A262" s="25"/>
      <c r="B262" s="11"/>
      <c r="C262" s="26"/>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row>
    <row r="263" spans="1:64" ht="12" hidden="1">
      <c r="A263" s="25"/>
      <c r="B263" s="11"/>
      <c r="C263" s="26"/>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row>
    <row r="264" spans="1:64" ht="12" hidden="1">
      <c r="A264" s="25"/>
      <c r="B264" s="11"/>
      <c r="C264" s="26"/>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row>
    <row r="265" spans="1:64" ht="12" hidden="1">
      <c r="A265" s="25"/>
      <c r="B265" s="11"/>
      <c r="C265" s="26"/>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row>
    <row r="266" spans="1:64" ht="12" hidden="1">
      <c r="A266" s="25"/>
      <c r="B266" s="11"/>
      <c r="C266" s="26"/>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row>
    <row r="267" spans="1:64" ht="12" hidden="1">
      <c r="A267" s="25"/>
      <c r="B267" s="11"/>
      <c r="C267" s="26"/>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row>
    <row r="268" spans="1:64" ht="12" hidden="1">
      <c r="A268" s="25"/>
      <c r="B268" s="11"/>
      <c r="C268" s="26"/>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row>
    <row r="269" spans="1:64" ht="12" hidden="1">
      <c r="A269" s="25"/>
      <c r="B269" s="11"/>
      <c r="C269" s="26"/>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row>
    <row r="270" spans="1:64" ht="12" hidden="1">
      <c r="A270" s="25"/>
      <c r="B270" s="11"/>
      <c r="C270" s="26"/>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row>
    <row r="271" spans="1:64" ht="12" hidden="1">
      <c r="A271" s="25"/>
      <c r="B271" s="11"/>
      <c r="C271" s="26"/>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row>
    <row r="272" spans="1:64" ht="12" hidden="1">
      <c r="A272" s="25"/>
      <c r="B272" s="11"/>
      <c r="C272" s="26"/>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row>
    <row r="273" spans="1:64" ht="12" hidden="1">
      <c r="A273" s="25"/>
      <c r="B273" s="11"/>
      <c r="C273" s="26"/>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row>
    <row r="274" spans="1:64" ht="12" hidden="1">
      <c r="A274" s="25"/>
      <c r="B274" s="11"/>
      <c r="C274" s="26"/>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row>
    <row r="275" spans="1:64" ht="12" hidden="1">
      <c r="A275" s="25"/>
      <c r="B275" s="11"/>
      <c r="C275" s="26"/>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row>
    <row r="276" spans="1:64" ht="12" hidden="1">
      <c r="A276" s="25"/>
      <c r="B276" s="11"/>
      <c r="C276" s="26"/>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row>
    <row r="277" spans="1:64" ht="12" hidden="1">
      <c r="A277" s="25"/>
      <c r="B277" s="11"/>
      <c r="C277" s="26"/>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row>
    <row r="278" spans="1:64" ht="12" hidden="1">
      <c r="A278" s="25"/>
      <c r="B278" s="11"/>
      <c r="C278" s="26"/>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row>
    <row r="279" spans="1:64" ht="12" hidden="1">
      <c r="A279" s="25"/>
      <c r="B279" s="11"/>
      <c r="C279" s="26"/>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row>
    <row r="280" spans="1:64" ht="12" hidden="1">
      <c r="A280" s="25"/>
      <c r="B280" s="11"/>
      <c r="C280" s="26"/>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row>
    <row r="281" spans="1:64" ht="12" hidden="1">
      <c r="A281" s="25"/>
      <c r="B281" s="11"/>
      <c r="C281" s="26"/>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row>
    <row r="282" spans="1:64" ht="12" hidden="1">
      <c r="A282" s="25"/>
      <c r="B282" s="11"/>
      <c r="C282" s="26"/>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row>
    <row r="283" spans="1:64" ht="12" hidden="1">
      <c r="A283" s="25"/>
      <c r="B283" s="11"/>
      <c r="C283" s="26"/>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row>
    <row r="284" spans="1:64" ht="12" hidden="1">
      <c r="A284" s="25"/>
      <c r="B284" s="11"/>
      <c r="C284" s="26"/>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row>
    <row r="285" spans="1:64" ht="12" hidden="1">
      <c r="A285" s="25"/>
      <c r="B285" s="11"/>
      <c r="C285" s="26"/>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row>
    <row r="286" spans="1:64" ht="12" hidden="1">
      <c r="A286" s="25"/>
      <c r="B286" s="11"/>
      <c r="C286" s="26"/>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row>
    <row r="287" spans="1:64" ht="12" hidden="1">
      <c r="A287" s="25"/>
      <c r="B287" s="11"/>
      <c r="C287" s="26"/>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row>
    <row r="288" spans="1:64" ht="12" hidden="1">
      <c r="A288" s="25"/>
      <c r="B288" s="11"/>
      <c r="C288" s="26"/>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row>
    <row r="289" spans="1:64" ht="12" hidden="1">
      <c r="A289" s="25"/>
      <c r="B289" s="11"/>
      <c r="C289" s="26"/>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row>
    <row r="290" spans="1:64" ht="12" hidden="1">
      <c r="A290" s="25"/>
      <c r="B290" s="11"/>
      <c r="C290" s="26"/>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row>
    <row r="291" spans="1:64" ht="12" hidden="1">
      <c r="A291" s="25"/>
      <c r="B291" s="11"/>
      <c r="C291" s="26"/>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row>
    <row r="292" spans="1:64" ht="12" hidden="1">
      <c r="A292" s="25"/>
      <c r="B292" s="11"/>
      <c r="C292" s="26"/>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row>
    <row r="293" spans="1:64" ht="12" hidden="1">
      <c r="A293" s="25"/>
      <c r="B293" s="11"/>
      <c r="C293" s="26"/>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row>
    <row r="294" spans="1:64" ht="12" hidden="1">
      <c r="A294" s="25"/>
      <c r="B294" s="11"/>
      <c r="C294" s="26"/>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row>
    <row r="295" spans="1:64" ht="12" hidden="1">
      <c r="A295" s="25"/>
      <c r="B295" s="11"/>
      <c r="C295" s="26"/>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row>
    <row r="296" spans="1:64" ht="12" hidden="1">
      <c r="A296" s="25"/>
      <c r="B296" s="11"/>
      <c r="C296" s="26"/>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row>
    <row r="297" spans="1:64" ht="12" hidden="1">
      <c r="A297" s="25"/>
      <c r="B297" s="11"/>
      <c r="C297" s="26"/>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row>
    <row r="298" spans="1:64" ht="12" hidden="1">
      <c r="A298" s="25"/>
      <c r="B298" s="11"/>
      <c r="C298" s="26"/>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row>
    <row r="299" spans="1:64" ht="12" hidden="1">
      <c r="A299" s="25"/>
      <c r="B299" s="11"/>
      <c r="C299" s="26"/>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row>
    <row r="300" spans="1:64" ht="12" hidden="1">
      <c r="A300" s="25"/>
      <c r="B300" s="11"/>
      <c r="C300" s="26"/>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row>
    <row r="301" spans="1:64" ht="12" hidden="1">
      <c r="A301" s="25"/>
      <c r="B301" s="11"/>
      <c r="C301" s="26"/>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row>
    <row r="302" spans="1:64" ht="12" hidden="1">
      <c r="A302" s="25"/>
      <c r="B302" s="11"/>
      <c r="C302" s="26"/>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row>
    <row r="303" spans="1:64" ht="12" hidden="1">
      <c r="A303" s="25"/>
      <c r="B303" s="11"/>
      <c r="C303" s="26"/>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row>
    <row r="304" spans="1:64" ht="12" hidden="1">
      <c r="A304" s="25"/>
      <c r="B304" s="11"/>
      <c r="C304" s="26"/>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row>
    <row r="305" spans="1:64" ht="12" hidden="1">
      <c r="A305" s="25"/>
      <c r="B305" s="11"/>
      <c r="C305" s="26"/>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row>
    <row r="306" spans="1:64" ht="12" hidden="1">
      <c r="A306" s="25"/>
      <c r="B306" s="11"/>
      <c r="C306" s="26"/>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row>
    <row r="307" spans="1:64" ht="12" hidden="1">
      <c r="A307" s="25"/>
      <c r="B307" s="11"/>
      <c r="C307" s="26"/>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row>
    <row r="308" spans="1:64" ht="12" hidden="1">
      <c r="A308" s="25"/>
      <c r="B308" s="11"/>
      <c r="C308" s="26"/>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row>
    <row r="309" spans="1:64" ht="12" hidden="1">
      <c r="A309" s="25"/>
      <c r="B309" s="11"/>
      <c r="C309" s="26"/>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row>
    <row r="310" spans="1:64" ht="12" hidden="1">
      <c r="A310" s="25"/>
      <c r="B310" s="11"/>
      <c r="C310" s="26"/>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row>
    <row r="311" spans="1:64" ht="12" hidden="1">
      <c r="A311" s="25"/>
      <c r="B311" s="11"/>
      <c r="C311" s="26"/>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row>
    <row r="312" spans="1:64" ht="12" hidden="1">
      <c r="A312" s="25"/>
      <c r="B312" s="11"/>
      <c r="C312" s="26"/>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row>
    <row r="313" spans="1:64" ht="12" hidden="1">
      <c r="A313" s="25"/>
      <c r="B313" s="11"/>
      <c r="C313" s="26"/>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row>
    <row r="314" spans="1:64" ht="12" hidden="1">
      <c r="A314" s="25"/>
      <c r="B314" s="11"/>
      <c r="C314" s="26"/>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row>
    <row r="315" spans="1:64" ht="12" hidden="1">
      <c r="A315" s="25"/>
      <c r="B315" s="11"/>
      <c r="C315" s="26"/>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row>
    <row r="316" spans="1:64" ht="12" hidden="1">
      <c r="A316" s="25"/>
      <c r="B316" s="11"/>
      <c r="C316" s="26"/>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row>
    <row r="317" spans="1:64" ht="12" hidden="1">
      <c r="A317" s="25"/>
      <c r="B317" s="11"/>
      <c r="C317" s="26"/>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row>
    <row r="318" spans="1:64" ht="12" hidden="1">
      <c r="A318" s="25"/>
      <c r="B318" s="11"/>
      <c r="C318" s="26"/>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row>
    <row r="319" spans="1:64" ht="12" hidden="1">
      <c r="A319" s="25"/>
      <c r="B319" s="11"/>
      <c r="C319" s="26"/>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row>
    <row r="320" spans="1:64" ht="12" hidden="1">
      <c r="A320" s="25"/>
      <c r="B320" s="11"/>
      <c r="C320" s="26"/>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row>
    <row r="321" spans="1:64" ht="12" hidden="1">
      <c r="A321" s="25"/>
      <c r="B321" s="11"/>
      <c r="C321" s="26"/>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row>
    <row r="322" spans="1:64" ht="12" hidden="1">
      <c r="A322" s="25"/>
      <c r="B322" s="11"/>
      <c r="C322" s="26"/>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row>
    <row r="323" spans="1:64" ht="12" hidden="1">
      <c r="A323" s="25"/>
      <c r="B323" s="11"/>
      <c r="C323" s="26"/>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row>
    <row r="324" spans="1:64" ht="12" hidden="1">
      <c r="A324" s="25"/>
      <c r="B324" s="11"/>
      <c r="C324" s="26"/>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row>
    <row r="325" spans="1:64" ht="12" hidden="1">
      <c r="A325" s="25"/>
      <c r="B325" s="11"/>
      <c r="C325" s="26"/>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row>
    <row r="326" spans="1:64" ht="12" hidden="1">
      <c r="A326" s="25"/>
      <c r="B326" s="11"/>
      <c r="C326" s="26"/>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row>
    <row r="327" spans="1:64" ht="12" hidden="1">
      <c r="A327" s="25"/>
      <c r="B327" s="11"/>
      <c r="C327" s="26"/>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row>
    <row r="328" spans="1:64" ht="12" hidden="1">
      <c r="A328" s="25"/>
      <c r="B328" s="11"/>
      <c r="C328" s="26"/>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row>
    <row r="329" spans="1:64" ht="12" hidden="1">
      <c r="A329" s="25"/>
      <c r="B329" s="11"/>
      <c r="C329" s="26"/>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row>
    <row r="330" spans="1:64" ht="12" hidden="1">
      <c r="A330" s="25"/>
      <c r="B330" s="11"/>
      <c r="C330" s="26"/>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row>
    <row r="331" spans="1:64" ht="12" hidden="1">
      <c r="A331" s="25"/>
      <c r="B331" s="11"/>
      <c r="C331" s="26"/>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row>
    <row r="332" spans="1:64" ht="12" hidden="1">
      <c r="A332" s="25"/>
      <c r="B332" s="11"/>
      <c r="C332" s="26"/>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row>
    <row r="333" spans="1:64" ht="12" hidden="1">
      <c r="A333" s="25"/>
      <c r="B333" s="11"/>
      <c r="C333" s="26"/>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row>
    <row r="334" spans="1:64" ht="12" hidden="1">
      <c r="A334" s="25"/>
      <c r="B334" s="11"/>
      <c r="C334" s="26"/>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row>
    <row r="335" spans="1:64" ht="12" hidden="1">
      <c r="A335" s="25"/>
      <c r="B335" s="11"/>
      <c r="C335" s="26"/>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row>
    <row r="336" spans="1:64" ht="12" hidden="1">
      <c r="A336" s="25"/>
      <c r="B336" s="11"/>
      <c r="C336" s="26"/>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row>
    <row r="337" spans="1:64" ht="12" hidden="1">
      <c r="A337" s="25"/>
      <c r="B337" s="11"/>
      <c r="C337" s="26"/>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row>
    <row r="338" spans="1:64" ht="12" hidden="1">
      <c r="A338" s="25"/>
      <c r="B338" s="11"/>
      <c r="C338" s="26"/>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row>
    <row r="339" spans="1:64" ht="12" hidden="1">
      <c r="A339" s="25"/>
      <c r="B339" s="11"/>
      <c r="C339" s="26"/>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row>
    <row r="340" spans="1:64" ht="12" hidden="1">
      <c r="A340" s="25"/>
      <c r="B340" s="11"/>
      <c r="C340" s="26"/>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row>
    <row r="341" spans="1:64" ht="12" hidden="1">
      <c r="A341" s="25"/>
      <c r="B341" s="11"/>
      <c r="C341" s="26"/>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row>
    <row r="342" spans="1:64" ht="12" hidden="1">
      <c r="A342" s="25"/>
      <c r="B342" s="11"/>
      <c r="C342" s="26"/>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row>
    <row r="343" spans="1:64" ht="12" hidden="1">
      <c r="A343" s="25"/>
      <c r="B343" s="11"/>
      <c r="C343" s="26"/>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row>
    <row r="344" spans="1:64" ht="12" hidden="1">
      <c r="A344" s="25"/>
      <c r="B344" s="11"/>
      <c r="C344" s="26"/>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row>
    <row r="345" spans="1:64" ht="12" hidden="1">
      <c r="A345" s="25"/>
      <c r="B345" s="11"/>
      <c r="C345" s="26"/>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row>
    <row r="346" spans="1:64" ht="12" hidden="1">
      <c r="A346" s="25"/>
      <c r="B346" s="11"/>
      <c r="C346" s="26"/>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row>
    <row r="347" spans="1:64" ht="12" hidden="1">
      <c r="A347" s="25"/>
      <c r="B347" s="11"/>
      <c r="C347" s="26"/>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row>
    <row r="348" spans="1:64" ht="12" hidden="1">
      <c r="A348" s="25"/>
      <c r="B348" s="11"/>
      <c r="C348" s="26"/>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row>
    <row r="349" spans="1:64" ht="12" hidden="1">
      <c r="A349" s="25"/>
      <c r="B349" s="11"/>
      <c r="C349" s="26"/>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row>
    <row r="350" spans="1:64" ht="12" hidden="1">
      <c r="A350" s="25"/>
      <c r="B350" s="11"/>
      <c r="C350" s="26"/>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row>
    <row r="351" spans="1:64" ht="12" hidden="1">
      <c r="A351" s="25"/>
      <c r="B351" s="11"/>
      <c r="C351" s="26"/>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row>
    <row r="352" spans="1:64" ht="12" hidden="1">
      <c r="A352" s="25"/>
      <c r="B352" s="11"/>
      <c r="C352" s="26"/>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row>
    <row r="353" spans="1:64" ht="12" hidden="1">
      <c r="A353" s="25"/>
      <c r="B353" s="11"/>
      <c r="C353" s="26"/>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row>
    <row r="354" spans="1:64" ht="12" hidden="1">
      <c r="A354" s="25"/>
      <c r="B354" s="11"/>
      <c r="C354" s="26"/>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row>
    <row r="355" spans="1:64" ht="12" hidden="1">
      <c r="A355" s="25"/>
      <c r="B355" s="11"/>
      <c r="C355" s="26"/>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row>
    <row r="356" spans="1:64" ht="12" hidden="1">
      <c r="A356" s="25"/>
      <c r="B356" s="11"/>
      <c r="C356" s="26"/>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row>
    <row r="357" spans="1:64" ht="12" hidden="1">
      <c r="A357" s="25"/>
      <c r="B357" s="11"/>
      <c r="C357" s="26"/>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row>
    <row r="358" spans="1:64" ht="12" hidden="1">
      <c r="A358" s="25"/>
      <c r="B358" s="11"/>
      <c r="C358" s="26"/>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row>
    <row r="359" spans="1:64" ht="12" hidden="1">
      <c r="A359" s="25"/>
      <c r="B359" s="11"/>
      <c r="C359" s="26"/>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row>
    <row r="360" spans="1:64" ht="12" hidden="1">
      <c r="A360" s="25"/>
      <c r="B360" s="11"/>
      <c r="C360" s="26"/>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row>
    <row r="361" spans="1:64" ht="12" hidden="1">
      <c r="A361" s="25"/>
      <c r="B361" s="11"/>
      <c r="C361" s="26"/>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row>
    <row r="362" spans="1:64" ht="12" hidden="1">
      <c r="A362" s="25"/>
      <c r="B362" s="11"/>
      <c r="C362" s="26"/>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row>
    <row r="363" spans="1:64" ht="12" hidden="1">
      <c r="A363" s="25"/>
      <c r="B363" s="11"/>
      <c r="C363" s="26"/>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row>
    <row r="364" spans="1:64" ht="12" hidden="1">
      <c r="A364" s="25"/>
      <c r="B364" s="11"/>
      <c r="C364" s="26"/>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row>
    <row r="365" spans="1:64" ht="12" hidden="1">
      <c r="A365" s="25"/>
      <c r="B365" s="11"/>
      <c r="C365" s="26"/>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row>
    <row r="366" spans="1:64" ht="12" hidden="1">
      <c r="A366" s="25"/>
      <c r="B366" s="11"/>
      <c r="C366" s="26"/>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row>
    <row r="367" spans="1:64" ht="12" hidden="1">
      <c r="A367" s="25"/>
      <c r="B367" s="11"/>
      <c r="C367" s="26"/>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row>
    <row r="368" spans="1:64" ht="12" hidden="1">
      <c r="A368" s="25"/>
      <c r="B368" s="11"/>
      <c r="C368" s="26"/>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row>
    <row r="369" spans="1:64" ht="12" hidden="1">
      <c r="A369" s="25"/>
      <c r="B369" s="11"/>
      <c r="C369" s="26"/>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row>
    <row r="370" spans="1:64" ht="12" hidden="1">
      <c r="A370" s="25"/>
      <c r="B370" s="11"/>
      <c r="C370" s="26"/>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row>
    <row r="371" spans="1:64" ht="12" hidden="1">
      <c r="A371" s="25"/>
      <c r="B371" s="11"/>
      <c r="C371" s="26"/>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row>
    <row r="372" spans="1:64" ht="12" hidden="1">
      <c r="A372" s="25"/>
      <c r="B372" s="11"/>
      <c r="C372" s="26"/>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row>
    <row r="373" spans="1:64" ht="12" hidden="1">
      <c r="A373" s="25"/>
      <c r="B373" s="11"/>
      <c r="C373" s="26"/>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row>
    <row r="374" spans="1:64" ht="12" hidden="1">
      <c r="A374" s="25"/>
      <c r="B374" s="11"/>
      <c r="C374" s="26"/>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row>
    <row r="375" spans="1:64" ht="12" hidden="1">
      <c r="A375" s="25"/>
      <c r="B375" s="11"/>
      <c r="C375" s="26"/>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row>
    <row r="376" spans="1:64" ht="12" hidden="1">
      <c r="A376" s="25"/>
      <c r="B376" s="11"/>
      <c r="C376" s="26"/>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row>
    <row r="377" spans="1:64" ht="12" hidden="1">
      <c r="A377" s="25"/>
      <c r="B377" s="11"/>
      <c r="C377" s="26"/>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row>
    <row r="378" spans="1:64" ht="12" hidden="1">
      <c r="A378" s="25"/>
      <c r="B378" s="11"/>
      <c r="C378" s="26"/>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row>
    <row r="379" spans="1:64" ht="12" hidden="1">
      <c r="A379" s="25"/>
      <c r="B379" s="11"/>
      <c r="C379" s="26"/>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row>
    <row r="380" spans="1:64" ht="12" hidden="1">
      <c r="A380" s="25"/>
      <c r="B380" s="11"/>
      <c r="C380" s="26"/>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row>
    <row r="381" spans="1:64" ht="12" hidden="1">
      <c r="A381" s="25"/>
      <c r="B381" s="11"/>
      <c r="C381" s="26"/>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row>
    <row r="382" spans="1:64" ht="12" hidden="1">
      <c r="A382" s="25"/>
      <c r="B382" s="11"/>
      <c r="C382" s="26"/>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row>
    <row r="383" spans="1:64" ht="12" hidden="1">
      <c r="A383" s="25"/>
      <c r="B383" s="11"/>
      <c r="C383" s="26"/>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row>
    <row r="384" spans="1:64" ht="12" hidden="1">
      <c r="A384" s="25"/>
      <c r="B384" s="11"/>
      <c r="C384" s="26"/>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row>
    <row r="385" spans="1:64" ht="12" hidden="1">
      <c r="A385" s="25"/>
      <c r="B385" s="11"/>
      <c r="C385" s="26"/>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row>
    <row r="386" spans="1:64" ht="12" hidden="1">
      <c r="A386" s="25"/>
      <c r="B386" s="11"/>
      <c r="C386" s="26"/>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row>
    <row r="387" spans="1:64" ht="12" hidden="1">
      <c r="A387" s="25"/>
      <c r="B387" s="11"/>
      <c r="C387" s="26"/>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row>
    <row r="388" spans="1:64" ht="12" hidden="1">
      <c r="A388" s="25"/>
      <c r="B388" s="11"/>
      <c r="C388" s="26"/>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row>
    <row r="389" spans="1:64" ht="12" hidden="1">
      <c r="A389" s="25"/>
      <c r="B389" s="11"/>
      <c r="C389" s="26"/>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row>
    <row r="390" spans="1:64" ht="12" hidden="1">
      <c r="A390" s="25"/>
      <c r="B390" s="11"/>
      <c r="C390" s="26"/>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row>
    <row r="391" spans="1:64" ht="12" hidden="1">
      <c r="A391" s="25"/>
      <c r="B391" s="11"/>
      <c r="C391" s="26"/>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row>
    <row r="392" spans="1:64" ht="12" hidden="1">
      <c r="A392" s="25"/>
      <c r="B392" s="11"/>
      <c r="C392" s="26"/>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row>
    <row r="393" spans="1:64" ht="12" hidden="1">
      <c r="A393" s="25"/>
      <c r="B393" s="11"/>
      <c r="C393" s="26"/>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row>
    <row r="394" spans="1:64" ht="12" hidden="1">
      <c r="A394" s="25"/>
      <c r="B394" s="11"/>
      <c r="C394" s="26"/>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row>
    <row r="395" spans="1:64" ht="12" hidden="1">
      <c r="A395" s="25"/>
      <c r="B395" s="11"/>
      <c r="C395" s="26"/>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row>
    <row r="396" spans="1:64" ht="12" hidden="1">
      <c r="A396" s="25"/>
      <c r="B396" s="11"/>
      <c r="C396" s="26"/>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row>
    <row r="397" spans="1:64" ht="12" hidden="1">
      <c r="A397" s="25"/>
      <c r="B397" s="11"/>
      <c r="C397" s="26"/>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row>
    <row r="398" spans="1:64" ht="12" hidden="1">
      <c r="A398" s="25"/>
      <c r="B398" s="11"/>
      <c r="C398" s="26"/>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row>
    <row r="399" spans="1:64" ht="12" hidden="1">
      <c r="A399" s="25"/>
      <c r="B399" s="11"/>
      <c r="C399" s="26"/>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row>
    <row r="400" spans="1:64" ht="12" hidden="1">
      <c r="A400" s="25"/>
      <c r="B400" s="11"/>
      <c r="C400" s="26"/>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row>
    <row r="401" spans="1:64" ht="12" hidden="1">
      <c r="A401" s="25"/>
      <c r="B401" s="11"/>
      <c r="C401" s="26"/>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row>
    <row r="402" spans="1:64" ht="12" hidden="1">
      <c r="A402" s="25"/>
      <c r="B402" s="11"/>
      <c r="C402" s="26"/>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row>
    <row r="403" spans="1:64" ht="12" hidden="1">
      <c r="A403" s="25"/>
      <c r="B403" s="11"/>
      <c r="C403" s="26"/>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row>
    <row r="404" spans="1:64" ht="12" hidden="1">
      <c r="A404" s="25"/>
      <c r="B404" s="11"/>
      <c r="C404" s="26"/>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row>
    <row r="405" spans="1:64" ht="12" hidden="1">
      <c r="A405" s="25"/>
      <c r="B405" s="11"/>
      <c r="C405" s="26"/>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row>
    <row r="406" spans="1:64" ht="12" hidden="1">
      <c r="A406" s="25"/>
      <c r="B406" s="11"/>
      <c r="C406" s="26"/>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row>
    <row r="407" spans="1:64" ht="12" hidden="1">
      <c r="A407" s="25"/>
      <c r="B407" s="11"/>
      <c r="C407" s="26"/>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row>
    <row r="408" spans="1:64" ht="12" hidden="1">
      <c r="A408" s="25"/>
      <c r="B408" s="11"/>
      <c r="C408" s="26"/>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row>
    <row r="409" spans="1:64" ht="12" hidden="1">
      <c r="A409" s="25"/>
      <c r="B409" s="11"/>
      <c r="C409" s="26"/>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row>
    <row r="410" spans="1:64" ht="12" hidden="1">
      <c r="A410" s="25"/>
      <c r="B410" s="11"/>
      <c r="C410" s="26"/>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row>
    <row r="411" spans="1:64" ht="12" hidden="1">
      <c r="A411" s="25"/>
      <c r="B411" s="11"/>
      <c r="C411" s="26"/>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row>
    <row r="412" spans="1:64" ht="12" hidden="1">
      <c r="A412" s="25"/>
      <c r="B412" s="11"/>
      <c r="C412" s="26"/>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row>
    <row r="413" spans="1:64" ht="12" hidden="1">
      <c r="A413" s="25"/>
      <c r="B413" s="11"/>
      <c r="C413" s="26"/>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row>
    <row r="414" spans="1:64" ht="12" hidden="1">
      <c r="A414" s="25"/>
      <c r="B414" s="11"/>
      <c r="C414" s="26"/>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row>
    <row r="415" spans="1:64" ht="12" hidden="1">
      <c r="A415" s="25"/>
      <c r="B415" s="11"/>
      <c r="C415" s="26"/>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row>
    <row r="416" spans="1:64" ht="12" hidden="1">
      <c r="A416" s="25"/>
      <c r="B416" s="11"/>
      <c r="C416" s="26"/>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row>
    <row r="417" spans="1:64" ht="12" hidden="1">
      <c r="A417" s="25"/>
      <c r="B417" s="11"/>
      <c r="C417" s="26"/>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row>
    <row r="418" spans="1:64" ht="12" hidden="1">
      <c r="A418" s="25"/>
      <c r="B418" s="11"/>
      <c r="C418" s="26"/>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row>
    <row r="419" spans="1:64" ht="12" hidden="1">
      <c r="A419" s="25"/>
      <c r="B419" s="11"/>
      <c r="C419" s="26"/>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row>
    <row r="420" spans="1:64" ht="12" hidden="1">
      <c r="A420" s="25"/>
      <c r="B420" s="11"/>
      <c r="C420" s="26"/>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row>
    <row r="421" spans="1:64" ht="12" hidden="1">
      <c r="A421" s="25"/>
      <c r="B421" s="11"/>
      <c r="C421" s="26"/>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row>
    <row r="422" spans="1:64" ht="12" hidden="1">
      <c r="A422" s="25"/>
      <c r="B422" s="11"/>
      <c r="C422" s="26"/>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row>
    <row r="423" spans="1:64" ht="12" hidden="1">
      <c r="A423" s="25"/>
      <c r="B423" s="11"/>
      <c r="C423" s="26"/>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row>
    <row r="424" spans="1:64" ht="12" hidden="1">
      <c r="A424" s="25"/>
      <c r="B424" s="11"/>
      <c r="C424" s="26"/>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row>
    <row r="425" spans="1:64" ht="12" hidden="1">
      <c r="A425" s="25"/>
      <c r="B425" s="11"/>
      <c r="C425" s="26"/>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row>
    <row r="426" spans="1:64" ht="12" hidden="1">
      <c r="A426" s="25"/>
      <c r="B426" s="11"/>
      <c r="C426" s="26"/>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row>
    <row r="427" spans="1:64" ht="12" hidden="1">
      <c r="A427" s="25"/>
      <c r="B427" s="11"/>
      <c r="C427" s="26"/>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row>
    <row r="428" spans="1:64" ht="12" hidden="1">
      <c r="A428" s="25"/>
      <c r="B428" s="11"/>
      <c r="C428" s="26"/>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row>
    <row r="429" spans="1:64" ht="12" hidden="1">
      <c r="A429" s="25"/>
      <c r="B429" s="11"/>
      <c r="C429" s="26"/>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row>
    <row r="430" spans="1:64" ht="12" hidden="1">
      <c r="A430" s="25"/>
      <c r="B430" s="11"/>
      <c r="C430" s="26"/>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row>
    <row r="431" spans="1:64" ht="12" hidden="1">
      <c r="A431" s="25"/>
      <c r="B431" s="11"/>
      <c r="C431" s="26"/>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row>
    <row r="432" spans="1:64" ht="12" hidden="1">
      <c r="A432" s="25"/>
      <c r="B432" s="11"/>
      <c r="C432" s="26"/>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row>
    <row r="433" spans="1:64" ht="12" hidden="1">
      <c r="A433" s="25"/>
      <c r="B433" s="11"/>
      <c r="C433" s="26"/>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row>
    <row r="434" spans="1:64" ht="12" hidden="1">
      <c r="A434" s="25"/>
      <c r="B434" s="11"/>
      <c r="C434" s="26"/>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row>
    <row r="435" spans="1:64" ht="12" hidden="1">
      <c r="A435" s="25"/>
      <c r="B435" s="11"/>
      <c r="C435" s="26"/>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row>
    <row r="436" spans="1:64" ht="12" hidden="1">
      <c r="A436" s="25"/>
      <c r="B436" s="11"/>
      <c r="C436" s="26"/>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row>
    <row r="437" spans="1:64" ht="12" hidden="1">
      <c r="A437" s="25"/>
      <c r="B437" s="11"/>
      <c r="C437" s="26"/>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row>
    <row r="438" spans="1:64" ht="12" hidden="1">
      <c r="A438" s="25"/>
      <c r="B438" s="11"/>
      <c r="C438" s="26"/>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row>
    <row r="439" spans="1:64" ht="12" hidden="1">
      <c r="A439" s="25"/>
      <c r="B439" s="11"/>
      <c r="C439" s="26"/>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row>
    <row r="440" spans="1:64" ht="12" hidden="1">
      <c r="A440" s="25"/>
      <c r="B440" s="11"/>
      <c r="C440" s="26"/>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row>
    <row r="441" spans="1:64" ht="12" hidden="1">
      <c r="A441" s="25"/>
      <c r="B441" s="11"/>
      <c r="C441" s="26"/>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row>
    <row r="442" spans="1:64" ht="12" hidden="1">
      <c r="A442" s="25"/>
      <c r="B442" s="11"/>
      <c r="C442" s="26"/>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row>
    <row r="443" spans="1:64" ht="12" hidden="1">
      <c r="A443" s="25"/>
      <c r="B443" s="11"/>
      <c r="C443" s="26"/>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row>
    <row r="444" spans="1:64" ht="12" hidden="1">
      <c r="A444" s="25"/>
      <c r="B444" s="11"/>
      <c r="C444" s="26"/>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row>
    <row r="445" spans="1:64" ht="12" hidden="1">
      <c r="A445" s="25"/>
      <c r="B445" s="11"/>
      <c r="C445" s="26"/>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row>
    <row r="446" spans="1:64" ht="12" hidden="1">
      <c r="A446" s="25"/>
      <c r="B446" s="11"/>
      <c r="C446" s="26"/>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row>
    <row r="447" spans="1:64" ht="12" hidden="1">
      <c r="A447" s="25"/>
      <c r="B447" s="11"/>
      <c r="C447" s="26"/>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row>
    <row r="448" spans="1:64" ht="12" hidden="1">
      <c r="A448" s="25"/>
      <c r="B448" s="11"/>
      <c r="C448" s="26"/>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row>
    <row r="449" spans="1:64" ht="12" hidden="1">
      <c r="A449" s="25"/>
      <c r="B449" s="11"/>
      <c r="C449" s="26"/>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row>
    <row r="450" spans="1:64" ht="12" hidden="1">
      <c r="A450" s="25"/>
      <c r="B450" s="11"/>
      <c r="C450" s="26"/>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row>
    <row r="451" spans="1:64" ht="12" hidden="1">
      <c r="A451" s="25"/>
      <c r="B451" s="11"/>
      <c r="C451" s="26"/>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row>
    <row r="452" spans="1:64" ht="12" hidden="1">
      <c r="A452" s="25"/>
      <c r="B452" s="11"/>
      <c r="C452" s="26"/>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row>
    <row r="453" spans="1:64" ht="12" hidden="1">
      <c r="A453" s="25"/>
      <c r="B453" s="11"/>
      <c r="C453" s="26"/>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row>
    <row r="454" spans="1:64" ht="12" hidden="1">
      <c r="A454" s="25"/>
      <c r="B454" s="11"/>
      <c r="C454" s="26"/>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row>
    <row r="455" spans="1:64" ht="12" hidden="1">
      <c r="A455" s="25"/>
      <c r="B455" s="11"/>
      <c r="C455" s="26"/>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row>
    <row r="456" spans="1:64" ht="12" hidden="1">
      <c r="A456" s="25"/>
      <c r="B456" s="11"/>
      <c r="C456" s="26"/>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row>
    <row r="457" spans="1:64" ht="12" hidden="1">
      <c r="A457" s="25"/>
      <c r="B457" s="11"/>
      <c r="C457" s="26"/>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row>
    <row r="458" spans="1:64" ht="12" hidden="1">
      <c r="A458" s="25"/>
      <c r="B458" s="11"/>
      <c r="C458" s="26"/>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row>
    <row r="459" spans="1:64" ht="12" hidden="1">
      <c r="A459" s="25"/>
      <c r="B459" s="11"/>
      <c r="C459" s="26"/>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row>
    <row r="460" spans="1:64" ht="12" hidden="1">
      <c r="A460" s="25"/>
      <c r="B460" s="11"/>
      <c r="C460" s="26"/>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row>
    <row r="461" spans="1:64" ht="12" hidden="1">
      <c r="A461" s="25"/>
      <c r="B461" s="11"/>
      <c r="C461" s="26"/>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row>
    <row r="462" spans="1:64" ht="12" hidden="1">
      <c r="A462" s="25"/>
      <c r="B462" s="11"/>
      <c r="C462" s="26"/>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row>
    <row r="463" spans="1:64" ht="12" hidden="1">
      <c r="A463" s="25"/>
      <c r="B463" s="11"/>
      <c r="C463" s="26"/>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row>
    <row r="464" spans="1:64" ht="12" hidden="1">
      <c r="A464" s="25"/>
      <c r="B464" s="11"/>
      <c r="C464" s="26"/>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row>
    <row r="465" spans="1:64" ht="12" hidden="1">
      <c r="A465" s="25"/>
      <c r="B465" s="11"/>
      <c r="C465" s="26"/>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row>
    <row r="466" spans="1:64" ht="12" hidden="1">
      <c r="A466" s="25"/>
      <c r="B466" s="11"/>
      <c r="C466" s="26"/>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row>
    <row r="467" spans="1:64" ht="12" hidden="1">
      <c r="A467" s="25"/>
      <c r="B467" s="11"/>
      <c r="C467" s="26"/>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row>
    <row r="468" spans="1:64" ht="12" hidden="1">
      <c r="A468" s="25"/>
      <c r="B468" s="11"/>
      <c r="C468" s="26"/>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row>
    <row r="469" spans="1:64" ht="12" hidden="1">
      <c r="A469" s="25"/>
      <c r="B469" s="11"/>
      <c r="C469" s="26"/>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row>
    <row r="470" spans="1:64" ht="12" hidden="1">
      <c r="A470" s="25"/>
      <c r="B470" s="11"/>
      <c r="C470" s="26"/>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row>
    <row r="471" spans="1:64" ht="12" hidden="1">
      <c r="A471" s="25"/>
      <c r="B471" s="11"/>
      <c r="C471" s="26"/>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row>
    <row r="472" spans="1:64" ht="12" hidden="1">
      <c r="A472" s="25"/>
      <c r="B472" s="11"/>
      <c r="C472" s="26"/>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row>
    <row r="473" spans="1:64" ht="12" hidden="1">
      <c r="A473" s="25"/>
      <c r="B473" s="11"/>
      <c r="C473" s="26"/>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row>
    <row r="474" spans="1:64" ht="12" hidden="1">
      <c r="A474" s="25"/>
      <c r="B474" s="11"/>
      <c r="C474" s="26"/>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row>
    <row r="475" spans="1:64" ht="12" hidden="1">
      <c r="A475" s="25"/>
      <c r="B475" s="11"/>
      <c r="C475" s="26"/>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row>
    <row r="476" spans="1:64" ht="12" hidden="1">
      <c r="A476" s="25"/>
      <c r="B476" s="11"/>
      <c r="C476" s="26"/>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row>
    <row r="477" spans="1:64" ht="12" hidden="1">
      <c r="A477" s="25"/>
      <c r="B477" s="11"/>
      <c r="C477" s="26"/>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row>
    <row r="478" spans="1:64" ht="12" hidden="1">
      <c r="A478" s="25"/>
      <c r="B478" s="11"/>
      <c r="C478" s="26"/>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row>
    <row r="479" spans="1:64" ht="12" hidden="1">
      <c r="A479" s="25"/>
      <c r="B479" s="11"/>
      <c r="C479" s="26"/>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row>
    <row r="480" spans="1:64" ht="12" hidden="1">
      <c r="A480" s="25"/>
      <c r="B480" s="11"/>
      <c r="C480" s="26"/>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row>
    <row r="481" spans="1:64" ht="12" hidden="1">
      <c r="A481" s="25"/>
      <c r="B481" s="11"/>
      <c r="C481" s="26"/>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row>
    <row r="482" spans="1:64" ht="12" hidden="1">
      <c r="A482" s="25"/>
      <c r="B482" s="11"/>
      <c r="C482" s="26"/>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row>
    <row r="483" spans="1:64" ht="12" hidden="1">
      <c r="A483" s="25"/>
      <c r="B483" s="11"/>
      <c r="C483" s="26"/>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row>
    <row r="484" spans="1:64" ht="12" hidden="1">
      <c r="A484" s="25"/>
      <c r="B484" s="11"/>
      <c r="C484" s="26"/>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row>
    <row r="485" spans="1:64" ht="12" hidden="1">
      <c r="A485" s="25"/>
      <c r="B485" s="11"/>
      <c r="C485" s="26"/>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row>
    <row r="486" spans="1:64" ht="12" hidden="1">
      <c r="A486" s="25"/>
      <c r="B486" s="11"/>
      <c r="C486" s="26"/>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row>
    <row r="487" spans="1:64" ht="12" hidden="1">
      <c r="A487" s="25"/>
      <c r="B487" s="11"/>
      <c r="C487" s="26"/>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row>
    <row r="488" spans="1:64" ht="12" hidden="1">
      <c r="A488" s="25"/>
      <c r="B488" s="11"/>
      <c r="C488" s="26"/>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row>
    <row r="489" spans="1:64" ht="12" hidden="1">
      <c r="A489" s="25"/>
      <c r="B489" s="11"/>
      <c r="C489" s="26"/>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row>
    <row r="490" spans="1:64" ht="12" hidden="1">
      <c r="A490" s="25"/>
      <c r="B490" s="11"/>
      <c r="C490" s="26"/>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row>
    <row r="491" spans="1:64" ht="12" hidden="1">
      <c r="A491" s="25"/>
      <c r="B491" s="11"/>
      <c r="C491" s="26"/>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row>
    <row r="492" spans="1:64" ht="12" hidden="1">
      <c r="A492" s="25"/>
      <c r="B492" s="11"/>
      <c r="C492" s="26"/>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row>
    <row r="493" spans="1:64" ht="12" hidden="1">
      <c r="A493" s="25"/>
      <c r="B493" s="11"/>
      <c r="C493" s="26"/>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row>
    <row r="494" spans="1:64" ht="12" hidden="1">
      <c r="A494" s="25"/>
      <c r="B494" s="11"/>
      <c r="C494" s="26"/>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row>
    <row r="495" spans="1:64" ht="12" hidden="1">
      <c r="A495" s="25"/>
      <c r="B495" s="11"/>
      <c r="C495" s="26"/>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row>
    <row r="496" spans="1:64" ht="12" hidden="1">
      <c r="A496" s="25"/>
      <c r="B496" s="11"/>
      <c r="C496" s="26"/>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row>
    <row r="497" spans="1:64" ht="12" hidden="1">
      <c r="A497" s="25"/>
      <c r="B497" s="11"/>
      <c r="C497" s="26"/>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row>
    <row r="498" spans="1:64" ht="12" hidden="1">
      <c r="A498" s="25"/>
      <c r="B498" s="11"/>
      <c r="C498" s="26"/>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row>
    <row r="499" spans="1:64" ht="12" hidden="1">
      <c r="A499" s="25"/>
      <c r="B499" s="11"/>
      <c r="C499" s="26"/>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row>
    <row r="500" spans="1:64" ht="12" hidden="1">
      <c r="A500" s="25"/>
      <c r="B500" s="11"/>
      <c r="C500" s="26"/>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row>
    <row r="501" spans="1:64" ht="12" hidden="1">
      <c r="A501" s="25"/>
      <c r="B501" s="11"/>
      <c r="C501" s="26"/>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row>
    <row r="502" spans="1:64" ht="12" hidden="1">
      <c r="A502" s="25"/>
      <c r="B502" s="11"/>
      <c r="C502" s="26"/>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row>
    <row r="503" spans="1:64" ht="12" hidden="1">
      <c r="A503" s="25"/>
      <c r="B503" s="11"/>
      <c r="C503" s="26"/>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row>
    <row r="504" spans="1:64" ht="12" hidden="1">
      <c r="A504" s="25"/>
      <c r="B504" s="11"/>
      <c r="C504" s="26"/>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row>
    <row r="505" spans="1:64" ht="12" hidden="1">
      <c r="A505" s="25"/>
      <c r="B505" s="11"/>
      <c r="C505" s="26"/>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row>
    <row r="506" spans="1:64" ht="12" hidden="1">
      <c r="A506" s="25"/>
      <c r="B506" s="11"/>
      <c r="C506" s="26"/>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row>
    <row r="507" spans="1:64" ht="12" hidden="1">
      <c r="A507" s="25"/>
      <c r="B507" s="11"/>
      <c r="C507" s="26"/>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row>
    <row r="508" spans="1:64" ht="12" hidden="1">
      <c r="A508" s="25"/>
      <c r="B508" s="11"/>
      <c r="C508" s="26"/>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row>
    <row r="509" spans="1:64" ht="12" hidden="1">
      <c r="A509" s="25"/>
      <c r="B509" s="11"/>
      <c r="C509" s="26"/>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row>
    <row r="510" spans="1:64" ht="12" hidden="1">
      <c r="A510" s="25"/>
      <c r="B510" s="11"/>
      <c r="C510" s="26"/>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row>
    <row r="511" spans="1:64" ht="12" hidden="1">
      <c r="A511" s="25"/>
      <c r="B511" s="11"/>
      <c r="C511" s="26"/>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row>
    <row r="512" spans="1:64" ht="12" hidden="1">
      <c r="A512" s="25"/>
      <c r="B512" s="11"/>
      <c r="C512" s="26"/>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row>
    <row r="513" spans="1:64" ht="12" hidden="1">
      <c r="A513" s="25"/>
      <c r="B513" s="11"/>
      <c r="C513" s="26"/>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row>
    <row r="514" spans="1:64" ht="12" hidden="1">
      <c r="A514" s="25"/>
      <c r="B514" s="11"/>
      <c r="C514" s="26"/>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row>
    <row r="515" spans="1:64" ht="12" hidden="1">
      <c r="A515" s="25"/>
      <c r="B515" s="11"/>
      <c r="C515" s="26"/>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row>
    <row r="516" spans="1:64" ht="12" hidden="1">
      <c r="A516" s="25"/>
      <c r="B516" s="11"/>
      <c r="C516" s="26"/>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row>
    <row r="517" spans="1:64" ht="12" hidden="1">
      <c r="A517" s="25"/>
      <c r="B517" s="11"/>
      <c r="C517" s="26"/>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row>
    <row r="518" spans="1:64" ht="12" hidden="1">
      <c r="A518" s="25"/>
      <c r="B518" s="11"/>
      <c r="C518" s="26"/>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row>
    <row r="519" spans="1:64" ht="12" hidden="1">
      <c r="A519" s="25"/>
      <c r="B519" s="11"/>
      <c r="C519" s="26"/>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row>
    <row r="520" spans="1:64" ht="12" hidden="1">
      <c r="A520" s="25"/>
      <c r="B520" s="11"/>
      <c r="C520" s="26"/>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row>
    <row r="521" spans="1:64" ht="12" hidden="1">
      <c r="A521" s="25"/>
      <c r="B521" s="11"/>
      <c r="C521" s="26"/>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row>
    <row r="522" spans="1:64" ht="12" hidden="1">
      <c r="A522" s="25"/>
      <c r="B522" s="11"/>
      <c r="C522" s="26"/>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row>
    <row r="523" spans="1:64" ht="12" hidden="1">
      <c r="A523" s="25"/>
      <c r="B523" s="11"/>
      <c r="C523" s="26"/>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row>
    <row r="524" spans="1:64" ht="12" hidden="1">
      <c r="A524" s="25"/>
      <c r="B524" s="11"/>
      <c r="C524" s="26"/>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row>
    <row r="525" spans="1:64" ht="12" hidden="1">
      <c r="A525" s="25"/>
      <c r="B525" s="11"/>
      <c r="C525" s="26"/>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row>
    <row r="526" spans="1:64" ht="12" hidden="1">
      <c r="A526" s="25"/>
      <c r="B526" s="11"/>
      <c r="C526" s="26"/>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row>
    <row r="527" spans="1:64" ht="12" hidden="1">
      <c r="A527" s="25"/>
      <c r="B527" s="11"/>
      <c r="C527" s="26"/>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row>
    <row r="528" spans="1:64" ht="12" hidden="1">
      <c r="A528" s="25"/>
      <c r="B528" s="11"/>
      <c r="C528" s="26"/>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row>
    <row r="529" spans="1:64" ht="12" hidden="1">
      <c r="A529" s="25"/>
      <c r="B529" s="11"/>
      <c r="C529" s="26"/>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row>
    <row r="530" spans="1:64" ht="12" hidden="1">
      <c r="A530" s="25"/>
      <c r="B530" s="11"/>
      <c r="C530" s="26"/>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row>
    <row r="531" spans="1:64" ht="12" hidden="1">
      <c r="A531" s="25"/>
      <c r="B531" s="11"/>
      <c r="C531" s="26"/>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row>
    <row r="532" spans="1:64" ht="12" hidden="1">
      <c r="A532" s="25"/>
      <c r="B532" s="11"/>
      <c r="C532" s="26"/>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row>
    <row r="533" spans="1:64" ht="12" hidden="1">
      <c r="A533" s="25"/>
      <c r="B533" s="11"/>
      <c r="C533" s="26"/>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row>
    <row r="534" spans="1:64" ht="12" hidden="1">
      <c r="A534" s="25"/>
      <c r="B534" s="11"/>
      <c r="C534" s="26"/>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row>
    <row r="535" spans="1:64" ht="12" hidden="1">
      <c r="A535" s="25"/>
      <c r="B535" s="11"/>
      <c r="C535" s="26"/>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row>
    <row r="536" spans="1:64" ht="12" hidden="1">
      <c r="A536" s="25"/>
      <c r="B536" s="11"/>
      <c r="C536" s="26"/>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row>
    <row r="537" spans="1:64" ht="12" hidden="1">
      <c r="A537" s="25"/>
      <c r="B537" s="11"/>
      <c r="C537" s="26"/>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row>
    <row r="538" spans="1:64" ht="12" hidden="1">
      <c r="A538" s="25"/>
      <c r="B538" s="11"/>
      <c r="C538" s="26"/>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row>
    <row r="539" spans="1:64" ht="12" hidden="1">
      <c r="A539" s="25"/>
      <c r="B539" s="11"/>
      <c r="C539" s="26"/>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row>
    <row r="540" spans="1:64" ht="12" hidden="1">
      <c r="A540" s="25"/>
      <c r="B540" s="11"/>
      <c r="C540" s="26"/>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row>
    <row r="541" spans="1:64" ht="12" hidden="1">
      <c r="A541" s="25"/>
      <c r="B541" s="11"/>
      <c r="C541" s="26"/>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row>
    <row r="542" spans="1:64" ht="12" hidden="1">
      <c r="A542" s="25"/>
      <c r="B542" s="11"/>
      <c r="C542" s="26"/>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row>
    <row r="543" spans="1:64" ht="12" hidden="1">
      <c r="A543" s="25"/>
      <c r="B543" s="11"/>
      <c r="C543" s="26"/>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row>
    <row r="544" spans="1:64" ht="12" hidden="1">
      <c r="A544" s="25"/>
      <c r="B544" s="11"/>
      <c r="C544" s="26"/>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row>
    <row r="545" spans="1:64" ht="12" hidden="1">
      <c r="A545" s="25"/>
      <c r="B545" s="11"/>
      <c r="C545" s="26"/>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row>
    <row r="546" spans="1:64" ht="12" hidden="1">
      <c r="A546" s="25"/>
      <c r="B546" s="11"/>
      <c r="C546" s="26"/>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row>
    <row r="547" spans="1:64" ht="12" hidden="1">
      <c r="A547" s="25"/>
      <c r="B547" s="11"/>
      <c r="C547" s="26"/>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row>
    <row r="548" spans="1:64" ht="12" hidden="1">
      <c r="A548" s="25"/>
      <c r="B548" s="11"/>
      <c r="C548" s="26"/>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row>
    <row r="549" spans="1:64" ht="12" hidden="1">
      <c r="A549" s="25"/>
      <c r="B549" s="11"/>
      <c r="C549" s="26"/>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row>
    <row r="550" spans="1:64" ht="12" hidden="1">
      <c r="A550" s="25"/>
      <c r="B550" s="11"/>
      <c r="C550" s="26"/>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row>
    <row r="551" spans="1:64" ht="12" hidden="1">
      <c r="A551" s="25"/>
      <c r="B551" s="11"/>
      <c r="C551" s="26"/>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row>
    <row r="552" spans="1:64" ht="12" hidden="1">
      <c r="A552" s="25"/>
      <c r="B552" s="11"/>
      <c r="C552" s="26"/>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row>
    <row r="553" spans="1:64" ht="12" hidden="1">
      <c r="A553" s="25"/>
      <c r="B553" s="11"/>
      <c r="C553" s="26"/>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row>
    <row r="554" spans="1:64" ht="12" hidden="1">
      <c r="A554" s="25"/>
      <c r="B554" s="11"/>
      <c r="C554" s="26"/>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row>
    <row r="555" spans="1:64" ht="12" hidden="1">
      <c r="A555" s="25"/>
      <c r="B555" s="11"/>
      <c r="C555" s="26"/>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row>
    <row r="556" spans="1:64" ht="12" hidden="1">
      <c r="A556" s="25"/>
      <c r="B556" s="11"/>
      <c r="C556" s="26"/>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row>
    <row r="557" spans="1:64" ht="12" hidden="1">
      <c r="A557" s="25"/>
      <c r="B557" s="11"/>
      <c r="C557" s="26"/>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row>
    <row r="558" spans="1:64" ht="12" hidden="1">
      <c r="A558" s="25"/>
      <c r="B558" s="11"/>
      <c r="C558" s="26"/>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row>
    <row r="559" spans="1:64" ht="12" hidden="1">
      <c r="A559" s="25"/>
      <c r="B559" s="11"/>
      <c r="C559" s="26"/>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row>
    <row r="560" spans="1:64" ht="12" hidden="1">
      <c r="A560" s="25"/>
      <c r="B560" s="11"/>
      <c r="C560" s="26"/>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row>
    <row r="561" spans="1:64" ht="12" hidden="1">
      <c r="A561" s="25"/>
      <c r="B561" s="11"/>
      <c r="C561" s="26"/>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row>
    <row r="562" spans="1:64" ht="12" hidden="1">
      <c r="A562" s="25"/>
      <c r="B562" s="11"/>
      <c r="C562" s="26"/>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row>
    <row r="563" spans="1:64" ht="12" hidden="1">
      <c r="A563" s="25"/>
      <c r="B563" s="11"/>
      <c r="C563" s="26"/>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row>
    <row r="564" spans="1:64" ht="12" hidden="1">
      <c r="A564" s="25"/>
      <c r="B564" s="11"/>
      <c r="C564" s="26"/>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row>
    <row r="565" spans="1:64" ht="12" hidden="1">
      <c r="A565" s="25"/>
      <c r="B565" s="11"/>
      <c r="C565" s="26"/>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row>
    <row r="566" spans="1:64" ht="12" hidden="1">
      <c r="A566" s="25"/>
      <c r="B566" s="11"/>
      <c r="C566" s="26"/>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row>
    <row r="567" spans="1:64" ht="12" hidden="1">
      <c r="A567" s="25"/>
      <c r="B567" s="11"/>
      <c r="C567" s="26"/>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row>
    <row r="568" spans="1:64" ht="12" hidden="1">
      <c r="A568" s="25"/>
      <c r="B568" s="11"/>
      <c r="C568" s="26"/>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row>
    <row r="569" spans="1:64" ht="12" hidden="1">
      <c r="A569" s="25"/>
      <c r="B569" s="11"/>
      <c r="C569" s="26"/>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row>
    <row r="570" spans="1:64" ht="12" hidden="1">
      <c r="A570" s="25"/>
      <c r="B570" s="11"/>
      <c r="C570" s="26"/>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row>
    <row r="571" spans="1:64" ht="12" hidden="1">
      <c r="A571" s="25"/>
      <c r="B571" s="11"/>
      <c r="C571" s="26"/>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row>
    <row r="572" spans="1:64" ht="12" hidden="1">
      <c r="A572" s="25"/>
      <c r="B572" s="11"/>
      <c r="C572" s="26"/>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row>
    <row r="573" spans="1:64" ht="12" hidden="1">
      <c r="A573" s="25"/>
      <c r="B573" s="11"/>
      <c r="C573" s="26"/>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row>
    <row r="574" spans="1:64" ht="12" hidden="1">
      <c r="A574" s="25"/>
      <c r="B574" s="11"/>
      <c r="C574" s="26"/>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row>
    <row r="575" spans="1:64" ht="12" hidden="1">
      <c r="A575" s="25"/>
      <c r="B575" s="11"/>
      <c r="C575" s="26"/>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row>
    <row r="576" spans="1:64" ht="12" hidden="1">
      <c r="A576" s="25"/>
      <c r="B576" s="11"/>
      <c r="C576" s="26"/>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row>
    <row r="577" spans="1:64" ht="12" hidden="1">
      <c r="A577" s="25"/>
      <c r="B577" s="11"/>
      <c r="C577" s="26"/>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row>
    <row r="578" spans="1:64" ht="12" hidden="1">
      <c r="A578" s="25"/>
      <c r="B578" s="11"/>
      <c r="C578" s="26"/>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row>
    <row r="579" spans="1:64" ht="12" hidden="1">
      <c r="A579" s="25"/>
      <c r="B579" s="11"/>
      <c r="C579" s="26"/>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row>
    <row r="580" spans="1:64" ht="12" hidden="1">
      <c r="A580" s="25"/>
      <c r="B580" s="11"/>
      <c r="C580" s="26"/>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row>
    <row r="581" spans="1:64" ht="12" hidden="1">
      <c r="A581" s="25"/>
      <c r="B581" s="11"/>
      <c r="C581" s="26"/>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row>
    <row r="582" spans="1:64" ht="12" hidden="1">
      <c r="A582" s="25"/>
      <c r="B582" s="11"/>
      <c r="C582" s="26"/>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row>
    <row r="583" spans="1:64" ht="12" hidden="1">
      <c r="A583" s="25"/>
      <c r="B583" s="11"/>
      <c r="C583" s="26"/>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row>
    <row r="584" spans="1:64" ht="12" hidden="1">
      <c r="A584" s="25"/>
      <c r="B584" s="11"/>
      <c r="C584" s="26"/>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row>
    <row r="585" spans="1:64" ht="12" hidden="1">
      <c r="A585" s="25"/>
      <c r="B585" s="11"/>
      <c r="C585" s="26"/>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row>
    <row r="586" spans="1:64" ht="12" hidden="1">
      <c r="A586" s="25"/>
      <c r="B586" s="11"/>
      <c r="C586" s="26"/>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row>
    <row r="587" spans="1:64" ht="12" hidden="1">
      <c r="A587" s="25"/>
      <c r="B587" s="11"/>
      <c r="C587" s="26"/>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row>
    <row r="588" spans="1:64" ht="12" hidden="1">
      <c r="A588" s="25"/>
      <c r="B588" s="11"/>
      <c r="C588" s="26"/>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row>
    <row r="589" spans="1:64" ht="12" hidden="1">
      <c r="A589" s="25"/>
      <c r="B589" s="11"/>
      <c r="C589" s="26"/>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row>
    <row r="590" spans="1:64" ht="12" hidden="1">
      <c r="A590" s="25"/>
      <c r="B590" s="11"/>
      <c r="C590" s="26"/>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row>
    <row r="591" spans="1:64" ht="12" hidden="1">
      <c r="A591" s="25"/>
      <c r="B591" s="11"/>
      <c r="C591" s="26"/>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row>
    <row r="592" spans="1:64" ht="12" hidden="1">
      <c r="A592" s="25"/>
      <c r="B592" s="11"/>
      <c r="C592" s="26"/>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row>
    <row r="593" spans="1:64" ht="12" hidden="1">
      <c r="A593" s="25"/>
      <c r="B593" s="11"/>
      <c r="C593" s="26"/>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row>
    <row r="594" spans="1:64" ht="12" hidden="1">
      <c r="A594" s="25"/>
      <c r="B594" s="11"/>
      <c r="C594" s="26"/>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row>
    <row r="595" spans="1:64" ht="12" hidden="1">
      <c r="A595" s="25"/>
      <c r="B595" s="11"/>
      <c r="C595" s="26"/>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row>
    <row r="596" spans="1:64" ht="12" hidden="1">
      <c r="A596" s="25"/>
      <c r="B596" s="11"/>
      <c r="C596" s="26"/>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row>
    <row r="597" spans="1:64" ht="12" hidden="1">
      <c r="A597" s="25"/>
      <c r="B597" s="11"/>
      <c r="C597" s="26"/>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row>
    <row r="598" spans="1:64" ht="12" hidden="1">
      <c r="A598" s="25"/>
      <c r="B598" s="11"/>
      <c r="C598" s="26"/>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row>
    <row r="599" spans="1:64" ht="12" hidden="1">
      <c r="A599" s="25"/>
      <c r="B599" s="11"/>
      <c r="C599" s="26"/>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row>
    <row r="600" spans="1:64" ht="12" hidden="1">
      <c r="A600" s="25"/>
      <c r="B600" s="11"/>
      <c r="C600" s="26"/>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row>
    <row r="601" spans="1:64" ht="12" hidden="1">
      <c r="A601" s="25"/>
      <c r="B601" s="11"/>
      <c r="C601" s="26"/>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row>
    <row r="602" spans="1:64" ht="12" hidden="1">
      <c r="A602" s="25"/>
      <c r="B602" s="11"/>
      <c r="C602" s="26"/>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row>
    <row r="603" spans="1:64" ht="12" hidden="1">
      <c r="A603" s="25"/>
      <c r="B603" s="11"/>
      <c r="C603" s="26"/>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row>
    <row r="604" spans="1:64" ht="12" hidden="1">
      <c r="A604" s="25"/>
      <c r="B604" s="11"/>
      <c r="C604" s="26"/>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row>
    <row r="605" spans="1:64" ht="12" hidden="1">
      <c r="A605" s="25"/>
      <c r="B605" s="11"/>
      <c r="C605" s="26"/>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row>
    <row r="606" spans="1:64" ht="12" hidden="1">
      <c r="A606" s="25"/>
      <c r="B606" s="11"/>
      <c r="C606" s="26"/>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row>
    <row r="607" spans="1:64" ht="12" hidden="1">
      <c r="A607" s="25"/>
      <c r="B607" s="11"/>
      <c r="C607" s="26"/>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row>
    <row r="608" spans="1:64" ht="12" hidden="1">
      <c r="A608" s="25"/>
      <c r="B608" s="11"/>
      <c r="C608" s="26"/>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row>
    <row r="609" spans="1:64" ht="12" hidden="1">
      <c r="A609" s="25"/>
      <c r="B609" s="11"/>
      <c r="C609" s="26"/>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row>
    <row r="610" spans="1:64" ht="12" hidden="1">
      <c r="A610" s="25"/>
      <c r="B610" s="11"/>
      <c r="C610" s="26"/>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row>
    <row r="611" spans="1:64" ht="12" hidden="1">
      <c r="A611" s="25"/>
      <c r="B611" s="11"/>
      <c r="C611" s="26"/>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row>
    <row r="612" spans="1:64" ht="12" hidden="1">
      <c r="A612" s="25"/>
      <c r="B612" s="11"/>
      <c r="C612" s="26"/>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row>
    <row r="613" spans="1:64" ht="12" hidden="1">
      <c r="A613" s="25"/>
      <c r="B613" s="11"/>
      <c r="C613" s="26"/>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row>
    <row r="614" spans="1:64" ht="12" hidden="1">
      <c r="A614" s="25"/>
      <c r="B614" s="11"/>
      <c r="C614" s="26"/>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row>
    <row r="615" spans="1:64" ht="12" hidden="1">
      <c r="A615" s="25"/>
      <c r="B615" s="11"/>
      <c r="C615" s="26"/>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row>
    <row r="616" spans="1:64" ht="12" hidden="1">
      <c r="A616" s="25"/>
      <c r="B616" s="11"/>
      <c r="C616" s="26"/>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row>
    <row r="617" spans="1:64" ht="12" hidden="1">
      <c r="A617" s="25"/>
      <c r="B617" s="11"/>
      <c r="C617" s="26"/>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row>
    <row r="618" spans="1:64" ht="12" hidden="1">
      <c r="A618" s="25"/>
      <c r="B618" s="11"/>
      <c r="C618" s="26"/>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row>
    <row r="619" spans="1:64" ht="12" hidden="1">
      <c r="A619" s="25"/>
      <c r="B619" s="11"/>
      <c r="C619" s="26"/>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row>
    <row r="620" spans="1:64" ht="12" hidden="1">
      <c r="A620" s="25"/>
      <c r="B620" s="11"/>
      <c r="C620" s="26"/>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row>
    <row r="621" spans="1:64" ht="12" hidden="1">
      <c r="A621" s="25"/>
      <c r="B621" s="11"/>
      <c r="C621" s="26"/>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row>
    <row r="622" spans="1:64" ht="12" hidden="1">
      <c r="A622" s="25"/>
      <c r="B622" s="11"/>
      <c r="C622" s="26"/>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row>
    <row r="623" spans="1:64" ht="12" hidden="1">
      <c r="A623" s="25"/>
      <c r="B623" s="11"/>
      <c r="C623" s="26"/>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row>
    <row r="624" spans="1:64" ht="12" hidden="1">
      <c r="A624" s="25"/>
      <c r="B624" s="11"/>
      <c r="C624" s="26"/>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row>
    <row r="625" spans="1:64" ht="12" hidden="1">
      <c r="A625" s="25"/>
      <c r="B625" s="11"/>
      <c r="C625" s="26"/>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row>
    <row r="626" spans="1:64" ht="12" hidden="1">
      <c r="A626" s="25"/>
      <c r="B626" s="11"/>
      <c r="C626" s="26"/>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row>
    <row r="627" spans="1:64" ht="12" hidden="1">
      <c r="A627" s="25"/>
      <c r="B627" s="11"/>
      <c r="C627" s="26"/>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row>
    <row r="628" spans="1:64" ht="12" hidden="1">
      <c r="A628" s="25"/>
      <c r="B628" s="11"/>
      <c r="C628" s="26"/>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row>
    <row r="629" spans="1:64" ht="12" hidden="1">
      <c r="A629" s="25"/>
      <c r="B629" s="11"/>
      <c r="C629" s="26"/>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row>
    <row r="630" spans="1:64" ht="12" hidden="1">
      <c r="A630" s="25"/>
      <c r="B630" s="11"/>
      <c r="C630" s="26"/>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row>
    <row r="631" spans="1:64" ht="12" hidden="1">
      <c r="A631" s="25"/>
      <c r="B631" s="11"/>
      <c r="C631" s="26"/>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row>
    <row r="632" spans="1:64" ht="12" hidden="1">
      <c r="A632" s="25"/>
      <c r="B632" s="11"/>
      <c r="C632" s="26"/>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row>
    <row r="633" spans="1:64" ht="12" hidden="1">
      <c r="A633" s="25"/>
      <c r="B633" s="11"/>
      <c r="C633" s="26"/>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row>
    <row r="634" spans="1:64" ht="12" hidden="1">
      <c r="A634" s="25"/>
      <c r="B634" s="11"/>
      <c r="C634" s="26"/>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row>
    <row r="635" spans="1:64" ht="12" hidden="1">
      <c r="A635" s="25"/>
      <c r="B635" s="11"/>
      <c r="C635" s="26"/>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row>
    <row r="636" spans="1:64" ht="12" hidden="1">
      <c r="A636" s="25"/>
      <c r="B636" s="11"/>
      <c r="C636" s="26"/>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row>
    <row r="637" spans="1:64" ht="12" hidden="1">
      <c r="A637" s="25"/>
      <c r="B637" s="11"/>
      <c r="C637" s="26"/>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row>
    <row r="638" spans="1:64" ht="12" hidden="1">
      <c r="A638" s="25"/>
      <c r="B638" s="11"/>
      <c r="C638" s="26"/>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row>
    <row r="639" spans="1:64" ht="12" hidden="1">
      <c r="A639" s="25"/>
      <c r="B639" s="11"/>
      <c r="C639" s="26"/>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row>
    <row r="640" spans="1:64" ht="12" hidden="1">
      <c r="A640" s="25"/>
      <c r="B640" s="11"/>
      <c r="C640" s="26"/>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row>
    <row r="641" spans="1:64" ht="12" hidden="1">
      <c r="A641" s="25"/>
      <c r="B641" s="11"/>
      <c r="C641" s="26"/>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row>
    <row r="642" spans="1:64" ht="12" hidden="1">
      <c r="A642" s="25"/>
      <c r="B642" s="11"/>
      <c r="C642" s="26"/>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row>
    <row r="643" spans="1:64" ht="12" hidden="1">
      <c r="A643" s="25"/>
      <c r="B643" s="11"/>
      <c r="C643" s="26"/>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row>
    <row r="644" spans="1:64" ht="12" hidden="1">
      <c r="A644" s="25"/>
      <c r="B644" s="11"/>
      <c r="C644" s="26"/>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row>
    <row r="645" spans="1:64" ht="12" hidden="1">
      <c r="A645" s="25"/>
      <c r="B645" s="11"/>
      <c r="C645" s="26"/>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row>
    <row r="646" spans="1:64" ht="12" hidden="1">
      <c r="A646" s="25"/>
      <c r="B646" s="11"/>
      <c r="C646" s="26"/>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row>
    <row r="647" spans="1:64" ht="12" hidden="1">
      <c r="A647" s="25"/>
      <c r="B647" s="11"/>
      <c r="C647" s="26"/>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row>
    <row r="648" spans="1:64" ht="12" hidden="1">
      <c r="A648" s="25"/>
      <c r="B648" s="11"/>
      <c r="C648" s="26"/>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row>
    <row r="649" spans="1:64" ht="12" hidden="1">
      <c r="A649" s="25"/>
      <c r="B649" s="11"/>
      <c r="C649" s="26"/>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row>
    <row r="650" spans="1:64" ht="12" hidden="1">
      <c r="A650" s="25"/>
      <c r="B650" s="11"/>
      <c r="C650" s="26"/>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row>
    <row r="651" spans="1:64" ht="12" hidden="1">
      <c r="A651" s="25"/>
      <c r="B651" s="11"/>
      <c r="C651" s="26"/>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row>
    <row r="652" spans="1:64" ht="12" hidden="1">
      <c r="A652" s="25"/>
      <c r="B652" s="11"/>
      <c r="C652" s="26"/>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row>
    <row r="653" spans="1:64" ht="12" hidden="1">
      <c r="A653" s="25"/>
      <c r="B653" s="11"/>
      <c r="C653" s="26"/>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row>
    <row r="654" spans="1:64" ht="12" hidden="1">
      <c r="A654" s="25"/>
      <c r="B654" s="11"/>
      <c r="C654" s="26"/>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row>
    <row r="655" spans="1:64" ht="12" hidden="1">
      <c r="A655" s="25"/>
      <c r="B655" s="11"/>
      <c r="C655" s="26"/>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row>
    <row r="656" spans="1:64" ht="12" hidden="1">
      <c r="A656" s="25"/>
      <c r="B656" s="11"/>
      <c r="C656" s="26"/>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row>
    <row r="657" spans="1:64" ht="12" hidden="1">
      <c r="A657" s="25"/>
      <c r="B657" s="11"/>
      <c r="C657" s="26"/>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row>
    <row r="658" spans="1:64" ht="12" hidden="1">
      <c r="A658" s="25"/>
      <c r="B658" s="11"/>
      <c r="C658" s="26"/>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row>
    <row r="659" spans="1:64" ht="12" hidden="1">
      <c r="A659" s="25"/>
      <c r="B659" s="11"/>
      <c r="C659" s="26"/>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row>
    <row r="660" spans="1:64" ht="12" hidden="1">
      <c r="A660" s="25"/>
      <c r="B660" s="11"/>
      <c r="C660" s="26"/>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row>
    <row r="661" spans="1:64" ht="12" hidden="1">
      <c r="A661" s="25"/>
      <c r="B661" s="11"/>
      <c r="C661" s="26"/>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row>
    <row r="662" spans="1:64" ht="12" hidden="1">
      <c r="A662" s="25"/>
      <c r="B662" s="11"/>
      <c r="C662" s="26"/>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row>
    <row r="663" spans="1:64" ht="12" hidden="1">
      <c r="A663" s="25"/>
      <c r="B663" s="11"/>
      <c r="C663" s="26"/>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row>
    <row r="664" spans="1:64" ht="12" hidden="1">
      <c r="A664" s="25"/>
      <c r="B664" s="11"/>
      <c r="C664" s="26"/>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row>
    <row r="665" spans="1:64" ht="12" hidden="1">
      <c r="A665" s="25"/>
      <c r="B665" s="11"/>
      <c r="C665" s="26"/>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row>
    <row r="666" spans="1:64" ht="12" hidden="1">
      <c r="A666" s="25"/>
      <c r="B666" s="11"/>
      <c r="C666" s="26"/>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row>
    <row r="667" spans="1:64" ht="12" hidden="1">
      <c r="A667" s="25"/>
      <c r="B667" s="11"/>
      <c r="C667" s="26"/>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row>
    <row r="668" spans="1:64" ht="12" hidden="1">
      <c r="A668" s="25"/>
      <c r="B668" s="11"/>
      <c r="C668" s="26"/>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row>
    <row r="669" spans="1:64" ht="12" hidden="1">
      <c r="A669" s="25"/>
      <c r="B669" s="11"/>
      <c r="C669" s="26"/>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row>
    <row r="670" spans="1:64" ht="12" hidden="1">
      <c r="A670" s="25"/>
      <c r="B670" s="11"/>
      <c r="C670" s="26"/>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row>
    <row r="671" spans="1:64" ht="12" hidden="1">
      <c r="A671" s="25"/>
      <c r="B671" s="11"/>
      <c r="C671" s="26"/>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row>
    <row r="672" spans="1:64" ht="12" hidden="1">
      <c r="A672" s="25"/>
      <c r="B672" s="11"/>
      <c r="C672" s="26"/>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row>
    <row r="673" spans="1:64" ht="12" hidden="1">
      <c r="A673" s="25"/>
      <c r="B673" s="11"/>
      <c r="C673" s="26"/>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row>
    <row r="674" spans="1:64" ht="12" hidden="1">
      <c r="A674" s="25"/>
      <c r="B674" s="11"/>
      <c r="C674" s="26"/>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row>
    <row r="675" spans="1:64" ht="12" hidden="1">
      <c r="A675" s="25"/>
      <c r="B675" s="11"/>
      <c r="C675" s="26"/>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row>
    <row r="676" spans="1:64" ht="12" hidden="1">
      <c r="A676" s="25"/>
      <c r="B676" s="11"/>
      <c r="C676" s="26"/>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row>
    <row r="677" spans="1:64" ht="12" hidden="1">
      <c r="A677" s="25"/>
      <c r="B677" s="11"/>
      <c r="C677" s="26"/>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row>
    <row r="678" spans="1:64" ht="12" hidden="1">
      <c r="A678" s="25"/>
      <c r="B678" s="11"/>
      <c r="C678" s="26"/>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row>
    <row r="679" spans="1:64" ht="12" hidden="1">
      <c r="A679" s="25"/>
      <c r="B679" s="11"/>
      <c r="C679" s="26"/>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row>
    <row r="680" spans="1:64" ht="12" hidden="1">
      <c r="A680" s="25"/>
      <c r="B680" s="11"/>
      <c r="C680" s="26"/>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row>
    <row r="681" spans="1:64" ht="12" hidden="1">
      <c r="A681" s="25"/>
      <c r="B681" s="11"/>
      <c r="C681" s="26"/>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row>
    <row r="682" spans="1:64" ht="12" hidden="1">
      <c r="A682" s="25"/>
      <c r="B682" s="11"/>
      <c r="C682" s="26"/>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row>
    <row r="683" spans="1:64" ht="12" hidden="1">
      <c r="A683" s="25"/>
      <c r="B683" s="11"/>
      <c r="C683" s="26"/>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row>
    <row r="684" spans="1:64" ht="12" hidden="1">
      <c r="A684" s="25"/>
      <c r="B684" s="11"/>
      <c r="C684" s="26"/>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row>
    <row r="685" spans="1:64" ht="12" hidden="1">
      <c r="A685" s="25"/>
      <c r="B685" s="11"/>
      <c r="C685" s="26"/>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row>
    <row r="686" spans="1:64" ht="12" hidden="1">
      <c r="A686" s="25"/>
      <c r="B686" s="11"/>
      <c r="C686" s="26"/>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row>
    <row r="687" spans="1:64" ht="12" hidden="1">
      <c r="A687" s="25"/>
      <c r="B687" s="11"/>
      <c r="C687" s="26"/>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row>
    <row r="688" spans="1:64" ht="12" hidden="1">
      <c r="A688" s="25"/>
      <c r="B688" s="11"/>
      <c r="C688" s="26"/>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row>
    <row r="689" spans="1:64" ht="12" hidden="1">
      <c r="A689" s="25"/>
      <c r="B689" s="11"/>
      <c r="C689" s="26"/>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row>
    <row r="690" spans="1:64" ht="12" hidden="1">
      <c r="A690" s="25"/>
      <c r="B690" s="11"/>
      <c r="C690" s="26"/>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row>
    <row r="691" spans="1:64" ht="12" hidden="1">
      <c r="A691" s="25"/>
      <c r="B691" s="11"/>
      <c r="C691" s="26"/>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row>
    <row r="692" spans="1:64" ht="12" hidden="1">
      <c r="A692" s="25"/>
      <c r="B692" s="11"/>
      <c r="C692" s="26"/>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row>
    <row r="693" spans="1:64" ht="12" hidden="1">
      <c r="A693" s="25"/>
      <c r="B693" s="11"/>
      <c r="C693" s="26"/>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row>
    <row r="694" spans="1:64" ht="12" hidden="1">
      <c r="A694" s="25"/>
      <c r="B694" s="11"/>
      <c r="C694" s="26"/>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row>
    <row r="695" spans="1:64" ht="12" hidden="1">
      <c r="A695" s="25"/>
      <c r="B695" s="11"/>
      <c r="C695" s="26"/>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row>
    <row r="696" spans="1:64" ht="12" hidden="1">
      <c r="A696" s="25"/>
      <c r="B696" s="11"/>
      <c r="C696" s="26"/>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row>
    <row r="697" spans="1:64" ht="12" hidden="1">
      <c r="A697" s="25"/>
      <c r="B697" s="11"/>
      <c r="C697" s="26"/>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row>
    <row r="698" spans="1:64" ht="12" hidden="1">
      <c r="A698" s="25"/>
      <c r="B698" s="11"/>
      <c r="C698" s="26"/>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row>
    <row r="699" spans="1:64" ht="12" hidden="1">
      <c r="A699" s="25"/>
      <c r="B699" s="11"/>
      <c r="C699" s="26"/>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row>
    <row r="700" spans="1:64" ht="12" hidden="1">
      <c r="A700" s="25"/>
      <c r="B700" s="11"/>
      <c r="C700" s="26"/>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row>
    <row r="701" spans="1:64" ht="12" hidden="1">
      <c r="A701" s="25"/>
      <c r="B701" s="11"/>
      <c r="C701" s="26"/>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row>
    <row r="702" spans="1:64" ht="12" hidden="1">
      <c r="A702" s="25"/>
      <c r="B702" s="11"/>
      <c r="C702" s="26"/>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row>
    <row r="703" spans="1:64" ht="12" hidden="1">
      <c r="A703" s="25"/>
      <c r="B703" s="11"/>
      <c r="C703" s="26"/>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row>
    <row r="704" spans="1:64" ht="12" hidden="1">
      <c r="A704" s="25"/>
      <c r="B704" s="11"/>
      <c r="C704" s="26"/>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row>
    <row r="705" spans="1:64" ht="12" hidden="1">
      <c r="A705" s="25"/>
      <c r="B705" s="11"/>
      <c r="C705" s="26"/>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row>
    <row r="706" spans="1:64" ht="12" hidden="1">
      <c r="A706" s="25"/>
      <c r="B706" s="11"/>
      <c r="C706" s="26"/>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row>
    <row r="707" spans="1:64" ht="12" hidden="1">
      <c r="A707" s="25"/>
      <c r="B707" s="11"/>
      <c r="C707" s="26"/>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row>
    <row r="708" spans="1:64" ht="12" hidden="1">
      <c r="A708" s="25"/>
      <c r="B708" s="11"/>
      <c r="C708" s="26"/>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row>
    <row r="709" spans="1:64" ht="12" hidden="1">
      <c r="A709" s="25"/>
      <c r="B709" s="11"/>
      <c r="C709" s="26"/>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row>
    <row r="710" spans="1:64" ht="12" hidden="1">
      <c r="A710" s="25"/>
      <c r="B710" s="11"/>
      <c r="C710" s="26"/>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row>
    <row r="711" spans="1:64" ht="12" hidden="1">
      <c r="A711" s="25"/>
      <c r="B711" s="11"/>
      <c r="C711" s="26"/>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row>
    <row r="712" spans="1:64" ht="12" hidden="1">
      <c r="A712" s="25"/>
      <c r="B712" s="11"/>
      <c r="C712" s="26"/>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row>
    <row r="713" spans="1:64" ht="12" hidden="1">
      <c r="A713" s="25"/>
      <c r="B713" s="11"/>
      <c r="C713" s="26"/>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row>
    <row r="714" spans="1:64" ht="12" hidden="1">
      <c r="A714" s="25"/>
      <c r="B714" s="11"/>
      <c r="C714" s="26"/>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row>
    <row r="715" spans="1:64" ht="12" hidden="1">
      <c r="A715" s="25"/>
      <c r="B715" s="11"/>
      <c r="C715" s="26"/>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row>
    <row r="716" spans="1:64" ht="12" hidden="1">
      <c r="A716" s="25"/>
      <c r="B716" s="11"/>
      <c r="C716" s="26"/>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row>
    <row r="717" spans="1:64" ht="12" hidden="1">
      <c r="A717" s="25"/>
      <c r="B717" s="11"/>
      <c r="C717" s="26"/>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row>
    <row r="718" spans="1:64" ht="12" hidden="1">
      <c r="A718" s="25"/>
      <c r="B718" s="11"/>
      <c r="C718" s="26"/>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row>
    <row r="719" spans="1:64" ht="12" hidden="1">
      <c r="A719" s="25"/>
      <c r="B719" s="11"/>
      <c r="C719" s="26"/>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row>
    <row r="720" spans="1:64" ht="12" hidden="1">
      <c r="A720" s="25"/>
      <c r="B720" s="11"/>
      <c r="C720" s="26"/>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row>
    <row r="721" spans="1:64" ht="12" hidden="1">
      <c r="A721" s="25"/>
      <c r="B721" s="11"/>
      <c r="C721" s="26"/>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row>
    <row r="722" spans="1:64" ht="12" hidden="1">
      <c r="A722" s="25"/>
      <c r="B722" s="11"/>
      <c r="C722" s="26"/>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row>
    <row r="723" spans="1:64" ht="12" hidden="1">
      <c r="A723" s="25"/>
      <c r="B723" s="11"/>
      <c r="C723" s="26"/>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row>
    <row r="724" spans="1:64" ht="12" hidden="1">
      <c r="A724" s="25"/>
      <c r="B724" s="11"/>
      <c r="C724" s="26"/>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row>
    <row r="725" spans="1:64" ht="12" hidden="1">
      <c r="A725" s="25"/>
      <c r="B725" s="11"/>
      <c r="C725" s="26"/>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row>
    <row r="726" spans="1:64" ht="12" hidden="1">
      <c r="A726" s="25"/>
      <c r="B726" s="11"/>
      <c r="C726" s="26"/>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row>
    <row r="727" spans="1:64" ht="12" hidden="1">
      <c r="A727" s="25"/>
      <c r="B727" s="11"/>
      <c r="C727" s="26"/>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row>
    <row r="728" spans="1:64" ht="12" hidden="1">
      <c r="A728" s="25"/>
      <c r="B728" s="11"/>
      <c r="C728" s="26"/>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row>
    <row r="729" spans="1:64" ht="12" hidden="1">
      <c r="A729" s="25"/>
      <c r="B729" s="11"/>
      <c r="C729" s="26"/>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row>
    <row r="730" spans="1:64" ht="12" hidden="1">
      <c r="A730" s="25"/>
      <c r="B730" s="11"/>
      <c r="C730" s="26"/>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row>
    <row r="731" spans="1:64" ht="12" hidden="1">
      <c r="A731" s="25"/>
      <c r="B731" s="11"/>
      <c r="C731" s="26"/>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row>
    <row r="732" spans="1:64" ht="12" hidden="1">
      <c r="A732" s="25"/>
      <c r="B732" s="11"/>
      <c r="C732" s="26"/>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row>
    <row r="733" spans="1:64" ht="12" hidden="1">
      <c r="A733" s="25"/>
      <c r="B733" s="11"/>
      <c r="C733" s="26"/>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row>
    <row r="734" spans="1:64" ht="12" hidden="1">
      <c r="A734" s="25"/>
      <c r="B734" s="11"/>
      <c r="C734" s="26"/>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row>
    <row r="735" spans="1:64" ht="12" hidden="1">
      <c r="A735" s="25"/>
      <c r="B735" s="11"/>
      <c r="C735" s="26"/>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row>
    <row r="736" spans="1:64" ht="12" hidden="1">
      <c r="A736" s="25"/>
      <c r="B736" s="11"/>
      <c r="C736" s="26"/>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row>
    <row r="737" spans="1:64" ht="12" hidden="1">
      <c r="A737" s="25"/>
      <c r="B737" s="11"/>
      <c r="C737" s="26"/>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row>
    <row r="738" spans="1:64" ht="12" hidden="1">
      <c r="A738" s="25"/>
      <c r="B738" s="11"/>
      <c r="C738" s="26"/>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row>
    <row r="739" spans="1:64" ht="12" hidden="1">
      <c r="A739" s="25"/>
      <c r="B739" s="11"/>
      <c r="C739" s="26"/>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row>
    <row r="740" spans="1:64" ht="12" hidden="1">
      <c r="A740" s="25"/>
      <c r="B740" s="11"/>
      <c r="C740" s="26"/>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row>
    <row r="741" spans="1:64" ht="12" hidden="1">
      <c r="A741" s="25"/>
      <c r="B741" s="11"/>
      <c r="C741" s="26"/>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row>
    <row r="742" spans="1:64" ht="12" hidden="1">
      <c r="A742" s="25"/>
      <c r="B742" s="11"/>
      <c r="C742" s="26"/>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row>
    <row r="743" spans="1:64" ht="12" hidden="1">
      <c r="A743" s="25"/>
      <c r="B743" s="11"/>
      <c r="C743" s="26"/>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row>
    <row r="744" spans="1:64" ht="12" hidden="1">
      <c r="A744" s="25"/>
      <c r="B744" s="11"/>
      <c r="C744" s="26"/>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row>
    <row r="745" spans="1:64" ht="12" hidden="1">
      <c r="A745" s="25"/>
      <c r="B745" s="11"/>
      <c r="C745" s="26"/>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row>
    <row r="746" spans="1:64" ht="12" hidden="1">
      <c r="A746" s="25"/>
      <c r="B746" s="11"/>
      <c r="C746" s="26"/>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row>
    <row r="747" spans="1:64" ht="12" hidden="1">
      <c r="A747" s="25"/>
      <c r="B747" s="11"/>
      <c r="C747" s="26"/>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row>
    <row r="748" spans="1:64" ht="12" hidden="1">
      <c r="A748" s="25"/>
      <c r="B748" s="11"/>
      <c r="C748" s="26"/>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row>
    <row r="749" spans="1:64" ht="12" hidden="1">
      <c r="A749" s="25"/>
      <c r="B749" s="11"/>
      <c r="C749" s="26"/>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row>
    <row r="750" spans="1:64" ht="12" hidden="1">
      <c r="A750" s="25"/>
      <c r="B750" s="11"/>
      <c r="C750" s="26"/>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row>
    <row r="751" spans="1:64" ht="12" hidden="1">
      <c r="A751" s="25"/>
      <c r="B751" s="11"/>
      <c r="C751" s="26"/>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row>
    <row r="752" spans="1:64" ht="12" hidden="1">
      <c r="A752" s="25"/>
      <c r="B752" s="11"/>
      <c r="C752" s="26"/>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row>
    <row r="753" spans="1:64" ht="12" hidden="1">
      <c r="A753" s="25"/>
      <c r="B753" s="11"/>
      <c r="C753" s="26"/>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row>
    <row r="754" spans="1:64" ht="12" hidden="1">
      <c r="A754" s="25"/>
      <c r="B754" s="11"/>
      <c r="C754" s="26"/>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row>
    <row r="755" spans="1:64" ht="12" hidden="1">
      <c r="A755" s="25"/>
      <c r="B755" s="11"/>
      <c r="C755" s="26"/>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row>
    <row r="756" spans="1:64" ht="12" hidden="1">
      <c r="A756" s="25"/>
      <c r="B756" s="11"/>
      <c r="C756" s="26"/>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row>
    <row r="757" spans="1:64" ht="12" hidden="1">
      <c r="A757" s="25"/>
      <c r="B757" s="11"/>
      <c r="C757" s="26"/>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row>
    <row r="758" spans="1:64" ht="12" hidden="1">
      <c r="A758" s="25"/>
      <c r="B758" s="11"/>
      <c r="C758" s="26"/>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row>
    <row r="759" spans="1:64" ht="12" hidden="1">
      <c r="A759" s="25"/>
      <c r="B759" s="11"/>
      <c r="C759" s="26"/>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row>
    <row r="760" spans="1:64" ht="12" hidden="1">
      <c r="A760" s="25"/>
      <c r="B760" s="11"/>
      <c r="C760" s="26"/>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row>
    <row r="761" spans="1:64" ht="12" hidden="1">
      <c r="A761" s="25"/>
      <c r="B761" s="11"/>
      <c r="C761" s="26"/>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row>
    <row r="762" spans="1:64" ht="12" hidden="1">
      <c r="A762" s="25"/>
      <c r="B762" s="11"/>
      <c r="C762" s="26"/>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row>
    <row r="763" spans="1:64" ht="12" hidden="1">
      <c r="A763" s="25"/>
      <c r="B763" s="11"/>
      <c r="C763" s="26"/>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row>
    <row r="764" spans="1:64" ht="12" hidden="1">
      <c r="A764" s="25"/>
      <c r="B764" s="11"/>
      <c r="C764" s="26"/>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row>
    <row r="765" spans="1:64" ht="12" hidden="1">
      <c r="A765" s="25"/>
      <c r="B765" s="11"/>
      <c r="C765" s="26"/>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row>
    <row r="766" spans="1:64" ht="12" hidden="1">
      <c r="A766" s="25"/>
      <c r="B766" s="11"/>
      <c r="C766" s="26"/>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row>
    <row r="767" spans="1:64" ht="12" hidden="1">
      <c r="A767" s="25"/>
      <c r="B767" s="11"/>
      <c r="C767" s="26"/>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row>
    <row r="768" spans="1:64" ht="12" hidden="1">
      <c r="A768" s="25"/>
      <c r="B768" s="11"/>
      <c r="C768" s="26"/>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row>
    <row r="769" spans="1:64" ht="12" hidden="1">
      <c r="A769" s="25"/>
      <c r="B769" s="11"/>
      <c r="C769" s="26"/>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row>
    <row r="770" spans="1:64" ht="12" hidden="1">
      <c r="A770" s="25"/>
      <c r="B770" s="11"/>
      <c r="C770" s="26"/>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row>
    <row r="771" spans="1:64" ht="12" hidden="1">
      <c r="A771" s="25"/>
      <c r="B771" s="11"/>
      <c r="C771" s="26"/>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row>
    <row r="772" spans="1:64" ht="12" hidden="1">
      <c r="A772" s="25"/>
      <c r="B772" s="11"/>
      <c r="C772" s="26"/>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row>
    <row r="773" spans="1:64" ht="12" hidden="1">
      <c r="A773" s="25"/>
      <c r="B773" s="11"/>
      <c r="C773" s="26"/>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row>
    <row r="774" spans="1:64" ht="12" hidden="1">
      <c r="A774" s="25"/>
      <c r="B774" s="11"/>
      <c r="C774" s="26"/>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row>
    <row r="775" spans="1:64" ht="12" hidden="1">
      <c r="A775" s="25"/>
      <c r="B775" s="11"/>
      <c r="C775" s="26"/>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row>
    <row r="776" spans="1:64" ht="12" hidden="1">
      <c r="A776" s="25"/>
      <c r="B776" s="11"/>
      <c r="C776" s="26"/>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row>
    <row r="777" spans="1:64" ht="12" hidden="1">
      <c r="A777" s="25"/>
      <c r="B777" s="11"/>
      <c r="C777" s="26"/>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row>
    <row r="778" spans="1:64" ht="12" hidden="1">
      <c r="A778" s="25"/>
      <c r="B778" s="11"/>
      <c r="C778" s="26"/>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row>
    <row r="779" spans="1:64" ht="12" hidden="1">
      <c r="A779" s="25"/>
      <c r="B779" s="11"/>
      <c r="C779" s="26"/>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row>
    <row r="780" spans="1:64" ht="12" hidden="1">
      <c r="A780" s="25"/>
      <c r="B780" s="11"/>
      <c r="C780" s="26"/>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row>
    <row r="781" spans="1:64" ht="12" hidden="1">
      <c r="A781" s="25"/>
      <c r="B781" s="11"/>
      <c r="C781" s="26"/>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row>
    <row r="782" spans="1:64" ht="12" hidden="1">
      <c r="A782" s="25"/>
      <c r="B782" s="11"/>
      <c r="C782" s="26"/>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row>
    <row r="783" spans="1:64" ht="12" hidden="1">
      <c r="A783" s="25"/>
      <c r="B783" s="11"/>
      <c r="C783" s="26"/>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row>
    <row r="784" spans="1:64" ht="12" hidden="1">
      <c r="A784" s="25"/>
      <c r="B784" s="11"/>
      <c r="C784" s="26"/>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row>
    <row r="785" spans="1:64" ht="12" hidden="1">
      <c r="A785" s="25"/>
      <c r="B785" s="11"/>
      <c r="C785" s="26"/>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row>
    <row r="786" spans="1:64" ht="12" hidden="1">
      <c r="A786" s="25"/>
      <c r="B786" s="11"/>
      <c r="C786" s="26"/>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row>
    <row r="787" spans="1:64" ht="12" hidden="1">
      <c r="A787" s="25"/>
      <c r="B787" s="11"/>
      <c r="C787" s="26"/>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row>
    <row r="788" spans="1:64" ht="12" hidden="1">
      <c r="A788" s="25"/>
      <c r="B788" s="11"/>
      <c r="C788" s="26"/>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row>
    <row r="789" spans="1:64" ht="12" hidden="1">
      <c r="A789" s="25"/>
      <c r="B789" s="11"/>
      <c r="C789" s="26"/>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row>
    <row r="790" spans="1:64" ht="12" hidden="1">
      <c r="A790" s="25"/>
      <c r="B790" s="11"/>
      <c r="C790" s="26"/>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row>
    <row r="791" spans="1:64" ht="12" hidden="1">
      <c r="A791" s="25"/>
      <c r="B791" s="11"/>
      <c r="C791" s="26"/>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row>
    <row r="792" spans="1:64" ht="12" hidden="1">
      <c r="A792" s="25"/>
      <c r="B792" s="11"/>
      <c r="C792" s="26"/>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row>
    <row r="793" spans="1:64" ht="12" hidden="1">
      <c r="A793" s="25"/>
      <c r="B793" s="11"/>
      <c r="C793" s="26"/>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row>
    <row r="794" spans="1:64" ht="12" hidden="1">
      <c r="A794" s="25"/>
      <c r="B794" s="11"/>
      <c r="C794" s="26"/>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row>
    <row r="795" spans="1:64" ht="12" hidden="1">
      <c r="A795" s="25"/>
      <c r="B795" s="11"/>
      <c r="C795" s="26"/>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row>
    <row r="796" spans="1:64" ht="12" hidden="1">
      <c r="A796" s="25"/>
      <c r="B796" s="11"/>
      <c r="C796" s="26"/>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row>
    <row r="797" spans="1:64" ht="12" hidden="1">
      <c r="A797" s="25"/>
      <c r="B797" s="11"/>
      <c r="C797" s="26"/>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row>
    <row r="798" spans="1:64" ht="12" hidden="1">
      <c r="A798" s="25"/>
      <c r="B798" s="11"/>
      <c r="C798" s="26"/>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row>
    <row r="799" spans="1:64" ht="12" hidden="1">
      <c r="A799" s="25"/>
      <c r="B799" s="11"/>
      <c r="C799" s="26"/>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row>
    <row r="800" spans="1:64" ht="12" hidden="1">
      <c r="A800" s="25"/>
      <c r="B800" s="11"/>
      <c r="C800" s="26"/>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row>
    <row r="801" spans="1:64" ht="12" hidden="1">
      <c r="A801" s="25"/>
      <c r="B801" s="11"/>
      <c r="C801" s="26"/>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row>
    <row r="802" spans="1:64" ht="12" hidden="1">
      <c r="A802" s="25"/>
      <c r="B802" s="11"/>
      <c r="C802" s="26"/>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row>
    <row r="803" spans="1:64" ht="12" hidden="1">
      <c r="A803" s="25"/>
      <c r="B803" s="11"/>
      <c r="C803" s="26"/>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row>
    <row r="804" spans="1:64" ht="12" hidden="1">
      <c r="A804" s="25"/>
      <c r="B804" s="11"/>
      <c r="C804" s="26"/>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row>
    <row r="805" spans="1:64" ht="12" hidden="1">
      <c r="A805" s="25"/>
      <c r="B805" s="11"/>
      <c r="C805" s="26"/>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row>
    <row r="806" spans="1:64" ht="12" hidden="1">
      <c r="A806" s="25"/>
      <c r="B806" s="11"/>
      <c r="C806" s="26"/>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row>
    <row r="807" spans="1:64" ht="12" hidden="1">
      <c r="A807" s="25"/>
      <c r="B807" s="11"/>
      <c r="C807" s="26"/>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row>
    <row r="808" spans="1:64" ht="12" hidden="1">
      <c r="A808" s="25"/>
      <c r="B808" s="11"/>
      <c r="C808" s="26"/>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row>
    <row r="809" spans="1:64" ht="12" hidden="1">
      <c r="A809" s="25"/>
      <c r="B809" s="11"/>
      <c r="C809" s="26"/>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row>
    <row r="810" spans="1:64" ht="12" hidden="1">
      <c r="A810" s="25"/>
      <c r="B810" s="11"/>
      <c r="C810" s="26"/>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row>
    <row r="811" spans="1:64" ht="12" hidden="1">
      <c r="A811" s="25"/>
      <c r="B811" s="11"/>
      <c r="C811" s="26"/>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row>
    <row r="812" spans="1:64" ht="12" hidden="1">
      <c r="A812" s="25"/>
      <c r="B812" s="11"/>
      <c r="C812" s="26"/>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row>
    <row r="813" spans="1:64" ht="12" hidden="1">
      <c r="A813" s="25"/>
      <c r="B813" s="11"/>
      <c r="C813" s="26"/>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row>
    <row r="814" spans="1:64" ht="12" hidden="1">
      <c r="A814" s="25"/>
      <c r="B814" s="11"/>
      <c r="C814" s="26"/>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row>
    <row r="815" spans="1:64" ht="12" hidden="1">
      <c r="A815" s="25"/>
      <c r="B815" s="11"/>
      <c r="C815" s="26"/>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row>
    <row r="816" spans="1:64" ht="12" hidden="1">
      <c r="A816" s="25"/>
      <c r="B816" s="11"/>
      <c r="C816" s="26"/>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row>
    <row r="817" spans="1:64" ht="12" hidden="1">
      <c r="A817" s="25"/>
      <c r="B817" s="11"/>
      <c r="C817" s="26"/>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row>
    <row r="818" spans="1:64" ht="12" hidden="1">
      <c r="A818" s="25"/>
      <c r="B818" s="11"/>
      <c r="C818" s="26"/>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row>
    <row r="819" spans="1:64" ht="12" hidden="1">
      <c r="A819" s="25"/>
      <c r="B819" s="11"/>
      <c r="C819" s="26"/>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row>
    <row r="820" spans="1:64" ht="12" hidden="1">
      <c r="A820" s="25"/>
      <c r="B820" s="11"/>
      <c r="C820" s="26"/>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row>
    <row r="821" spans="1:64" ht="12" hidden="1">
      <c r="A821" s="25"/>
      <c r="B821" s="11"/>
      <c r="C821" s="26"/>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row>
    <row r="822" spans="1:64" ht="12" hidden="1">
      <c r="A822" s="25"/>
      <c r="B822" s="11"/>
      <c r="C822" s="26"/>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row>
    <row r="823" spans="1:64" ht="12" hidden="1">
      <c r="A823" s="25"/>
      <c r="B823" s="11"/>
      <c r="C823" s="26"/>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row>
    <row r="824" spans="1:64" ht="12" hidden="1">
      <c r="A824" s="25"/>
      <c r="B824" s="11"/>
      <c r="C824" s="26"/>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row>
    <row r="825" spans="1:64" ht="12" hidden="1">
      <c r="A825" s="25"/>
      <c r="B825" s="11"/>
      <c r="C825" s="26"/>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row>
    <row r="826" spans="1:64" ht="12" hidden="1">
      <c r="A826" s="25"/>
      <c r="B826" s="11"/>
      <c r="C826" s="26"/>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row>
    <row r="827" spans="1:64" ht="12" hidden="1">
      <c r="A827" s="25"/>
      <c r="B827" s="11"/>
      <c r="C827" s="26"/>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row>
    <row r="828" spans="1:64" ht="12" hidden="1">
      <c r="A828" s="25"/>
      <c r="B828" s="11"/>
      <c r="C828" s="26"/>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row>
    <row r="829" spans="1:64" ht="12" hidden="1">
      <c r="A829" s="25"/>
      <c r="B829" s="11"/>
      <c r="C829" s="26"/>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row>
    <row r="830" spans="1:64" ht="12" hidden="1">
      <c r="A830" s="25"/>
      <c r="B830" s="11"/>
      <c r="C830" s="26"/>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row>
    <row r="831" spans="1:64" ht="12" hidden="1">
      <c r="A831" s="25"/>
      <c r="B831" s="11"/>
      <c r="C831" s="26"/>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row>
    <row r="832" spans="1:64" ht="12" hidden="1">
      <c r="A832" s="25"/>
      <c r="B832" s="11"/>
      <c r="C832" s="26"/>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row>
    <row r="833" spans="1:64" ht="12" hidden="1">
      <c r="A833" s="25"/>
      <c r="B833" s="11"/>
      <c r="C833" s="26"/>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row>
    <row r="834" spans="1:64" ht="12" hidden="1">
      <c r="A834" s="25"/>
      <c r="B834" s="11"/>
      <c r="C834" s="26"/>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row>
    <row r="835" spans="1:64" ht="12" hidden="1">
      <c r="A835" s="25"/>
      <c r="B835" s="11"/>
      <c r="C835" s="26"/>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row>
    <row r="836" spans="1:64" ht="12" hidden="1">
      <c r="A836" s="25"/>
      <c r="B836" s="11"/>
      <c r="C836" s="26"/>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row>
    <row r="837" spans="1:64" ht="12" hidden="1">
      <c r="A837" s="25"/>
      <c r="B837" s="11"/>
      <c r="C837" s="26"/>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row>
    <row r="838" spans="1:64" ht="12" hidden="1">
      <c r="A838" s="25"/>
      <c r="B838" s="11"/>
      <c r="C838" s="26"/>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row>
    <row r="839" spans="1:64" ht="12" hidden="1">
      <c r="A839" s="25"/>
      <c r="B839" s="11"/>
      <c r="C839" s="26"/>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row>
    <row r="840" spans="1:64" ht="12" hidden="1">
      <c r="A840" s="25"/>
      <c r="B840" s="11"/>
      <c r="C840" s="26"/>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row>
    <row r="841" spans="1:64" ht="12" hidden="1">
      <c r="A841" s="25"/>
      <c r="B841" s="11"/>
      <c r="C841" s="26"/>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row>
    <row r="842" spans="1:64" ht="12" hidden="1">
      <c r="A842" s="25"/>
      <c r="B842" s="11"/>
      <c r="C842" s="26"/>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row>
    <row r="843" spans="1:64" ht="12" hidden="1">
      <c r="A843" s="25"/>
      <c r="B843" s="11"/>
      <c r="C843" s="26"/>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row>
    <row r="844" spans="1:64" ht="12" hidden="1">
      <c r="A844" s="25"/>
      <c r="B844" s="11"/>
      <c r="C844" s="26"/>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row>
    <row r="845" spans="1:64" ht="12" hidden="1">
      <c r="A845" s="25"/>
      <c r="B845" s="11"/>
      <c r="C845" s="26"/>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row>
    <row r="846" spans="1:64" ht="12" hidden="1">
      <c r="A846" s="25"/>
      <c r="B846" s="11"/>
      <c r="C846" s="26"/>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row>
    <row r="847" spans="1:64" ht="12" hidden="1">
      <c r="A847" s="25"/>
      <c r="B847" s="11"/>
      <c r="C847" s="26"/>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row>
    <row r="848" spans="1:64" ht="12" hidden="1">
      <c r="A848" s="25"/>
      <c r="B848" s="11"/>
      <c r="C848" s="26"/>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row>
    <row r="849" spans="1:64" ht="12" hidden="1">
      <c r="A849" s="25"/>
      <c r="B849" s="11"/>
      <c r="C849" s="26"/>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row>
    <row r="850" spans="1:64" ht="12" hidden="1">
      <c r="A850" s="25"/>
      <c r="B850" s="11"/>
      <c r="C850" s="26"/>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row>
    <row r="851" spans="1:64" ht="12" hidden="1">
      <c r="A851" s="25"/>
      <c r="B851" s="11"/>
      <c r="C851" s="26"/>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row>
    <row r="852" spans="1:64" ht="12" hidden="1">
      <c r="A852" s="25"/>
      <c r="B852" s="11"/>
      <c r="C852" s="26"/>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row>
    <row r="853" spans="1:64" ht="12" hidden="1">
      <c r="A853" s="25"/>
      <c r="B853" s="11"/>
      <c r="C853" s="26"/>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row>
    <row r="854" spans="1:64" ht="12" hidden="1">
      <c r="A854" s="25"/>
      <c r="B854" s="11"/>
      <c r="C854" s="26"/>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row>
    <row r="855" spans="1:64" ht="12" hidden="1">
      <c r="A855" s="25"/>
      <c r="B855" s="11"/>
      <c r="C855" s="26"/>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row>
    <row r="856" spans="1:64" ht="12" hidden="1">
      <c r="A856" s="25"/>
      <c r="B856" s="11"/>
      <c r="C856" s="26"/>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row>
    <row r="857" spans="1:64" ht="12" hidden="1">
      <c r="A857" s="25"/>
      <c r="B857" s="11"/>
      <c r="C857" s="26"/>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row>
    <row r="858" spans="1:64" ht="12" hidden="1">
      <c r="A858" s="25"/>
      <c r="B858" s="11"/>
      <c r="C858" s="26"/>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row>
    <row r="859" spans="1:64" ht="12" hidden="1">
      <c r="A859" s="25"/>
      <c r="B859" s="11"/>
      <c r="C859" s="26"/>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row>
    <row r="860" spans="1:64" ht="12" hidden="1">
      <c r="A860" s="25"/>
      <c r="B860" s="11"/>
      <c r="C860" s="26"/>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row>
    <row r="861" spans="1:64" ht="12" hidden="1">
      <c r="A861" s="25"/>
      <c r="B861" s="11"/>
      <c r="C861" s="26"/>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row>
    <row r="862" spans="1:64" ht="12" hidden="1">
      <c r="A862" s="25"/>
      <c r="B862" s="11"/>
      <c r="C862" s="26"/>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row>
    <row r="863" spans="1:64" ht="12" hidden="1">
      <c r="A863" s="25"/>
      <c r="B863" s="11"/>
      <c r="C863" s="26"/>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row>
    <row r="864" spans="1:64" ht="12" hidden="1">
      <c r="A864" s="25"/>
      <c r="B864" s="11"/>
      <c r="C864" s="26"/>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row>
    <row r="865" spans="1:64" ht="12" hidden="1">
      <c r="A865" s="25"/>
      <c r="B865" s="11"/>
      <c r="C865" s="26"/>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row>
    <row r="866" spans="1:64" ht="12" hidden="1">
      <c r="A866" s="25"/>
      <c r="B866" s="11"/>
      <c r="C866" s="26"/>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row>
    <row r="867" spans="1:64" ht="12" hidden="1">
      <c r="A867" s="25"/>
      <c r="B867" s="11"/>
      <c r="C867" s="26"/>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row>
    <row r="868" spans="1:64" ht="12" hidden="1">
      <c r="A868" s="25"/>
      <c r="B868" s="11"/>
      <c r="C868" s="26"/>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row>
    <row r="869" spans="1:64" ht="12" hidden="1">
      <c r="A869" s="25"/>
      <c r="B869" s="11"/>
      <c r="C869" s="26"/>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row>
    <row r="870" spans="1:64" ht="12" hidden="1">
      <c r="A870" s="25"/>
      <c r="B870" s="11"/>
      <c r="C870" s="26"/>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row>
    <row r="871" spans="1:64" ht="12" hidden="1">
      <c r="A871" s="25"/>
      <c r="B871" s="11"/>
      <c r="C871" s="26"/>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row>
    <row r="872" spans="1:64" ht="12" hidden="1">
      <c r="A872" s="25"/>
      <c r="B872" s="11"/>
      <c r="C872" s="26"/>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row>
    <row r="873" spans="1:64" ht="12" hidden="1">
      <c r="A873" s="25"/>
      <c r="B873" s="11"/>
      <c r="C873" s="26"/>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row>
    <row r="874" spans="1:64" ht="12" hidden="1">
      <c r="A874" s="25"/>
      <c r="B874" s="11"/>
      <c r="C874" s="26"/>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row>
    <row r="875" spans="1:64" ht="12" hidden="1">
      <c r="A875" s="25"/>
      <c r="B875" s="11"/>
      <c r="C875" s="26"/>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row>
    <row r="876" spans="1:64" ht="12" hidden="1">
      <c r="A876" s="25"/>
      <c r="B876" s="11"/>
      <c r="C876" s="26"/>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row>
    <row r="877" spans="1:64" ht="12" hidden="1">
      <c r="A877" s="25"/>
      <c r="B877" s="11"/>
      <c r="C877" s="26"/>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row>
    <row r="878" spans="1:64" ht="12" hidden="1">
      <c r="A878" s="25"/>
      <c r="B878" s="11"/>
      <c r="C878" s="26"/>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row>
    <row r="879" spans="1:64" ht="12" hidden="1">
      <c r="A879" s="25"/>
      <c r="B879" s="11"/>
      <c r="C879" s="26"/>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row>
    <row r="880" spans="1:64" ht="12" hidden="1">
      <c r="A880" s="25"/>
      <c r="B880" s="11"/>
      <c r="C880" s="26"/>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row>
    <row r="881" spans="1:64" ht="12" hidden="1">
      <c r="A881" s="25"/>
      <c r="B881" s="11"/>
      <c r="C881" s="26"/>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row>
    <row r="882" spans="1:64" ht="12" hidden="1">
      <c r="A882" s="25"/>
      <c r="B882" s="11"/>
      <c r="C882" s="26"/>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row>
    <row r="883" spans="1:64" ht="12" hidden="1">
      <c r="A883" s="25"/>
      <c r="B883" s="11"/>
      <c r="C883" s="26"/>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row>
    <row r="884" spans="1:64" ht="12" hidden="1">
      <c r="A884" s="25"/>
      <c r="B884" s="11"/>
      <c r="C884" s="26"/>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row>
    <row r="885" spans="1:64" ht="12" hidden="1">
      <c r="A885" s="25"/>
      <c r="B885" s="11"/>
      <c r="C885" s="26"/>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row>
    <row r="886" spans="1:64" ht="12" hidden="1">
      <c r="A886" s="25"/>
      <c r="B886" s="11"/>
      <c r="C886" s="26"/>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row>
    <row r="887" spans="1:64" ht="12" hidden="1">
      <c r="A887" s="25"/>
      <c r="B887" s="11"/>
      <c r="C887" s="26"/>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row>
    <row r="888" spans="1:64" ht="12" hidden="1">
      <c r="A888" s="25"/>
      <c r="B888" s="11"/>
      <c r="C888" s="26"/>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row>
    <row r="889" spans="1:64" ht="12" hidden="1">
      <c r="A889" s="25"/>
      <c r="B889" s="11"/>
      <c r="C889" s="26"/>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row>
    <row r="890" spans="1:64" ht="12" hidden="1">
      <c r="A890" s="25"/>
      <c r="B890" s="11"/>
      <c r="C890" s="26"/>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row>
    <row r="891" spans="1:64" ht="12" hidden="1">
      <c r="A891" s="25"/>
      <c r="B891" s="11"/>
      <c r="C891" s="26"/>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row>
    <row r="892" spans="1:64" ht="12" hidden="1">
      <c r="A892" s="25"/>
      <c r="B892" s="11"/>
      <c r="C892" s="26"/>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row>
    <row r="893" spans="1:64" ht="12" hidden="1">
      <c r="A893" s="25"/>
      <c r="B893" s="11"/>
      <c r="C893" s="26"/>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row>
    <row r="894" spans="1:64" ht="12" hidden="1">
      <c r="A894" s="25"/>
      <c r="B894" s="11"/>
      <c r="C894" s="26"/>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row>
    <row r="895" spans="1:64" ht="12" hidden="1">
      <c r="A895" s="25"/>
      <c r="B895" s="11"/>
      <c r="C895" s="26"/>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row>
    <row r="896" spans="1:64" ht="12" hidden="1">
      <c r="A896" s="25"/>
      <c r="B896" s="11"/>
      <c r="C896" s="26"/>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row>
    <row r="897" spans="1:64" ht="12" hidden="1">
      <c r="A897" s="25"/>
      <c r="B897" s="11"/>
      <c r="C897" s="26"/>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row>
    <row r="898" spans="1:64" ht="12" hidden="1">
      <c r="A898" s="25"/>
      <c r="B898" s="11"/>
      <c r="C898" s="26"/>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row>
    <row r="899" spans="1:64" ht="12" hidden="1">
      <c r="A899" s="25"/>
      <c r="B899" s="11"/>
      <c r="C899" s="26"/>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row>
    <row r="900" spans="1:64" ht="12" hidden="1">
      <c r="A900" s="25"/>
      <c r="B900" s="11"/>
      <c r="C900" s="26"/>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row>
    <row r="901" spans="1:64" ht="12" hidden="1">
      <c r="A901" s="25"/>
      <c r="B901" s="11"/>
      <c r="C901" s="26"/>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row>
    <row r="902" spans="1:64" ht="12" hidden="1">
      <c r="A902" s="25"/>
      <c r="B902" s="11"/>
      <c r="C902" s="26"/>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row>
    <row r="903" spans="1:64" ht="12" hidden="1">
      <c r="A903" s="25"/>
      <c r="B903" s="11"/>
      <c r="C903" s="26"/>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row>
    <row r="904" spans="1:64" ht="12" hidden="1">
      <c r="A904" s="25"/>
      <c r="B904" s="11"/>
      <c r="C904" s="26"/>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row>
    <row r="905" spans="1:64" ht="12" hidden="1">
      <c r="A905" s="25"/>
      <c r="B905" s="11"/>
      <c r="C905" s="26"/>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row>
    <row r="906" spans="1:64" ht="12" hidden="1">
      <c r="A906" s="25"/>
      <c r="B906" s="11"/>
      <c r="C906" s="26"/>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row>
    <row r="907" spans="1:64" ht="12" hidden="1">
      <c r="A907" s="25"/>
      <c r="B907" s="11"/>
      <c r="C907" s="26"/>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row>
    <row r="908" spans="1:64" ht="12" hidden="1">
      <c r="A908" s="25"/>
      <c r="B908" s="11"/>
      <c r="C908" s="26"/>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row>
    <row r="909" spans="1:64" ht="12" hidden="1">
      <c r="A909" s="25"/>
      <c r="B909" s="11"/>
      <c r="C909" s="26"/>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row>
    <row r="910" spans="1:64" ht="12" hidden="1">
      <c r="A910" s="25"/>
      <c r="B910" s="11"/>
      <c r="C910" s="26"/>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row>
    <row r="911" spans="1:64" ht="12" hidden="1">
      <c r="A911" s="25"/>
      <c r="B911" s="11"/>
      <c r="C911" s="26"/>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row>
    <row r="912" spans="1:64" ht="12" hidden="1">
      <c r="A912" s="25"/>
      <c r="B912" s="11"/>
      <c r="C912" s="26"/>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row>
    <row r="913" spans="1:64" ht="12" hidden="1">
      <c r="A913" s="25"/>
      <c r="B913" s="11"/>
      <c r="C913" s="26"/>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row>
    <row r="914" spans="1:64" ht="12" hidden="1">
      <c r="A914" s="25"/>
      <c r="B914" s="11"/>
      <c r="C914" s="26"/>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row>
    <row r="915" spans="1:64" ht="12" hidden="1">
      <c r="A915" s="25"/>
      <c r="B915" s="11"/>
      <c r="C915" s="26"/>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row>
    <row r="916" spans="1:64" ht="12" hidden="1">
      <c r="A916" s="25"/>
      <c r="B916" s="11"/>
      <c r="C916" s="26"/>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row>
    <row r="917" spans="1:64" ht="12" hidden="1">
      <c r="A917" s="25"/>
      <c r="B917" s="11"/>
      <c r="C917" s="26"/>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row>
    <row r="918" spans="1:64" ht="12" hidden="1">
      <c r="A918" s="25"/>
      <c r="B918" s="11"/>
      <c r="C918" s="26"/>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row>
    <row r="919" spans="1:64" ht="12" hidden="1">
      <c r="A919" s="25"/>
      <c r="B919" s="11"/>
      <c r="C919" s="26"/>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row>
    <row r="920" spans="1:64" ht="12" hidden="1">
      <c r="A920" s="25"/>
      <c r="B920" s="11"/>
      <c r="C920" s="26"/>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row>
    <row r="921" spans="1:64" ht="12" hidden="1">
      <c r="A921" s="25"/>
      <c r="B921" s="11"/>
      <c r="C921" s="26"/>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row>
    <row r="922" spans="1:64" ht="12" hidden="1">
      <c r="A922" s="25"/>
      <c r="B922" s="11"/>
      <c r="C922" s="26"/>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row>
    <row r="923" spans="1:64" ht="12" hidden="1">
      <c r="A923" s="25"/>
      <c r="B923" s="11"/>
      <c r="C923" s="26"/>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row>
    <row r="924" spans="1:64" ht="12" hidden="1">
      <c r="A924" s="25"/>
      <c r="B924" s="11"/>
      <c r="C924" s="26"/>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row>
    <row r="925" spans="1:64" ht="12" hidden="1">
      <c r="A925" s="25"/>
      <c r="B925" s="11"/>
      <c r="C925" s="26"/>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row>
    <row r="926" spans="1:64" ht="12" hidden="1">
      <c r="A926" s="25"/>
      <c r="B926" s="11"/>
      <c r="C926" s="26"/>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row>
    <row r="927" spans="1:64" ht="12" hidden="1">
      <c r="A927" s="25"/>
      <c r="B927" s="11"/>
      <c r="C927" s="26"/>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row>
    <row r="928" spans="1:64" ht="12" hidden="1">
      <c r="A928" s="25"/>
      <c r="B928" s="11"/>
      <c r="C928" s="26"/>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row>
    <row r="929" spans="1:64" ht="12" hidden="1">
      <c r="A929" s="25"/>
      <c r="B929" s="11"/>
      <c r="C929" s="26"/>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row>
    <row r="930" spans="1:64" ht="12" hidden="1">
      <c r="A930" s="25"/>
      <c r="B930" s="11"/>
      <c r="C930" s="26"/>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row>
    <row r="931" spans="1:64" ht="12" hidden="1">
      <c r="A931" s="25"/>
      <c r="B931" s="11"/>
      <c r="C931" s="26"/>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row>
    <row r="932" spans="1:64" ht="12" hidden="1">
      <c r="A932" s="25"/>
      <c r="B932" s="11"/>
      <c r="C932" s="26"/>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row>
    <row r="933" spans="1:64" ht="12" hidden="1">
      <c r="A933" s="25"/>
      <c r="B933" s="11"/>
      <c r="C933" s="26"/>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row>
    <row r="934" spans="1:64" ht="12" hidden="1">
      <c r="A934" s="25"/>
      <c r="B934" s="11"/>
      <c r="C934" s="26"/>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row>
    <row r="935" spans="1:64" ht="12" hidden="1">
      <c r="A935" s="25"/>
      <c r="B935" s="11"/>
      <c r="C935" s="26"/>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row>
    <row r="936" spans="1:64" ht="12" hidden="1">
      <c r="A936" s="25"/>
      <c r="B936" s="11"/>
      <c r="C936" s="26"/>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row>
    <row r="937" spans="1:64" ht="12" hidden="1">
      <c r="A937" s="25"/>
      <c r="B937" s="11"/>
      <c r="C937" s="26"/>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row>
    <row r="938" spans="1:64" ht="12" hidden="1">
      <c r="A938" s="25"/>
      <c r="B938" s="11"/>
      <c r="C938" s="26"/>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row>
    <row r="939" spans="1:64" ht="12" hidden="1">
      <c r="A939" s="25"/>
      <c r="B939" s="11"/>
      <c r="C939" s="26"/>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row>
    <row r="940" spans="1:64" ht="12" hidden="1">
      <c r="A940" s="25"/>
      <c r="B940" s="11"/>
      <c r="C940" s="26"/>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row>
    <row r="941" spans="1:64" ht="12" hidden="1">
      <c r="A941" s="25"/>
      <c r="B941" s="11"/>
      <c r="C941" s="26"/>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row>
    <row r="942" spans="1:64" ht="12" hidden="1">
      <c r="A942" s="25"/>
      <c r="B942" s="11"/>
      <c r="C942" s="26"/>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row>
    <row r="943" spans="1:64" ht="12" hidden="1">
      <c r="A943" s="25"/>
      <c r="B943" s="11"/>
      <c r="C943" s="26"/>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row>
    <row r="944" spans="1:64" ht="12" hidden="1">
      <c r="A944" s="25"/>
      <c r="B944" s="11"/>
      <c r="C944" s="26"/>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row>
    <row r="945" spans="1:64" ht="12" hidden="1">
      <c r="A945" s="25"/>
      <c r="B945" s="11"/>
      <c r="C945" s="26"/>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row>
    <row r="946" spans="1:64" ht="12" hidden="1">
      <c r="A946" s="25"/>
      <c r="B946" s="11"/>
      <c r="C946" s="26"/>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row>
    <row r="947" spans="1:64" ht="12" hidden="1">
      <c r="A947" s="25"/>
      <c r="B947" s="11"/>
      <c r="C947" s="26"/>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row>
    <row r="948" spans="1:64" ht="12" hidden="1">
      <c r="A948" s="25"/>
      <c r="B948" s="11"/>
      <c r="C948" s="26"/>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row>
    <row r="949" spans="1:64" ht="12" hidden="1">
      <c r="A949" s="25"/>
      <c r="B949" s="11"/>
      <c r="C949" s="26"/>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row>
    <row r="950" spans="1:64" ht="12" hidden="1">
      <c r="A950" s="25"/>
      <c r="B950" s="11"/>
      <c r="C950" s="26"/>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row>
    <row r="951" spans="1:64" ht="12" hidden="1">
      <c r="A951" s="25"/>
      <c r="B951" s="11"/>
      <c r="C951" s="26"/>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row>
    <row r="952" spans="1:64" ht="12" hidden="1">
      <c r="A952" s="25"/>
      <c r="B952" s="11"/>
      <c r="C952" s="26"/>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row>
    <row r="953" spans="1:64" ht="12" hidden="1">
      <c r="A953" s="25"/>
      <c r="B953" s="11"/>
      <c r="C953" s="26"/>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row>
    <row r="954" spans="1:64" ht="12" hidden="1">
      <c r="A954" s="25"/>
      <c r="B954" s="11"/>
      <c r="C954" s="26"/>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row>
    <row r="955" spans="1:64" ht="12" hidden="1">
      <c r="A955" s="25"/>
      <c r="B955" s="11"/>
      <c r="C955" s="26"/>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row>
    <row r="956" spans="1:64" ht="12" hidden="1">
      <c r="A956" s="25"/>
      <c r="B956" s="11"/>
      <c r="C956" s="26"/>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row>
    <row r="957" spans="1:64" ht="12" hidden="1">
      <c r="A957" s="25"/>
      <c r="B957" s="11"/>
      <c r="C957" s="26"/>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row>
    <row r="958" spans="1:64" ht="12" hidden="1">
      <c r="A958" s="25"/>
      <c r="B958" s="11"/>
      <c r="C958" s="26"/>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row>
    <row r="959" spans="1:64" ht="12" hidden="1">
      <c r="A959" s="25"/>
      <c r="B959" s="11"/>
      <c r="C959" s="26"/>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row>
    <row r="960" spans="1:64" ht="12" hidden="1">
      <c r="A960" s="25"/>
      <c r="B960" s="11"/>
      <c r="C960" s="26"/>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row>
    <row r="961" spans="1:64" ht="12" hidden="1">
      <c r="A961" s="25"/>
      <c r="B961" s="11"/>
      <c r="C961" s="26"/>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row>
    <row r="962" spans="1:64" ht="12" hidden="1">
      <c r="A962" s="25"/>
      <c r="B962" s="11"/>
      <c r="C962" s="26"/>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row>
    <row r="963" spans="1:64" ht="12" hidden="1">
      <c r="A963" s="25"/>
      <c r="B963" s="11"/>
      <c r="C963" s="26"/>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row>
    <row r="964" spans="1:64" ht="12" hidden="1">
      <c r="A964" s="25"/>
      <c r="B964" s="11"/>
      <c r="C964" s="26"/>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row>
    <row r="965" spans="1:64" ht="12" hidden="1">
      <c r="A965" s="25"/>
      <c r="B965" s="11"/>
      <c r="C965" s="26"/>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row>
    <row r="966" spans="1:64" ht="12" hidden="1">
      <c r="A966" s="25"/>
      <c r="B966" s="11"/>
      <c r="C966" s="26"/>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row>
    <row r="967" spans="1:64" ht="12" hidden="1">
      <c r="A967" s="25"/>
      <c r="B967" s="11"/>
      <c r="C967" s="26"/>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row>
    <row r="968" spans="1:64" ht="12" hidden="1">
      <c r="A968" s="25"/>
      <c r="B968" s="11"/>
      <c r="C968" s="26"/>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row>
    <row r="969" spans="1:64" ht="12" hidden="1">
      <c r="A969" s="25"/>
      <c r="B969" s="11"/>
      <c r="C969" s="26"/>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row>
    <row r="970" spans="1:64" ht="12" hidden="1">
      <c r="A970" s="25"/>
      <c r="B970" s="11"/>
      <c r="C970" s="26"/>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row>
    <row r="971" spans="1:64" ht="12" hidden="1">
      <c r="A971" s="25"/>
      <c r="B971" s="11"/>
      <c r="C971" s="26"/>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row>
    <row r="972" spans="1:64" ht="12" hidden="1">
      <c r="A972" s="25"/>
      <c r="B972" s="11"/>
      <c r="C972" s="26"/>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row>
    <row r="973" spans="1:64" ht="12" hidden="1">
      <c r="A973" s="25"/>
      <c r="B973" s="11"/>
      <c r="C973" s="26"/>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row>
    <row r="974" spans="1:64" ht="12" hidden="1">
      <c r="A974" s="25"/>
      <c r="B974" s="11"/>
      <c r="C974" s="26"/>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row>
    <row r="975" spans="1:64" ht="12" hidden="1">
      <c r="A975" s="25"/>
      <c r="B975" s="11"/>
      <c r="C975" s="26"/>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row>
    <row r="976" spans="1:64" ht="12" hidden="1">
      <c r="A976" s="25"/>
      <c r="B976" s="11"/>
      <c r="C976" s="26"/>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row>
    <row r="977" spans="1:64" ht="12" hidden="1">
      <c r="A977" s="25"/>
      <c r="B977" s="11"/>
      <c r="C977" s="26"/>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row>
    <row r="978" spans="1:64" ht="12" hidden="1">
      <c r="A978" s="25"/>
      <c r="B978" s="11"/>
      <c r="C978" s="26"/>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row>
    <row r="979" spans="1:64" ht="12" hidden="1">
      <c r="A979" s="25"/>
      <c r="B979" s="11"/>
      <c r="C979" s="26"/>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row>
    <row r="980" spans="1:64" ht="12" hidden="1">
      <c r="A980" s="25"/>
      <c r="B980" s="11"/>
      <c r="C980" s="26"/>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row>
    <row r="981" spans="1:64" ht="12" hidden="1">
      <c r="A981" s="25"/>
      <c r="B981" s="11"/>
      <c r="C981" s="26"/>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row>
    <row r="982" spans="1:64" ht="12" hidden="1">
      <c r="A982" s="25"/>
      <c r="B982" s="11"/>
      <c r="C982" s="26"/>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row>
    <row r="983" spans="1:64" ht="12" hidden="1">
      <c r="A983" s="25"/>
      <c r="B983" s="11"/>
      <c r="C983" s="26"/>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row>
    <row r="984" spans="1:64" ht="12" hidden="1">
      <c r="A984" s="25"/>
      <c r="B984" s="11"/>
      <c r="C984" s="26"/>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row>
    <row r="985" spans="1:64" ht="12" hidden="1">
      <c r="A985" s="25"/>
      <c r="B985" s="11"/>
      <c r="C985" s="26"/>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row>
    <row r="986" spans="1:64" ht="12" hidden="1">
      <c r="A986" s="25"/>
      <c r="B986" s="11"/>
      <c r="C986" s="26"/>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row>
    <row r="987" spans="1:64" ht="12" hidden="1">
      <c r="A987" s="25"/>
      <c r="B987" s="11"/>
      <c r="C987" s="26"/>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row>
    <row r="988" spans="1:64" ht="12" hidden="1">
      <c r="A988" s="25"/>
      <c r="B988" s="11"/>
      <c r="C988" s="26"/>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row>
    <row r="989" spans="1:64" ht="12" hidden="1">
      <c r="A989" s="25"/>
      <c r="B989" s="11"/>
      <c r="C989" s="26"/>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row>
    <row r="990" spans="1:64" ht="12" hidden="1">
      <c r="A990" s="25"/>
      <c r="B990" s="11"/>
      <c r="C990" s="26"/>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row>
    <row r="991" spans="1:64" ht="12" hidden="1">
      <c r="A991" s="25"/>
      <c r="B991" s="11"/>
      <c r="C991" s="26"/>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row>
    <row r="992" spans="1:64" ht="12" hidden="1">
      <c r="A992" s="25"/>
      <c r="B992" s="11"/>
      <c r="C992" s="26"/>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row>
    <row r="993" spans="1:64" ht="12" hidden="1">
      <c r="A993" s="25"/>
      <c r="B993" s="11"/>
      <c r="C993" s="26"/>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row>
    <row r="994" spans="1:64" ht="12" hidden="1">
      <c r="A994" s="25"/>
      <c r="B994" s="11"/>
      <c r="C994" s="26"/>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row>
    <row r="995" spans="1:64" ht="12" hidden="1">
      <c r="A995" s="25"/>
      <c r="B995" s="11"/>
      <c r="C995" s="26"/>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row>
    <row r="996" spans="1:64" ht="12" hidden="1">
      <c r="A996" s="25"/>
      <c r="B996" s="11"/>
      <c r="C996" s="26"/>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row>
    <row r="997" spans="1:64" ht="12" hidden="1">
      <c r="A997" s="25"/>
      <c r="B997" s="11"/>
      <c r="C997" s="26"/>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row>
    <row r="998" spans="1:64" ht="12" hidden="1">
      <c r="A998" s="25"/>
      <c r="B998" s="11"/>
      <c r="C998" s="26"/>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row>
    <row r="999" spans="1:64" ht="12" hidden="1">
      <c r="A999" s="25"/>
      <c r="B999" s="11"/>
      <c r="C999" s="26"/>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row>
    <row r="1000" spans="1:64" ht="12" hidden="1">
      <c r="A1000" s="25"/>
      <c r="B1000" s="11"/>
      <c r="C1000" s="26"/>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row>
    <row r="1002" spans="1:64" ht="15.75" customHeight="1">
      <c r="C1002" s="1" t="s">
        <v>2</v>
      </c>
      <c r="D1002">
        <f>SUM(D18+D21+D24+D27+D30+D33+D36+D39)</f>
        <v>250</v>
      </c>
    </row>
    <row r="1003" spans="1:64" ht="15.75" customHeight="1">
      <c r="C1003">
        <v>800</v>
      </c>
      <c r="D1003">
        <f>SUM(D1002/C1003)</f>
        <v>0.3125</v>
      </c>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35"/>
  <sheetViews>
    <sheetView zoomScale="125" zoomScaleNormal="125" zoomScalePageLayoutView="125" workbookViewId="0">
      <pane xSplit="3" ySplit="2" topLeftCell="AP14" activePane="bottomRight" state="frozen"/>
      <selection pane="topRight" activeCell="D1" sqref="D1"/>
      <selection pane="bottomLeft" activeCell="A3" sqref="A3"/>
      <selection pane="bottomRight" activeCell="AT23" sqref="AT23"/>
    </sheetView>
  </sheetViews>
  <sheetFormatPr baseColWidth="10" defaultColWidth="14.5" defaultRowHeight="15.75" customHeight="1"/>
  <cols>
    <col min="3" max="3" width="47.5" customWidth="1"/>
    <col min="54" max="64" width="0" hidden="1"/>
  </cols>
  <sheetData>
    <row r="1" spans="1:64" ht="15.75" customHeight="1">
      <c r="A1" s="2"/>
      <c r="B1" s="3"/>
      <c r="C1" s="4"/>
      <c r="D1" s="5" t="s">
        <v>24104</v>
      </c>
      <c r="E1" s="6" t="s">
        <v>24105</v>
      </c>
      <c r="F1" s="6" t="s">
        <v>24106</v>
      </c>
      <c r="G1" s="6" t="s">
        <v>24107</v>
      </c>
      <c r="H1" s="6" t="s">
        <v>24108</v>
      </c>
      <c r="I1" s="6" t="s">
        <v>24109</v>
      </c>
      <c r="J1" s="6" t="s">
        <v>24110</v>
      </c>
      <c r="K1" s="6" t="s">
        <v>24111</v>
      </c>
      <c r="L1" s="6" t="s">
        <v>24112</v>
      </c>
      <c r="M1" s="6" t="s">
        <v>24113</v>
      </c>
      <c r="N1" s="6" t="s">
        <v>24114</v>
      </c>
      <c r="O1" s="6" t="s">
        <v>24115</v>
      </c>
      <c r="P1" s="6" t="s">
        <v>24116</v>
      </c>
      <c r="Q1" s="6" t="s">
        <v>24117</v>
      </c>
      <c r="R1" s="6" t="s">
        <v>24118</v>
      </c>
      <c r="S1" s="6" t="s">
        <v>24119</v>
      </c>
      <c r="T1" s="6" t="s">
        <v>24120</v>
      </c>
      <c r="U1" s="6" t="s">
        <v>24121</v>
      </c>
      <c r="V1" s="6" t="s">
        <v>24122</v>
      </c>
      <c r="W1" s="6" t="s">
        <v>24123</v>
      </c>
      <c r="X1" s="6" t="s">
        <v>24124</v>
      </c>
      <c r="Y1" s="7" t="s">
        <v>24125</v>
      </c>
      <c r="Z1" s="7" t="s">
        <v>24126</v>
      </c>
      <c r="AA1" s="7" t="s">
        <v>24127</v>
      </c>
      <c r="AB1" s="7" t="s">
        <v>24128</v>
      </c>
      <c r="AC1" s="7" t="s">
        <v>24129</v>
      </c>
      <c r="AD1" s="7" t="s">
        <v>24130</v>
      </c>
      <c r="AE1" s="7" t="s">
        <v>24131</v>
      </c>
      <c r="AF1" s="7" t="s">
        <v>24132</v>
      </c>
      <c r="AG1" s="7" t="s">
        <v>24133</v>
      </c>
      <c r="AH1" s="7" t="s">
        <v>24134</v>
      </c>
      <c r="AI1" s="7" t="s">
        <v>24135</v>
      </c>
      <c r="AJ1" s="7" t="s">
        <v>24136</v>
      </c>
      <c r="AK1" s="7" t="s">
        <v>24137</v>
      </c>
      <c r="AL1" s="7" t="s">
        <v>24138</v>
      </c>
      <c r="AM1" s="7" t="s">
        <v>24139</v>
      </c>
      <c r="AN1" s="7" t="s">
        <v>24140</v>
      </c>
      <c r="AO1" s="7" t="s">
        <v>24141</v>
      </c>
      <c r="AP1" s="7" t="s">
        <v>24142</v>
      </c>
      <c r="AQ1" s="7" t="s">
        <v>24143</v>
      </c>
      <c r="AR1" s="5" t="s">
        <v>24144</v>
      </c>
      <c r="AS1" s="7" t="s">
        <v>24145</v>
      </c>
      <c r="AT1" s="7" t="s">
        <v>24146</v>
      </c>
      <c r="AU1" s="7" t="s">
        <v>24147</v>
      </c>
      <c r="AV1" s="7" t="s">
        <v>24148</v>
      </c>
      <c r="AW1" s="7" t="s">
        <v>24149</v>
      </c>
      <c r="AX1" s="7" t="s">
        <v>24150</v>
      </c>
      <c r="AY1" s="7" t="s">
        <v>24151</v>
      </c>
      <c r="AZ1" s="7" t="s">
        <v>24152</v>
      </c>
      <c r="BA1" s="7" t="s">
        <v>24153</v>
      </c>
      <c r="BB1" s="8"/>
      <c r="BC1" s="8"/>
      <c r="BD1" s="8"/>
      <c r="BE1" s="8"/>
      <c r="BF1" s="8"/>
      <c r="BG1" s="8"/>
      <c r="BH1" s="8"/>
      <c r="BI1" s="8"/>
      <c r="BJ1" s="8"/>
      <c r="BK1" s="8"/>
      <c r="BL1" s="8"/>
    </row>
    <row r="2" spans="1:64" ht="15.75" customHeight="1">
      <c r="A2" s="9" t="str">
        <f ca="1">IFERROR(__xludf.DUMMYFUNCTION(importrange("https://docs.google.com/spreadsheets/d/1B8bz8L_SMnGmCuHmR0X7YJOBdR6s05ngltiIZhhhC_s/edit#gid=0", "10 Audit!A8:A")),"")</f>
        <v/>
      </c>
      <c r="B2" s="11" t="str">
        <f ca="1">IFERROR(__xludf.DUMMYFUNCTION(importrange("https://docs.google.com/spreadsheets/d/1huVN2XAshBM5FkfyTsSEyJy7czH6wQh-vuVCAjVx0lI/edit#gid=664325092", "10 Audit!B7:B")),"#")</f>
        <v>#</v>
      </c>
      <c r="C2" s="10" t="str">
        <f ca="1">IFERROR(__xludf.DUMMYFUNCTION(importrange("https://docs.google.com/spreadsheets/d/1huVN2XAshBM5FkfyTsSEyJy7czH6wQh-vuVCAjVx0lI/edit#gid=664325092", "10 Audit!C7:C")),"Indicator")</f>
        <v>Indicator</v>
      </c>
      <c r="D2" s="10" t="str">
        <f ca="1">IFERROR(__xludf.DUMMYFUNCTION(importrange("https://docs.google.com/spreadsheets/d/1B8bz8L_SMnGmCuHmR0X7YJOBdR6s05ngltiIZhhhC_s/edit#gid=907278306", "10 Audit!E8:E")),"SII 2")</f>
        <v>SII 2</v>
      </c>
      <c r="E2" s="10" t="str">
        <f ca="1">IFERROR(__xludf.DUMMYFUNCTION(importrange("https://docs.google.com/spreadsheets/d/1B8bz8L_SMnGmCuHmR0X7YJOBdR6s05ngltiIZhhhC_s/edit#gid=907278306", "10 Audit!G8:G")),"SII 2")</f>
        <v>SII 2</v>
      </c>
      <c r="F2" s="10" t="str">
        <f ca="1">IFERROR(__xludf.DUMMYFUNCTION(importrange("https://docs.google.com/spreadsheets/d/1B8bz8L_SMnGmCuHmR0X7YJOBdR6s05ngltiIZhhhC_s/edit#gid=907278306", "10 Audit!I8:I")),"SII 2")</f>
        <v>SII 2</v>
      </c>
      <c r="G2" s="10" t="str">
        <f ca="1">IFERROR(__xludf.DUMMYFUNCTION(importrange("https://docs.google.com/spreadsheets/d/1B8bz8L_SMnGmCuHmR0X7YJOBdR6s05ngltiIZhhhC_s/edit#gid=907278306", "10 Audit!K8:K")),"SII 2")</f>
        <v>SII 2</v>
      </c>
      <c r="H2" s="10" t="str">
        <f ca="1">IFERROR(__xludf.DUMMYFUNCTION(importrange("https://docs.google.com/spreadsheets/d/1B8bz8L_SMnGmCuHmR0X7YJOBdR6s05ngltiIZhhhC_s/edit#gid=907278306", "10 Audit!M8:M")),"SII 2")</f>
        <v>SII 2</v>
      </c>
      <c r="I2" s="10" t="str">
        <f ca="1">IFERROR(__xludf.DUMMYFUNCTION(importrange("https://docs.google.com/spreadsheets/d/1B8bz8L_SMnGmCuHmR0X7YJOBdR6s05ngltiIZhhhC_s/edit#gid=907278306", "10 Audit!O8:O")),"SII 2")</f>
        <v>SII 2</v>
      </c>
      <c r="J2" s="10" t="str">
        <f ca="1">IFERROR(__xludf.DUMMYFUNCTION(importrange("https://docs.google.com/spreadsheets/d/1B8bz8L_SMnGmCuHmR0X7YJOBdR6s05ngltiIZhhhC_s/edit#gid=907278306", "10 Audit!Q8:Q")),"SII 2")</f>
        <v>SII 2</v>
      </c>
      <c r="K2" s="10" t="str">
        <f ca="1">IFERROR(__xludf.DUMMYFUNCTION(importrange("https://docs.google.com/spreadsheets/d/1B8bz8L_SMnGmCuHmR0X7YJOBdR6s05ngltiIZhhhC_s/edit#gid=907278306", "10 Audit!S8:S")),"SII 2")</f>
        <v>SII 2</v>
      </c>
      <c r="L2" s="10" t="str">
        <f ca="1">IFERROR(__xludf.DUMMYFUNCTION(importrange("https://docs.google.com/spreadsheets/d/1B8bz8L_SMnGmCuHmR0X7YJOBdR6s05ngltiIZhhhC_s/edit#gid=907278306", "10 Audit!U8:U")),"SII 2")</f>
        <v>SII 2</v>
      </c>
      <c r="M2" s="10" t="str">
        <f ca="1">IFERROR(__xludf.DUMMYFUNCTION(importrange("https://docs.google.com/spreadsheets/d/1B8bz8L_SMnGmCuHmR0X7YJOBdR6s05ngltiIZhhhC_s/edit#gid=907278306", "10 Audit!W8:W")),"SII 2")</f>
        <v>SII 2</v>
      </c>
      <c r="N2" s="10" t="str">
        <f ca="1">IFERROR(__xludf.DUMMYFUNCTION(importrange("https://docs.google.com/spreadsheets/d/1B8bz8L_SMnGmCuHmR0X7YJOBdR6s05ngltiIZhhhC_s/edit#gid=907278306", "10 Audit!Y8:Y")),"SII 2")</f>
        <v>SII 2</v>
      </c>
      <c r="O2" s="10" t="str">
        <f ca="1">IFERROR(__xludf.DUMMYFUNCTION(importrange("https://docs.google.com/spreadsheets/d/1B8bz8L_SMnGmCuHmR0X7YJOBdR6s05ngltiIZhhhC_s/edit#gid=907278306", "10 Audit!AA8:AA")),"SII 2")</f>
        <v>SII 2</v>
      </c>
      <c r="P2" s="10" t="str">
        <f ca="1">IFERROR(__xludf.DUMMYFUNCTION(importrange("https://docs.google.com/spreadsheets/d/1B8bz8L_SMnGmCuHmR0X7YJOBdR6s05ngltiIZhhhC_s/edit#gid=907278306", "10 Audit!AC8:AC")),"SII 2")</f>
        <v>SII 2</v>
      </c>
      <c r="Q2" s="10" t="str">
        <f ca="1">IFERROR(__xludf.DUMMYFUNCTION(importrange("https://docs.google.com/spreadsheets/d/1B8bz8L_SMnGmCuHmR0X7YJOBdR6s05ngltiIZhhhC_s/edit#gid=907278306", "10 Audit!AE8:AE")),"SII 2")</f>
        <v>SII 2</v>
      </c>
      <c r="R2" s="10" t="str">
        <f ca="1">IFERROR(__xludf.DUMMYFUNCTION(importrange("https://docs.google.com/spreadsheets/d/1B8bz8L_SMnGmCuHmR0X7YJOBdR6s05ngltiIZhhhC_s/edit#gid=907278306", "10 Audit!AG8:AG")),"SII 2")</f>
        <v>SII 2</v>
      </c>
      <c r="S2" s="10" t="str">
        <f ca="1">IFERROR(__xludf.DUMMYFUNCTION(importrange("https://docs.google.com/spreadsheets/d/1B8bz8L_SMnGmCuHmR0X7YJOBdR6s05ngltiIZhhhC_s/edit#gid=907278306", "10 Audit!AI8:AI")),"SII 2")</f>
        <v>SII 2</v>
      </c>
      <c r="T2" s="10" t="str">
        <f ca="1">IFERROR(__xludf.DUMMYFUNCTION(importrange("https://docs.google.com/spreadsheets/d/1B8bz8L_SMnGmCuHmR0X7YJOBdR6s05ngltiIZhhhC_s/edit#gid=907278306", "10 Audit!AK8:AK")),"SII 2")</f>
        <v>SII 2</v>
      </c>
      <c r="U2" s="10" t="str">
        <f ca="1">IFERROR(__xludf.DUMMYFUNCTION(importrange("https://docs.google.com/spreadsheets/d/1B8bz8L_SMnGmCuHmR0X7YJOBdR6s05ngltiIZhhhC_s/edit#gid=907278306", "10 Audit!AM8:AM")),"SII 2")</f>
        <v>SII 2</v>
      </c>
      <c r="V2" s="10" t="str">
        <f ca="1">IFERROR(__xludf.DUMMYFUNCTION(importrange("https://docs.google.com/spreadsheets/d/1B8bz8L_SMnGmCuHmR0X7YJOBdR6s05ngltiIZhhhC_s/edit#gid=907278306", "10 Audit!AO8:AO")),"SII 2")</f>
        <v>SII 2</v>
      </c>
      <c r="W2" s="10" t="str">
        <f ca="1">IFERROR(__xludf.DUMMYFUNCTION(importrange("https://docs.google.com/spreadsheets/d/1B8bz8L_SMnGmCuHmR0X7YJOBdR6s05ngltiIZhhhC_s/edit#gid=907278306", "10 Audit!AQ8:AQ")),"SII 2")</f>
        <v>SII 2</v>
      </c>
      <c r="X2" s="10" t="str">
        <f ca="1">IFERROR(__xludf.DUMMYFUNCTION(importrange("https://docs.google.com/spreadsheets/d/1B8bz8L_SMnGmCuHmR0X7YJOBdR6s05ngltiIZhhhC_s/edit#gid=907278306", "10 Audit!AS8:AS")),"SII 2")</f>
        <v>SII 2</v>
      </c>
      <c r="Y2" s="10" t="str">
        <f ca="1">IFERROR(__xludf.DUMMYFUNCTION(importrange("https://docs.google.com/spreadsheets/d/1B8bz8L_SMnGmCuHmR0X7YJOBdR6s05ngltiIZhhhC_s/edit#gid=907278306", "10 Audit!AU8:AU")),"SII 2")</f>
        <v>SII 2</v>
      </c>
      <c r="Z2" s="10" t="str">
        <f ca="1">IFERROR(__xludf.DUMMYFUNCTION(importrange("https://docs.google.com/spreadsheets/d/1B8bz8L_SMnGmCuHmR0X7YJOBdR6s05ngltiIZhhhC_s/edit#gid=907278306", "10 Audit!AW8:AW")),"SII 2")</f>
        <v>SII 2</v>
      </c>
      <c r="AA2" s="10" t="str">
        <f ca="1">IFERROR(__xludf.DUMMYFUNCTION(importrange("https://docs.google.com/spreadsheets/d/1B8bz8L_SMnGmCuHmR0X7YJOBdR6s05ngltiIZhhhC_s/edit#gid=907278306", "10 Audit!AY8:AY")),"SII 2")</f>
        <v>SII 2</v>
      </c>
      <c r="AB2" s="10" t="str">
        <f ca="1">IFERROR(__xludf.DUMMYFUNCTION(importrange("https://docs.google.com/spreadsheets/d/1B8bz8L_SMnGmCuHmR0X7YJOBdR6s05ngltiIZhhhC_s/edit#gid=907278306", "10 Audit!BA8:BA")),"SII 2")</f>
        <v>SII 2</v>
      </c>
      <c r="AC2" s="10" t="str">
        <f ca="1">IFERROR(__xludf.DUMMYFUNCTION(importrange("https://docs.google.com/spreadsheets/d/1B8bz8L_SMnGmCuHmR0X7YJOBdR6s05ngltiIZhhhC_s/edit#gid=907278306", "10 Audit!BC8:BC")),"SII 2")</f>
        <v>SII 2</v>
      </c>
      <c r="AD2" s="10" t="str">
        <f ca="1">IFERROR(__xludf.DUMMYFUNCTION(importrange("https://docs.google.com/spreadsheets/d/1B8bz8L_SMnGmCuHmR0X7YJOBdR6s05ngltiIZhhhC_s/edit#gid=907278306", "10 Audit!BE8:BE")),"SII 2")</f>
        <v>SII 2</v>
      </c>
      <c r="AE2" s="10" t="str">
        <f ca="1">IFERROR(__xludf.DUMMYFUNCTION(importrange("https://docs.google.com/spreadsheets/d/1B8bz8L_SMnGmCuHmR0X7YJOBdR6s05ngltiIZhhhC_s/edit#gid=907278306", "10 Audit!BG8:BG")),"SII 2")</f>
        <v>SII 2</v>
      </c>
      <c r="AF2" s="10" t="str">
        <f ca="1">IFERROR(__xludf.DUMMYFUNCTION(importrange("https://docs.google.com/spreadsheets/d/1B8bz8L_SMnGmCuHmR0X7YJOBdR6s05ngltiIZhhhC_s/edit#gid=907278306", "10 Audit!BI8:BI")),"SII 2")</f>
        <v>SII 2</v>
      </c>
      <c r="AG2" s="10" t="str">
        <f ca="1">IFERROR(__xludf.DUMMYFUNCTION(importrange("https://docs.google.com/spreadsheets/d/1B8bz8L_SMnGmCuHmR0X7YJOBdR6s05ngltiIZhhhC_s/edit#gid=907278306", "10 Audit!BK8:BK")),"SII 2")</f>
        <v>SII 2</v>
      </c>
      <c r="AH2" s="10" t="str">
        <f ca="1">IFERROR(__xludf.DUMMYFUNCTION(importrange("https://docs.google.com/spreadsheets/d/1B8bz8L_SMnGmCuHmR0X7YJOBdR6s05ngltiIZhhhC_s/edit#gid=907278306", "10 Audit!BM8:BM")),"SII 2")</f>
        <v>SII 2</v>
      </c>
      <c r="AI2" s="10" t="str">
        <f ca="1">IFERROR(__xludf.DUMMYFUNCTION(importrange("https://docs.google.com/spreadsheets/d/1B8bz8L_SMnGmCuHmR0X7YJOBdR6s05ngltiIZhhhC_s/edit#gid=907278306", "10 Audit!BO8:BO")),"SII 2")</f>
        <v>SII 2</v>
      </c>
      <c r="AJ2" s="10" t="str">
        <f ca="1">IFERROR(__xludf.DUMMYFUNCTION(importrange("https://docs.google.com/spreadsheets/d/1B8bz8L_SMnGmCuHmR0X7YJOBdR6s05ngltiIZhhhC_s/edit#gid=907278306", "10 Audit!BQ8:BQ")),"SII 2")</f>
        <v>SII 2</v>
      </c>
      <c r="AK2" s="10" t="str">
        <f ca="1">IFERROR(__xludf.DUMMYFUNCTION(importrange("https://docs.google.com/spreadsheets/d/1B8bz8L_SMnGmCuHmR0X7YJOBdR6s05ngltiIZhhhC_s/edit#gid=907278306", "10 Audit!BS8:BS")),"SII 2")</f>
        <v>SII 2</v>
      </c>
      <c r="AL2" s="10" t="str">
        <f ca="1">IFERROR(__xludf.DUMMYFUNCTION(importrange("https://docs.google.com/spreadsheets/d/1B8bz8L_SMnGmCuHmR0X7YJOBdR6s05ngltiIZhhhC_s/edit#gid=907278306", "10 Audit!BU8:BU")),"SII 2")</f>
        <v>SII 2</v>
      </c>
      <c r="AM2" s="10" t="str">
        <f ca="1">IFERROR(__xludf.DUMMYFUNCTION(importrange("https://docs.google.com/spreadsheets/d/1B8bz8L_SMnGmCuHmR0X7YJOBdR6s05ngltiIZhhhC_s/edit#gid=907278306", "10 Audit!BW8:BW")),"SII 2")</f>
        <v>SII 2</v>
      </c>
      <c r="AN2" s="10" t="str">
        <f ca="1">IFERROR(__xludf.DUMMYFUNCTION(importrange("https://docs.google.com/spreadsheets/d/1B8bz8L_SMnGmCuHmR0X7YJOBdR6s05ngltiIZhhhC_s/edit#gid=907278306", "10 Audit!BY8:BY")),"SII 2")</f>
        <v>SII 2</v>
      </c>
      <c r="AO2" s="10" t="str">
        <f ca="1">IFERROR(__xludf.DUMMYFUNCTION(importrange("https://docs.google.com/spreadsheets/d/1B8bz8L_SMnGmCuHmR0X7YJOBdR6s05ngltiIZhhhC_s/edit#gid=907278306", "10 Audit!CA8:CA")),"SII 2")</f>
        <v>SII 2</v>
      </c>
      <c r="AP2" s="10" t="str">
        <f ca="1">IFERROR(__xludf.DUMMYFUNCTION(importrange("https://docs.google.com/spreadsheets/d/1B8bz8L_SMnGmCuHmR0X7YJOBdR6s05ngltiIZhhhC_s/edit#gid=907278306", "10 Audit!CC8:CC")),"SII 2")</f>
        <v>SII 2</v>
      </c>
      <c r="AQ2" s="10" t="str">
        <f ca="1">IFERROR(__xludf.DUMMYFUNCTION(importrange("https://docs.google.com/spreadsheets/d/1B8bz8L_SMnGmCuHmR0X7YJOBdR6s05ngltiIZhhhC_s/edit#gid=907278306", "10 Audit!CE8:CE")),"SII 2")</f>
        <v>SII 2</v>
      </c>
      <c r="AR2" s="10" t="str">
        <f ca="1">IFERROR(__xludf.DUMMYFUNCTION(importrange("https://docs.google.com/spreadsheets/d/1B8bz8L_SMnGmCuHmR0X7YJOBdR6s05ngltiIZhhhC_s/edit#gid=907278306", "10 Audit!CG8:CG")),"SII 2")</f>
        <v>SII 2</v>
      </c>
      <c r="AS2" s="10" t="str">
        <f ca="1">IFERROR(__xludf.DUMMYFUNCTION(importrange("https://docs.google.com/spreadsheets/d/1B8bz8L_SMnGmCuHmR0X7YJOBdR6s05ngltiIZhhhC_s/edit#gid=907278306", "10 Audit!CI8:CI")),"SII 2")</f>
        <v>SII 2</v>
      </c>
      <c r="AT2" s="10" t="str">
        <f ca="1">IFERROR(__xludf.DUMMYFUNCTION(importrange("https://docs.google.com/spreadsheets/d/1B8bz8L_SMnGmCuHmR0X7YJOBdR6s05ngltiIZhhhC_s/edit#gid=907278306", "10 Audit!CK8:CK")),"SII 2")</f>
        <v>SII 2</v>
      </c>
      <c r="AU2" s="10" t="str">
        <f ca="1">IFERROR(__xludf.DUMMYFUNCTION(importrange("https://docs.google.com/spreadsheets/d/1B8bz8L_SMnGmCuHmR0X7YJOBdR6s05ngltiIZhhhC_s/edit#gid=907278306", "10 Audit!CM8:CM")),"SII 2")</f>
        <v>SII 2</v>
      </c>
      <c r="AV2" s="10" t="str">
        <f ca="1">IFERROR(__xludf.DUMMYFUNCTION(importrange("https://docs.google.com/spreadsheets/d/1B8bz8L_SMnGmCuHmR0X7YJOBdR6s05ngltiIZhhhC_s/edit#gid=907278306", "10 Audit!CO8:CO")),"SII 2")</f>
        <v>SII 2</v>
      </c>
      <c r="AW2" s="10" t="str">
        <f ca="1">IFERROR(__xludf.DUMMYFUNCTION(importrange("https://docs.google.com/spreadsheets/d/1B8bz8L_SMnGmCuHmR0X7YJOBdR6s05ngltiIZhhhC_s/edit#gid=907278306", "10 Audit!CQ8:CQ")),"SII 2")</f>
        <v>SII 2</v>
      </c>
      <c r="AX2" s="10" t="str">
        <f ca="1">IFERROR(__xludf.DUMMYFUNCTION(importrange("https://docs.google.com/spreadsheets/d/1B8bz8L_SMnGmCuHmR0X7YJOBdR6s05ngltiIZhhhC_s/edit#gid=907278306", "10 Audit!CS8:CS")),"SII 2")</f>
        <v>SII 2</v>
      </c>
      <c r="AY2" s="10" t="str">
        <f ca="1">IFERROR(__xludf.DUMMYFUNCTION(importrange("https://docs.google.com/spreadsheets/d/1B8bz8L_SMnGmCuHmR0X7YJOBdR6s05ngltiIZhhhC_s/edit#gid=907278306", "10 Audit!CU8:CU")),"SII 2")</f>
        <v>SII 2</v>
      </c>
      <c r="AZ2" s="10" t="str">
        <f ca="1">IFERROR(__xludf.DUMMYFUNCTION(importrange("https://docs.google.com/spreadsheets/d/1B8bz8L_SMnGmCuHmR0X7YJOBdR6s05ngltiIZhhhC_s/edit#gid=907278306", "10 Audit!CW8:CW")),"SII 2")</f>
        <v>SII 2</v>
      </c>
      <c r="BA2" s="15" t="str">
        <f ca="1">IFERROR(__xludf.DUMMYFUNCTION(importrange("https://docs.google.com/spreadsheets/d/1B8bz8L_SMnGmCuHmR0X7YJOBdR6s05ngltiIZhhhC_s/edit#gid=907278306", "10 Audit!CY8:CY")),"SII 2")</f>
        <v>SII 2</v>
      </c>
      <c r="BB2" s="16"/>
      <c r="BC2" s="16"/>
      <c r="BD2" s="16"/>
      <c r="BE2" s="16"/>
      <c r="BF2" s="16"/>
      <c r="BG2" s="16"/>
      <c r="BH2" s="16"/>
      <c r="BI2" s="16"/>
      <c r="BJ2" s="16"/>
      <c r="BK2" s="16"/>
      <c r="BL2" s="16"/>
    </row>
    <row r="3" spans="1:64" ht="15.75" customHeight="1">
      <c r="A3" s="17">
        <v>10.1</v>
      </c>
      <c r="B3" s="11">
        <v>185</v>
      </c>
      <c r="C3" s="18" t="s">
        <v>24048</v>
      </c>
      <c r="D3" s="19" t="s">
        <v>24156</v>
      </c>
      <c r="E3" s="19" t="s">
        <v>24156</v>
      </c>
      <c r="F3" s="19" t="s">
        <v>24156</v>
      </c>
      <c r="G3" s="19" t="s">
        <v>24095</v>
      </c>
      <c r="H3" s="19" t="s">
        <v>24156</v>
      </c>
      <c r="I3" s="19" t="s">
        <v>24156</v>
      </c>
      <c r="J3" s="19" t="s">
        <v>24156</v>
      </c>
      <c r="K3" s="19" t="s">
        <v>24156</v>
      </c>
      <c r="L3" s="19" t="s">
        <v>24156</v>
      </c>
      <c r="M3" s="19" t="s">
        <v>24156</v>
      </c>
      <c r="N3" s="19" t="s">
        <v>24156</v>
      </c>
      <c r="O3" s="19" t="s">
        <v>24156</v>
      </c>
      <c r="P3" s="19" t="s">
        <v>24156</v>
      </c>
      <c r="Q3" s="19" t="s">
        <v>24156</v>
      </c>
      <c r="R3" s="19" t="s">
        <v>24156</v>
      </c>
      <c r="S3" s="19" t="s">
        <v>24095</v>
      </c>
      <c r="T3" s="19" t="s">
        <v>24095</v>
      </c>
      <c r="U3" s="19" t="s">
        <v>24156</v>
      </c>
      <c r="V3" s="19" t="s">
        <v>24156</v>
      </c>
      <c r="W3" s="19" t="s">
        <v>24095</v>
      </c>
      <c r="X3" s="19" t="s">
        <v>24156</v>
      </c>
      <c r="Y3" s="19" t="s">
        <v>24156</v>
      </c>
      <c r="Z3" s="19" t="s">
        <v>24156</v>
      </c>
      <c r="AA3" s="19" t="s">
        <v>24156</v>
      </c>
      <c r="AB3" s="19" t="s">
        <v>24156</v>
      </c>
      <c r="AC3" s="19" t="s">
        <v>24156</v>
      </c>
      <c r="AD3" s="19" t="s">
        <v>24156</v>
      </c>
      <c r="AE3" s="19" t="s">
        <v>24095</v>
      </c>
      <c r="AF3" s="19" t="s">
        <v>24156</v>
      </c>
      <c r="AG3" s="19" t="s">
        <v>24156</v>
      </c>
      <c r="AH3" s="19" t="s">
        <v>24156</v>
      </c>
      <c r="AI3" s="19" t="s">
        <v>24156</v>
      </c>
      <c r="AJ3" s="19" t="s">
        <v>24156</v>
      </c>
      <c r="AK3" s="19" t="s">
        <v>24156</v>
      </c>
      <c r="AL3" s="19" t="s">
        <v>24156</v>
      </c>
      <c r="AM3" s="19" t="s">
        <v>24156</v>
      </c>
      <c r="AN3" s="19" t="s">
        <v>24156</v>
      </c>
      <c r="AO3" s="19" t="s">
        <v>24156</v>
      </c>
      <c r="AP3" s="19" t="s">
        <v>24156</v>
      </c>
      <c r="AQ3" s="19" t="s">
        <v>24156</v>
      </c>
      <c r="AR3" s="19" t="s">
        <v>24156</v>
      </c>
      <c r="AS3" s="19" t="s">
        <v>24156</v>
      </c>
      <c r="AT3" s="19" t="s">
        <v>24156</v>
      </c>
      <c r="AU3" s="19" t="s">
        <v>24156</v>
      </c>
      <c r="AV3" s="19" t="s">
        <v>24095</v>
      </c>
      <c r="AW3" s="19" t="s">
        <v>24156</v>
      </c>
      <c r="AX3" s="19" t="s">
        <v>24156</v>
      </c>
      <c r="AY3" s="19" t="s">
        <v>24156</v>
      </c>
      <c r="AZ3" s="19" t="s">
        <v>24156</v>
      </c>
      <c r="BA3" s="20" t="s">
        <v>24156</v>
      </c>
      <c r="BB3" s="21"/>
      <c r="BC3" s="21"/>
      <c r="BD3" s="21"/>
      <c r="BE3" s="21"/>
      <c r="BF3" s="21"/>
      <c r="BG3" s="21"/>
      <c r="BH3" s="21"/>
      <c r="BI3" s="21"/>
      <c r="BJ3" s="21"/>
      <c r="BK3" s="21"/>
      <c r="BL3" s="21"/>
    </row>
    <row r="4" spans="1:64" ht="15.75" customHeight="1">
      <c r="A4" s="17" t="s">
        <v>23449</v>
      </c>
      <c r="B4" s="11"/>
      <c r="C4" s="18" t="s">
        <v>23452</v>
      </c>
      <c r="D4" s="19" t="s">
        <v>23441</v>
      </c>
      <c r="E4" s="19" t="s">
        <v>23347</v>
      </c>
      <c r="F4" s="19" t="s">
        <v>23338</v>
      </c>
      <c r="G4" s="19" t="s">
        <v>23333</v>
      </c>
      <c r="H4" s="19" t="s">
        <v>23327</v>
      </c>
      <c r="I4" s="19" t="s">
        <v>23325</v>
      </c>
      <c r="J4" s="19" t="s">
        <v>23318</v>
      </c>
      <c r="K4" s="28" t="s">
        <v>503</v>
      </c>
      <c r="L4" s="28" t="s">
        <v>505</v>
      </c>
      <c r="M4" s="19" t="s">
        <v>23297</v>
      </c>
      <c r="N4" s="19" t="s">
        <v>23292</v>
      </c>
      <c r="O4" s="19" t="s">
        <v>23289</v>
      </c>
      <c r="P4" s="19" t="s">
        <v>23284</v>
      </c>
      <c r="Q4" s="28" t="s">
        <v>504</v>
      </c>
      <c r="R4" s="28" t="s">
        <v>502</v>
      </c>
      <c r="S4" s="19" t="s">
        <v>23270</v>
      </c>
      <c r="T4" s="19" t="s">
        <v>23263</v>
      </c>
      <c r="U4" s="19" t="s">
        <v>23262</v>
      </c>
      <c r="V4" s="19" t="s">
        <v>23258</v>
      </c>
      <c r="W4" s="19" t="s">
        <v>23252</v>
      </c>
      <c r="X4" s="19" t="s">
        <v>23245</v>
      </c>
      <c r="Y4" s="19" t="s">
        <v>23167</v>
      </c>
      <c r="Z4" s="19" t="s">
        <v>23159</v>
      </c>
      <c r="AA4" s="19" t="s">
        <v>23151</v>
      </c>
      <c r="AB4" s="19" t="s">
        <v>23146</v>
      </c>
      <c r="AC4" s="19" t="s">
        <v>23142</v>
      </c>
      <c r="AD4" s="19" t="s">
        <v>23132</v>
      </c>
      <c r="AE4" s="19" t="s">
        <v>23128</v>
      </c>
      <c r="AF4" s="19" t="s">
        <v>23122</v>
      </c>
      <c r="AG4" s="28" t="s">
        <v>501</v>
      </c>
      <c r="AH4" s="19" t="s">
        <v>23051</v>
      </c>
      <c r="AI4" s="19" t="s">
        <v>23044</v>
      </c>
      <c r="AJ4" s="19" t="s">
        <v>23017</v>
      </c>
      <c r="AK4" s="19" t="s">
        <v>23014</v>
      </c>
      <c r="AL4" s="19" t="s">
        <v>22953</v>
      </c>
      <c r="AM4" s="19" t="s">
        <v>22947</v>
      </c>
      <c r="AN4" s="28" t="s">
        <v>500</v>
      </c>
      <c r="AO4" s="19" t="s">
        <v>22941</v>
      </c>
      <c r="AP4" s="19" t="s">
        <v>22937</v>
      </c>
      <c r="AQ4" s="19" t="s">
        <v>22934</v>
      </c>
      <c r="AR4" s="19" t="s">
        <v>22932</v>
      </c>
      <c r="AS4" s="19" t="s">
        <v>22930</v>
      </c>
      <c r="AT4" s="19" t="s">
        <v>22914</v>
      </c>
      <c r="AU4" s="28" t="s">
        <v>498</v>
      </c>
      <c r="AV4" s="19" t="s">
        <v>22896</v>
      </c>
      <c r="AW4" s="19" t="s">
        <v>22887</v>
      </c>
      <c r="AX4" s="28" t="s">
        <v>499</v>
      </c>
      <c r="AY4" s="19" t="s">
        <v>22884</v>
      </c>
      <c r="AZ4" s="19" t="s">
        <v>22870</v>
      </c>
      <c r="BA4" s="20" t="s">
        <v>22869</v>
      </c>
      <c r="BB4" s="21"/>
      <c r="BC4" s="21"/>
      <c r="BD4" s="21"/>
      <c r="BE4" s="21"/>
      <c r="BF4" s="21"/>
      <c r="BG4" s="21"/>
      <c r="BH4" s="21"/>
      <c r="BI4" s="21"/>
      <c r="BJ4" s="21"/>
      <c r="BK4" s="21"/>
      <c r="BL4" s="21"/>
    </row>
    <row r="5" spans="1:64" ht="15.75" customHeight="1">
      <c r="A5" s="17"/>
      <c r="B5" s="11"/>
      <c r="C5" s="18"/>
      <c r="D5" s="19" t="s">
        <v>22858</v>
      </c>
      <c r="E5" s="19" t="s">
        <v>22852</v>
      </c>
      <c r="F5" s="19" t="s">
        <v>22855</v>
      </c>
      <c r="G5" s="19" t="s">
        <v>22844</v>
      </c>
      <c r="H5" s="19" t="s">
        <v>22847</v>
      </c>
      <c r="I5" s="19" t="s">
        <v>22843</v>
      </c>
      <c r="J5" s="19" t="s">
        <v>22833</v>
      </c>
      <c r="K5" s="19" t="s">
        <v>22835</v>
      </c>
      <c r="L5" s="19" t="s">
        <v>22839</v>
      </c>
      <c r="M5" s="19" t="s">
        <v>22828</v>
      </c>
      <c r="N5" s="19" t="s">
        <v>22830</v>
      </c>
      <c r="O5" s="19" t="s">
        <v>22832</v>
      </c>
      <c r="P5" s="19" t="s">
        <v>22824</v>
      </c>
      <c r="Q5" s="19" t="s">
        <v>22826</v>
      </c>
      <c r="R5" s="19" t="s">
        <v>22816</v>
      </c>
      <c r="S5" s="19" t="s">
        <v>22804</v>
      </c>
      <c r="T5" s="19" t="s">
        <v>22808</v>
      </c>
      <c r="U5" s="19" t="s">
        <v>22794</v>
      </c>
      <c r="V5" s="19" t="s">
        <v>22789</v>
      </c>
      <c r="W5" s="19" t="s">
        <v>22783</v>
      </c>
      <c r="X5" s="19" t="s">
        <v>22785</v>
      </c>
      <c r="Y5" s="19" t="s">
        <v>22776</v>
      </c>
      <c r="Z5" s="19" t="s">
        <v>22778</v>
      </c>
      <c r="AA5" s="19" t="s">
        <v>22773</v>
      </c>
      <c r="AB5" s="19" t="s">
        <v>22765</v>
      </c>
      <c r="AC5" s="19" t="s">
        <v>22768</v>
      </c>
      <c r="AD5" s="19" t="s">
        <v>22764</v>
      </c>
      <c r="AE5" s="19" t="s">
        <v>22756</v>
      </c>
      <c r="AF5" s="19" t="s">
        <v>22674</v>
      </c>
      <c r="AG5" s="19" t="s">
        <v>22669</v>
      </c>
      <c r="AH5" s="19" t="s">
        <v>22667</v>
      </c>
      <c r="AI5" s="19" t="s">
        <v>22659</v>
      </c>
      <c r="AJ5" s="19" t="s">
        <v>22567</v>
      </c>
      <c r="AK5" s="19" t="s">
        <v>22562</v>
      </c>
      <c r="AL5" s="19" t="s">
        <v>22558</v>
      </c>
      <c r="AM5" s="19" t="s">
        <v>22554</v>
      </c>
      <c r="AN5" s="19" t="s">
        <v>22550</v>
      </c>
      <c r="AO5" s="19" t="s">
        <v>22546</v>
      </c>
      <c r="AP5" s="19" t="s">
        <v>22548</v>
      </c>
      <c r="AQ5" s="19" t="s">
        <v>22544</v>
      </c>
      <c r="AR5" s="19" t="s">
        <v>22541</v>
      </c>
      <c r="AS5" s="19" t="s">
        <v>22532</v>
      </c>
      <c r="AT5" s="19" t="s">
        <v>22529</v>
      </c>
      <c r="AU5" s="19" t="s">
        <v>22519</v>
      </c>
      <c r="AV5" s="19" t="s">
        <v>22518</v>
      </c>
      <c r="AW5" s="19" t="s">
        <v>22511</v>
      </c>
      <c r="AX5" s="19" t="s">
        <v>22506</v>
      </c>
      <c r="AY5" s="19" t="s">
        <v>22504</v>
      </c>
      <c r="AZ5" s="19" t="s">
        <v>22489</v>
      </c>
      <c r="BA5" s="20" t="s">
        <v>22487</v>
      </c>
      <c r="BB5" s="21"/>
      <c r="BC5" s="21"/>
      <c r="BD5" s="21"/>
      <c r="BE5" s="21"/>
      <c r="BF5" s="21"/>
      <c r="BG5" s="21"/>
      <c r="BH5" s="21"/>
      <c r="BI5" s="21"/>
      <c r="BJ5" s="21"/>
      <c r="BK5" s="21"/>
      <c r="BL5" s="21"/>
    </row>
    <row r="6" spans="1:64" ht="15.75" customHeight="1">
      <c r="A6" s="17">
        <v>10.199999999999999</v>
      </c>
      <c r="B6" s="11">
        <v>186</v>
      </c>
      <c r="C6" s="18" t="s">
        <v>22482</v>
      </c>
      <c r="D6" s="19" t="s">
        <v>24156</v>
      </c>
      <c r="E6" s="19" t="s">
        <v>24095</v>
      </c>
      <c r="F6" s="19" t="s">
        <v>24095</v>
      </c>
      <c r="G6" s="19" t="s">
        <v>24095</v>
      </c>
      <c r="H6" s="19" t="s">
        <v>24156</v>
      </c>
      <c r="I6" s="19" t="s">
        <v>24156</v>
      </c>
      <c r="J6" s="19" t="s">
        <v>24095</v>
      </c>
      <c r="K6" s="19" t="s">
        <v>24156</v>
      </c>
      <c r="L6" s="19" t="s">
        <v>24095</v>
      </c>
      <c r="M6" s="19" t="s">
        <v>24095</v>
      </c>
      <c r="N6" s="19" t="s">
        <v>24095</v>
      </c>
      <c r="O6" s="19" t="s">
        <v>24095</v>
      </c>
      <c r="P6" s="19" t="s">
        <v>24095</v>
      </c>
      <c r="Q6" s="19" t="s">
        <v>24095</v>
      </c>
      <c r="R6" s="19" t="s">
        <v>24095</v>
      </c>
      <c r="S6" s="19" t="s">
        <v>24095</v>
      </c>
      <c r="T6" s="19" t="s">
        <v>24095</v>
      </c>
      <c r="U6" s="19" t="s">
        <v>24095</v>
      </c>
      <c r="V6" s="19" t="s">
        <v>24095</v>
      </c>
      <c r="W6" s="19" t="s">
        <v>24095</v>
      </c>
      <c r="X6" s="19" t="s">
        <v>24156</v>
      </c>
      <c r="Y6" s="19" t="s">
        <v>24156</v>
      </c>
      <c r="Z6" s="19" t="s">
        <v>24095</v>
      </c>
      <c r="AA6" s="19" t="s">
        <v>24095</v>
      </c>
      <c r="AB6" s="19" t="s">
        <v>24095</v>
      </c>
      <c r="AC6" s="19" t="s">
        <v>24095</v>
      </c>
      <c r="AD6" s="19" t="s">
        <v>24095</v>
      </c>
      <c r="AE6" s="19" t="s">
        <v>24158</v>
      </c>
      <c r="AF6" s="19" t="s">
        <v>24095</v>
      </c>
      <c r="AG6" s="19" t="s">
        <v>24095</v>
      </c>
      <c r="AH6" s="19" t="s">
        <v>24156</v>
      </c>
      <c r="AI6" s="19" t="s">
        <v>24156</v>
      </c>
      <c r="AJ6" s="19" t="s">
        <v>24156</v>
      </c>
      <c r="AK6" s="19" t="s">
        <v>24156</v>
      </c>
      <c r="AL6" s="19" t="s">
        <v>24095</v>
      </c>
      <c r="AM6" s="19" t="s">
        <v>24156</v>
      </c>
      <c r="AN6" s="19" t="s">
        <v>24095</v>
      </c>
      <c r="AO6" s="19" t="s">
        <v>24095</v>
      </c>
      <c r="AP6" s="19" t="s">
        <v>24158</v>
      </c>
      <c r="AQ6" s="19" t="s">
        <v>24095</v>
      </c>
      <c r="AR6" s="19" t="s">
        <v>24095</v>
      </c>
      <c r="AS6" s="19" t="s">
        <v>24095</v>
      </c>
      <c r="AT6" s="19" t="s">
        <v>24095</v>
      </c>
      <c r="AU6" s="19" t="s">
        <v>24095</v>
      </c>
      <c r="AV6" s="19" t="s">
        <v>24095</v>
      </c>
      <c r="AW6" s="19" t="s">
        <v>24156</v>
      </c>
      <c r="AX6" s="19" t="s">
        <v>24156</v>
      </c>
      <c r="AY6" s="19" t="s">
        <v>24095</v>
      </c>
      <c r="AZ6" s="19" t="s">
        <v>24158</v>
      </c>
      <c r="BA6" s="20" t="s">
        <v>24095</v>
      </c>
      <c r="BB6" s="21"/>
      <c r="BC6" s="21"/>
      <c r="BD6" s="21"/>
      <c r="BE6" s="21"/>
      <c r="BF6" s="21"/>
      <c r="BG6" s="21"/>
      <c r="BH6" s="21"/>
      <c r="BI6" s="21"/>
      <c r="BJ6" s="21"/>
      <c r="BK6" s="21"/>
      <c r="BL6" s="21"/>
    </row>
    <row r="7" spans="1:64" ht="15.75" customHeight="1">
      <c r="A7" s="17" t="s">
        <v>22176</v>
      </c>
      <c r="B7" s="11"/>
      <c r="C7" s="18" t="s">
        <v>22154</v>
      </c>
      <c r="D7" s="19" t="s">
        <v>22148</v>
      </c>
      <c r="E7" s="19" t="s">
        <v>22143</v>
      </c>
      <c r="F7" s="19" t="s">
        <v>22146</v>
      </c>
      <c r="G7" s="19" t="s">
        <v>22139</v>
      </c>
      <c r="H7" s="19" t="s">
        <v>22141</v>
      </c>
      <c r="I7" s="19" t="s">
        <v>22136</v>
      </c>
      <c r="J7" s="19" t="s">
        <v>22101</v>
      </c>
      <c r="K7" s="19" t="s">
        <v>22100</v>
      </c>
      <c r="L7" s="19" t="s">
        <v>22098</v>
      </c>
      <c r="M7" s="19" t="s">
        <v>22092</v>
      </c>
      <c r="N7" s="19" t="s">
        <v>22090</v>
      </c>
      <c r="O7" s="19" t="s">
        <v>22086</v>
      </c>
      <c r="P7" s="19" t="s">
        <v>22074</v>
      </c>
      <c r="Q7" s="28" t="s">
        <v>496</v>
      </c>
      <c r="R7" s="19" t="s">
        <v>22008</v>
      </c>
      <c r="S7" s="19" t="s">
        <v>22005</v>
      </c>
      <c r="T7" s="19" t="s">
        <v>22002</v>
      </c>
      <c r="U7" s="19" t="s">
        <v>22003</v>
      </c>
      <c r="V7" s="19" t="s">
        <v>21997</v>
      </c>
      <c r="W7" s="19" t="s">
        <v>21986</v>
      </c>
      <c r="X7" s="19" t="s">
        <v>21985</v>
      </c>
      <c r="Y7" s="28" t="s">
        <v>497</v>
      </c>
      <c r="Z7" s="19" t="s">
        <v>21974</v>
      </c>
      <c r="AA7" s="19" t="s">
        <v>21971</v>
      </c>
      <c r="AB7" s="19" t="s">
        <v>21973</v>
      </c>
      <c r="AC7" s="19" t="s">
        <v>21966</v>
      </c>
      <c r="AD7" s="19" t="s">
        <v>21962</v>
      </c>
      <c r="AE7" s="19" t="s">
        <v>21953</v>
      </c>
      <c r="AF7" s="19" t="s">
        <v>21949</v>
      </c>
      <c r="AG7" s="28" t="s">
        <v>493</v>
      </c>
      <c r="AH7" s="19" t="s">
        <v>21945</v>
      </c>
      <c r="AI7" s="19" t="s">
        <v>21948</v>
      </c>
      <c r="AJ7" s="19" t="s">
        <v>21942</v>
      </c>
      <c r="AK7" s="19" t="s">
        <v>21936</v>
      </c>
      <c r="AL7" s="19" t="s">
        <v>21934</v>
      </c>
      <c r="AM7" s="19" t="s">
        <v>21928</v>
      </c>
      <c r="AN7" s="19" t="s">
        <v>21899</v>
      </c>
      <c r="AO7" s="19" t="s">
        <v>21896</v>
      </c>
      <c r="AP7" s="19" t="s">
        <v>21894</v>
      </c>
      <c r="AQ7" s="19" t="s">
        <v>21890</v>
      </c>
      <c r="AR7" s="19" t="s">
        <v>21884</v>
      </c>
      <c r="AS7" s="19" t="s">
        <v>21799</v>
      </c>
      <c r="AT7" s="19" t="s">
        <v>21797</v>
      </c>
      <c r="AU7" s="19" t="s">
        <v>21740</v>
      </c>
      <c r="AV7" s="28" t="s">
        <v>494</v>
      </c>
      <c r="AW7" s="19" t="s">
        <v>21612</v>
      </c>
      <c r="AX7" s="19" t="s">
        <v>21599</v>
      </c>
      <c r="AY7" s="19" t="s">
        <v>21601</v>
      </c>
      <c r="AZ7" s="28" t="s">
        <v>495</v>
      </c>
      <c r="BA7" s="20" t="s">
        <v>21593</v>
      </c>
      <c r="BB7" s="21"/>
      <c r="BC7" s="21"/>
      <c r="BD7" s="21"/>
      <c r="BE7" s="21"/>
      <c r="BF7" s="21"/>
      <c r="BG7" s="21"/>
      <c r="BH7" s="21"/>
      <c r="BI7" s="21"/>
      <c r="BJ7" s="21"/>
      <c r="BK7" s="21"/>
      <c r="BL7" s="21"/>
    </row>
    <row r="8" spans="1:64" ht="15.75" customHeight="1">
      <c r="A8" s="17"/>
      <c r="B8" s="11"/>
      <c r="C8" s="18"/>
      <c r="D8" s="19" t="s">
        <v>21585</v>
      </c>
      <c r="E8" s="19" t="s">
        <v>21586</v>
      </c>
      <c r="F8" s="19" t="s">
        <v>21588</v>
      </c>
      <c r="G8" s="19" t="s">
        <v>21493</v>
      </c>
      <c r="H8" s="19" t="s">
        <v>21491</v>
      </c>
      <c r="I8" s="19" t="s">
        <v>21434</v>
      </c>
      <c r="J8" s="19" t="s">
        <v>21357</v>
      </c>
      <c r="K8" s="19" t="s">
        <v>21354</v>
      </c>
      <c r="L8" s="19" t="s">
        <v>21351</v>
      </c>
      <c r="M8" s="19" t="s">
        <v>21308</v>
      </c>
      <c r="N8" s="19" t="s">
        <v>21303</v>
      </c>
      <c r="O8" s="19" t="s">
        <v>21268</v>
      </c>
      <c r="P8" s="19" t="s">
        <v>21260</v>
      </c>
      <c r="Q8" s="19" t="s">
        <v>21258</v>
      </c>
      <c r="R8" s="19" t="s">
        <v>21249</v>
      </c>
      <c r="S8" s="19" t="s">
        <v>21247</v>
      </c>
      <c r="T8" s="19" t="s">
        <v>21243</v>
      </c>
      <c r="U8" s="19" t="s">
        <v>21244</v>
      </c>
      <c r="V8" s="19" t="s">
        <v>21245</v>
      </c>
      <c r="W8" s="19" t="s">
        <v>21237</v>
      </c>
      <c r="X8" s="19" t="s">
        <v>21240</v>
      </c>
      <c r="Y8" s="19" t="s">
        <v>21233</v>
      </c>
      <c r="Z8" s="19" t="s">
        <v>21146</v>
      </c>
      <c r="AA8" s="19" t="s">
        <v>21134</v>
      </c>
      <c r="AB8" s="19" t="s">
        <v>21135</v>
      </c>
      <c r="AC8" s="19" t="s">
        <v>21138</v>
      </c>
      <c r="AD8" s="19" t="s">
        <v>21039</v>
      </c>
      <c r="AE8" s="19" t="s">
        <v>21035</v>
      </c>
      <c r="AF8" s="19" t="s">
        <v>21033</v>
      </c>
      <c r="AG8" s="19" t="s">
        <v>21027</v>
      </c>
      <c r="AH8" s="19" t="s">
        <v>21030</v>
      </c>
      <c r="AI8" s="19" t="s">
        <v>21031</v>
      </c>
      <c r="AJ8" s="19" t="s">
        <v>21025</v>
      </c>
      <c r="AK8" s="19" t="s">
        <v>21026</v>
      </c>
      <c r="AL8" s="19" t="s">
        <v>21022</v>
      </c>
      <c r="AM8" s="19" t="s">
        <v>21023</v>
      </c>
      <c r="AN8" s="19" t="s">
        <v>21020</v>
      </c>
      <c r="AO8" s="19" t="s">
        <v>21011</v>
      </c>
      <c r="AP8" s="19" t="s">
        <v>22548</v>
      </c>
      <c r="AQ8" s="19" t="s">
        <v>21013</v>
      </c>
      <c r="AR8" s="19" t="s">
        <v>21010</v>
      </c>
      <c r="AS8" s="19" t="s">
        <v>20999</v>
      </c>
      <c r="AT8" s="19" t="s">
        <v>20939</v>
      </c>
      <c r="AU8" s="19" t="s">
        <v>20934</v>
      </c>
      <c r="AV8" s="19" t="s">
        <v>20925</v>
      </c>
      <c r="AW8" s="19" t="s">
        <v>20917</v>
      </c>
      <c r="AX8" s="19" t="s">
        <v>20919</v>
      </c>
      <c r="AY8" s="19" t="s">
        <v>20910</v>
      </c>
      <c r="AZ8" s="19" t="s">
        <v>20905</v>
      </c>
      <c r="BA8" s="20" t="s">
        <v>20907</v>
      </c>
      <c r="BB8" s="21"/>
      <c r="BC8" s="21"/>
      <c r="BD8" s="21"/>
      <c r="BE8" s="21"/>
      <c r="BF8" s="21"/>
      <c r="BG8" s="21"/>
      <c r="BH8" s="21"/>
      <c r="BI8" s="21"/>
      <c r="BJ8" s="21"/>
      <c r="BK8" s="21"/>
      <c r="BL8" s="21"/>
    </row>
    <row r="9" spans="1:64" ht="15.75" customHeight="1">
      <c r="A9" s="17">
        <v>10.199999999999999</v>
      </c>
      <c r="B9" s="11">
        <v>187</v>
      </c>
      <c r="C9" s="18" t="s">
        <v>20902</v>
      </c>
      <c r="D9" s="19">
        <v>75</v>
      </c>
      <c r="E9" s="19">
        <v>75</v>
      </c>
      <c r="F9" s="19">
        <v>100</v>
      </c>
      <c r="G9" s="19">
        <v>50</v>
      </c>
      <c r="H9" s="19">
        <v>75</v>
      </c>
      <c r="I9" s="19">
        <v>100</v>
      </c>
      <c r="J9" s="19">
        <v>100</v>
      </c>
      <c r="K9" s="19">
        <v>50</v>
      </c>
      <c r="L9" s="19">
        <v>100</v>
      </c>
      <c r="M9" s="19">
        <v>75</v>
      </c>
      <c r="N9" s="19">
        <v>100</v>
      </c>
      <c r="O9" s="19">
        <v>100</v>
      </c>
      <c r="P9" s="19">
        <v>100</v>
      </c>
      <c r="Q9" s="19">
        <v>100</v>
      </c>
      <c r="R9" s="19">
        <v>75</v>
      </c>
      <c r="S9" s="19">
        <v>75</v>
      </c>
      <c r="T9" s="19">
        <v>100</v>
      </c>
      <c r="U9" s="19">
        <v>75</v>
      </c>
      <c r="V9" s="19">
        <v>75</v>
      </c>
      <c r="W9" s="19">
        <v>50</v>
      </c>
      <c r="X9" s="19">
        <v>100</v>
      </c>
      <c r="Y9" s="19">
        <v>100</v>
      </c>
      <c r="Z9" s="19">
        <v>100</v>
      </c>
      <c r="AA9" s="19">
        <v>75</v>
      </c>
      <c r="AB9" s="19">
        <v>75</v>
      </c>
      <c r="AC9" s="19">
        <v>100</v>
      </c>
      <c r="AD9" s="19">
        <v>50</v>
      </c>
      <c r="AE9" s="19">
        <v>50</v>
      </c>
      <c r="AF9" s="19">
        <v>75</v>
      </c>
      <c r="AG9" s="19">
        <v>75</v>
      </c>
      <c r="AH9" s="19">
        <v>100</v>
      </c>
      <c r="AI9" s="19">
        <v>100</v>
      </c>
      <c r="AJ9" s="19">
        <v>100</v>
      </c>
      <c r="AK9" s="19">
        <v>100</v>
      </c>
      <c r="AL9" s="19">
        <v>50</v>
      </c>
      <c r="AM9" s="19">
        <v>100</v>
      </c>
      <c r="AN9" s="19">
        <v>100</v>
      </c>
      <c r="AO9" s="19">
        <v>100</v>
      </c>
      <c r="AP9" s="19">
        <v>25</v>
      </c>
      <c r="AQ9" s="19">
        <v>100</v>
      </c>
      <c r="AR9" s="19">
        <v>100</v>
      </c>
      <c r="AS9" s="19">
        <v>75</v>
      </c>
      <c r="AT9" s="19">
        <v>100</v>
      </c>
      <c r="AU9" s="19">
        <v>75</v>
      </c>
      <c r="AV9" s="19">
        <v>100</v>
      </c>
      <c r="AW9" s="19">
        <v>50</v>
      </c>
      <c r="AX9" s="19">
        <v>75</v>
      </c>
      <c r="AY9" s="19">
        <v>100</v>
      </c>
      <c r="AZ9" s="19">
        <v>50</v>
      </c>
      <c r="BA9" s="20">
        <v>75</v>
      </c>
      <c r="BB9" s="21"/>
      <c r="BC9" s="21"/>
      <c r="BD9" s="21"/>
      <c r="BE9" s="21"/>
      <c r="BF9" s="21"/>
      <c r="BG9" s="21"/>
      <c r="BH9" s="21"/>
      <c r="BI9" s="21"/>
      <c r="BJ9" s="21"/>
      <c r="BK9" s="21"/>
      <c r="BL9" s="21"/>
    </row>
    <row r="10" spans="1:64" ht="15.75" customHeight="1">
      <c r="A10" s="17" t="s">
        <v>22176</v>
      </c>
      <c r="B10" s="11"/>
      <c r="C10" s="18" t="s">
        <v>20895</v>
      </c>
      <c r="D10" s="19" t="s">
        <v>20884</v>
      </c>
      <c r="E10" s="19" t="s">
        <v>20881</v>
      </c>
      <c r="F10" s="19" t="s">
        <v>20878</v>
      </c>
      <c r="G10" s="19" t="s">
        <v>20870</v>
      </c>
      <c r="H10" s="19" t="s">
        <v>20865</v>
      </c>
      <c r="I10" s="19" t="s">
        <v>20867</v>
      </c>
      <c r="J10" s="19" t="s">
        <v>20861</v>
      </c>
      <c r="K10" s="19" t="s">
        <v>20858</v>
      </c>
      <c r="L10" s="19" t="s">
        <v>20852</v>
      </c>
      <c r="M10" s="19" t="s">
        <v>20848</v>
      </c>
      <c r="N10" s="19" t="s">
        <v>20842</v>
      </c>
      <c r="O10" s="19" t="s">
        <v>20813</v>
      </c>
      <c r="P10" s="19" t="s">
        <v>20745</v>
      </c>
      <c r="Q10" s="28" t="s">
        <v>492</v>
      </c>
      <c r="R10" s="28" t="s">
        <v>491</v>
      </c>
      <c r="S10" s="19" t="s">
        <v>20654</v>
      </c>
      <c r="T10" s="19" t="s">
        <v>20651</v>
      </c>
      <c r="U10" s="19" t="s">
        <v>20648</v>
      </c>
      <c r="V10" s="19" t="s">
        <v>20546</v>
      </c>
      <c r="W10" s="28" t="s">
        <v>484</v>
      </c>
      <c r="X10" s="19" t="s">
        <v>20436</v>
      </c>
      <c r="Y10" s="19" t="s">
        <v>20430</v>
      </c>
      <c r="Z10" s="19" t="s">
        <v>20422</v>
      </c>
      <c r="AA10" s="19" t="s">
        <v>20417</v>
      </c>
      <c r="AB10" s="19" t="s">
        <v>20325</v>
      </c>
      <c r="AC10" s="19" t="s">
        <v>20318</v>
      </c>
      <c r="AD10" s="19" t="s">
        <v>20312</v>
      </c>
      <c r="AE10" s="28" t="s">
        <v>490</v>
      </c>
      <c r="AF10" s="19" t="s">
        <v>20301</v>
      </c>
      <c r="AG10" s="28" t="s">
        <v>489</v>
      </c>
      <c r="AH10" s="19" t="s">
        <v>20296</v>
      </c>
      <c r="AI10" s="19" t="s">
        <v>20288</v>
      </c>
      <c r="AJ10" s="19" t="s">
        <v>20283</v>
      </c>
      <c r="AK10" s="19" t="s">
        <v>20256</v>
      </c>
      <c r="AL10" s="19" t="s">
        <v>20248</v>
      </c>
      <c r="AM10" s="19" t="s">
        <v>20244</v>
      </c>
      <c r="AN10" s="28" t="s">
        <v>488</v>
      </c>
      <c r="AO10" s="19" t="s">
        <v>20213</v>
      </c>
      <c r="AP10" s="19" t="s">
        <v>20205</v>
      </c>
      <c r="AQ10" s="19" t="s">
        <v>20200</v>
      </c>
      <c r="AR10" s="19" t="s">
        <v>20192</v>
      </c>
      <c r="AS10" s="28" t="s">
        <v>487</v>
      </c>
      <c r="AT10" s="28" t="s">
        <v>20168</v>
      </c>
      <c r="AU10" s="28" t="s">
        <v>486</v>
      </c>
      <c r="AV10" s="19" t="s">
        <v>20157</v>
      </c>
      <c r="AW10" s="19" t="s">
        <v>20146</v>
      </c>
      <c r="AX10" s="19" t="s">
        <v>20143</v>
      </c>
      <c r="AY10" s="19" t="s">
        <v>20140</v>
      </c>
      <c r="AZ10" s="28" t="s">
        <v>485</v>
      </c>
      <c r="BA10" s="29" t="s">
        <v>483</v>
      </c>
      <c r="BB10" s="21"/>
      <c r="BC10" s="21"/>
      <c r="BD10" s="21"/>
      <c r="BE10" s="21"/>
      <c r="BF10" s="21"/>
      <c r="BG10" s="21"/>
      <c r="BH10" s="21"/>
      <c r="BI10" s="21"/>
      <c r="BJ10" s="21"/>
      <c r="BK10" s="21"/>
      <c r="BL10" s="21"/>
    </row>
    <row r="11" spans="1:64" ht="15.75" customHeight="1">
      <c r="A11" s="17"/>
      <c r="B11" s="11"/>
      <c r="C11" s="18"/>
      <c r="D11" s="19" t="s">
        <v>20116</v>
      </c>
      <c r="E11" s="19" t="s">
        <v>20109</v>
      </c>
      <c r="F11" s="19" t="s">
        <v>20106</v>
      </c>
      <c r="G11" s="19" t="s">
        <v>20057</v>
      </c>
      <c r="H11" s="19" t="s">
        <v>20053</v>
      </c>
      <c r="I11" s="19" t="s">
        <v>20048</v>
      </c>
      <c r="J11" s="19" t="s">
        <v>20045</v>
      </c>
      <c r="K11" s="19" t="s">
        <v>20029</v>
      </c>
      <c r="L11" s="19" t="s">
        <v>20031</v>
      </c>
      <c r="M11" s="19" t="s">
        <v>20026</v>
      </c>
      <c r="N11" s="19" t="s">
        <v>20014</v>
      </c>
      <c r="O11" s="19" t="s">
        <v>19955</v>
      </c>
      <c r="P11" s="19" t="s">
        <v>19902</v>
      </c>
      <c r="Q11" s="19" t="s">
        <v>19897</v>
      </c>
      <c r="R11" s="19" t="s">
        <v>19892</v>
      </c>
      <c r="S11" s="19" t="s">
        <v>19885</v>
      </c>
      <c r="T11" s="19" t="s">
        <v>19879</v>
      </c>
      <c r="U11" s="19" t="s">
        <v>19881</v>
      </c>
      <c r="V11" s="19" t="s">
        <v>19878</v>
      </c>
      <c r="W11" s="19" t="s">
        <v>19796</v>
      </c>
      <c r="X11" s="19" t="s">
        <v>19798</v>
      </c>
      <c r="Y11" s="19" t="s">
        <v>19791</v>
      </c>
      <c r="Z11" s="19" t="s">
        <v>19789</v>
      </c>
      <c r="AA11" s="19" t="s">
        <v>19787</v>
      </c>
      <c r="AB11" s="19" t="s">
        <v>19785</v>
      </c>
      <c r="AC11" s="19" t="s">
        <v>19784</v>
      </c>
      <c r="AD11" s="19" t="s">
        <v>19781</v>
      </c>
      <c r="AE11" s="19" t="s">
        <v>19777</v>
      </c>
      <c r="AF11" s="19" t="s">
        <v>19780</v>
      </c>
      <c r="AG11" s="28" t="s">
        <v>19775</v>
      </c>
      <c r="AH11" s="19" t="s">
        <v>19746</v>
      </c>
      <c r="AI11" s="19" t="s">
        <v>19742</v>
      </c>
      <c r="AJ11" s="19" t="s">
        <v>19739</v>
      </c>
      <c r="AK11" s="19" t="s">
        <v>19735</v>
      </c>
      <c r="AL11" s="19" t="s">
        <v>19729</v>
      </c>
      <c r="AM11" s="19" t="s">
        <v>19719</v>
      </c>
      <c r="AN11" s="19" t="s">
        <v>19716</v>
      </c>
      <c r="AO11" s="19" t="s">
        <v>19714</v>
      </c>
      <c r="AP11" s="19" t="s">
        <v>19709</v>
      </c>
      <c r="AQ11" s="19" t="s">
        <v>19711</v>
      </c>
      <c r="AR11" s="19" t="s">
        <v>19691</v>
      </c>
      <c r="AS11" s="19" t="s">
        <v>19686</v>
      </c>
      <c r="AT11" s="28" t="s">
        <v>19680</v>
      </c>
      <c r="AU11" s="19" t="s">
        <v>19628</v>
      </c>
      <c r="AV11" s="19" t="s">
        <v>19612</v>
      </c>
      <c r="AW11" s="19" t="s">
        <v>19607</v>
      </c>
      <c r="AX11" s="19" t="s">
        <v>19604</v>
      </c>
      <c r="AY11" s="19" t="s">
        <v>19568</v>
      </c>
      <c r="AZ11" s="19" t="s">
        <v>19503</v>
      </c>
      <c r="BA11" s="20" t="s">
        <v>19496</v>
      </c>
      <c r="BB11" s="21"/>
      <c r="BC11" s="21"/>
      <c r="BD11" s="21"/>
      <c r="BE11" s="21"/>
      <c r="BF11" s="21"/>
      <c r="BG11" s="21"/>
      <c r="BH11" s="21"/>
      <c r="BI11" s="21"/>
      <c r="BJ11" s="21"/>
      <c r="BK11" s="21"/>
      <c r="BL11" s="21"/>
    </row>
    <row r="12" spans="1:64" ht="15.75" customHeight="1">
      <c r="A12" s="17">
        <v>10.199999999999999</v>
      </c>
      <c r="B12" s="11">
        <v>188</v>
      </c>
      <c r="C12" s="18" t="s">
        <v>19493</v>
      </c>
      <c r="D12" s="19">
        <v>50</v>
      </c>
      <c r="E12" s="19">
        <v>75</v>
      </c>
      <c r="F12" s="19">
        <v>100</v>
      </c>
      <c r="G12" s="19">
        <v>100</v>
      </c>
      <c r="H12" s="19">
        <v>100</v>
      </c>
      <c r="I12" s="19">
        <v>100</v>
      </c>
      <c r="J12" s="19">
        <v>75</v>
      </c>
      <c r="K12" s="19">
        <v>0</v>
      </c>
      <c r="L12" s="19">
        <v>100</v>
      </c>
      <c r="M12" s="19">
        <v>100</v>
      </c>
      <c r="N12" s="19">
        <v>75</v>
      </c>
      <c r="O12" s="19">
        <v>100</v>
      </c>
      <c r="P12" s="19">
        <v>100</v>
      </c>
      <c r="Q12" s="19">
        <v>75</v>
      </c>
      <c r="R12" s="19">
        <v>100</v>
      </c>
      <c r="S12" s="19">
        <v>50</v>
      </c>
      <c r="T12" s="19">
        <v>100</v>
      </c>
      <c r="U12" s="19">
        <v>75</v>
      </c>
      <c r="V12" s="19">
        <v>75</v>
      </c>
      <c r="W12" s="19">
        <v>100</v>
      </c>
      <c r="X12" s="19">
        <v>50</v>
      </c>
      <c r="Y12" s="19">
        <v>100</v>
      </c>
      <c r="Z12" s="19">
        <v>50</v>
      </c>
      <c r="AA12" s="19">
        <v>50</v>
      </c>
      <c r="AB12" s="19">
        <v>75</v>
      </c>
      <c r="AC12" s="19">
        <v>100</v>
      </c>
      <c r="AD12" s="19">
        <v>25</v>
      </c>
      <c r="AE12" s="19">
        <v>50</v>
      </c>
      <c r="AF12" s="19">
        <v>50</v>
      </c>
      <c r="AG12" s="19">
        <v>75</v>
      </c>
      <c r="AH12" s="19">
        <v>75</v>
      </c>
      <c r="AI12" s="19">
        <v>75</v>
      </c>
      <c r="AJ12" s="19">
        <v>50</v>
      </c>
      <c r="AK12" s="19">
        <v>100</v>
      </c>
      <c r="AL12" s="19">
        <v>100</v>
      </c>
      <c r="AM12" s="19">
        <v>50</v>
      </c>
      <c r="AN12" s="19">
        <v>100</v>
      </c>
      <c r="AO12" s="19">
        <v>75</v>
      </c>
      <c r="AP12" s="19">
        <v>75</v>
      </c>
      <c r="AQ12" s="19">
        <v>75</v>
      </c>
      <c r="AR12" s="19">
        <v>100</v>
      </c>
      <c r="AS12" s="19">
        <v>100</v>
      </c>
      <c r="AT12" s="19">
        <v>75</v>
      </c>
      <c r="AU12" s="19">
        <v>100</v>
      </c>
      <c r="AV12" s="19">
        <v>75</v>
      </c>
      <c r="AW12" s="19">
        <v>100</v>
      </c>
      <c r="AX12" s="19">
        <v>75</v>
      </c>
      <c r="AY12" s="19">
        <v>100</v>
      </c>
      <c r="AZ12" s="19">
        <v>100</v>
      </c>
      <c r="BA12" s="20">
        <v>50</v>
      </c>
      <c r="BB12" s="21"/>
      <c r="BC12" s="21"/>
      <c r="BD12" s="21"/>
      <c r="BE12" s="21"/>
      <c r="BF12" s="21"/>
      <c r="BG12" s="21"/>
      <c r="BH12" s="21"/>
      <c r="BI12" s="21"/>
      <c r="BJ12" s="21"/>
      <c r="BK12" s="21"/>
      <c r="BL12" s="21"/>
    </row>
    <row r="13" spans="1:64" ht="15.75" customHeight="1">
      <c r="A13" s="17" t="s">
        <v>22176</v>
      </c>
      <c r="B13" s="11"/>
      <c r="C13" s="18" t="s">
        <v>19395</v>
      </c>
      <c r="D13" s="19" t="s">
        <v>19387</v>
      </c>
      <c r="E13" s="19" t="s">
        <v>19376</v>
      </c>
      <c r="F13" s="19" t="s">
        <v>19379</v>
      </c>
      <c r="G13" s="19" t="s">
        <v>19370</v>
      </c>
      <c r="H13" s="28" t="s">
        <v>481</v>
      </c>
      <c r="I13" s="19" t="s">
        <v>19367</v>
      </c>
      <c r="J13" s="19" t="s">
        <v>19359</v>
      </c>
      <c r="K13" s="19" t="s">
        <v>19353</v>
      </c>
      <c r="L13" s="28" t="s">
        <v>482</v>
      </c>
      <c r="M13" s="19" t="s">
        <v>19350</v>
      </c>
      <c r="N13" s="19" t="s">
        <v>19348</v>
      </c>
      <c r="O13" s="19" t="s">
        <v>19345</v>
      </c>
      <c r="P13" s="19" t="s">
        <v>19342</v>
      </c>
      <c r="Q13" s="28" t="s">
        <v>480</v>
      </c>
      <c r="R13" s="19" t="s">
        <v>19330</v>
      </c>
      <c r="S13" s="19" t="s">
        <v>19326</v>
      </c>
      <c r="T13" s="19" t="s">
        <v>19319</v>
      </c>
      <c r="U13" s="19" t="s">
        <v>19314</v>
      </c>
      <c r="V13" s="28" t="s">
        <v>479</v>
      </c>
      <c r="W13" s="19" t="s">
        <v>19306</v>
      </c>
      <c r="X13" s="19" t="s">
        <v>19303</v>
      </c>
      <c r="Y13" s="19" t="s">
        <v>19300</v>
      </c>
      <c r="Z13" s="19" t="s">
        <v>19297</v>
      </c>
      <c r="AA13" s="19" t="s">
        <v>19293</v>
      </c>
      <c r="AB13" s="19" t="s">
        <v>19290</v>
      </c>
      <c r="AC13" s="19" t="s">
        <v>19185</v>
      </c>
      <c r="AD13" s="19" t="s">
        <v>19184</v>
      </c>
      <c r="AE13" s="19" t="s">
        <v>19178</v>
      </c>
      <c r="AF13" s="19" t="s">
        <v>19171</v>
      </c>
      <c r="AG13" s="28" t="s">
        <v>477</v>
      </c>
      <c r="AH13" s="19" t="s">
        <v>19165</v>
      </c>
      <c r="AI13" s="19" t="s">
        <v>19166</v>
      </c>
      <c r="AJ13" s="28" t="s">
        <v>478</v>
      </c>
      <c r="AK13" s="19" t="s">
        <v>19158</v>
      </c>
      <c r="AL13" s="28" t="s">
        <v>475</v>
      </c>
      <c r="AM13" s="19" t="s">
        <v>19147</v>
      </c>
      <c r="AN13" s="19" t="s">
        <v>19146</v>
      </c>
      <c r="AO13" s="19" t="s">
        <v>19136</v>
      </c>
      <c r="AP13" s="19" t="s">
        <v>19131</v>
      </c>
      <c r="AQ13" s="19" t="s">
        <v>19080</v>
      </c>
      <c r="AR13" s="19" t="s">
        <v>19077</v>
      </c>
      <c r="AS13" s="19" t="s">
        <v>19071</v>
      </c>
      <c r="AT13" s="19" t="s">
        <v>19067</v>
      </c>
      <c r="AU13" s="19" t="s">
        <v>19065</v>
      </c>
      <c r="AV13" s="19" t="s">
        <v>19064</v>
      </c>
      <c r="AW13" s="19" t="s">
        <v>19058</v>
      </c>
      <c r="AX13" s="19" t="s">
        <v>19053</v>
      </c>
      <c r="AY13" s="28" t="s">
        <v>476</v>
      </c>
      <c r="AZ13" s="28" t="s">
        <v>473</v>
      </c>
      <c r="BA13" s="29" t="s">
        <v>474</v>
      </c>
      <c r="BB13" s="21"/>
      <c r="BC13" s="21"/>
      <c r="BD13" s="21"/>
      <c r="BE13" s="21"/>
      <c r="BF13" s="21"/>
      <c r="BG13" s="21"/>
      <c r="BH13" s="21"/>
      <c r="BI13" s="21"/>
      <c r="BJ13" s="21"/>
      <c r="BK13" s="21"/>
      <c r="BL13" s="21"/>
    </row>
    <row r="14" spans="1:64" ht="15.75" customHeight="1">
      <c r="A14" s="17"/>
      <c r="B14" s="11"/>
      <c r="C14" s="18"/>
      <c r="D14" s="19" t="s">
        <v>19029</v>
      </c>
      <c r="E14" s="19" t="s">
        <v>19025</v>
      </c>
      <c r="F14" s="19" t="s">
        <v>19020</v>
      </c>
      <c r="G14" s="19" t="s">
        <v>18837</v>
      </c>
      <c r="H14" s="19" t="s">
        <v>18831</v>
      </c>
      <c r="I14" s="19" t="s">
        <v>18826</v>
      </c>
      <c r="J14" s="19" t="s">
        <v>18829</v>
      </c>
      <c r="K14" s="19" t="s">
        <v>18821</v>
      </c>
      <c r="L14" s="19" t="s">
        <v>18818</v>
      </c>
      <c r="M14" s="19" t="s">
        <v>18811</v>
      </c>
      <c r="N14" s="19" t="s">
        <v>18809</v>
      </c>
      <c r="O14" s="19" t="s">
        <v>18796</v>
      </c>
      <c r="P14" s="19" t="s">
        <v>18793</v>
      </c>
      <c r="Q14" s="19" t="s">
        <v>18791</v>
      </c>
      <c r="R14" s="19" t="s">
        <v>18788</v>
      </c>
      <c r="S14" s="19" t="s">
        <v>18786</v>
      </c>
      <c r="T14" s="19" t="s">
        <v>18782</v>
      </c>
      <c r="U14" s="19" t="s">
        <v>19881</v>
      </c>
      <c r="V14" s="19" t="s">
        <v>18777</v>
      </c>
      <c r="W14" s="19" t="s">
        <v>18771</v>
      </c>
      <c r="X14" s="19" t="s">
        <v>18762</v>
      </c>
      <c r="Y14" s="19" t="s">
        <v>18756</v>
      </c>
      <c r="Z14" s="19" t="s">
        <v>18722</v>
      </c>
      <c r="AA14" s="19" t="s">
        <v>18720</v>
      </c>
      <c r="AB14" s="19" t="s">
        <v>18661</v>
      </c>
      <c r="AC14" s="19" t="s">
        <v>19784</v>
      </c>
      <c r="AD14" s="19" t="s">
        <v>18659</v>
      </c>
      <c r="AE14" s="19" t="s">
        <v>18635</v>
      </c>
      <c r="AF14" s="19" t="s">
        <v>18634</v>
      </c>
      <c r="AG14" s="19" t="s">
        <v>18619</v>
      </c>
      <c r="AH14" s="19" t="s">
        <v>19746</v>
      </c>
      <c r="AI14" s="19" t="s">
        <v>18618</v>
      </c>
      <c r="AJ14" s="19" t="s">
        <v>18613</v>
      </c>
      <c r="AK14" s="19" t="s">
        <v>18607</v>
      </c>
      <c r="AL14" s="19" t="s">
        <v>18606</v>
      </c>
      <c r="AM14" s="19" t="s">
        <v>18604</v>
      </c>
      <c r="AN14" s="19" t="s">
        <v>19716</v>
      </c>
      <c r="AO14" s="19" t="s">
        <v>18595</v>
      </c>
      <c r="AP14" s="19" t="s">
        <v>19709</v>
      </c>
      <c r="AQ14" s="19" t="s">
        <v>18587</v>
      </c>
      <c r="AR14" s="19" t="s">
        <v>18582</v>
      </c>
      <c r="AS14" s="19" t="s">
        <v>18585</v>
      </c>
      <c r="AT14" s="19" t="s">
        <v>18578</v>
      </c>
      <c r="AU14" s="19" t="s">
        <v>18547</v>
      </c>
      <c r="AV14" s="19" t="s">
        <v>18544</v>
      </c>
      <c r="AW14" s="19" t="s">
        <v>18538</v>
      </c>
      <c r="AX14" s="19" t="s">
        <v>18533</v>
      </c>
      <c r="AY14" s="19" t="s">
        <v>18535</v>
      </c>
      <c r="AZ14" s="19" t="s">
        <v>18530</v>
      </c>
      <c r="BA14" s="20" t="s">
        <v>18526</v>
      </c>
      <c r="BB14" s="21"/>
      <c r="BC14" s="21"/>
      <c r="BD14" s="21"/>
      <c r="BE14" s="21"/>
      <c r="BF14" s="21"/>
      <c r="BG14" s="21"/>
      <c r="BH14" s="21"/>
      <c r="BI14" s="21"/>
      <c r="BJ14" s="21"/>
      <c r="BK14" s="21"/>
      <c r="BL14" s="21"/>
    </row>
    <row r="15" spans="1:64" ht="15.75" customHeight="1">
      <c r="A15" s="17">
        <v>10.199999999999999</v>
      </c>
      <c r="B15" s="11">
        <v>189</v>
      </c>
      <c r="C15" s="18" t="s">
        <v>18514</v>
      </c>
      <c r="D15" s="19">
        <v>100</v>
      </c>
      <c r="E15" s="19">
        <v>100</v>
      </c>
      <c r="F15" s="19">
        <v>100</v>
      </c>
      <c r="G15" s="19">
        <v>100</v>
      </c>
      <c r="H15" s="19">
        <v>100</v>
      </c>
      <c r="I15" s="19">
        <v>100</v>
      </c>
      <c r="J15" s="19">
        <v>100</v>
      </c>
      <c r="K15" s="19">
        <v>100</v>
      </c>
      <c r="L15" s="19">
        <v>100</v>
      </c>
      <c r="M15" s="19">
        <v>100</v>
      </c>
      <c r="N15" s="19">
        <v>100</v>
      </c>
      <c r="O15" s="19">
        <v>100</v>
      </c>
      <c r="P15" s="19">
        <v>100</v>
      </c>
      <c r="Q15" s="19">
        <v>100</v>
      </c>
      <c r="R15" s="19">
        <v>75</v>
      </c>
      <c r="S15" s="19">
        <v>100</v>
      </c>
      <c r="T15" s="19">
        <v>100</v>
      </c>
      <c r="U15" s="19">
        <v>50</v>
      </c>
      <c r="V15" s="19">
        <v>100</v>
      </c>
      <c r="W15" s="19">
        <v>100</v>
      </c>
      <c r="X15" s="19">
        <v>100</v>
      </c>
      <c r="Y15" s="19">
        <v>100</v>
      </c>
      <c r="Z15" s="19">
        <v>100</v>
      </c>
      <c r="AA15" s="19">
        <v>50</v>
      </c>
      <c r="AB15" s="19">
        <v>100</v>
      </c>
      <c r="AC15" s="19">
        <v>100</v>
      </c>
      <c r="AD15" s="19">
        <v>100</v>
      </c>
      <c r="AE15" s="19">
        <v>100</v>
      </c>
      <c r="AF15" s="19">
        <v>100</v>
      </c>
      <c r="AG15" s="19">
        <v>100</v>
      </c>
      <c r="AH15" s="19">
        <v>100</v>
      </c>
      <c r="AI15" s="19">
        <v>100</v>
      </c>
      <c r="AJ15" s="19">
        <v>100</v>
      </c>
      <c r="AK15" s="19">
        <v>100</v>
      </c>
      <c r="AL15" s="19">
        <v>50</v>
      </c>
      <c r="AM15" s="19">
        <v>100</v>
      </c>
      <c r="AN15" s="19">
        <v>100</v>
      </c>
      <c r="AO15" s="19">
        <v>100</v>
      </c>
      <c r="AP15" s="19">
        <v>100</v>
      </c>
      <c r="AQ15" s="19">
        <v>100</v>
      </c>
      <c r="AR15" s="19">
        <v>100</v>
      </c>
      <c r="AS15" s="19">
        <v>100</v>
      </c>
      <c r="AT15" s="19">
        <v>100</v>
      </c>
      <c r="AU15" s="19">
        <v>100</v>
      </c>
      <c r="AV15" s="19">
        <v>100</v>
      </c>
      <c r="AW15" s="19">
        <v>100</v>
      </c>
      <c r="AX15" s="19">
        <v>50</v>
      </c>
      <c r="AY15" s="19">
        <v>100</v>
      </c>
      <c r="AZ15" s="19">
        <v>100</v>
      </c>
      <c r="BA15" s="20">
        <v>100</v>
      </c>
      <c r="BB15" s="21"/>
      <c r="BC15" s="21"/>
      <c r="BD15" s="21"/>
      <c r="BE15" s="21"/>
      <c r="BF15" s="21"/>
      <c r="BG15" s="21"/>
      <c r="BH15" s="21"/>
      <c r="BI15" s="21"/>
      <c r="BJ15" s="21"/>
      <c r="BK15" s="21"/>
      <c r="BL15" s="21"/>
    </row>
    <row r="16" spans="1:64" ht="15.75" customHeight="1">
      <c r="A16" s="17" t="s">
        <v>22176</v>
      </c>
      <c r="B16" s="11"/>
      <c r="C16" s="18" t="s">
        <v>18493</v>
      </c>
      <c r="D16" s="19" t="s">
        <v>18492</v>
      </c>
      <c r="E16" s="28" t="s">
        <v>470</v>
      </c>
      <c r="F16" s="28" t="s">
        <v>471</v>
      </c>
      <c r="G16" s="19" t="s">
        <v>18405</v>
      </c>
      <c r="H16" s="19" t="s">
        <v>18408</v>
      </c>
      <c r="I16" s="19" t="s">
        <v>18403</v>
      </c>
      <c r="J16" s="28" t="s">
        <v>472</v>
      </c>
      <c r="K16" s="19" t="s">
        <v>18340</v>
      </c>
      <c r="L16" s="19" t="s">
        <v>18339</v>
      </c>
      <c r="M16" s="19" t="s">
        <v>18314</v>
      </c>
      <c r="N16" s="19" t="s">
        <v>18309</v>
      </c>
      <c r="O16" s="19" t="s">
        <v>18303</v>
      </c>
      <c r="P16" s="19" t="s">
        <v>18302</v>
      </c>
      <c r="Q16" s="28" t="s">
        <v>469</v>
      </c>
      <c r="R16" s="28" t="s">
        <v>467</v>
      </c>
      <c r="S16" s="19" t="s">
        <v>18284</v>
      </c>
      <c r="T16" s="19" t="s">
        <v>18277</v>
      </c>
      <c r="U16" s="19" t="s">
        <v>18271</v>
      </c>
      <c r="V16" s="19" t="s">
        <v>18270</v>
      </c>
      <c r="W16" s="28" t="s">
        <v>468</v>
      </c>
      <c r="X16" s="19" t="s">
        <v>18213</v>
      </c>
      <c r="Y16" s="19" t="s">
        <v>18209</v>
      </c>
      <c r="Z16" s="19" t="s">
        <v>18206</v>
      </c>
      <c r="AA16" s="19" t="s">
        <v>18202</v>
      </c>
      <c r="AB16" s="19" t="s">
        <v>18196</v>
      </c>
      <c r="AC16" s="19" t="s">
        <v>18183</v>
      </c>
      <c r="AD16" s="19" t="s">
        <v>18178</v>
      </c>
      <c r="AE16" s="19" t="s">
        <v>18182</v>
      </c>
      <c r="AF16" s="19" t="s">
        <v>18176</v>
      </c>
      <c r="AG16" s="28" t="s">
        <v>463</v>
      </c>
      <c r="AH16" s="19" t="s">
        <v>18116</v>
      </c>
      <c r="AI16" s="19" t="s">
        <v>18112</v>
      </c>
      <c r="AJ16" s="19" t="s">
        <v>18110</v>
      </c>
      <c r="AK16" s="19" t="s">
        <v>18108</v>
      </c>
      <c r="AL16" s="19" t="s">
        <v>18098</v>
      </c>
      <c r="AM16" s="19" t="s">
        <v>18089</v>
      </c>
      <c r="AN16" s="19" t="s">
        <v>18084</v>
      </c>
      <c r="AO16" s="28" t="s">
        <v>464</v>
      </c>
      <c r="AP16" s="19" t="s">
        <v>18002</v>
      </c>
      <c r="AQ16" s="19" t="s">
        <v>17974</v>
      </c>
      <c r="AR16" s="19" t="s">
        <v>17971</v>
      </c>
      <c r="AS16" s="19" t="s">
        <v>17964</v>
      </c>
      <c r="AT16" s="28" t="s">
        <v>17955</v>
      </c>
      <c r="AU16" s="19" t="s">
        <v>17953</v>
      </c>
      <c r="AV16" s="19" t="s">
        <v>17951</v>
      </c>
      <c r="AW16" s="19" t="s">
        <v>17946</v>
      </c>
      <c r="AX16" s="19" t="s">
        <v>17943</v>
      </c>
      <c r="AY16" s="19" t="s">
        <v>17936</v>
      </c>
      <c r="AZ16" s="28" t="s">
        <v>465</v>
      </c>
      <c r="BA16" s="20" t="s">
        <v>17846</v>
      </c>
      <c r="BB16" s="21"/>
      <c r="BC16" s="21"/>
      <c r="BD16" s="21"/>
      <c r="BE16" s="21"/>
      <c r="BF16" s="21"/>
      <c r="BG16" s="21"/>
      <c r="BH16" s="21"/>
      <c r="BI16" s="21"/>
      <c r="BJ16" s="21"/>
      <c r="BK16" s="21"/>
      <c r="BL16" s="21"/>
    </row>
    <row r="17" spans="1:64" ht="15.75" customHeight="1">
      <c r="A17" s="17"/>
      <c r="B17" s="11"/>
      <c r="C17" s="18"/>
      <c r="D17" s="19" t="s">
        <v>17837</v>
      </c>
      <c r="E17" s="19" t="s">
        <v>17839</v>
      </c>
      <c r="F17" s="19" t="s">
        <v>17833</v>
      </c>
      <c r="G17" s="19" t="s">
        <v>17719</v>
      </c>
      <c r="H17" s="19" t="s">
        <v>17716</v>
      </c>
      <c r="I17" s="19" t="s">
        <v>17710</v>
      </c>
      <c r="J17" s="19" t="s">
        <v>17711</v>
      </c>
      <c r="K17" s="19" t="s">
        <v>17709</v>
      </c>
      <c r="L17" s="19" t="s">
        <v>17707</v>
      </c>
      <c r="M17" s="19" t="s">
        <v>17705</v>
      </c>
      <c r="N17" s="19" t="s">
        <v>17700</v>
      </c>
      <c r="O17" s="19" t="s">
        <v>17692</v>
      </c>
      <c r="P17" s="19" t="s">
        <v>17691</v>
      </c>
      <c r="Q17" s="19" t="s">
        <v>17677</v>
      </c>
      <c r="R17" s="19" t="s">
        <v>17674</v>
      </c>
      <c r="S17" s="19" t="s">
        <v>17578</v>
      </c>
      <c r="T17" s="19" t="s">
        <v>17571</v>
      </c>
      <c r="U17" s="19" t="s">
        <v>17567</v>
      </c>
      <c r="V17" s="19" t="s">
        <v>17562</v>
      </c>
      <c r="W17" s="19" t="s">
        <v>17564</v>
      </c>
      <c r="X17" s="19" t="s">
        <v>17558</v>
      </c>
      <c r="Y17" s="19" t="s">
        <v>17560</v>
      </c>
      <c r="Z17" s="19" t="s">
        <v>17556</v>
      </c>
      <c r="AA17" s="19" t="s">
        <v>17552</v>
      </c>
      <c r="AB17" s="19" t="s">
        <v>17554</v>
      </c>
      <c r="AC17" s="19" t="s">
        <v>17547</v>
      </c>
      <c r="AD17" s="19" t="s">
        <v>17543</v>
      </c>
      <c r="AE17" s="19" t="s">
        <v>17544</v>
      </c>
      <c r="AF17" s="19" t="s">
        <v>17546</v>
      </c>
      <c r="AG17" s="19" t="s">
        <v>19775</v>
      </c>
      <c r="AH17" s="19" t="s">
        <v>19746</v>
      </c>
      <c r="AI17" s="19" t="s">
        <v>17540</v>
      </c>
      <c r="AJ17" s="19" t="s">
        <v>17542</v>
      </c>
      <c r="AK17" s="19" t="s">
        <v>19735</v>
      </c>
      <c r="AL17" s="19" t="s">
        <v>17537</v>
      </c>
      <c r="AM17" s="19" t="s">
        <v>17534</v>
      </c>
      <c r="AN17" s="19" t="s">
        <v>19716</v>
      </c>
      <c r="AO17" s="19" t="s">
        <v>17526</v>
      </c>
      <c r="AP17" s="19" t="s">
        <v>17523</v>
      </c>
      <c r="AQ17" s="19" t="s">
        <v>17524</v>
      </c>
      <c r="AR17" s="19" t="s">
        <v>17520</v>
      </c>
      <c r="AS17" s="19" t="s">
        <v>17517</v>
      </c>
      <c r="AT17" s="19" t="s">
        <v>17514</v>
      </c>
      <c r="AU17" s="19" t="s">
        <v>17513</v>
      </c>
      <c r="AV17" s="19" t="s">
        <v>17511</v>
      </c>
      <c r="AW17" s="19" t="s">
        <v>17507</v>
      </c>
      <c r="AX17" s="19" t="s">
        <v>17505</v>
      </c>
      <c r="AY17" s="19" t="s">
        <v>18535</v>
      </c>
      <c r="AZ17" s="19" t="s">
        <v>17500</v>
      </c>
      <c r="BA17" s="20" t="s">
        <v>17496</v>
      </c>
      <c r="BB17" s="21"/>
      <c r="BC17" s="21"/>
      <c r="BD17" s="21"/>
      <c r="BE17" s="21"/>
      <c r="BF17" s="21"/>
      <c r="BG17" s="21"/>
      <c r="BH17" s="21"/>
      <c r="BI17" s="21"/>
      <c r="BJ17" s="21"/>
      <c r="BK17" s="21"/>
      <c r="BL17" s="21"/>
    </row>
    <row r="18" spans="1:64" ht="15.75" customHeight="1">
      <c r="A18" s="17">
        <v>10.199999999999999</v>
      </c>
      <c r="B18" s="11">
        <v>190</v>
      </c>
      <c r="C18" s="18" t="s">
        <v>17494</v>
      </c>
      <c r="D18" s="19">
        <v>50</v>
      </c>
      <c r="E18" s="19">
        <v>50</v>
      </c>
      <c r="F18" s="19">
        <v>100</v>
      </c>
      <c r="G18" s="19">
        <v>100</v>
      </c>
      <c r="H18" s="19">
        <v>50</v>
      </c>
      <c r="I18" s="19">
        <v>50</v>
      </c>
      <c r="J18" s="19">
        <v>50</v>
      </c>
      <c r="K18" s="19">
        <v>25</v>
      </c>
      <c r="L18" s="19">
        <v>75</v>
      </c>
      <c r="M18" s="19">
        <v>75</v>
      </c>
      <c r="N18" s="19">
        <v>25</v>
      </c>
      <c r="O18" s="19">
        <v>100</v>
      </c>
      <c r="P18" s="19">
        <v>50</v>
      </c>
      <c r="Q18" s="19">
        <v>75</v>
      </c>
      <c r="R18" s="19">
        <v>75</v>
      </c>
      <c r="S18" s="19">
        <v>50</v>
      </c>
      <c r="T18" s="19">
        <v>75</v>
      </c>
      <c r="U18" s="19">
        <v>50</v>
      </c>
      <c r="V18" s="19">
        <v>25</v>
      </c>
      <c r="W18" s="19">
        <v>50</v>
      </c>
      <c r="X18" s="19">
        <v>25</v>
      </c>
      <c r="Y18" s="19">
        <v>50</v>
      </c>
      <c r="Z18" s="19">
        <v>50</v>
      </c>
      <c r="AA18" s="19">
        <v>75</v>
      </c>
      <c r="AB18" s="19">
        <v>0</v>
      </c>
      <c r="AC18" s="19">
        <v>75</v>
      </c>
      <c r="AD18" s="19">
        <v>50</v>
      </c>
      <c r="AE18" s="19">
        <v>75</v>
      </c>
      <c r="AF18" s="19">
        <v>25</v>
      </c>
      <c r="AG18" s="19">
        <v>75</v>
      </c>
      <c r="AH18" s="19">
        <v>75</v>
      </c>
      <c r="AI18" s="19">
        <v>75</v>
      </c>
      <c r="AJ18" s="19">
        <v>75</v>
      </c>
      <c r="AK18" s="19">
        <v>75</v>
      </c>
      <c r="AL18" s="19">
        <v>50</v>
      </c>
      <c r="AM18" s="19">
        <v>50</v>
      </c>
      <c r="AN18" s="19">
        <v>75</v>
      </c>
      <c r="AO18" s="19">
        <v>75</v>
      </c>
      <c r="AP18" s="19">
        <v>50</v>
      </c>
      <c r="AQ18" s="19">
        <v>75</v>
      </c>
      <c r="AR18" s="19">
        <v>100</v>
      </c>
      <c r="AS18" s="19">
        <v>75</v>
      </c>
      <c r="AT18" s="19">
        <v>75</v>
      </c>
      <c r="AU18" s="19">
        <v>75</v>
      </c>
      <c r="AV18" s="19">
        <v>75</v>
      </c>
      <c r="AW18" s="19">
        <v>50</v>
      </c>
      <c r="AX18" s="19">
        <v>100</v>
      </c>
      <c r="AY18" s="19">
        <v>100</v>
      </c>
      <c r="AZ18" s="19">
        <v>50</v>
      </c>
      <c r="BA18" s="20">
        <v>50</v>
      </c>
      <c r="BB18" s="21"/>
      <c r="BC18" s="21"/>
      <c r="BD18" s="21"/>
      <c r="BE18" s="21"/>
      <c r="BF18" s="21"/>
      <c r="BG18" s="21"/>
      <c r="BH18" s="21"/>
      <c r="BI18" s="21"/>
      <c r="BJ18" s="21"/>
      <c r="BK18" s="21"/>
      <c r="BL18" s="21"/>
    </row>
    <row r="19" spans="1:64" ht="15.75" customHeight="1">
      <c r="A19" s="17" t="s">
        <v>22176</v>
      </c>
      <c r="B19" s="11"/>
      <c r="C19" s="18" t="s">
        <v>17478</v>
      </c>
      <c r="D19" s="19" t="s">
        <v>17474</v>
      </c>
      <c r="E19" s="19" t="s">
        <v>17467</v>
      </c>
      <c r="F19" s="19" t="s">
        <v>17466</v>
      </c>
      <c r="G19" s="19" t="s">
        <v>17458</v>
      </c>
      <c r="H19" s="28" t="s">
        <v>466</v>
      </c>
      <c r="I19" s="19" t="s">
        <v>17453</v>
      </c>
      <c r="J19" s="19" t="s">
        <v>17448</v>
      </c>
      <c r="K19" s="19" t="s">
        <v>17440</v>
      </c>
      <c r="L19" s="28" t="s">
        <v>462</v>
      </c>
      <c r="M19" s="19" t="s">
        <v>17431</v>
      </c>
      <c r="N19" s="19" t="s">
        <v>17428</v>
      </c>
      <c r="O19" s="19" t="s">
        <v>17421</v>
      </c>
      <c r="P19" s="19" t="s">
        <v>17420</v>
      </c>
      <c r="Q19" s="28" t="s">
        <v>461</v>
      </c>
      <c r="R19" s="19" t="s">
        <v>17398</v>
      </c>
      <c r="S19" s="28" t="s">
        <v>460</v>
      </c>
      <c r="T19" s="19" t="s">
        <v>17354</v>
      </c>
      <c r="U19" s="19" t="s">
        <v>17337</v>
      </c>
      <c r="V19" s="28" t="s">
        <v>459</v>
      </c>
      <c r="W19" s="19" t="s">
        <v>16828</v>
      </c>
      <c r="X19" s="19" t="s">
        <v>16820</v>
      </c>
      <c r="Y19" s="28" t="s">
        <v>457</v>
      </c>
      <c r="Z19" s="19" t="s">
        <v>16813</v>
      </c>
      <c r="AA19" s="28" t="s">
        <v>458</v>
      </c>
      <c r="AB19" s="19" t="s">
        <v>16760</v>
      </c>
      <c r="AC19" s="19" t="s">
        <v>16727</v>
      </c>
      <c r="AD19" s="19" t="s">
        <v>16720</v>
      </c>
      <c r="AE19" s="19" t="s">
        <v>16683</v>
      </c>
      <c r="AF19" s="19" t="s">
        <v>16678</v>
      </c>
      <c r="AG19" s="28" t="s">
        <v>456</v>
      </c>
      <c r="AH19" s="19" t="s">
        <v>16592</v>
      </c>
      <c r="AI19" s="19" t="s">
        <v>16583</v>
      </c>
      <c r="AJ19" s="19" t="s">
        <v>16584</v>
      </c>
      <c r="AK19" s="19" t="s">
        <v>16582</v>
      </c>
      <c r="AL19" s="19" t="s">
        <v>16578</v>
      </c>
      <c r="AM19" s="19" t="s">
        <v>16572</v>
      </c>
      <c r="AN19" s="28" t="s">
        <v>454</v>
      </c>
      <c r="AO19" s="28" t="s">
        <v>455</v>
      </c>
      <c r="AP19" s="19" t="s">
        <v>16568</v>
      </c>
      <c r="AQ19" s="19" t="s">
        <v>16561</v>
      </c>
      <c r="AR19" s="19" t="s">
        <v>16495</v>
      </c>
      <c r="AS19" s="19" t="s">
        <v>16488</v>
      </c>
      <c r="AT19" s="19" t="s">
        <v>16474</v>
      </c>
      <c r="AU19" s="28" t="s">
        <v>453</v>
      </c>
      <c r="AV19" s="19" t="s">
        <v>16466</v>
      </c>
      <c r="AW19" s="19" t="s">
        <v>16394</v>
      </c>
      <c r="AX19" s="28" t="s">
        <v>451</v>
      </c>
      <c r="AY19" s="28" t="s">
        <v>452</v>
      </c>
      <c r="AZ19" s="28" t="s">
        <v>450</v>
      </c>
      <c r="BA19" s="20" t="s">
        <v>16342</v>
      </c>
      <c r="BB19" s="21"/>
      <c r="BC19" s="21"/>
      <c r="BD19" s="21"/>
      <c r="BE19" s="21"/>
      <c r="BF19" s="21"/>
      <c r="BG19" s="21"/>
      <c r="BH19" s="21"/>
      <c r="BI19" s="21"/>
      <c r="BJ19" s="21"/>
      <c r="BK19" s="21"/>
      <c r="BL19" s="21"/>
    </row>
    <row r="20" spans="1:64" ht="15.75" customHeight="1">
      <c r="A20" s="17"/>
      <c r="B20" s="11"/>
      <c r="C20" s="18"/>
      <c r="D20" s="19" t="s">
        <v>16315</v>
      </c>
      <c r="E20" s="19" t="s">
        <v>16313</v>
      </c>
      <c r="F20" s="19" t="s">
        <v>20106</v>
      </c>
      <c r="G20" s="19" t="s">
        <v>16311</v>
      </c>
      <c r="H20" s="19" t="s">
        <v>16308</v>
      </c>
      <c r="I20" s="19" t="s">
        <v>16300</v>
      </c>
      <c r="J20" s="19" t="s">
        <v>16296</v>
      </c>
      <c r="K20" s="19" t="s">
        <v>16227</v>
      </c>
      <c r="L20" s="19" t="s">
        <v>16229</v>
      </c>
      <c r="M20" s="19" t="s">
        <v>16231</v>
      </c>
      <c r="N20" s="19" t="s">
        <v>16226</v>
      </c>
      <c r="O20" s="19" t="s">
        <v>16219</v>
      </c>
      <c r="P20" s="19" t="s">
        <v>16218</v>
      </c>
      <c r="Q20" s="19" t="s">
        <v>16216</v>
      </c>
      <c r="R20" s="19" t="s">
        <v>16200</v>
      </c>
      <c r="S20" s="19" t="s">
        <v>16198</v>
      </c>
      <c r="T20" s="19" t="s">
        <v>16144</v>
      </c>
      <c r="U20" s="19" t="s">
        <v>16135</v>
      </c>
      <c r="V20" s="19" t="s">
        <v>16134</v>
      </c>
      <c r="W20" s="19" t="s">
        <v>16101</v>
      </c>
      <c r="X20" s="19" t="s">
        <v>16057</v>
      </c>
      <c r="Y20" s="19" t="s">
        <v>16051</v>
      </c>
      <c r="Z20" s="19" t="s">
        <v>16028</v>
      </c>
      <c r="AA20" s="19" t="s">
        <v>16020</v>
      </c>
      <c r="AB20" s="19" t="s">
        <v>16019</v>
      </c>
      <c r="AC20" s="19" t="s">
        <v>16015</v>
      </c>
      <c r="AD20" s="19" t="s">
        <v>16013</v>
      </c>
      <c r="AE20" s="19" t="s">
        <v>16011</v>
      </c>
      <c r="AF20" s="19" t="s">
        <v>16005</v>
      </c>
      <c r="AG20" s="19" t="s">
        <v>16000</v>
      </c>
      <c r="AH20" s="19" t="s">
        <v>15999</v>
      </c>
      <c r="AI20" s="19" t="s">
        <v>15996</v>
      </c>
      <c r="AJ20" s="19" t="s">
        <v>15974</v>
      </c>
      <c r="AK20" s="19" t="s">
        <v>15920</v>
      </c>
      <c r="AL20" s="19" t="s">
        <v>15910</v>
      </c>
      <c r="AM20" s="19" t="s">
        <v>15898</v>
      </c>
      <c r="AN20" s="19" t="s">
        <v>15896</v>
      </c>
      <c r="AO20" s="19" t="s">
        <v>15887</v>
      </c>
      <c r="AP20" s="19" t="s">
        <v>15884</v>
      </c>
      <c r="AQ20" s="19" t="s">
        <v>15877</v>
      </c>
      <c r="AR20" s="19" t="s">
        <v>15874</v>
      </c>
      <c r="AS20" s="19" t="s">
        <v>15871</v>
      </c>
      <c r="AT20" s="19" t="s">
        <v>15818</v>
      </c>
      <c r="AU20" s="19" t="s">
        <v>15778</v>
      </c>
      <c r="AV20" s="19" t="s">
        <v>15777</v>
      </c>
      <c r="AW20" s="19" t="s">
        <v>15773</v>
      </c>
      <c r="AX20" s="19" t="s">
        <v>15764</v>
      </c>
      <c r="AY20" s="19" t="s">
        <v>15759</v>
      </c>
      <c r="AZ20" s="19" t="s">
        <v>15757</v>
      </c>
      <c r="BA20" s="20" t="s">
        <v>15750</v>
      </c>
      <c r="BB20" s="21"/>
      <c r="BC20" s="21"/>
      <c r="BD20" s="21"/>
      <c r="BE20" s="21"/>
      <c r="BF20" s="21"/>
      <c r="BG20" s="21"/>
      <c r="BH20" s="21"/>
      <c r="BI20" s="21"/>
      <c r="BJ20" s="21"/>
      <c r="BK20" s="21"/>
      <c r="BL20" s="21"/>
    </row>
    <row r="21" spans="1:64" ht="15.75" customHeight="1">
      <c r="A21" s="17">
        <v>10.199999999999999</v>
      </c>
      <c r="B21" s="11">
        <v>191</v>
      </c>
      <c r="C21" s="18" t="s">
        <v>15745</v>
      </c>
      <c r="D21" s="19">
        <v>100</v>
      </c>
      <c r="E21" s="19">
        <v>50</v>
      </c>
      <c r="F21" s="19">
        <v>100</v>
      </c>
      <c r="G21" s="19">
        <v>100</v>
      </c>
      <c r="H21" s="19">
        <v>100</v>
      </c>
      <c r="I21" s="19">
        <v>100</v>
      </c>
      <c r="J21" s="19">
        <v>100</v>
      </c>
      <c r="K21" s="19">
        <v>100</v>
      </c>
      <c r="L21" s="19">
        <v>100</v>
      </c>
      <c r="M21" s="19">
        <v>100</v>
      </c>
      <c r="N21" s="19">
        <v>75</v>
      </c>
      <c r="O21" s="19">
        <v>75</v>
      </c>
      <c r="P21" s="19">
        <v>50</v>
      </c>
      <c r="Q21" s="19">
        <v>100</v>
      </c>
      <c r="R21" s="19">
        <v>100</v>
      </c>
      <c r="S21" s="19">
        <v>0</v>
      </c>
      <c r="T21" s="19">
        <v>100</v>
      </c>
      <c r="U21" s="19">
        <v>100</v>
      </c>
      <c r="V21" s="19">
        <v>100</v>
      </c>
      <c r="W21" s="19">
        <v>75</v>
      </c>
      <c r="X21" s="19">
        <v>100</v>
      </c>
      <c r="Y21" s="19">
        <v>100</v>
      </c>
      <c r="Z21" s="19">
        <v>100</v>
      </c>
      <c r="AA21" s="19">
        <v>75</v>
      </c>
      <c r="AB21" s="19">
        <v>100</v>
      </c>
      <c r="AC21" s="19">
        <v>100</v>
      </c>
      <c r="AD21" s="19">
        <v>100</v>
      </c>
      <c r="AE21" s="19">
        <v>50</v>
      </c>
      <c r="AF21" s="19">
        <v>50</v>
      </c>
      <c r="AG21" s="19">
        <v>100</v>
      </c>
      <c r="AH21" s="19">
        <v>100</v>
      </c>
      <c r="AI21" s="19">
        <v>100</v>
      </c>
      <c r="AJ21" s="19">
        <v>100</v>
      </c>
      <c r="AK21" s="19">
        <v>100</v>
      </c>
      <c r="AL21" s="19">
        <v>100</v>
      </c>
      <c r="AM21" s="19">
        <v>50</v>
      </c>
      <c r="AN21" s="19">
        <v>100</v>
      </c>
      <c r="AO21" s="19">
        <v>100</v>
      </c>
      <c r="AP21" s="19">
        <v>50</v>
      </c>
      <c r="AQ21" s="19">
        <v>100</v>
      </c>
      <c r="AR21" s="19">
        <v>100</v>
      </c>
      <c r="AS21" s="19">
        <v>100</v>
      </c>
      <c r="AT21" s="19">
        <v>75</v>
      </c>
      <c r="AU21" s="19">
        <v>100</v>
      </c>
      <c r="AV21" s="19">
        <v>75</v>
      </c>
      <c r="AW21" s="19">
        <v>100</v>
      </c>
      <c r="AX21" s="19">
        <v>75</v>
      </c>
      <c r="AY21" s="19">
        <v>100</v>
      </c>
      <c r="AZ21" s="19">
        <v>100</v>
      </c>
      <c r="BA21" s="20">
        <v>50</v>
      </c>
      <c r="BB21" s="21"/>
      <c r="BC21" s="21"/>
      <c r="BD21" s="21"/>
      <c r="BE21" s="21"/>
      <c r="BF21" s="21"/>
      <c r="BG21" s="21"/>
      <c r="BH21" s="21"/>
      <c r="BI21" s="21"/>
      <c r="BJ21" s="21"/>
      <c r="BK21" s="21"/>
      <c r="BL21" s="21"/>
    </row>
    <row r="22" spans="1:64" ht="15.75" customHeight="1">
      <c r="A22" s="17" t="s">
        <v>22176</v>
      </c>
      <c r="B22" s="11"/>
      <c r="C22" s="18" t="s">
        <v>15732</v>
      </c>
      <c r="D22" s="19" t="s">
        <v>15726</v>
      </c>
      <c r="E22" s="28" t="s">
        <v>448</v>
      </c>
      <c r="F22" s="19" t="s">
        <v>15717</v>
      </c>
      <c r="G22" s="19" t="s">
        <v>15711</v>
      </c>
      <c r="H22" s="19" t="s">
        <v>15702</v>
      </c>
      <c r="I22" s="19" t="s">
        <v>15696</v>
      </c>
      <c r="J22" s="19" t="s">
        <v>15688</v>
      </c>
      <c r="K22" s="28" t="s">
        <v>449</v>
      </c>
      <c r="L22" s="28" t="s">
        <v>446</v>
      </c>
      <c r="M22" s="19" t="s">
        <v>15681</v>
      </c>
      <c r="N22" s="19" t="s">
        <v>15677</v>
      </c>
      <c r="O22" s="28" t="s">
        <v>447</v>
      </c>
      <c r="P22" s="19" t="s">
        <v>15675</v>
      </c>
      <c r="Q22" s="19" t="s">
        <v>15673</v>
      </c>
      <c r="R22" s="28" t="s">
        <v>444</v>
      </c>
      <c r="S22" s="28" t="s">
        <v>445</v>
      </c>
      <c r="T22" s="19" t="s">
        <v>15665</v>
      </c>
      <c r="U22" s="19" t="s">
        <v>15663</v>
      </c>
      <c r="V22" s="28" t="s">
        <v>442</v>
      </c>
      <c r="W22" s="28" t="s">
        <v>443</v>
      </c>
      <c r="X22" s="28" t="s">
        <v>441</v>
      </c>
      <c r="Y22" s="19" t="s">
        <v>15660</v>
      </c>
      <c r="Z22" s="19" t="s">
        <v>15655</v>
      </c>
      <c r="AA22" s="28" t="s">
        <v>440</v>
      </c>
      <c r="AB22" s="19" t="s">
        <v>15657</v>
      </c>
      <c r="AC22" s="19" t="s">
        <v>15652</v>
      </c>
      <c r="AD22" s="19" t="s">
        <v>15650</v>
      </c>
      <c r="AE22" s="19" t="s">
        <v>15646</v>
      </c>
      <c r="AF22" s="19" t="s">
        <v>15642</v>
      </c>
      <c r="AG22" s="28" t="s">
        <v>439</v>
      </c>
      <c r="AH22" s="19" t="s">
        <v>15638</v>
      </c>
      <c r="AI22" s="19" t="s">
        <v>15636</v>
      </c>
      <c r="AJ22" s="19" t="s">
        <v>15635</v>
      </c>
      <c r="AK22" s="19" t="s">
        <v>15631</v>
      </c>
      <c r="AL22" s="19" t="s">
        <v>15632</v>
      </c>
      <c r="AM22" s="28" t="s">
        <v>437</v>
      </c>
      <c r="AN22" s="19" t="s">
        <v>15630</v>
      </c>
      <c r="AO22" s="28" t="s">
        <v>438</v>
      </c>
      <c r="AP22" s="28" t="s">
        <v>436</v>
      </c>
      <c r="AQ22" s="19" t="s">
        <v>15613</v>
      </c>
      <c r="AR22" s="19" t="s">
        <v>15615</v>
      </c>
      <c r="AS22" s="19" t="s">
        <v>15605</v>
      </c>
      <c r="AT22" s="28" t="s">
        <v>9</v>
      </c>
      <c r="AU22" s="28" t="s">
        <v>435</v>
      </c>
      <c r="AV22" s="28" t="s">
        <v>433</v>
      </c>
      <c r="AW22" s="19" t="s">
        <v>15576</v>
      </c>
      <c r="AX22" s="28" t="s">
        <v>434</v>
      </c>
      <c r="AY22" s="19" t="s">
        <v>15575</v>
      </c>
      <c r="AZ22" s="19" t="s">
        <v>15568</v>
      </c>
      <c r="BA22" s="29" t="s">
        <v>431</v>
      </c>
      <c r="BB22" s="21"/>
      <c r="BC22" s="21"/>
      <c r="BD22" s="21"/>
      <c r="BE22" s="21"/>
      <c r="BF22" s="21"/>
      <c r="BG22" s="21"/>
      <c r="BH22" s="21"/>
      <c r="BI22" s="21"/>
      <c r="BJ22" s="21"/>
      <c r="BK22" s="21"/>
      <c r="BL22" s="21"/>
    </row>
    <row r="23" spans="1:64" ht="15.75" customHeight="1">
      <c r="A23" s="17"/>
      <c r="B23" s="11"/>
      <c r="C23" s="18"/>
      <c r="D23" s="19" t="s">
        <v>15538</v>
      </c>
      <c r="E23" s="19" t="s">
        <v>16313</v>
      </c>
      <c r="F23" s="19" t="s">
        <v>15440</v>
      </c>
      <c r="G23" s="19" t="s">
        <v>17719</v>
      </c>
      <c r="H23" s="19" t="s">
        <v>15432</v>
      </c>
      <c r="I23" s="19" t="s">
        <v>15427</v>
      </c>
      <c r="J23" s="19" t="s">
        <v>15425</v>
      </c>
      <c r="K23" s="19" t="s">
        <v>15421</v>
      </c>
      <c r="L23" s="19" t="s">
        <v>15372</v>
      </c>
      <c r="M23" s="19" t="s">
        <v>15367</v>
      </c>
      <c r="N23" s="19" t="s">
        <v>15364</v>
      </c>
      <c r="O23" s="19" t="s">
        <v>18796</v>
      </c>
      <c r="P23" s="19" t="s">
        <v>15348</v>
      </c>
      <c r="Q23" s="19" t="s">
        <v>15340</v>
      </c>
      <c r="R23" s="19" t="s">
        <v>15277</v>
      </c>
      <c r="S23" s="19" t="s">
        <v>15272</v>
      </c>
      <c r="T23" s="19" t="s">
        <v>15267</v>
      </c>
      <c r="U23" s="19" t="s">
        <v>15263</v>
      </c>
      <c r="V23" s="19" t="s">
        <v>16134</v>
      </c>
      <c r="W23" s="19" t="s">
        <v>15253</v>
      </c>
      <c r="X23" s="19" t="s">
        <v>15127</v>
      </c>
      <c r="Y23" s="19" t="s">
        <v>15119</v>
      </c>
      <c r="Z23" s="19" t="s">
        <v>15113</v>
      </c>
      <c r="AA23" s="19" t="s">
        <v>15109</v>
      </c>
      <c r="AB23" s="19" t="s">
        <v>15052</v>
      </c>
      <c r="AC23" s="19" t="s">
        <v>15049</v>
      </c>
      <c r="AD23" s="19" t="s">
        <v>15045</v>
      </c>
      <c r="AE23" s="19" t="s">
        <v>15046</v>
      </c>
      <c r="AF23" s="19" t="s">
        <v>15042</v>
      </c>
      <c r="AG23" s="19" t="s">
        <v>15037</v>
      </c>
      <c r="AH23" s="19" t="s">
        <v>19746</v>
      </c>
      <c r="AI23" s="19" t="s">
        <v>14942</v>
      </c>
      <c r="AJ23" s="19" t="s">
        <v>17542</v>
      </c>
      <c r="AK23" s="19" t="s">
        <v>14939</v>
      </c>
      <c r="AL23" s="19" t="s">
        <v>14941</v>
      </c>
      <c r="AM23" s="19" t="s">
        <v>14937</v>
      </c>
      <c r="AN23" s="19" t="s">
        <v>14935</v>
      </c>
      <c r="AO23" s="19" t="s">
        <v>14849</v>
      </c>
      <c r="AP23" s="19" t="s">
        <v>14846</v>
      </c>
      <c r="AQ23" s="19" t="s">
        <v>14848</v>
      </c>
      <c r="AR23" s="19" t="s">
        <v>14752</v>
      </c>
      <c r="AS23" s="19" t="s">
        <v>14750</v>
      </c>
      <c r="AT23" s="19" t="s">
        <v>14742</v>
      </c>
      <c r="AU23" s="19" t="s">
        <v>14734</v>
      </c>
      <c r="AV23" s="19" t="s">
        <v>14732</v>
      </c>
      <c r="AW23" s="19" t="s">
        <v>14727</v>
      </c>
      <c r="AX23" s="19" t="s">
        <v>14725</v>
      </c>
      <c r="AY23" s="19" t="s">
        <v>14718</v>
      </c>
      <c r="AZ23" s="19" t="s">
        <v>14720</v>
      </c>
      <c r="BA23" s="20" t="s">
        <v>14714</v>
      </c>
      <c r="BB23" s="21"/>
      <c r="BC23" s="21"/>
      <c r="BD23" s="21"/>
      <c r="BE23" s="21"/>
      <c r="BF23" s="21"/>
      <c r="BG23" s="21"/>
      <c r="BH23" s="21"/>
      <c r="BI23" s="21"/>
      <c r="BJ23" s="21"/>
      <c r="BK23" s="21"/>
      <c r="BL23" s="21"/>
    </row>
    <row r="24" spans="1:64" ht="15.75" customHeight="1">
      <c r="A24" s="17">
        <v>10.3</v>
      </c>
      <c r="B24" s="11">
        <v>192</v>
      </c>
      <c r="C24" s="18" t="s">
        <v>14713</v>
      </c>
      <c r="D24" s="19" t="s">
        <v>24156</v>
      </c>
      <c r="E24" s="19" t="s">
        <v>24156</v>
      </c>
      <c r="F24" s="19" t="s">
        <v>24156</v>
      </c>
      <c r="G24" s="19" t="s">
        <v>24158</v>
      </c>
      <c r="H24" s="19" t="s">
        <v>24158</v>
      </c>
      <c r="I24" s="19" t="s">
        <v>24157</v>
      </c>
      <c r="J24" s="19" t="s">
        <v>24095</v>
      </c>
      <c r="K24" s="19" t="s">
        <v>24095</v>
      </c>
      <c r="L24" s="19" t="s">
        <v>24095</v>
      </c>
      <c r="M24" s="19" t="s">
        <v>24156</v>
      </c>
      <c r="N24" s="19" t="s">
        <v>24156</v>
      </c>
      <c r="O24" s="19" t="s">
        <v>24095</v>
      </c>
      <c r="P24" s="19" t="s">
        <v>24156</v>
      </c>
      <c r="Q24" s="19" t="s">
        <v>24158</v>
      </c>
      <c r="R24" s="19" t="s">
        <v>24095</v>
      </c>
      <c r="S24" s="19" t="s">
        <v>24095</v>
      </c>
      <c r="T24" s="19" t="s">
        <v>24158</v>
      </c>
      <c r="U24" s="19" t="s">
        <v>24156</v>
      </c>
      <c r="V24" s="19" t="s">
        <v>24156</v>
      </c>
      <c r="W24" s="19" t="s">
        <v>24095</v>
      </c>
      <c r="X24" s="19" t="s">
        <v>24156</v>
      </c>
      <c r="Y24" s="19" t="s">
        <v>24158</v>
      </c>
      <c r="Z24" s="19" t="s">
        <v>24156</v>
      </c>
      <c r="AA24" s="19" t="s">
        <v>24156</v>
      </c>
      <c r="AB24" s="19" t="s">
        <v>24156</v>
      </c>
      <c r="AC24" s="19" t="s">
        <v>24095</v>
      </c>
      <c r="AD24" s="19" t="s">
        <v>24095</v>
      </c>
      <c r="AE24" s="19" t="s">
        <v>24095</v>
      </c>
      <c r="AF24" s="19" t="s">
        <v>24095</v>
      </c>
      <c r="AG24" s="19" t="s">
        <v>24156</v>
      </c>
      <c r="AH24" s="19" t="s">
        <v>24158</v>
      </c>
      <c r="AI24" s="19" t="s">
        <v>24156</v>
      </c>
      <c r="AJ24" s="19" t="s">
        <v>24158</v>
      </c>
      <c r="AK24" s="19" t="s">
        <v>24095</v>
      </c>
      <c r="AL24" s="19" t="s">
        <v>24156</v>
      </c>
      <c r="AM24" s="19" t="s">
        <v>24156</v>
      </c>
      <c r="AN24" s="19" t="s">
        <v>24158</v>
      </c>
      <c r="AO24" s="19" t="s">
        <v>24158</v>
      </c>
      <c r="AP24" s="19" t="s">
        <v>24158</v>
      </c>
      <c r="AQ24" s="19" t="s">
        <v>24156</v>
      </c>
      <c r="AR24" s="19" t="s">
        <v>24158</v>
      </c>
      <c r="AS24" s="19" t="s">
        <v>24156</v>
      </c>
      <c r="AT24" s="19" t="s">
        <v>24156</v>
      </c>
      <c r="AU24" s="19" t="s">
        <v>24095</v>
      </c>
      <c r="AV24" s="19" t="s">
        <v>24156</v>
      </c>
      <c r="AW24" s="19" t="s">
        <v>24156</v>
      </c>
      <c r="AX24" s="19" t="s">
        <v>24156</v>
      </c>
      <c r="AY24" s="19" t="s">
        <v>24158</v>
      </c>
      <c r="AZ24" s="19" t="s">
        <v>24158</v>
      </c>
      <c r="BA24" s="20" t="s">
        <v>24156</v>
      </c>
      <c r="BB24" s="21"/>
      <c r="BC24" s="21"/>
      <c r="BD24" s="21"/>
      <c r="BE24" s="21"/>
      <c r="BF24" s="21"/>
      <c r="BG24" s="21"/>
      <c r="BH24" s="21"/>
      <c r="BI24" s="21"/>
      <c r="BJ24" s="21"/>
      <c r="BK24" s="21"/>
      <c r="BL24" s="21"/>
    </row>
    <row r="25" spans="1:64" ht="15.75" customHeight="1">
      <c r="A25" s="17" t="s">
        <v>14381</v>
      </c>
      <c r="B25" s="11"/>
      <c r="C25" s="18" t="s">
        <v>14383</v>
      </c>
      <c r="D25" s="19" t="s">
        <v>14384</v>
      </c>
      <c r="E25" s="19" t="s">
        <v>14332</v>
      </c>
      <c r="F25" s="19" t="s">
        <v>14326</v>
      </c>
      <c r="G25" s="19" t="s">
        <v>14323</v>
      </c>
      <c r="H25" s="28" t="s">
        <v>432</v>
      </c>
      <c r="I25" s="19" t="s">
        <v>14300</v>
      </c>
      <c r="J25" s="19" t="s">
        <v>14293</v>
      </c>
      <c r="K25" s="28" t="s">
        <v>430</v>
      </c>
      <c r="L25" s="28" t="s">
        <v>429</v>
      </c>
      <c r="M25" s="19" t="s">
        <v>14264</v>
      </c>
      <c r="N25" s="19" t="s">
        <v>14228</v>
      </c>
      <c r="O25" s="19" t="s">
        <v>14222</v>
      </c>
      <c r="P25" s="19" t="s">
        <v>14219</v>
      </c>
      <c r="Q25" s="28" t="s">
        <v>428</v>
      </c>
      <c r="R25" s="19" t="s">
        <v>14198</v>
      </c>
      <c r="S25" s="28" t="s">
        <v>426</v>
      </c>
      <c r="T25" s="19" t="s">
        <v>14187</v>
      </c>
      <c r="U25" s="19" t="s">
        <v>14184</v>
      </c>
      <c r="V25" s="28" t="s">
        <v>427</v>
      </c>
      <c r="W25" s="28" t="s">
        <v>424</v>
      </c>
      <c r="X25" s="19" t="s">
        <v>14161</v>
      </c>
      <c r="Y25" s="19" t="s">
        <v>14158</v>
      </c>
      <c r="Z25" s="19" t="s">
        <v>14083</v>
      </c>
      <c r="AA25" s="19" t="s">
        <v>14080</v>
      </c>
      <c r="AB25" s="19" t="s">
        <v>14081</v>
      </c>
      <c r="AC25" s="19" t="s">
        <v>14077</v>
      </c>
      <c r="AD25" s="19" t="s">
        <v>14073</v>
      </c>
      <c r="AE25" s="19" t="s">
        <v>14070</v>
      </c>
      <c r="AF25" s="19" t="s">
        <v>14067</v>
      </c>
      <c r="AG25" s="28" t="s">
        <v>14063</v>
      </c>
      <c r="AH25" s="28" t="s">
        <v>14064</v>
      </c>
      <c r="AI25" s="28" t="s">
        <v>14062</v>
      </c>
      <c r="AJ25" s="28" t="s">
        <v>425</v>
      </c>
      <c r="AK25" s="19" t="s">
        <v>14054</v>
      </c>
      <c r="AL25" s="19" t="s">
        <v>14051</v>
      </c>
      <c r="AM25" s="19" t="s">
        <v>14049</v>
      </c>
      <c r="AN25" s="19" t="s">
        <v>14046</v>
      </c>
      <c r="AO25" s="28" t="s">
        <v>421</v>
      </c>
      <c r="AP25" s="19" t="s">
        <v>14040</v>
      </c>
      <c r="AQ25" s="19" t="s">
        <v>14037</v>
      </c>
      <c r="AR25" s="19" t="s">
        <v>23582</v>
      </c>
      <c r="AS25" s="19" t="s">
        <v>13998</v>
      </c>
      <c r="AT25" s="19" t="s">
        <v>13992</v>
      </c>
      <c r="AU25" s="19" t="s">
        <v>13928</v>
      </c>
      <c r="AV25" s="19" t="s">
        <v>13922</v>
      </c>
      <c r="AW25" s="19" t="s">
        <v>13916</v>
      </c>
      <c r="AX25" s="19" t="s">
        <v>13914</v>
      </c>
      <c r="AY25" s="19" t="s">
        <v>13915</v>
      </c>
      <c r="AZ25" s="19" t="s">
        <v>13907</v>
      </c>
      <c r="BA25" s="20" t="s">
        <v>13910</v>
      </c>
      <c r="BB25" s="21"/>
      <c r="BC25" s="21"/>
      <c r="BD25" s="21"/>
      <c r="BE25" s="21"/>
      <c r="BF25" s="21"/>
      <c r="BG25" s="21"/>
      <c r="BH25" s="21"/>
      <c r="BI25" s="21"/>
      <c r="BJ25" s="21"/>
      <c r="BK25" s="21"/>
      <c r="BL25" s="21"/>
    </row>
    <row r="26" spans="1:64" ht="15.75" customHeight="1">
      <c r="A26" s="17"/>
      <c r="B26" s="11"/>
      <c r="C26" s="18"/>
      <c r="D26" s="19" t="s">
        <v>13902</v>
      </c>
      <c r="E26" s="19" t="s">
        <v>13900</v>
      </c>
      <c r="F26" s="19" t="s">
        <v>13895</v>
      </c>
      <c r="G26" s="19" t="s">
        <v>13890</v>
      </c>
      <c r="H26" s="19" t="s">
        <v>13891</v>
      </c>
      <c r="I26" s="19" t="s">
        <v>13886</v>
      </c>
      <c r="J26" s="19" t="s">
        <v>13889</v>
      </c>
      <c r="K26" s="19" t="s">
        <v>13884</v>
      </c>
      <c r="L26" s="19" t="s">
        <v>13877</v>
      </c>
      <c r="M26" s="19" t="s">
        <v>13879</v>
      </c>
      <c r="N26" s="19" t="s">
        <v>13881</v>
      </c>
      <c r="O26" s="19" t="s">
        <v>22832</v>
      </c>
      <c r="P26" s="19" t="s">
        <v>13876</v>
      </c>
      <c r="Q26" s="19" t="s">
        <v>13872</v>
      </c>
      <c r="R26" s="19" t="s">
        <v>13863</v>
      </c>
      <c r="S26" s="19" t="s">
        <v>13865</v>
      </c>
      <c r="T26" s="19" t="s">
        <v>13867</v>
      </c>
      <c r="U26" s="19" t="s">
        <v>13857</v>
      </c>
      <c r="V26" s="19" t="s">
        <v>13859</v>
      </c>
      <c r="W26" s="19" t="s">
        <v>13861</v>
      </c>
      <c r="X26" s="19" t="s">
        <v>13850</v>
      </c>
      <c r="Y26" s="19" t="s">
        <v>23324</v>
      </c>
      <c r="Z26" s="19" t="s">
        <v>13852</v>
      </c>
      <c r="AA26" s="19" t="s">
        <v>13855</v>
      </c>
      <c r="AB26" s="19" t="s">
        <v>22765</v>
      </c>
      <c r="AC26" s="19" t="s">
        <v>13849</v>
      </c>
      <c r="AD26" s="19" t="s">
        <v>13844</v>
      </c>
      <c r="AE26" s="19" t="s">
        <v>13840</v>
      </c>
      <c r="AF26" s="19" t="s">
        <v>13842</v>
      </c>
      <c r="AG26" s="19" t="s">
        <v>13834</v>
      </c>
      <c r="AH26" s="19" t="s">
        <v>23582</v>
      </c>
      <c r="AI26" s="19" t="s">
        <v>13836</v>
      </c>
      <c r="AJ26" s="19" t="s">
        <v>13831</v>
      </c>
      <c r="AK26" s="19" t="s">
        <v>13825</v>
      </c>
      <c r="AL26" s="19" t="s">
        <v>13826</v>
      </c>
      <c r="AM26" s="19" t="s">
        <v>13828</v>
      </c>
      <c r="AN26" s="19" t="s">
        <v>13829</v>
      </c>
      <c r="AO26" s="19" t="s">
        <v>13819</v>
      </c>
      <c r="AP26" s="19" t="s">
        <v>13822</v>
      </c>
      <c r="AQ26" s="19" t="s">
        <v>13816</v>
      </c>
      <c r="AR26" s="19" t="s">
        <v>23582</v>
      </c>
      <c r="AS26" s="19" t="s">
        <v>13818</v>
      </c>
      <c r="AT26" s="19" t="s">
        <v>13812</v>
      </c>
      <c r="AU26" s="19" t="s">
        <v>13802</v>
      </c>
      <c r="AV26" s="19" t="s">
        <v>13805</v>
      </c>
      <c r="AW26" s="19" t="s">
        <v>13798</v>
      </c>
      <c r="AX26" s="19" t="s">
        <v>13799</v>
      </c>
      <c r="AY26" s="19" t="s">
        <v>13800</v>
      </c>
      <c r="AZ26" s="19" t="s">
        <v>13791</v>
      </c>
      <c r="BA26" s="20" t="s">
        <v>13792</v>
      </c>
      <c r="BB26" s="21"/>
      <c r="BC26" s="21"/>
      <c r="BD26" s="21"/>
      <c r="BE26" s="21"/>
      <c r="BF26" s="21"/>
      <c r="BG26" s="21"/>
      <c r="BH26" s="21"/>
      <c r="BI26" s="21"/>
      <c r="BJ26" s="21"/>
      <c r="BK26" s="21"/>
      <c r="BL26" s="21"/>
    </row>
    <row r="27" spans="1:64" ht="15.75" customHeight="1">
      <c r="A27" s="17">
        <v>10.3</v>
      </c>
      <c r="B27" s="11">
        <v>193</v>
      </c>
      <c r="C27" s="18" t="s">
        <v>13796</v>
      </c>
      <c r="D27" s="19" t="s">
        <v>24156</v>
      </c>
      <c r="E27" s="19" t="s">
        <v>24156</v>
      </c>
      <c r="F27" s="19" t="s">
        <v>24095</v>
      </c>
      <c r="G27" s="19" t="s">
        <v>24156</v>
      </c>
      <c r="H27" s="19" t="s">
        <v>24156</v>
      </c>
      <c r="I27" s="19" t="s">
        <v>24158</v>
      </c>
      <c r="J27" s="19" t="s">
        <v>24158</v>
      </c>
      <c r="K27" s="19" t="s">
        <v>24095</v>
      </c>
      <c r="L27" s="19" t="s">
        <v>24156</v>
      </c>
      <c r="M27" s="19" t="s">
        <v>24156</v>
      </c>
      <c r="N27" s="19" t="s">
        <v>24156</v>
      </c>
      <c r="O27" s="19" t="s">
        <v>24156</v>
      </c>
      <c r="P27" s="19" t="s">
        <v>24156</v>
      </c>
      <c r="Q27" s="19" t="s">
        <v>24156</v>
      </c>
      <c r="R27" s="19" t="s">
        <v>24156</v>
      </c>
      <c r="S27" s="19" t="s">
        <v>24095</v>
      </c>
      <c r="T27" s="19" t="s">
        <v>24156</v>
      </c>
      <c r="U27" s="19" t="s">
        <v>24156</v>
      </c>
      <c r="V27" s="19" t="s">
        <v>24095</v>
      </c>
      <c r="W27" s="19" t="s">
        <v>24158</v>
      </c>
      <c r="X27" s="19" t="s">
        <v>24095</v>
      </c>
      <c r="Y27" s="19" t="s">
        <v>24095</v>
      </c>
      <c r="Z27" s="19" t="s">
        <v>24156</v>
      </c>
      <c r="AA27" s="19" t="s">
        <v>24156</v>
      </c>
      <c r="AB27" s="19" t="s">
        <v>24156</v>
      </c>
      <c r="AC27" s="19" t="s">
        <v>24095</v>
      </c>
      <c r="AD27" s="19" t="s">
        <v>24156</v>
      </c>
      <c r="AE27" s="19" t="s">
        <v>24156</v>
      </c>
      <c r="AF27" s="19" t="s">
        <v>24156</v>
      </c>
      <c r="AG27" s="19" t="s">
        <v>24095</v>
      </c>
      <c r="AH27" s="19" t="s">
        <v>24156</v>
      </c>
      <c r="AI27" s="19" t="s">
        <v>24156</v>
      </c>
      <c r="AJ27" s="19" t="s">
        <v>24095</v>
      </c>
      <c r="AK27" s="19" t="s">
        <v>24158</v>
      </c>
      <c r="AL27" s="19" t="s">
        <v>24156</v>
      </c>
      <c r="AM27" s="19" t="s">
        <v>24156</v>
      </c>
      <c r="AN27" s="19" t="s">
        <v>24095</v>
      </c>
      <c r="AO27" s="19" t="s">
        <v>24156</v>
      </c>
      <c r="AP27" s="19" t="s">
        <v>24095</v>
      </c>
      <c r="AQ27" s="19" t="s">
        <v>24156</v>
      </c>
      <c r="AR27" s="19" t="s">
        <v>24156</v>
      </c>
      <c r="AS27" s="19" t="s">
        <v>24156</v>
      </c>
      <c r="AT27" s="19" t="s">
        <v>24156</v>
      </c>
      <c r="AU27" s="19" t="s">
        <v>24156</v>
      </c>
      <c r="AV27" s="19" t="s">
        <v>24156</v>
      </c>
      <c r="AW27" s="19" t="s">
        <v>24095</v>
      </c>
      <c r="AX27" s="19" t="s">
        <v>24156</v>
      </c>
      <c r="AY27" s="19" t="s">
        <v>24095</v>
      </c>
      <c r="AZ27" s="19" t="s">
        <v>24156</v>
      </c>
      <c r="BA27" s="20" t="s">
        <v>24095</v>
      </c>
      <c r="BB27" s="21"/>
      <c r="BC27" s="21"/>
      <c r="BD27" s="21"/>
      <c r="BE27" s="21"/>
      <c r="BF27" s="21"/>
      <c r="BG27" s="21"/>
      <c r="BH27" s="21"/>
      <c r="BI27" s="21"/>
      <c r="BJ27" s="21"/>
      <c r="BK27" s="21"/>
      <c r="BL27" s="21"/>
    </row>
    <row r="28" spans="1:64" ht="15.75" customHeight="1">
      <c r="A28" s="17" t="s">
        <v>14381</v>
      </c>
      <c r="B28" s="11"/>
      <c r="C28" s="18" t="s">
        <v>13657</v>
      </c>
      <c r="D28" s="19" t="s">
        <v>13651</v>
      </c>
      <c r="E28" s="19" t="s">
        <v>13655</v>
      </c>
      <c r="F28" s="19" t="s">
        <v>13645</v>
      </c>
      <c r="G28" s="19" t="s">
        <v>13647</v>
      </c>
      <c r="H28" s="19" t="s">
        <v>13648</v>
      </c>
      <c r="I28" s="19" t="s">
        <v>13644</v>
      </c>
      <c r="J28" s="19" t="s">
        <v>13635</v>
      </c>
      <c r="K28" s="28" t="s">
        <v>422</v>
      </c>
      <c r="L28" s="28" t="s">
        <v>423</v>
      </c>
      <c r="M28" s="19" t="s">
        <v>13627</v>
      </c>
      <c r="N28" s="19" t="s">
        <v>13624</v>
      </c>
      <c r="O28" s="19" t="s">
        <v>13620</v>
      </c>
      <c r="P28" s="19" t="s">
        <v>13617</v>
      </c>
      <c r="Q28" s="28" t="s">
        <v>419</v>
      </c>
      <c r="R28" s="19" t="s">
        <v>13608</v>
      </c>
      <c r="S28" s="19" t="s">
        <v>13611</v>
      </c>
      <c r="T28" s="19" t="s">
        <v>13581</v>
      </c>
      <c r="U28" s="19" t="s">
        <v>13539</v>
      </c>
      <c r="V28" s="19" t="s">
        <v>13537</v>
      </c>
      <c r="W28" s="19" t="s">
        <v>13533</v>
      </c>
      <c r="X28" s="19" t="s">
        <v>13529</v>
      </c>
      <c r="Y28" s="19" t="s">
        <v>13530</v>
      </c>
      <c r="Z28" s="19" t="s">
        <v>13527</v>
      </c>
      <c r="AA28" s="19" t="s">
        <v>13523</v>
      </c>
      <c r="AB28" s="28" t="s">
        <v>420</v>
      </c>
      <c r="AC28" s="19" t="s">
        <v>13515</v>
      </c>
      <c r="AD28" s="19" t="s">
        <v>13518</v>
      </c>
      <c r="AE28" s="19" t="s">
        <v>13513</v>
      </c>
      <c r="AF28" s="19" t="s">
        <v>13510</v>
      </c>
      <c r="AG28" s="19" t="s">
        <v>13503</v>
      </c>
      <c r="AH28" s="19" t="s">
        <v>13499</v>
      </c>
      <c r="AI28" s="19" t="s">
        <v>13495</v>
      </c>
      <c r="AJ28" s="28" t="s">
        <v>417</v>
      </c>
      <c r="AK28" s="19" t="s">
        <v>13493</v>
      </c>
      <c r="AL28" s="19" t="s">
        <v>13490</v>
      </c>
      <c r="AM28" s="19" t="s">
        <v>13486</v>
      </c>
      <c r="AN28" s="19" t="s">
        <v>13485</v>
      </c>
      <c r="AO28" s="19" t="s">
        <v>13480</v>
      </c>
      <c r="AP28" s="19" t="s">
        <v>13477</v>
      </c>
      <c r="AQ28" s="19" t="s">
        <v>13457</v>
      </c>
      <c r="AR28" s="19" t="s">
        <v>13447</v>
      </c>
      <c r="AS28" s="19" t="s">
        <v>13998</v>
      </c>
      <c r="AT28" s="19" t="s">
        <v>13441</v>
      </c>
      <c r="AU28" s="28" t="s">
        <v>418</v>
      </c>
      <c r="AV28" s="19" t="s">
        <v>13430</v>
      </c>
      <c r="AW28" s="19" t="s">
        <v>13426</v>
      </c>
      <c r="AX28" s="19" t="s">
        <v>13423</v>
      </c>
      <c r="AY28" s="19" t="s">
        <v>13417</v>
      </c>
      <c r="AZ28" s="19" t="s">
        <v>13420</v>
      </c>
      <c r="BA28" s="20" t="s">
        <v>13410</v>
      </c>
      <c r="BB28" s="21"/>
      <c r="BC28" s="21"/>
      <c r="BD28" s="21"/>
      <c r="BE28" s="21"/>
      <c r="BF28" s="21"/>
      <c r="BG28" s="21"/>
      <c r="BH28" s="21"/>
      <c r="BI28" s="21"/>
      <c r="BJ28" s="21"/>
      <c r="BK28" s="21"/>
      <c r="BL28" s="21"/>
    </row>
    <row r="29" spans="1:64" ht="15.75" customHeight="1">
      <c r="A29" s="17"/>
      <c r="B29" s="11"/>
      <c r="C29" s="18"/>
      <c r="D29" s="19" t="s">
        <v>13408</v>
      </c>
      <c r="E29" s="19" t="s">
        <v>13900</v>
      </c>
      <c r="F29" s="19" t="s">
        <v>13403</v>
      </c>
      <c r="G29" s="19" t="s">
        <v>13384</v>
      </c>
      <c r="H29" s="19" t="s">
        <v>13380</v>
      </c>
      <c r="I29" s="19" t="s">
        <v>13311</v>
      </c>
      <c r="J29" s="19" t="s">
        <v>13312</v>
      </c>
      <c r="K29" s="19" t="s">
        <v>13315</v>
      </c>
      <c r="L29" s="19" t="s">
        <v>13877</v>
      </c>
      <c r="M29" s="19" t="s">
        <v>13305</v>
      </c>
      <c r="N29" s="19" t="s">
        <v>13306</v>
      </c>
      <c r="O29" s="19" t="s">
        <v>13307</v>
      </c>
      <c r="P29" s="19" t="s">
        <v>13308</v>
      </c>
      <c r="Q29" s="19" t="s">
        <v>13290</v>
      </c>
      <c r="R29" s="19" t="s">
        <v>13293</v>
      </c>
      <c r="S29" s="19" t="s">
        <v>13283</v>
      </c>
      <c r="T29" s="19" t="s">
        <v>13285</v>
      </c>
      <c r="U29" s="19" t="s">
        <v>13286</v>
      </c>
      <c r="V29" s="19" t="s">
        <v>13282</v>
      </c>
      <c r="W29" s="19" t="s">
        <v>13231</v>
      </c>
      <c r="X29" s="19" t="s">
        <v>13224</v>
      </c>
      <c r="Y29" s="19" t="s">
        <v>13220</v>
      </c>
      <c r="Z29" s="19" t="s">
        <v>13222</v>
      </c>
      <c r="AA29" s="19" t="s">
        <v>13216</v>
      </c>
      <c r="AB29" s="19" t="s">
        <v>13217</v>
      </c>
      <c r="AC29" s="19" t="s">
        <v>13218</v>
      </c>
      <c r="AD29" s="19" t="s">
        <v>13212</v>
      </c>
      <c r="AE29" s="19" t="s">
        <v>13207</v>
      </c>
      <c r="AF29" s="19" t="s">
        <v>13210</v>
      </c>
      <c r="AG29" s="19" t="s">
        <v>13117</v>
      </c>
      <c r="AH29" s="19" t="s">
        <v>13111</v>
      </c>
      <c r="AI29" s="19" t="s">
        <v>13112</v>
      </c>
      <c r="AJ29" s="19" t="s">
        <v>13114</v>
      </c>
      <c r="AK29" s="19" t="s">
        <v>13105</v>
      </c>
      <c r="AL29" s="19" t="s">
        <v>13106</v>
      </c>
      <c r="AM29" s="19" t="s">
        <v>13107</v>
      </c>
      <c r="AN29" s="19" t="s">
        <v>13109</v>
      </c>
      <c r="AO29" s="19" t="s">
        <v>13103</v>
      </c>
      <c r="AP29" s="19" t="s">
        <v>13104</v>
      </c>
      <c r="AQ29" s="19" t="s">
        <v>13816</v>
      </c>
      <c r="AR29" s="19" t="s">
        <v>13101</v>
      </c>
      <c r="AS29" s="19" t="s">
        <v>13818</v>
      </c>
      <c r="AT29" s="19" t="s">
        <v>12992</v>
      </c>
      <c r="AU29" s="19" t="s">
        <v>12981</v>
      </c>
      <c r="AV29" s="19" t="s">
        <v>12984</v>
      </c>
      <c r="AW29" s="19" t="s">
        <v>12892</v>
      </c>
      <c r="AX29" s="19" t="s">
        <v>12895</v>
      </c>
      <c r="AY29" s="19" t="s">
        <v>12896</v>
      </c>
      <c r="AZ29" s="19" t="s">
        <v>12897</v>
      </c>
      <c r="BA29" s="20" t="s">
        <v>13792</v>
      </c>
      <c r="BB29" s="21"/>
      <c r="BC29" s="21"/>
      <c r="BD29" s="21"/>
      <c r="BE29" s="21"/>
      <c r="BF29" s="21"/>
      <c r="BG29" s="21"/>
      <c r="BH29" s="21"/>
      <c r="BI29" s="21"/>
      <c r="BJ29" s="21"/>
      <c r="BK29" s="21"/>
      <c r="BL29" s="21"/>
    </row>
    <row r="30" spans="1:64" ht="15.75" customHeight="1">
      <c r="A30" s="17">
        <v>10.3</v>
      </c>
      <c r="B30" s="11">
        <v>194</v>
      </c>
      <c r="C30" s="18" t="s">
        <v>12886</v>
      </c>
      <c r="D30" s="19">
        <v>100</v>
      </c>
      <c r="E30" s="19">
        <v>100</v>
      </c>
      <c r="F30" s="19">
        <v>100</v>
      </c>
      <c r="G30" s="19">
        <v>100</v>
      </c>
      <c r="H30" s="19">
        <v>100</v>
      </c>
      <c r="I30" s="19">
        <v>100</v>
      </c>
      <c r="J30" s="19">
        <v>100</v>
      </c>
      <c r="K30" s="19">
        <v>100</v>
      </c>
      <c r="L30" s="19">
        <v>100</v>
      </c>
      <c r="M30" s="19">
        <v>100</v>
      </c>
      <c r="N30" s="19">
        <v>100</v>
      </c>
      <c r="O30" s="19">
        <v>100</v>
      </c>
      <c r="P30" s="19">
        <v>100</v>
      </c>
      <c r="Q30" s="19">
        <v>100</v>
      </c>
      <c r="R30" s="19">
        <v>100</v>
      </c>
      <c r="S30" s="19">
        <v>100</v>
      </c>
      <c r="T30" s="19">
        <v>100</v>
      </c>
      <c r="U30" s="19">
        <v>50</v>
      </c>
      <c r="V30" s="19">
        <v>75</v>
      </c>
      <c r="W30" s="19">
        <v>100</v>
      </c>
      <c r="X30" s="19">
        <v>100</v>
      </c>
      <c r="Y30" s="19">
        <v>100</v>
      </c>
      <c r="Z30" s="19">
        <v>100</v>
      </c>
      <c r="AA30" s="19">
        <v>75</v>
      </c>
      <c r="AB30" s="19">
        <v>100</v>
      </c>
      <c r="AC30" s="19">
        <v>75</v>
      </c>
      <c r="AD30" s="19">
        <v>100</v>
      </c>
      <c r="AE30" s="19">
        <v>75</v>
      </c>
      <c r="AF30" s="19">
        <v>100</v>
      </c>
      <c r="AG30" s="19">
        <v>75</v>
      </c>
      <c r="AH30" s="19">
        <v>75</v>
      </c>
      <c r="AI30" s="19">
        <v>75</v>
      </c>
      <c r="AJ30" s="19">
        <v>100</v>
      </c>
      <c r="AK30" s="19">
        <v>100</v>
      </c>
      <c r="AL30" s="19">
        <v>100</v>
      </c>
      <c r="AM30" s="19">
        <v>100</v>
      </c>
      <c r="AN30" s="19">
        <v>100</v>
      </c>
      <c r="AO30" s="19">
        <v>100</v>
      </c>
      <c r="AP30" s="19">
        <v>100</v>
      </c>
      <c r="AQ30" s="19">
        <v>75</v>
      </c>
      <c r="AR30" s="19">
        <v>100</v>
      </c>
      <c r="AS30" s="19">
        <v>100</v>
      </c>
      <c r="AT30" s="19">
        <v>100</v>
      </c>
      <c r="AU30" s="19">
        <v>100</v>
      </c>
      <c r="AV30" s="19">
        <v>100</v>
      </c>
      <c r="AW30" s="19">
        <v>100</v>
      </c>
      <c r="AX30" s="19">
        <v>100</v>
      </c>
      <c r="AY30" s="19">
        <v>100</v>
      </c>
      <c r="AZ30" s="19">
        <v>100</v>
      </c>
      <c r="BA30" s="20">
        <v>75</v>
      </c>
      <c r="BB30" s="21"/>
      <c r="BC30" s="21"/>
      <c r="BD30" s="21"/>
      <c r="BE30" s="21"/>
      <c r="BF30" s="21"/>
      <c r="BG30" s="21"/>
      <c r="BH30" s="21"/>
      <c r="BI30" s="21"/>
      <c r="BJ30" s="21"/>
      <c r="BK30" s="21"/>
      <c r="BL30" s="21"/>
    </row>
    <row r="31" spans="1:64" ht="15.75" customHeight="1">
      <c r="A31" s="17" t="s">
        <v>14381</v>
      </c>
      <c r="B31" s="11"/>
      <c r="C31" s="18" t="s">
        <v>12876</v>
      </c>
      <c r="D31" s="19" t="s">
        <v>12878</v>
      </c>
      <c r="E31" s="19" t="s">
        <v>12869</v>
      </c>
      <c r="F31" s="19" t="s">
        <v>12871</v>
      </c>
      <c r="G31" s="19" t="s">
        <v>12872</v>
      </c>
      <c r="H31" s="19" t="s">
        <v>12874</v>
      </c>
      <c r="I31" s="19" t="s">
        <v>12867</v>
      </c>
      <c r="J31" s="19" t="s">
        <v>12782</v>
      </c>
      <c r="K31" s="28" t="s">
        <v>415</v>
      </c>
      <c r="L31" s="28" t="s">
        <v>416</v>
      </c>
      <c r="M31" s="19" t="s">
        <v>12678</v>
      </c>
      <c r="N31" s="19" t="s">
        <v>12672</v>
      </c>
      <c r="O31" s="19" t="s">
        <v>12667</v>
      </c>
      <c r="P31" s="19" t="s">
        <v>12664</v>
      </c>
      <c r="Q31" s="19" t="s">
        <v>12654</v>
      </c>
      <c r="R31" s="19" t="s">
        <v>12652</v>
      </c>
      <c r="S31" s="19" t="s">
        <v>12650</v>
      </c>
      <c r="T31" s="19" t="s">
        <v>12648</v>
      </c>
      <c r="U31" s="19" t="s">
        <v>12646</v>
      </c>
      <c r="V31" s="19" t="s">
        <v>12640</v>
      </c>
      <c r="W31" s="19" t="s">
        <v>12639</v>
      </c>
      <c r="X31" s="19" t="s">
        <v>12635</v>
      </c>
      <c r="Y31" s="19" t="s">
        <v>12634</v>
      </c>
      <c r="Z31" s="19" t="s">
        <v>12632</v>
      </c>
      <c r="AA31" s="19" t="s">
        <v>12628</v>
      </c>
      <c r="AB31" s="19" t="s">
        <v>12629</v>
      </c>
      <c r="AC31" s="19" t="s">
        <v>12622</v>
      </c>
      <c r="AD31" s="19" t="s">
        <v>12624</v>
      </c>
      <c r="AE31" s="19" t="s">
        <v>12619</v>
      </c>
      <c r="AF31" s="19" t="s">
        <v>12615</v>
      </c>
      <c r="AG31" s="28" t="s">
        <v>411</v>
      </c>
      <c r="AH31" s="28" t="s">
        <v>412</v>
      </c>
      <c r="AI31" s="19" t="s">
        <v>12604</v>
      </c>
      <c r="AJ31" s="19" t="s">
        <v>12607</v>
      </c>
      <c r="AK31" s="19" t="s">
        <v>12599</v>
      </c>
      <c r="AL31" s="19" t="s">
        <v>12601</v>
      </c>
      <c r="AM31" s="28" t="s">
        <v>413</v>
      </c>
      <c r="AN31" s="19" t="s">
        <v>12595</v>
      </c>
      <c r="AO31" s="19" t="s">
        <v>12596</v>
      </c>
      <c r="AP31" s="19" t="s">
        <v>12597</v>
      </c>
      <c r="AQ31" s="19" t="s">
        <v>12592</v>
      </c>
      <c r="AR31" s="19" t="s">
        <v>12582</v>
      </c>
      <c r="AS31" s="19" t="s">
        <v>12586</v>
      </c>
      <c r="AT31" s="19" t="s">
        <v>12580</v>
      </c>
      <c r="AU31" s="19" t="s">
        <v>12501</v>
      </c>
      <c r="AV31" s="19" t="s">
        <v>12499</v>
      </c>
      <c r="AW31" s="19" t="s">
        <v>12493</v>
      </c>
      <c r="AX31" s="19" t="s">
        <v>12492</v>
      </c>
      <c r="AY31" s="19" t="s">
        <v>12484</v>
      </c>
      <c r="AZ31" s="19" t="s">
        <v>12486</v>
      </c>
      <c r="BA31" s="20" t="s">
        <v>12479</v>
      </c>
      <c r="BB31" s="21"/>
      <c r="BC31" s="21"/>
      <c r="BD31" s="21"/>
      <c r="BE31" s="21"/>
      <c r="BF31" s="21"/>
      <c r="BG31" s="21"/>
      <c r="BH31" s="21"/>
      <c r="BI31" s="21"/>
      <c r="BJ31" s="21"/>
      <c r="BK31" s="21"/>
      <c r="BL31" s="21"/>
    </row>
    <row r="32" spans="1:64" ht="15.75" customHeight="1">
      <c r="A32" s="17"/>
      <c r="B32" s="11"/>
      <c r="C32" s="18"/>
      <c r="D32" s="19" t="s">
        <v>12475</v>
      </c>
      <c r="E32" s="19" t="s">
        <v>12476</v>
      </c>
      <c r="F32" s="19" t="s">
        <v>12477</v>
      </c>
      <c r="G32" s="19" t="s">
        <v>12473</v>
      </c>
      <c r="H32" s="19" t="s">
        <v>12468</v>
      </c>
      <c r="I32" s="19" t="s">
        <v>12463</v>
      </c>
      <c r="J32" s="19" t="s">
        <v>12466</v>
      </c>
      <c r="K32" s="19" t="s">
        <v>12461</v>
      </c>
      <c r="L32" s="19" t="s">
        <v>12462</v>
      </c>
      <c r="M32" s="19" t="s">
        <v>12458</v>
      </c>
      <c r="N32" s="19" t="s">
        <v>12454</v>
      </c>
      <c r="O32" s="19" t="s">
        <v>12451</v>
      </c>
      <c r="P32" s="19" t="s">
        <v>12449</v>
      </c>
      <c r="Q32" s="19" t="s">
        <v>12450</v>
      </c>
      <c r="R32" s="19" t="s">
        <v>12446</v>
      </c>
      <c r="S32" s="19" t="s">
        <v>12442</v>
      </c>
      <c r="T32" s="19" t="s">
        <v>12437</v>
      </c>
      <c r="U32" s="19" t="s">
        <v>12432</v>
      </c>
      <c r="V32" s="19" t="s">
        <v>12434</v>
      </c>
      <c r="W32" s="19" t="s">
        <v>12431</v>
      </c>
      <c r="X32" s="19" t="s">
        <v>12428</v>
      </c>
      <c r="Y32" s="19" t="s">
        <v>12421</v>
      </c>
      <c r="Z32" s="19" t="s">
        <v>12419</v>
      </c>
      <c r="AA32" s="19" t="s">
        <v>12415</v>
      </c>
      <c r="AB32" s="19" t="s">
        <v>12410</v>
      </c>
      <c r="AC32" s="19" t="s">
        <v>12412</v>
      </c>
      <c r="AD32" s="19" t="s">
        <v>12406</v>
      </c>
      <c r="AE32" s="19" t="s">
        <v>12403</v>
      </c>
      <c r="AF32" s="19" t="s">
        <v>12405</v>
      </c>
      <c r="AG32" s="19" t="s">
        <v>12397</v>
      </c>
      <c r="AH32" s="19" t="s">
        <v>19746</v>
      </c>
      <c r="AI32" s="19" t="s">
        <v>12399</v>
      </c>
      <c r="AJ32" s="19" t="s">
        <v>12396</v>
      </c>
      <c r="AK32" s="19" t="s">
        <v>12390</v>
      </c>
      <c r="AL32" s="19" t="s">
        <v>12391</v>
      </c>
      <c r="AM32" s="19" t="s">
        <v>12387</v>
      </c>
      <c r="AN32" s="19" t="s">
        <v>12385</v>
      </c>
      <c r="AO32" s="19" t="s">
        <v>12381</v>
      </c>
      <c r="AP32" s="19" t="s">
        <v>12378</v>
      </c>
      <c r="AQ32" s="19" t="s">
        <v>12377</v>
      </c>
      <c r="AR32" s="19" t="s">
        <v>12371</v>
      </c>
      <c r="AS32" s="19" t="s">
        <v>12366</v>
      </c>
      <c r="AT32" s="19" t="s">
        <v>12363</v>
      </c>
      <c r="AU32" s="19" t="s">
        <v>12356</v>
      </c>
      <c r="AV32" s="19" t="s">
        <v>12360</v>
      </c>
      <c r="AW32" s="19" t="s">
        <v>12354</v>
      </c>
      <c r="AX32" s="19" t="s">
        <v>12350</v>
      </c>
      <c r="AY32" s="19" t="s">
        <v>12352</v>
      </c>
      <c r="AZ32" s="19" t="s">
        <v>12346</v>
      </c>
      <c r="BA32" s="20" t="s">
        <v>12342</v>
      </c>
      <c r="BB32" s="21"/>
      <c r="BC32" s="21"/>
      <c r="BD32" s="21"/>
      <c r="BE32" s="21"/>
      <c r="BF32" s="21"/>
      <c r="BG32" s="21"/>
      <c r="BH32" s="21"/>
      <c r="BI32" s="21"/>
      <c r="BJ32" s="21"/>
      <c r="BK32" s="21"/>
      <c r="BL32" s="21"/>
    </row>
    <row r="33" spans="1:64" ht="15.75" customHeight="1">
      <c r="A33" s="17">
        <v>10.3</v>
      </c>
      <c r="B33" s="11">
        <v>195</v>
      </c>
      <c r="C33" s="18" t="s">
        <v>12341</v>
      </c>
      <c r="D33" s="19">
        <v>25</v>
      </c>
      <c r="E33" s="19">
        <v>25</v>
      </c>
      <c r="F33" s="19">
        <v>25</v>
      </c>
      <c r="G33" s="19">
        <v>25</v>
      </c>
      <c r="H33" s="19">
        <v>25</v>
      </c>
      <c r="I33" s="19">
        <v>25</v>
      </c>
      <c r="J33" s="19">
        <v>25</v>
      </c>
      <c r="K33" s="19">
        <v>25</v>
      </c>
      <c r="L33" s="19">
        <v>25</v>
      </c>
      <c r="M33" s="19">
        <v>25</v>
      </c>
      <c r="N33" s="19">
        <v>25</v>
      </c>
      <c r="O33" s="19">
        <v>25</v>
      </c>
      <c r="P33" s="19">
        <v>25</v>
      </c>
      <c r="Q33" s="19">
        <v>25</v>
      </c>
      <c r="R33" s="19">
        <v>25</v>
      </c>
      <c r="S33" s="19">
        <v>25</v>
      </c>
      <c r="T33" s="19">
        <v>25</v>
      </c>
      <c r="U33" s="19">
        <v>25</v>
      </c>
      <c r="V33" s="19">
        <v>25</v>
      </c>
      <c r="W33" s="19">
        <v>25</v>
      </c>
      <c r="X33" s="19">
        <v>25</v>
      </c>
      <c r="Y33" s="19">
        <v>25</v>
      </c>
      <c r="Z33" s="19">
        <v>25</v>
      </c>
      <c r="AA33" s="19">
        <v>25</v>
      </c>
      <c r="AB33" s="19">
        <v>25</v>
      </c>
      <c r="AC33" s="19">
        <v>25</v>
      </c>
      <c r="AD33" s="19">
        <v>25</v>
      </c>
      <c r="AE33" s="19">
        <v>25</v>
      </c>
      <c r="AF33" s="19">
        <v>25</v>
      </c>
      <c r="AG33" s="19">
        <v>25</v>
      </c>
      <c r="AH33" s="19">
        <v>50</v>
      </c>
      <c r="AI33" s="19">
        <v>25</v>
      </c>
      <c r="AJ33" s="19">
        <v>25</v>
      </c>
      <c r="AK33" s="19">
        <v>25</v>
      </c>
      <c r="AL33" s="19">
        <v>25</v>
      </c>
      <c r="AM33" s="19">
        <v>25</v>
      </c>
      <c r="AN33" s="19">
        <v>25</v>
      </c>
      <c r="AO33" s="19">
        <v>25</v>
      </c>
      <c r="AP33" s="19">
        <v>25</v>
      </c>
      <c r="AQ33" s="19">
        <v>25</v>
      </c>
      <c r="AR33" s="19">
        <v>25</v>
      </c>
      <c r="AS33" s="19">
        <v>25</v>
      </c>
      <c r="AT33" s="19">
        <v>25</v>
      </c>
      <c r="AU33" s="19">
        <v>25</v>
      </c>
      <c r="AV33" s="19">
        <v>25</v>
      </c>
      <c r="AW33" s="19">
        <v>50</v>
      </c>
      <c r="AX33" s="19">
        <v>25</v>
      </c>
      <c r="AY33" s="19">
        <v>25</v>
      </c>
      <c r="AZ33" s="19">
        <v>25</v>
      </c>
      <c r="BA33" s="20">
        <v>25</v>
      </c>
      <c r="BB33" s="21"/>
      <c r="BC33" s="21"/>
      <c r="BD33" s="21"/>
      <c r="BE33" s="21"/>
      <c r="BF33" s="21"/>
      <c r="BG33" s="21"/>
      <c r="BH33" s="21"/>
      <c r="BI33" s="21"/>
      <c r="BJ33" s="21"/>
      <c r="BK33" s="21"/>
      <c r="BL33" s="21"/>
    </row>
    <row r="34" spans="1:64" ht="15.75" customHeight="1">
      <c r="A34" s="17" t="s">
        <v>14381</v>
      </c>
      <c r="B34" s="11"/>
      <c r="C34" s="18" t="s">
        <v>12337</v>
      </c>
      <c r="D34" s="19" t="s">
        <v>12332</v>
      </c>
      <c r="E34" s="19" t="s">
        <v>12325</v>
      </c>
      <c r="F34" s="19" t="s">
        <v>12328</v>
      </c>
      <c r="G34" s="19" t="s">
        <v>12323</v>
      </c>
      <c r="H34" s="19" t="s">
        <v>12315</v>
      </c>
      <c r="I34" s="19" t="s">
        <v>12317</v>
      </c>
      <c r="J34" s="19" t="s">
        <v>12313</v>
      </c>
      <c r="K34" s="19" t="s">
        <v>12310</v>
      </c>
      <c r="L34" s="28" t="s">
        <v>414</v>
      </c>
      <c r="M34" s="19" t="s">
        <v>12306</v>
      </c>
      <c r="N34" s="19" t="s">
        <v>12298</v>
      </c>
      <c r="O34" s="19" t="s">
        <v>12299</v>
      </c>
      <c r="P34" s="19" t="s">
        <v>12300</v>
      </c>
      <c r="Q34" s="19" t="s">
        <v>12293</v>
      </c>
      <c r="R34" s="19" t="s">
        <v>12296</v>
      </c>
      <c r="S34" s="19" t="s">
        <v>12288</v>
      </c>
      <c r="T34" s="19" t="s">
        <v>12290</v>
      </c>
      <c r="U34" s="19" t="s">
        <v>12292</v>
      </c>
      <c r="V34" s="19" t="s">
        <v>12286</v>
      </c>
      <c r="W34" s="19" t="s">
        <v>12284</v>
      </c>
      <c r="X34" s="28" t="s">
        <v>410</v>
      </c>
      <c r="Y34" s="19" t="s">
        <v>12216</v>
      </c>
      <c r="Z34" s="19" t="s">
        <v>12215</v>
      </c>
      <c r="AA34" s="19" t="s">
        <v>12210</v>
      </c>
      <c r="AB34" s="19" t="s">
        <v>12212</v>
      </c>
      <c r="AC34" s="19" t="s">
        <v>12213</v>
      </c>
      <c r="AD34" s="19" t="s">
        <v>12204</v>
      </c>
      <c r="AE34" s="19" t="s">
        <v>12205</v>
      </c>
      <c r="AF34" s="19" t="s">
        <v>12207</v>
      </c>
      <c r="AG34" s="19" t="s">
        <v>12203</v>
      </c>
      <c r="AH34" s="19" t="s">
        <v>12194</v>
      </c>
      <c r="AI34" s="19" t="s">
        <v>12198</v>
      </c>
      <c r="AJ34" s="19" t="s">
        <v>12192</v>
      </c>
      <c r="AK34" s="19" t="s">
        <v>12193</v>
      </c>
      <c r="AL34" s="19" t="s">
        <v>12189</v>
      </c>
      <c r="AM34" s="19" t="s">
        <v>12140</v>
      </c>
      <c r="AN34" s="19" t="s">
        <v>12131</v>
      </c>
      <c r="AO34" s="19" t="s">
        <v>12133</v>
      </c>
      <c r="AP34" s="19" t="s">
        <v>12121</v>
      </c>
      <c r="AQ34" s="19" t="s">
        <v>12124</v>
      </c>
      <c r="AR34" s="19" t="s">
        <v>12120</v>
      </c>
      <c r="AS34" s="19" t="s">
        <v>12115</v>
      </c>
      <c r="AT34" s="19" t="s">
        <v>12117</v>
      </c>
      <c r="AU34" s="19" t="s">
        <v>12108</v>
      </c>
      <c r="AV34" s="19" t="s">
        <v>12105</v>
      </c>
      <c r="AW34" s="19" t="s">
        <v>12101</v>
      </c>
      <c r="AX34" s="19" t="s">
        <v>12095</v>
      </c>
      <c r="AY34" s="19" t="s">
        <v>12097</v>
      </c>
      <c r="AZ34" s="19" t="s">
        <v>12016</v>
      </c>
      <c r="BA34" s="20" t="s">
        <v>12019</v>
      </c>
      <c r="BB34" s="21"/>
      <c r="BC34" s="21"/>
      <c r="BD34" s="21"/>
      <c r="BE34" s="21"/>
      <c r="BF34" s="21"/>
      <c r="BG34" s="21"/>
      <c r="BH34" s="21"/>
      <c r="BI34" s="21"/>
      <c r="BJ34" s="21"/>
      <c r="BK34" s="21"/>
      <c r="BL34" s="21"/>
    </row>
    <row r="35" spans="1:64" ht="15.75" customHeight="1">
      <c r="A35" s="17"/>
      <c r="B35" s="11"/>
      <c r="C35" s="18"/>
      <c r="D35" s="19" t="s">
        <v>12010</v>
      </c>
      <c r="E35" s="19" t="s">
        <v>12012</v>
      </c>
      <c r="F35" s="19" t="s">
        <v>12013</v>
      </c>
      <c r="G35" s="19" t="s">
        <v>11999</v>
      </c>
      <c r="H35" s="19" t="s">
        <v>11915</v>
      </c>
      <c r="I35" s="19" t="s">
        <v>11913</v>
      </c>
      <c r="J35" s="19" t="s">
        <v>11905</v>
      </c>
      <c r="K35" s="19" t="s">
        <v>11857</v>
      </c>
      <c r="L35" s="19" t="s">
        <v>11855</v>
      </c>
      <c r="M35" s="19" t="s">
        <v>11850</v>
      </c>
      <c r="N35" s="19" t="s">
        <v>11852</v>
      </c>
      <c r="O35" s="19" t="s">
        <v>11843</v>
      </c>
      <c r="P35" s="19" t="s">
        <v>11840</v>
      </c>
      <c r="Q35" s="19" t="s">
        <v>11837</v>
      </c>
      <c r="R35" s="19" t="s">
        <v>11832</v>
      </c>
      <c r="S35" s="19" t="s">
        <v>11835</v>
      </c>
      <c r="T35" s="19" t="s">
        <v>11829</v>
      </c>
      <c r="U35" s="19" t="s">
        <v>11825</v>
      </c>
      <c r="V35" s="19" t="s">
        <v>11804</v>
      </c>
      <c r="W35" s="19" t="s">
        <v>11800</v>
      </c>
      <c r="X35" s="19" t="s">
        <v>11802</v>
      </c>
      <c r="Y35" s="19" t="s">
        <v>11793</v>
      </c>
      <c r="Z35" s="19" t="s">
        <v>11791</v>
      </c>
      <c r="AA35" s="19" t="s">
        <v>11784</v>
      </c>
      <c r="AB35" s="19" t="s">
        <v>11787</v>
      </c>
      <c r="AC35" s="19" t="s">
        <v>11788</v>
      </c>
      <c r="AD35" s="19" t="s">
        <v>11779</v>
      </c>
      <c r="AE35" s="19" t="s">
        <v>11774</v>
      </c>
      <c r="AF35" s="19" t="s">
        <v>11770</v>
      </c>
      <c r="AG35" s="19" t="s">
        <v>11772</v>
      </c>
      <c r="AH35" s="19" t="s">
        <v>19746</v>
      </c>
      <c r="AI35" s="19" t="s">
        <v>11763</v>
      </c>
      <c r="AJ35" s="19" t="s">
        <v>11765</v>
      </c>
      <c r="AK35" s="19" t="s">
        <v>12390</v>
      </c>
      <c r="AL35" s="19" t="s">
        <v>11760</v>
      </c>
      <c r="AM35" s="19" t="s">
        <v>11753</v>
      </c>
      <c r="AN35" s="19" t="s">
        <v>11749</v>
      </c>
      <c r="AO35" s="19" t="s">
        <v>11751</v>
      </c>
      <c r="AP35" s="19" t="s">
        <v>11746</v>
      </c>
      <c r="AQ35" s="19" t="s">
        <v>11742</v>
      </c>
      <c r="AR35" s="19" t="s">
        <v>11744</v>
      </c>
      <c r="AS35" s="19" t="s">
        <v>12366</v>
      </c>
      <c r="AT35" s="19" t="s">
        <v>11643</v>
      </c>
      <c r="AU35" s="19" t="s">
        <v>11605</v>
      </c>
      <c r="AV35" s="19" t="s">
        <v>11599</v>
      </c>
      <c r="AW35" s="19" t="s">
        <v>11602</v>
      </c>
      <c r="AX35" s="19" t="s">
        <v>11596</v>
      </c>
      <c r="AY35" s="19" t="s">
        <v>11561</v>
      </c>
      <c r="AZ35" s="19" t="s">
        <v>11563</v>
      </c>
      <c r="BA35" s="20" t="s">
        <v>11557</v>
      </c>
      <c r="BB35" s="21"/>
      <c r="BC35" s="21"/>
      <c r="BD35" s="21"/>
      <c r="BE35" s="21"/>
      <c r="BF35" s="21"/>
      <c r="BG35" s="21"/>
      <c r="BH35" s="21"/>
      <c r="BI35" s="21"/>
      <c r="BJ35" s="21"/>
      <c r="BK35" s="21"/>
      <c r="BL35" s="21"/>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44"/>
  <sheetViews>
    <sheetView zoomScale="125" zoomScaleNormal="125" zoomScalePageLayoutView="125" workbookViewId="0">
      <pane xSplit="3" ySplit="1" topLeftCell="D2" activePane="bottomRight" state="frozen"/>
      <selection pane="topRight" activeCell="D1" sqref="D1"/>
      <selection pane="bottomLeft" activeCell="A2" sqref="A2"/>
      <selection pane="bottomRight" activeCell="E44" sqref="E44"/>
    </sheetView>
  </sheetViews>
  <sheetFormatPr baseColWidth="10" defaultColWidth="14.5" defaultRowHeight="15.75" customHeight="1"/>
  <cols>
    <col min="3" max="3" width="47.5" customWidth="1"/>
    <col min="54" max="64" width="0" hidden="1"/>
  </cols>
  <sheetData>
    <row r="1" spans="1:64" ht="15.75" customHeight="1">
      <c r="A1" s="2"/>
      <c r="B1" s="3"/>
      <c r="C1" s="4"/>
      <c r="D1" s="5" t="s">
        <v>24104</v>
      </c>
      <c r="E1" s="6" t="s">
        <v>24105</v>
      </c>
      <c r="F1" s="6" t="s">
        <v>24106</v>
      </c>
      <c r="G1" s="6" t="s">
        <v>24107</v>
      </c>
      <c r="H1" s="6" t="s">
        <v>24108</v>
      </c>
      <c r="I1" s="6" t="s">
        <v>24109</v>
      </c>
      <c r="J1" s="6" t="s">
        <v>24110</v>
      </c>
      <c r="K1" s="6" t="s">
        <v>24111</v>
      </c>
      <c r="L1" s="6" t="s">
        <v>24112</v>
      </c>
      <c r="M1" s="6" t="s">
        <v>24113</v>
      </c>
      <c r="N1" s="6" t="s">
        <v>24114</v>
      </c>
      <c r="O1" s="6" t="s">
        <v>24115</v>
      </c>
      <c r="P1" s="6" t="s">
        <v>24116</v>
      </c>
      <c r="Q1" s="6" t="s">
        <v>24117</v>
      </c>
      <c r="R1" s="6" t="s">
        <v>24118</v>
      </c>
      <c r="S1" s="6" t="s">
        <v>24119</v>
      </c>
      <c r="T1" s="6" t="s">
        <v>24120</v>
      </c>
      <c r="U1" s="6" t="s">
        <v>24121</v>
      </c>
      <c r="V1" s="6" t="s">
        <v>24122</v>
      </c>
      <c r="W1" s="6" t="s">
        <v>24123</v>
      </c>
      <c r="X1" s="6" t="s">
        <v>24124</v>
      </c>
      <c r="Y1" s="7" t="s">
        <v>24125</v>
      </c>
      <c r="Z1" s="7" t="s">
        <v>24126</v>
      </c>
      <c r="AA1" s="7" t="s">
        <v>24127</v>
      </c>
      <c r="AB1" s="7" t="s">
        <v>24128</v>
      </c>
      <c r="AC1" s="7" t="s">
        <v>24129</v>
      </c>
      <c r="AD1" s="7" t="s">
        <v>24130</v>
      </c>
      <c r="AE1" s="7" t="s">
        <v>24131</v>
      </c>
      <c r="AF1" s="7" t="s">
        <v>24132</v>
      </c>
      <c r="AG1" s="7" t="s">
        <v>24133</v>
      </c>
      <c r="AH1" s="7" t="s">
        <v>24134</v>
      </c>
      <c r="AI1" s="7" t="s">
        <v>24135</v>
      </c>
      <c r="AJ1" s="7" t="s">
        <v>24136</v>
      </c>
      <c r="AK1" s="7" t="s">
        <v>24137</v>
      </c>
      <c r="AL1" s="7" t="s">
        <v>24138</v>
      </c>
      <c r="AM1" s="7" t="s">
        <v>24139</v>
      </c>
      <c r="AN1" s="7" t="s">
        <v>24140</v>
      </c>
      <c r="AO1" s="7" t="s">
        <v>24141</v>
      </c>
      <c r="AP1" s="7" t="s">
        <v>24142</v>
      </c>
      <c r="AQ1" s="7" t="s">
        <v>24143</v>
      </c>
      <c r="AR1" s="5" t="s">
        <v>24144</v>
      </c>
      <c r="AS1" s="7" t="s">
        <v>24145</v>
      </c>
      <c r="AT1" s="7" t="s">
        <v>24146</v>
      </c>
      <c r="AU1" s="7" t="s">
        <v>24147</v>
      </c>
      <c r="AV1" s="7" t="s">
        <v>24148</v>
      </c>
      <c r="AW1" s="7" t="s">
        <v>24149</v>
      </c>
      <c r="AX1" s="7" t="s">
        <v>24150</v>
      </c>
      <c r="AY1" s="7" t="s">
        <v>24151</v>
      </c>
      <c r="AZ1" s="7" t="s">
        <v>24152</v>
      </c>
      <c r="BA1" s="7" t="s">
        <v>24153</v>
      </c>
      <c r="BB1" s="8"/>
      <c r="BC1" s="8"/>
      <c r="BD1" s="8"/>
      <c r="BE1" s="8"/>
      <c r="BF1" s="8"/>
      <c r="BG1" s="8"/>
      <c r="BH1" s="8"/>
      <c r="BI1" s="8"/>
      <c r="BJ1" s="8"/>
      <c r="BK1" s="8"/>
      <c r="BL1" s="8"/>
    </row>
    <row r="2" spans="1:64" ht="15.75" customHeight="1">
      <c r="A2" s="9" t="str">
        <f ca="1">IFERROR(__xludf.DUMMYFUNCTION(importrange("https://docs.google.com/spreadsheets/d/1B8bz8L_SMnGmCuHmR0X7YJOBdR6s05ngltiIZhhhC_s/edit#gid=0", "11 Lobbying!A8:A")),"")</f>
        <v/>
      </c>
      <c r="B2" s="11" t="str">
        <f ca="1">IFERROR(__xludf.DUMMYFUNCTION(importrange("https://docs.google.com/spreadsheets/d/1huVN2XAshBM5FkfyTsSEyJy7czH6wQh-vuVCAjVx0lI/edit#gid=664325092", "11 Lobbying!B7:B")),"#")</f>
        <v>#</v>
      </c>
      <c r="C2" s="10" t="str">
        <f ca="1">IFERROR(__xludf.DUMMYFUNCTION(importrange("https://docs.google.com/spreadsheets/d/1huVN2XAshBM5FkfyTsSEyJy7czH6wQh-vuVCAjVx0lI/edit#gid=664325092", "11 Lobbying!C7:C")),"Indicator")</f>
        <v>Indicator</v>
      </c>
      <c r="D2" s="10" t="str">
        <f ca="1">IFERROR(__xludf.DUMMYFUNCTION(importrange("https://docs.google.com/spreadsheets/d/1B8bz8L_SMnGmCuHmR0X7YJOBdR6s05ngltiIZhhhC_s/edit#gid=907278306", "11 Lobbying!E8:E")),"SII 2")</f>
        <v>SII 2</v>
      </c>
      <c r="E2" s="10" t="str">
        <f ca="1">IFERROR(__xludf.DUMMYFUNCTION(importrange("https://docs.google.com/spreadsheets/d/1B8bz8L_SMnGmCuHmR0X7YJOBdR6s05ngltiIZhhhC_s/edit#gid=907278306", "11 Lobbying!G8:G")),"SII 2")</f>
        <v>SII 2</v>
      </c>
      <c r="F2" s="10" t="str">
        <f ca="1">IFERROR(__xludf.DUMMYFUNCTION(importrange("https://docs.google.com/spreadsheets/d/1B8bz8L_SMnGmCuHmR0X7YJOBdR6s05ngltiIZhhhC_s/edit#gid=907278306", "11 Lobbying!I8:I")),"SII 2")</f>
        <v>SII 2</v>
      </c>
      <c r="G2" s="10" t="str">
        <f ca="1">IFERROR(__xludf.DUMMYFUNCTION(importrange("https://docs.google.com/spreadsheets/d/1B8bz8L_SMnGmCuHmR0X7YJOBdR6s05ngltiIZhhhC_s/edit#gid=907278306", "11 Lobbying!K8:K")),"SII 2")</f>
        <v>SII 2</v>
      </c>
      <c r="H2" s="10" t="str">
        <f ca="1">IFERROR(__xludf.DUMMYFUNCTION(importrange("https://docs.google.com/spreadsheets/d/1B8bz8L_SMnGmCuHmR0X7YJOBdR6s05ngltiIZhhhC_s/edit#gid=907278306", "11 Lobbying!M8:M")),"SII 2")</f>
        <v>SII 2</v>
      </c>
      <c r="I2" s="10" t="str">
        <f ca="1">IFERROR(__xludf.DUMMYFUNCTION(importrange("https://docs.google.com/spreadsheets/d/1B8bz8L_SMnGmCuHmR0X7YJOBdR6s05ngltiIZhhhC_s/edit#gid=907278306", "11 Lobbying!O8:O")),"SII 2")</f>
        <v>SII 2</v>
      </c>
      <c r="J2" s="10" t="str">
        <f ca="1">IFERROR(__xludf.DUMMYFUNCTION(importrange("https://docs.google.com/spreadsheets/d/1B8bz8L_SMnGmCuHmR0X7YJOBdR6s05ngltiIZhhhC_s/edit#gid=907278306", "11 Lobbying!Q8:Q")),"SII 2")</f>
        <v>SII 2</v>
      </c>
      <c r="K2" s="10" t="str">
        <f ca="1">IFERROR(__xludf.DUMMYFUNCTION(importrange("https://docs.google.com/spreadsheets/d/1B8bz8L_SMnGmCuHmR0X7YJOBdR6s05ngltiIZhhhC_s/edit#gid=907278306", "11 Lobbying!S8:S")),"SII 2")</f>
        <v>SII 2</v>
      </c>
      <c r="L2" s="10" t="str">
        <f ca="1">IFERROR(__xludf.DUMMYFUNCTION(importrange("https://docs.google.com/spreadsheets/d/1B8bz8L_SMnGmCuHmR0X7YJOBdR6s05ngltiIZhhhC_s/edit#gid=907278306", "11 Lobbying!U8:U")),"SII 2")</f>
        <v>SII 2</v>
      </c>
      <c r="M2" s="10" t="str">
        <f ca="1">IFERROR(__xludf.DUMMYFUNCTION(importrange("https://docs.google.com/spreadsheets/d/1B8bz8L_SMnGmCuHmR0X7YJOBdR6s05ngltiIZhhhC_s/edit#gid=907278306", "11 Lobbying!W8:W")),"SII 2")</f>
        <v>SII 2</v>
      </c>
      <c r="N2" s="10" t="str">
        <f ca="1">IFERROR(__xludf.DUMMYFUNCTION(importrange("https://docs.google.com/spreadsheets/d/1B8bz8L_SMnGmCuHmR0X7YJOBdR6s05ngltiIZhhhC_s/edit#gid=907278306", "11 Lobbying!Y8:Y")),"SII 2")</f>
        <v>SII 2</v>
      </c>
      <c r="O2" s="10" t="str">
        <f ca="1">IFERROR(__xludf.DUMMYFUNCTION(importrange("https://docs.google.com/spreadsheets/d/1B8bz8L_SMnGmCuHmR0X7YJOBdR6s05ngltiIZhhhC_s/edit#gid=907278306", "11 Lobbying!AA8:AA")),"SII 2")</f>
        <v>SII 2</v>
      </c>
      <c r="P2" s="10" t="str">
        <f ca="1">IFERROR(__xludf.DUMMYFUNCTION(importrange("https://docs.google.com/spreadsheets/d/1B8bz8L_SMnGmCuHmR0X7YJOBdR6s05ngltiIZhhhC_s/edit#gid=907278306", "11 Lobbying!AC8:AC")),"SII 2")</f>
        <v>SII 2</v>
      </c>
      <c r="Q2" s="10" t="str">
        <f ca="1">IFERROR(__xludf.DUMMYFUNCTION(importrange("https://docs.google.com/spreadsheets/d/1B8bz8L_SMnGmCuHmR0X7YJOBdR6s05ngltiIZhhhC_s/edit#gid=907278306", "11 Lobbying!AE8:AE")),"SII 2")</f>
        <v>SII 2</v>
      </c>
      <c r="R2" s="10" t="str">
        <f ca="1">IFERROR(__xludf.DUMMYFUNCTION(importrange("https://docs.google.com/spreadsheets/d/1B8bz8L_SMnGmCuHmR0X7YJOBdR6s05ngltiIZhhhC_s/edit#gid=907278306", "11 Lobbying!AG8:AG")),"SII 2")</f>
        <v>SII 2</v>
      </c>
      <c r="S2" s="10" t="str">
        <f ca="1">IFERROR(__xludf.DUMMYFUNCTION(importrange("https://docs.google.com/spreadsheets/d/1B8bz8L_SMnGmCuHmR0X7YJOBdR6s05ngltiIZhhhC_s/edit#gid=907278306", "11 Lobbying!AI8:AI")),"SII 2")</f>
        <v>SII 2</v>
      </c>
      <c r="T2" s="10" t="str">
        <f ca="1">IFERROR(__xludf.DUMMYFUNCTION(importrange("https://docs.google.com/spreadsheets/d/1B8bz8L_SMnGmCuHmR0X7YJOBdR6s05ngltiIZhhhC_s/edit#gid=907278306", "11 Lobbying!AK8:AK")),"SII 2")</f>
        <v>SII 2</v>
      </c>
      <c r="U2" s="10" t="str">
        <f ca="1">IFERROR(__xludf.DUMMYFUNCTION(importrange("https://docs.google.com/spreadsheets/d/1B8bz8L_SMnGmCuHmR0X7YJOBdR6s05ngltiIZhhhC_s/edit#gid=907278306", "11 Lobbying!AM8:AM")),"SII 2")</f>
        <v>SII 2</v>
      </c>
      <c r="V2" s="10" t="str">
        <f ca="1">IFERROR(__xludf.DUMMYFUNCTION(importrange("https://docs.google.com/spreadsheets/d/1B8bz8L_SMnGmCuHmR0X7YJOBdR6s05ngltiIZhhhC_s/edit#gid=907278306", "11 Lobbying!AO8:AO")),"SII 2")</f>
        <v>SII 2</v>
      </c>
      <c r="W2" s="10" t="str">
        <f ca="1">IFERROR(__xludf.DUMMYFUNCTION(importrange("https://docs.google.com/spreadsheets/d/1B8bz8L_SMnGmCuHmR0X7YJOBdR6s05ngltiIZhhhC_s/edit#gid=907278306", "11 Lobbying!AQ8:AQ")),"SII 2")</f>
        <v>SII 2</v>
      </c>
      <c r="X2" s="10" t="str">
        <f ca="1">IFERROR(__xludf.DUMMYFUNCTION(importrange("https://docs.google.com/spreadsheets/d/1B8bz8L_SMnGmCuHmR0X7YJOBdR6s05ngltiIZhhhC_s/edit#gid=907278306", "11 Lobbying!AS8:AS")),"SII 2")</f>
        <v>SII 2</v>
      </c>
      <c r="Y2" s="10" t="str">
        <f ca="1">IFERROR(__xludf.DUMMYFUNCTION(importrange("https://docs.google.com/spreadsheets/d/1B8bz8L_SMnGmCuHmR0X7YJOBdR6s05ngltiIZhhhC_s/edit#gid=907278306", "11 Lobbying!AU8:AU")),"SII 2")</f>
        <v>SII 2</v>
      </c>
      <c r="Z2" s="10" t="str">
        <f ca="1">IFERROR(__xludf.DUMMYFUNCTION(importrange("https://docs.google.com/spreadsheets/d/1B8bz8L_SMnGmCuHmR0X7YJOBdR6s05ngltiIZhhhC_s/edit#gid=907278306", "11 Lobbying!AW8:AW")),"SII 2")</f>
        <v>SII 2</v>
      </c>
      <c r="AA2" s="10" t="str">
        <f ca="1">IFERROR(__xludf.DUMMYFUNCTION(importrange("https://docs.google.com/spreadsheets/d/1B8bz8L_SMnGmCuHmR0X7YJOBdR6s05ngltiIZhhhC_s/edit#gid=907278306", "11 Lobbying!AY8:AY")),"SII 2")</f>
        <v>SII 2</v>
      </c>
      <c r="AB2" s="10" t="str">
        <f ca="1">IFERROR(__xludf.DUMMYFUNCTION(importrange("https://docs.google.com/spreadsheets/d/1B8bz8L_SMnGmCuHmR0X7YJOBdR6s05ngltiIZhhhC_s/edit#gid=907278306", "11 Lobbying!BA8:BA")),"SII 2")</f>
        <v>SII 2</v>
      </c>
      <c r="AC2" s="10" t="str">
        <f ca="1">IFERROR(__xludf.DUMMYFUNCTION(importrange("https://docs.google.com/spreadsheets/d/1B8bz8L_SMnGmCuHmR0X7YJOBdR6s05ngltiIZhhhC_s/edit#gid=907278306", "11 Lobbying!BC8:BC")),"SII 2")</f>
        <v>SII 2</v>
      </c>
      <c r="AD2" s="10" t="str">
        <f ca="1">IFERROR(__xludf.DUMMYFUNCTION(importrange("https://docs.google.com/spreadsheets/d/1B8bz8L_SMnGmCuHmR0X7YJOBdR6s05ngltiIZhhhC_s/edit#gid=907278306", "11 Lobbying!BE8:BE")),"SII 2")</f>
        <v>SII 2</v>
      </c>
      <c r="AE2" s="10" t="str">
        <f ca="1">IFERROR(__xludf.DUMMYFUNCTION(importrange("https://docs.google.com/spreadsheets/d/1B8bz8L_SMnGmCuHmR0X7YJOBdR6s05ngltiIZhhhC_s/edit#gid=907278306", "11 Lobbying!BG8:BG")),"SII 2")</f>
        <v>SII 2</v>
      </c>
      <c r="AF2" s="10" t="str">
        <f ca="1">IFERROR(__xludf.DUMMYFUNCTION(importrange("https://docs.google.com/spreadsheets/d/1B8bz8L_SMnGmCuHmR0X7YJOBdR6s05ngltiIZhhhC_s/edit#gid=907278306", "11 Lobbying!BI8:BI")),"SII 2")</f>
        <v>SII 2</v>
      </c>
      <c r="AG2" s="10" t="str">
        <f ca="1">IFERROR(__xludf.DUMMYFUNCTION(importrange("https://docs.google.com/spreadsheets/d/1B8bz8L_SMnGmCuHmR0X7YJOBdR6s05ngltiIZhhhC_s/edit#gid=907278306", "11 Lobbying!BK8:BK")),"SII 2")</f>
        <v>SII 2</v>
      </c>
      <c r="AH2" s="10" t="str">
        <f ca="1">IFERROR(__xludf.DUMMYFUNCTION(importrange("https://docs.google.com/spreadsheets/d/1B8bz8L_SMnGmCuHmR0X7YJOBdR6s05ngltiIZhhhC_s/edit#gid=907278306", "11 Lobbying!BM8:BM")),"SII 2")</f>
        <v>SII 2</v>
      </c>
      <c r="AI2" s="10" t="str">
        <f ca="1">IFERROR(__xludf.DUMMYFUNCTION(importrange("https://docs.google.com/spreadsheets/d/1B8bz8L_SMnGmCuHmR0X7YJOBdR6s05ngltiIZhhhC_s/edit#gid=907278306", "11 Lobbying!BO8:BO")),"SII 2")</f>
        <v>SII 2</v>
      </c>
      <c r="AJ2" s="10" t="str">
        <f ca="1">IFERROR(__xludf.DUMMYFUNCTION(importrange("https://docs.google.com/spreadsheets/d/1B8bz8L_SMnGmCuHmR0X7YJOBdR6s05ngltiIZhhhC_s/edit#gid=907278306", "11 Lobbying!BQ8:BQ")),"SII 2")</f>
        <v>SII 2</v>
      </c>
      <c r="AK2" s="10" t="str">
        <f ca="1">IFERROR(__xludf.DUMMYFUNCTION(importrange("https://docs.google.com/spreadsheets/d/1B8bz8L_SMnGmCuHmR0X7YJOBdR6s05ngltiIZhhhC_s/edit#gid=907278306", "11 Lobbying!BS8:BS")),"SII 2")</f>
        <v>SII 2</v>
      </c>
      <c r="AL2" s="10" t="str">
        <f ca="1">IFERROR(__xludf.DUMMYFUNCTION(importrange("https://docs.google.com/spreadsheets/d/1B8bz8L_SMnGmCuHmR0X7YJOBdR6s05ngltiIZhhhC_s/edit#gid=907278306", "11 Lobbying!BU8:BU")),"SII 2")</f>
        <v>SII 2</v>
      </c>
      <c r="AM2" s="10" t="str">
        <f ca="1">IFERROR(__xludf.DUMMYFUNCTION(importrange("https://docs.google.com/spreadsheets/d/1B8bz8L_SMnGmCuHmR0X7YJOBdR6s05ngltiIZhhhC_s/edit#gid=907278306", "11 Lobbying!BW8:BW")),"SII 2")</f>
        <v>SII 2</v>
      </c>
      <c r="AN2" s="10" t="str">
        <f ca="1">IFERROR(__xludf.DUMMYFUNCTION(importrange("https://docs.google.com/spreadsheets/d/1B8bz8L_SMnGmCuHmR0X7YJOBdR6s05ngltiIZhhhC_s/edit#gid=907278306", "11 Lobbying!BY8:BY")),"SII 2")</f>
        <v>SII 2</v>
      </c>
      <c r="AO2" s="10" t="str">
        <f ca="1">IFERROR(__xludf.DUMMYFUNCTION(importrange("https://docs.google.com/spreadsheets/d/1B8bz8L_SMnGmCuHmR0X7YJOBdR6s05ngltiIZhhhC_s/edit#gid=907278306", "11 Lobbying!CA8:CA")),"SII 2")</f>
        <v>SII 2</v>
      </c>
      <c r="AP2" s="10" t="str">
        <f ca="1">IFERROR(__xludf.DUMMYFUNCTION(importrange("https://docs.google.com/spreadsheets/d/1B8bz8L_SMnGmCuHmR0X7YJOBdR6s05ngltiIZhhhC_s/edit#gid=907278306", "11 Lobbying!CC8:CC")),"SII 2")</f>
        <v>SII 2</v>
      </c>
      <c r="AQ2" s="10" t="str">
        <f ca="1">IFERROR(__xludf.DUMMYFUNCTION(importrange("https://docs.google.com/spreadsheets/d/1B8bz8L_SMnGmCuHmR0X7YJOBdR6s05ngltiIZhhhC_s/edit#gid=907278306", "11 Lobbying!CE8:CE")),"SII 2")</f>
        <v>SII 2</v>
      </c>
      <c r="AR2" s="10" t="str">
        <f ca="1">IFERROR(__xludf.DUMMYFUNCTION(importrange("https://docs.google.com/spreadsheets/d/1B8bz8L_SMnGmCuHmR0X7YJOBdR6s05ngltiIZhhhC_s/edit#gid=907278306", "11 Lobbying!CG8:CG")),"SII 2")</f>
        <v>SII 2</v>
      </c>
      <c r="AS2" s="10" t="str">
        <f ca="1">IFERROR(__xludf.DUMMYFUNCTION(importrange("https://docs.google.com/spreadsheets/d/1B8bz8L_SMnGmCuHmR0X7YJOBdR6s05ngltiIZhhhC_s/edit#gid=907278306", "11 Lobbying!CI8:CI")),"SII 2")</f>
        <v>SII 2</v>
      </c>
      <c r="AT2" s="10" t="str">
        <f ca="1">IFERROR(__xludf.DUMMYFUNCTION(importrange("https://docs.google.com/spreadsheets/d/1B8bz8L_SMnGmCuHmR0X7YJOBdR6s05ngltiIZhhhC_s/edit#gid=907278306", "11 Lobbying!CK8:CK")),"SII 2")</f>
        <v>SII 2</v>
      </c>
      <c r="AU2" s="10" t="str">
        <f ca="1">IFERROR(__xludf.DUMMYFUNCTION(importrange("https://docs.google.com/spreadsheets/d/1B8bz8L_SMnGmCuHmR0X7YJOBdR6s05ngltiIZhhhC_s/edit#gid=907278306", "11 Lobbying!CM8:CM")),"SII 2")</f>
        <v>SII 2</v>
      </c>
      <c r="AV2" s="10" t="str">
        <f ca="1">IFERROR(__xludf.DUMMYFUNCTION(importrange("https://docs.google.com/spreadsheets/d/1B8bz8L_SMnGmCuHmR0X7YJOBdR6s05ngltiIZhhhC_s/edit#gid=907278306", "11 Lobbying!CO8:CO")),"SII 2")</f>
        <v>SII 2</v>
      </c>
      <c r="AW2" s="10" t="str">
        <f ca="1">IFERROR(__xludf.DUMMYFUNCTION(importrange("https://docs.google.com/spreadsheets/d/1B8bz8L_SMnGmCuHmR0X7YJOBdR6s05ngltiIZhhhC_s/edit#gid=907278306", "11 Lobbying!CQ8:CQ")),"SII 2")</f>
        <v>SII 2</v>
      </c>
      <c r="AX2" s="10" t="str">
        <f ca="1">IFERROR(__xludf.DUMMYFUNCTION(importrange("https://docs.google.com/spreadsheets/d/1B8bz8L_SMnGmCuHmR0X7YJOBdR6s05ngltiIZhhhC_s/edit#gid=907278306", "11 Lobbying!CS8:CS")),"SII 2")</f>
        <v>SII 2</v>
      </c>
      <c r="AY2" s="10" t="str">
        <f ca="1">IFERROR(__xludf.DUMMYFUNCTION(importrange("https://docs.google.com/spreadsheets/d/1B8bz8L_SMnGmCuHmR0X7YJOBdR6s05ngltiIZhhhC_s/edit#gid=907278306", "11 Lobbying!CU8:CU")),"SII 2")</f>
        <v>SII 2</v>
      </c>
      <c r="AZ2" s="10" t="str">
        <f ca="1">IFERROR(__xludf.DUMMYFUNCTION(importrange("https://docs.google.com/spreadsheets/d/1B8bz8L_SMnGmCuHmR0X7YJOBdR6s05ngltiIZhhhC_s/edit#gid=907278306", "11 Lobbying!CW8:CW")),"SII 2")</f>
        <v>SII 2</v>
      </c>
      <c r="BA2" s="15" t="str">
        <f ca="1">IFERROR(__xludf.DUMMYFUNCTION(importrange("https://docs.google.com/spreadsheets/d/1B8bz8L_SMnGmCuHmR0X7YJOBdR6s05ngltiIZhhhC_s/edit#gid=907278306", "11 Lobbying!CY8:CY")),"SII 2")</f>
        <v>SII 2</v>
      </c>
      <c r="BB2" s="16"/>
      <c r="BC2" s="16"/>
      <c r="BD2" s="16"/>
      <c r="BE2" s="16"/>
      <c r="BF2" s="16"/>
      <c r="BG2" s="16"/>
      <c r="BH2" s="16"/>
      <c r="BI2" s="16"/>
      <c r="BJ2" s="16"/>
      <c r="BK2" s="16"/>
      <c r="BL2" s="16"/>
    </row>
    <row r="3" spans="1:64" ht="15.75" customHeight="1">
      <c r="A3" s="17">
        <v>11.1</v>
      </c>
      <c r="B3" s="11">
        <v>196</v>
      </c>
      <c r="C3" s="18" t="s">
        <v>24155</v>
      </c>
      <c r="D3" s="19" t="s">
        <v>24156</v>
      </c>
      <c r="E3" s="19" t="s">
        <v>24156</v>
      </c>
      <c r="F3" s="19" t="s">
        <v>24156</v>
      </c>
      <c r="G3" s="19" t="s">
        <v>24156</v>
      </c>
      <c r="H3" s="19" t="s">
        <v>24156</v>
      </c>
      <c r="I3" s="19" t="s">
        <v>24157</v>
      </c>
      <c r="J3" s="19" t="s">
        <v>24156</v>
      </c>
      <c r="K3" s="19" t="s">
        <v>24156</v>
      </c>
      <c r="L3" s="19" t="s">
        <v>24156</v>
      </c>
      <c r="M3" s="19" t="s">
        <v>24156</v>
      </c>
      <c r="N3" s="19" t="s">
        <v>24156</v>
      </c>
      <c r="O3" s="19" t="s">
        <v>24156</v>
      </c>
      <c r="P3" s="19" t="s">
        <v>24156</v>
      </c>
      <c r="Q3" s="19" t="s">
        <v>24156</v>
      </c>
      <c r="R3" s="19" t="s">
        <v>24156</v>
      </c>
      <c r="S3" s="19" t="s">
        <v>24156</v>
      </c>
      <c r="T3" s="19" t="s">
        <v>24156</v>
      </c>
      <c r="U3" s="19" t="s">
        <v>24156</v>
      </c>
      <c r="V3" s="19" t="s">
        <v>24156</v>
      </c>
      <c r="W3" s="19" t="s">
        <v>24156</v>
      </c>
      <c r="X3" s="19" t="s">
        <v>24156</v>
      </c>
      <c r="Y3" s="19" t="s">
        <v>24156</v>
      </c>
      <c r="Z3" s="19" t="s">
        <v>24156</v>
      </c>
      <c r="AA3" s="19" t="s">
        <v>24156</v>
      </c>
      <c r="AB3" s="19" t="s">
        <v>24156</v>
      </c>
      <c r="AC3" s="19" t="s">
        <v>24158</v>
      </c>
      <c r="AD3" s="19" t="s">
        <v>24156</v>
      </c>
      <c r="AE3" s="19" t="s">
        <v>24158</v>
      </c>
      <c r="AF3" s="19" t="s">
        <v>24156</v>
      </c>
      <c r="AG3" s="19" t="s">
        <v>24156</v>
      </c>
      <c r="AH3" s="19" t="s">
        <v>24156</v>
      </c>
      <c r="AI3" s="19" t="s">
        <v>24156</v>
      </c>
      <c r="AJ3" s="19" t="s">
        <v>24156</v>
      </c>
      <c r="AK3" s="19" t="s">
        <v>24158</v>
      </c>
      <c r="AL3" s="19" t="s">
        <v>24156</v>
      </c>
      <c r="AM3" s="19" t="s">
        <v>24156</v>
      </c>
      <c r="AN3" s="19" t="s">
        <v>24156</v>
      </c>
      <c r="AO3" s="19" t="s">
        <v>24156</v>
      </c>
      <c r="AP3" s="19" t="s">
        <v>24156</v>
      </c>
      <c r="AQ3" s="19" t="s">
        <v>24156</v>
      </c>
      <c r="AR3" s="19" t="s">
        <v>24158</v>
      </c>
      <c r="AS3" s="19" t="s">
        <v>24156</v>
      </c>
      <c r="AT3" s="19" t="s">
        <v>24156</v>
      </c>
      <c r="AU3" s="19" t="s">
        <v>24156</v>
      </c>
      <c r="AV3" s="19" t="s">
        <v>24156</v>
      </c>
      <c r="AW3" s="19" t="s">
        <v>24156</v>
      </c>
      <c r="AX3" s="19" t="s">
        <v>24156</v>
      </c>
      <c r="AY3" s="19" t="s">
        <v>24156</v>
      </c>
      <c r="AZ3" s="19" t="s">
        <v>24156</v>
      </c>
      <c r="BA3" s="20" t="s">
        <v>24156</v>
      </c>
      <c r="BB3" s="21"/>
      <c r="BC3" s="21"/>
      <c r="BD3" s="21"/>
      <c r="BE3" s="21"/>
      <c r="BF3" s="21"/>
      <c r="BG3" s="21"/>
      <c r="BH3" s="21"/>
      <c r="BI3" s="21"/>
      <c r="BJ3" s="21"/>
      <c r="BK3" s="21"/>
      <c r="BL3" s="21"/>
    </row>
    <row r="4" spans="1:64" ht="15.75" customHeight="1">
      <c r="A4" s="17" t="s">
        <v>24159</v>
      </c>
      <c r="B4" s="11"/>
      <c r="C4" s="18" t="s">
        <v>24160</v>
      </c>
      <c r="D4" s="19" t="s">
        <v>24161</v>
      </c>
      <c r="E4" s="19" t="s">
        <v>24098</v>
      </c>
      <c r="F4" s="19" t="s">
        <v>24099</v>
      </c>
      <c r="G4" s="19" t="s">
        <v>24101</v>
      </c>
      <c r="H4" s="19" t="s">
        <v>24102</v>
      </c>
      <c r="I4" s="19" t="s">
        <v>24103</v>
      </c>
      <c r="J4" s="19" t="s">
        <v>24093</v>
      </c>
      <c r="K4" s="19" t="s">
        <v>24094</v>
      </c>
      <c r="L4" s="28" t="s">
        <v>409</v>
      </c>
      <c r="M4" s="19" t="s">
        <v>24097</v>
      </c>
      <c r="N4" s="19" t="s">
        <v>24089</v>
      </c>
      <c r="O4" s="19" t="s">
        <v>24090</v>
      </c>
      <c r="P4" s="19" t="s">
        <v>24091</v>
      </c>
      <c r="Q4" s="19" t="s">
        <v>24083</v>
      </c>
      <c r="R4" s="19" t="s">
        <v>24085</v>
      </c>
      <c r="S4" s="19" t="s">
        <v>24086</v>
      </c>
      <c r="T4" s="19" t="s">
        <v>24081</v>
      </c>
      <c r="U4" s="19" t="s">
        <v>24077</v>
      </c>
      <c r="V4" s="19" t="s">
        <v>24079</v>
      </c>
      <c r="W4" s="19" t="s">
        <v>24080</v>
      </c>
      <c r="X4" s="19" t="s">
        <v>24073</v>
      </c>
      <c r="Y4" s="19" t="s">
        <v>24070</v>
      </c>
      <c r="Z4" s="19" t="s">
        <v>24065</v>
      </c>
      <c r="AA4" s="19" t="s">
        <v>24066</v>
      </c>
      <c r="AB4" s="19" t="s">
        <v>24063</v>
      </c>
      <c r="AC4" s="19" t="s">
        <v>24064</v>
      </c>
      <c r="AD4" s="19" t="s">
        <v>24045</v>
      </c>
      <c r="AE4" s="19" t="s">
        <v>24047</v>
      </c>
      <c r="AF4" s="19" t="s">
        <v>24042</v>
      </c>
      <c r="AG4" s="19" t="s">
        <v>24035</v>
      </c>
      <c r="AH4" s="19" t="s">
        <v>24038</v>
      </c>
      <c r="AI4" s="28" t="s">
        <v>24032</v>
      </c>
      <c r="AJ4" s="19" t="s">
        <v>24033</v>
      </c>
      <c r="AK4" s="19" t="s">
        <v>24030</v>
      </c>
      <c r="AL4" s="19" t="s">
        <v>24031</v>
      </c>
      <c r="AM4" s="28" t="s">
        <v>407</v>
      </c>
      <c r="AN4" s="19" t="s">
        <v>24011</v>
      </c>
      <c r="AO4" s="19" t="s">
        <v>24012</v>
      </c>
      <c r="AP4" s="28" t="s">
        <v>408</v>
      </c>
      <c r="AQ4" s="19" t="s">
        <v>24014</v>
      </c>
      <c r="AR4" s="19" t="s">
        <v>24006</v>
      </c>
      <c r="AS4" s="19" t="s">
        <v>24007</v>
      </c>
      <c r="AT4" s="19" t="s">
        <v>23932</v>
      </c>
      <c r="AU4" s="19" t="s">
        <v>23928</v>
      </c>
      <c r="AV4" s="19" t="s">
        <v>23922</v>
      </c>
      <c r="AW4" s="19" t="s">
        <v>23920</v>
      </c>
      <c r="AX4" s="19" t="s">
        <v>23916</v>
      </c>
      <c r="AY4" s="28" t="s">
        <v>405</v>
      </c>
      <c r="AZ4" s="19" t="s">
        <v>23833</v>
      </c>
      <c r="BA4" s="20" t="s">
        <v>23831</v>
      </c>
      <c r="BB4" s="21"/>
      <c r="BC4" s="21"/>
      <c r="BD4" s="21"/>
      <c r="BE4" s="21"/>
      <c r="BF4" s="21"/>
      <c r="BG4" s="21"/>
      <c r="BH4" s="21"/>
      <c r="BI4" s="21"/>
      <c r="BJ4" s="21"/>
      <c r="BK4" s="21"/>
      <c r="BL4" s="21"/>
    </row>
    <row r="5" spans="1:64" ht="15.75" customHeight="1">
      <c r="A5" s="17"/>
      <c r="B5" s="11"/>
      <c r="C5" s="18"/>
      <c r="D5" s="19" t="s">
        <v>23828</v>
      </c>
      <c r="E5" s="19" t="s">
        <v>23823</v>
      </c>
      <c r="F5" s="19" t="s">
        <v>23825</v>
      </c>
      <c r="G5" s="19" t="s">
        <v>23820</v>
      </c>
      <c r="H5" s="19" t="s">
        <v>23821</v>
      </c>
      <c r="I5" s="19" t="s">
        <v>23813</v>
      </c>
      <c r="J5" s="19" t="s">
        <v>23814</v>
      </c>
      <c r="K5" s="19" t="s">
        <v>23815</v>
      </c>
      <c r="L5" s="19" t="s">
        <v>23816</v>
      </c>
      <c r="M5" s="19" t="s">
        <v>23817</v>
      </c>
      <c r="N5" s="19" t="s">
        <v>23818</v>
      </c>
      <c r="O5" s="19" t="s">
        <v>23810</v>
      </c>
      <c r="P5" s="19" t="s">
        <v>23811</v>
      </c>
      <c r="Q5" s="19" t="s">
        <v>23805</v>
      </c>
      <c r="R5" s="19" t="s">
        <v>23806</v>
      </c>
      <c r="S5" s="19" t="s">
        <v>23808</v>
      </c>
      <c r="T5" s="19" t="s">
        <v>23798</v>
      </c>
      <c r="U5" s="19" t="s">
        <v>23800</v>
      </c>
      <c r="V5" s="19" t="s">
        <v>23801</v>
      </c>
      <c r="W5" s="19" t="s">
        <v>23802</v>
      </c>
      <c r="X5" s="19" t="s">
        <v>23795</v>
      </c>
      <c r="Y5" s="19" t="s">
        <v>23796</v>
      </c>
      <c r="Z5" s="19" t="s">
        <v>23797</v>
      </c>
      <c r="AA5" s="19" t="s">
        <v>23792</v>
      </c>
      <c r="AB5" s="19" t="s">
        <v>23793</v>
      </c>
      <c r="AC5" s="19" t="s">
        <v>23787</v>
      </c>
      <c r="AD5" s="19" t="s">
        <v>23789</v>
      </c>
      <c r="AE5" s="19" t="s">
        <v>23784</v>
      </c>
      <c r="AF5" s="19" t="s">
        <v>23785</v>
      </c>
      <c r="AG5" s="19" t="s">
        <v>23738</v>
      </c>
      <c r="AH5" s="19" t="s">
        <v>23734</v>
      </c>
      <c r="AI5" s="19" t="s">
        <v>23735</v>
      </c>
      <c r="AJ5" s="19" t="s">
        <v>23727</v>
      </c>
      <c r="AK5" s="19" t="s">
        <v>23729</v>
      </c>
      <c r="AL5" s="19" t="s">
        <v>23731</v>
      </c>
      <c r="AM5" s="19" t="s">
        <v>23732</v>
      </c>
      <c r="AN5" s="19" t="s">
        <v>23725</v>
      </c>
      <c r="AO5" s="19" t="s">
        <v>23722</v>
      </c>
      <c r="AP5" s="19" t="s">
        <v>23717</v>
      </c>
      <c r="AQ5" s="19" t="s">
        <v>23719</v>
      </c>
      <c r="AR5" s="19" t="s">
        <v>23712</v>
      </c>
      <c r="AS5" s="19" t="s">
        <v>23715</v>
      </c>
      <c r="AT5" s="19" t="s">
        <v>23710</v>
      </c>
      <c r="AU5" s="19" t="s">
        <v>23707</v>
      </c>
      <c r="AV5" s="19" t="s">
        <v>23700</v>
      </c>
      <c r="AW5" s="19" t="s">
        <v>23701</v>
      </c>
      <c r="AX5" s="19" t="s">
        <v>23703</v>
      </c>
      <c r="AY5" s="19" t="s">
        <v>23696</v>
      </c>
      <c r="AZ5" s="19" t="s">
        <v>23699</v>
      </c>
      <c r="BA5" s="20" t="s">
        <v>23690</v>
      </c>
      <c r="BB5" s="21"/>
      <c r="BC5" s="21"/>
      <c r="BD5" s="21"/>
      <c r="BE5" s="21"/>
      <c r="BF5" s="21"/>
      <c r="BG5" s="21"/>
      <c r="BH5" s="21"/>
      <c r="BI5" s="21"/>
      <c r="BJ5" s="21"/>
      <c r="BK5" s="21"/>
      <c r="BL5" s="21"/>
    </row>
    <row r="6" spans="1:64" ht="15.75" customHeight="1">
      <c r="A6" s="17">
        <v>11.1</v>
      </c>
      <c r="B6" s="11">
        <v>197</v>
      </c>
      <c r="C6" s="18" t="s">
        <v>23613</v>
      </c>
      <c r="D6" s="19" t="s">
        <v>24156</v>
      </c>
      <c r="E6" s="19" t="s">
        <v>24156</v>
      </c>
      <c r="F6" s="19" t="s">
        <v>24156</v>
      </c>
      <c r="G6" s="19" t="s">
        <v>24095</v>
      </c>
      <c r="H6" s="19" t="s">
        <v>24095</v>
      </c>
      <c r="I6" s="19" t="s">
        <v>24157</v>
      </c>
      <c r="J6" s="19" t="s">
        <v>24095</v>
      </c>
      <c r="K6" s="19" t="s">
        <v>24156</v>
      </c>
      <c r="L6" s="19" t="s">
        <v>24156</v>
      </c>
      <c r="M6" s="19" t="s">
        <v>24095</v>
      </c>
      <c r="N6" s="19" t="s">
        <v>24095</v>
      </c>
      <c r="O6" s="19" t="s">
        <v>24095</v>
      </c>
      <c r="P6" s="19" t="s">
        <v>24095</v>
      </c>
      <c r="Q6" s="19" t="s">
        <v>24095</v>
      </c>
      <c r="R6" s="19" t="s">
        <v>24095</v>
      </c>
      <c r="S6" s="19" t="s">
        <v>24095</v>
      </c>
      <c r="T6" s="19" t="s">
        <v>24095</v>
      </c>
      <c r="U6" s="19" t="s">
        <v>24156</v>
      </c>
      <c r="V6" s="19" t="s">
        <v>24095</v>
      </c>
      <c r="W6" s="19" t="s">
        <v>24095</v>
      </c>
      <c r="X6" s="19" t="s">
        <v>24095</v>
      </c>
      <c r="Y6" s="19" t="s">
        <v>24095</v>
      </c>
      <c r="Z6" s="19" t="s">
        <v>24095</v>
      </c>
      <c r="AA6" s="19" t="s">
        <v>24095</v>
      </c>
      <c r="AB6" s="19" t="s">
        <v>24095</v>
      </c>
      <c r="AC6" s="19" t="s">
        <v>24095</v>
      </c>
      <c r="AD6" s="19" t="s">
        <v>24156</v>
      </c>
      <c r="AE6" s="19" t="s">
        <v>24095</v>
      </c>
      <c r="AF6" s="19" t="s">
        <v>24156</v>
      </c>
      <c r="AG6" s="19" t="s">
        <v>24095</v>
      </c>
      <c r="AH6" s="19" t="s">
        <v>24156</v>
      </c>
      <c r="AI6" s="19" t="s">
        <v>24095</v>
      </c>
      <c r="AJ6" s="19" t="s">
        <v>24095</v>
      </c>
      <c r="AK6" s="19" t="s">
        <v>24156</v>
      </c>
      <c r="AL6" s="19" t="s">
        <v>24095</v>
      </c>
      <c r="AM6" s="19" t="s">
        <v>24156</v>
      </c>
      <c r="AN6" s="19" t="s">
        <v>24156</v>
      </c>
      <c r="AO6" s="19" t="s">
        <v>24095</v>
      </c>
      <c r="AP6" s="19" t="s">
        <v>24156</v>
      </c>
      <c r="AQ6" s="19" t="s">
        <v>24095</v>
      </c>
      <c r="AR6" s="19" t="s">
        <v>24156</v>
      </c>
      <c r="AS6" s="19" t="s">
        <v>24095</v>
      </c>
      <c r="AT6" s="19" t="s">
        <v>24095</v>
      </c>
      <c r="AU6" s="19" t="s">
        <v>24158</v>
      </c>
      <c r="AV6" s="19" t="s">
        <v>24095</v>
      </c>
      <c r="AW6" s="19" t="s">
        <v>24095</v>
      </c>
      <c r="AX6" s="19" t="s">
        <v>24095</v>
      </c>
      <c r="AY6" s="19" t="s">
        <v>24156</v>
      </c>
      <c r="AZ6" s="19" t="s">
        <v>24095</v>
      </c>
      <c r="BA6" s="20" t="s">
        <v>24156</v>
      </c>
      <c r="BB6" s="21"/>
      <c r="BC6" s="21"/>
      <c r="BD6" s="21"/>
      <c r="BE6" s="21"/>
      <c r="BF6" s="21"/>
      <c r="BG6" s="21"/>
      <c r="BH6" s="21"/>
      <c r="BI6" s="21"/>
      <c r="BJ6" s="21"/>
      <c r="BK6" s="21"/>
      <c r="BL6" s="21"/>
    </row>
    <row r="7" spans="1:64" ht="15.75" customHeight="1">
      <c r="A7" s="17" t="s">
        <v>24159</v>
      </c>
      <c r="B7" s="11"/>
      <c r="C7" s="18" t="s">
        <v>23249</v>
      </c>
      <c r="D7" s="19" t="s">
        <v>23241</v>
      </c>
      <c r="E7" s="19" t="s">
        <v>23240</v>
      </c>
      <c r="F7" s="19" t="s">
        <v>23237</v>
      </c>
      <c r="G7" s="19" t="s">
        <v>23228</v>
      </c>
      <c r="H7" s="19" t="s">
        <v>23231</v>
      </c>
      <c r="I7" s="19" t="s">
        <v>23226</v>
      </c>
      <c r="J7" s="28" t="s">
        <v>406</v>
      </c>
      <c r="K7" s="28" t="s">
        <v>403</v>
      </c>
      <c r="L7" s="19" t="s">
        <v>23180</v>
      </c>
      <c r="M7" s="19" t="s">
        <v>23177</v>
      </c>
      <c r="N7" s="19" t="s">
        <v>23174</v>
      </c>
      <c r="O7" s="19" t="s">
        <v>23165</v>
      </c>
      <c r="P7" s="19" t="s">
        <v>23161</v>
      </c>
      <c r="Q7" s="19" t="s">
        <v>23156</v>
      </c>
      <c r="R7" s="19" t="s">
        <v>23158</v>
      </c>
      <c r="S7" s="19" t="s">
        <v>23148</v>
      </c>
      <c r="T7" s="19" t="s">
        <v>23145</v>
      </c>
      <c r="U7" s="19" t="s">
        <v>23144</v>
      </c>
      <c r="V7" s="19" t="s">
        <v>23135</v>
      </c>
      <c r="W7" s="28" t="s">
        <v>404</v>
      </c>
      <c r="X7" s="19" t="s">
        <v>23129</v>
      </c>
      <c r="Y7" s="28" t="s">
        <v>401</v>
      </c>
      <c r="Z7" s="19" t="s">
        <v>23126</v>
      </c>
      <c r="AA7" s="19" t="s">
        <v>23120</v>
      </c>
      <c r="AB7" s="19" t="s">
        <v>23040</v>
      </c>
      <c r="AC7" s="19" t="s">
        <v>23033</v>
      </c>
      <c r="AD7" s="19" t="s">
        <v>23036</v>
      </c>
      <c r="AE7" s="19" t="s">
        <v>23028</v>
      </c>
      <c r="AF7" s="19" t="s">
        <v>23025</v>
      </c>
      <c r="AG7" s="19" t="s">
        <v>23021</v>
      </c>
      <c r="AH7" s="19" t="s">
        <v>23022</v>
      </c>
      <c r="AI7" s="19" t="s">
        <v>23023</v>
      </c>
      <c r="AJ7" s="19" t="s">
        <v>23020</v>
      </c>
      <c r="AK7" s="19" t="s">
        <v>22922</v>
      </c>
      <c r="AL7" s="19" t="s">
        <v>22924</v>
      </c>
      <c r="AM7" s="19" t="s">
        <v>22919</v>
      </c>
      <c r="AN7" s="19" t="s">
        <v>22915</v>
      </c>
      <c r="AO7" s="28" t="s">
        <v>402</v>
      </c>
      <c r="AP7" s="19" t="s">
        <v>22766</v>
      </c>
      <c r="AQ7" s="19" t="s">
        <v>22763</v>
      </c>
      <c r="AR7" s="19" t="s">
        <v>22759</v>
      </c>
      <c r="AS7" s="19" t="s">
        <v>22750</v>
      </c>
      <c r="AT7" s="19" t="s">
        <v>22747</v>
      </c>
      <c r="AU7" s="19" t="s">
        <v>22742</v>
      </c>
      <c r="AV7" s="19" t="s">
        <v>22734</v>
      </c>
      <c r="AW7" s="19" t="s">
        <v>22731</v>
      </c>
      <c r="AX7" s="19" t="s">
        <v>22713</v>
      </c>
      <c r="AY7" s="19" t="s">
        <v>22708</v>
      </c>
      <c r="AZ7" s="19" t="s">
        <v>22704</v>
      </c>
      <c r="BA7" s="20" t="s">
        <v>22647</v>
      </c>
      <c r="BB7" s="21"/>
      <c r="BC7" s="21"/>
      <c r="BD7" s="21"/>
      <c r="BE7" s="21"/>
      <c r="BF7" s="21"/>
      <c r="BG7" s="21"/>
      <c r="BH7" s="21"/>
      <c r="BI7" s="21"/>
      <c r="BJ7" s="21"/>
      <c r="BK7" s="21"/>
      <c r="BL7" s="21"/>
    </row>
    <row r="8" spans="1:64" ht="15.75" customHeight="1">
      <c r="A8" s="17"/>
      <c r="B8" s="11"/>
      <c r="C8" s="18"/>
      <c r="D8" s="19" t="s">
        <v>22642</v>
      </c>
      <c r="E8" s="19" t="s">
        <v>22644</v>
      </c>
      <c r="F8" s="19" t="s">
        <v>22637</v>
      </c>
      <c r="G8" s="19" t="s">
        <v>22632</v>
      </c>
      <c r="H8" s="19" t="s">
        <v>23821</v>
      </c>
      <c r="I8" s="19" t="s">
        <v>22631</v>
      </c>
      <c r="J8" s="19" t="s">
        <v>22628</v>
      </c>
      <c r="K8" s="19" t="s">
        <v>22624</v>
      </c>
      <c r="L8" s="19" t="s">
        <v>22619</v>
      </c>
      <c r="M8" s="19" t="s">
        <v>22615</v>
      </c>
      <c r="N8" s="19" t="s">
        <v>22613</v>
      </c>
      <c r="O8" s="19" t="s">
        <v>22610</v>
      </c>
      <c r="P8" s="19" t="s">
        <v>22605</v>
      </c>
      <c r="Q8" s="19" t="s">
        <v>22607</v>
      </c>
      <c r="R8" s="19" t="s">
        <v>22608</v>
      </c>
      <c r="S8" s="19" t="s">
        <v>22600</v>
      </c>
      <c r="T8" s="19" t="s">
        <v>22597</v>
      </c>
      <c r="U8" s="19" t="s">
        <v>22591</v>
      </c>
      <c r="V8" s="19" t="s">
        <v>22592</v>
      </c>
      <c r="W8" s="19" t="s">
        <v>22593</v>
      </c>
      <c r="X8" s="19" t="s">
        <v>22595</v>
      </c>
      <c r="Y8" s="19" t="s">
        <v>22596</v>
      </c>
      <c r="Z8" s="19" t="s">
        <v>23797</v>
      </c>
      <c r="AA8" s="19" t="s">
        <v>22587</v>
      </c>
      <c r="AB8" s="19" t="s">
        <v>22588</v>
      </c>
      <c r="AC8" s="19" t="s">
        <v>22589</v>
      </c>
      <c r="AD8" s="19" t="s">
        <v>22582</v>
      </c>
      <c r="AE8" s="19" t="s">
        <v>22583</v>
      </c>
      <c r="AF8" s="19" t="s">
        <v>23785</v>
      </c>
      <c r="AG8" s="19" t="s">
        <v>22584</v>
      </c>
      <c r="AH8" s="19" t="s">
        <v>23734</v>
      </c>
      <c r="AI8" s="19" t="s">
        <v>22585</v>
      </c>
      <c r="AJ8" s="19" t="s">
        <v>22576</v>
      </c>
      <c r="AK8" s="19" t="s">
        <v>22577</v>
      </c>
      <c r="AL8" s="19" t="s">
        <v>22568</v>
      </c>
      <c r="AM8" s="19" t="s">
        <v>22569</v>
      </c>
      <c r="AN8" s="19" t="s">
        <v>22555</v>
      </c>
      <c r="AO8" s="19" t="s">
        <v>22553</v>
      </c>
      <c r="AP8" s="19" t="s">
        <v>22453</v>
      </c>
      <c r="AQ8" s="19" t="s">
        <v>22447</v>
      </c>
      <c r="AR8" s="19" t="s">
        <v>22445</v>
      </c>
      <c r="AS8" s="19" t="s">
        <v>22439</v>
      </c>
      <c r="AT8" s="19" t="s">
        <v>22440</v>
      </c>
      <c r="AU8" s="19" t="s">
        <v>22435</v>
      </c>
      <c r="AV8" s="19" t="s">
        <v>22437</v>
      </c>
      <c r="AW8" s="19" t="s">
        <v>22359</v>
      </c>
      <c r="AX8" s="19" t="s">
        <v>22355</v>
      </c>
      <c r="AY8" s="19" t="s">
        <v>22356</v>
      </c>
      <c r="AZ8" s="19" t="s">
        <v>22348</v>
      </c>
      <c r="BA8" s="20" t="s">
        <v>22349</v>
      </c>
      <c r="BB8" s="21"/>
      <c r="BC8" s="21"/>
      <c r="BD8" s="21"/>
      <c r="BE8" s="21"/>
      <c r="BF8" s="21"/>
      <c r="BG8" s="21"/>
      <c r="BH8" s="21"/>
      <c r="BI8" s="21"/>
      <c r="BJ8" s="21"/>
      <c r="BK8" s="21"/>
      <c r="BL8" s="21"/>
    </row>
    <row r="9" spans="1:64" ht="15.75" customHeight="1">
      <c r="A9" s="17">
        <v>11.2</v>
      </c>
      <c r="B9" s="11">
        <v>198</v>
      </c>
      <c r="C9" s="18" t="s">
        <v>22352</v>
      </c>
      <c r="D9" s="19">
        <v>75</v>
      </c>
      <c r="E9" s="19">
        <v>75</v>
      </c>
      <c r="F9" s="19">
        <v>100</v>
      </c>
      <c r="G9" s="19">
        <v>50</v>
      </c>
      <c r="H9" s="19">
        <v>75</v>
      </c>
      <c r="I9" s="19">
        <v>100</v>
      </c>
      <c r="J9" s="19">
        <v>75</v>
      </c>
      <c r="K9" s="19">
        <v>100</v>
      </c>
      <c r="L9" s="19">
        <v>100</v>
      </c>
      <c r="M9" s="19">
        <v>50</v>
      </c>
      <c r="N9" s="19">
        <v>25</v>
      </c>
      <c r="O9" s="19">
        <v>50</v>
      </c>
      <c r="P9" s="19">
        <v>100</v>
      </c>
      <c r="Q9" s="19">
        <v>75</v>
      </c>
      <c r="R9" s="19">
        <v>100</v>
      </c>
      <c r="S9" s="19">
        <v>100</v>
      </c>
      <c r="T9" s="19">
        <v>50</v>
      </c>
      <c r="U9" s="19">
        <v>50</v>
      </c>
      <c r="V9" s="19">
        <v>50</v>
      </c>
      <c r="W9" s="19">
        <v>50</v>
      </c>
      <c r="X9" s="19">
        <v>75</v>
      </c>
      <c r="Y9" s="19">
        <v>75</v>
      </c>
      <c r="Z9" s="19">
        <v>50</v>
      </c>
      <c r="AA9" s="19">
        <v>50</v>
      </c>
      <c r="AB9" s="19">
        <v>100</v>
      </c>
      <c r="AC9" s="19">
        <v>50</v>
      </c>
      <c r="AD9" s="19">
        <v>100</v>
      </c>
      <c r="AE9" s="19">
        <v>50</v>
      </c>
      <c r="AF9" s="19">
        <v>75</v>
      </c>
      <c r="AG9" s="19">
        <v>75</v>
      </c>
      <c r="AH9" s="19">
        <v>75</v>
      </c>
      <c r="AI9" s="19">
        <v>50</v>
      </c>
      <c r="AJ9" s="19">
        <v>100</v>
      </c>
      <c r="AK9" s="19">
        <v>100</v>
      </c>
      <c r="AL9" s="19">
        <v>100</v>
      </c>
      <c r="AM9" s="19">
        <v>50</v>
      </c>
      <c r="AN9" s="19">
        <v>75</v>
      </c>
      <c r="AO9" s="19">
        <v>50</v>
      </c>
      <c r="AP9" s="19">
        <v>50</v>
      </c>
      <c r="AQ9" s="19">
        <v>50</v>
      </c>
      <c r="AR9" s="19">
        <v>100</v>
      </c>
      <c r="AS9" s="19">
        <v>75</v>
      </c>
      <c r="AT9" s="19">
        <v>50</v>
      </c>
      <c r="AU9" s="19">
        <v>50</v>
      </c>
      <c r="AV9" s="19">
        <v>100</v>
      </c>
      <c r="AW9" s="19">
        <v>50</v>
      </c>
      <c r="AX9" s="19">
        <v>50</v>
      </c>
      <c r="AY9" s="19">
        <v>100</v>
      </c>
      <c r="AZ9" s="19">
        <v>50</v>
      </c>
      <c r="BA9" s="20">
        <v>75</v>
      </c>
      <c r="BB9" s="21"/>
      <c r="BC9" s="21"/>
      <c r="BD9" s="21"/>
      <c r="BE9" s="21"/>
      <c r="BF9" s="21"/>
      <c r="BG9" s="21"/>
      <c r="BH9" s="21"/>
      <c r="BI9" s="21"/>
      <c r="BJ9" s="21"/>
      <c r="BK9" s="21"/>
      <c r="BL9" s="21"/>
    </row>
    <row r="10" spans="1:64" ht="15.75" customHeight="1">
      <c r="A10" s="17" t="s">
        <v>22342</v>
      </c>
      <c r="B10" s="11"/>
      <c r="C10" s="18" t="s">
        <v>22334</v>
      </c>
      <c r="D10" s="28" t="s">
        <v>22331</v>
      </c>
      <c r="E10" s="19" t="s">
        <v>22326</v>
      </c>
      <c r="F10" s="19" t="s">
        <v>22317</v>
      </c>
      <c r="G10" s="19" t="s">
        <v>22310</v>
      </c>
      <c r="H10" s="19" t="s">
        <v>22307</v>
      </c>
      <c r="I10" s="19" t="s">
        <v>22303</v>
      </c>
      <c r="J10" s="19" t="s">
        <v>22297</v>
      </c>
      <c r="K10" s="19" t="s">
        <v>22296</v>
      </c>
      <c r="L10" s="28" t="s">
        <v>400</v>
      </c>
      <c r="M10" s="19" t="s">
        <v>22282</v>
      </c>
      <c r="N10" s="19" t="s">
        <v>22281</v>
      </c>
      <c r="O10" s="19" t="s">
        <v>22223</v>
      </c>
      <c r="P10" s="28" t="s">
        <v>397</v>
      </c>
      <c r="Q10" s="19" t="s">
        <v>22218</v>
      </c>
      <c r="R10" s="28" t="s">
        <v>22206</v>
      </c>
      <c r="S10" s="28" t="s">
        <v>398</v>
      </c>
      <c r="T10" s="19" t="s">
        <v>22199</v>
      </c>
      <c r="U10" s="19" t="s">
        <v>22195</v>
      </c>
      <c r="V10" s="19" t="s">
        <v>22191</v>
      </c>
      <c r="W10" s="19" t="s">
        <v>22185</v>
      </c>
      <c r="X10" s="19" t="s">
        <v>22180</v>
      </c>
      <c r="Y10" s="28" t="s">
        <v>399</v>
      </c>
      <c r="Z10" s="19" t="s">
        <v>22177</v>
      </c>
      <c r="AA10" s="19" t="s">
        <v>22178</v>
      </c>
      <c r="AB10" s="19" t="s">
        <v>22175</v>
      </c>
      <c r="AC10" s="19" t="s">
        <v>22171</v>
      </c>
      <c r="AD10" s="19" t="s">
        <v>22173</v>
      </c>
      <c r="AE10" s="19" t="s">
        <v>22166</v>
      </c>
      <c r="AF10" s="19" t="s">
        <v>22157</v>
      </c>
      <c r="AG10" s="28" t="s">
        <v>395</v>
      </c>
      <c r="AH10" s="28" t="s">
        <v>396</v>
      </c>
      <c r="AI10" s="19" t="s">
        <v>22150</v>
      </c>
      <c r="AJ10" s="28" t="s">
        <v>394</v>
      </c>
      <c r="AK10" s="19" t="s">
        <v>22084</v>
      </c>
      <c r="AL10" s="19" t="s">
        <v>22080</v>
      </c>
      <c r="AM10" s="28" t="s">
        <v>393</v>
      </c>
      <c r="AN10" s="19" t="s">
        <v>22068</v>
      </c>
      <c r="AO10" s="19" t="s">
        <v>22020</v>
      </c>
      <c r="AP10" s="19" t="s">
        <v>22013</v>
      </c>
      <c r="AQ10" s="28" t="s">
        <v>392</v>
      </c>
      <c r="AR10" s="19" t="s">
        <v>21916</v>
      </c>
      <c r="AS10" s="28" t="s">
        <v>390</v>
      </c>
      <c r="AT10" s="19" t="s">
        <v>21850</v>
      </c>
      <c r="AU10" s="28" t="s">
        <v>391</v>
      </c>
      <c r="AV10" s="19" t="s">
        <v>21842</v>
      </c>
      <c r="AW10" s="19" t="s">
        <v>21839</v>
      </c>
      <c r="AX10" s="28" t="s">
        <v>389</v>
      </c>
      <c r="AY10" s="19" t="s">
        <v>21759</v>
      </c>
      <c r="AZ10" s="28" t="s">
        <v>388</v>
      </c>
      <c r="BA10" s="20" t="s">
        <v>21720</v>
      </c>
      <c r="BB10" s="21"/>
      <c r="BC10" s="21"/>
      <c r="BD10" s="21"/>
      <c r="BE10" s="21"/>
      <c r="BF10" s="21"/>
      <c r="BG10" s="21"/>
      <c r="BH10" s="21"/>
      <c r="BI10" s="21"/>
      <c r="BJ10" s="21"/>
      <c r="BK10" s="21"/>
      <c r="BL10" s="21"/>
    </row>
    <row r="11" spans="1:64" ht="15.75" customHeight="1">
      <c r="A11" s="17"/>
      <c r="B11" s="11"/>
      <c r="C11" s="18"/>
      <c r="D11" s="19" t="s">
        <v>21712</v>
      </c>
      <c r="E11" s="19" t="s">
        <v>21705</v>
      </c>
      <c r="F11" s="19" t="s">
        <v>21702</v>
      </c>
      <c r="G11" s="19" t="s">
        <v>21696</v>
      </c>
      <c r="H11" s="19" t="s">
        <v>21692</v>
      </c>
      <c r="I11" s="19" t="s">
        <v>21688</v>
      </c>
      <c r="J11" s="19" t="s">
        <v>21690</v>
      </c>
      <c r="K11" s="19" t="s">
        <v>21686</v>
      </c>
      <c r="L11" s="19" t="s">
        <v>21687</v>
      </c>
      <c r="M11" s="19" t="s">
        <v>21682</v>
      </c>
      <c r="N11" s="19" t="s">
        <v>21672</v>
      </c>
      <c r="O11" s="19" t="s">
        <v>21666</v>
      </c>
      <c r="P11" s="19" t="s">
        <v>21661</v>
      </c>
      <c r="Q11" s="19" t="s">
        <v>21652</v>
      </c>
      <c r="R11" s="19" t="s">
        <v>21655</v>
      </c>
      <c r="S11" s="19" t="s">
        <v>21650</v>
      </c>
      <c r="T11" s="19" t="s">
        <v>21577</v>
      </c>
      <c r="U11" s="19" t="s">
        <v>21574</v>
      </c>
      <c r="V11" s="19" t="s">
        <v>21576</v>
      </c>
      <c r="W11" s="19" t="s">
        <v>21564</v>
      </c>
      <c r="X11" s="19" t="s">
        <v>21557</v>
      </c>
      <c r="Y11" s="19" t="s">
        <v>21552</v>
      </c>
      <c r="Z11" s="19" t="s">
        <v>21549</v>
      </c>
      <c r="AA11" s="19" t="s">
        <v>21542</v>
      </c>
      <c r="AB11" s="19" t="s">
        <v>21544</v>
      </c>
      <c r="AC11" s="19" t="s">
        <v>21534</v>
      </c>
      <c r="AD11" s="19" t="s">
        <v>21530</v>
      </c>
      <c r="AE11" s="19" t="s">
        <v>21525</v>
      </c>
      <c r="AF11" s="19" t="s">
        <v>21521</v>
      </c>
      <c r="AG11" s="19" t="s">
        <v>21517</v>
      </c>
      <c r="AH11" s="19" t="s">
        <v>21512</v>
      </c>
      <c r="AI11" s="19" t="s">
        <v>21511</v>
      </c>
      <c r="AJ11" s="19" t="s">
        <v>21506</v>
      </c>
      <c r="AK11" s="19" t="s">
        <v>21503</v>
      </c>
      <c r="AL11" s="19" t="s">
        <v>21497</v>
      </c>
      <c r="AM11" s="19" t="s">
        <v>21494</v>
      </c>
      <c r="AN11" s="19" t="s">
        <v>21403</v>
      </c>
      <c r="AO11" s="19" t="s">
        <v>21400</v>
      </c>
      <c r="AP11" s="19" t="s">
        <v>21399</v>
      </c>
      <c r="AQ11" s="19" t="s">
        <v>21395</v>
      </c>
      <c r="AR11" s="19" t="s">
        <v>21389</v>
      </c>
      <c r="AS11" s="19" t="s">
        <v>21393</v>
      </c>
      <c r="AT11" s="19" t="s">
        <v>21386</v>
      </c>
      <c r="AU11" s="19" t="s">
        <v>21380</v>
      </c>
      <c r="AV11" s="19" t="s">
        <v>21375</v>
      </c>
      <c r="AW11" s="19" t="s">
        <v>21372</v>
      </c>
      <c r="AX11" s="19" t="s">
        <v>21369</v>
      </c>
      <c r="AY11" s="19" t="s">
        <v>21361</v>
      </c>
      <c r="AZ11" s="19" t="s">
        <v>21353</v>
      </c>
      <c r="BA11" s="20" t="s">
        <v>21356</v>
      </c>
      <c r="BB11" s="21"/>
      <c r="BC11" s="21"/>
      <c r="BD11" s="21"/>
      <c r="BE11" s="21"/>
      <c r="BF11" s="21"/>
      <c r="BG11" s="21"/>
      <c r="BH11" s="21"/>
      <c r="BI11" s="21"/>
      <c r="BJ11" s="21"/>
      <c r="BK11" s="21"/>
      <c r="BL11" s="21"/>
    </row>
    <row r="12" spans="1:64" ht="15.75" customHeight="1">
      <c r="A12" s="17">
        <v>11.3</v>
      </c>
      <c r="B12" s="11">
        <v>199</v>
      </c>
      <c r="C12" s="18" t="s">
        <v>21322</v>
      </c>
      <c r="D12" s="19" t="s">
        <v>24156</v>
      </c>
      <c r="E12" s="19" t="s">
        <v>24156</v>
      </c>
      <c r="F12" s="19" t="s">
        <v>24095</v>
      </c>
      <c r="G12" s="19" t="s">
        <v>24156</v>
      </c>
      <c r="H12" s="19" t="s">
        <v>24095</v>
      </c>
      <c r="I12" s="19" t="s">
        <v>24157</v>
      </c>
      <c r="J12" s="19" t="s">
        <v>24095</v>
      </c>
      <c r="K12" s="19" t="s">
        <v>24095</v>
      </c>
      <c r="L12" s="19" t="s">
        <v>24156</v>
      </c>
      <c r="M12" s="19" t="s">
        <v>24156</v>
      </c>
      <c r="N12" s="19" t="s">
        <v>24095</v>
      </c>
      <c r="O12" s="19" t="s">
        <v>24156</v>
      </c>
      <c r="P12" s="19" t="s">
        <v>24156</v>
      </c>
      <c r="Q12" s="19" t="s">
        <v>24156</v>
      </c>
      <c r="R12" s="19" t="s">
        <v>24156</v>
      </c>
      <c r="S12" s="19" t="s">
        <v>24156</v>
      </c>
      <c r="T12" s="19" t="s">
        <v>24156</v>
      </c>
      <c r="U12" s="19" t="s">
        <v>24156</v>
      </c>
      <c r="V12" s="19" t="s">
        <v>24156</v>
      </c>
      <c r="W12" s="19" t="s">
        <v>24156</v>
      </c>
      <c r="X12" s="19" t="s">
        <v>24156</v>
      </c>
      <c r="Y12" s="19" t="s">
        <v>24095</v>
      </c>
      <c r="Z12" s="19" t="s">
        <v>24156</v>
      </c>
      <c r="AA12" s="19" t="s">
        <v>24156</v>
      </c>
      <c r="AB12" s="19" t="s">
        <v>24156</v>
      </c>
      <c r="AC12" s="19" t="s">
        <v>24095</v>
      </c>
      <c r="AD12" s="19" t="s">
        <v>24156</v>
      </c>
      <c r="AE12" s="19" t="s">
        <v>24095</v>
      </c>
      <c r="AF12" s="19" t="s">
        <v>24156</v>
      </c>
      <c r="AG12" s="19" t="s">
        <v>24156</v>
      </c>
      <c r="AH12" s="19" t="s">
        <v>24156</v>
      </c>
      <c r="AI12" s="19" t="s">
        <v>24095</v>
      </c>
      <c r="AJ12" s="19" t="s">
        <v>24156</v>
      </c>
      <c r="AK12" s="19" t="s">
        <v>24156</v>
      </c>
      <c r="AL12" s="19" t="s">
        <v>24095</v>
      </c>
      <c r="AM12" s="19" t="s">
        <v>24156</v>
      </c>
      <c r="AN12" s="19" t="s">
        <v>24095</v>
      </c>
      <c r="AO12" s="19" t="s">
        <v>24095</v>
      </c>
      <c r="AP12" s="19" t="s">
        <v>24156</v>
      </c>
      <c r="AQ12" s="19" t="s">
        <v>24156</v>
      </c>
      <c r="AR12" s="19" t="s">
        <v>24095</v>
      </c>
      <c r="AS12" s="19" t="s">
        <v>24156</v>
      </c>
      <c r="AT12" s="19">
        <v>100</v>
      </c>
      <c r="AU12" s="19" t="s">
        <v>24095</v>
      </c>
      <c r="AV12" s="19" t="s">
        <v>24095</v>
      </c>
      <c r="AW12" s="19" t="s">
        <v>24156</v>
      </c>
      <c r="AX12" s="19" t="s">
        <v>24095</v>
      </c>
      <c r="AY12" s="19" t="s">
        <v>24095</v>
      </c>
      <c r="AZ12" s="19" t="s">
        <v>24095</v>
      </c>
      <c r="BA12" s="20" t="s">
        <v>24156</v>
      </c>
      <c r="BB12" s="21"/>
      <c r="BC12" s="21"/>
      <c r="BD12" s="21"/>
      <c r="BE12" s="21"/>
      <c r="BF12" s="21"/>
      <c r="BG12" s="21"/>
      <c r="BH12" s="21"/>
      <c r="BI12" s="21"/>
      <c r="BJ12" s="21"/>
      <c r="BK12" s="21"/>
      <c r="BL12" s="21"/>
    </row>
    <row r="13" spans="1:64" ht="15.75" customHeight="1">
      <c r="A13" s="17" t="s">
        <v>21136</v>
      </c>
      <c r="B13" s="11"/>
      <c r="C13" s="18" t="s">
        <v>21140</v>
      </c>
      <c r="D13" s="19" t="s">
        <v>21036</v>
      </c>
      <c r="E13" s="19" t="s">
        <v>21034</v>
      </c>
      <c r="F13" s="19" t="s">
        <v>21029</v>
      </c>
      <c r="G13" s="19" t="s">
        <v>21021</v>
      </c>
      <c r="H13" s="19" t="s">
        <v>21015</v>
      </c>
      <c r="I13" s="19" t="s">
        <v>21008</v>
      </c>
      <c r="J13" s="19" t="s">
        <v>21004</v>
      </c>
      <c r="K13" s="28" t="s">
        <v>385</v>
      </c>
      <c r="L13" s="19" t="s">
        <v>20997</v>
      </c>
      <c r="M13" s="19" t="s">
        <v>20941</v>
      </c>
      <c r="N13" s="19" t="s">
        <v>20938</v>
      </c>
      <c r="O13" s="19" t="s">
        <v>20933</v>
      </c>
      <c r="P13" s="19" t="s">
        <v>20931</v>
      </c>
      <c r="Q13" s="19" t="s">
        <v>20932</v>
      </c>
      <c r="R13" s="19" t="s">
        <v>20926</v>
      </c>
      <c r="S13" s="19" t="s">
        <v>20928</v>
      </c>
      <c r="T13" s="19" t="s">
        <v>20836</v>
      </c>
      <c r="U13" s="19" t="s">
        <v>20833</v>
      </c>
      <c r="V13" s="19" t="s">
        <v>20830</v>
      </c>
      <c r="W13" s="19" t="s">
        <v>20828</v>
      </c>
      <c r="X13" s="19" t="s">
        <v>20824</v>
      </c>
      <c r="Y13" s="19" t="s">
        <v>20826</v>
      </c>
      <c r="Z13" s="19" t="s">
        <v>20821</v>
      </c>
      <c r="AA13" s="19" t="s">
        <v>20814</v>
      </c>
      <c r="AB13" s="19" t="s">
        <v>23040</v>
      </c>
      <c r="AC13" s="19" t="s">
        <v>20810</v>
      </c>
      <c r="AD13" s="19" t="s">
        <v>20812</v>
      </c>
      <c r="AE13" s="28" t="s">
        <v>386</v>
      </c>
      <c r="AF13" s="19" t="s">
        <v>20808</v>
      </c>
      <c r="AG13" s="19" t="s">
        <v>20803</v>
      </c>
      <c r="AH13" s="19" t="s">
        <v>20804</v>
      </c>
      <c r="AI13" s="19" t="s">
        <v>20800</v>
      </c>
      <c r="AJ13" s="28" t="s">
        <v>387</v>
      </c>
      <c r="AK13" s="19" t="s">
        <v>20799</v>
      </c>
      <c r="AL13" s="19" t="s">
        <v>20795</v>
      </c>
      <c r="AM13" s="19" t="s">
        <v>20797</v>
      </c>
      <c r="AN13" s="19" t="s">
        <v>20790</v>
      </c>
      <c r="AO13" s="19" t="s">
        <v>20791</v>
      </c>
      <c r="AP13" s="19" t="s">
        <v>20787</v>
      </c>
      <c r="AQ13" s="19" t="s">
        <v>20785</v>
      </c>
      <c r="AR13" s="19" t="s">
        <v>20786</v>
      </c>
      <c r="AS13" s="19" t="s">
        <v>20782</v>
      </c>
      <c r="AT13" s="19" t="s">
        <v>20783</v>
      </c>
      <c r="AU13" s="19" t="s">
        <v>20777</v>
      </c>
      <c r="AV13" s="19" t="s">
        <v>20778</v>
      </c>
      <c r="AW13" s="19" t="s">
        <v>20779</v>
      </c>
      <c r="AX13" s="19" t="s">
        <v>20771</v>
      </c>
      <c r="AY13" s="19" t="s">
        <v>20773</v>
      </c>
      <c r="AZ13" s="19" t="s">
        <v>20769</v>
      </c>
      <c r="BA13" s="20" t="s">
        <v>20770</v>
      </c>
      <c r="BB13" s="21"/>
      <c r="BC13" s="21"/>
      <c r="BD13" s="21"/>
      <c r="BE13" s="21"/>
      <c r="BF13" s="21"/>
      <c r="BG13" s="21"/>
      <c r="BH13" s="21"/>
      <c r="BI13" s="21"/>
      <c r="BJ13" s="21"/>
      <c r="BK13" s="21"/>
      <c r="BL13" s="21"/>
    </row>
    <row r="14" spans="1:64" ht="15.75" customHeight="1">
      <c r="A14" s="17"/>
      <c r="B14" s="11"/>
      <c r="C14" s="18"/>
      <c r="D14" s="19" t="s">
        <v>20766</v>
      </c>
      <c r="E14" s="19" t="s">
        <v>20768</v>
      </c>
      <c r="F14" s="19" t="s">
        <v>20763</v>
      </c>
      <c r="G14" s="19" t="s">
        <v>20758</v>
      </c>
      <c r="H14" s="19" t="s">
        <v>20755</v>
      </c>
      <c r="I14" s="19" t="s">
        <v>20716</v>
      </c>
      <c r="J14" s="19" t="s">
        <v>20688</v>
      </c>
      <c r="K14" s="19" t="s">
        <v>20684</v>
      </c>
      <c r="L14" s="19" t="s">
        <v>20685</v>
      </c>
      <c r="M14" s="19" t="s">
        <v>20686</v>
      </c>
      <c r="N14" s="19" t="s">
        <v>20682</v>
      </c>
      <c r="O14" s="19" t="s">
        <v>20618</v>
      </c>
      <c r="P14" s="19" t="s">
        <v>20620</v>
      </c>
      <c r="Q14" s="19" t="s">
        <v>20594</v>
      </c>
      <c r="R14" s="19" t="s">
        <v>20591</v>
      </c>
      <c r="S14" s="19" t="s">
        <v>20487</v>
      </c>
      <c r="T14" s="19" t="s">
        <v>20485</v>
      </c>
      <c r="U14" s="19" t="s">
        <v>20479</v>
      </c>
      <c r="V14" s="19" t="s">
        <v>20476</v>
      </c>
      <c r="W14" s="19" t="s">
        <v>20463</v>
      </c>
      <c r="X14" s="19" t="s">
        <v>20456</v>
      </c>
      <c r="Y14" s="19" t="s">
        <v>20457</v>
      </c>
      <c r="Z14" s="19" t="s">
        <v>20459</v>
      </c>
      <c r="AA14" s="19" t="s">
        <v>20451</v>
      </c>
      <c r="AB14" s="19" t="s">
        <v>22588</v>
      </c>
      <c r="AC14" s="19" t="s">
        <v>20453</v>
      </c>
      <c r="AD14" s="19" t="s">
        <v>20389</v>
      </c>
      <c r="AE14" s="19" t="s">
        <v>20386</v>
      </c>
      <c r="AF14" s="19" t="s">
        <v>20379</v>
      </c>
      <c r="AG14" s="19" t="s">
        <v>20383</v>
      </c>
      <c r="AH14" s="19" t="s">
        <v>20363</v>
      </c>
      <c r="AI14" s="19" t="s">
        <v>20362</v>
      </c>
      <c r="AJ14" s="19" t="s">
        <v>20357</v>
      </c>
      <c r="AK14" s="19" t="s">
        <v>20359</v>
      </c>
      <c r="AL14" s="19" t="s">
        <v>20353</v>
      </c>
      <c r="AM14" s="19" t="s">
        <v>20354</v>
      </c>
      <c r="AN14" s="19" t="s">
        <v>20355</v>
      </c>
      <c r="AO14" s="19" t="s">
        <v>20351</v>
      </c>
      <c r="AP14" s="19" t="s">
        <v>20348</v>
      </c>
      <c r="AQ14" s="19" t="s">
        <v>20343</v>
      </c>
      <c r="AR14" s="19" t="s">
        <v>20346</v>
      </c>
      <c r="AS14" s="19" t="s">
        <v>20340</v>
      </c>
      <c r="AT14" s="19" t="s">
        <v>20341</v>
      </c>
      <c r="AU14" s="19" t="s">
        <v>20337</v>
      </c>
      <c r="AV14" s="19" t="s">
        <v>20332</v>
      </c>
      <c r="AW14" s="19" t="s">
        <v>20334</v>
      </c>
      <c r="AX14" s="19" t="s">
        <v>20328</v>
      </c>
      <c r="AY14" s="19" t="s">
        <v>20329</v>
      </c>
      <c r="AZ14" s="19" t="s">
        <v>20326</v>
      </c>
      <c r="BA14" s="20" t="s">
        <v>20323</v>
      </c>
      <c r="BB14" s="21"/>
      <c r="BC14" s="21"/>
      <c r="BD14" s="21"/>
      <c r="BE14" s="21"/>
      <c r="BF14" s="21"/>
      <c r="BG14" s="21"/>
      <c r="BH14" s="21"/>
      <c r="BI14" s="21"/>
      <c r="BJ14" s="21"/>
      <c r="BK14" s="21"/>
      <c r="BL14" s="21"/>
    </row>
    <row r="15" spans="1:64" ht="15.75" customHeight="1">
      <c r="A15" s="17">
        <v>11.2</v>
      </c>
      <c r="B15" s="11">
        <v>200</v>
      </c>
      <c r="C15" s="18" t="s">
        <v>20308</v>
      </c>
      <c r="D15" s="19">
        <v>50</v>
      </c>
      <c r="E15" s="19">
        <v>75</v>
      </c>
      <c r="F15" s="19">
        <v>50</v>
      </c>
      <c r="G15" s="19">
        <v>100</v>
      </c>
      <c r="H15" s="19">
        <v>75</v>
      </c>
      <c r="I15" s="19">
        <v>100</v>
      </c>
      <c r="J15" s="19">
        <v>75</v>
      </c>
      <c r="K15" s="19">
        <v>100</v>
      </c>
      <c r="L15" s="19">
        <v>25</v>
      </c>
      <c r="M15" s="19">
        <v>75</v>
      </c>
      <c r="N15" s="19">
        <v>25</v>
      </c>
      <c r="O15" s="19">
        <v>100</v>
      </c>
      <c r="P15" s="19">
        <v>100</v>
      </c>
      <c r="Q15" s="19">
        <v>25</v>
      </c>
      <c r="R15" s="19">
        <v>100</v>
      </c>
      <c r="S15" s="19">
        <v>100</v>
      </c>
      <c r="T15" s="19">
        <v>75</v>
      </c>
      <c r="U15" s="19">
        <v>75</v>
      </c>
      <c r="V15" s="19">
        <v>25</v>
      </c>
      <c r="W15" s="19">
        <v>100</v>
      </c>
      <c r="X15" s="19">
        <v>75</v>
      </c>
      <c r="Y15" s="19">
        <v>25</v>
      </c>
      <c r="Z15" s="19">
        <v>75</v>
      </c>
      <c r="AA15" s="19">
        <v>75</v>
      </c>
      <c r="AB15" s="19">
        <v>100</v>
      </c>
      <c r="AC15" s="19">
        <v>50</v>
      </c>
      <c r="AD15" s="19">
        <v>100</v>
      </c>
      <c r="AE15" s="19">
        <v>50</v>
      </c>
      <c r="AF15" s="19">
        <v>75</v>
      </c>
      <c r="AG15" s="19">
        <v>25</v>
      </c>
      <c r="AH15" s="19">
        <v>75</v>
      </c>
      <c r="AI15" s="19">
        <v>25</v>
      </c>
      <c r="AJ15" s="19">
        <v>75</v>
      </c>
      <c r="AK15" s="19">
        <v>100</v>
      </c>
      <c r="AL15" s="19">
        <v>75</v>
      </c>
      <c r="AM15" s="19">
        <v>75</v>
      </c>
      <c r="AN15" s="19">
        <v>25</v>
      </c>
      <c r="AO15" s="19">
        <v>50</v>
      </c>
      <c r="AP15" s="19">
        <v>75</v>
      </c>
      <c r="AQ15" s="19">
        <v>100</v>
      </c>
      <c r="AR15" s="19">
        <v>25</v>
      </c>
      <c r="AS15" s="19">
        <v>75</v>
      </c>
      <c r="AT15" s="19">
        <v>100</v>
      </c>
      <c r="AU15" s="19">
        <v>100</v>
      </c>
      <c r="AV15" s="19">
        <v>100</v>
      </c>
      <c r="AW15" s="19">
        <v>100</v>
      </c>
      <c r="AX15" s="19">
        <v>50</v>
      </c>
      <c r="AY15" s="19">
        <v>100</v>
      </c>
      <c r="AZ15" s="19">
        <v>50</v>
      </c>
      <c r="BA15" s="20">
        <v>25</v>
      </c>
      <c r="BB15" s="21"/>
      <c r="BC15" s="21"/>
      <c r="BD15" s="21"/>
      <c r="BE15" s="21"/>
      <c r="BF15" s="21"/>
      <c r="BG15" s="21"/>
      <c r="BH15" s="21"/>
      <c r="BI15" s="21"/>
      <c r="BJ15" s="21"/>
      <c r="BK15" s="21"/>
      <c r="BL15" s="21"/>
    </row>
    <row r="16" spans="1:64" ht="15.75" customHeight="1">
      <c r="A16" s="17" t="s">
        <v>22342</v>
      </c>
      <c r="B16" s="11"/>
      <c r="C16" s="18" t="s">
        <v>20295</v>
      </c>
      <c r="D16" s="19" t="s">
        <v>20292</v>
      </c>
      <c r="E16" s="28" t="s">
        <v>384</v>
      </c>
      <c r="F16" s="19" t="s">
        <v>20242</v>
      </c>
      <c r="G16" s="19" t="s">
        <v>20221</v>
      </c>
      <c r="H16" s="19" t="s">
        <v>20218</v>
      </c>
      <c r="I16" s="19" t="s">
        <v>20214</v>
      </c>
      <c r="J16" s="19" t="s">
        <v>20207</v>
      </c>
      <c r="K16" s="19" t="s">
        <v>20153</v>
      </c>
      <c r="L16" s="19" t="s">
        <v>20149</v>
      </c>
      <c r="M16" s="19" t="s">
        <v>20142</v>
      </c>
      <c r="N16" s="19" t="s">
        <v>20103</v>
      </c>
      <c r="O16" s="28" t="s">
        <v>383</v>
      </c>
      <c r="P16" s="19" t="s">
        <v>20095</v>
      </c>
      <c r="Q16" s="19" t="s">
        <v>20082</v>
      </c>
      <c r="R16" s="19" t="s">
        <v>20078</v>
      </c>
      <c r="S16" s="19" t="s">
        <v>20074</v>
      </c>
      <c r="T16" s="19" t="s">
        <v>20072</v>
      </c>
      <c r="U16" s="19" t="s">
        <v>20071</v>
      </c>
      <c r="V16" s="28" t="s">
        <v>382</v>
      </c>
      <c r="W16" s="19" t="s">
        <v>20060</v>
      </c>
      <c r="X16" s="19" t="s">
        <v>20050</v>
      </c>
      <c r="Y16" s="28" t="s">
        <v>380</v>
      </c>
      <c r="Z16" s="19" t="s">
        <v>20042</v>
      </c>
      <c r="AA16" s="19" t="s">
        <v>20039</v>
      </c>
      <c r="AB16" s="19" t="s">
        <v>20033</v>
      </c>
      <c r="AC16" s="19" t="s">
        <v>19929</v>
      </c>
      <c r="AD16" s="19" t="s">
        <v>19930</v>
      </c>
      <c r="AE16" s="19" t="s">
        <v>19925</v>
      </c>
      <c r="AF16" s="19" t="s">
        <v>19923</v>
      </c>
      <c r="AG16" s="19" t="s">
        <v>19909</v>
      </c>
      <c r="AH16" s="19" t="s">
        <v>19908</v>
      </c>
      <c r="AI16" s="19" t="s">
        <v>19901</v>
      </c>
      <c r="AJ16" s="19" t="s">
        <v>19896</v>
      </c>
      <c r="AK16" s="19" t="s">
        <v>19891</v>
      </c>
      <c r="AL16" s="19" t="s">
        <v>19890</v>
      </c>
      <c r="AM16" s="19" t="s">
        <v>19887</v>
      </c>
      <c r="AN16" s="28" t="s">
        <v>381</v>
      </c>
      <c r="AO16" s="19" t="s">
        <v>19875</v>
      </c>
      <c r="AP16" s="28" t="s">
        <v>378</v>
      </c>
      <c r="AQ16" s="19" t="s">
        <v>19801</v>
      </c>
      <c r="AR16" s="19" t="s">
        <v>19800</v>
      </c>
      <c r="AS16" s="19" t="s">
        <v>19794</v>
      </c>
      <c r="AT16" s="19" t="s">
        <v>19795</v>
      </c>
      <c r="AU16" s="19" t="s">
        <v>19792</v>
      </c>
      <c r="AV16" s="19" t="s">
        <v>19793</v>
      </c>
      <c r="AW16" s="19" t="s">
        <v>19790</v>
      </c>
      <c r="AX16" s="28" t="s">
        <v>379</v>
      </c>
      <c r="AY16" s="19" t="s">
        <v>19752</v>
      </c>
      <c r="AZ16" s="19" t="s">
        <v>19743</v>
      </c>
      <c r="BA16" s="20" t="s">
        <v>19736</v>
      </c>
      <c r="BB16" s="21"/>
      <c r="BC16" s="21"/>
      <c r="BD16" s="21"/>
      <c r="BE16" s="21"/>
      <c r="BF16" s="21"/>
      <c r="BG16" s="21"/>
      <c r="BH16" s="21"/>
      <c r="BI16" s="21"/>
      <c r="BJ16" s="21"/>
      <c r="BK16" s="21"/>
      <c r="BL16" s="21"/>
    </row>
    <row r="17" spans="1:64" ht="15.75" customHeight="1">
      <c r="A17" s="17"/>
      <c r="B17" s="11"/>
      <c r="C17" s="18"/>
      <c r="D17" s="19" t="s">
        <v>19732</v>
      </c>
      <c r="E17" s="19" t="s">
        <v>19649</v>
      </c>
      <c r="F17" s="19" t="s">
        <v>19651</v>
      </c>
      <c r="G17" s="19" t="s">
        <v>19646</v>
      </c>
      <c r="H17" s="19" t="s">
        <v>19648</v>
      </c>
      <c r="I17" s="19" t="s">
        <v>19643</v>
      </c>
      <c r="J17" s="19" t="s">
        <v>19640</v>
      </c>
      <c r="K17" s="19" t="s">
        <v>19635</v>
      </c>
      <c r="L17" s="19" t="s">
        <v>19636</v>
      </c>
      <c r="M17" s="19" t="s">
        <v>19637</v>
      </c>
      <c r="N17" s="19" t="s">
        <v>19609</v>
      </c>
      <c r="O17" s="19" t="s">
        <v>19605</v>
      </c>
      <c r="P17" s="19" t="s">
        <v>19602</v>
      </c>
      <c r="Q17" s="19" t="s">
        <v>19601</v>
      </c>
      <c r="R17" s="19" t="s">
        <v>19597</v>
      </c>
      <c r="S17" s="19" t="s">
        <v>19599</v>
      </c>
      <c r="T17" s="19" t="s">
        <v>19596</v>
      </c>
      <c r="U17" s="19" t="s">
        <v>19593</v>
      </c>
      <c r="V17" s="19" t="s">
        <v>19594</v>
      </c>
      <c r="W17" s="19" t="s">
        <v>19585</v>
      </c>
      <c r="X17" s="19" t="s">
        <v>19580</v>
      </c>
      <c r="Y17" s="19" t="s">
        <v>19578</v>
      </c>
      <c r="Z17" s="19" t="s">
        <v>19579</v>
      </c>
      <c r="AA17" s="19" t="s">
        <v>19575</v>
      </c>
      <c r="AB17" s="19" t="s">
        <v>19574</v>
      </c>
      <c r="AC17" s="19" t="s">
        <v>19567</v>
      </c>
      <c r="AD17" s="19" t="s">
        <v>19562</v>
      </c>
      <c r="AE17" s="19" t="s">
        <v>19559</v>
      </c>
      <c r="AF17" s="19" t="s">
        <v>19556</v>
      </c>
      <c r="AG17" s="19" t="s">
        <v>19550</v>
      </c>
      <c r="AH17" s="19" t="s">
        <v>19513</v>
      </c>
      <c r="AI17" s="19" t="s">
        <v>19508</v>
      </c>
      <c r="AJ17" s="19" t="s">
        <v>19510</v>
      </c>
      <c r="AK17" s="19" t="s">
        <v>19463</v>
      </c>
      <c r="AL17" s="19" t="s">
        <v>19460</v>
      </c>
      <c r="AM17" s="19" t="s">
        <v>19413</v>
      </c>
      <c r="AN17" s="19" t="s">
        <v>19410</v>
      </c>
      <c r="AO17" s="19" t="s">
        <v>19405</v>
      </c>
      <c r="AP17" s="19" t="s">
        <v>19404</v>
      </c>
      <c r="AQ17" s="19" t="s">
        <v>19388</v>
      </c>
      <c r="AR17" s="19" t="s">
        <v>19383</v>
      </c>
      <c r="AS17" s="19" t="s">
        <v>19377</v>
      </c>
      <c r="AT17" s="19" t="s">
        <v>19374</v>
      </c>
      <c r="AU17" s="19" t="s">
        <v>19369</v>
      </c>
      <c r="AV17" s="19" t="s">
        <v>19371</v>
      </c>
      <c r="AW17" s="19" t="s">
        <v>19366</v>
      </c>
      <c r="AX17" s="19" t="s">
        <v>19363</v>
      </c>
      <c r="AY17" s="19" t="s">
        <v>19360</v>
      </c>
      <c r="AZ17" s="19" t="s">
        <v>19358</v>
      </c>
      <c r="BA17" s="20" t="s">
        <v>19355</v>
      </c>
      <c r="BB17" s="21"/>
      <c r="BC17" s="21"/>
      <c r="BD17" s="21"/>
      <c r="BE17" s="21"/>
      <c r="BF17" s="21"/>
      <c r="BG17" s="21"/>
      <c r="BH17" s="21"/>
      <c r="BI17" s="21"/>
      <c r="BJ17" s="21"/>
      <c r="BK17" s="21"/>
      <c r="BL17" s="21"/>
    </row>
    <row r="18" spans="1:64" ht="15.75" customHeight="1">
      <c r="A18" s="17">
        <v>11.3</v>
      </c>
      <c r="B18" s="11">
        <v>201</v>
      </c>
      <c r="C18" s="18" t="s">
        <v>19356</v>
      </c>
      <c r="D18" s="19" t="s">
        <v>24095</v>
      </c>
      <c r="E18" s="19" t="s">
        <v>24156</v>
      </c>
      <c r="F18" s="19" t="s">
        <v>24095</v>
      </c>
      <c r="G18" s="19" t="s">
        <v>24095</v>
      </c>
      <c r="H18" s="19" t="s">
        <v>24156</v>
      </c>
      <c r="I18" s="19" t="s">
        <v>24157</v>
      </c>
      <c r="J18" s="19" t="s">
        <v>24156</v>
      </c>
      <c r="K18" s="19" t="s">
        <v>24158</v>
      </c>
      <c r="L18" s="19" t="s">
        <v>24095</v>
      </c>
      <c r="M18" s="19" t="s">
        <v>24095</v>
      </c>
      <c r="N18" s="19" t="s">
        <v>24095</v>
      </c>
      <c r="O18" s="19" t="s">
        <v>24095</v>
      </c>
      <c r="P18" s="19" t="s">
        <v>24095</v>
      </c>
      <c r="Q18" s="19" t="s">
        <v>24095</v>
      </c>
      <c r="R18" s="19" t="s">
        <v>24158</v>
      </c>
      <c r="S18" s="19" t="s">
        <v>24095</v>
      </c>
      <c r="T18" s="19" t="s">
        <v>24095</v>
      </c>
      <c r="U18" s="19" t="s">
        <v>24095</v>
      </c>
      <c r="V18" s="19" t="s">
        <v>24156</v>
      </c>
      <c r="W18" s="19" t="s">
        <v>24156</v>
      </c>
      <c r="X18" s="19" t="s">
        <v>24156</v>
      </c>
      <c r="Y18" s="19" t="s">
        <v>24095</v>
      </c>
      <c r="Z18" s="19" t="s">
        <v>24095</v>
      </c>
      <c r="AA18" s="19" t="s">
        <v>24156</v>
      </c>
      <c r="AB18" s="19" t="s">
        <v>24095</v>
      </c>
      <c r="AC18" s="19" t="s">
        <v>24158</v>
      </c>
      <c r="AD18" s="19" t="s">
        <v>24156</v>
      </c>
      <c r="AE18" s="19" t="s">
        <v>24095</v>
      </c>
      <c r="AF18" s="19" t="s">
        <v>24095</v>
      </c>
      <c r="AG18" s="19" t="s">
        <v>24156</v>
      </c>
      <c r="AH18" s="19" t="s">
        <v>24095</v>
      </c>
      <c r="AI18" s="19" t="s">
        <v>24156</v>
      </c>
      <c r="AJ18" s="19" t="s">
        <v>24095</v>
      </c>
      <c r="AK18" s="19" t="s">
        <v>24095</v>
      </c>
      <c r="AL18" s="19" t="s">
        <v>24095</v>
      </c>
      <c r="AM18" s="19" t="s">
        <v>24095</v>
      </c>
      <c r="AN18" s="19" t="s">
        <v>24095</v>
      </c>
      <c r="AO18" s="19" t="s">
        <v>24158</v>
      </c>
      <c r="AP18" s="19" t="s">
        <v>24156</v>
      </c>
      <c r="AQ18" s="19" t="s">
        <v>24156</v>
      </c>
      <c r="AR18" s="19" t="s">
        <v>24095</v>
      </c>
      <c r="AS18" s="19" t="s">
        <v>24158</v>
      </c>
      <c r="AT18" s="19" t="s">
        <v>24095</v>
      </c>
      <c r="AU18" s="19" t="s">
        <v>24095</v>
      </c>
      <c r="AV18" s="19" t="s">
        <v>24095</v>
      </c>
      <c r="AW18" s="19" t="s">
        <v>24156</v>
      </c>
      <c r="AX18" s="19" t="s">
        <v>24156</v>
      </c>
      <c r="AY18" s="19" t="s">
        <v>24095</v>
      </c>
      <c r="AZ18" s="19" t="s">
        <v>24158</v>
      </c>
      <c r="BA18" s="20" t="s">
        <v>24095</v>
      </c>
      <c r="BB18" s="21"/>
      <c r="BC18" s="21"/>
      <c r="BD18" s="21"/>
      <c r="BE18" s="21"/>
      <c r="BF18" s="21"/>
      <c r="BG18" s="21"/>
      <c r="BH18" s="21"/>
      <c r="BI18" s="21"/>
      <c r="BJ18" s="21"/>
      <c r="BK18" s="21"/>
      <c r="BL18" s="21"/>
    </row>
    <row r="19" spans="1:64" ht="15.75" customHeight="1">
      <c r="A19" s="17" t="s">
        <v>21136</v>
      </c>
      <c r="B19" s="11"/>
      <c r="C19" s="18" t="s">
        <v>19042</v>
      </c>
      <c r="D19" s="19" t="s">
        <v>19038</v>
      </c>
      <c r="E19" s="19" t="s">
        <v>19040</v>
      </c>
      <c r="F19" s="19" t="s">
        <v>19034</v>
      </c>
      <c r="G19" s="19" t="s">
        <v>19035</v>
      </c>
      <c r="H19" s="19" t="s">
        <v>19036</v>
      </c>
      <c r="I19" s="19" t="s">
        <v>19033</v>
      </c>
      <c r="J19" s="28" t="s">
        <v>377</v>
      </c>
      <c r="K19" s="19" t="s">
        <v>19028</v>
      </c>
      <c r="L19" s="19" t="s">
        <v>19019</v>
      </c>
      <c r="M19" s="19" t="s">
        <v>19015</v>
      </c>
      <c r="N19" s="19" t="s">
        <v>19017</v>
      </c>
      <c r="O19" s="19" t="s">
        <v>19011</v>
      </c>
      <c r="P19" s="19" t="s">
        <v>19009</v>
      </c>
      <c r="Q19" s="19" t="s">
        <v>19006</v>
      </c>
      <c r="R19" s="19" t="s">
        <v>19008</v>
      </c>
      <c r="S19" s="19" t="s">
        <v>19002</v>
      </c>
      <c r="T19" s="19" t="s">
        <v>18998</v>
      </c>
      <c r="U19" s="19" t="s">
        <v>18999</v>
      </c>
      <c r="V19" s="19" t="s">
        <v>18993</v>
      </c>
      <c r="W19" s="19" t="s">
        <v>18995</v>
      </c>
      <c r="X19" s="28" t="s">
        <v>375</v>
      </c>
      <c r="Y19" s="19" t="s">
        <v>18989</v>
      </c>
      <c r="Z19" s="19" t="s">
        <v>18985</v>
      </c>
      <c r="AA19" s="28" t="s">
        <v>376</v>
      </c>
      <c r="AB19" s="19" t="s">
        <v>18980</v>
      </c>
      <c r="AC19" s="19" t="s">
        <v>18975</v>
      </c>
      <c r="AD19" s="19" t="s">
        <v>18977</v>
      </c>
      <c r="AE19" s="19" t="s">
        <v>18972</v>
      </c>
      <c r="AF19" s="19" t="s">
        <v>18974</v>
      </c>
      <c r="AG19" s="19" t="s">
        <v>18971</v>
      </c>
      <c r="AH19" s="19" t="s">
        <v>18967</v>
      </c>
      <c r="AI19" s="19" t="s">
        <v>18968</v>
      </c>
      <c r="AJ19" s="19" t="s">
        <v>18969</v>
      </c>
      <c r="AK19" s="19" t="s">
        <v>18964</v>
      </c>
      <c r="AL19" s="19" t="s">
        <v>18965</v>
      </c>
      <c r="AM19" s="28" t="s">
        <v>373</v>
      </c>
      <c r="AN19" s="19" t="s">
        <v>18960</v>
      </c>
      <c r="AO19" s="19" t="s">
        <v>18958</v>
      </c>
      <c r="AP19" s="19" t="s">
        <v>18955</v>
      </c>
      <c r="AQ19" s="19" t="s">
        <v>18953</v>
      </c>
      <c r="AR19" s="19" t="s">
        <v>18949</v>
      </c>
      <c r="AS19" s="19" t="s">
        <v>18951</v>
      </c>
      <c r="AT19" s="28" t="s">
        <v>374</v>
      </c>
      <c r="AU19" s="19" t="s">
        <v>18945</v>
      </c>
      <c r="AV19" s="28" t="s">
        <v>371</v>
      </c>
      <c r="AW19" s="19" t="s">
        <v>18942</v>
      </c>
      <c r="AX19" s="19" t="s">
        <v>18938</v>
      </c>
      <c r="AY19" s="19" t="s">
        <v>18935</v>
      </c>
      <c r="AZ19" s="19" t="s">
        <v>18932</v>
      </c>
      <c r="BA19" s="20" t="s">
        <v>18859</v>
      </c>
      <c r="BB19" s="21"/>
      <c r="BC19" s="21"/>
      <c r="BD19" s="21"/>
      <c r="BE19" s="21"/>
      <c r="BF19" s="21"/>
      <c r="BG19" s="21"/>
      <c r="BH19" s="21"/>
      <c r="BI19" s="21"/>
      <c r="BJ19" s="21"/>
      <c r="BK19" s="21"/>
      <c r="BL19" s="21"/>
    </row>
    <row r="20" spans="1:64" ht="15.75" customHeight="1">
      <c r="A20" s="17"/>
      <c r="B20" s="11"/>
      <c r="C20" s="18"/>
      <c r="D20" s="19" t="s">
        <v>18849</v>
      </c>
      <c r="E20" s="19" t="s">
        <v>18850</v>
      </c>
      <c r="F20" s="19" t="s">
        <v>18845</v>
      </c>
      <c r="G20" s="19" t="s">
        <v>18846</v>
      </c>
      <c r="H20" s="19" t="s">
        <v>18848</v>
      </c>
      <c r="I20" s="19" t="s">
        <v>18841</v>
      </c>
      <c r="J20" s="19" t="s">
        <v>18843</v>
      </c>
      <c r="K20" s="19" t="s">
        <v>18844</v>
      </c>
      <c r="L20" s="19" t="s">
        <v>18817</v>
      </c>
      <c r="M20" s="19" t="s">
        <v>18808</v>
      </c>
      <c r="N20" s="19" t="s">
        <v>18805</v>
      </c>
      <c r="O20" s="19" t="s">
        <v>18800</v>
      </c>
      <c r="P20" s="19" t="s">
        <v>18803</v>
      </c>
      <c r="Q20" s="19" t="s">
        <v>18797</v>
      </c>
      <c r="R20" s="19" t="s">
        <v>18798</v>
      </c>
      <c r="S20" s="19" t="s">
        <v>18794</v>
      </c>
      <c r="T20" s="19" t="s">
        <v>18774</v>
      </c>
      <c r="U20" s="19" t="s">
        <v>18770</v>
      </c>
      <c r="V20" s="19" t="s">
        <v>18772</v>
      </c>
      <c r="W20" s="19" t="s">
        <v>18769</v>
      </c>
      <c r="X20" s="19" t="s">
        <v>18767</v>
      </c>
      <c r="Y20" s="19" t="s">
        <v>18764</v>
      </c>
      <c r="Z20" s="19" t="s">
        <v>18765</v>
      </c>
      <c r="AA20" s="19" t="s">
        <v>18759</v>
      </c>
      <c r="AB20" s="19" t="s">
        <v>18761</v>
      </c>
      <c r="AC20" s="19" t="s">
        <v>18752</v>
      </c>
      <c r="AD20" s="19" t="s">
        <v>18746</v>
      </c>
      <c r="AE20" s="19" t="s">
        <v>18740</v>
      </c>
      <c r="AF20" s="19" t="s">
        <v>18731</v>
      </c>
      <c r="AG20" s="19" t="s">
        <v>18658</v>
      </c>
      <c r="AH20" s="19" t="s">
        <v>18611</v>
      </c>
      <c r="AI20" s="19" t="s">
        <v>18609</v>
      </c>
      <c r="AJ20" s="19" t="s">
        <v>18536</v>
      </c>
      <c r="AK20" s="19" t="s">
        <v>18531</v>
      </c>
      <c r="AL20" s="19" t="s">
        <v>18532</v>
      </c>
      <c r="AM20" s="19" t="s">
        <v>20354</v>
      </c>
      <c r="AN20" s="19" t="s">
        <v>18519</v>
      </c>
      <c r="AO20" s="19" t="s">
        <v>18520</v>
      </c>
      <c r="AP20" s="19" t="s">
        <v>18521</v>
      </c>
      <c r="AQ20" s="19" t="s">
        <v>18522</v>
      </c>
      <c r="AR20" s="19" t="s">
        <v>18428</v>
      </c>
      <c r="AS20" s="19" t="s">
        <v>18424</v>
      </c>
      <c r="AT20" s="19" t="s">
        <v>18419</v>
      </c>
      <c r="AU20" s="19" t="s">
        <v>18421</v>
      </c>
      <c r="AV20" s="19" t="s">
        <v>18415</v>
      </c>
      <c r="AW20" s="19" t="s">
        <v>18416</v>
      </c>
      <c r="AX20" s="19" t="s">
        <v>18417</v>
      </c>
      <c r="AY20" s="19" t="s">
        <v>18413</v>
      </c>
      <c r="AZ20" s="19" t="s">
        <v>18410</v>
      </c>
      <c r="BA20" s="20" t="s">
        <v>18411</v>
      </c>
      <c r="BB20" s="21"/>
      <c r="BC20" s="21"/>
      <c r="BD20" s="21"/>
      <c r="BE20" s="21"/>
      <c r="BF20" s="21"/>
      <c r="BG20" s="21"/>
      <c r="BH20" s="21"/>
      <c r="BI20" s="21"/>
      <c r="BJ20" s="21"/>
      <c r="BK20" s="21"/>
      <c r="BL20" s="21"/>
    </row>
    <row r="21" spans="1:64" ht="15.75" customHeight="1">
      <c r="A21" s="17">
        <v>11.2</v>
      </c>
      <c r="B21" s="11">
        <v>202</v>
      </c>
      <c r="C21" s="18" t="s">
        <v>18407</v>
      </c>
      <c r="D21" s="19">
        <v>50</v>
      </c>
      <c r="E21" s="19">
        <v>100</v>
      </c>
      <c r="F21" s="19">
        <v>50</v>
      </c>
      <c r="G21" s="19">
        <v>50</v>
      </c>
      <c r="H21" s="19">
        <v>75</v>
      </c>
      <c r="I21" s="19">
        <v>100</v>
      </c>
      <c r="J21" s="19">
        <v>75</v>
      </c>
      <c r="K21" s="19">
        <v>25</v>
      </c>
      <c r="L21" s="19">
        <v>0</v>
      </c>
      <c r="M21" s="19">
        <v>50</v>
      </c>
      <c r="N21" s="19">
        <v>50</v>
      </c>
      <c r="O21" s="19">
        <v>50</v>
      </c>
      <c r="P21" s="19">
        <v>100</v>
      </c>
      <c r="Q21" s="19">
        <v>50</v>
      </c>
      <c r="R21" s="19">
        <v>0</v>
      </c>
      <c r="S21" s="19">
        <v>50</v>
      </c>
      <c r="T21" s="19">
        <v>50</v>
      </c>
      <c r="U21" s="19">
        <v>75</v>
      </c>
      <c r="V21" s="19">
        <v>75</v>
      </c>
      <c r="W21" s="19">
        <v>50</v>
      </c>
      <c r="X21" s="19">
        <v>50</v>
      </c>
      <c r="Y21" s="19">
        <v>50</v>
      </c>
      <c r="Z21" s="19">
        <v>25</v>
      </c>
      <c r="AA21" s="19">
        <v>75</v>
      </c>
      <c r="AB21" s="19">
        <v>50</v>
      </c>
      <c r="AC21" s="19">
        <v>0</v>
      </c>
      <c r="AD21" s="19">
        <v>75</v>
      </c>
      <c r="AE21" s="19">
        <v>25</v>
      </c>
      <c r="AF21" s="19">
        <v>75</v>
      </c>
      <c r="AG21" s="19">
        <v>75</v>
      </c>
      <c r="AH21" s="19">
        <v>0</v>
      </c>
      <c r="AI21" s="19">
        <v>75</v>
      </c>
      <c r="AJ21" s="19">
        <v>75</v>
      </c>
      <c r="AK21" s="19">
        <v>0</v>
      </c>
      <c r="AL21" s="19">
        <v>75</v>
      </c>
      <c r="AM21" s="19">
        <v>50</v>
      </c>
      <c r="AN21" s="19">
        <v>50</v>
      </c>
      <c r="AO21" s="19">
        <v>0</v>
      </c>
      <c r="AP21" s="19">
        <v>50</v>
      </c>
      <c r="AQ21" s="19">
        <v>50</v>
      </c>
      <c r="AR21" s="19">
        <v>0</v>
      </c>
      <c r="AS21" s="19">
        <v>0</v>
      </c>
      <c r="AT21" s="19">
        <v>75</v>
      </c>
      <c r="AU21" s="19">
        <v>100</v>
      </c>
      <c r="AV21" s="19">
        <v>75</v>
      </c>
      <c r="AW21" s="19">
        <v>25</v>
      </c>
      <c r="AX21" s="19">
        <v>100</v>
      </c>
      <c r="AY21" s="19">
        <v>75</v>
      </c>
      <c r="AZ21" s="19">
        <v>0</v>
      </c>
      <c r="BA21" s="20">
        <v>0</v>
      </c>
      <c r="BB21" s="21"/>
      <c r="BC21" s="21"/>
      <c r="BD21" s="21"/>
      <c r="BE21" s="21"/>
      <c r="BF21" s="21"/>
      <c r="BG21" s="21"/>
      <c r="BH21" s="21"/>
      <c r="BI21" s="21"/>
      <c r="BJ21" s="21"/>
      <c r="BK21" s="21"/>
      <c r="BL21" s="21"/>
    </row>
    <row r="22" spans="1:64" ht="15.75" customHeight="1">
      <c r="A22" s="17" t="s">
        <v>22342</v>
      </c>
      <c r="B22" s="11"/>
      <c r="C22" s="18" t="s">
        <v>18351</v>
      </c>
      <c r="D22" s="19" t="s">
        <v>18345</v>
      </c>
      <c r="E22" s="28" t="s">
        <v>372</v>
      </c>
      <c r="F22" s="19" t="s">
        <v>18334</v>
      </c>
      <c r="G22" s="28" t="s">
        <v>370</v>
      </c>
      <c r="H22" s="19" t="s">
        <v>18326</v>
      </c>
      <c r="I22" s="19" t="s">
        <v>18328</v>
      </c>
      <c r="J22" s="28" t="s">
        <v>368</v>
      </c>
      <c r="K22" s="19" t="s">
        <v>18313</v>
      </c>
      <c r="L22" s="19" t="s">
        <v>18315</v>
      </c>
      <c r="M22" s="19" t="s">
        <v>18311</v>
      </c>
      <c r="N22" s="19" t="s">
        <v>18305</v>
      </c>
      <c r="O22" s="19" t="s">
        <v>18269</v>
      </c>
      <c r="P22" s="19" t="s">
        <v>18263</v>
      </c>
      <c r="Q22" s="19" t="s">
        <v>18260</v>
      </c>
      <c r="R22" s="19" t="s">
        <v>18256</v>
      </c>
      <c r="S22" s="19" t="s">
        <v>18254</v>
      </c>
      <c r="T22" s="19" t="s">
        <v>18246</v>
      </c>
      <c r="U22" s="19" t="s">
        <v>18241</v>
      </c>
      <c r="V22" s="19" t="s">
        <v>18235</v>
      </c>
      <c r="W22" s="19" t="s">
        <v>18232</v>
      </c>
      <c r="X22" s="19" t="s">
        <v>18231</v>
      </c>
      <c r="Y22" s="19" t="s">
        <v>18222</v>
      </c>
      <c r="Z22" s="19" t="s">
        <v>18217</v>
      </c>
      <c r="AA22" s="28" t="s">
        <v>369</v>
      </c>
      <c r="AB22" s="19" t="s">
        <v>18208</v>
      </c>
      <c r="AC22" s="19" t="s">
        <v>18166</v>
      </c>
      <c r="AD22" s="19" t="s">
        <v>18164</v>
      </c>
      <c r="AE22" s="19" t="s">
        <v>18160</v>
      </c>
      <c r="AF22" s="19" t="s">
        <v>18126</v>
      </c>
      <c r="AG22" s="19" t="s">
        <v>18073</v>
      </c>
      <c r="AH22" s="28" t="s">
        <v>367</v>
      </c>
      <c r="AI22" s="19" t="s">
        <v>18064</v>
      </c>
      <c r="AJ22" s="19" t="s">
        <v>18061</v>
      </c>
      <c r="AK22" s="19" t="s">
        <v>18052</v>
      </c>
      <c r="AL22" s="19" t="s">
        <v>18048</v>
      </c>
      <c r="AM22" s="19" t="s">
        <v>18043</v>
      </c>
      <c r="AN22" s="19" t="s">
        <v>18040</v>
      </c>
      <c r="AO22" s="28" t="s">
        <v>365</v>
      </c>
      <c r="AP22" s="19" t="s">
        <v>18029</v>
      </c>
      <c r="AQ22" s="28" t="s">
        <v>366</v>
      </c>
      <c r="AR22" s="19" t="s">
        <v>18016</v>
      </c>
      <c r="AS22" s="19" t="s">
        <v>18012</v>
      </c>
      <c r="AT22" s="19" t="s">
        <v>18008</v>
      </c>
      <c r="AU22" s="19" t="s">
        <v>18003</v>
      </c>
      <c r="AV22" s="19" t="s">
        <v>17997</v>
      </c>
      <c r="AW22" s="19" t="s">
        <v>17970</v>
      </c>
      <c r="AX22" s="19" t="s">
        <v>17895</v>
      </c>
      <c r="AY22" s="19" t="s">
        <v>17892</v>
      </c>
      <c r="AZ22" s="19" t="s">
        <v>17891</v>
      </c>
      <c r="BA22" s="20" t="s">
        <v>17887</v>
      </c>
      <c r="BB22" s="21"/>
      <c r="BC22" s="21"/>
      <c r="BD22" s="21"/>
      <c r="BE22" s="21"/>
      <c r="BF22" s="21"/>
      <c r="BG22" s="21"/>
      <c r="BH22" s="21"/>
      <c r="BI22" s="21"/>
      <c r="BJ22" s="21"/>
      <c r="BK22" s="21"/>
      <c r="BL22" s="21"/>
    </row>
    <row r="23" spans="1:64" ht="15.75" customHeight="1">
      <c r="A23" s="17"/>
      <c r="B23" s="11"/>
      <c r="C23" s="18"/>
      <c r="D23" s="19" t="s">
        <v>17886</v>
      </c>
      <c r="E23" s="19" t="s">
        <v>17883</v>
      </c>
      <c r="F23" s="19" t="s">
        <v>17881</v>
      </c>
      <c r="G23" s="19" t="s">
        <v>17802</v>
      </c>
      <c r="H23" s="19" t="s">
        <v>17771</v>
      </c>
      <c r="I23" s="19" t="s">
        <v>17764</v>
      </c>
      <c r="J23" s="19" t="s">
        <v>17766</v>
      </c>
      <c r="K23" s="19" t="s">
        <v>17768</v>
      </c>
      <c r="L23" s="19" t="s">
        <v>17642</v>
      </c>
      <c r="M23" s="19" t="s">
        <v>17636</v>
      </c>
      <c r="N23" s="19" t="s">
        <v>17613</v>
      </c>
      <c r="O23" s="19" t="s">
        <v>17605</v>
      </c>
      <c r="P23" s="19" t="s">
        <v>17602</v>
      </c>
      <c r="Q23" s="19" t="s">
        <v>17603</v>
      </c>
      <c r="R23" s="19" t="s">
        <v>17597</v>
      </c>
      <c r="S23" s="19" t="s">
        <v>17397</v>
      </c>
      <c r="T23" s="19" t="s">
        <v>17390</v>
      </c>
      <c r="U23" s="19" t="s">
        <v>17374</v>
      </c>
      <c r="V23" s="19" t="s">
        <v>17369</v>
      </c>
      <c r="W23" s="19" t="s">
        <v>17366</v>
      </c>
      <c r="X23" s="19" t="s">
        <v>17362</v>
      </c>
      <c r="Y23" s="19" t="s">
        <v>17358</v>
      </c>
      <c r="Z23" s="19" t="s">
        <v>17357</v>
      </c>
      <c r="AA23" s="19" t="s">
        <v>17329</v>
      </c>
      <c r="AB23" s="19" t="s">
        <v>17321</v>
      </c>
      <c r="AC23" s="19" t="s">
        <v>17324</v>
      </c>
      <c r="AD23" s="19" t="s">
        <v>17184</v>
      </c>
      <c r="AE23" s="19" t="s">
        <v>17181</v>
      </c>
      <c r="AF23" s="19" t="s">
        <v>17175</v>
      </c>
      <c r="AG23" s="19" t="s">
        <v>17178</v>
      </c>
      <c r="AH23" s="19" t="s">
        <v>17172</v>
      </c>
      <c r="AI23" s="19" t="s">
        <v>17167</v>
      </c>
      <c r="AJ23" s="19" t="s">
        <v>17164</v>
      </c>
      <c r="AK23" s="19" t="s">
        <v>17159</v>
      </c>
      <c r="AL23" s="19" t="s">
        <v>17156</v>
      </c>
      <c r="AM23" s="19" t="s">
        <v>17158</v>
      </c>
      <c r="AN23" s="19" t="s">
        <v>17151</v>
      </c>
      <c r="AO23" s="19" t="s">
        <v>17154</v>
      </c>
      <c r="AP23" s="19" t="s">
        <v>17148</v>
      </c>
      <c r="AQ23" s="19" t="s">
        <v>17150</v>
      </c>
      <c r="AR23" s="19" t="s">
        <v>17145</v>
      </c>
      <c r="AS23" s="19" t="s">
        <v>17141</v>
      </c>
      <c r="AT23" s="19" t="s">
        <v>17142</v>
      </c>
      <c r="AU23" s="19" t="s">
        <v>17134</v>
      </c>
      <c r="AV23" s="19" t="s">
        <v>17135</v>
      </c>
      <c r="AW23" s="19" t="s">
        <v>17133</v>
      </c>
      <c r="AX23" s="19" t="s">
        <v>17130</v>
      </c>
      <c r="AY23" s="19" t="s">
        <v>17131</v>
      </c>
      <c r="AZ23" s="19" t="s">
        <v>17122</v>
      </c>
      <c r="BA23" s="20" t="s">
        <v>17123</v>
      </c>
      <c r="BB23" s="21"/>
      <c r="BC23" s="21"/>
      <c r="BD23" s="21"/>
      <c r="BE23" s="21"/>
      <c r="BF23" s="21"/>
      <c r="BG23" s="21"/>
      <c r="BH23" s="21"/>
      <c r="BI23" s="21"/>
      <c r="BJ23" s="21"/>
      <c r="BK23" s="21"/>
      <c r="BL23" s="21"/>
    </row>
    <row r="24" spans="1:64" ht="15.75" customHeight="1">
      <c r="A24" s="17">
        <v>11.3</v>
      </c>
      <c r="B24" s="11">
        <v>203</v>
      </c>
      <c r="C24" s="18" t="s">
        <v>17126</v>
      </c>
      <c r="D24" s="19" t="s">
        <v>24095</v>
      </c>
      <c r="E24" s="19" t="s">
        <v>24156</v>
      </c>
      <c r="F24" s="19" t="s">
        <v>24095</v>
      </c>
      <c r="G24" s="19" t="s">
        <v>24158</v>
      </c>
      <c r="H24" s="19" t="s">
        <v>24156</v>
      </c>
      <c r="I24" s="19" t="s">
        <v>24013</v>
      </c>
      <c r="J24" s="19" t="s">
        <v>24156</v>
      </c>
      <c r="K24" s="19" t="s">
        <v>24158</v>
      </c>
      <c r="L24" s="19" t="s">
        <v>24158</v>
      </c>
      <c r="M24" s="19" t="s">
        <v>24158</v>
      </c>
      <c r="N24" s="19" t="s">
        <v>24156</v>
      </c>
      <c r="O24" s="19" t="s">
        <v>24095</v>
      </c>
      <c r="P24" s="19" t="s">
        <v>24095</v>
      </c>
      <c r="Q24" s="19" t="s">
        <v>24095</v>
      </c>
      <c r="R24" s="19" t="s">
        <v>24156</v>
      </c>
      <c r="S24" s="19" t="s">
        <v>24158</v>
      </c>
      <c r="T24" s="19" t="s">
        <v>24095</v>
      </c>
      <c r="U24" s="19" t="s">
        <v>24158</v>
      </c>
      <c r="V24" s="19" t="s">
        <v>24095</v>
      </c>
      <c r="W24" s="19" t="s">
        <v>24156</v>
      </c>
      <c r="X24" s="19">
        <v>100</v>
      </c>
      <c r="Y24" s="19" t="s">
        <v>24095</v>
      </c>
      <c r="Z24" s="19" t="s">
        <v>24156</v>
      </c>
      <c r="AA24" s="19" t="s">
        <v>24156</v>
      </c>
      <c r="AB24" s="19" t="s">
        <v>24158</v>
      </c>
      <c r="AC24" s="19" t="s">
        <v>24156</v>
      </c>
      <c r="AD24" s="19" t="s">
        <v>24095</v>
      </c>
      <c r="AE24" s="19" t="s">
        <v>24158</v>
      </c>
      <c r="AF24" s="19" t="s">
        <v>24156</v>
      </c>
      <c r="AG24" s="19" t="s">
        <v>24156</v>
      </c>
      <c r="AH24" s="19" t="s">
        <v>24158</v>
      </c>
      <c r="AI24" s="19" t="s">
        <v>24156</v>
      </c>
      <c r="AJ24" s="19" t="s">
        <v>24095</v>
      </c>
      <c r="AK24" s="19" t="s">
        <v>24158</v>
      </c>
      <c r="AL24" s="19" t="s">
        <v>24095</v>
      </c>
      <c r="AM24" s="19" t="s">
        <v>24158</v>
      </c>
      <c r="AN24" s="19" t="s">
        <v>24095</v>
      </c>
      <c r="AO24" s="19" t="s">
        <v>24156</v>
      </c>
      <c r="AP24" s="19" t="s">
        <v>24156</v>
      </c>
      <c r="AQ24" s="19" t="s">
        <v>24156</v>
      </c>
      <c r="AR24" s="19" t="s">
        <v>24095</v>
      </c>
      <c r="AS24" s="19" t="s">
        <v>24095</v>
      </c>
      <c r="AT24" s="19" t="s">
        <v>24158</v>
      </c>
      <c r="AU24" s="19" t="s">
        <v>24095</v>
      </c>
      <c r="AV24" s="19" t="s">
        <v>24156</v>
      </c>
      <c r="AW24" s="19" t="s">
        <v>24156</v>
      </c>
      <c r="AX24" s="19" t="s">
        <v>24156</v>
      </c>
      <c r="AY24" s="19" t="s">
        <v>24158</v>
      </c>
      <c r="AZ24" s="19" t="s">
        <v>24156</v>
      </c>
      <c r="BA24" s="20" t="s">
        <v>24158</v>
      </c>
      <c r="BB24" s="21"/>
      <c r="BC24" s="21"/>
      <c r="BD24" s="21"/>
      <c r="BE24" s="21"/>
      <c r="BF24" s="21"/>
      <c r="BG24" s="21"/>
      <c r="BH24" s="21"/>
      <c r="BI24" s="21"/>
      <c r="BJ24" s="21"/>
      <c r="BK24" s="21"/>
      <c r="BL24" s="21"/>
    </row>
    <row r="25" spans="1:64" ht="15.75" customHeight="1">
      <c r="A25" s="17" t="s">
        <v>21136</v>
      </c>
      <c r="B25" s="11"/>
      <c r="C25" s="18" t="s">
        <v>17114</v>
      </c>
      <c r="D25" s="19" t="s">
        <v>17109</v>
      </c>
      <c r="E25" s="19" t="s">
        <v>17111</v>
      </c>
      <c r="F25" s="19" t="s">
        <v>17103</v>
      </c>
      <c r="G25" s="19" t="s">
        <v>17104</v>
      </c>
      <c r="H25" s="19" t="s">
        <v>17106</v>
      </c>
      <c r="I25" s="19" t="s">
        <v>17107</v>
      </c>
      <c r="J25" s="19" t="s">
        <v>17099</v>
      </c>
      <c r="K25" s="19" t="s">
        <v>17101</v>
      </c>
      <c r="L25" s="19" t="s">
        <v>23897</v>
      </c>
      <c r="M25" s="19" t="s">
        <v>17096</v>
      </c>
      <c r="N25" s="19" t="s">
        <v>17098</v>
      </c>
      <c r="O25" s="19" t="s">
        <v>17093</v>
      </c>
      <c r="P25" s="19" t="s">
        <v>17092</v>
      </c>
      <c r="Q25" s="19" t="s">
        <v>17089</v>
      </c>
      <c r="R25" s="19" t="s">
        <v>17090</v>
      </c>
      <c r="S25" s="19" t="s">
        <v>17091</v>
      </c>
      <c r="T25" s="19" t="s">
        <v>17085</v>
      </c>
      <c r="U25" s="19" t="s">
        <v>17084</v>
      </c>
      <c r="V25" s="19" t="s">
        <v>17082</v>
      </c>
      <c r="W25" s="28" t="s">
        <v>363</v>
      </c>
      <c r="X25" s="19" t="s">
        <v>17078</v>
      </c>
      <c r="Y25" s="19" t="s">
        <v>17080</v>
      </c>
      <c r="Z25" s="19" t="s">
        <v>17076</v>
      </c>
      <c r="AA25" s="19" t="s">
        <v>17073</v>
      </c>
      <c r="AB25" s="19" t="s">
        <v>17074</v>
      </c>
      <c r="AC25" s="19" t="s">
        <v>17071</v>
      </c>
      <c r="AD25" s="19" t="s">
        <v>17066</v>
      </c>
      <c r="AE25" s="19" t="s">
        <v>17067</v>
      </c>
      <c r="AF25" s="19" t="s">
        <v>17068</v>
      </c>
      <c r="AG25" s="19" t="s">
        <v>17063</v>
      </c>
      <c r="AH25" s="19" t="s">
        <v>17061</v>
      </c>
      <c r="AI25" s="19" t="s">
        <v>17062</v>
      </c>
      <c r="AJ25" s="19" t="s">
        <v>17058</v>
      </c>
      <c r="AK25" s="19" t="s">
        <v>17059</v>
      </c>
      <c r="AL25" s="19" t="s">
        <v>18965</v>
      </c>
      <c r="AM25" s="19" t="s">
        <v>23897</v>
      </c>
      <c r="AN25" s="19" t="s">
        <v>17056</v>
      </c>
      <c r="AO25" s="19" t="s">
        <v>17054</v>
      </c>
      <c r="AP25" s="19" t="s">
        <v>17051</v>
      </c>
      <c r="AQ25" s="19" t="s">
        <v>17047</v>
      </c>
      <c r="AR25" s="19" t="s">
        <v>17049</v>
      </c>
      <c r="AS25" s="19" t="s">
        <v>17044</v>
      </c>
      <c r="AT25" s="19" t="s">
        <v>17040</v>
      </c>
      <c r="AU25" s="19" t="s">
        <v>17041</v>
      </c>
      <c r="AV25" s="19" t="s">
        <v>17042</v>
      </c>
      <c r="AW25" s="19" t="s">
        <v>17043</v>
      </c>
      <c r="AX25" s="19" t="s">
        <v>17037</v>
      </c>
      <c r="AY25" s="19" t="s">
        <v>17039</v>
      </c>
      <c r="AZ25" s="19" t="s">
        <v>17033</v>
      </c>
      <c r="BA25" s="20" t="s">
        <v>17029</v>
      </c>
      <c r="BB25" s="21"/>
      <c r="BC25" s="21"/>
      <c r="BD25" s="21"/>
      <c r="BE25" s="21"/>
      <c r="BF25" s="21"/>
      <c r="BG25" s="21"/>
      <c r="BH25" s="21"/>
      <c r="BI25" s="21"/>
      <c r="BJ25" s="21"/>
      <c r="BK25" s="21"/>
      <c r="BL25" s="21"/>
    </row>
    <row r="26" spans="1:64" ht="15.75" customHeight="1">
      <c r="A26" s="17"/>
      <c r="B26" s="11"/>
      <c r="C26" s="18"/>
      <c r="D26" s="19" t="s">
        <v>17030</v>
      </c>
      <c r="E26" s="19" t="s">
        <v>17032</v>
      </c>
      <c r="F26" s="19" t="s">
        <v>18845</v>
      </c>
      <c r="G26" s="19" t="s">
        <v>17027</v>
      </c>
      <c r="H26" s="19" t="s">
        <v>17028</v>
      </c>
      <c r="I26" s="19" t="s">
        <v>17025</v>
      </c>
      <c r="J26" s="19" t="s">
        <v>17021</v>
      </c>
      <c r="K26" s="19" t="s">
        <v>20684</v>
      </c>
      <c r="L26" s="19" t="s">
        <v>23897</v>
      </c>
      <c r="M26" s="19" t="s">
        <v>17023</v>
      </c>
      <c r="N26" s="19" t="s">
        <v>17017</v>
      </c>
      <c r="O26" s="19" t="s">
        <v>18800</v>
      </c>
      <c r="P26" s="19" t="s">
        <v>17019</v>
      </c>
      <c r="Q26" s="19" t="s">
        <v>17013</v>
      </c>
      <c r="R26" s="19" t="s">
        <v>18798</v>
      </c>
      <c r="S26" s="19" t="s">
        <v>17014</v>
      </c>
      <c r="T26" s="19" t="s">
        <v>18774</v>
      </c>
      <c r="U26" s="19" t="s">
        <v>17015</v>
      </c>
      <c r="V26" s="19" t="s">
        <v>17016</v>
      </c>
      <c r="W26" s="19" t="s">
        <v>17006</v>
      </c>
      <c r="X26" s="19" t="s">
        <v>17007</v>
      </c>
      <c r="Y26" s="19" t="s">
        <v>17008</v>
      </c>
      <c r="Z26" s="19" t="s">
        <v>18765</v>
      </c>
      <c r="AA26" s="19" t="s">
        <v>17001</v>
      </c>
      <c r="AB26" s="19" t="s">
        <v>17003</v>
      </c>
      <c r="AC26" s="19" t="s">
        <v>17004</v>
      </c>
      <c r="AD26" s="19" t="s">
        <v>17005</v>
      </c>
      <c r="AE26" s="19" t="s">
        <v>23582</v>
      </c>
      <c r="AF26" s="19" t="s">
        <v>16999</v>
      </c>
      <c r="AG26" s="19" t="s">
        <v>17000</v>
      </c>
      <c r="AH26" s="19" t="s">
        <v>16989</v>
      </c>
      <c r="AI26" s="19" t="s">
        <v>16990</v>
      </c>
      <c r="AJ26" s="19" t="s">
        <v>16991</v>
      </c>
      <c r="AK26" s="19" t="s">
        <v>16992</v>
      </c>
      <c r="AL26" s="19" t="s">
        <v>16993</v>
      </c>
      <c r="AM26" s="19" t="s">
        <v>16994</v>
      </c>
      <c r="AN26" s="19" t="s">
        <v>16995</v>
      </c>
      <c r="AO26" s="19" t="s">
        <v>18520</v>
      </c>
      <c r="AP26" s="19" t="s">
        <v>16987</v>
      </c>
      <c r="AQ26" s="19" t="s">
        <v>16988</v>
      </c>
      <c r="AR26" s="19" t="s">
        <v>18428</v>
      </c>
      <c r="AS26" s="19" t="s">
        <v>16983</v>
      </c>
      <c r="AT26" s="19" t="s">
        <v>16985</v>
      </c>
      <c r="AU26" s="19" t="s">
        <v>16977</v>
      </c>
      <c r="AV26" s="19" t="s">
        <v>16979</v>
      </c>
      <c r="AW26" s="19" t="s">
        <v>18416</v>
      </c>
      <c r="AX26" s="19" t="s">
        <v>16973</v>
      </c>
      <c r="AY26" s="19" t="s">
        <v>16974</v>
      </c>
      <c r="AZ26" s="19" t="s">
        <v>16975</v>
      </c>
      <c r="BA26" s="20" t="s">
        <v>16976</v>
      </c>
      <c r="BB26" s="21"/>
      <c r="BC26" s="21"/>
      <c r="BD26" s="21"/>
      <c r="BE26" s="21"/>
      <c r="BF26" s="21"/>
      <c r="BG26" s="21"/>
      <c r="BH26" s="21"/>
      <c r="BI26" s="21"/>
      <c r="BJ26" s="21"/>
      <c r="BK26" s="21"/>
      <c r="BL26" s="21"/>
    </row>
    <row r="27" spans="1:64" ht="15.75" customHeight="1">
      <c r="A27" s="17">
        <v>11.2</v>
      </c>
      <c r="B27" s="11">
        <v>204</v>
      </c>
      <c r="C27" s="18" t="s">
        <v>16970</v>
      </c>
      <c r="D27" s="19">
        <v>50</v>
      </c>
      <c r="E27" s="19">
        <v>100</v>
      </c>
      <c r="F27" s="19">
        <v>75</v>
      </c>
      <c r="G27" s="19">
        <v>0</v>
      </c>
      <c r="H27" s="19">
        <v>100</v>
      </c>
      <c r="I27" s="19">
        <v>0</v>
      </c>
      <c r="J27" s="19">
        <v>75</v>
      </c>
      <c r="K27" s="19">
        <v>0</v>
      </c>
      <c r="L27" s="19">
        <v>0</v>
      </c>
      <c r="M27" s="19">
        <v>0</v>
      </c>
      <c r="N27" s="19">
        <v>50</v>
      </c>
      <c r="O27" s="19">
        <v>0</v>
      </c>
      <c r="P27" s="19">
        <v>50</v>
      </c>
      <c r="Q27" s="19">
        <v>50</v>
      </c>
      <c r="R27" s="19">
        <v>100</v>
      </c>
      <c r="S27" s="19">
        <v>0</v>
      </c>
      <c r="T27" s="19">
        <v>50</v>
      </c>
      <c r="U27" s="19">
        <v>25</v>
      </c>
      <c r="V27" s="19">
        <v>0</v>
      </c>
      <c r="W27" s="19">
        <v>100</v>
      </c>
      <c r="X27" s="19">
        <v>100</v>
      </c>
      <c r="Y27" s="19">
        <v>50</v>
      </c>
      <c r="Z27" s="19">
        <v>50</v>
      </c>
      <c r="AA27" s="19">
        <v>75</v>
      </c>
      <c r="AB27" s="19">
        <v>0</v>
      </c>
      <c r="AC27" s="19">
        <v>50</v>
      </c>
      <c r="AD27" s="19">
        <v>75</v>
      </c>
      <c r="AE27" s="19">
        <v>0</v>
      </c>
      <c r="AF27" s="19">
        <v>75</v>
      </c>
      <c r="AG27" s="19">
        <v>100</v>
      </c>
      <c r="AH27" s="19">
        <v>0</v>
      </c>
      <c r="AI27" s="19">
        <v>50</v>
      </c>
      <c r="AJ27" s="19">
        <v>50</v>
      </c>
      <c r="AK27" s="19">
        <v>0</v>
      </c>
      <c r="AL27" s="19">
        <v>50</v>
      </c>
      <c r="AM27" s="19">
        <v>0</v>
      </c>
      <c r="AN27" s="19">
        <v>100</v>
      </c>
      <c r="AO27" s="19">
        <v>50</v>
      </c>
      <c r="AP27" s="19">
        <v>100</v>
      </c>
      <c r="AQ27" s="19">
        <v>75</v>
      </c>
      <c r="AR27" s="19">
        <v>0</v>
      </c>
      <c r="AS27" s="19">
        <v>75</v>
      </c>
      <c r="AT27" s="19">
        <v>25</v>
      </c>
      <c r="AU27" s="19">
        <v>0</v>
      </c>
      <c r="AV27" s="19">
        <v>100</v>
      </c>
      <c r="AW27" s="19">
        <v>75</v>
      </c>
      <c r="AX27" s="19">
        <v>50</v>
      </c>
      <c r="AY27" s="19">
        <v>0</v>
      </c>
      <c r="AZ27" s="19">
        <v>50</v>
      </c>
      <c r="BA27" s="20">
        <v>0</v>
      </c>
      <c r="BB27" s="21"/>
      <c r="BC27" s="21"/>
      <c r="BD27" s="21"/>
      <c r="BE27" s="21"/>
      <c r="BF27" s="21"/>
      <c r="BG27" s="21"/>
      <c r="BH27" s="21"/>
      <c r="BI27" s="21"/>
      <c r="BJ27" s="21"/>
      <c r="BK27" s="21"/>
      <c r="BL27" s="21"/>
    </row>
    <row r="28" spans="1:64" ht="15.75" customHeight="1">
      <c r="A28" s="17" t="s">
        <v>22342</v>
      </c>
      <c r="B28" s="11"/>
      <c r="C28" s="18" t="s">
        <v>16965</v>
      </c>
      <c r="D28" s="19" t="s">
        <v>16966</v>
      </c>
      <c r="E28" s="19" t="s">
        <v>16963</v>
      </c>
      <c r="F28" s="28" t="s">
        <v>364</v>
      </c>
      <c r="G28" s="19" t="s">
        <v>16961</v>
      </c>
      <c r="H28" s="19" t="s">
        <v>16958</v>
      </c>
      <c r="I28" s="19" t="s">
        <v>16959</v>
      </c>
      <c r="J28" s="28" t="s">
        <v>362</v>
      </c>
      <c r="K28" s="19" t="s">
        <v>16954</v>
      </c>
      <c r="L28" s="19" t="s">
        <v>16952</v>
      </c>
      <c r="M28" s="19" t="s">
        <v>16953</v>
      </c>
      <c r="N28" s="19" t="s">
        <v>16949</v>
      </c>
      <c r="O28" s="19" t="s">
        <v>16946</v>
      </c>
      <c r="P28" s="19" t="s">
        <v>16948</v>
      </c>
      <c r="Q28" s="28" t="s">
        <v>361</v>
      </c>
      <c r="R28" s="19" t="s">
        <v>16937</v>
      </c>
      <c r="S28" s="19" t="s">
        <v>16938</v>
      </c>
      <c r="T28" s="19" t="s">
        <v>16935</v>
      </c>
      <c r="U28" s="19" t="s">
        <v>16936</v>
      </c>
      <c r="V28" s="19" t="s">
        <v>16933</v>
      </c>
      <c r="W28" s="19" t="s">
        <v>16930</v>
      </c>
      <c r="X28" s="19" t="s">
        <v>16929</v>
      </c>
      <c r="Y28" s="19" t="s">
        <v>16926</v>
      </c>
      <c r="Z28" s="19" t="s">
        <v>16921</v>
      </c>
      <c r="AA28" s="19" t="s">
        <v>16923</v>
      </c>
      <c r="AB28" s="19" t="s">
        <v>16924</v>
      </c>
      <c r="AC28" s="19" t="s">
        <v>16916</v>
      </c>
      <c r="AD28" s="19" t="s">
        <v>16918</v>
      </c>
      <c r="AE28" s="19" t="s">
        <v>16914</v>
      </c>
      <c r="AF28" s="19" t="s">
        <v>16915</v>
      </c>
      <c r="AG28" s="28" t="s">
        <v>358</v>
      </c>
      <c r="AH28" s="19" t="s">
        <v>16912</v>
      </c>
      <c r="AI28" s="19" t="s">
        <v>16904</v>
      </c>
      <c r="AJ28" s="28" t="s">
        <v>359</v>
      </c>
      <c r="AK28" s="19" t="s">
        <v>16902</v>
      </c>
      <c r="AL28" s="19" t="s">
        <v>16903</v>
      </c>
      <c r="AM28" s="19" t="s">
        <v>16899</v>
      </c>
      <c r="AN28" s="19" t="s">
        <v>16895</v>
      </c>
      <c r="AO28" s="28" t="s">
        <v>360</v>
      </c>
      <c r="AP28" s="19" t="s">
        <v>16894</v>
      </c>
      <c r="AQ28" s="28" t="s">
        <v>356</v>
      </c>
      <c r="AR28" s="19" t="s">
        <v>16891</v>
      </c>
      <c r="AS28" s="19" t="s">
        <v>16886</v>
      </c>
      <c r="AT28" s="19" t="s">
        <v>16888</v>
      </c>
      <c r="AU28" s="19" t="s">
        <v>16883</v>
      </c>
      <c r="AV28" s="19" t="s">
        <v>16885</v>
      </c>
      <c r="AW28" s="19" t="s">
        <v>16881</v>
      </c>
      <c r="AX28" s="19" t="s">
        <v>16879</v>
      </c>
      <c r="AY28" s="19" t="s">
        <v>16873</v>
      </c>
      <c r="AZ28" s="19" t="s">
        <v>16875</v>
      </c>
      <c r="BA28" s="20" t="s">
        <v>16869</v>
      </c>
      <c r="BB28" s="21"/>
      <c r="BC28" s="21"/>
      <c r="BD28" s="21"/>
      <c r="BE28" s="21"/>
      <c r="BF28" s="21"/>
      <c r="BG28" s="21"/>
      <c r="BH28" s="21"/>
      <c r="BI28" s="21"/>
      <c r="BJ28" s="21"/>
      <c r="BK28" s="21"/>
      <c r="BL28" s="21"/>
    </row>
    <row r="29" spans="1:64" ht="15.75" customHeight="1">
      <c r="A29" s="17" t="s">
        <v>16870</v>
      </c>
      <c r="B29" s="11"/>
      <c r="C29" s="18"/>
      <c r="D29" s="19" t="s">
        <v>16865</v>
      </c>
      <c r="E29" s="19" t="s">
        <v>16862</v>
      </c>
      <c r="F29" s="19" t="s">
        <v>16863</v>
      </c>
      <c r="G29" s="19" t="s">
        <v>16857</v>
      </c>
      <c r="H29" s="19" t="s">
        <v>16854</v>
      </c>
      <c r="I29" s="19" t="s">
        <v>16856</v>
      </c>
      <c r="J29" s="19" t="s">
        <v>16851</v>
      </c>
      <c r="K29" s="19" t="s">
        <v>16849</v>
      </c>
      <c r="L29" s="19" t="s">
        <v>16845</v>
      </c>
      <c r="M29" s="19" t="s">
        <v>16847</v>
      </c>
      <c r="N29" s="19" t="s">
        <v>16840</v>
      </c>
      <c r="O29" s="19" t="s">
        <v>16833</v>
      </c>
      <c r="P29" s="19" t="s">
        <v>16831</v>
      </c>
      <c r="Q29" s="19" t="s">
        <v>16826</v>
      </c>
      <c r="R29" s="19" t="s">
        <v>16823</v>
      </c>
      <c r="S29" s="19" t="s">
        <v>16825</v>
      </c>
      <c r="T29" s="19" t="s">
        <v>16819</v>
      </c>
      <c r="U29" s="19" t="s">
        <v>16761</v>
      </c>
      <c r="V29" s="19" t="s">
        <v>16759</v>
      </c>
      <c r="W29" s="19" t="s">
        <v>16751</v>
      </c>
      <c r="X29" s="19" t="s">
        <v>16753</v>
      </c>
      <c r="Y29" s="19" t="s">
        <v>16754</v>
      </c>
      <c r="Z29" s="19" t="s">
        <v>16749</v>
      </c>
      <c r="AA29" s="19" t="s">
        <v>16741</v>
      </c>
      <c r="AB29" s="19" t="s">
        <v>16739</v>
      </c>
      <c r="AC29" s="19" t="s">
        <v>16735</v>
      </c>
      <c r="AD29" s="19" t="s">
        <v>16677</v>
      </c>
      <c r="AE29" s="19" t="s">
        <v>16672</v>
      </c>
      <c r="AF29" s="19" t="s">
        <v>16671</v>
      </c>
      <c r="AG29" s="19" t="s">
        <v>16667</v>
      </c>
      <c r="AH29" s="19" t="s">
        <v>16663</v>
      </c>
      <c r="AI29" s="19" t="s">
        <v>16665</v>
      </c>
      <c r="AJ29" s="19" t="s">
        <v>16659</v>
      </c>
      <c r="AK29" s="19" t="s">
        <v>16660</v>
      </c>
      <c r="AL29" s="19" t="s">
        <v>16654</v>
      </c>
      <c r="AM29" s="19" t="s">
        <v>16651</v>
      </c>
      <c r="AN29" s="19" t="s">
        <v>17151</v>
      </c>
      <c r="AO29" s="19" t="s">
        <v>16647</v>
      </c>
      <c r="AP29" s="19" t="s">
        <v>16648</v>
      </c>
      <c r="AQ29" s="19" t="s">
        <v>16649</v>
      </c>
      <c r="AR29" s="19" t="s">
        <v>16644</v>
      </c>
      <c r="AS29" s="19" t="s">
        <v>16639</v>
      </c>
      <c r="AT29" s="19" t="s">
        <v>16640</v>
      </c>
      <c r="AU29" s="19" t="s">
        <v>16642</v>
      </c>
      <c r="AV29" s="19" t="s">
        <v>16638</v>
      </c>
      <c r="AW29" s="19" t="s">
        <v>16636</v>
      </c>
      <c r="AX29" s="19" t="s">
        <v>16519</v>
      </c>
      <c r="AY29" s="19" t="s">
        <v>16518</v>
      </c>
      <c r="AZ29" s="19" t="s">
        <v>16445</v>
      </c>
      <c r="BA29" s="20" t="s">
        <v>17123</v>
      </c>
      <c r="BB29" s="21"/>
      <c r="BC29" s="21"/>
      <c r="BD29" s="21"/>
      <c r="BE29" s="21"/>
      <c r="BF29" s="21"/>
      <c r="BG29" s="21"/>
      <c r="BH29" s="21"/>
      <c r="BI29" s="21"/>
      <c r="BJ29" s="21"/>
      <c r="BK29" s="21"/>
      <c r="BL29" s="21"/>
    </row>
    <row r="30" spans="1:64" ht="15.75" customHeight="1">
      <c r="A30" s="17">
        <v>11.4</v>
      </c>
      <c r="B30" s="11">
        <v>205</v>
      </c>
      <c r="C30" s="18" t="s">
        <v>16408</v>
      </c>
      <c r="D30" s="19">
        <v>75</v>
      </c>
      <c r="E30" s="19">
        <v>100</v>
      </c>
      <c r="F30" s="19">
        <v>100</v>
      </c>
      <c r="G30" s="19">
        <v>100</v>
      </c>
      <c r="H30" s="19">
        <v>100</v>
      </c>
      <c r="I30" s="19">
        <v>100</v>
      </c>
      <c r="J30" s="19">
        <v>100</v>
      </c>
      <c r="K30" s="19">
        <v>100</v>
      </c>
      <c r="L30" s="19">
        <v>100</v>
      </c>
      <c r="M30" s="19">
        <v>100</v>
      </c>
      <c r="N30" s="19">
        <v>100</v>
      </c>
      <c r="O30" s="19">
        <v>100</v>
      </c>
      <c r="P30" s="19">
        <v>100</v>
      </c>
      <c r="Q30" s="19">
        <v>100</v>
      </c>
      <c r="R30" s="19">
        <v>100</v>
      </c>
      <c r="S30" s="19">
        <v>100</v>
      </c>
      <c r="T30" s="19">
        <v>100</v>
      </c>
      <c r="U30" s="19">
        <v>100</v>
      </c>
      <c r="V30" s="19">
        <v>100</v>
      </c>
      <c r="W30" s="19">
        <v>100</v>
      </c>
      <c r="X30" s="19">
        <v>100</v>
      </c>
      <c r="Y30" s="19">
        <v>100</v>
      </c>
      <c r="Z30" s="19">
        <v>100</v>
      </c>
      <c r="AA30" s="19">
        <v>100</v>
      </c>
      <c r="AB30" s="19">
        <v>100</v>
      </c>
      <c r="AC30" s="19">
        <v>100</v>
      </c>
      <c r="AD30" s="19">
        <v>100</v>
      </c>
      <c r="AE30" s="19">
        <v>100</v>
      </c>
      <c r="AF30" s="19">
        <v>50</v>
      </c>
      <c r="AG30" s="19">
        <v>100</v>
      </c>
      <c r="AH30" s="19">
        <v>75</v>
      </c>
      <c r="AI30" s="19">
        <v>100</v>
      </c>
      <c r="AJ30" s="19">
        <v>50</v>
      </c>
      <c r="AK30" s="19">
        <v>25</v>
      </c>
      <c r="AL30" s="19">
        <v>100</v>
      </c>
      <c r="AM30" s="19">
        <v>100</v>
      </c>
      <c r="AN30" s="19">
        <v>50</v>
      </c>
      <c r="AO30" s="19">
        <v>100</v>
      </c>
      <c r="AP30" s="19">
        <v>100</v>
      </c>
      <c r="AQ30" s="19">
        <v>100</v>
      </c>
      <c r="AR30" s="19">
        <v>100</v>
      </c>
      <c r="AS30" s="19">
        <v>100</v>
      </c>
      <c r="AT30" s="19">
        <v>100</v>
      </c>
      <c r="AU30" s="19">
        <v>100</v>
      </c>
      <c r="AV30" s="19">
        <v>100</v>
      </c>
      <c r="AW30" s="19">
        <v>75</v>
      </c>
      <c r="AX30" s="19">
        <v>100</v>
      </c>
      <c r="AY30" s="19">
        <v>75</v>
      </c>
      <c r="AZ30" s="19">
        <v>100</v>
      </c>
      <c r="BA30" s="20">
        <v>25</v>
      </c>
      <c r="BB30" s="21"/>
      <c r="BC30" s="21"/>
      <c r="BD30" s="21"/>
      <c r="BE30" s="21"/>
      <c r="BF30" s="21"/>
      <c r="BG30" s="21"/>
      <c r="BH30" s="21"/>
      <c r="BI30" s="21"/>
      <c r="BJ30" s="21"/>
      <c r="BK30" s="21"/>
      <c r="BL30" s="21"/>
    </row>
    <row r="31" spans="1:64" ht="15.75" customHeight="1">
      <c r="A31" s="17" t="s">
        <v>16350</v>
      </c>
      <c r="B31" s="11"/>
      <c r="C31" s="18" t="s">
        <v>16346</v>
      </c>
      <c r="D31" s="19" t="s">
        <v>16336</v>
      </c>
      <c r="E31" s="19" t="s">
        <v>16337</v>
      </c>
      <c r="F31" s="19" t="s">
        <v>16339</v>
      </c>
      <c r="G31" s="19" t="s">
        <v>16333</v>
      </c>
      <c r="H31" s="19" t="s">
        <v>16335</v>
      </c>
      <c r="I31" s="19" t="s">
        <v>16302</v>
      </c>
      <c r="J31" s="19" t="s">
        <v>16224</v>
      </c>
      <c r="K31" s="19" t="s">
        <v>16199</v>
      </c>
      <c r="L31" s="28" t="s">
        <v>357</v>
      </c>
      <c r="M31" s="19" t="s">
        <v>16195</v>
      </c>
      <c r="N31" s="19" t="s">
        <v>16191</v>
      </c>
      <c r="O31" s="19" t="s">
        <v>16193</v>
      </c>
      <c r="P31" s="19" t="s">
        <v>16189</v>
      </c>
      <c r="Q31" s="19" t="s">
        <v>16186</v>
      </c>
      <c r="R31" s="19" t="s">
        <v>16174</v>
      </c>
      <c r="S31" s="19" t="s">
        <v>16168</v>
      </c>
      <c r="T31" s="19" t="s">
        <v>16160</v>
      </c>
      <c r="U31" s="19" t="s">
        <v>16158</v>
      </c>
      <c r="V31" s="19" t="s">
        <v>16150</v>
      </c>
      <c r="W31" s="19" t="s">
        <v>16149</v>
      </c>
      <c r="X31" s="19" t="s">
        <v>16092</v>
      </c>
      <c r="Y31" s="28" t="s">
        <v>355</v>
      </c>
      <c r="Z31" s="19" t="s">
        <v>16081</v>
      </c>
      <c r="AA31" s="19" t="s">
        <v>16080</v>
      </c>
      <c r="AB31" s="19" t="s">
        <v>16075</v>
      </c>
      <c r="AC31" s="19" t="s">
        <v>16078</v>
      </c>
      <c r="AD31" s="19" t="s">
        <v>16069</v>
      </c>
      <c r="AE31" s="19" t="s">
        <v>16071</v>
      </c>
      <c r="AF31" s="19" t="s">
        <v>16068</v>
      </c>
      <c r="AG31" s="28" t="s">
        <v>351</v>
      </c>
      <c r="AH31" s="19" t="s">
        <v>16063</v>
      </c>
      <c r="AI31" s="19" t="s">
        <v>16058</v>
      </c>
      <c r="AJ31" s="19" t="s">
        <v>16055</v>
      </c>
      <c r="AK31" s="19" t="s">
        <v>16054</v>
      </c>
      <c r="AL31" s="19" t="s">
        <v>16052</v>
      </c>
      <c r="AM31" s="19" t="s">
        <v>16023</v>
      </c>
      <c r="AN31" s="28" t="s">
        <v>352</v>
      </c>
      <c r="AO31" s="19" t="s">
        <v>15951</v>
      </c>
      <c r="AP31" s="28" t="s">
        <v>353</v>
      </c>
      <c r="AQ31" s="19" t="s">
        <v>15948</v>
      </c>
      <c r="AR31" s="19" t="s">
        <v>15946</v>
      </c>
      <c r="AS31" s="19" t="s">
        <v>15938</v>
      </c>
      <c r="AT31" s="19" t="s">
        <v>15937</v>
      </c>
      <c r="AU31" s="19" t="s">
        <v>15933</v>
      </c>
      <c r="AV31" s="19" t="s">
        <v>15857</v>
      </c>
      <c r="AW31" s="19" t="s">
        <v>15829</v>
      </c>
      <c r="AX31" s="19" t="s">
        <v>15820</v>
      </c>
      <c r="AY31" s="19" t="s">
        <v>15792</v>
      </c>
      <c r="AZ31" s="28" t="s">
        <v>354</v>
      </c>
      <c r="BA31" s="20" t="s">
        <v>15781</v>
      </c>
      <c r="BB31" s="21"/>
      <c r="BC31" s="21"/>
      <c r="BD31" s="21"/>
      <c r="BE31" s="21"/>
      <c r="BF31" s="21"/>
      <c r="BG31" s="21"/>
      <c r="BH31" s="21"/>
      <c r="BI31" s="21"/>
      <c r="BJ31" s="21"/>
      <c r="BK31" s="21"/>
      <c r="BL31" s="21"/>
    </row>
    <row r="32" spans="1:64" ht="15.75" customHeight="1">
      <c r="A32" s="17"/>
      <c r="B32" s="11"/>
      <c r="C32" s="18"/>
      <c r="D32" s="19" t="s">
        <v>15775</v>
      </c>
      <c r="E32" s="19" t="s">
        <v>15758</v>
      </c>
      <c r="F32" s="19" t="s">
        <v>15760</v>
      </c>
      <c r="G32" s="19" t="s">
        <v>15755</v>
      </c>
      <c r="H32" s="19" t="s">
        <v>15751</v>
      </c>
      <c r="I32" s="19" t="s">
        <v>15748</v>
      </c>
      <c r="J32" s="19" t="s">
        <v>15743</v>
      </c>
      <c r="K32" s="19" t="s">
        <v>15738</v>
      </c>
      <c r="L32" s="19" t="s">
        <v>15735</v>
      </c>
      <c r="M32" s="19" t="s">
        <v>15731</v>
      </c>
      <c r="N32" s="19" t="s">
        <v>15725</v>
      </c>
      <c r="O32" s="19" t="s">
        <v>15718</v>
      </c>
      <c r="P32" s="19" t="s">
        <v>15714</v>
      </c>
      <c r="Q32" s="19" t="s">
        <v>15708</v>
      </c>
      <c r="R32" s="19" t="s">
        <v>15707</v>
      </c>
      <c r="S32" s="19" t="s">
        <v>15704</v>
      </c>
      <c r="T32" s="19" t="s">
        <v>15695</v>
      </c>
      <c r="U32" s="19" t="s">
        <v>15691</v>
      </c>
      <c r="V32" s="19" t="s">
        <v>15685</v>
      </c>
      <c r="W32" s="19" t="s">
        <v>15687</v>
      </c>
      <c r="X32" s="19" t="s">
        <v>15680</v>
      </c>
      <c r="Y32" s="19" t="s">
        <v>15565</v>
      </c>
      <c r="Z32" s="19" t="s">
        <v>15551</v>
      </c>
      <c r="AA32" s="19" t="s">
        <v>15548</v>
      </c>
      <c r="AB32" s="19" t="s">
        <v>16739</v>
      </c>
      <c r="AC32" s="19" t="s">
        <v>15436</v>
      </c>
      <c r="AD32" s="19" t="s">
        <v>15433</v>
      </c>
      <c r="AE32" s="19" t="s">
        <v>15430</v>
      </c>
      <c r="AF32" s="19" t="s">
        <v>15429</v>
      </c>
      <c r="AG32" s="19" t="s">
        <v>15424</v>
      </c>
      <c r="AH32" s="19" t="s">
        <v>15422</v>
      </c>
      <c r="AI32" s="19" t="s">
        <v>15416</v>
      </c>
      <c r="AJ32" s="19" t="s">
        <v>15417</v>
      </c>
      <c r="AK32" s="19" t="s">
        <v>15415</v>
      </c>
      <c r="AL32" s="19" t="s">
        <v>15413</v>
      </c>
      <c r="AM32" s="19" t="s">
        <v>15407</v>
      </c>
      <c r="AN32" s="19" t="s">
        <v>15409</v>
      </c>
      <c r="AO32" s="19" t="s">
        <v>15403</v>
      </c>
      <c r="AP32" s="19" t="s">
        <v>16648</v>
      </c>
      <c r="AQ32" s="19" t="s">
        <v>15398</v>
      </c>
      <c r="AR32" s="19" t="s">
        <v>15400</v>
      </c>
      <c r="AS32" s="19" t="s">
        <v>15402</v>
      </c>
      <c r="AT32" s="19" t="s">
        <v>15312</v>
      </c>
      <c r="AU32" s="19" t="s">
        <v>15303</v>
      </c>
      <c r="AV32" s="19" t="s">
        <v>15306</v>
      </c>
      <c r="AW32" s="19" t="s">
        <v>15301</v>
      </c>
      <c r="AX32" s="19" t="s">
        <v>15299</v>
      </c>
      <c r="AY32" s="19" t="s">
        <v>15289</v>
      </c>
      <c r="AZ32" s="19" t="s">
        <v>15283</v>
      </c>
      <c r="BA32" s="20" t="s">
        <v>17123</v>
      </c>
      <c r="BB32" s="21"/>
      <c r="BC32" s="21"/>
      <c r="BD32" s="21"/>
      <c r="BE32" s="21"/>
      <c r="BF32" s="21"/>
      <c r="BG32" s="21"/>
      <c r="BH32" s="21"/>
      <c r="BI32" s="21"/>
      <c r="BJ32" s="21"/>
      <c r="BK32" s="21"/>
      <c r="BL32" s="21"/>
    </row>
    <row r="33" spans="1:64" ht="15.75" customHeight="1">
      <c r="A33" s="17">
        <v>11.4</v>
      </c>
      <c r="B33" s="11">
        <v>206</v>
      </c>
      <c r="C33" s="18" t="s">
        <v>15279</v>
      </c>
      <c r="D33" s="19">
        <v>25</v>
      </c>
      <c r="E33" s="19">
        <v>100</v>
      </c>
      <c r="F33" s="19">
        <v>0</v>
      </c>
      <c r="G33" s="19">
        <v>25</v>
      </c>
      <c r="H33" s="19">
        <v>100</v>
      </c>
      <c r="I33" s="19">
        <v>25</v>
      </c>
      <c r="J33" s="19">
        <v>100</v>
      </c>
      <c r="K33" s="19">
        <v>100</v>
      </c>
      <c r="L33" s="19">
        <v>0</v>
      </c>
      <c r="M33" s="19">
        <v>25</v>
      </c>
      <c r="N33" s="19">
        <v>25</v>
      </c>
      <c r="O33" s="19">
        <v>25</v>
      </c>
      <c r="P33" s="19">
        <v>25</v>
      </c>
      <c r="Q33" s="19">
        <v>50</v>
      </c>
      <c r="R33" s="19">
        <v>0</v>
      </c>
      <c r="S33" s="19">
        <v>0</v>
      </c>
      <c r="T33" s="19">
        <v>50</v>
      </c>
      <c r="U33" s="19">
        <v>25</v>
      </c>
      <c r="V33" s="19">
        <v>100</v>
      </c>
      <c r="W33" s="19">
        <v>25</v>
      </c>
      <c r="X33" s="19">
        <v>0</v>
      </c>
      <c r="Y33" s="19">
        <v>25</v>
      </c>
      <c r="Z33" s="19">
        <v>25</v>
      </c>
      <c r="AA33" s="19">
        <v>75</v>
      </c>
      <c r="AB33" s="19">
        <v>100</v>
      </c>
      <c r="AC33" s="19">
        <v>100</v>
      </c>
      <c r="AD33" s="19">
        <v>0</v>
      </c>
      <c r="AE33" s="19">
        <v>25</v>
      </c>
      <c r="AF33" s="19">
        <v>25</v>
      </c>
      <c r="AG33" s="19">
        <v>25</v>
      </c>
      <c r="AH33" s="19">
        <v>25</v>
      </c>
      <c r="AI33" s="19">
        <v>100</v>
      </c>
      <c r="AJ33" s="19">
        <v>25</v>
      </c>
      <c r="AK33" s="19">
        <v>0</v>
      </c>
      <c r="AL33" s="19">
        <v>75</v>
      </c>
      <c r="AM33" s="19">
        <v>25</v>
      </c>
      <c r="AN33" s="19">
        <v>75</v>
      </c>
      <c r="AO33" s="19">
        <v>50</v>
      </c>
      <c r="AP33" s="19">
        <v>25</v>
      </c>
      <c r="AQ33" s="19">
        <v>0</v>
      </c>
      <c r="AR33" s="19">
        <v>0</v>
      </c>
      <c r="AS33" s="19">
        <v>75</v>
      </c>
      <c r="AT33" s="19">
        <v>25</v>
      </c>
      <c r="AU33" s="19">
        <v>100</v>
      </c>
      <c r="AV33" s="19">
        <v>75</v>
      </c>
      <c r="AW33" s="19">
        <v>0</v>
      </c>
      <c r="AX33" s="19">
        <v>25</v>
      </c>
      <c r="AY33" s="19">
        <v>0</v>
      </c>
      <c r="AZ33" s="19">
        <v>25</v>
      </c>
      <c r="BA33" s="20">
        <v>25</v>
      </c>
      <c r="BB33" s="21"/>
      <c r="BC33" s="21"/>
      <c r="BD33" s="21"/>
      <c r="BE33" s="21"/>
      <c r="BF33" s="21"/>
      <c r="BG33" s="21"/>
      <c r="BH33" s="21"/>
      <c r="BI33" s="21"/>
      <c r="BJ33" s="21"/>
      <c r="BK33" s="21"/>
      <c r="BL33" s="21"/>
    </row>
    <row r="34" spans="1:64" ht="15.75" customHeight="1">
      <c r="A34" s="17" t="s">
        <v>16350</v>
      </c>
      <c r="B34" s="11"/>
      <c r="C34" s="18" t="s">
        <v>15258</v>
      </c>
      <c r="D34" s="28" t="s">
        <v>349</v>
      </c>
      <c r="E34" s="28" t="s">
        <v>350</v>
      </c>
      <c r="F34" s="19" t="s">
        <v>15117</v>
      </c>
      <c r="G34" s="19" t="s">
        <v>15111</v>
      </c>
      <c r="H34" s="19" t="s">
        <v>15108</v>
      </c>
      <c r="I34" s="28" t="s">
        <v>345</v>
      </c>
      <c r="J34" s="19" t="s">
        <v>15057</v>
      </c>
      <c r="K34" s="19" t="s">
        <v>15048</v>
      </c>
      <c r="L34" s="19" t="s">
        <v>14931</v>
      </c>
      <c r="M34" s="19" t="s">
        <v>14930</v>
      </c>
      <c r="N34" s="19" t="s">
        <v>14927</v>
      </c>
      <c r="O34" s="19" t="s">
        <v>14920</v>
      </c>
      <c r="P34" s="19" t="s">
        <v>14869</v>
      </c>
      <c r="Q34" s="19" t="s">
        <v>14867</v>
      </c>
      <c r="R34" s="19" t="s">
        <v>14861</v>
      </c>
      <c r="S34" s="19" t="s">
        <v>14858</v>
      </c>
      <c r="T34" s="19" t="s">
        <v>14854</v>
      </c>
      <c r="U34" s="19" t="s">
        <v>14831</v>
      </c>
      <c r="V34" s="19" t="s">
        <v>14833</v>
      </c>
      <c r="W34" s="19" t="s">
        <v>14827</v>
      </c>
      <c r="X34" s="19" t="s">
        <v>14821</v>
      </c>
      <c r="Y34" s="19" t="s">
        <v>14789</v>
      </c>
      <c r="Z34" s="19" t="s">
        <v>14792</v>
      </c>
      <c r="AA34" s="19" t="s">
        <v>14793</v>
      </c>
      <c r="AB34" s="19" t="s">
        <v>14652</v>
      </c>
      <c r="AC34" s="19" t="s">
        <v>14654</v>
      </c>
      <c r="AD34" s="19" t="s">
        <v>14645</v>
      </c>
      <c r="AE34" s="19" t="s">
        <v>14646</v>
      </c>
      <c r="AF34" s="19" t="s">
        <v>14649</v>
      </c>
      <c r="AG34" s="28" t="s">
        <v>346</v>
      </c>
      <c r="AH34" s="19" t="s">
        <v>14641</v>
      </c>
      <c r="AI34" s="19" t="s">
        <v>14553</v>
      </c>
      <c r="AJ34" s="19" t="s">
        <v>14550</v>
      </c>
      <c r="AK34" s="19" t="s">
        <v>14541</v>
      </c>
      <c r="AL34" s="28" t="s">
        <v>347</v>
      </c>
      <c r="AM34" s="28" t="s">
        <v>348</v>
      </c>
      <c r="AN34" s="19" t="s">
        <v>14448</v>
      </c>
      <c r="AO34" s="19" t="s">
        <v>14444</v>
      </c>
      <c r="AP34" s="19" t="s">
        <v>14439</v>
      </c>
      <c r="AQ34" s="19" t="s">
        <v>14440</v>
      </c>
      <c r="AR34" s="19" t="s">
        <v>14442</v>
      </c>
      <c r="AS34" s="19" t="s">
        <v>14435</v>
      </c>
      <c r="AT34" s="19" t="s">
        <v>14432</v>
      </c>
      <c r="AU34" s="19" t="s">
        <v>14426</v>
      </c>
      <c r="AV34" s="28" t="s">
        <v>341</v>
      </c>
      <c r="AW34" s="19" t="s">
        <v>14368</v>
      </c>
      <c r="AX34" s="19" t="s">
        <v>14369</v>
      </c>
      <c r="AY34" s="19" t="s">
        <v>14354</v>
      </c>
      <c r="AZ34" s="19" t="s">
        <v>14348</v>
      </c>
      <c r="BA34" s="20" t="s">
        <v>14350</v>
      </c>
      <c r="BB34" s="21"/>
      <c r="BC34" s="21"/>
      <c r="BD34" s="21"/>
      <c r="BE34" s="21"/>
      <c r="BF34" s="21"/>
      <c r="BG34" s="21"/>
      <c r="BH34" s="21"/>
      <c r="BI34" s="21"/>
      <c r="BJ34" s="21"/>
      <c r="BK34" s="21"/>
      <c r="BL34" s="21"/>
    </row>
    <row r="35" spans="1:64" ht="15.75" customHeight="1">
      <c r="A35" s="17"/>
      <c r="B35" s="11"/>
      <c r="C35" s="18"/>
      <c r="D35" s="19" t="s">
        <v>14257</v>
      </c>
      <c r="E35" s="19" t="s">
        <v>14231</v>
      </c>
      <c r="F35" s="19" t="s">
        <v>14227</v>
      </c>
      <c r="G35" s="19" t="s">
        <v>14224</v>
      </c>
      <c r="H35" s="19" t="s">
        <v>14225</v>
      </c>
      <c r="I35" s="19" t="s">
        <v>14152</v>
      </c>
      <c r="J35" s="19" t="s">
        <v>14149</v>
      </c>
      <c r="K35" s="19" t="s">
        <v>14085</v>
      </c>
      <c r="L35" s="19" t="s">
        <v>14069</v>
      </c>
      <c r="M35" s="19" t="s">
        <v>14065</v>
      </c>
      <c r="N35" s="19" t="s">
        <v>15725</v>
      </c>
      <c r="O35" s="19" t="s">
        <v>14053</v>
      </c>
      <c r="P35" s="19" t="s">
        <v>14047</v>
      </c>
      <c r="Q35" s="19" t="s">
        <v>14050</v>
      </c>
      <c r="R35" s="19" t="s">
        <v>14043</v>
      </c>
      <c r="S35" s="19" t="s">
        <v>13988</v>
      </c>
      <c r="T35" s="19" t="s">
        <v>13977</v>
      </c>
      <c r="U35" s="19" t="s">
        <v>13973</v>
      </c>
      <c r="V35" s="19" t="s">
        <v>13975</v>
      </c>
      <c r="W35" s="19" t="s">
        <v>13970</v>
      </c>
      <c r="X35" s="19" t="s">
        <v>13972</v>
      </c>
      <c r="Y35" s="19" t="s">
        <v>13967</v>
      </c>
      <c r="Z35" s="19" t="s">
        <v>13968</v>
      </c>
      <c r="AA35" s="19" t="s">
        <v>13965</v>
      </c>
      <c r="AB35" s="19" t="s">
        <v>16739</v>
      </c>
      <c r="AC35" s="19" t="s">
        <v>13955</v>
      </c>
      <c r="AD35" s="19" t="s">
        <v>13958</v>
      </c>
      <c r="AE35" s="19" t="s">
        <v>13954</v>
      </c>
      <c r="AF35" s="19" t="s">
        <v>13763</v>
      </c>
      <c r="AG35" s="19" t="s">
        <v>13754</v>
      </c>
      <c r="AH35" s="19" t="s">
        <v>13756</v>
      </c>
      <c r="AI35" s="19" t="s">
        <v>15416</v>
      </c>
      <c r="AJ35" s="19" t="s">
        <v>13751</v>
      </c>
      <c r="AK35" s="19" t="s">
        <v>13747</v>
      </c>
      <c r="AL35" s="19" t="s">
        <v>13749</v>
      </c>
      <c r="AM35" s="19" t="s">
        <v>13741</v>
      </c>
      <c r="AN35" s="19" t="s">
        <v>13743</v>
      </c>
      <c r="AO35" s="19" t="s">
        <v>13738</v>
      </c>
      <c r="AP35" s="19" t="s">
        <v>13734</v>
      </c>
      <c r="AQ35" s="19" t="s">
        <v>13735</v>
      </c>
      <c r="AR35" s="19" t="s">
        <v>13731</v>
      </c>
      <c r="AS35" s="19" t="s">
        <v>13728</v>
      </c>
      <c r="AT35" s="19" t="s">
        <v>13726</v>
      </c>
      <c r="AU35" s="19" t="s">
        <v>13636</v>
      </c>
      <c r="AV35" s="19" t="s">
        <v>13639</v>
      </c>
      <c r="AW35" s="19" t="s">
        <v>13630</v>
      </c>
      <c r="AX35" s="19" t="s">
        <v>13621</v>
      </c>
      <c r="AY35" s="19" t="s">
        <v>13573</v>
      </c>
      <c r="AZ35" s="19" t="s">
        <v>13568</v>
      </c>
      <c r="BA35" s="20" t="s">
        <v>13564</v>
      </c>
      <c r="BB35" s="21"/>
      <c r="BC35" s="21"/>
      <c r="BD35" s="21"/>
      <c r="BE35" s="21"/>
      <c r="BF35" s="21"/>
      <c r="BG35" s="21"/>
      <c r="BH35" s="21"/>
      <c r="BI35" s="21"/>
      <c r="BJ35" s="21"/>
      <c r="BK35" s="21"/>
      <c r="BL35" s="21"/>
    </row>
    <row r="36" spans="1:64" ht="15.75" customHeight="1">
      <c r="A36" s="17">
        <v>11.5</v>
      </c>
      <c r="B36" s="11">
        <v>207</v>
      </c>
      <c r="C36" s="18" t="s">
        <v>13561</v>
      </c>
      <c r="D36" s="19" t="s">
        <v>24095</v>
      </c>
      <c r="E36" s="19" t="s">
        <v>24156</v>
      </c>
      <c r="F36" s="19" t="s">
        <v>24158</v>
      </c>
      <c r="G36" s="19" t="s">
        <v>24158</v>
      </c>
      <c r="H36" s="19" t="s">
        <v>24156</v>
      </c>
      <c r="I36" s="19" t="s">
        <v>24013</v>
      </c>
      <c r="J36" s="19" t="s">
        <v>24156</v>
      </c>
      <c r="K36" s="19" t="s">
        <v>24158</v>
      </c>
      <c r="L36" s="19" t="s">
        <v>24156</v>
      </c>
      <c r="M36" s="19" t="s">
        <v>24158</v>
      </c>
      <c r="N36" s="19" t="s">
        <v>24095</v>
      </c>
      <c r="O36" s="19" t="s">
        <v>24156</v>
      </c>
      <c r="P36" s="19" t="s">
        <v>24095</v>
      </c>
      <c r="Q36" s="19" t="s">
        <v>24156</v>
      </c>
      <c r="R36" s="19" t="s">
        <v>24158</v>
      </c>
      <c r="S36" s="19" t="s">
        <v>24095</v>
      </c>
      <c r="T36" s="19" t="s">
        <v>24095</v>
      </c>
      <c r="U36" s="19" t="s">
        <v>24095</v>
      </c>
      <c r="V36" s="19" t="s">
        <v>24095</v>
      </c>
      <c r="W36" s="19" t="s">
        <v>24095</v>
      </c>
      <c r="X36" s="19" t="s">
        <v>24095</v>
      </c>
      <c r="Y36" s="19" t="s">
        <v>24158</v>
      </c>
      <c r="Z36" s="19" t="s">
        <v>24095</v>
      </c>
      <c r="AA36" s="19" t="s">
        <v>24158</v>
      </c>
      <c r="AB36" s="19" t="s">
        <v>24095</v>
      </c>
      <c r="AC36" s="19" t="s">
        <v>24095</v>
      </c>
      <c r="AD36" s="19" t="s">
        <v>24158</v>
      </c>
      <c r="AE36" s="19" t="s">
        <v>24095</v>
      </c>
      <c r="AF36" s="19" t="s">
        <v>24095</v>
      </c>
      <c r="AG36" s="19" t="s">
        <v>24156</v>
      </c>
      <c r="AH36" s="19" t="s">
        <v>24095</v>
      </c>
      <c r="AI36" s="19" t="s">
        <v>24156</v>
      </c>
      <c r="AJ36" s="19" t="s">
        <v>24156</v>
      </c>
      <c r="AK36" s="19" t="s">
        <v>24095</v>
      </c>
      <c r="AL36" s="19" t="s">
        <v>24156</v>
      </c>
      <c r="AM36" s="19" t="s">
        <v>24158</v>
      </c>
      <c r="AN36" s="19" t="s">
        <v>24158</v>
      </c>
      <c r="AO36" s="19" t="s">
        <v>24156</v>
      </c>
      <c r="AP36" s="19" t="s">
        <v>24158</v>
      </c>
      <c r="AQ36" s="19" t="s">
        <v>24095</v>
      </c>
      <c r="AR36" s="19" t="s">
        <v>24158</v>
      </c>
      <c r="AS36" s="19" t="s">
        <v>24156</v>
      </c>
      <c r="AT36" s="19" t="s">
        <v>24095</v>
      </c>
      <c r="AU36" s="19" t="s">
        <v>24158</v>
      </c>
      <c r="AV36" s="19" t="s">
        <v>24158</v>
      </c>
      <c r="AW36" s="19" t="s">
        <v>24158</v>
      </c>
      <c r="AX36" s="19" t="s">
        <v>24158</v>
      </c>
      <c r="AY36" s="19" t="s">
        <v>24156</v>
      </c>
      <c r="AZ36" s="19" t="s">
        <v>24156</v>
      </c>
      <c r="BA36" s="20" t="s">
        <v>24158</v>
      </c>
      <c r="BB36" s="21"/>
      <c r="BC36" s="21"/>
      <c r="BD36" s="21"/>
      <c r="BE36" s="21"/>
      <c r="BF36" s="21"/>
      <c r="BG36" s="21"/>
      <c r="BH36" s="21"/>
      <c r="BI36" s="21"/>
      <c r="BJ36" s="21"/>
      <c r="BK36" s="21"/>
      <c r="BL36" s="21"/>
    </row>
    <row r="37" spans="1:64" ht="15.75" customHeight="1">
      <c r="A37" s="17" t="s">
        <v>13177</v>
      </c>
      <c r="B37" s="11"/>
      <c r="C37" s="18" t="s">
        <v>13171</v>
      </c>
      <c r="D37" s="19" t="s">
        <v>13166</v>
      </c>
      <c r="E37" s="19" t="s">
        <v>13163</v>
      </c>
      <c r="F37" s="19" t="s">
        <v>13164</v>
      </c>
      <c r="G37" s="19" t="s">
        <v>13064</v>
      </c>
      <c r="H37" s="28" t="s">
        <v>342</v>
      </c>
      <c r="I37" s="19" t="s">
        <v>23582</v>
      </c>
      <c r="J37" s="19" t="s">
        <v>13054</v>
      </c>
      <c r="K37" s="19" t="s">
        <v>13047</v>
      </c>
      <c r="L37" s="19" t="s">
        <v>13040</v>
      </c>
      <c r="M37" s="19" t="s">
        <v>13037</v>
      </c>
      <c r="N37" s="19" t="s">
        <v>13031</v>
      </c>
      <c r="O37" s="19" t="s">
        <v>13034</v>
      </c>
      <c r="P37" s="19" t="s">
        <v>13026</v>
      </c>
      <c r="Q37" s="19" t="s">
        <v>13029</v>
      </c>
      <c r="R37" s="19" t="s">
        <v>13022</v>
      </c>
      <c r="S37" s="19" t="s">
        <v>13023</v>
      </c>
      <c r="T37" s="19" t="s">
        <v>13020</v>
      </c>
      <c r="U37" s="19" t="s">
        <v>13016</v>
      </c>
      <c r="V37" s="19" t="s">
        <v>13011</v>
      </c>
      <c r="W37" s="19" t="s">
        <v>13013</v>
      </c>
      <c r="X37" s="19" t="s">
        <v>13009</v>
      </c>
      <c r="Y37" s="19" t="s">
        <v>23324</v>
      </c>
      <c r="Z37" s="19" t="s">
        <v>13007</v>
      </c>
      <c r="AA37" s="19" t="s">
        <v>13002</v>
      </c>
      <c r="AB37" s="19" t="s">
        <v>13004</v>
      </c>
      <c r="AC37" s="19" t="s">
        <v>12997</v>
      </c>
      <c r="AD37" s="19" t="s">
        <v>12999</v>
      </c>
      <c r="AE37" s="19" t="s">
        <v>12994</v>
      </c>
      <c r="AF37" s="28" t="s">
        <v>343</v>
      </c>
      <c r="AG37" s="19" t="s">
        <v>12977</v>
      </c>
      <c r="AH37" s="19" t="s">
        <v>12978</v>
      </c>
      <c r="AI37" s="19" t="s">
        <v>12972</v>
      </c>
      <c r="AJ37" s="19" t="s">
        <v>12970</v>
      </c>
      <c r="AK37" s="19" t="s">
        <v>12963</v>
      </c>
      <c r="AL37" s="19" t="s">
        <v>12954</v>
      </c>
      <c r="AM37" s="19" t="s">
        <v>12950</v>
      </c>
      <c r="AN37" s="19" t="s">
        <v>19163</v>
      </c>
      <c r="AO37" s="19" t="s">
        <v>12945</v>
      </c>
      <c r="AP37" s="19" t="s">
        <v>12928</v>
      </c>
      <c r="AQ37" s="19" t="s">
        <v>12913</v>
      </c>
      <c r="AR37" s="19" t="s">
        <v>12917</v>
      </c>
      <c r="AS37" s="19" t="s">
        <v>12910</v>
      </c>
      <c r="AT37" s="19" t="s">
        <v>12849</v>
      </c>
      <c r="AU37" s="28" t="s">
        <v>344</v>
      </c>
      <c r="AV37" s="19" t="s">
        <v>13164</v>
      </c>
      <c r="AW37" s="19" t="s">
        <v>23582</v>
      </c>
      <c r="AX37" s="19" t="s">
        <v>12799</v>
      </c>
      <c r="AY37" s="19" t="s">
        <v>12792</v>
      </c>
      <c r="AZ37" s="19" t="s">
        <v>12785</v>
      </c>
      <c r="BA37" s="20" t="s">
        <v>12781</v>
      </c>
      <c r="BB37" s="21"/>
      <c r="BC37" s="21"/>
      <c r="BD37" s="21"/>
      <c r="BE37" s="21"/>
      <c r="BF37" s="21"/>
      <c r="BG37" s="21"/>
      <c r="BH37" s="21"/>
      <c r="BI37" s="21"/>
      <c r="BJ37" s="21"/>
      <c r="BK37" s="21"/>
      <c r="BL37" s="21"/>
    </row>
    <row r="38" spans="1:64" ht="15.75" customHeight="1">
      <c r="A38" s="17"/>
      <c r="B38" s="11"/>
      <c r="C38" s="18"/>
      <c r="D38" s="19" t="s">
        <v>12706</v>
      </c>
      <c r="E38" s="19" t="s">
        <v>12697</v>
      </c>
      <c r="F38" s="19" t="s">
        <v>23582</v>
      </c>
      <c r="G38" s="19" t="s">
        <v>12699</v>
      </c>
      <c r="H38" s="19" t="s">
        <v>12688</v>
      </c>
      <c r="I38" s="19" t="s">
        <v>12691</v>
      </c>
      <c r="J38" s="19" t="s">
        <v>12692</v>
      </c>
      <c r="K38" s="19" t="s">
        <v>22624</v>
      </c>
      <c r="L38" s="19" t="s">
        <v>12683</v>
      </c>
      <c r="M38" s="19" t="s">
        <v>12685</v>
      </c>
      <c r="N38" s="19" t="s">
        <v>12687</v>
      </c>
      <c r="O38" s="19" t="s">
        <v>12681</v>
      </c>
      <c r="P38" s="19" t="s">
        <v>12675</v>
      </c>
      <c r="Q38" s="19" t="s">
        <v>12676</v>
      </c>
      <c r="R38" s="19" t="s">
        <v>12679</v>
      </c>
      <c r="S38" s="19" t="s">
        <v>14125</v>
      </c>
      <c r="T38" s="19" t="s">
        <v>12669</v>
      </c>
      <c r="U38" s="19" t="s">
        <v>12666</v>
      </c>
      <c r="V38" s="19" t="s">
        <v>12663</v>
      </c>
      <c r="W38" s="19" t="s">
        <v>12660</v>
      </c>
      <c r="X38" s="19" t="s">
        <v>12656</v>
      </c>
      <c r="Y38" s="19" t="s">
        <v>23324</v>
      </c>
      <c r="Z38" s="19" t="s">
        <v>12623</v>
      </c>
      <c r="AA38" s="19" t="s">
        <v>12625</v>
      </c>
      <c r="AB38" s="19" t="s">
        <v>18761</v>
      </c>
      <c r="AC38" s="19" t="s">
        <v>12621</v>
      </c>
      <c r="AD38" s="19" t="s">
        <v>23582</v>
      </c>
      <c r="AE38" s="19" t="s">
        <v>12617</v>
      </c>
      <c r="AF38" s="19" t="s">
        <v>12610</v>
      </c>
      <c r="AG38" s="19" t="s">
        <v>12613</v>
      </c>
      <c r="AH38" s="19" t="s">
        <v>12593</v>
      </c>
      <c r="AI38" s="19" t="s">
        <v>12591</v>
      </c>
      <c r="AJ38" s="19" t="s">
        <v>12584</v>
      </c>
      <c r="AK38" s="19" t="s">
        <v>12587</v>
      </c>
      <c r="AL38" s="19" t="s">
        <v>12570</v>
      </c>
      <c r="AM38" s="19" t="s">
        <v>12572</v>
      </c>
      <c r="AN38" s="19" t="s">
        <v>23897</v>
      </c>
      <c r="AO38" s="19" t="s">
        <v>12565</v>
      </c>
      <c r="AP38" s="19" t="s">
        <v>12560</v>
      </c>
      <c r="AQ38" s="19" t="s">
        <v>12554</v>
      </c>
      <c r="AR38" s="19" t="s">
        <v>23582</v>
      </c>
      <c r="AS38" s="19" t="s">
        <v>12558</v>
      </c>
      <c r="AT38" s="19" t="s">
        <v>12553</v>
      </c>
      <c r="AU38" s="19" t="s">
        <v>12544</v>
      </c>
      <c r="AV38" s="19" t="s">
        <v>12539</v>
      </c>
      <c r="AW38" s="19" t="s">
        <v>23582</v>
      </c>
      <c r="AX38" s="19" t="s">
        <v>12540</v>
      </c>
      <c r="AY38" s="19" t="s">
        <v>12536</v>
      </c>
      <c r="AZ38" s="19" t="s">
        <v>12529</v>
      </c>
      <c r="BA38" s="20" t="s">
        <v>12532</v>
      </c>
      <c r="BB38" s="21"/>
      <c r="BC38" s="21"/>
      <c r="BD38" s="21"/>
      <c r="BE38" s="21"/>
      <c r="BF38" s="21"/>
      <c r="BG38" s="21"/>
      <c r="BH38" s="21"/>
      <c r="BI38" s="21"/>
      <c r="BJ38" s="21"/>
      <c r="BK38" s="21"/>
      <c r="BL38" s="21"/>
    </row>
    <row r="39" spans="1:64" ht="15.75" customHeight="1">
      <c r="A39" s="17">
        <v>11.5</v>
      </c>
      <c r="B39" s="11">
        <v>208</v>
      </c>
      <c r="C39" s="18" t="s">
        <v>12526</v>
      </c>
      <c r="D39" s="19">
        <v>25</v>
      </c>
      <c r="E39" s="19">
        <v>100</v>
      </c>
      <c r="F39" s="19">
        <v>0</v>
      </c>
      <c r="G39" s="19">
        <v>25</v>
      </c>
      <c r="H39" s="19">
        <v>100</v>
      </c>
      <c r="I39" s="19">
        <v>0</v>
      </c>
      <c r="J39" s="19">
        <v>25</v>
      </c>
      <c r="K39" s="19">
        <v>0</v>
      </c>
      <c r="L39" s="19">
        <v>25</v>
      </c>
      <c r="M39" s="19">
        <v>0</v>
      </c>
      <c r="N39" s="19">
        <v>0</v>
      </c>
      <c r="O39" s="19">
        <v>50</v>
      </c>
      <c r="P39" s="19">
        <v>0</v>
      </c>
      <c r="Q39" s="19">
        <v>50</v>
      </c>
      <c r="R39" s="19">
        <v>0</v>
      </c>
      <c r="S39" s="19">
        <v>25</v>
      </c>
      <c r="T39" s="19">
        <v>25</v>
      </c>
      <c r="U39" s="19">
        <v>25</v>
      </c>
      <c r="V39" s="19">
        <v>50</v>
      </c>
      <c r="W39" s="19">
        <v>25</v>
      </c>
      <c r="X39" s="19">
        <v>0</v>
      </c>
      <c r="Y39" s="19">
        <v>25</v>
      </c>
      <c r="Z39" s="19">
        <v>50</v>
      </c>
      <c r="AA39" s="19">
        <v>0</v>
      </c>
      <c r="AB39" s="19">
        <v>50</v>
      </c>
      <c r="AC39" s="19">
        <v>25</v>
      </c>
      <c r="AD39" s="19">
        <v>0</v>
      </c>
      <c r="AE39" s="19">
        <v>0</v>
      </c>
      <c r="AF39" s="19">
        <v>0</v>
      </c>
      <c r="AG39" s="19">
        <v>25</v>
      </c>
      <c r="AH39" s="19">
        <v>0</v>
      </c>
      <c r="AI39" s="19">
        <v>100</v>
      </c>
      <c r="AJ39" s="19">
        <v>0</v>
      </c>
      <c r="AK39" s="19">
        <v>0</v>
      </c>
      <c r="AL39" s="19">
        <v>100</v>
      </c>
      <c r="AM39" s="19">
        <v>25</v>
      </c>
      <c r="AN39" s="19">
        <v>0</v>
      </c>
      <c r="AO39" s="19">
        <v>100</v>
      </c>
      <c r="AP39" s="19">
        <v>0</v>
      </c>
      <c r="AQ39" s="19">
        <v>25</v>
      </c>
      <c r="AR39" s="19">
        <v>25</v>
      </c>
      <c r="AS39" s="19">
        <v>100</v>
      </c>
      <c r="AT39" s="19">
        <v>0</v>
      </c>
      <c r="AU39" s="19">
        <v>0</v>
      </c>
      <c r="AV39" s="19">
        <v>0</v>
      </c>
      <c r="AW39" s="19">
        <v>0</v>
      </c>
      <c r="AX39" s="19">
        <v>25</v>
      </c>
      <c r="AY39" s="19">
        <v>100</v>
      </c>
      <c r="AZ39" s="19">
        <v>25</v>
      </c>
      <c r="BA39" s="20">
        <v>0</v>
      </c>
      <c r="BB39" s="21"/>
      <c r="BC39" s="21"/>
      <c r="BD39" s="21"/>
      <c r="BE39" s="21"/>
      <c r="BF39" s="21"/>
      <c r="BG39" s="21"/>
      <c r="BH39" s="21"/>
      <c r="BI39" s="21"/>
      <c r="BJ39" s="21"/>
      <c r="BK39" s="21"/>
      <c r="BL39" s="21"/>
    </row>
    <row r="40" spans="1:64" ht="15.75" customHeight="1">
      <c r="A40" s="17" t="s">
        <v>13177</v>
      </c>
      <c r="B40" s="11"/>
      <c r="C40" s="18" t="s">
        <v>12508</v>
      </c>
      <c r="D40" s="19" t="s">
        <v>12510</v>
      </c>
      <c r="E40" s="19" t="s">
        <v>12500</v>
      </c>
      <c r="F40" s="19" t="s">
        <v>12498</v>
      </c>
      <c r="G40" s="19" t="s">
        <v>12496</v>
      </c>
      <c r="H40" s="19" t="s">
        <v>12487</v>
      </c>
      <c r="I40" s="19" t="s">
        <v>12444</v>
      </c>
      <c r="J40" s="19" t="s">
        <v>12439</v>
      </c>
      <c r="K40" s="19" t="s">
        <v>12436</v>
      </c>
      <c r="L40" s="19" t="s">
        <v>12329</v>
      </c>
      <c r="M40" s="19" t="s">
        <v>12327</v>
      </c>
      <c r="N40" s="28" t="s">
        <v>339</v>
      </c>
      <c r="O40" s="19" t="s">
        <v>12305</v>
      </c>
      <c r="P40" s="19" t="s">
        <v>12302</v>
      </c>
      <c r="Q40" s="19" t="s">
        <v>12295</v>
      </c>
      <c r="R40" s="28" t="s">
        <v>340</v>
      </c>
      <c r="S40" s="28" t="s">
        <v>335</v>
      </c>
      <c r="T40" s="28" t="s">
        <v>336</v>
      </c>
      <c r="U40" s="19" t="s">
        <v>12202</v>
      </c>
      <c r="V40" s="19" t="s">
        <v>12195</v>
      </c>
      <c r="W40" s="19" t="s">
        <v>12197</v>
      </c>
      <c r="X40" s="19" t="s">
        <v>12181</v>
      </c>
      <c r="Y40" s="19" t="s">
        <v>12177</v>
      </c>
      <c r="Z40" s="19" t="s">
        <v>12169</v>
      </c>
      <c r="AA40" s="19" t="s">
        <v>12171</v>
      </c>
      <c r="AB40" s="19" t="s">
        <v>12167</v>
      </c>
      <c r="AC40" s="19" t="s">
        <v>12155</v>
      </c>
      <c r="AD40" s="19" t="s">
        <v>12157</v>
      </c>
      <c r="AE40" s="19" t="s">
        <v>12153</v>
      </c>
      <c r="AF40" s="19" t="s">
        <v>12145</v>
      </c>
      <c r="AG40" s="19" t="s">
        <v>12094</v>
      </c>
      <c r="AH40" s="28" t="s">
        <v>337</v>
      </c>
      <c r="AI40" s="19" t="s">
        <v>12089</v>
      </c>
      <c r="AJ40" s="19" t="s">
        <v>12086</v>
      </c>
      <c r="AK40" s="19" t="s">
        <v>12028</v>
      </c>
      <c r="AL40" s="19" t="s">
        <v>12022</v>
      </c>
      <c r="AM40" s="19" t="s">
        <v>11989</v>
      </c>
      <c r="AN40" s="19" t="s">
        <v>11987</v>
      </c>
      <c r="AO40" s="19" t="s">
        <v>11984</v>
      </c>
      <c r="AP40" s="19" t="s">
        <v>11982</v>
      </c>
      <c r="AQ40" s="28" t="s">
        <v>338</v>
      </c>
      <c r="AR40" s="19" t="s">
        <v>11931</v>
      </c>
      <c r="AS40" s="19" t="s">
        <v>11926</v>
      </c>
      <c r="AT40" s="19" t="s">
        <v>11924</v>
      </c>
      <c r="AU40" s="19" t="s">
        <v>11922</v>
      </c>
      <c r="AV40" s="19" t="s">
        <v>11919</v>
      </c>
      <c r="AW40" s="19" t="s">
        <v>11917</v>
      </c>
      <c r="AX40" s="19" t="s">
        <v>11914</v>
      </c>
      <c r="AY40" s="19" t="s">
        <v>11906</v>
      </c>
      <c r="AZ40" s="28" t="s">
        <v>333</v>
      </c>
      <c r="BA40" s="20" t="s">
        <v>11862</v>
      </c>
      <c r="BB40" s="21"/>
      <c r="BC40" s="21"/>
      <c r="BD40" s="21"/>
      <c r="BE40" s="21"/>
      <c r="BF40" s="21"/>
      <c r="BG40" s="21"/>
      <c r="BH40" s="21"/>
      <c r="BI40" s="21"/>
      <c r="BJ40" s="21"/>
      <c r="BK40" s="21"/>
      <c r="BL40" s="21"/>
    </row>
    <row r="41" spans="1:64" ht="15.75" customHeight="1">
      <c r="A41" s="17"/>
      <c r="B41" s="11"/>
      <c r="C41" s="18"/>
      <c r="D41" s="19" t="s">
        <v>11859</v>
      </c>
      <c r="E41" s="19" t="s">
        <v>11854</v>
      </c>
      <c r="F41" s="19" t="s">
        <v>11848</v>
      </c>
      <c r="G41" s="19" t="s">
        <v>11836</v>
      </c>
      <c r="H41" s="19" t="s">
        <v>11833</v>
      </c>
      <c r="I41" s="19" t="s">
        <v>11827</v>
      </c>
      <c r="J41" s="19" t="s">
        <v>11823</v>
      </c>
      <c r="K41" s="19" t="s">
        <v>11821</v>
      </c>
      <c r="L41" s="19" t="s">
        <v>11819</v>
      </c>
      <c r="M41" s="19" t="s">
        <v>11817</v>
      </c>
      <c r="N41" s="19" t="s">
        <v>11812</v>
      </c>
      <c r="O41" s="19" t="s">
        <v>11801</v>
      </c>
      <c r="P41" s="19" t="s">
        <v>11797</v>
      </c>
      <c r="Q41" s="19" t="s">
        <v>16826</v>
      </c>
      <c r="R41" s="19" t="s">
        <v>11794</v>
      </c>
      <c r="S41" s="19" t="s">
        <v>11789</v>
      </c>
      <c r="T41" s="19" t="s">
        <v>11783</v>
      </c>
      <c r="U41" s="19" t="s">
        <v>16761</v>
      </c>
      <c r="V41" s="19" t="s">
        <v>11778</v>
      </c>
      <c r="W41" s="19" t="s">
        <v>11775</v>
      </c>
      <c r="X41" s="19" t="s">
        <v>11768</v>
      </c>
      <c r="Y41" s="19" t="s">
        <v>11764</v>
      </c>
      <c r="Z41" s="19" t="s">
        <v>11757</v>
      </c>
      <c r="AA41" s="19" t="s">
        <v>11758</v>
      </c>
      <c r="AB41" s="19" t="s">
        <v>11761</v>
      </c>
      <c r="AC41" s="19" t="s">
        <v>11755</v>
      </c>
      <c r="AD41" s="19" t="s">
        <v>15433</v>
      </c>
      <c r="AE41" s="19" t="s">
        <v>11748</v>
      </c>
      <c r="AF41" s="19" t="s">
        <v>11743</v>
      </c>
      <c r="AG41" s="19" t="s">
        <v>11736</v>
      </c>
      <c r="AH41" s="19" t="s">
        <v>11738</v>
      </c>
      <c r="AI41" s="19" t="s">
        <v>11734</v>
      </c>
      <c r="AJ41" s="19" t="s">
        <v>11729</v>
      </c>
      <c r="AK41" s="19" t="s">
        <v>11732</v>
      </c>
      <c r="AL41" s="19" t="s">
        <v>11727</v>
      </c>
      <c r="AM41" s="19" t="s">
        <v>11717</v>
      </c>
      <c r="AN41" s="19" t="s">
        <v>11720</v>
      </c>
      <c r="AO41" s="19" t="s">
        <v>11715</v>
      </c>
      <c r="AP41" s="19" t="s">
        <v>17148</v>
      </c>
      <c r="AQ41" s="19" t="s">
        <v>16649</v>
      </c>
      <c r="AR41" s="19" t="s">
        <v>11709</v>
      </c>
      <c r="AS41" s="19" t="s">
        <v>11702</v>
      </c>
      <c r="AT41" s="19" t="s">
        <v>11706</v>
      </c>
      <c r="AU41" s="19" t="s">
        <v>11695</v>
      </c>
      <c r="AV41" s="19" t="s">
        <v>11698</v>
      </c>
      <c r="AW41" s="19" t="s">
        <v>11693</v>
      </c>
      <c r="AX41" s="19" t="s">
        <v>11684</v>
      </c>
      <c r="AY41" s="19" t="s">
        <v>11676</v>
      </c>
      <c r="AZ41" s="19" t="s">
        <v>11661</v>
      </c>
      <c r="BA41" s="20" t="s">
        <v>17123</v>
      </c>
      <c r="BB41" s="21"/>
      <c r="BC41" s="21"/>
      <c r="BD41" s="21"/>
      <c r="BE41" s="21"/>
      <c r="BF41" s="21"/>
      <c r="BG41" s="21"/>
      <c r="BH41" s="21"/>
      <c r="BI41" s="21"/>
      <c r="BJ41" s="21"/>
      <c r="BK41" s="21"/>
      <c r="BL41" s="21"/>
    </row>
    <row r="42" spans="1:64" ht="15.75" customHeight="1">
      <c r="A42" s="17">
        <v>11.5</v>
      </c>
      <c r="B42" s="11">
        <v>209</v>
      </c>
      <c r="C42" s="18" t="s">
        <v>11565</v>
      </c>
      <c r="D42" s="19">
        <v>100</v>
      </c>
      <c r="E42" s="19">
        <v>100</v>
      </c>
      <c r="F42" s="19">
        <v>0</v>
      </c>
      <c r="G42" s="19">
        <v>100</v>
      </c>
      <c r="H42" s="19">
        <v>100</v>
      </c>
      <c r="I42" s="19">
        <v>50</v>
      </c>
      <c r="J42" s="19">
        <v>50</v>
      </c>
      <c r="K42" s="19">
        <v>25</v>
      </c>
      <c r="L42" s="19">
        <v>0</v>
      </c>
      <c r="M42" s="19">
        <v>50</v>
      </c>
      <c r="N42" s="19">
        <v>50</v>
      </c>
      <c r="O42" s="19">
        <v>100</v>
      </c>
      <c r="P42" s="19">
        <v>75</v>
      </c>
      <c r="Q42" s="19">
        <v>75</v>
      </c>
      <c r="R42" s="19">
        <v>0</v>
      </c>
      <c r="S42" s="19">
        <v>100</v>
      </c>
      <c r="T42" s="19">
        <v>100</v>
      </c>
      <c r="U42" s="19">
        <v>75</v>
      </c>
      <c r="V42" s="19">
        <v>100</v>
      </c>
      <c r="W42" s="19">
        <v>100</v>
      </c>
      <c r="X42" s="19">
        <v>25</v>
      </c>
      <c r="Y42" s="19">
        <v>25</v>
      </c>
      <c r="Z42" s="19">
        <v>25</v>
      </c>
      <c r="AA42" s="19">
        <v>50</v>
      </c>
      <c r="AB42" s="19">
        <v>100</v>
      </c>
      <c r="AC42" s="19">
        <v>75</v>
      </c>
      <c r="AD42" s="19">
        <v>100</v>
      </c>
      <c r="AE42" s="19">
        <v>75</v>
      </c>
      <c r="AF42" s="19">
        <v>0</v>
      </c>
      <c r="AG42" s="19">
        <v>75</v>
      </c>
      <c r="AH42" s="19">
        <v>0</v>
      </c>
      <c r="AI42" s="19">
        <v>25</v>
      </c>
      <c r="AJ42" s="19">
        <v>100</v>
      </c>
      <c r="AK42" s="19">
        <v>75</v>
      </c>
      <c r="AL42" s="19">
        <v>100</v>
      </c>
      <c r="AM42" s="19">
        <v>25</v>
      </c>
      <c r="AN42" s="19">
        <v>50</v>
      </c>
      <c r="AO42" s="19">
        <v>25</v>
      </c>
      <c r="AP42" s="19">
        <v>50</v>
      </c>
      <c r="AQ42" s="19">
        <v>50</v>
      </c>
      <c r="AR42" s="19">
        <v>25</v>
      </c>
      <c r="AS42" s="19">
        <v>25</v>
      </c>
      <c r="AT42" s="19">
        <v>50</v>
      </c>
      <c r="AU42" s="19">
        <v>50</v>
      </c>
      <c r="AV42" s="19">
        <v>100</v>
      </c>
      <c r="AW42" s="19">
        <v>50</v>
      </c>
      <c r="AX42" s="19">
        <v>50</v>
      </c>
      <c r="AY42" s="19">
        <v>100</v>
      </c>
      <c r="AZ42" s="19">
        <v>50</v>
      </c>
      <c r="BA42" s="20">
        <v>0</v>
      </c>
      <c r="BB42" s="21"/>
      <c r="BC42" s="21"/>
      <c r="BD42" s="21"/>
      <c r="BE42" s="21"/>
      <c r="BF42" s="21"/>
      <c r="BG42" s="21"/>
      <c r="BH42" s="21"/>
      <c r="BI42" s="21"/>
      <c r="BJ42" s="21"/>
      <c r="BK42" s="21"/>
      <c r="BL42" s="21"/>
    </row>
    <row r="43" spans="1:64" ht="15.75" customHeight="1">
      <c r="A43" s="17" t="s">
        <v>13177</v>
      </c>
      <c r="B43" s="11"/>
      <c r="C43" s="18" t="s">
        <v>11556</v>
      </c>
      <c r="D43" s="19" t="s">
        <v>11550</v>
      </c>
      <c r="E43" s="19" t="s">
        <v>11552</v>
      </c>
      <c r="F43" s="19" t="s">
        <v>11537</v>
      </c>
      <c r="G43" s="19" t="s">
        <v>11534</v>
      </c>
      <c r="H43" s="19" t="s">
        <v>11535</v>
      </c>
      <c r="I43" s="19" t="s">
        <v>11528</v>
      </c>
      <c r="J43" s="19" t="s">
        <v>11523</v>
      </c>
      <c r="K43" s="28" t="s">
        <v>334</v>
      </c>
      <c r="L43" s="19" t="s">
        <v>11517</v>
      </c>
      <c r="M43" s="19" t="s">
        <v>11511</v>
      </c>
      <c r="N43" s="19" t="s">
        <v>11513</v>
      </c>
      <c r="O43" s="19" t="s">
        <v>11492</v>
      </c>
      <c r="P43" s="28" t="s">
        <v>332</v>
      </c>
      <c r="Q43" s="28" t="s">
        <v>331</v>
      </c>
      <c r="R43" s="19" t="s">
        <v>11404</v>
      </c>
      <c r="S43" s="28" t="s">
        <v>328</v>
      </c>
      <c r="T43" s="19" t="s">
        <v>11402</v>
      </c>
      <c r="U43" s="19" t="s">
        <v>11397</v>
      </c>
      <c r="V43" s="19" t="s">
        <v>11393</v>
      </c>
      <c r="W43" s="28" t="s">
        <v>329</v>
      </c>
      <c r="X43" s="19" t="s">
        <v>11384</v>
      </c>
      <c r="Y43" s="19" t="s">
        <v>11379</v>
      </c>
      <c r="Z43" s="19" t="s">
        <v>11355</v>
      </c>
      <c r="AA43" s="28" t="s">
        <v>330</v>
      </c>
      <c r="AB43" s="19" t="s">
        <v>11262</v>
      </c>
      <c r="AC43" s="19" t="s">
        <v>11254</v>
      </c>
      <c r="AD43" s="19" t="s">
        <v>11250</v>
      </c>
      <c r="AE43" s="19" t="s">
        <v>11246</v>
      </c>
      <c r="AF43" s="19" t="s">
        <v>11247</v>
      </c>
      <c r="AG43" s="19" t="s">
        <v>11244</v>
      </c>
      <c r="AH43" s="28" t="s">
        <v>327</v>
      </c>
      <c r="AI43" s="19" t="s">
        <v>11196</v>
      </c>
      <c r="AJ43" s="19" t="s">
        <v>11177</v>
      </c>
      <c r="AK43" s="19" t="s">
        <v>11180</v>
      </c>
      <c r="AL43" s="19" t="s">
        <v>11172</v>
      </c>
      <c r="AM43" s="19" t="s">
        <v>11169</v>
      </c>
      <c r="AN43" s="19" t="s">
        <v>11171</v>
      </c>
      <c r="AO43" s="19" t="s">
        <v>11160</v>
      </c>
      <c r="AP43" s="28" t="s">
        <v>326</v>
      </c>
      <c r="AQ43" s="19" t="s">
        <v>11149</v>
      </c>
      <c r="AR43" s="19" t="s">
        <v>11146</v>
      </c>
      <c r="AS43" s="19" t="s">
        <v>11140</v>
      </c>
      <c r="AT43" s="19" t="s">
        <v>11138</v>
      </c>
      <c r="AU43" s="28" t="s">
        <v>323</v>
      </c>
      <c r="AV43" s="19" t="s">
        <v>11133</v>
      </c>
      <c r="AW43" s="19" t="s">
        <v>11130</v>
      </c>
      <c r="AX43" s="19" t="s">
        <v>11132</v>
      </c>
      <c r="AY43" s="19" t="s">
        <v>11125</v>
      </c>
      <c r="AZ43" s="19" t="s">
        <v>11122</v>
      </c>
      <c r="BA43" s="20" t="s">
        <v>11120</v>
      </c>
      <c r="BB43" s="21"/>
      <c r="BC43" s="21"/>
      <c r="BD43" s="21"/>
      <c r="BE43" s="21"/>
      <c r="BF43" s="21"/>
      <c r="BG43" s="21"/>
      <c r="BH43" s="21"/>
      <c r="BI43" s="21"/>
      <c r="BJ43" s="21"/>
      <c r="BK43" s="21"/>
      <c r="BL43" s="21"/>
    </row>
    <row r="44" spans="1:64" ht="15.75" customHeight="1">
      <c r="A44" s="17"/>
      <c r="B44" s="11"/>
      <c r="C44" s="18"/>
      <c r="D44" s="19" t="s">
        <v>11114</v>
      </c>
      <c r="E44" s="19" t="s">
        <v>11108</v>
      </c>
      <c r="F44" s="19" t="s">
        <v>11104</v>
      </c>
      <c r="G44" s="19" t="s">
        <v>11102</v>
      </c>
      <c r="H44" s="19" t="s">
        <v>11101</v>
      </c>
      <c r="I44" s="19" t="s">
        <v>11099</v>
      </c>
      <c r="J44" s="19" t="s">
        <v>11089</v>
      </c>
      <c r="K44" s="19" t="s">
        <v>11090</v>
      </c>
      <c r="L44" s="19" t="s">
        <v>11093</v>
      </c>
      <c r="M44" s="19" t="s">
        <v>11087</v>
      </c>
      <c r="N44" s="19" t="s">
        <v>11082</v>
      </c>
      <c r="O44" s="19" t="s">
        <v>11080</v>
      </c>
      <c r="P44" s="19" t="s">
        <v>11075</v>
      </c>
      <c r="Q44" s="19" t="s">
        <v>16826</v>
      </c>
      <c r="R44" s="19" t="s">
        <v>11078</v>
      </c>
      <c r="S44" s="19" t="s">
        <v>11079</v>
      </c>
      <c r="T44" s="19" t="s">
        <v>11070</v>
      </c>
      <c r="U44" s="19" t="s">
        <v>11071</v>
      </c>
      <c r="V44" s="19" t="s">
        <v>11065</v>
      </c>
      <c r="W44" s="19" t="s">
        <v>11067</v>
      </c>
      <c r="X44" s="19" t="s">
        <v>11061</v>
      </c>
      <c r="Y44" s="19" t="s">
        <v>11058</v>
      </c>
      <c r="Z44" s="19" t="s">
        <v>11060</v>
      </c>
      <c r="AA44" s="19" t="s">
        <v>11054</v>
      </c>
      <c r="AB44" s="19" t="s">
        <v>11761</v>
      </c>
      <c r="AC44" s="19" t="s">
        <v>11050</v>
      </c>
      <c r="AD44" s="19" t="s">
        <v>15433</v>
      </c>
      <c r="AE44" s="19" t="s">
        <v>11047</v>
      </c>
      <c r="AF44" s="19" t="s">
        <v>11743</v>
      </c>
      <c r="AG44" s="19" t="s">
        <v>11042</v>
      </c>
      <c r="AH44" s="19" t="s">
        <v>11043</v>
      </c>
      <c r="AI44" s="19" t="s">
        <v>11044</v>
      </c>
      <c r="AJ44" s="19" t="s">
        <v>11038</v>
      </c>
      <c r="AK44" s="19" t="s">
        <v>11039</v>
      </c>
      <c r="AL44" s="19" t="s">
        <v>11040</v>
      </c>
      <c r="AM44" s="19" t="s">
        <v>11035</v>
      </c>
      <c r="AN44" s="19" t="s">
        <v>11036</v>
      </c>
      <c r="AO44" s="19" t="s">
        <v>11034</v>
      </c>
      <c r="AP44" s="19" t="s">
        <v>11031</v>
      </c>
      <c r="AQ44" s="19" t="s">
        <v>16649</v>
      </c>
      <c r="AR44" s="19" t="s">
        <v>11024</v>
      </c>
      <c r="AS44" s="19" t="s">
        <v>11022</v>
      </c>
      <c r="AT44" s="19" t="s">
        <v>11014</v>
      </c>
      <c r="AU44" s="19" t="s">
        <v>11013</v>
      </c>
      <c r="AV44" s="19" t="s">
        <v>11009</v>
      </c>
      <c r="AW44" s="19" t="s">
        <v>11007</v>
      </c>
      <c r="AX44" s="19" t="s">
        <v>11000</v>
      </c>
      <c r="AY44" s="19" t="s">
        <v>10999</v>
      </c>
      <c r="AZ44" s="19" t="s">
        <v>10988</v>
      </c>
      <c r="BA44" s="20" t="s">
        <v>10991</v>
      </c>
      <c r="BB44" s="21"/>
      <c r="BC44" s="21"/>
      <c r="BD44" s="21"/>
      <c r="BE44" s="21"/>
      <c r="BF44" s="21"/>
      <c r="BG44" s="21"/>
      <c r="BH44" s="21"/>
      <c r="BI44" s="21"/>
      <c r="BJ44" s="21"/>
      <c r="BK44" s="21"/>
      <c r="BL44" s="21"/>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68"/>
  <sheetViews>
    <sheetView zoomScale="125" zoomScaleNormal="125" zoomScalePageLayoutView="125" workbookViewId="0">
      <pane xSplit="3" ySplit="1" topLeftCell="D24" activePane="bottomRight" state="frozen"/>
      <selection pane="topRight" activeCell="D1" sqref="D1"/>
      <selection pane="bottomLeft" activeCell="A2" sqref="A2"/>
      <selection pane="bottomRight" activeCell="A51" sqref="A51"/>
    </sheetView>
  </sheetViews>
  <sheetFormatPr baseColWidth="10" defaultColWidth="14.5" defaultRowHeight="15.75" customHeight="1"/>
  <cols>
    <col min="3" max="3" width="47.5" customWidth="1"/>
    <col min="54" max="64" width="0" hidden="1"/>
  </cols>
  <sheetData>
    <row r="1" spans="1:64" ht="12">
      <c r="A1" s="33"/>
      <c r="B1" s="34"/>
      <c r="C1" s="35"/>
      <c r="D1" s="43" t="s">
        <v>24104</v>
      </c>
      <c r="E1" s="43" t="s">
        <v>24105</v>
      </c>
      <c r="F1" s="43" t="s">
        <v>24106</v>
      </c>
      <c r="G1" s="43" t="s">
        <v>24107</v>
      </c>
      <c r="H1" s="43" t="s">
        <v>24108</v>
      </c>
      <c r="I1" s="43" t="s">
        <v>24109</v>
      </c>
      <c r="J1" s="43" t="s">
        <v>24110</v>
      </c>
      <c r="K1" s="43" t="s">
        <v>24111</v>
      </c>
      <c r="L1" s="43" t="s">
        <v>24112</v>
      </c>
      <c r="M1" s="43" t="s">
        <v>24113</v>
      </c>
      <c r="N1" s="43" t="s">
        <v>24114</v>
      </c>
      <c r="O1" s="43" t="s">
        <v>24115</v>
      </c>
      <c r="P1" s="43" t="s">
        <v>24116</v>
      </c>
      <c r="Q1" s="43" t="s">
        <v>24117</v>
      </c>
      <c r="R1" s="43" t="s">
        <v>24118</v>
      </c>
      <c r="S1" s="43" t="s">
        <v>24119</v>
      </c>
      <c r="T1" s="43" t="s">
        <v>24120</v>
      </c>
      <c r="U1" s="43" t="s">
        <v>24121</v>
      </c>
      <c r="V1" s="43" t="s">
        <v>24122</v>
      </c>
      <c r="W1" s="43" t="s">
        <v>24123</v>
      </c>
      <c r="X1" s="43" t="s">
        <v>24124</v>
      </c>
      <c r="Y1" s="43" t="s">
        <v>24125</v>
      </c>
      <c r="Z1" s="43" t="s">
        <v>24126</v>
      </c>
      <c r="AA1" s="43" t="s">
        <v>24127</v>
      </c>
      <c r="AB1" s="43" t="s">
        <v>24128</v>
      </c>
      <c r="AC1" s="43" t="s">
        <v>24129</v>
      </c>
      <c r="AD1" s="43" t="s">
        <v>24130</v>
      </c>
      <c r="AE1" s="43" t="s">
        <v>24131</v>
      </c>
      <c r="AF1" s="43" t="s">
        <v>24132</v>
      </c>
      <c r="AG1" s="43" t="s">
        <v>24133</v>
      </c>
      <c r="AH1" s="43" t="s">
        <v>24134</v>
      </c>
      <c r="AI1" s="43" t="s">
        <v>24135</v>
      </c>
      <c r="AJ1" s="43" t="s">
        <v>24136</v>
      </c>
      <c r="AK1" s="43" t="s">
        <v>24137</v>
      </c>
      <c r="AL1" s="43" t="s">
        <v>24138</v>
      </c>
      <c r="AM1" s="43" t="s">
        <v>24139</v>
      </c>
      <c r="AN1" s="43" t="s">
        <v>24140</v>
      </c>
      <c r="AO1" s="43" t="s">
        <v>24141</v>
      </c>
      <c r="AP1" s="43" t="s">
        <v>24142</v>
      </c>
      <c r="AQ1" s="43" t="s">
        <v>24143</v>
      </c>
      <c r="AR1" s="43" t="s">
        <v>24144</v>
      </c>
      <c r="AS1" s="43" t="s">
        <v>24145</v>
      </c>
      <c r="AT1" s="43" t="s">
        <v>24146</v>
      </c>
      <c r="AU1" s="43" t="s">
        <v>24147</v>
      </c>
      <c r="AV1" s="43" t="s">
        <v>24148</v>
      </c>
      <c r="AW1" s="43" t="s">
        <v>24149</v>
      </c>
      <c r="AX1" s="43" t="s">
        <v>24150</v>
      </c>
      <c r="AY1" s="43" t="s">
        <v>24151</v>
      </c>
      <c r="AZ1" s="43" t="s">
        <v>24152</v>
      </c>
      <c r="BA1" s="43" t="s">
        <v>24153</v>
      </c>
      <c r="BB1" s="58"/>
      <c r="BC1" s="58"/>
      <c r="BD1" s="58"/>
      <c r="BE1" s="58"/>
      <c r="BF1" s="58"/>
      <c r="BG1" s="58"/>
      <c r="BH1" s="58"/>
      <c r="BI1" s="58"/>
      <c r="BJ1" s="58"/>
      <c r="BK1" s="58"/>
      <c r="BL1" s="58"/>
    </row>
    <row r="2" spans="1:64" ht="12">
      <c r="A2" s="37" t="str">
        <f ca="1">IFERROR(__xludf.DUMMYFUNCTION(importrange("https://docs.google.com/spreadsheets/d/1B8bz8L_SMnGmCuHmR0X7YJOBdR6s05ngltiIZhhhC_s/edit#gid=0", "12 Ethics!A8:A")),"")</f>
        <v/>
      </c>
      <c r="B2" s="44" t="s">
        <v>24154</v>
      </c>
      <c r="C2" s="45" t="str">
        <f ca="1">IFERROR(__xludf.DUMMYFUNCTION(importrange("https://docs.google.com/spreadsheets/d/1huVN2XAshBM5FkfyTsSEyJy7czH6wQh-vuVCAjVx0lI/edit#gid=664325092", "12 Ethics!C7:C")),"Indicator")</f>
        <v>Indicator</v>
      </c>
      <c r="D2" s="45" t="str">
        <f ca="1">IFERROR(__xludf.DUMMYFUNCTION(importrange("https://docs.google.com/spreadsheets/d/1B8bz8L_SMnGmCuHmR0X7YJOBdR6s05ngltiIZhhhC_s/edit#gid=907278306", "12 Ethics!E8:E")),"SII 2")</f>
        <v>SII 2</v>
      </c>
      <c r="E2" s="45" t="str">
        <f ca="1">IFERROR(__xludf.DUMMYFUNCTION(importrange("https://docs.google.com/spreadsheets/d/1B8bz8L_SMnGmCuHmR0X7YJOBdR6s05ngltiIZhhhC_s/edit#gid=907278306", "12 Ethics!G8:G")),"SII 2")</f>
        <v>SII 2</v>
      </c>
      <c r="F2" s="45" t="str">
        <f ca="1">IFERROR(__xludf.DUMMYFUNCTION(importrange("https://docs.google.com/spreadsheets/d/1B8bz8L_SMnGmCuHmR0X7YJOBdR6s05ngltiIZhhhC_s/edit#gid=907278306", "12 Ethics!I8:I")),"SII 2")</f>
        <v>SII 2</v>
      </c>
      <c r="G2" s="45" t="str">
        <f ca="1">IFERROR(__xludf.DUMMYFUNCTION(importrange("https://docs.google.com/spreadsheets/d/1B8bz8L_SMnGmCuHmR0X7YJOBdR6s05ngltiIZhhhC_s/edit#gid=907278306", "12 Ethics!K8:K")),"SII 2")</f>
        <v>SII 2</v>
      </c>
      <c r="H2" s="45" t="str">
        <f ca="1">IFERROR(__xludf.DUMMYFUNCTION(importrange("https://docs.google.com/spreadsheets/d/1B8bz8L_SMnGmCuHmR0X7YJOBdR6s05ngltiIZhhhC_s/edit#gid=907278306", "12 Ethics!M8:M")),"SII 2")</f>
        <v>SII 2</v>
      </c>
      <c r="I2" s="45" t="str">
        <f ca="1">IFERROR(__xludf.DUMMYFUNCTION(importrange("https://docs.google.com/spreadsheets/d/1B8bz8L_SMnGmCuHmR0X7YJOBdR6s05ngltiIZhhhC_s/edit#gid=907278306", "12 Ethics!O8:O")),"SII 2")</f>
        <v>SII 2</v>
      </c>
      <c r="J2" s="45" t="str">
        <f ca="1">IFERROR(__xludf.DUMMYFUNCTION(importrange("https://docs.google.com/spreadsheets/d/1B8bz8L_SMnGmCuHmR0X7YJOBdR6s05ngltiIZhhhC_s/edit#gid=907278306", "12 Ethics!Q8:Q")),"SII 2")</f>
        <v>SII 2</v>
      </c>
      <c r="K2" s="45" t="str">
        <f ca="1">IFERROR(__xludf.DUMMYFUNCTION(importrange("https://docs.google.com/spreadsheets/d/1B8bz8L_SMnGmCuHmR0X7YJOBdR6s05ngltiIZhhhC_s/edit#gid=907278306", "12 Ethics!S8:S")),"SII 2")</f>
        <v>SII 2</v>
      </c>
      <c r="L2" s="45" t="str">
        <f ca="1">IFERROR(__xludf.DUMMYFUNCTION(importrange("https://docs.google.com/spreadsheets/d/1B8bz8L_SMnGmCuHmR0X7YJOBdR6s05ngltiIZhhhC_s/edit#gid=907278306", "12 Ethics!U8:U")),"SII 2")</f>
        <v>SII 2</v>
      </c>
      <c r="M2" s="45" t="str">
        <f ca="1">IFERROR(__xludf.DUMMYFUNCTION(importrange("https://docs.google.com/spreadsheets/d/1B8bz8L_SMnGmCuHmR0X7YJOBdR6s05ngltiIZhhhC_s/edit#gid=907278306", "12 Ethics!W8:W")),"SII 2")</f>
        <v>SII 2</v>
      </c>
      <c r="N2" s="45" t="str">
        <f ca="1">IFERROR(__xludf.DUMMYFUNCTION(importrange("https://docs.google.com/spreadsheets/d/1B8bz8L_SMnGmCuHmR0X7YJOBdR6s05ngltiIZhhhC_s/edit#gid=907278306", "12 Ethics!Y8:Y")),"SII 2")</f>
        <v>SII 2</v>
      </c>
      <c r="O2" s="45" t="str">
        <f ca="1">IFERROR(__xludf.DUMMYFUNCTION(importrange("https://docs.google.com/spreadsheets/d/1B8bz8L_SMnGmCuHmR0X7YJOBdR6s05ngltiIZhhhC_s/edit#gid=907278306", "12 Ethics!AA8:AA")),"SII 2")</f>
        <v>SII 2</v>
      </c>
      <c r="P2" s="45" t="str">
        <f ca="1">IFERROR(__xludf.DUMMYFUNCTION(importrange("https://docs.google.com/spreadsheets/d/1B8bz8L_SMnGmCuHmR0X7YJOBdR6s05ngltiIZhhhC_s/edit#gid=907278306", "12 Ethics!AC8:AC")),"SII 2")</f>
        <v>SII 2</v>
      </c>
      <c r="Q2" s="45" t="str">
        <f ca="1">IFERROR(__xludf.DUMMYFUNCTION(importrange("https://docs.google.com/spreadsheets/d/1B8bz8L_SMnGmCuHmR0X7YJOBdR6s05ngltiIZhhhC_s/edit#gid=907278306", "12 Ethics!AE8:AE")),"SII 2")</f>
        <v>SII 2</v>
      </c>
      <c r="R2" s="45" t="str">
        <f ca="1">IFERROR(__xludf.DUMMYFUNCTION(importrange("https://docs.google.com/spreadsheets/d/1B8bz8L_SMnGmCuHmR0X7YJOBdR6s05ngltiIZhhhC_s/edit#gid=907278306", "12 Ethics!AG8:AG")),"SII 2")</f>
        <v>SII 2</v>
      </c>
      <c r="S2" s="45" t="str">
        <f ca="1">IFERROR(__xludf.DUMMYFUNCTION(importrange("https://docs.google.com/spreadsheets/d/1B8bz8L_SMnGmCuHmR0X7YJOBdR6s05ngltiIZhhhC_s/edit#gid=907278306", "12 Ethics!AI8:AI")),"SII 2")</f>
        <v>SII 2</v>
      </c>
      <c r="T2" s="45" t="str">
        <f ca="1">IFERROR(__xludf.DUMMYFUNCTION(importrange("https://docs.google.com/spreadsheets/d/1B8bz8L_SMnGmCuHmR0X7YJOBdR6s05ngltiIZhhhC_s/edit#gid=907278306", "12 Ethics!AK8:AK")),"SII 2")</f>
        <v>SII 2</v>
      </c>
      <c r="U2" s="45" t="str">
        <f ca="1">IFERROR(__xludf.DUMMYFUNCTION(importrange("https://docs.google.com/spreadsheets/d/1B8bz8L_SMnGmCuHmR0X7YJOBdR6s05ngltiIZhhhC_s/edit#gid=907278306", "12 Ethics!AM8:AM")),"SII 2")</f>
        <v>SII 2</v>
      </c>
      <c r="V2" s="45" t="str">
        <f ca="1">IFERROR(__xludf.DUMMYFUNCTION(importrange("https://docs.google.com/spreadsheets/d/1B8bz8L_SMnGmCuHmR0X7YJOBdR6s05ngltiIZhhhC_s/edit#gid=907278306", "12 Ethics!AO8:AO")),"SII 2")</f>
        <v>SII 2</v>
      </c>
      <c r="W2" s="45" t="str">
        <f ca="1">IFERROR(__xludf.DUMMYFUNCTION(importrange("https://docs.google.com/spreadsheets/d/1B8bz8L_SMnGmCuHmR0X7YJOBdR6s05ngltiIZhhhC_s/edit#gid=907278306", "12 Ethics!AQ8:AQ")),"SII 2")</f>
        <v>SII 2</v>
      </c>
      <c r="X2" s="45" t="str">
        <f ca="1">IFERROR(__xludf.DUMMYFUNCTION(importrange("https://docs.google.com/spreadsheets/d/1B8bz8L_SMnGmCuHmR0X7YJOBdR6s05ngltiIZhhhC_s/edit#gid=907278306", "12 Ethics!AS8:AS")),"SII 2")</f>
        <v>SII 2</v>
      </c>
      <c r="Y2" s="45" t="str">
        <f ca="1">IFERROR(__xludf.DUMMYFUNCTION(importrange("https://docs.google.com/spreadsheets/d/1B8bz8L_SMnGmCuHmR0X7YJOBdR6s05ngltiIZhhhC_s/edit#gid=907278306", "12 Ethics!AU8:AU")),"SII 2")</f>
        <v>SII 2</v>
      </c>
      <c r="Z2" s="45" t="str">
        <f ca="1">IFERROR(__xludf.DUMMYFUNCTION(importrange("https://docs.google.com/spreadsheets/d/1B8bz8L_SMnGmCuHmR0X7YJOBdR6s05ngltiIZhhhC_s/edit#gid=907278306", "12 Ethics!AW8:AW")),"SII 2")</f>
        <v>SII 2</v>
      </c>
      <c r="AA2" s="45" t="str">
        <f ca="1">IFERROR(__xludf.DUMMYFUNCTION(importrange("https://docs.google.com/spreadsheets/d/1B8bz8L_SMnGmCuHmR0X7YJOBdR6s05ngltiIZhhhC_s/edit#gid=907278306", "12 Ethics!AY8:AY")),"SII 2")</f>
        <v>SII 2</v>
      </c>
      <c r="AB2" s="45" t="str">
        <f ca="1">IFERROR(__xludf.DUMMYFUNCTION(importrange("https://docs.google.com/spreadsheets/d/1B8bz8L_SMnGmCuHmR0X7YJOBdR6s05ngltiIZhhhC_s/edit#gid=907278306", "12 Ethics!BA8:BA")),"SII 2")</f>
        <v>SII 2</v>
      </c>
      <c r="AC2" s="45" t="str">
        <f ca="1">IFERROR(__xludf.DUMMYFUNCTION(importrange("https://docs.google.com/spreadsheets/d/1B8bz8L_SMnGmCuHmR0X7YJOBdR6s05ngltiIZhhhC_s/edit#gid=907278306", "12 Ethics!BC8:BC")),"SII 2")</f>
        <v>SII 2</v>
      </c>
      <c r="AD2" s="45" t="str">
        <f ca="1">IFERROR(__xludf.DUMMYFUNCTION(importrange("https://docs.google.com/spreadsheets/d/1B8bz8L_SMnGmCuHmR0X7YJOBdR6s05ngltiIZhhhC_s/edit#gid=907278306", "12 Ethics!BE8:BE")),"SII 2")</f>
        <v>SII 2</v>
      </c>
      <c r="AE2" s="45" t="str">
        <f ca="1">IFERROR(__xludf.DUMMYFUNCTION(importrange("https://docs.google.com/spreadsheets/d/1B8bz8L_SMnGmCuHmR0X7YJOBdR6s05ngltiIZhhhC_s/edit#gid=907278306", "12 Ethics!BG8:BG")),"SII 2")</f>
        <v>SII 2</v>
      </c>
      <c r="AF2" s="45" t="str">
        <f ca="1">IFERROR(__xludf.DUMMYFUNCTION(importrange("https://docs.google.com/spreadsheets/d/1B8bz8L_SMnGmCuHmR0X7YJOBdR6s05ngltiIZhhhC_s/edit#gid=907278306", "12 Ethics!BI8:BI")),"SII 2")</f>
        <v>SII 2</v>
      </c>
      <c r="AG2" s="45" t="str">
        <f ca="1">IFERROR(__xludf.DUMMYFUNCTION(importrange("https://docs.google.com/spreadsheets/d/1B8bz8L_SMnGmCuHmR0X7YJOBdR6s05ngltiIZhhhC_s/edit#gid=907278306", "12 Ethics!BK8:BK")),"SII 2")</f>
        <v>SII 2</v>
      </c>
      <c r="AH2" s="45" t="str">
        <f ca="1">IFERROR(__xludf.DUMMYFUNCTION(importrange("https://docs.google.com/spreadsheets/d/1B8bz8L_SMnGmCuHmR0X7YJOBdR6s05ngltiIZhhhC_s/edit#gid=907278306", "12 Ethics!BM8:BM")),"SII 2")</f>
        <v>SII 2</v>
      </c>
      <c r="AI2" s="45" t="str">
        <f ca="1">IFERROR(__xludf.DUMMYFUNCTION(importrange("https://docs.google.com/spreadsheets/d/1B8bz8L_SMnGmCuHmR0X7YJOBdR6s05ngltiIZhhhC_s/edit#gid=907278306", "12 Ethics!BO8:BO")),"SII 2")</f>
        <v>SII 2</v>
      </c>
      <c r="AJ2" s="45" t="str">
        <f ca="1">IFERROR(__xludf.DUMMYFUNCTION(importrange("https://docs.google.com/spreadsheets/d/1B8bz8L_SMnGmCuHmR0X7YJOBdR6s05ngltiIZhhhC_s/edit#gid=907278306", "12 Ethics!BQ8:BQ")),"SII 2")</f>
        <v>SII 2</v>
      </c>
      <c r="AK2" s="45" t="str">
        <f ca="1">IFERROR(__xludf.DUMMYFUNCTION(importrange("https://docs.google.com/spreadsheets/d/1B8bz8L_SMnGmCuHmR0X7YJOBdR6s05ngltiIZhhhC_s/edit#gid=907278306", "12 Ethics!BS8:BS")),"SII 2")</f>
        <v>SII 2</v>
      </c>
      <c r="AL2" s="45" t="str">
        <f ca="1">IFERROR(__xludf.DUMMYFUNCTION(importrange("https://docs.google.com/spreadsheets/d/1B8bz8L_SMnGmCuHmR0X7YJOBdR6s05ngltiIZhhhC_s/edit#gid=907278306", "12 Ethics!BU8:BU")),"SII 2")</f>
        <v>SII 2</v>
      </c>
      <c r="AM2" s="45" t="str">
        <f ca="1">IFERROR(__xludf.DUMMYFUNCTION(importrange("https://docs.google.com/spreadsheets/d/1B8bz8L_SMnGmCuHmR0X7YJOBdR6s05ngltiIZhhhC_s/edit#gid=907278306", "12 Ethics!BW8:BW")),"SII 2")</f>
        <v>SII 2</v>
      </c>
      <c r="AN2" s="45" t="str">
        <f ca="1">IFERROR(__xludf.DUMMYFUNCTION(importrange("https://docs.google.com/spreadsheets/d/1B8bz8L_SMnGmCuHmR0X7YJOBdR6s05ngltiIZhhhC_s/edit#gid=907278306", "12 Ethics!BY8:BY")),"SII 2")</f>
        <v>SII 2</v>
      </c>
      <c r="AO2" s="45" t="str">
        <f ca="1">IFERROR(__xludf.DUMMYFUNCTION(importrange("https://docs.google.com/spreadsheets/d/1B8bz8L_SMnGmCuHmR0X7YJOBdR6s05ngltiIZhhhC_s/edit#gid=907278306", "12 Ethics!CA8:CA")),"SII 2")</f>
        <v>SII 2</v>
      </c>
      <c r="AP2" s="45" t="str">
        <f ca="1">IFERROR(__xludf.DUMMYFUNCTION(importrange("https://docs.google.com/spreadsheets/d/1B8bz8L_SMnGmCuHmR0X7YJOBdR6s05ngltiIZhhhC_s/edit#gid=907278306", "12 Ethics!CC8:CC")),"SII 2")</f>
        <v>SII 2</v>
      </c>
      <c r="AQ2" s="45" t="str">
        <f ca="1">IFERROR(__xludf.DUMMYFUNCTION(importrange("https://docs.google.com/spreadsheets/d/1B8bz8L_SMnGmCuHmR0X7YJOBdR6s05ngltiIZhhhC_s/edit#gid=907278306", "12 Ethics!CE8:CE")),"SII 2")</f>
        <v>SII 2</v>
      </c>
      <c r="AR2" s="45" t="str">
        <f ca="1">IFERROR(__xludf.DUMMYFUNCTION(importrange("https://docs.google.com/spreadsheets/d/1B8bz8L_SMnGmCuHmR0X7YJOBdR6s05ngltiIZhhhC_s/edit#gid=907278306", "12 Ethics!CG8:CG")),"SII 2")</f>
        <v>SII 2</v>
      </c>
      <c r="AS2" s="45" t="str">
        <f ca="1">IFERROR(__xludf.DUMMYFUNCTION(importrange("https://docs.google.com/spreadsheets/d/1B8bz8L_SMnGmCuHmR0X7YJOBdR6s05ngltiIZhhhC_s/edit#gid=907278306", "12 Ethics!CI8:CI")),"SII 2")</f>
        <v>SII 2</v>
      </c>
      <c r="AT2" s="45" t="str">
        <f ca="1">IFERROR(__xludf.DUMMYFUNCTION(importrange("https://docs.google.com/spreadsheets/d/1B8bz8L_SMnGmCuHmR0X7YJOBdR6s05ngltiIZhhhC_s/edit#gid=907278306", "12 Ethics!CK8:CK")),"SII 2")</f>
        <v>SII 2</v>
      </c>
      <c r="AU2" s="45" t="str">
        <f ca="1">IFERROR(__xludf.DUMMYFUNCTION(importrange("https://docs.google.com/spreadsheets/d/1B8bz8L_SMnGmCuHmR0X7YJOBdR6s05ngltiIZhhhC_s/edit#gid=907278306", "12 Ethics!CM8:CM")),"SII 2")</f>
        <v>SII 2</v>
      </c>
      <c r="AV2" s="45" t="str">
        <f ca="1">IFERROR(__xludf.DUMMYFUNCTION(importrange("https://docs.google.com/spreadsheets/d/1B8bz8L_SMnGmCuHmR0X7YJOBdR6s05ngltiIZhhhC_s/edit#gid=907278306", "12 Ethics!CO8:CO")),"SII 2")</f>
        <v>SII 2</v>
      </c>
      <c r="AW2" s="45" t="str">
        <f ca="1">IFERROR(__xludf.DUMMYFUNCTION(importrange("https://docs.google.com/spreadsheets/d/1B8bz8L_SMnGmCuHmR0X7YJOBdR6s05ngltiIZhhhC_s/edit#gid=907278306", "12 Ethics!CQ8:CQ")),"SII 2")</f>
        <v>SII 2</v>
      </c>
      <c r="AX2" s="45" t="str">
        <f ca="1">IFERROR(__xludf.DUMMYFUNCTION(importrange("https://docs.google.com/spreadsheets/d/1B8bz8L_SMnGmCuHmR0X7YJOBdR6s05ngltiIZhhhC_s/edit#gid=907278306", "12 Ethics!CS8:CS")),"SII 2")</f>
        <v>SII 2</v>
      </c>
      <c r="AY2" s="45" t="str">
        <f ca="1">IFERROR(__xludf.DUMMYFUNCTION(importrange("https://docs.google.com/spreadsheets/d/1B8bz8L_SMnGmCuHmR0X7YJOBdR6s05ngltiIZhhhC_s/edit#gid=907278306", "12 Ethics!CU8:CU")),"SII 2")</f>
        <v>SII 2</v>
      </c>
      <c r="AZ2" s="45" t="str">
        <f ca="1">IFERROR(__xludf.DUMMYFUNCTION(importrange("https://docs.google.com/spreadsheets/d/1B8bz8L_SMnGmCuHmR0X7YJOBdR6s05ngltiIZhhhC_s/edit#gid=907278306", "12 Ethics!CW8:CW")),"SII 2")</f>
        <v>SII 2</v>
      </c>
      <c r="BA2" s="46" t="str">
        <f ca="1">IFERROR(__xludf.DUMMYFUNCTION(importrange("https://docs.google.com/spreadsheets/d/1B8bz8L_SMnGmCuHmR0X7YJOBdR6s05ngltiIZhhhC_s/edit#gid=907278306", "12 Ethics!CY8:CY")),"SII 2")</f>
        <v>SII 2</v>
      </c>
      <c r="BB2" s="60"/>
      <c r="BC2" s="60"/>
      <c r="BD2" s="60"/>
      <c r="BE2" s="60"/>
      <c r="BF2" s="60"/>
      <c r="BG2" s="60"/>
      <c r="BH2" s="60"/>
      <c r="BI2" s="60"/>
      <c r="BJ2" s="60"/>
      <c r="BK2" s="60"/>
      <c r="BL2" s="60"/>
    </row>
    <row r="3" spans="1:64" ht="12">
      <c r="A3" s="47">
        <v>12.1</v>
      </c>
      <c r="B3" s="44">
        <v>210</v>
      </c>
      <c r="C3" s="48" t="s">
        <v>24075</v>
      </c>
      <c r="D3" s="49" t="s">
        <v>24156</v>
      </c>
      <c r="E3" s="49" t="s">
        <v>24156</v>
      </c>
      <c r="F3" s="49" t="s">
        <v>24095</v>
      </c>
      <c r="G3" s="49" t="s">
        <v>24156</v>
      </c>
      <c r="H3" s="49" t="s">
        <v>24156</v>
      </c>
      <c r="I3" s="49" t="s">
        <v>24156</v>
      </c>
      <c r="J3" s="49" t="s">
        <v>24156</v>
      </c>
      <c r="K3" s="49" t="s">
        <v>24156</v>
      </c>
      <c r="L3" s="49" t="s">
        <v>24156</v>
      </c>
      <c r="M3" s="49" t="s">
        <v>24156</v>
      </c>
      <c r="N3" s="49" t="s">
        <v>24156</v>
      </c>
      <c r="O3" s="49" t="s">
        <v>24095</v>
      </c>
      <c r="P3" s="49" t="s">
        <v>24156</v>
      </c>
      <c r="Q3" s="49" t="s">
        <v>24156</v>
      </c>
      <c r="R3" s="49" t="s">
        <v>24156</v>
      </c>
      <c r="S3" s="49" t="s">
        <v>24156</v>
      </c>
      <c r="T3" s="49" t="s">
        <v>24156</v>
      </c>
      <c r="U3" s="49" t="s">
        <v>24156</v>
      </c>
      <c r="V3" s="49" t="s">
        <v>24156</v>
      </c>
      <c r="W3" s="49" t="s">
        <v>24156</v>
      </c>
      <c r="X3" s="49" t="s">
        <v>24156</v>
      </c>
      <c r="Y3" s="49" t="s">
        <v>24156</v>
      </c>
      <c r="Z3" s="49" t="s">
        <v>24156</v>
      </c>
      <c r="AA3" s="49" t="s">
        <v>24156</v>
      </c>
      <c r="AB3" s="49" t="s">
        <v>24156</v>
      </c>
      <c r="AC3" s="49" t="s">
        <v>24156</v>
      </c>
      <c r="AD3" s="49" t="s">
        <v>24156</v>
      </c>
      <c r="AE3" s="49" t="s">
        <v>24156</v>
      </c>
      <c r="AF3" s="49" t="s">
        <v>24156</v>
      </c>
      <c r="AG3" s="49" t="s">
        <v>24156</v>
      </c>
      <c r="AH3" s="49" t="s">
        <v>24156</v>
      </c>
      <c r="AI3" s="49" t="s">
        <v>24156</v>
      </c>
      <c r="AJ3" s="49" t="s">
        <v>24156</v>
      </c>
      <c r="AK3" s="49" t="s">
        <v>24095</v>
      </c>
      <c r="AL3" s="49" t="s">
        <v>24156</v>
      </c>
      <c r="AM3" s="49" t="s">
        <v>24156</v>
      </c>
      <c r="AN3" s="49" t="s">
        <v>24156</v>
      </c>
      <c r="AO3" s="49" t="s">
        <v>24156</v>
      </c>
      <c r="AP3" s="49" t="s">
        <v>24095</v>
      </c>
      <c r="AQ3" s="49" t="s">
        <v>24156</v>
      </c>
      <c r="AR3" s="49" t="s">
        <v>24095</v>
      </c>
      <c r="AS3" s="49" t="s">
        <v>24156</v>
      </c>
      <c r="AT3" s="49" t="s">
        <v>24156</v>
      </c>
      <c r="AU3" s="49" t="s">
        <v>24156</v>
      </c>
      <c r="AV3" s="49" t="s">
        <v>24095</v>
      </c>
      <c r="AW3" s="49" t="s">
        <v>24156</v>
      </c>
      <c r="AX3" s="49" t="s">
        <v>24156</v>
      </c>
      <c r="AY3" s="49" t="s">
        <v>24156</v>
      </c>
      <c r="AZ3" s="49" t="s">
        <v>24156</v>
      </c>
      <c r="BA3" s="50" t="s">
        <v>24095</v>
      </c>
      <c r="BB3" s="61"/>
      <c r="BC3" s="61"/>
      <c r="BD3" s="61"/>
      <c r="BE3" s="61"/>
      <c r="BF3" s="61"/>
      <c r="BG3" s="61"/>
      <c r="BH3" s="61"/>
      <c r="BI3" s="61"/>
      <c r="BJ3" s="61"/>
      <c r="BK3" s="61"/>
      <c r="BL3" s="61"/>
    </row>
    <row r="4" spans="1:64" ht="12">
      <c r="A4" s="47" t="s">
        <v>24004</v>
      </c>
      <c r="B4" s="44"/>
      <c r="C4" s="48" t="s">
        <v>24005</v>
      </c>
      <c r="D4" s="49" t="s">
        <v>23999</v>
      </c>
      <c r="E4" s="49" t="s">
        <v>23997</v>
      </c>
      <c r="F4" s="49" t="s">
        <v>23974</v>
      </c>
      <c r="G4" s="49" t="s">
        <v>23970</v>
      </c>
      <c r="H4" s="49" t="s">
        <v>23965</v>
      </c>
      <c r="I4" s="49" t="s">
        <v>23963</v>
      </c>
      <c r="J4" s="41" t="s">
        <v>322</v>
      </c>
      <c r="K4" s="41" t="s">
        <v>321</v>
      </c>
      <c r="L4" s="49" t="s">
        <v>23952</v>
      </c>
      <c r="M4" s="49" t="s">
        <v>23945</v>
      </c>
      <c r="N4" s="49" t="s">
        <v>23946</v>
      </c>
      <c r="O4" s="49" t="s">
        <v>23939</v>
      </c>
      <c r="P4" s="49" t="s">
        <v>23934</v>
      </c>
      <c r="Q4" s="49" t="s">
        <v>23933</v>
      </c>
      <c r="R4" s="49" t="s">
        <v>23924</v>
      </c>
      <c r="S4" s="41" t="s">
        <v>320</v>
      </c>
      <c r="T4" s="49" t="s">
        <v>23923</v>
      </c>
      <c r="U4" s="49" t="s">
        <v>23915</v>
      </c>
      <c r="V4" s="49" t="s">
        <v>23914</v>
      </c>
      <c r="W4" s="41" t="s">
        <v>318</v>
      </c>
      <c r="X4" s="49" t="s">
        <v>23908</v>
      </c>
      <c r="Y4" s="41" t="s">
        <v>319</v>
      </c>
      <c r="Z4" s="49" t="s">
        <v>23898</v>
      </c>
      <c r="AA4" s="49" t="s">
        <v>23894</v>
      </c>
      <c r="AB4" s="49" t="s">
        <v>23889</v>
      </c>
      <c r="AC4" s="49" t="s">
        <v>23886</v>
      </c>
      <c r="AD4" s="49" t="s">
        <v>23887</v>
      </c>
      <c r="AE4" s="49" t="s">
        <v>23881</v>
      </c>
      <c r="AF4" s="49" t="s">
        <v>23882</v>
      </c>
      <c r="AG4" s="49" t="s">
        <v>23883</v>
      </c>
      <c r="AH4" s="49" t="s">
        <v>23880</v>
      </c>
      <c r="AI4" s="49" t="s">
        <v>23877</v>
      </c>
      <c r="AJ4" s="49" t="s">
        <v>23875</v>
      </c>
      <c r="AK4" s="49" t="s">
        <v>23869</v>
      </c>
      <c r="AL4" s="49" t="s">
        <v>23865</v>
      </c>
      <c r="AM4" s="49" t="s">
        <v>23866</v>
      </c>
      <c r="AN4" s="49" t="s">
        <v>23863</v>
      </c>
      <c r="AO4" s="49" t="s">
        <v>23775</v>
      </c>
      <c r="AP4" s="49" t="s">
        <v>23768</v>
      </c>
      <c r="AQ4" s="49" t="s">
        <v>23763</v>
      </c>
      <c r="AR4" s="41" t="s">
        <v>317</v>
      </c>
      <c r="AS4" s="49" t="s">
        <v>23750</v>
      </c>
      <c r="AT4" s="49" t="s">
        <v>23745</v>
      </c>
      <c r="AU4" s="49" t="s">
        <v>23739</v>
      </c>
      <c r="AV4" s="49" t="s">
        <v>23681</v>
      </c>
      <c r="AW4" s="41" t="s">
        <v>316</v>
      </c>
      <c r="AX4" s="49" t="s">
        <v>23673</v>
      </c>
      <c r="AY4" s="49" t="s">
        <v>23640</v>
      </c>
      <c r="AZ4" s="49" t="s">
        <v>23636</v>
      </c>
      <c r="BA4" s="50" t="s">
        <v>23634</v>
      </c>
      <c r="BB4" s="61"/>
      <c r="BC4" s="61"/>
      <c r="BD4" s="61"/>
      <c r="BE4" s="61"/>
      <c r="BF4" s="61"/>
      <c r="BG4" s="61"/>
      <c r="BH4" s="61"/>
      <c r="BI4" s="61"/>
      <c r="BJ4" s="61"/>
      <c r="BK4" s="61"/>
      <c r="BL4" s="61"/>
    </row>
    <row r="5" spans="1:64" ht="12">
      <c r="A5" s="47"/>
      <c r="B5" s="44"/>
      <c r="C5" s="48"/>
      <c r="D5" s="49" t="s">
        <v>23628</v>
      </c>
      <c r="E5" s="49" t="s">
        <v>23630</v>
      </c>
      <c r="F5" s="49" t="s">
        <v>23627</v>
      </c>
      <c r="G5" s="49" t="s">
        <v>23569</v>
      </c>
      <c r="H5" s="49" t="s">
        <v>23540</v>
      </c>
      <c r="I5" s="49" t="s">
        <v>23533</v>
      </c>
      <c r="J5" s="49" t="s">
        <v>23515</v>
      </c>
      <c r="K5" s="49" t="s">
        <v>23512</v>
      </c>
      <c r="L5" s="49" t="s">
        <v>23507</v>
      </c>
      <c r="M5" s="49" t="s">
        <v>23505</v>
      </c>
      <c r="N5" s="49" t="s">
        <v>23501</v>
      </c>
      <c r="O5" s="49" t="s">
        <v>23495</v>
      </c>
      <c r="P5" s="49" t="s">
        <v>23490</v>
      </c>
      <c r="Q5" s="49" t="s">
        <v>23487</v>
      </c>
      <c r="R5" s="49" t="s">
        <v>23483</v>
      </c>
      <c r="S5" s="49" t="s">
        <v>23481</v>
      </c>
      <c r="T5" s="49" t="s">
        <v>23476</v>
      </c>
      <c r="U5" s="49" t="s">
        <v>23467</v>
      </c>
      <c r="V5" s="49" t="s">
        <v>23470</v>
      </c>
      <c r="W5" s="49" t="s">
        <v>23462</v>
      </c>
      <c r="X5" s="49" t="s">
        <v>23464</v>
      </c>
      <c r="Y5" s="49" t="s">
        <v>23457</v>
      </c>
      <c r="Z5" s="49" t="s">
        <v>23458</v>
      </c>
      <c r="AA5" s="49" t="s">
        <v>23460</v>
      </c>
      <c r="AB5" s="49" t="s">
        <v>23453</v>
      </c>
      <c r="AC5" s="49" t="s">
        <v>23448</v>
      </c>
      <c r="AD5" s="49" t="s">
        <v>23442</v>
      </c>
      <c r="AE5" s="49" t="s">
        <v>23443</v>
      </c>
      <c r="AF5" s="49" t="s">
        <v>23440</v>
      </c>
      <c r="AG5" s="49" t="s">
        <v>23435</v>
      </c>
      <c r="AH5" s="49" t="s">
        <v>23375</v>
      </c>
      <c r="AI5" s="49" t="s">
        <v>23378</v>
      </c>
      <c r="AJ5" s="49" t="s">
        <v>23380</v>
      </c>
      <c r="AK5" s="49" t="s">
        <v>23374</v>
      </c>
      <c r="AL5" s="49" t="s">
        <v>23367</v>
      </c>
      <c r="AM5" s="49" t="s">
        <v>23370</v>
      </c>
      <c r="AN5" s="49" t="s">
        <v>23362</v>
      </c>
      <c r="AO5" s="49" t="s">
        <v>23364</v>
      </c>
      <c r="AP5" s="49" t="s">
        <v>23355</v>
      </c>
      <c r="AQ5" s="49" t="s">
        <v>23351</v>
      </c>
      <c r="AR5" s="49" t="s">
        <v>23348</v>
      </c>
      <c r="AS5" s="49" t="s">
        <v>23315</v>
      </c>
      <c r="AT5" s="49" t="s">
        <v>23308</v>
      </c>
      <c r="AU5" s="49" t="s">
        <v>23304</v>
      </c>
      <c r="AV5" s="49" t="s">
        <v>23299</v>
      </c>
      <c r="AW5" s="49" t="s">
        <v>23296</v>
      </c>
      <c r="AX5" s="49" t="s">
        <v>23290</v>
      </c>
      <c r="AY5" s="49" t="s">
        <v>23291</v>
      </c>
      <c r="AZ5" s="49" t="s">
        <v>23293</v>
      </c>
      <c r="BA5" s="50" t="s">
        <v>23294</v>
      </c>
      <c r="BB5" s="61"/>
      <c r="BC5" s="61"/>
      <c r="BD5" s="61"/>
      <c r="BE5" s="61"/>
      <c r="BF5" s="61"/>
      <c r="BG5" s="61"/>
      <c r="BH5" s="61"/>
      <c r="BI5" s="61"/>
      <c r="BJ5" s="61"/>
      <c r="BK5" s="61"/>
      <c r="BL5" s="61"/>
    </row>
    <row r="6" spans="1:64" ht="12">
      <c r="A6" s="47">
        <v>12.1</v>
      </c>
      <c r="B6" s="44">
        <v>211</v>
      </c>
      <c r="C6" s="48" t="s">
        <v>23295</v>
      </c>
      <c r="D6" s="49" t="s">
        <v>24095</v>
      </c>
      <c r="E6" s="49" t="s">
        <v>24158</v>
      </c>
      <c r="F6" s="49" t="s">
        <v>24158</v>
      </c>
      <c r="G6" s="49" t="s">
        <v>24158</v>
      </c>
      <c r="H6" s="49" t="s">
        <v>24095</v>
      </c>
      <c r="I6" s="49" t="s">
        <v>24013</v>
      </c>
      <c r="J6" s="49" t="s">
        <v>24158</v>
      </c>
      <c r="K6" s="49" t="s">
        <v>24158</v>
      </c>
      <c r="L6" s="49" t="s">
        <v>24158</v>
      </c>
      <c r="M6" s="49" t="s">
        <v>24158</v>
      </c>
      <c r="N6" s="49" t="s">
        <v>24158</v>
      </c>
      <c r="O6" s="49" t="s">
        <v>24158</v>
      </c>
      <c r="P6" s="49" t="s">
        <v>24158</v>
      </c>
      <c r="Q6" s="49" t="s">
        <v>24095</v>
      </c>
      <c r="R6" s="49" t="s">
        <v>24095</v>
      </c>
      <c r="S6" s="49" t="s">
        <v>24158</v>
      </c>
      <c r="T6" s="49" t="s">
        <v>24158</v>
      </c>
      <c r="U6" s="49" t="s">
        <v>24095</v>
      </c>
      <c r="V6" s="49" t="s">
        <v>24095</v>
      </c>
      <c r="W6" s="49" t="s">
        <v>24158</v>
      </c>
      <c r="X6" s="49" t="s">
        <v>24158</v>
      </c>
      <c r="Y6" s="49" t="s">
        <v>24095</v>
      </c>
      <c r="Z6" s="49" t="s">
        <v>24158</v>
      </c>
      <c r="AA6" s="49" t="s">
        <v>24158</v>
      </c>
      <c r="AB6" s="49" t="s">
        <v>24158</v>
      </c>
      <c r="AC6" s="49" t="s">
        <v>24158</v>
      </c>
      <c r="AD6" s="49" t="s">
        <v>24158</v>
      </c>
      <c r="AE6" s="49" t="s">
        <v>24158</v>
      </c>
      <c r="AF6" s="49" t="s">
        <v>24158</v>
      </c>
      <c r="AG6" s="49" t="s">
        <v>24158</v>
      </c>
      <c r="AH6" s="49" t="s">
        <v>24016</v>
      </c>
      <c r="AI6" s="49" t="s">
        <v>24158</v>
      </c>
      <c r="AJ6" s="49" t="s">
        <v>24158</v>
      </c>
      <c r="AK6" s="49" t="s">
        <v>24158</v>
      </c>
      <c r="AL6" s="49" t="s">
        <v>24158</v>
      </c>
      <c r="AM6" s="49" t="s">
        <v>24095</v>
      </c>
      <c r="AN6" s="49" t="s">
        <v>24095</v>
      </c>
      <c r="AO6" s="49" t="s">
        <v>24158</v>
      </c>
      <c r="AP6" s="49" t="s">
        <v>24158</v>
      </c>
      <c r="AQ6" s="49" t="s">
        <v>24158</v>
      </c>
      <c r="AR6" s="49" t="s">
        <v>24158</v>
      </c>
      <c r="AS6" s="49" t="s">
        <v>24095</v>
      </c>
      <c r="AT6" s="49" t="s">
        <v>24158</v>
      </c>
      <c r="AU6" s="49" t="s">
        <v>24095</v>
      </c>
      <c r="AV6" s="49" t="s">
        <v>24158</v>
      </c>
      <c r="AW6" s="49" t="s">
        <v>24158</v>
      </c>
      <c r="AX6" s="49" t="s">
        <v>24095</v>
      </c>
      <c r="AY6" s="49" t="s">
        <v>24158</v>
      </c>
      <c r="AZ6" s="49" t="s">
        <v>24095</v>
      </c>
      <c r="BA6" s="50" t="s">
        <v>24095</v>
      </c>
      <c r="BB6" s="61"/>
      <c r="BC6" s="61"/>
      <c r="BD6" s="61"/>
      <c r="BE6" s="61"/>
      <c r="BF6" s="61"/>
      <c r="BG6" s="61"/>
      <c r="BH6" s="61"/>
      <c r="BI6" s="61"/>
      <c r="BJ6" s="61"/>
      <c r="BK6" s="61"/>
      <c r="BL6" s="61"/>
    </row>
    <row r="7" spans="1:64" ht="12">
      <c r="A7" s="47" t="s">
        <v>24004</v>
      </c>
      <c r="B7" s="44"/>
      <c r="C7" s="48" t="s">
        <v>22996</v>
      </c>
      <c r="D7" s="49" t="s">
        <v>22992</v>
      </c>
      <c r="E7" s="49" t="s">
        <v>22993</v>
      </c>
      <c r="F7" s="49" t="s">
        <v>22989</v>
      </c>
      <c r="G7" s="49" t="s">
        <v>22984</v>
      </c>
      <c r="H7" s="49" t="s">
        <v>22987</v>
      </c>
      <c r="I7" s="49" t="s">
        <v>22964</v>
      </c>
      <c r="J7" s="49" t="s">
        <v>22958</v>
      </c>
      <c r="K7" s="49" t="s">
        <v>22952</v>
      </c>
      <c r="L7" s="49" t="s">
        <v>22954</v>
      </c>
      <c r="M7" s="49" t="s">
        <v>22949</v>
      </c>
      <c r="N7" s="49" t="s">
        <v>22951</v>
      </c>
      <c r="O7" s="49" t="s">
        <v>22948</v>
      </c>
      <c r="P7" s="49" t="s">
        <v>22933</v>
      </c>
      <c r="Q7" s="49" t="s">
        <v>22925</v>
      </c>
      <c r="R7" s="49" t="s">
        <v>22918</v>
      </c>
      <c r="S7" s="49" t="s">
        <v>22920</v>
      </c>
      <c r="T7" s="49" t="s">
        <v>22769</v>
      </c>
      <c r="U7" s="49" t="s">
        <v>22762</v>
      </c>
      <c r="V7" s="49" t="s">
        <v>22760</v>
      </c>
      <c r="W7" s="41" t="s">
        <v>313</v>
      </c>
      <c r="X7" s="49" t="s">
        <v>22683</v>
      </c>
      <c r="Y7" s="49" t="s">
        <v>22678</v>
      </c>
      <c r="Z7" s="49" t="s">
        <v>22680</v>
      </c>
      <c r="AA7" s="49" t="s">
        <v>22675</v>
      </c>
      <c r="AB7" s="49" t="s">
        <v>22671</v>
      </c>
      <c r="AC7" s="49" t="s">
        <v>22670</v>
      </c>
      <c r="AD7" s="49" t="s">
        <v>22664</v>
      </c>
      <c r="AE7" s="49" t="s">
        <v>22661</v>
      </c>
      <c r="AF7" s="49" t="s">
        <v>22657</v>
      </c>
      <c r="AG7" s="49" t="s">
        <v>22650</v>
      </c>
      <c r="AH7" s="49" t="s">
        <v>22651</v>
      </c>
      <c r="AI7" s="49" t="s">
        <v>22652</v>
      </c>
      <c r="AJ7" s="49" t="s">
        <v>22654</v>
      </c>
      <c r="AK7" s="49" t="s">
        <v>22655</v>
      </c>
      <c r="AL7" s="49" t="s">
        <v>22648</v>
      </c>
      <c r="AM7" s="49" t="s">
        <v>22641</v>
      </c>
      <c r="AN7" s="49" t="s">
        <v>22640</v>
      </c>
      <c r="AO7" s="49" t="s">
        <v>22635</v>
      </c>
      <c r="AP7" s="49" t="s">
        <v>22636</v>
      </c>
      <c r="AQ7" s="49" t="s">
        <v>22627</v>
      </c>
      <c r="AR7" s="49" t="s">
        <v>22622</v>
      </c>
      <c r="AS7" s="49" t="s">
        <v>22618</v>
      </c>
      <c r="AT7" s="49" t="s">
        <v>22514</v>
      </c>
      <c r="AU7" s="49" t="s">
        <v>22505</v>
      </c>
      <c r="AV7" s="49" t="s">
        <v>22507</v>
      </c>
      <c r="AW7" s="41" t="s">
        <v>314</v>
      </c>
      <c r="AX7" s="49" t="s">
        <v>22498</v>
      </c>
      <c r="AY7" s="49" t="s">
        <v>22492</v>
      </c>
      <c r="AZ7" s="41" t="s">
        <v>315</v>
      </c>
      <c r="BA7" s="50" t="s">
        <v>22486</v>
      </c>
      <c r="BB7" s="61"/>
      <c r="BC7" s="61"/>
      <c r="BD7" s="61"/>
      <c r="BE7" s="61"/>
      <c r="BF7" s="61"/>
      <c r="BG7" s="61"/>
      <c r="BH7" s="61"/>
      <c r="BI7" s="61"/>
      <c r="BJ7" s="61"/>
      <c r="BK7" s="61"/>
      <c r="BL7" s="61"/>
    </row>
    <row r="8" spans="1:64" ht="12">
      <c r="A8" s="47"/>
      <c r="B8" s="44"/>
      <c r="C8" s="48"/>
      <c r="D8" s="49" t="s">
        <v>22479</v>
      </c>
      <c r="E8" s="49" t="s">
        <v>22484</v>
      </c>
      <c r="F8" s="49" t="s">
        <v>22475</v>
      </c>
      <c r="G8" s="49" t="s">
        <v>22477</v>
      </c>
      <c r="H8" s="49" t="s">
        <v>22473</v>
      </c>
      <c r="I8" s="49" t="s">
        <v>22467</v>
      </c>
      <c r="J8" s="49" t="s">
        <v>22468</v>
      </c>
      <c r="K8" s="49" t="s">
        <v>22464</v>
      </c>
      <c r="L8" s="49" t="s">
        <v>22465</v>
      </c>
      <c r="M8" s="49" t="s">
        <v>22458</v>
      </c>
      <c r="N8" s="49" t="s">
        <v>22459</v>
      </c>
      <c r="O8" s="49" t="s">
        <v>22460</v>
      </c>
      <c r="P8" s="49" t="s">
        <v>22454</v>
      </c>
      <c r="Q8" s="49" t="s">
        <v>22455</v>
      </c>
      <c r="R8" s="49" t="s">
        <v>22450</v>
      </c>
      <c r="S8" s="49" t="s">
        <v>22452</v>
      </c>
      <c r="T8" s="49" t="s">
        <v>22443</v>
      </c>
      <c r="U8" s="49" t="s">
        <v>22436</v>
      </c>
      <c r="V8" s="49" t="s">
        <v>22431</v>
      </c>
      <c r="W8" s="49" t="s">
        <v>22363</v>
      </c>
      <c r="X8" s="49" t="s">
        <v>22357</v>
      </c>
      <c r="Y8" s="49" t="s">
        <v>22351</v>
      </c>
      <c r="Z8" s="49" t="s">
        <v>22347</v>
      </c>
      <c r="AA8" s="49" t="s">
        <v>22341</v>
      </c>
      <c r="AB8" s="49" t="s">
        <v>22343</v>
      </c>
      <c r="AC8" s="49" t="s">
        <v>22344</v>
      </c>
      <c r="AD8" s="49" t="s">
        <v>23582</v>
      </c>
      <c r="AE8" s="49" t="s">
        <v>22340</v>
      </c>
      <c r="AF8" s="49" t="s">
        <v>22339</v>
      </c>
      <c r="AG8" s="49" t="s">
        <v>22333</v>
      </c>
      <c r="AH8" s="49" t="s">
        <v>23582</v>
      </c>
      <c r="AI8" s="49" t="s">
        <v>22336</v>
      </c>
      <c r="AJ8" s="49" t="s">
        <v>22337</v>
      </c>
      <c r="AK8" s="49" t="s">
        <v>22309</v>
      </c>
      <c r="AL8" s="49" t="s">
        <v>22304</v>
      </c>
      <c r="AM8" s="49" t="s">
        <v>22301</v>
      </c>
      <c r="AN8" s="49" t="s">
        <v>22302</v>
      </c>
      <c r="AO8" s="49" t="s">
        <v>22299</v>
      </c>
      <c r="AP8" s="49" t="s">
        <v>22278</v>
      </c>
      <c r="AQ8" s="49" t="s">
        <v>22279</v>
      </c>
      <c r="AR8" s="49" t="s">
        <v>22272</v>
      </c>
      <c r="AS8" s="49" t="s">
        <v>22273</v>
      </c>
      <c r="AT8" s="49" t="s">
        <v>22269</v>
      </c>
      <c r="AU8" s="49" t="s">
        <v>22266</v>
      </c>
      <c r="AV8" s="49" t="s">
        <v>22268</v>
      </c>
      <c r="AW8" s="49" t="s">
        <v>22263</v>
      </c>
      <c r="AX8" s="49" t="s">
        <v>22258</v>
      </c>
      <c r="AY8" s="49" t="s">
        <v>22259</v>
      </c>
      <c r="AZ8" s="49" t="s">
        <v>22260</v>
      </c>
      <c r="BA8" s="50" t="s">
        <v>22254</v>
      </c>
      <c r="BB8" s="61"/>
      <c r="BC8" s="61"/>
      <c r="BD8" s="61"/>
      <c r="BE8" s="61"/>
      <c r="BF8" s="61"/>
      <c r="BG8" s="61"/>
      <c r="BH8" s="61"/>
      <c r="BI8" s="61"/>
      <c r="BJ8" s="61"/>
      <c r="BK8" s="61"/>
      <c r="BL8" s="61"/>
    </row>
    <row r="9" spans="1:64" ht="12">
      <c r="A9" s="47">
        <v>12.1</v>
      </c>
      <c r="B9" s="44">
        <v>212</v>
      </c>
      <c r="C9" s="48" t="s">
        <v>22243</v>
      </c>
      <c r="D9" s="49" t="s">
        <v>24156</v>
      </c>
      <c r="E9" s="49" t="s">
        <v>24156</v>
      </c>
      <c r="F9" s="49" t="s">
        <v>24156</v>
      </c>
      <c r="G9" s="49" t="s">
        <v>24156</v>
      </c>
      <c r="H9" s="49" t="s">
        <v>24156</v>
      </c>
      <c r="I9" s="49" t="s">
        <v>24157</v>
      </c>
      <c r="J9" s="49" t="s">
        <v>24156</v>
      </c>
      <c r="K9" s="49" t="s">
        <v>24095</v>
      </c>
      <c r="L9" s="49" t="s">
        <v>24095</v>
      </c>
      <c r="M9" s="49" t="s">
        <v>24156</v>
      </c>
      <c r="N9" s="49" t="s">
        <v>24156</v>
      </c>
      <c r="O9" s="49" t="s">
        <v>24095</v>
      </c>
      <c r="P9" s="49" t="s">
        <v>24095</v>
      </c>
      <c r="Q9" s="49" t="s">
        <v>24156</v>
      </c>
      <c r="R9" s="49" t="s">
        <v>24095</v>
      </c>
      <c r="S9" s="49" t="s">
        <v>24156</v>
      </c>
      <c r="T9" s="49" t="s">
        <v>24156</v>
      </c>
      <c r="U9" s="49" t="s">
        <v>24156</v>
      </c>
      <c r="V9" s="49" t="s">
        <v>24156</v>
      </c>
      <c r="W9" s="49" t="s">
        <v>24156</v>
      </c>
      <c r="X9" s="49" t="s">
        <v>24095</v>
      </c>
      <c r="Y9" s="49" t="s">
        <v>24156</v>
      </c>
      <c r="Z9" s="49" t="s">
        <v>24156</v>
      </c>
      <c r="AA9" s="49" t="s">
        <v>24156</v>
      </c>
      <c r="AB9" s="49" t="s">
        <v>24095</v>
      </c>
      <c r="AC9" s="49" t="s">
        <v>24095</v>
      </c>
      <c r="AD9" s="49" t="s">
        <v>24156</v>
      </c>
      <c r="AE9" s="49" t="s">
        <v>24156</v>
      </c>
      <c r="AF9" s="49" t="s">
        <v>24095</v>
      </c>
      <c r="AG9" s="49" t="s">
        <v>24156</v>
      </c>
      <c r="AH9" s="49" t="s">
        <v>24095</v>
      </c>
      <c r="AI9" s="49" t="s">
        <v>24095</v>
      </c>
      <c r="AJ9" s="49" t="s">
        <v>24095</v>
      </c>
      <c r="AK9" s="49" t="s">
        <v>24095</v>
      </c>
      <c r="AL9" s="49" t="s">
        <v>24156</v>
      </c>
      <c r="AM9" s="49" t="s">
        <v>24156</v>
      </c>
      <c r="AN9" s="49" t="s">
        <v>24156</v>
      </c>
      <c r="AO9" s="49" t="s">
        <v>24095</v>
      </c>
      <c r="AP9" s="49" t="s">
        <v>24156</v>
      </c>
      <c r="AQ9" s="49" t="s">
        <v>24095</v>
      </c>
      <c r="AR9" s="49" t="s">
        <v>24095</v>
      </c>
      <c r="AS9" s="49" t="s">
        <v>24156</v>
      </c>
      <c r="AT9" s="49" t="s">
        <v>24156</v>
      </c>
      <c r="AU9" s="49" t="s">
        <v>24095</v>
      </c>
      <c r="AV9" s="49" t="s">
        <v>24095</v>
      </c>
      <c r="AW9" s="49" t="s">
        <v>24095</v>
      </c>
      <c r="AX9" s="49" t="s">
        <v>24157</v>
      </c>
      <c r="AY9" s="49" t="s">
        <v>24156</v>
      </c>
      <c r="AZ9" s="49" t="s">
        <v>24156</v>
      </c>
      <c r="BA9" s="50" t="s">
        <v>24095</v>
      </c>
      <c r="BB9" s="61"/>
      <c r="BC9" s="61"/>
      <c r="BD9" s="61"/>
      <c r="BE9" s="61"/>
      <c r="BF9" s="61"/>
      <c r="BG9" s="61"/>
      <c r="BH9" s="61"/>
      <c r="BI9" s="61"/>
      <c r="BJ9" s="61"/>
      <c r="BK9" s="61"/>
      <c r="BL9" s="61"/>
    </row>
    <row r="10" spans="1:64" ht="12">
      <c r="A10" s="47" t="s">
        <v>24004</v>
      </c>
      <c r="B10" s="44"/>
      <c r="C10" s="48" t="s">
        <v>21964</v>
      </c>
      <c r="D10" s="49" t="s">
        <v>21956</v>
      </c>
      <c r="E10" s="41" t="s">
        <v>311</v>
      </c>
      <c r="F10" s="49" t="s">
        <v>21940</v>
      </c>
      <c r="G10" s="41" t="s">
        <v>312</v>
      </c>
      <c r="H10" s="49" t="s">
        <v>21888</v>
      </c>
      <c r="I10" s="41" t="s">
        <v>310</v>
      </c>
      <c r="J10" s="49" t="s">
        <v>21876</v>
      </c>
      <c r="K10" s="41" t="s">
        <v>309</v>
      </c>
      <c r="L10" s="49" t="s">
        <v>21836</v>
      </c>
      <c r="M10" s="49" t="s">
        <v>21832</v>
      </c>
      <c r="N10" s="49" t="s">
        <v>21834</v>
      </c>
      <c r="O10" s="49" t="s">
        <v>21824</v>
      </c>
      <c r="P10" s="41" t="s">
        <v>308</v>
      </c>
      <c r="Q10" s="41" t="s">
        <v>307</v>
      </c>
      <c r="R10" s="41" t="s">
        <v>305</v>
      </c>
      <c r="S10" s="41" t="s">
        <v>306</v>
      </c>
      <c r="T10" s="49" t="s">
        <v>21801</v>
      </c>
      <c r="U10" s="49" t="s">
        <v>21800</v>
      </c>
      <c r="V10" s="49" t="s">
        <v>21733</v>
      </c>
      <c r="W10" s="49" t="s">
        <v>21729</v>
      </c>
      <c r="X10" s="49" t="s">
        <v>21616</v>
      </c>
      <c r="Y10" s="49" t="s">
        <v>21615</v>
      </c>
      <c r="Z10" s="49" t="s">
        <v>21610</v>
      </c>
      <c r="AA10" s="49" t="s">
        <v>21607</v>
      </c>
      <c r="AB10" s="49" t="s">
        <v>21471</v>
      </c>
      <c r="AC10" s="49" t="s">
        <v>21467</v>
      </c>
      <c r="AD10" s="49" t="s">
        <v>21466</v>
      </c>
      <c r="AE10" s="49" t="s">
        <v>21458</v>
      </c>
      <c r="AF10" s="49" t="s">
        <v>21334</v>
      </c>
      <c r="AG10" s="41" t="s">
        <v>304</v>
      </c>
      <c r="AH10" s="49" t="s">
        <v>21329</v>
      </c>
      <c r="AI10" s="49" t="s">
        <v>21327</v>
      </c>
      <c r="AJ10" s="41" t="s">
        <v>303</v>
      </c>
      <c r="AK10" s="49" t="s">
        <v>21318</v>
      </c>
      <c r="AL10" s="41" t="s">
        <v>301</v>
      </c>
      <c r="AM10" s="41" t="s">
        <v>302</v>
      </c>
      <c r="AN10" s="41" t="s">
        <v>300</v>
      </c>
      <c r="AO10" s="49" t="s">
        <v>21306</v>
      </c>
      <c r="AP10" s="49" t="s">
        <v>21304</v>
      </c>
      <c r="AQ10" s="41" t="s">
        <v>297</v>
      </c>
      <c r="AR10" s="41" t="s">
        <v>298</v>
      </c>
      <c r="AS10" s="49" t="s">
        <v>21272</v>
      </c>
      <c r="AT10" s="49" t="s">
        <v>21271</v>
      </c>
      <c r="AU10" s="49" t="s">
        <v>21265</v>
      </c>
      <c r="AV10" s="41" t="s">
        <v>299</v>
      </c>
      <c r="AW10" s="49" t="s">
        <v>21214</v>
      </c>
      <c r="AX10" s="49" t="s">
        <v>21213</v>
      </c>
      <c r="AY10" s="49" t="s">
        <v>21205</v>
      </c>
      <c r="AZ10" s="49" t="s">
        <v>21199</v>
      </c>
      <c r="BA10" s="42" t="s">
        <v>295</v>
      </c>
      <c r="BB10" s="61"/>
      <c r="BC10" s="61"/>
      <c r="BD10" s="61"/>
      <c r="BE10" s="61"/>
      <c r="BF10" s="61"/>
      <c r="BG10" s="61"/>
      <c r="BH10" s="61"/>
      <c r="BI10" s="61"/>
      <c r="BJ10" s="61"/>
      <c r="BK10" s="61"/>
      <c r="BL10" s="61"/>
    </row>
    <row r="11" spans="1:64" ht="12">
      <c r="A11" s="47"/>
      <c r="B11" s="44"/>
      <c r="C11" s="48"/>
      <c r="D11" s="49" t="s">
        <v>21198</v>
      </c>
      <c r="E11" s="49" t="s">
        <v>21190</v>
      </c>
      <c r="F11" s="49" t="s">
        <v>21184</v>
      </c>
      <c r="G11" s="49" t="s">
        <v>21178</v>
      </c>
      <c r="H11" s="49" t="s">
        <v>21181</v>
      </c>
      <c r="I11" s="49" t="s">
        <v>21170</v>
      </c>
      <c r="J11" s="49" t="s">
        <v>21172</v>
      </c>
      <c r="K11" s="49" t="s">
        <v>21174</v>
      </c>
      <c r="L11" s="49" t="s">
        <v>21095</v>
      </c>
      <c r="M11" s="49" t="s">
        <v>21091</v>
      </c>
      <c r="N11" s="49" t="s">
        <v>21085</v>
      </c>
      <c r="O11" s="49" t="s">
        <v>21080</v>
      </c>
      <c r="P11" s="49" t="s">
        <v>21069</v>
      </c>
      <c r="Q11" s="49" t="s">
        <v>21063</v>
      </c>
      <c r="R11" s="49" t="s">
        <v>21059</v>
      </c>
      <c r="S11" s="49" t="s">
        <v>23481</v>
      </c>
      <c r="T11" s="49" t="s">
        <v>20983</v>
      </c>
      <c r="U11" s="49" t="s">
        <v>20974</v>
      </c>
      <c r="V11" s="49" t="s">
        <v>20976</v>
      </c>
      <c r="W11" s="49" t="s">
        <v>20964</v>
      </c>
      <c r="X11" s="49" t="s">
        <v>20959</v>
      </c>
      <c r="Y11" s="49" t="s">
        <v>20891</v>
      </c>
      <c r="Z11" s="49" t="s">
        <v>20765</v>
      </c>
      <c r="AA11" s="49" t="s">
        <v>20761</v>
      </c>
      <c r="AB11" s="49" t="s">
        <v>20757</v>
      </c>
      <c r="AC11" s="49" t="s">
        <v>20759</v>
      </c>
      <c r="AD11" s="49" t="s">
        <v>20756</v>
      </c>
      <c r="AE11" s="49" t="s">
        <v>20753</v>
      </c>
      <c r="AF11" s="49" t="s">
        <v>20751</v>
      </c>
      <c r="AG11" s="49" t="s">
        <v>20744</v>
      </c>
      <c r="AH11" s="49" t="s">
        <v>20726</v>
      </c>
      <c r="AI11" s="49" t="s">
        <v>20722</v>
      </c>
      <c r="AJ11" s="49" t="s">
        <v>20717</v>
      </c>
      <c r="AK11" s="49" t="s">
        <v>20718</v>
      </c>
      <c r="AL11" s="49" t="s">
        <v>20719</v>
      </c>
      <c r="AM11" s="49" t="s">
        <v>20710</v>
      </c>
      <c r="AN11" s="49" t="s">
        <v>20711</v>
      </c>
      <c r="AO11" s="49" t="s">
        <v>20712</v>
      </c>
      <c r="AP11" s="49" t="s">
        <v>20713</v>
      </c>
      <c r="AQ11" s="49" t="s">
        <v>20714</v>
      </c>
      <c r="AR11" s="49" t="s">
        <v>20707</v>
      </c>
      <c r="AS11" s="49" t="s">
        <v>20708</v>
      </c>
      <c r="AT11" s="49" t="s">
        <v>20709</v>
      </c>
      <c r="AU11" s="49" t="s">
        <v>20705</v>
      </c>
      <c r="AV11" s="49" t="s">
        <v>20706</v>
      </c>
      <c r="AW11" s="49" t="s">
        <v>20702</v>
      </c>
      <c r="AX11" s="49" t="s">
        <v>20703</v>
      </c>
      <c r="AY11" s="49" t="s">
        <v>20704</v>
      </c>
      <c r="AZ11" s="49" t="s">
        <v>20697</v>
      </c>
      <c r="BA11" s="50" t="s">
        <v>20698</v>
      </c>
      <c r="BB11" s="61"/>
      <c r="BC11" s="61"/>
      <c r="BD11" s="61"/>
      <c r="BE11" s="61"/>
      <c r="BF11" s="61"/>
      <c r="BG11" s="61"/>
      <c r="BH11" s="61"/>
      <c r="BI11" s="61"/>
      <c r="BJ11" s="61"/>
      <c r="BK11" s="61"/>
      <c r="BL11" s="61"/>
    </row>
    <row r="12" spans="1:64" ht="12">
      <c r="A12" s="47">
        <v>12.1</v>
      </c>
      <c r="B12" s="44">
        <v>213</v>
      </c>
      <c r="C12" s="48" t="s">
        <v>20699</v>
      </c>
      <c r="D12" s="49" t="s">
        <v>24156</v>
      </c>
      <c r="E12" s="49" t="s">
        <v>24158</v>
      </c>
      <c r="F12" s="49" t="s">
        <v>24095</v>
      </c>
      <c r="G12" s="49" t="s">
        <v>24156</v>
      </c>
      <c r="H12" s="49" t="s">
        <v>24156</v>
      </c>
      <c r="I12" s="49" t="s">
        <v>24157</v>
      </c>
      <c r="J12" s="49" t="s">
        <v>24095</v>
      </c>
      <c r="K12" s="49" t="s">
        <v>24095</v>
      </c>
      <c r="L12" s="49" t="s">
        <v>24095</v>
      </c>
      <c r="M12" s="49" t="s">
        <v>24156</v>
      </c>
      <c r="N12" s="49" t="s">
        <v>24156</v>
      </c>
      <c r="O12" s="49" t="s">
        <v>24095</v>
      </c>
      <c r="P12" s="49" t="s">
        <v>24095</v>
      </c>
      <c r="Q12" s="49" t="s">
        <v>24095</v>
      </c>
      <c r="R12" s="49" t="s">
        <v>24156</v>
      </c>
      <c r="S12" s="49" t="s">
        <v>24156</v>
      </c>
      <c r="T12" s="49" t="s">
        <v>24095</v>
      </c>
      <c r="U12" s="49" t="s">
        <v>24156</v>
      </c>
      <c r="V12" s="49" t="s">
        <v>24095</v>
      </c>
      <c r="W12" s="49" t="s">
        <v>24158</v>
      </c>
      <c r="X12" s="49" t="s">
        <v>24095</v>
      </c>
      <c r="Y12" s="49" t="s">
        <v>24158</v>
      </c>
      <c r="Z12" s="49" t="s">
        <v>24156</v>
      </c>
      <c r="AA12" s="49" t="s">
        <v>24156</v>
      </c>
      <c r="AB12" s="49" t="s">
        <v>24095</v>
      </c>
      <c r="AC12" s="49" t="s">
        <v>24156</v>
      </c>
      <c r="AD12" s="49" t="s">
        <v>24158</v>
      </c>
      <c r="AE12" s="49" t="s">
        <v>24156</v>
      </c>
      <c r="AF12" s="49" t="s">
        <v>24158</v>
      </c>
      <c r="AG12" s="49" t="s">
        <v>24095</v>
      </c>
      <c r="AH12" s="49" t="s">
        <v>24095</v>
      </c>
      <c r="AI12" s="49" t="s">
        <v>24156</v>
      </c>
      <c r="AJ12" s="49" t="s">
        <v>24156</v>
      </c>
      <c r="AK12" s="49" t="s">
        <v>24156</v>
      </c>
      <c r="AL12" s="49" t="s">
        <v>24156</v>
      </c>
      <c r="AM12" s="49" t="s">
        <v>24156</v>
      </c>
      <c r="AN12" s="49" t="s">
        <v>24156</v>
      </c>
      <c r="AO12" s="49" t="s">
        <v>24158</v>
      </c>
      <c r="AP12" s="49" t="s">
        <v>24156</v>
      </c>
      <c r="AQ12" s="49" t="s">
        <v>24095</v>
      </c>
      <c r="AR12" s="49" t="s">
        <v>24095</v>
      </c>
      <c r="AS12" s="49" t="s">
        <v>24156</v>
      </c>
      <c r="AT12" s="49" t="s">
        <v>24156</v>
      </c>
      <c r="AU12" s="49" t="s">
        <v>24158</v>
      </c>
      <c r="AV12" s="49" t="s">
        <v>24095</v>
      </c>
      <c r="AW12" s="49" t="s">
        <v>24156</v>
      </c>
      <c r="AX12" s="49" t="s">
        <v>24095</v>
      </c>
      <c r="AY12" s="49" t="s">
        <v>24156</v>
      </c>
      <c r="AZ12" s="49" t="s">
        <v>24095</v>
      </c>
      <c r="BA12" s="50" t="s">
        <v>24095</v>
      </c>
      <c r="BB12" s="61"/>
      <c r="BC12" s="61"/>
      <c r="BD12" s="61"/>
      <c r="BE12" s="61"/>
      <c r="BF12" s="61"/>
      <c r="BG12" s="61"/>
      <c r="BH12" s="61"/>
      <c r="BI12" s="61"/>
      <c r="BJ12" s="61"/>
      <c r="BK12" s="61"/>
      <c r="BL12" s="61"/>
    </row>
    <row r="13" spans="1:64" ht="12">
      <c r="A13" s="47" t="s">
        <v>24004</v>
      </c>
      <c r="B13" s="44"/>
      <c r="C13" s="40" t="s">
        <v>324</v>
      </c>
      <c r="D13" s="49" t="s">
        <v>20628</v>
      </c>
      <c r="E13" s="41" t="s">
        <v>296</v>
      </c>
      <c r="F13" s="49" t="s">
        <v>20615</v>
      </c>
      <c r="G13" s="49" t="s">
        <v>20606</v>
      </c>
      <c r="H13" s="49" t="s">
        <v>20598</v>
      </c>
      <c r="I13" s="49" t="s">
        <v>20596</v>
      </c>
      <c r="J13" s="49" t="s">
        <v>20590</v>
      </c>
      <c r="K13" s="49" t="s">
        <v>20581</v>
      </c>
      <c r="L13" s="49" t="s">
        <v>20498</v>
      </c>
      <c r="M13" s="49" t="s">
        <v>20492</v>
      </c>
      <c r="N13" s="49" t="s">
        <v>20450</v>
      </c>
      <c r="O13" s="49" t="s">
        <v>20447</v>
      </c>
      <c r="P13" s="41" t="s">
        <v>294</v>
      </c>
      <c r="Q13" s="49" t="s">
        <v>20407</v>
      </c>
      <c r="R13" s="49" t="s">
        <v>20400</v>
      </c>
      <c r="S13" s="49" t="s">
        <v>20401</v>
      </c>
      <c r="T13" s="41" t="s">
        <v>292</v>
      </c>
      <c r="U13" s="49" t="s">
        <v>20384</v>
      </c>
      <c r="V13" s="49" t="s">
        <v>20356</v>
      </c>
      <c r="W13" s="41" t="s">
        <v>293</v>
      </c>
      <c r="X13" s="49" t="s">
        <v>20349</v>
      </c>
      <c r="Y13" s="49" t="s">
        <v>20285</v>
      </c>
      <c r="Z13" s="49" t="s">
        <v>20275</v>
      </c>
      <c r="AA13" s="49" t="s">
        <v>20278</v>
      </c>
      <c r="AB13" s="49" t="s">
        <v>20273</v>
      </c>
      <c r="AC13" s="49" t="s">
        <v>20269</v>
      </c>
      <c r="AD13" s="49" t="s">
        <v>20264</v>
      </c>
      <c r="AE13" s="49" t="s">
        <v>20257</v>
      </c>
      <c r="AF13" s="49" t="s">
        <v>20253</v>
      </c>
      <c r="AG13" s="41" t="s">
        <v>291</v>
      </c>
      <c r="AH13" s="41" t="s">
        <v>288</v>
      </c>
      <c r="AI13" s="49" t="s">
        <v>20203</v>
      </c>
      <c r="AJ13" s="41" t="s">
        <v>289</v>
      </c>
      <c r="AK13" s="49" t="s">
        <v>20195</v>
      </c>
      <c r="AL13" s="49" t="s">
        <v>20190</v>
      </c>
      <c r="AM13" s="49" t="s">
        <v>20187</v>
      </c>
      <c r="AN13" s="49" t="s">
        <v>20181</v>
      </c>
      <c r="AO13" s="49" t="s">
        <v>20167</v>
      </c>
      <c r="AP13" s="49" t="s">
        <v>20155</v>
      </c>
      <c r="AQ13" s="41" t="s">
        <v>290</v>
      </c>
      <c r="AR13" s="49" t="s">
        <v>20154</v>
      </c>
      <c r="AS13" s="49" t="s">
        <v>20151</v>
      </c>
      <c r="AT13" s="49" t="s">
        <v>20139</v>
      </c>
      <c r="AU13" s="49" t="s">
        <v>23582</v>
      </c>
      <c r="AV13" s="49" t="s">
        <v>20138</v>
      </c>
      <c r="AW13" s="49" t="s">
        <v>20130</v>
      </c>
      <c r="AX13" s="49" t="s">
        <v>20131</v>
      </c>
      <c r="AY13" s="49" t="s">
        <v>20133</v>
      </c>
      <c r="AZ13" s="49" t="s">
        <v>20127</v>
      </c>
      <c r="BA13" s="50" t="s">
        <v>20118</v>
      </c>
      <c r="BB13" s="61"/>
      <c r="BC13" s="61"/>
      <c r="BD13" s="61"/>
      <c r="BE13" s="61"/>
      <c r="BF13" s="61"/>
      <c r="BG13" s="61"/>
      <c r="BH13" s="61"/>
      <c r="BI13" s="61"/>
      <c r="BJ13" s="61"/>
      <c r="BK13" s="61"/>
      <c r="BL13" s="61"/>
    </row>
    <row r="14" spans="1:64" ht="12">
      <c r="A14" s="47"/>
      <c r="B14" s="44"/>
      <c r="C14" s="48"/>
      <c r="D14" s="49" t="s">
        <v>20038</v>
      </c>
      <c r="E14" s="49" t="s">
        <v>20032</v>
      </c>
      <c r="F14" s="49" t="s">
        <v>20034</v>
      </c>
      <c r="G14" s="49" t="s">
        <v>23569</v>
      </c>
      <c r="H14" s="49" t="s">
        <v>20028</v>
      </c>
      <c r="I14" s="49" t="s">
        <v>20030</v>
      </c>
      <c r="J14" s="49" t="s">
        <v>20022</v>
      </c>
      <c r="K14" s="49" t="s">
        <v>20024</v>
      </c>
      <c r="L14" s="49" t="s">
        <v>20019</v>
      </c>
      <c r="M14" s="49" t="s">
        <v>20016</v>
      </c>
      <c r="N14" s="49" t="s">
        <v>20018</v>
      </c>
      <c r="O14" s="49" t="s">
        <v>20009</v>
      </c>
      <c r="P14" s="49" t="s">
        <v>19951</v>
      </c>
      <c r="Q14" s="49" t="s">
        <v>19944</v>
      </c>
      <c r="R14" s="49" t="s">
        <v>19936</v>
      </c>
      <c r="S14" s="49" t="s">
        <v>19937</v>
      </c>
      <c r="T14" s="49" t="s">
        <v>19939</v>
      </c>
      <c r="U14" s="49" t="s">
        <v>19931</v>
      </c>
      <c r="V14" s="49" t="s">
        <v>19926</v>
      </c>
      <c r="W14" s="49" t="s">
        <v>19836</v>
      </c>
      <c r="X14" s="49" t="s">
        <v>19826</v>
      </c>
      <c r="Y14" s="49" t="s">
        <v>23897</v>
      </c>
      <c r="Z14" s="49" t="s">
        <v>19829</v>
      </c>
      <c r="AA14" s="49" t="s">
        <v>19824</v>
      </c>
      <c r="AB14" s="49" t="s">
        <v>19820</v>
      </c>
      <c r="AC14" s="49" t="s">
        <v>20759</v>
      </c>
      <c r="AD14" s="49" t="s">
        <v>23582</v>
      </c>
      <c r="AE14" s="49" t="s">
        <v>19814</v>
      </c>
      <c r="AF14" s="49" t="s">
        <v>19776</v>
      </c>
      <c r="AG14" s="49" t="s">
        <v>19773</v>
      </c>
      <c r="AH14" s="49" t="s">
        <v>19766</v>
      </c>
      <c r="AI14" s="49" t="s">
        <v>19760</v>
      </c>
      <c r="AJ14" s="49" t="s">
        <v>19763</v>
      </c>
      <c r="AK14" s="49" t="s">
        <v>19765</v>
      </c>
      <c r="AL14" s="49" t="s">
        <v>19712</v>
      </c>
      <c r="AM14" s="49" t="s">
        <v>19705</v>
      </c>
      <c r="AN14" s="49" t="s">
        <v>19707</v>
      </c>
      <c r="AO14" s="49" t="s">
        <v>19701</v>
      </c>
      <c r="AP14" s="49" t="s">
        <v>19703</v>
      </c>
      <c r="AQ14" s="49" t="s">
        <v>19698</v>
      </c>
      <c r="AR14" s="49" t="s">
        <v>19697</v>
      </c>
      <c r="AS14" s="49" t="s">
        <v>19692</v>
      </c>
      <c r="AT14" s="49" t="s">
        <v>19689</v>
      </c>
      <c r="AU14" s="49" t="s">
        <v>19687</v>
      </c>
      <c r="AV14" s="49" t="s">
        <v>19684</v>
      </c>
      <c r="AW14" s="49" t="s">
        <v>19622</v>
      </c>
      <c r="AX14" s="49" t="s">
        <v>19620</v>
      </c>
      <c r="AY14" s="49" t="s">
        <v>19614</v>
      </c>
      <c r="AZ14" s="49" t="s">
        <v>19538</v>
      </c>
      <c r="BA14" s="50" t="s">
        <v>19539</v>
      </c>
      <c r="BB14" s="61"/>
      <c r="BC14" s="61"/>
      <c r="BD14" s="61"/>
      <c r="BE14" s="61"/>
      <c r="BF14" s="61"/>
      <c r="BG14" s="61"/>
      <c r="BH14" s="61"/>
      <c r="BI14" s="61"/>
      <c r="BJ14" s="61"/>
      <c r="BK14" s="61"/>
      <c r="BL14" s="61"/>
    </row>
    <row r="15" spans="1:64" ht="12">
      <c r="A15" s="47">
        <v>12.2</v>
      </c>
      <c r="B15" s="44">
        <v>214</v>
      </c>
      <c r="C15" s="48" t="s">
        <v>19531</v>
      </c>
      <c r="D15" s="49">
        <v>100</v>
      </c>
      <c r="E15" s="49">
        <v>100</v>
      </c>
      <c r="F15" s="49">
        <v>100</v>
      </c>
      <c r="G15" s="49">
        <v>50</v>
      </c>
      <c r="H15" s="49">
        <v>50</v>
      </c>
      <c r="I15" s="49">
        <v>50</v>
      </c>
      <c r="J15" s="49">
        <v>50</v>
      </c>
      <c r="K15" s="49">
        <v>50</v>
      </c>
      <c r="L15" s="49">
        <v>100</v>
      </c>
      <c r="M15" s="49">
        <v>25</v>
      </c>
      <c r="N15" s="49">
        <v>75</v>
      </c>
      <c r="O15" s="49">
        <v>75</v>
      </c>
      <c r="P15" s="49">
        <v>50</v>
      </c>
      <c r="Q15" s="49">
        <v>75</v>
      </c>
      <c r="R15" s="49">
        <v>100</v>
      </c>
      <c r="S15" s="49">
        <v>50</v>
      </c>
      <c r="T15" s="49">
        <v>50</v>
      </c>
      <c r="U15" s="49">
        <v>50</v>
      </c>
      <c r="V15" s="49">
        <v>50</v>
      </c>
      <c r="W15" s="49">
        <v>75</v>
      </c>
      <c r="X15" s="49">
        <v>100</v>
      </c>
      <c r="Y15" s="49">
        <v>100</v>
      </c>
      <c r="Z15" s="49">
        <v>50</v>
      </c>
      <c r="AA15" s="49">
        <v>75</v>
      </c>
      <c r="AB15" s="49">
        <v>100</v>
      </c>
      <c r="AC15" s="49">
        <v>25</v>
      </c>
      <c r="AD15" s="49">
        <v>50</v>
      </c>
      <c r="AE15" s="49">
        <v>50</v>
      </c>
      <c r="AF15" s="49">
        <v>25</v>
      </c>
      <c r="AG15" s="49">
        <v>75</v>
      </c>
      <c r="AH15" s="49">
        <v>25</v>
      </c>
      <c r="AI15" s="49">
        <v>25</v>
      </c>
      <c r="AJ15" s="49">
        <v>50</v>
      </c>
      <c r="AK15" s="49">
        <v>100</v>
      </c>
      <c r="AL15" s="49">
        <v>75</v>
      </c>
      <c r="AM15" s="49">
        <v>0</v>
      </c>
      <c r="AN15" s="49">
        <v>50</v>
      </c>
      <c r="AO15" s="49">
        <v>25</v>
      </c>
      <c r="AP15" s="49">
        <v>100</v>
      </c>
      <c r="AQ15" s="49">
        <v>50</v>
      </c>
      <c r="AR15" s="49">
        <v>75</v>
      </c>
      <c r="AS15" s="49">
        <v>100</v>
      </c>
      <c r="AT15" s="49">
        <v>50</v>
      </c>
      <c r="AU15" s="49">
        <v>100</v>
      </c>
      <c r="AV15" s="49">
        <v>25</v>
      </c>
      <c r="AW15" s="49">
        <v>50</v>
      </c>
      <c r="AX15" s="49">
        <v>75</v>
      </c>
      <c r="AY15" s="49">
        <v>50</v>
      </c>
      <c r="AZ15" s="49">
        <v>50</v>
      </c>
      <c r="BA15" s="50">
        <v>50</v>
      </c>
      <c r="BB15" s="61"/>
      <c r="BC15" s="61"/>
      <c r="BD15" s="61"/>
      <c r="BE15" s="61"/>
      <c r="BF15" s="61"/>
      <c r="BG15" s="61"/>
      <c r="BH15" s="61"/>
      <c r="BI15" s="61"/>
      <c r="BJ15" s="61"/>
      <c r="BK15" s="61"/>
      <c r="BL15" s="61"/>
    </row>
    <row r="16" spans="1:64" ht="12">
      <c r="A16" s="47" t="s">
        <v>19444</v>
      </c>
      <c r="B16" s="44"/>
      <c r="C16" s="48" t="s">
        <v>19440</v>
      </c>
      <c r="D16" s="49" t="s">
        <v>19435</v>
      </c>
      <c r="E16" s="49" t="s">
        <v>19429</v>
      </c>
      <c r="F16" s="49" t="s">
        <v>19423</v>
      </c>
      <c r="G16" s="49" t="s">
        <v>19416</v>
      </c>
      <c r="H16" s="49" t="s">
        <v>19415</v>
      </c>
      <c r="I16" s="41" t="s">
        <v>287</v>
      </c>
      <c r="J16" s="49" t="s">
        <v>19406</v>
      </c>
      <c r="K16" s="41" t="s">
        <v>286</v>
      </c>
      <c r="L16" s="49" t="s">
        <v>19397</v>
      </c>
      <c r="M16" s="41" t="s">
        <v>285</v>
      </c>
      <c r="N16" s="49" t="s">
        <v>19392</v>
      </c>
      <c r="O16" s="49" t="s">
        <v>19385</v>
      </c>
      <c r="P16" s="49" t="s">
        <v>19373</v>
      </c>
      <c r="Q16" s="49" t="s">
        <v>19310</v>
      </c>
      <c r="R16" s="41" t="s">
        <v>284</v>
      </c>
      <c r="S16" s="41" t="s">
        <v>283</v>
      </c>
      <c r="T16" s="41" t="s">
        <v>282</v>
      </c>
      <c r="U16" s="49" t="s">
        <v>19299</v>
      </c>
      <c r="V16" s="41" t="s">
        <v>280</v>
      </c>
      <c r="W16" s="41" t="s">
        <v>281</v>
      </c>
      <c r="X16" s="49" t="s">
        <v>19288</v>
      </c>
      <c r="Y16" s="49" t="s">
        <v>19287</v>
      </c>
      <c r="Z16" s="41" t="s">
        <v>279</v>
      </c>
      <c r="AA16" s="49" t="s">
        <v>19281</v>
      </c>
      <c r="AB16" s="41" t="s">
        <v>278</v>
      </c>
      <c r="AC16" s="49" t="s">
        <v>19267</v>
      </c>
      <c r="AD16" s="49" t="s">
        <v>19262</v>
      </c>
      <c r="AE16" s="49" t="s">
        <v>19257</v>
      </c>
      <c r="AF16" s="41" t="s">
        <v>277</v>
      </c>
      <c r="AG16" s="41" t="s">
        <v>275</v>
      </c>
      <c r="AH16" s="41" t="s">
        <v>276</v>
      </c>
      <c r="AI16" s="49" t="s">
        <v>19242</v>
      </c>
      <c r="AJ16" s="41" t="s">
        <v>274</v>
      </c>
      <c r="AK16" s="49" t="s">
        <v>19209</v>
      </c>
      <c r="AL16" s="49" t="s">
        <v>19207</v>
      </c>
      <c r="AM16" s="49" t="s">
        <v>19201</v>
      </c>
      <c r="AN16" s="41" t="s">
        <v>273</v>
      </c>
      <c r="AO16" s="49" t="s">
        <v>19188</v>
      </c>
      <c r="AP16" s="49" t="s">
        <v>19186</v>
      </c>
      <c r="AQ16" s="49" t="s">
        <v>19183</v>
      </c>
      <c r="AR16" s="41" t="s">
        <v>272</v>
      </c>
      <c r="AS16" s="41" t="s">
        <v>271</v>
      </c>
      <c r="AT16" s="49" t="s">
        <v>19176</v>
      </c>
      <c r="AU16" s="49" t="s">
        <v>19169</v>
      </c>
      <c r="AV16" s="49" t="s">
        <v>19170</v>
      </c>
      <c r="AW16" s="41" t="s">
        <v>270</v>
      </c>
      <c r="AX16" s="49" t="s">
        <v>19162</v>
      </c>
      <c r="AY16" s="49" t="s">
        <v>19153</v>
      </c>
      <c r="AZ16" s="49" t="s">
        <v>19149</v>
      </c>
      <c r="BA16" s="50" t="s">
        <v>19141</v>
      </c>
      <c r="BB16" s="61"/>
      <c r="BC16" s="61"/>
      <c r="BD16" s="61"/>
      <c r="BE16" s="61"/>
      <c r="BF16" s="61"/>
      <c r="BG16" s="61"/>
      <c r="BH16" s="61"/>
      <c r="BI16" s="61"/>
      <c r="BJ16" s="61"/>
      <c r="BK16" s="61"/>
      <c r="BL16" s="61"/>
    </row>
    <row r="17" spans="1:64" ht="12">
      <c r="A17" s="47"/>
      <c r="B17" s="44"/>
      <c r="C17" s="48"/>
      <c r="D17" s="49" t="s">
        <v>19134</v>
      </c>
      <c r="E17" s="49" t="s">
        <v>19062</v>
      </c>
      <c r="F17" s="49" t="s">
        <v>19056</v>
      </c>
      <c r="G17" s="49" t="s">
        <v>19050</v>
      </c>
      <c r="H17" s="49" t="s">
        <v>19049</v>
      </c>
      <c r="I17" s="49" t="s">
        <v>19046</v>
      </c>
      <c r="J17" s="49" t="s">
        <v>19043</v>
      </c>
      <c r="K17" s="49" t="s">
        <v>19045</v>
      </c>
      <c r="L17" s="49" t="s">
        <v>19041</v>
      </c>
      <c r="M17" s="49" t="s">
        <v>19032</v>
      </c>
      <c r="N17" s="49" t="s">
        <v>19030</v>
      </c>
      <c r="O17" s="49" t="s">
        <v>19026</v>
      </c>
      <c r="P17" s="49" t="s">
        <v>19022</v>
      </c>
      <c r="Q17" s="49" t="s">
        <v>19024</v>
      </c>
      <c r="R17" s="49" t="s">
        <v>19021</v>
      </c>
      <c r="S17" s="49" t="s">
        <v>19014</v>
      </c>
      <c r="T17" s="49" t="s">
        <v>19013</v>
      </c>
      <c r="U17" s="49" t="s">
        <v>19004</v>
      </c>
      <c r="V17" s="49" t="s">
        <v>19003</v>
      </c>
      <c r="W17" s="49" t="s">
        <v>19001</v>
      </c>
      <c r="X17" s="49" t="s">
        <v>18997</v>
      </c>
      <c r="Y17" s="49" t="s">
        <v>18994</v>
      </c>
      <c r="Z17" s="49" t="s">
        <v>18991</v>
      </c>
      <c r="AA17" s="49" t="s">
        <v>18992</v>
      </c>
      <c r="AB17" s="49" t="s">
        <v>18987</v>
      </c>
      <c r="AC17" s="49" t="s">
        <v>18982</v>
      </c>
      <c r="AD17" s="49" t="s">
        <v>18983</v>
      </c>
      <c r="AE17" s="49" t="s">
        <v>18981</v>
      </c>
      <c r="AF17" s="49" t="s">
        <v>18976</v>
      </c>
      <c r="AG17" s="49" t="s">
        <v>18979</v>
      </c>
      <c r="AH17" s="49" t="s">
        <v>18973</v>
      </c>
      <c r="AI17" s="49" t="s">
        <v>18970</v>
      </c>
      <c r="AJ17" s="49" t="s">
        <v>18966</v>
      </c>
      <c r="AK17" s="49" t="s">
        <v>18963</v>
      </c>
      <c r="AL17" s="49" t="s">
        <v>18961</v>
      </c>
      <c r="AM17" s="49" t="s">
        <v>18957</v>
      </c>
      <c r="AN17" s="49" t="s">
        <v>18959</v>
      </c>
      <c r="AO17" s="49" t="s">
        <v>18952</v>
      </c>
      <c r="AP17" s="49" t="s">
        <v>18954</v>
      </c>
      <c r="AQ17" s="49" t="s">
        <v>18950</v>
      </c>
      <c r="AR17" s="49" t="s">
        <v>18948</v>
      </c>
      <c r="AS17" s="49" t="s">
        <v>18947</v>
      </c>
      <c r="AT17" s="49" t="s">
        <v>18943</v>
      </c>
      <c r="AU17" s="49" t="s">
        <v>18940</v>
      </c>
      <c r="AV17" s="49" t="s">
        <v>18941</v>
      </c>
      <c r="AW17" s="49" t="s">
        <v>18937</v>
      </c>
      <c r="AX17" s="49" t="s">
        <v>18934</v>
      </c>
      <c r="AY17" s="49" t="s">
        <v>18931</v>
      </c>
      <c r="AZ17" s="49" t="s">
        <v>18925</v>
      </c>
      <c r="BA17" s="50" t="s">
        <v>18922</v>
      </c>
      <c r="BB17" s="61"/>
      <c r="BC17" s="61"/>
      <c r="BD17" s="61"/>
      <c r="BE17" s="61"/>
      <c r="BF17" s="61"/>
      <c r="BG17" s="61"/>
      <c r="BH17" s="61"/>
      <c r="BI17" s="61"/>
      <c r="BJ17" s="61"/>
      <c r="BK17" s="61"/>
      <c r="BL17" s="61"/>
    </row>
    <row r="18" spans="1:64" ht="12">
      <c r="A18" s="47">
        <v>12.2</v>
      </c>
      <c r="B18" s="44">
        <v>215</v>
      </c>
      <c r="C18" s="48" t="s">
        <v>18867</v>
      </c>
      <c r="D18" s="49">
        <v>100</v>
      </c>
      <c r="E18" s="49">
        <v>100</v>
      </c>
      <c r="F18" s="49">
        <v>100</v>
      </c>
      <c r="G18" s="49">
        <v>100</v>
      </c>
      <c r="H18" s="49">
        <v>100</v>
      </c>
      <c r="I18" s="49">
        <v>100</v>
      </c>
      <c r="J18" s="49">
        <v>100</v>
      </c>
      <c r="K18" s="49">
        <v>100</v>
      </c>
      <c r="L18" s="49">
        <v>100</v>
      </c>
      <c r="M18" s="49">
        <v>50</v>
      </c>
      <c r="N18" s="49">
        <v>100</v>
      </c>
      <c r="O18" s="49">
        <v>50</v>
      </c>
      <c r="P18" s="49">
        <v>50</v>
      </c>
      <c r="Q18" s="49">
        <v>75</v>
      </c>
      <c r="R18" s="49">
        <v>100</v>
      </c>
      <c r="S18" s="49">
        <v>100</v>
      </c>
      <c r="T18" s="49">
        <v>100</v>
      </c>
      <c r="U18" s="49">
        <v>100</v>
      </c>
      <c r="V18" s="49">
        <v>100</v>
      </c>
      <c r="W18" s="49">
        <v>100</v>
      </c>
      <c r="X18" s="49">
        <v>100</v>
      </c>
      <c r="Y18" s="49">
        <v>100</v>
      </c>
      <c r="Z18" s="49">
        <v>100</v>
      </c>
      <c r="AA18" s="49">
        <v>75</v>
      </c>
      <c r="AB18" s="49">
        <v>100</v>
      </c>
      <c r="AC18" s="49">
        <v>100</v>
      </c>
      <c r="AD18" s="49">
        <v>100</v>
      </c>
      <c r="AE18" s="49">
        <v>75</v>
      </c>
      <c r="AF18" s="49">
        <v>100</v>
      </c>
      <c r="AG18" s="49">
        <v>50</v>
      </c>
      <c r="AH18" s="49">
        <v>50</v>
      </c>
      <c r="AI18" s="49">
        <v>75</v>
      </c>
      <c r="AJ18" s="49">
        <v>100</v>
      </c>
      <c r="AK18" s="49">
        <v>100</v>
      </c>
      <c r="AL18" s="49">
        <v>100</v>
      </c>
      <c r="AM18" s="49">
        <v>100</v>
      </c>
      <c r="AN18" s="49">
        <v>100</v>
      </c>
      <c r="AO18" s="49">
        <v>100</v>
      </c>
      <c r="AP18" s="49">
        <v>100</v>
      </c>
      <c r="AQ18" s="49">
        <v>50</v>
      </c>
      <c r="AR18" s="49">
        <v>100</v>
      </c>
      <c r="AS18" s="49">
        <v>75</v>
      </c>
      <c r="AT18" s="49">
        <v>100</v>
      </c>
      <c r="AU18" s="49">
        <v>100</v>
      </c>
      <c r="AV18" s="49">
        <v>100</v>
      </c>
      <c r="AW18" s="49">
        <v>100</v>
      </c>
      <c r="AX18" s="49">
        <v>75</v>
      </c>
      <c r="AY18" s="49">
        <v>100</v>
      </c>
      <c r="AZ18" s="49">
        <v>100</v>
      </c>
      <c r="BA18" s="50">
        <v>100</v>
      </c>
      <c r="BB18" s="61"/>
      <c r="BC18" s="61"/>
      <c r="BD18" s="61"/>
      <c r="BE18" s="61"/>
      <c r="BF18" s="61"/>
      <c r="BG18" s="61"/>
      <c r="BH18" s="61"/>
      <c r="BI18" s="61"/>
      <c r="BJ18" s="61"/>
      <c r="BK18" s="61"/>
      <c r="BL18" s="61"/>
    </row>
    <row r="19" spans="1:64" ht="12">
      <c r="A19" s="47" t="s">
        <v>19444</v>
      </c>
      <c r="B19" s="44"/>
      <c r="C19" s="48" t="s">
        <v>18839</v>
      </c>
      <c r="D19" s="49" t="s">
        <v>18836</v>
      </c>
      <c r="E19" s="49" t="s">
        <v>18824</v>
      </c>
      <c r="F19" s="49" t="s">
        <v>18815</v>
      </c>
      <c r="G19" s="49" t="s">
        <v>18749</v>
      </c>
      <c r="H19" s="49" t="s">
        <v>18745</v>
      </c>
      <c r="I19" s="49" t="s">
        <v>18739</v>
      </c>
      <c r="J19" s="41" t="s">
        <v>268</v>
      </c>
      <c r="K19" s="49" t="s">
        <v>18724</v>
      </c>
      <c r="L19" s="41" t="s">
        <v>269</v>
      </c>
      <c r="M19" s="49" t="s">
        <v>18713</v>
      </c>
      <c r="N19" s="49" t="s">
        <v>18708</v>
      </c>
      <c r="O19" s="49" t="s">
        <v>18706</v>
      </c>
      <c r="P19" s="49" t="s">
        <v>18702</v>
      </c>
      <c r="Q19" s="49" t="s">
        <v>18701</v>
      </c>
      <c r="R19" s="41" t="s">
        <v>267</v>
      </c>
      <c r="S19" s="49" t="s">
        <v>18683</v>
      </c>
      <c r="T19" s="49" t="s">
        <v>18568</v>
      </c>
      <c r="U19" s="49" t="s">
        <v>18571</v>
      </c>
      <c r="V19" s="49" t="s">
        <v>18564</v>
      </c>
      <c r="W19" s="49" t="s">
        <v>18561</v>
      </c>
      <c r="X19" s="49" t="s">
        <v>18556</v>
      </c>
      <c r="Y19" s="49" t="s">
        <v>18551</v>
      </c>
      <c r="Z19" s="49" t="s">
        <v>18490</v>
      </c>
      <c r="AA19" s="49" t="s">
        <v>18479</v>
      </c>
      <c r="AB19" s="49" t="s">
        <v>18475</v>
      </c>
      <c r="AC19" s="49" t="s">
        <v>18449</v>
      </c>
      <c r="AD19" s="49" t="s">
        <v>18440</v>
      </c>
      <c r="AE19" s="49" t="s">
        <v>18437</v>
      </c>
      <c r="AF19" s="49" t="s">
        <v>18438</v>
      </c>
      <c r="AG19" s="49" t="s">
        <v>18400</v>
      </c>
      <c r="AH19" s="41" t="s">
        <v>265</v>
      </c>
      <c r="AI19" s="49" t="s">
        <v>18391</v>
      </c>
      <c r="AJ19" s="49" t="s">
        <v>18389</v>
      </c>
      <c r="AK19" s="49" t="s">
        <v>18386</v>
      </c>
      <c r="AL19" s="41" t="s">
        <v>266</v>
      </c>
      <c r="AM19" s="49" t="s">
        <v>18375</v>
      </c>
      <c r="AN19" s="49" t="s">
        <v>18374</v>
      </c>
      <c r="AO19" s="49" t="s">
        <v>18370</v>
      </c>
      <c r="AP19" s="49" t="s">
        <v>18367</v>
      </c>
      <c r="AQ19" s="41" t="s">
        <v>264</v>
      </c>
      <c r="AR19" s="49" t="s">
        <v>18363</v>
      </c>
      <c r="AS19" s="41" t="s">
        <v>263</v>
      </c>
      <c r="AT19" s="49" t="s">
        <v>18342</v>
      </c>
      <c r="AU19" s="49" t="s">
        <v>18306</v>
      </c>
      <c r="AV19" s="49" t="s">
        <v>18262</v>
      </c>
      <c r="AW19" s="41" t="s">
        <v>261</v>
      </c>
      <c r="AX19" s="49" t="s">
        <v>18251</v>
      </c>
      <c r="AY19" s="41" t="s">
        <v>262</v>
      </c>
      <c r="AZ19" s="49" t="s">
        <v>18239</v>
      </c>
      <c r="BA19" s="42" t="s">
        <v>260</v>
      </c>
      <c r="BB19" s="61"/>
      <c r="BC19" s="61"/>
      <c r="BD19" s="61"/>
      <c r="BE19" s="61"/>
      <c r="BF19" s="61"/>
      <c r="BG19" s="61"/>
      <c r="BH19" s="61"/>
      <c r="BI19" s="61"/>
      <c r="BJ19" s="61"/>
      <c r="BK19" s="61"/>
      <c r="BL19" s="61"/>
    </row>
    <row r="20" spans="1:64" ht="12">
      <c r="A20" s="47"/>
      <c r="B20" s="44"/>
      <c r="C20" s="48"/>
      <c r="D20" s="49" t="s">
        <v>18227</v>
      </c>
      <c r="E20" s="49" t="s">
        <v>18224</v>
      </c>
      <c r="F20" s="49" t="s">
        <v>18218</v>
      </c>
      <c r="G20" s="49" t="s">
        <v>18216</v>
      </c>
      <c r="H20" s="49" t="s">
        <v>18212</v>
      </c>
      <c r="I20" s="49" t="s">
        <v>18210</v>
      </c>
      <c r="J20" s="49" t="s">
        <v>18162</v>
      </c>
      <c r="K20" s="49" t="s">
        <v>18154</v>
      </c>
      <c r="L20" s="49" t="s">
        <v>18156</v>
      </c>
      <c r="M20" s="49" t="s">
        <v>18145</v>
      </c>
      <c r="N20" s="49" t="s">
        <v>18054</v>
      </c>
      <c r="O20" s="49" t="s">
        <v>18045</v>
      </c>
      <c r="P20" s="49" t="s">
        <v>18039</v>
      </c>
      <c r="Q20" s="49" t="s">
        <v>18034</v>
      </c>
      <c r="R20" s="49" t="s">
        <v>18037</v>
      </c>
      <c r="S20" s="49" t="s">
        <v>18032</v>
      </c>
      <c r="T20" s="49" t="s">
        <v>18023</v>
      </c>
      <c r="U20" s="49" t="s">
        <v>18021</v>
      </c>
      <c r="V20" s="49" t="s">
        <v>18014</v>
      </c>
      <c r="W20" s="49" t="s">
        <v>18010</v>
      </c>
      <c r="X20" s="49" t="s">
        <v>18004</v>
      </c>
      <c r="Y20" s="49" t="s">
        <v>18006</v>
      </c>
      <c r="Z20" s="49" t="s">
        <v>17966</v>
      </c>
      <c r="AA20" s="49" t="s">
        <v>17968</v>
      </c>
      <c r="AB20" s="49" t="s">
        <v>17963</v>
      </c>
      <c r="AC20" s="49" t="s">
        <v>17919</v>
      </c>
      <c r="AD20" s="49" t="s">
        <v>17912</v>
      </c>
      <c r="AE20" s="49" t="s">
        <v>17908</v>
      </c>
      <c r="AF20" s="49" t="s">
        <v>17903</v>
      </c>
      <c r="AG20" s="49" t="s">
        <v>17868</v>
      </c>
      <c r="AH20" s="49" t="s">
        <v>17825</v>
      </c>
      <c r="AI20" s="49" t="s">
        <v>17820</v>
      </c>
      <c r="AJ20" s="49" t="s">
        <v>17815</v>
      </c>
      <c r="AK20" s="49" t="s">
        <v>17753</v>
      </c>
      <c r="AL20" s="49" t="s">
        <v>17742</v>
      </c>
      <c r="AM20" s="49" t="s">
        <v>17744</v>
      </c>
      <c r="AN20" s="49" t="s">
        <v>17741</v>
      </c>
      <c r="AO20" s="49" t="s">
        <v>17734</v>
      </c>
      <c r="AP20" s="49" t="s">
        <v>17735</v>
      </c>
      <c r="AQ20" s="49" t="s">
        <v>17729</v>
      </c>
      <c r="AR20" s="49" t="s">
        <v>17732</v>
      </c>
      <c r="AS20" s="49" t="s">
        <v>17727</v>
      </c>
      <c r="AT20" s="49" t="s">
        <v>17722</v>
      </c>
      <c r="AU20" s="49" t="s">
        <v>17724</v>
      </c>
      <c r="AV20" s="49" t="s">
        <v>17675</v>
      </c>
      <c r="AW20" s="49" t="s">
        <v>17672</v>
      </c>
      <c r="AX20" s="49" t="s">
        <v>17670</v>
      </c>
      <c r="AY20" s="49" t="s">
        <v>17668</v>
      </c>
      <c r="AZ20" s="49" t="s">
        <v>17662</v>
      </c>
      <c r="BA20" s="50" t="s">
        <v>17661</v>
      </c>
      <c r="BB20" s="61"/>
      <c r="BC20" s="61"/>
      <c r="BD20" s="61"/>
      <c r="BE20" s="61"/>
      <c r="BF20" s="61"/>
      <c r="BG20" s="61"/>
      <c r="BH20" s="61"/>
      <c r="BI20" s="61"/>
      <c r="BJ20" s="61"/>
      <c r="BK20" s="61"/>
      <c r="BL20" s="61"/>
    </row>
    <row r="21" spans="1:64" ht="12">
      <c r="A21" s="47">
        <v>12.2</v>
      </c>
      <c r="B21" s="44">
        <v>216</v>
      </c>
      <c r="C21" s="48" t="s">
        <v>17654</v>
      </c>
      <c r="D21" s="49">
        <v>100</v>
      </c>
      <c r="E21" s="49">
        <v>75</v>
      </c>
      <c r="F21" s="49">
        <v>50</v>
      </c>
      <c r="G21" s="49">
        <v>75</v>
      </c>
      <c r="H21" s="49">
        <v>100</v>
      </c>
      <c r="I21" s="49">
        <v>50</v>
      </c>
      <c r="J21" s="49">
        <v>50</v>
      </c>
      <c r="K21" s="49">
        <v>25</v>
      </c>
      <c r="L21" s="49">
        <v>100</v>
      </c>
      <c r="M21" s="49">
        <v>0</v>
      </c>
      <c r="N21" s="49">
        <v>100</v>
      </c>
      <c r="O21" s="49">
        <v>50</v>
      </c>
      <c r="P21" s="49">
        <v>50</v>
      </c>
      <c r="Q21" s="49">
        <v>75</v>
      </c>
      <c r="R21" s="49">
        <v>100</v>
      </c>
      <c r="S21" s="49">
        <v>50</v>
      </c>
      <c r="T21" s="49">
        <v>50</v>
      </c>
      <c r="U21" s="49">
        <v>75</v>
      </c>
      <c r="V21" s="49">
        <v>50</v>
      </c>
      <c r="W21" s="49">
        <v>75</v>
      </c>
      <c r="X21" s="49">
        <v>75</v>
      </c>
      <c r="Y21" s="49">
        <v>100</v>
      </c>
      <c r="Z21" s="49">
        <v>25</v>
      </c>
      <c r="AA21" s="49">
        <v>50</v>
      </c>
      <c r="AB21" s="49">
        <v>100</v>
      </c>
      <c r="AC21" s="49">
        <v>50</v>
      </c>
      <c r="AD21" s="49">
        <v>100</v>
      </c>
      <c r="AE21" s="49">
        <v>25</v>
      </c>
      <c r="AF21" s="49">
        <v>100</v>
      </c>
      <c r="AG21" s="49">
        <v>50</v>
      </c>
      <c r="AH21" s="49">
        <v>0</v>
      </c>
      <c r="AI21" s="49">
        <v>25</v>
      </c>
      <c r="AJ21" s="49">
        <v>75</v>
      </c>
      <c r="AK21" s="49">
        <v>100</v>
      </c>
      <c r="AL21" s="49">
        <v>50</v>
      </c>
      <c r="AM21" s="49">
        <v>75</v>
      </c>
      <c r="AN21" s="49">
        <v>50</v>
      </c>
      <c r="AO21" s="49">
        <v>100</v>
      </c>
      <c r="AP21" s="49">
        <v>100</v>
      </c>
      <c r="AQ21" s="49">
        <v>25</v>
      </c>
      <c r="AR21" s="49">
        <v>100</v>
      </c>
      <c r="AS21" s="49">
        <v>50</v>
      </c>
      <c r="AT21" s="49">
        <v>100</v>
      </c>
      <c r="AU21" s="49">
        <v>100</v>
      </c>
      <c r="AV21" s="49">
        <v>50</v>
      </c>
      <c r="AW21" s="49">
        <v>50</v>
      </c>
      <c r="AX21" s="49">
        <v>75</v>
      </c>
      <c r="AY21" s="49">
        <v>50</v>
      </c>
      <c r="AZ21" s="49">
        <v>75</v>
      </c>
      <c r="BA21" s="50">
        <v>75</v>
      </c>
      <c r="BB21" s="61"/>
      <c r="BC21" s="61"/>
      <c r="BD21" s="61"/>
      <c r="BE21" s="61"/>
      <c r="BF21" s="61"/>
      <c r="BG21" s="61"/>
      <c r="BH21" s="61"/>
      <c r="BI21" s="61"/>
      <c r="BJ21" s="61"/>
      <c r="BK21" s="61"/>
      <c r="BL21" s="61"/>
    </row>
    <row r="22" spans="1:64" ht="12">
      <c r="A22" s="47" t="s">
        <v>19444</v>
      </c>
      <c r="B22" s="44"/>
      <c r="C22" s="48" t="s">
        <v>17650</v>
      </c>
      <c r="D22" s="49" t="s">
        <v>17635</v>
      </c>
      <c r="E22" s="41" t="s">
        <v>259</v>
      </c>
      <c r="F22" s="49" t="s">
        <v>17626</v>
      </c>
      <c r="G22" s="49" t="s">
        <v>17619</v>
      </c>
      <c r="H22" s="49" t="s">
        <v>17615</v>
      </c>
      <c r="I22" s="49" t="s">
        <v>17614</v>
      </c>
      <c r="J22" s="49" t="s">
        <v>17611</v>
      </c>
      <c r="K22" s="49" t="s">
        <v>17609</v>
      </c>
      <c r="L22" s="41" t="s">
        <v>258</v>
      </c>
      <c r="M22" s="41" t="s">
        <v>257</v>
      </c>
      <c r="N22" s="49" t="s">
        <v>17600</v>
      </c>
      <c r="O22" s="49" t="s">
        <v>17594</v>
      </c>
      <c r="P22" s="41" t="s">
        <v>256</v>
      </c>
      <c r="Q22" s="49" t="s">
        <v>17389</v>
      </c>
      <c r="R22" s="41" t="s">
        <v>255</v>
      </c>
      <c r="S22" s="49" t="s">
        <v>17377</v>
      </c>
      <c r="T22" s="49" t="s">
        <v>17317</v>
      </c>
      <c r="U22" s="49" t="s">
        <v>17313</v>
      </c>
      <c r="V22" s="49" t="s">
        <v>17311</v>
      </c>
      <c r="W22" s="41" t="s">
        <v>254</v>
      </c>
      <c r="X22" s="49" t="s">
        <v>17306</v>
      </c>
      <c r="Y22" s="49" t="s">
        <v>17302</v>
      </c>
      <c r="Z22" s="41" t="s">
        <v>252</v>
      </c>
      <c r="AA22" s="41" t="s">
        <v>253</v>
      </c>
      <c r="AB22" s="49" t="s">
        <v>17293</v>
      </c>
      <c r="AC22" s="49" t="s">
        <v>17287</v>
      </c>
      <c r="AD22" s="49" t="s">
        <v>17284</v>
      </c>
      <c r="AE22" s="49" t="s">
        <v>17278</v>
      </c>
      <c r="AF22" s="49" t="s">
        <v>17273</v>
      </c>
      <c r="AG22" s="41" t="s">
        <v>251</v>
      </c>
      <c r="AH22" s="41" t="s">
        <v>250</v>
      </c>
      <c r="AI22" s="49" t="s">
        <v>17256</v>
      </c>
      <c r="AJ22" s="41" t="s">
        <v>249</v>
      </c>
      <c r="AK22" s="49" t="s">
        <v>17247</v>
      </c>
      <c r="AL22" s="49" t="s">
        <v>17242</v>
      </c>
      <c r="AM22" s="49" t="s">
        <v>17239</v>
      </c>
      <c r="AN22" s="41" t="s">
        <v>248</v>
      </c>
      <c r="AO22" s="41" t="s">
        <v>246</v>
      </c>
      <c r="AP22" s="49" t="s">
        <v>17219</v>
      </c>
      <c r="AQ22" s="49" t="s">
        <v>17208</v>
      </c>
      <c r="AR22" s="49" t="s">
        <v>17206</v>
      </c>
      <c r="AS22" s="49" t="s">
        <v>16791</v>
      </c>
      <c r="AT22" s="49" t="s">
        <v>16785</v>
      </c>
      <c r="AU22" s="41" t="s">
        <v>247</v>
      </c>
      <c r="AV22" s="41" t="s">
        <v>245</v>
      </c>
      <c r="AW22" s="41" t="s">
        <v>244</v>
      </c>
      <c r="AX22" s="41" t="s">
        <v>243</v>
      </c>
      <c r="AY22" s="49" t="s">
        <v>16716</v>
      </c>
      <c r="AZ22" s="49" t="s">
        <v>16709</v>
      </c>
      <c r="BA22" s="50" t="s">
        <v>16705</v>
      </c>
      <c r="BB22" s="61"/>
      <c r="BC22" s="61"/>
      <c r="BD22" s="61"/>
      <c r="BE22" s="61"/>
      <c r="BF22" s="61"/>
      <c r="BG22" s="61"/>
      <c r="BH22" s="61"/>
      <c r="BI22" s="61"/>
      <c r="BJ22" s="61"/>
      <c r="BK22" s="61"/>
      <c r="BL22" s="61"/>
    </row>
    <row r="23" spans="1:64" ht="12">
      <c r="A23" s="47"/>
      <c r="B23" s="44"/>
      <c r="C23" s="48"/>
      <c r="D23" s="49" t="s">
        <v>16698</v>
      </c>
      <c r="E23" s="49" t="s">
        <v>16585</v>
      </c>
      <c r="F23" s="49" t="s">
        <v>16580</v>
      </c>
      <c r="G23" s="49" t="s">
        <v>16576</v>
      </c>
      <c r="H23" s="49" t="s">
        <v>16556</v>
      </c>
      <c r="I23" s="49" t="s">
        <v>16553</v>
      </c>
      <c r="J23" s="49" t="s">
        <v>16548</v>
      </c>
      <c r="K23" s="49" t="s">
        <v>16545</v>
      </c>
      <c r="L23" s="49" t="s">
        <v>19041</v>
      </c>
      <c r="M23" s="49" t="s">
        <v>16539</v>
      </c>
      <c r="N23" s="49" t="s">
        <v>16537</v>
      </c>
      <c r="O23" s="49" t="s">
        <v>16535</v>
      </c>
      <c r="P23" s="49" t="s">
        <v>16529</v>
      </c>
      <c r="Q23" s="49" t="s">
        <v>16523</v>
      </c>
      <c r="R23" s="49" t="s">
        <v>16517</v>
      </c>
      <c r="S23" s="49" t="s">
        <v>16513</v>
      </c>
      <c r="T23" s="49" t="s">
        <v>16509</v>
      </c>
      <c r="U23" s="49" t="s">
        <v>16507</v>
      </c>
      <c r="V23" s="49" t="s">
        <v>16508</v>
      </c>
      <c r="W23" s="49" t="s">
        <v>16505</v>
      </c>
      <c r="X23" s="49" t="s">
        <v>16500</v>
      </c>
      <c r="Y23" s="49" t="s">
        <v>16494</v>
      </c>
      <c r="Z23" s="49" t="s">
        <v>16496</v>
      </c>
      <c r="AA23" s="49" t="s">
        <v>16490</v>
      </c>
      <c r="AB23" s="49" t="s">
        <v>16489</v>
      </c>
      <c r="AC23" s="49" t="s">
        <v>16486</v>
      </c>
      <c r="AD23" s="49" t="s">
        <v>16483</v>
      </c>
      <c r="AE23" s="49" t="s">
        <v>16478</v>
      </c>
      <c r="AF23" s="49" t="s">
        <v>16481</v>
      </c>
      <c r="AG23" s="49" t="s">
        <v>16476</v>
      </c>
      <c r="AH23" s="49" t="s">
        <v>16471</v>
      </c>
      <c r="AI23" s="49" t="s">
        <v>16473</v>
      </c>
      <c r="AJ23" s="49" t="s">
        <v>16469</v>
      </c>
      <c r="AK23" s="49" t="s">
        <v>17753</v>
      </c>
      <c r="AL23" s="49" t="s">
        <v>16467</v>
      </c>
      <c r="AM23" s="49" t="s">
        <v>16384</v>
      </c>
      <c r="AN23" s="49" t="s">
        <v>16364</v>
      </c>
      <c r="AO23" s="49" t="s">
        <v>16360</v>
      </c>
      <c r="AP23" s="49" t="s">
        <v>17735</v>
      </c>
      <c r="AQ23" s="49" t="s">
        <v>16347</v>
      </c>
      <c r="AR23" s="49" t="s">
        <v>16344</v>
      </c>
      <c r="AS23" s="49" t="s">
        <v>16341</v>
      </c>
      <c r="AT23" s="49" t="s">
        <v>16329</v>
      </c>
      <c r="AU23" s="49" t="s">
        <v>16310</v>
      </c>
      <c r="AV23" s="49" t="s">
        <v>19684</v>
      </c>
      <c r="AW23" s="49" t="s">
        <v>16301</v>
      </c>
      <c r="AX23" s="49" t="s">
        <v>16297</v>
      </c>
      <c r="AY23" s="49" t="s">
        <v>16291</v>
      </c>
      <c r="AZ23" s="49" t="s">
        <v>16289</v>
      </c>
      <c r="BA23" s="50" t="s">
        <v>16285</v>
      </c>
      <c r="BB23" s="61"/>
      <c r="BC23" s="61"/>
      <c r="BD23" s="61"/>
      <c r="BE23" s="61"/>
      <c r="BF23" s="61"/>
      <c r="BG23" s="61"/>
      <c r="BH23" s="61"/>
      <c r="BI23" s="61"/>
      <c r="BJ23" s="61"/>
      <c r="BK23" s="61"/>
      <c r="BL23" s="61"/>
    </row>
    <row r="24" spans="1:64" ht="12">
      <c r="A24" s="47">
        <v>12.2</v>
      </c>
      <c r="B24" s="44">
        <v>217</v>
      </c>
      <c r="C24" s="48" t="s">
        <v>16283</v>
      </c>
      <c r="D24" s="49">
        <v>50</v>
      </c>
      <c r="E24" s="49">
        <v>100</v>
      </c>
      <c r="F24" s="49">
        <v>0</v>
      </c>
      <c r="G24" s="49">
        <v>75</v>
      </c>
      <c r="H24" s="49">
        <v>100</v>
      </c>
      <c r="I24" s="49">
        <v>75</v>
      </c>
      <c r="J24" s="49">
        <v>50</v>
      </c>
      <c r="K24" s="49">
        <v>25</v>
      </c>
      <c r="L24" s="49">
        <v>25</v>
      </c>
      <c r="M24" s="49">
        <v>25</v>
      </c>
      <c r="N24" s="49">
        <v>100</v>
      </c>
      <c r="O24" s="49">
        <v>50</v>
      </c>
      <c r="P24" s="49">
        <v>25</v>
      </c>
      <c r="Q24" s="49">
        <v>50</v>
      </c>
      <c r="R24" s="49">
        <v>100</v>
      </c>
      <c r="S24" s="49">
        <v>50</v>
      </c>
      <c r="T24" s="49">
        <v>50</v>
      </c>
      <c r="U24" s="49">
        <v>50</v>
      </c>
      <c r="V24" s="49">
        <v>50</v>
      </c>
      <c r="W24" s="49">
        <v>75</v>
      </c>
      <c r="X24" s="49">
        <v>75</v>
      </c>
      <c r="Y24" s="49">
        <v>25</v>
      </c>
      <c r="Z24" s="49">
        <v>50</v>
      </c>
      <c r="AA24" s="49">
        <v>75</v>
      </c>
      <c r="AB24" s="49">
        <v>100</v>
      </c>
      <c r="AC24" s="49">
        <v>50</v>
      </c>
      <c r="AD24" s="49">
        <v>100</v>
      </c>
      <c r="AE24" s="49">
        <v>50</v>
      </c>
      <c r="AF24" s="49">
        <v>25</v>
      </c>
      <c r="AG24" s="49">
        <v>50</v>
      </c>
      <c r="AH24" s="49">
        <v>25</v>
      </c>
      <c r="AI24" s="49">
        <v>25</v>
      </c>
      <c r="AJ24" s="49">
        <v>50</v>
      </c>
      <c r="AK24" s="49">
        <v>100</v>
      </c>
      <c r="AL24" s="49">
        <v>100</v>
      </c>
      <c r="AM24" s="49">
        <v>50</v>
      </c>
      <c r="AN24" s="49">
        <v>50</v>
      </c>
      <c r="AO24" s="49">
        <v>25</v>
      </c>
      <c r="AP24" s="49">
        <v>100</v>
      </c>
      <c r="AQ24" s="49">
        <v>50</v>
      </c>
      <c r="AR24" s="49">
        <v>75</v>
      </c>
      <c r="AS24" s="49">
        <v>25</v>
      </c>
      <c r="AT24" s="49">
        <v>75</v>
      </c>
      <c r="AU24" s="49">
        <v>50</v>
      </c>
      <c r="AV24" s="49">
        <v>25</v>
      </c>
      <c r="AW24" s="49">
        <v>50</v>
      </c>
      <c r="AX24" s="49">
        <v>50</v>
      </c>
      <c r="AY24" s="49">
        <v>100</v>
      </c>
      <c r="AZ24" s="49">
        <v>50</v>
      </c>
      <c r="BA24" s="50">
        <v>50</v>
      </c>
      <c r="BB24" s="61"/>
      <c r="BC24" s="61"/>
      <c r="BD24" s="61"/>
      <c r="BE24" s="61"/>
      <c r="BF24" s="61"/>
      <c r="BG24" s="61"/>
      <c r="BH24" s="61"/>
      <c r="BI24" s="61"/>
      <c r="BJ24" s="61"/>
      <c r="BK24" s="61"/>
      <c r="BL24" s="61"/>
    </row>
    <row r="25" spans="1:64" ht="12">
      <c r="A25" s="47" t="s">
        <v>19444</v>
      </c>
      <c r="B25" s="44"/>
      <c r="C25" s="48" t="s">
        <v>16259</v>
      </c>
      <c r="D25" s="49" t="s">
        <v>16246</v>
      </c>
      <c r="E25" s="41" t="s">
        <v>242</v>
      </c>
      <c r="F25" s="49" t="s">
        <v>16243</v>
      </c>
      <c r="G25" s="49" t="s">
        <v>16242</v>
      </c>
      <c r="H25" s="49" t="s">
        <v>16238</v>
      </c>
      <c r="I25" s="49" t="s">
        <v>16234</v>
      </c>
      <c r="J25" s="41" t="s">
        <v>241</v>
      </c>
      <c r="K25" s="41" t="s">
        <v>240</v>
      </c>
      <c r="L25" s="49" t="s">
        <v>16220</v>
      </c>
      <c r="M25" s="49" t="s">
        <v>16215</v>
      </c>
      <c r="N25" s="49" t="s">
        <v>16211</v>
      </c>
      <c r="O25" s="49" t="s">
        <v>16210</v>
      </c>
      <c r="P25" s="41" t="s">
        <v>239</v>
      </c>
      <c r="Q25" s="41" t="s">
        <v>238</v>
      </c>
      <c r="R25" s="41" t="s">
        <v>237</v>
      </c>
      <c r="S25" s="49" t="s">
        <v>16111</v>
      </c>
      <c r="T25" s="41" t="s">
        <v>236</v>
      </c>
      <c r="U25" s="49" t="s">
        <v>16099</v>
      </c>
      <c r="V25" s="49" t="s">
        <v>16066</v>
      </c>
      <c r="W25" s="41" t="s">
        <v>235</v>
      </c>
      <c r="X25" s="49" t="s">
        <v>16045</v>
      </c>
      <c r="Y25" s="49" t="s">
        <v>16042</v>
      </c>
      <c r="Z25" s="49" t="s">
        <v>16029</v>
      </c>
      <c r="AA25" s="49" t="s">
        <v>16025</v>
      </c>
      <c r="AB25" s="49" t="s">
        <v>16018</v>
      </c>
      <c r="AC25" s="49" t="s">
        <v>15964</v>
      </c>
      <c r="AD25" s="49" t="s">
        <v>15955</v>
      </c>
      <c r="AE25" s="49" t="s">
        <v>15944</v>
      </c>
      <c r="AF25" s="49" t="s">
        <v>15940</v>
      </c>
      <c r="AG25" s="41" t="s">
        <v>233</v>
      </c>
      <c r="AH25" s="49" t="s">
        <v>15928</v>
      </c>
      <c r="AI25" s="49" t="s">
        <v>15924</v>
      </c>
      <c r="AJ25" s="49" t="s">
        <v>15919</v>
      </c>
      <c r="AK25" s="49" t="s">
        <v>15918</v>
      </c>
      <c r="AL25" s="49" t="s">
        <v>15915</v>
      </c>
      <c r="AM25" s="49" t="s">
        <v>15912</v>
      </c>
      <c r="AN25" s="49" t="s">
        <v>15906</v>
      </c>
      <c r="AO25" s="49" t="s">
        <v>15901</v>
      </c>
      <c r="AP25" s="41" t="s">
        <v>234</v>
      </c>
      <c r="AQ25" s="49" t="s">
        <v>15800</v>
      </c>
      <c r="AR25" s="49" t="s">
        <v>15734</v>
      </c>
      <c r="AS25" s="41" t="s">
        <v>232</v>
      </c>
      <c r="AT25" s="49" t="s">
        <v>15553</v>
      </c>
      <c r="AU25" s="49" t="s">
        <v>15546</v>
      </c>
      <c r="AV25" s="41" t="s">
        <v>231</v>
      </c>
      <c r="AW25" s="41" t="s">
        <v>230</v>
      </c>
      <c r="AX25" s="49" t="s">
        <v>15536</v>
      </c>
      <c r="AY25" s="49" t="s">
        <v>15531</v>
      </c>
      <c r="AZ25" s="41" t="s">
        <v>229</v>
      </c>
      <c r="BA25" s="50" t="s">
        <v>15514</v>
      </c>
      <c r="BB25" s="61"/>
      <c r="BC25" s="61"/>
      <c r="BD25" s="61"/>
      <c r="BE25" s="61"/>
      <c r="BF25" s="61"/>
      <c r="BG25" s="61"/>
      <c r="BH25" s="61"/>
      <c r="BI25" s="61"/>
      <c r="BJ25" s="61"/>
      <c r="BK25" s="61"/>
      <c r="BL25" s="61"/>
    </row>
    <row r="26" spans="1:64" ht="12">
      <c r="A26" s="47"/>
      <c r="B26" s="44"/>
      <c r="C26" s="48"/>
      <c r="D26" s="49" t="s">
        <v>15509</v>
      </c>
      <c r="E26" s="49" t="s">
        <v>15504</v>
      </c>
      <c r="F26" s="49" t="s">
        <v>15462</v>
      </c>
      <c r="G26" s="49" t="s">
        <v>15454</v>
      </c>
      <c r="H26" s="49" t="s">
        <v>15451</v>
      </c>
      <c r="I26" s="49" t="s">
        <v>15447</v>
      </c>
      <c r="J26" s="49" t="s">
        <v>15441</v>
      </c>
      <c r="K26" s="49" t="s">
        <v>15438</v>
      </c>
      <c r="L26" s="49" t="s">
        <v>15435</v>
      </c>
      <c r="M26" s="49" t="s">
        <v>15437</v>
      </c>
      <c r="N26" s="49" t="s">
        <v>15428</v>
      </c>
      <c r="O26" s="49" t="s">
        <v>15366</v>
      </c>
      <c r="P26" s="49" t="s">
        <v>15339</v>
      </c>
      <c r="Q26" s="49" t="s">
        <v>15334</v>
      </c>
      <c r="R26" s="49" t="s">
        <v>15327</v>
      </c>
      <c r="S26" s="49" t="s">
        <v>15326</v>
      </c>
      <c r="T26" s="49" t="s">
        <v>15309</v>
      </c>
      <c r="U26" s="49" t="s">
        <v>15300</v>
      </c>
      <c r="V26" s="49" t="s">
        <v>15230</v>
      </c>
      <c r="W26" s="49" t="s">
        <v>15225</v>
      </c>
      <c r="X26" s="49" t="s">
        <v>15224</v>
      </c>
      <c r="Y26" s="49" t="s">
        <v>15220</v>
      </c>
      <c r="Z26" s="49" t="s">
        <v>15215</v>
      </c>
      <c r="AA26" s="49" t="s">
        <v>15213</v>
      </c>
      <c r="AB26" s="49" t="s">
        <v>15201</v>
      </c>
      <c r="AC26" s="49" t="s">
        <v>15199</v>
      </c>
      <c r="AD26" s="49" t="s">
        <v>15195</v>
      </c>
      <c r="AE26" s="49" t="s">
        <v>15197</v>
      </c>
      <c r="AF26" s="49" t="s">
        <v>15099</v>
      </c>
      <c r="AG26" s="49" t="s">
        <v>15081</v>
      </c>
      <c r="AH26" s="49" t="s">
        <v>15084</v>
      </c>
      <c r="AI26" s="49" t="s">
        <v>15078</v>
      </c>
      <c r="AJ26" s="49" t="s">
        <v>15070</v>
      </c>
      <c r="AK26" s="49" t="s">
        <v>14913</v>
      </c>
      <c r="AL26" s="49" t="s">
        <v>14911</v>
      </c>
      <c r="AM26" s="49" t="s">
        <v>14907</v>
      </c>
      <c r="AN26" s="49" t="s">
        <v>14902</v>
      </c>
      <c r="AO26" s="49" t="s">
        <v>14884</v>
      </c>
      <c r="AP26" s="49" t="s">
        <v>14880</v>
      </c>
      <c r="AQ26" s="49" t="s">
        <v>14882</v>
      </c>
      <c r="AR26" s="49" t="s">
        <v>14874</v>
      </c>
      <c r="AS26" s="49" t="s">
        <v>14871</v>
      </c>
      <c r="AT26" s="49" t="s">
        <v>14873</v>
      </c>
      <c r="AU26" s="49" t="s">
        <v>14866</v>
      </c>
      <c r="AV26" s="49" t="s">
        <v>14863</v>
      </c>
      <c r="AW26" s="49" t="s">
        <v>14856</v>
      </c>
      <c r="AX26" s="49" t="s">
        <v>14852</v>
      </c>
      <c r="AY26" s="49" t="s">
        <v>14840</v>
      </c>
      <c r="AZ26" s="49" t="s">
        <v>14755</v>
      </c>
      <c r="BA26" s="50" t="s">
        <v>14748</v>
      </c>
      <c r="BB26" s="61"/>
      <c r="BC26" s="61"/>
      <c r="BD26" s="61"/>
      <c r="BE26" s="61"/>
      <c r="BF26" s="61"/>
      <c r="BG26" s="61"/>
      <c r="BH26" s="61"/>
      <c r="BI26" s="61"/>
      <c r="BJ26" s="61"/>
      <c r="BK26" s="61"/>
      <c r="BL26" s="61"/>
    </row>
    <row r="27" spans="1:64" ht="12">
      <c r="A27" s="47">
        <v>12.3</v>
      </c>
      <c r="B27" s="44">
        <v>218</v>
      </c>
      <c r="C27" s="48" t="s">
        <v>14747</v>
      </c>
      <c r="D27" s="49" t="s">
        <v>24156</v>
      </c>
      <c r="E27" s="49" t="s">
        <v>24156</v>
      </c>
      <c r="F27" s="49" t="s">
        <v>24156</v>
      </c>
      <c r="G27" s="49" t="s">
        <v>24095</v>
      </c>
      <c r="H27" s="49" t="s">
        <v>24095</v>
      </c>
      <c r="I27" s="49" t="s">
        <v>24013</v>
      </c>
      <c r="J27" s="49" t="s">
        <v>24156</v>
      </c>
      <c r="K27" s="49" t="s">
        <v>24095</v>
      </c>
      <c r="L27" s="49" t="s">
        <v>24156</v>
      </c>
      <c r="M27" s="49" t="s">
        <v>24158</v>
      </c>
      <c r="N27" s="49" t="s">
        <v>24156</v>
      </c>
      <c r="O27" s="49" t="s">
        <v>24158</v>
      </c>
      <c r="P27" s="49" t="s">
        <v>24156</v>
      </c>
      <c r="Q27" s="49" t="s">
        <v>24158</v>
      </c>
      <c r="R27" s="49" t="s">
        <v>24095</v>
      </c>
      <c r="S27" s="49" t="s">
        <v>24156</v>
      </c>
      <c r="T27" s="49" t="s">
        <v>24158</v>
      </c>
      <c r="U27" s="49" t="s">
        <v>24095</v>
      </c>
      <c r="V27" s="49" t="s">
        <v>24158</v>
      </c>
      <c r="W27" s="49" t="s">
        <v>24095</v>
      </c>
      <c r="X27" s="49" t="s">
        <v>24095</v>
      </c>
      <c r="Y27" s="49" t="s">
        <v>24158</v>
      </c>
      <c r="Z27" s="49" t="s">
        <v>24095</v>
      </c>
      <c r="AA27" s="49" t="s">
        <v>24156</v>
      </c>
      <c r="AB27" s="49" t="s">
        <v>24095</v>
      </c>
      <c r="AC27" s="49" t="s">
        <v>24095</v>
      </c>
      <c r="AD27" s="49" t="s">
        <v>24095</v>
      </c>
      <c r="AE27" s="49" t="s">
        <v>24158</v>
      </c>
      <c r="AF27" s="49" t="s">
        <v>24156</v>
      </c>
      <c r="AG27" s="49" t="s">
        <v>24156</v>
      </c>
      <c r="AH27" s="49" t="s">
        <v>24158</v>
      </c>
      <c r="AI27" s="49" t="s">
        <v>24156</v>
      </c>
      <c r="AJ27" s="49" t="s">
        <v>24156</v>
      </c>
      <c r="AK27" s="49" t="s">
        <v>24158</v>
      </c>
      <c r="AL27" s="49" t="s">
        <v>24095</v>
      </c>
      <c r="AM27" s="49" t="s">
        <v>24095</v>
      </c>
      <c r="AN27" s="49" t="s">
        <v>24095</v>
      </c>
      <c r="AO27" s="49" t="s">
        <v>24095</v>
      </c>
      <c r="AP27" s="49" t="s">
        <v>24156</v>
      </c>
      <c r="AQ27" s="49" t="s">
        <v>24095</v>
      </c>
      <c r="AR27" s="49" t="s">
        <v>24095</v>
      </c>
      <c r="AS27" s="49" t="s">
        <v>24095</v>
      </c>
      <c r="AT27" s="49" t="s">
        <v>24156</v>
      </c>
      <c r="AU27" s="49" t="s">
        <v>24158</v>
      </c>
      <c r="AV27" s="49" t="s">
        <v>24158</v>
      </c>
      <c r="AW27" s="49" t="s">
        <v>24095</v>
      </c>
      <c r="AX27" s="49" t="s">
        <v>24156</v>
      </c>
      <c r="AY27" s="49" t="s">
        <v>24095</v>
      </c>
      <c r="AZ27" s="49" t="s">
        <v>24156</v>
      </c>
      <c r="BA27" s="50" t="s">
        <v>24013</v>
      </c>
      <c r="BB27" s="61"/>
      <c r="BC27" s="61"/>
      <c r="BD27" s="61"/>
      <c r="BE27" s="61"/>
      <c r="BF27" s="61"/>
      <c r="BG27" s="61"/>
      <c r="BH27" s="61"/>
      <c r="BI27" s="61"/>
      <c r="BJ27" s="61"/>
      <c r="BK27" s="61"/>
      <c r="BL27" s="61"/>
    </row>
    <row r="28" spans="1:64" ht="12">
      <c r="A28" s="47" t="s">
        <v>14280</v>
      </c>
      <c r="B28" s="44"/>
      <c r="C28" s="48" t="s">
        <v>14273</v>
      </c>
      <c r="D28" s="49" t="s">
        <v>14263</v>
      </c>
      <c r="E28" s="49" t="s">
        <v>14233</v>
      </c>
      <c r="F28" s="49" t="s">
        <v>14232</v>
      </c>
      <c r="G28" s="41" t="s">
        <v>228</v>
      </c>
      <c r="H28" s="49" t="s">
        <v>14221</v>
      </c>
      <c r="I28" s="49" t="s">
        <v>14218</v>
      </c>
      <c r="J28" s="49" t="s">
        <v>14215</v>
      </c>
      <c r="K28" s="41" t="s">
        <v>227</v>
      </c>
      <c r="L28" s="41" t="s">
        <v>226</v>
      </c>
      <c r="M28" s="49" t="s">
        <v>14208</v>
      </c>
      <c r="N28" s="49" t="s">
        <v>14200</v>
      </c>
      <c r="O28" s="49" t="s">
        <v>14201</v>
      </c>
      <c r="P28" s="49" t="s">
        <v>14196</v>
      </c>
      <c r="Q28" s="49" t="s">
        <v>14195</v>
      </c>
      <c r="R28" s="49" t="s">
        <v>14191</v>
      </c>
      <c r="S28" s="49" t="s">
        <v>14188</v>
      </c>
      <c r="T28" s="41" t="s">
        <v>225</v>
      </c>
      <c r="U28" s="49" t="s">
        <v>14186</v>
      </c>
      <c r="V28" s="49" t="s">
        <v>14181</v>
      </c>
      <c r="W28" s="49" t="s">
        <v>14177</v>
      </c>
      <c r="X28" s="49" t="s">
        <v>14175</v>
      </c>
      <c r="Y28" s="49" t="s">
        <v>23324</v>
      </c>
      <c r="Z28" s="49" t="s">
        <v>14172</v>
      </c>
      <c r="AA28" s="49" t="s">
        <v>14170</v>
      </c>
      <c r="AB28" s="49" t="s">
        <v>14168</v>
      </c>
      <c r="AC28" s="49" t="s">
        <v>14164</v>
      </c>
      <c r="AD28" s="49" t="s">
        <v>14165</v>
      </c>
      <c r="AE28" s="49" t="s">
        <v>14162</v>
      </c>
      <c r="AF28" s="49" t="s">
        <v>14159</v>
      </c>
      <c r="AG28" s="49" t="s">
        <v>14156</v>
      </c>
      <c r="AH28" s="49" t="s">
        <v>14157</v>
      </c>
      <c r="AI28" s="49" t="s">
        <v>14154</v>
      </c>
      <c r="AJ28" s="41" t="s">
        <v>223</v>
      </c>
      <c r="AK28" s="49" t="s">
        <v>14144</v>
      </c>
      <c r="AL28" s="49" t="s">
        <v>14142</v>
      </c>
      <c r="AM28" s="49" t="s">
        <v>14140</v>
      </c>
      <c r="AN28" s="41" t="s">
        <v>224</v>
      </c>
      <c r="AO28" s="41" t="s">
        <v>221</v>
      </c>
      <c r="AP28" s="49" t="s">
        <v>14129</v>
      </c>
      <c r="AQ28" s="41" t="s">
        <v>222</v>
      </c>
      <c r="AR28" s="49" t="s">
        <v>14093</v>
      </c>
      <c r="AS28" s="49" t="s">
        <v>14089</v>
      </c>
      <c r="AT28" s="41" t="s">
        <v>220</v>
      </c>
      <c r="AU28" s="49" t="s">
        <v>14048</v>
      </c>
      <c r="AV28" s="49" t="s">
        <v>14042</v>
      </c>
      <c r="AW28" s="41" t="s">
        <v>219</v>
      </c>
      <c r="AX28" s="49" t="s">
        <v>14035</v>
      </c>
      <c r="AY28" s="49" t="s">
        <v>14010</v>
      </c>
      <c r="AZ28" s="49" t="s">
        <v>13999</v>
      </c>
      <c r="BA28" s="50" t="s">
        <v>13995</v>
      </c>
      <c r="BB28" s="61"/>
      <c r="BC28" s="61"/>
      <c r="BD28" s="61"/>
      <c r="BE28" s="61"/>
      <c r="BF28" s="61"/>
      <c r="BG28" s="61"/>
      <c r="BH28" s="61"/>
      <c r="BI28" s="61"/>
      <c r="BJ28" s="61"/>
      <c r="BK28" s="61"/>
      <c r="BL28" s="61"/>
    </row>
    <row r="29" spans="1:64" ht="12">
      <c r="A29" s="47"/>
      <c r="B29" s="44"/>
      <c r="C29" s="48"/>
      <c r="D29" s="49" t="s">
        <v>13990</v>
      </c>
      <c r="E29" s="49" t="s">
        <v>13984</v>
      </c>
      <c r="F29" s="49" t="s">
        <v>13982</v>
      </c>
      <c r="G29" s="49" t="s">
        <v>13934</v>
      </c>
      <c r="H29" s="49" t="s">
        <v>13930</v>
      </c>
      <c r="I29" s="49" t="s">
        <v>13924</v>
      </c>
      <c r="J29" s="49" t="s">
        <v>13926</v>
      </c>
      <c r="K29" s="49" t="s">
        <v>13920</v>
      </c>
      <c r="L29" s="49" t="s">
        <v>13921</v>
      </c>
      <c r="M29" s="49" t="s">
        <v>13919</v>
      </c>
      <c r="N29" s="49" t="s">
        <v>13912</v>
      </c>
      <c r="O29" s="49" t="s">
        <v>23324</v>
      </c>
      <c r="P29" s="49" t="s">
        <v>13909</v>
      </c>
      <c r="Q29" s="49" t="s">
        <v>13905</v>
      </c>
      <c r="R29" s="49" t="s">
        <v>13903</v>
      </c>
      <c r="S29" s="49" t="s">
        <v>13896</v>
      </c>
      <c r="T29" s="49" t="s">
        <v>13892</v>
      </c>
      <c r="U29" s="49" t="s">
        <v>13888</v>
      </c>
      <c r="V29" s="49" t="s">
        <v>13883</v>
      </c>
      <c r="W29" s="49" t="s">
        <v>13782</v>
      </c>
      <c r="X29" s="49" t="s">
        <v>13779</v>
      </c>
      <c r="Y29" s="49" t="s">
        <v>23324</v>
      </c>
      <c r="Z29" s="49" t="s">
        <v>13772</v>
      </c>
      <c r="AA29" s="49" t="s">
        <v>13774</v>
      </c>
      <c r="AB29" s="49" t="s">
        <v>13717</v>
      </c>
      <c r="AC29" s="49" t="s">
        <v>13718</v>
      </c>
      <c r="AD29" s="49" t="s">
        <v>13720</v>
      </c>
      <c r="AE29" s="49" t="s">
        <v>13712</v>
      </c>
      <c r="AF29" s="49" t="s">
        <v>13714</v>
      </c>
      <c r="AG29" s="49" t="s">
        <v>13710</v>
      </c>
      <c r="AH29" s="49" t="s">
        <v>23582</v>
      </c>
      <c r="AI29" s="49" t="s">
        <v>13711</v>
      </c>
      <c r="AJ29" s="49" t="s">
        <v>13673</v>
      </c>
      <c r="AK29" s="49" t="s">
        <v>13666</v>
      </c>
      <c r="AL29" s="49" t="s">
        <v>13668</v>
      </c>
      <c r="AM29" s="49" t="s">
        <v>13670</v>
      </c>
      <c r="AN29" s="49" t="s">
        <v>13660</v>
      </c>
      <c r="AO29" s="49" t="s">
        <v>13607</v>
      </c>
      <c r="AP29" s="49" t="s">
        <v>13602</v>
      </c>
      <c r="AQ29" s="49" t="s">
        <v>13599</v>
      </c>
      <c r="AR29" s="49" t="s">
        <v>13594</v>
      </c>
      <c r="AS29" s="49" t="s">
        <v>13591</v>
      </c>
      <c r="AT29" s="49" t="s">
        <v>13592</v>
      </c>
      <c r="AU29" s="49" t="s">
        <v>13516</v>
      </c>
      <c r="AV29" s="49" t="s">
        <v>13520</v>
      </c>
      <c r="AW29" s="49" t="s">
        <v>13514</v>
      </c>
      <c r="AX29" s="49" t="s">
        <v>13498</v>
      </c>
      <c r="AY29" s="49" t="s">
        <v>13502</v>
      </c>
      <c r="AZ29" s="49" t="s">
        <v>13405</v>
      </c>
      <c r="BA29" s="50" t="s">
        <v>13400</v>
      </c>
      <c r="BB29" s="61"/>
      <c r="BC29" s="61"/>
      <c r="BD29" s="61"/>
      <c r="BE29" s="61"/>
      <c r="BF29" s="61"/>
      <c r="BG29" s="61"/>
      <c r="BH29" s="61"/>
      <c r="BI29" s="61"/>
      <c r="BJ29" s="61"/>
      <c r="BK29" s="61"/>
      <c r="BL29" s="61"/>
    </row>
    <row r="30" spans="1:64" ht="12">
      <c r="A30" s="47">
        <v>12.3</v>
      </c>
      <c r="B30" s="44">
        <v>219</v>
      </c>
      <c r="C30" s="48" t="s">
        <v>13396</v>
      </c>
      <c r="D30" s="49" t="s">
        <v>24156</v>
      </c>
      <c r="E30" s="49" t="s">
        <v>24156</v>
      </c>
      <c r="F30" s="49" t="s">
        <v>24095</v>
      </c>
      <c r="G30" s="49" t="s">
        <v>24095</v>
      </c>
      <c r="H30" s="49" t="s">
        <v>24156</v>
      </c>
      <c r="I30" s="49" t="s">
        <v>24013</v>
      </c>
      <c r="J30" s="49" t="s">
        <v>24156</v>
      </c>
      <c r="K30" s="49" t="s">
        <v>24095</v>
      </c>
      <c r="L30" s="49" t="s">
        <v>24095</v>
      </c>
      <c r="M30" s="49" t="s">
        <v>24156</v>
      </c>
      <c r="N30" s="49" t="s">
        <v>24156</v>
      </c>
      <c r="O30" s="49" t="s">
        <v>24156</v>
      </c>
      <c r="P30" s="49" t="s">
        <v>24156</v>
      </c>
      <c r="Q30" s="49" t="s">
        <v>24095</v>
      </c>
      <c r="R30" s="49" t="s">
        <v>24095</v>
      </c>
      <c r="S30" s="49" t="s">
        <v>24095</v>
      </c>
      <c r="T30" s="49" t="s">
        <v>24095</v>
      </c>
      <c r="U30" s="49" t="s">
        <v>24095</v>
      </c>
      <c r="V30" s="49" t="s">
        <v>24095</v>
      </c>
      <c r="W30" s="49" t="s">
        <v>24095</v>
      </c>
      <c r="X30" s="49" t="s">
        <v>24095</v>
      </c>
      <c r="Y30" s="49" t="s">
        <v>24158</v>
      </c>
      <c r="Z30" s="49" t="s">
        <v>24095</v>
      </c>
      <c r="AA30" s="49" t="s">
        <v>24158</v>
      </c>
      <c r="AB30" s="49" t="s">
        <v>24095</v>
      </c>
      <c r="AC30" s="49" t="s">
        <v>24095</v>
      </c>
      <c r="AD30" s="49" t="s">
        <v>24156</v>
      </c>
      <c r="AE30" s="49" t="s">
        <v>24158</v>
      </c>
      <c r="AF30" s="49" t="s">
        <v>24095</v>
      </c>
      <c r="AG30" s="49" t="s">
        <v>24095</v>
      </c>
      <c r="AH30" s="49" t="s">
        <v>24156</v>
      </c>
      <c r="AI30" s="49" t="s">
        <v>24095</v>
      </c>
      <c r="AJ30" s="49" t="s">
        <v>24095</v>
      </c>
      <c r="AK30" s="49" t="s">
        <v>24156</v>
      </c>
      <c r="AL30" s="49" t="s">
        <v>24095</v>
      </c>
      <c r="AM30" s="49" t="s">
        <v>24156</v>
      </c>
      <c r="AN30" s="49" t="s">
        <v>24095</v>
      </c>
      <c r="AO30" s="49" t="s">
        <v>24095</v>
      </c>
      <c r="AP30" s="49" t="s">
        <v>24156</v>
      </c>
      <c r="AQ30" s="49" t="s">
        <v>24095</v>
      </c>
      <c r="AR30" s="49" t="s">
        <v>24095</v>
      </c>
      <c r="AS30" s="49" t="s">
        <v>24158</v>
      </c>
      <c r="AT30" s="49" t="s">
        <v>24095</v>
      </c>
      <c r="AU30" s="49" t="s">
        <v>24095</v>
      </c>
      <c r="AV30" s="49" t="s">
        <v>24158</v>
      </c>
      <c r="AW30" s="49" t="s">
        <v>24156</v>
      </c>
      <c r="AX30" s="49" t="s">
        <v>24156</v>
      </c>
      <c r="AY30" s="49" t="s">
        <v>24156</v>
      </c>
      <c r="AZ30" s="49" t="s">
        <v>24156</v>
      </c>
      <c r="BA30" s="50" t="s">
        <v>24158</v>
      </c>
      <c r="BB30" s="61"/>
      <c r="BC30" s="61"/>
      <c r="BD30" s="61"/>
      <c r="BE30" s="61"/>
      <c r="BF30" s="61"/>
      <c r="BG30" s="61"/>
      <c r="BH30" s="61"/>
      <c r="BI30" s="61"/>
      <c r="BJ30" s="61"/>
      <c r="BK30" s="61"/>
      <c r="BL30" s="61"/>
    </row>
    <row r="31" spans="1:64" ht="12">
      <c r="A31" s="47" t="s">
        <v>14280</v>
      </c>
      <c r="B31" s="44"/>
      <c r="C31" s="48" t="s">
        <v>13228</v>
      </c>
      <c r="D31" s="49" t="s">
        <v>13223</v>
      </c>
      <c r="E31" s="49" t="s">
        <v>13219</v>
      </c>
      <c r="F31" s="49" t="s">
        <v>13204</v>
      </c>
      <c r="G31" s="49" t="s">
        <v>14239</v>
      </c>
      <c r="H31" s="49" t="s">
        <v>13196</v>
      </c>
      <c r="I31" s="49" t="s">
        <v>13192</v>
      </c>
      <c r="J31" s="49" t="s">
        <v>13189</v>
      </c>
      <c r="K31" s="41" t="s">
        <v>218</v>
      </c>
      <c r="L31" s="49" t="s">
        <v>13186</v>
      </c>
      <c r="M31" s="49" t="s">
        <v>13184</v>
      </c>
      <c r="N31" s="49" t="s">
        <v>13165</v>
      </c>
      <c r="O31" s="49" t="s">
        <v>13159</v>
      </c>
      <c r="P31" s="49" t="s">
        <v>13152</v>
      </c>
      <c r="Q31" s="49" t="s">
        <v>13150</v>
      </c>
      <c r="R31" s="49" t="s">
        <v>13146</v>
      </c>
      <c r="S31" s="49" t="s">
        <v>13147</v>
      </c>
      <c r="T31" s="41" t="s">
        <v>217</v>
      </c>
      <c r="U31" s="49" t="s">
        <v>13138</v>
      </c>
      <c r="V31" s="49" t="s">
        <v>13134</v>
      </c>
      <c r="W31" s="41" t="s">
        <v>216</v>
      </c>
      <c r="X31" s="49" t="s">
        <v>13128</v>
      </c>
      <c r="Y31" s="49" t="s">
        <v>13122</v>
      </c>
      <c r="Z31" s="49" t="s">
        <v>13126</v>
      </c>
      <c r="AA31" s="49" t="s">
        <v>13116</v>
      </c>
      <c r="AB31" s="49" t="s">
        <v>13119</v>
      </c>
      <c r="AC31" s="49" t="s">
        <v>13113</v>
      </c>
      <c r="AD31" s="49" t="s">
        <v>13115</v>
      </c>
      <c r="AE31" s="49" t="s">
        <v>13102</v>
      </c>
      <c r="AF31" s="49" t="s">
        <v>13092</v>
      </c>
      <c r="AG31" s="41" t="s">
        <v>215</v>
      </c>
      <c r="AH31" s="49" t="s">
        <v>13080</v>
      </c>
      <c r="AI31" s="49" t="s">
        <v>13008</v>
      </c>
      <c r="AJ31" s="49" t="s">
        <v>13001</v>
      </c>
      <c r="AK31" s="49" t="s">
        <v>12993</v>
      </c>
      <c r="AL31" s="49" t="s">
        <v>12985</v>
      </c>
      <c r="AM31" s="49" t="s">
        <v>12979</v>
      </c>
      <c r="AN31" s="41" t="s">
        <v>214</v>
      </c>
      <c r="AO31" s="41" t="s">
        <v>213</v>
      </c>
      <c r="AP31" s="49" t="s">
        <v>12903</v>
      </c>
      <c r="AQ31" s="41" t="s">
        <v>211</v>
      </c>
      <c r="AR31" s="49" t="s">
        <v>12898</v>
      </c>
      <c r="AS31" s="49" t="s">
        <v>12893</v>
      </c>
      <c r="AT31" s="49" t="s">
        <v>12890</v>
      </c>
      <c r="AU31" s="49" t="s">
        <v>12880</v>
      </c>
      <c r="AV31" s="49" t="s">
        <v>12873</v>
      </c>
      <c r="AW31" s="49" t="s">
        <v>12784</v>
      </c>
      <c r="AX31" s="49" t="s">
        <v>12783</v>
      </c>
      <c r="AY31" s="49" t="s">
        <v>12779</v>
      </c>
      <c r="AZ31" s="49" t="s">
        <v>12773</v>
      </c>
      <c r="BA31" s="50" t="s">
        <v>12714</v>
      </c>
      <c r="BB31" s="61"/>
      <c r="BC31" s="61"/>
      <c r="BD31" s="61"/>
      <c r="BE31" s="61"/>
      <c r="BF31" s="61"/>
      <c r="BG31" s="61"/>
      <c r="BH31" s="61"/>
      <c r="BI31" s="61"/>
      <c r="BJ31" s="61"/>
      <c r="BK31" s="61"/>
      <c r="BL31" s="61"/>
    </row>
    <row r="32" spans="1:64" ht="12">
      <c r="A32" s="47"/>
      <c r="B32" s="44"/>
      <c r="C32" s="48"/>
      <c r="D32" s="49" t="s">
        <v>12670</v>
      </c>
      <c r="E32" s="49" t="s">
        <v>12668</v>
      </c>
      <c r="F32" s="49" t="s">
        <v>12662</v>
      </c>
      <c r="G32" s="49" t="s">
        <v>12616</v>
      </c>
      <c r="H32" s="49" t="s">
        <v>12612</v>
      </c>
      <c r="I32" s="49" t="s">
        <v>12603</v>
      </c>
      <c r="J32" s="49" t="s">
        <v>12605</v>
      </c>
      <c r="K32" s="49" t="s">
        <v>12606</v>
      </c>
      <c r="L32" s="49" t="s">
        <v>12598</v>
      </c>
      <c r="M32" s="49" t="s">
        <v>12602</v>
      </c>
      <c r="N32" s="49" t="s">
        <v>12594</v>
      </c>
      <c r="O32" s="49" t="s">
        <v>12774</v>
      </c>
      <c r="P32" s="49" t="s">
        <v>12589</v>
      </c>
      <c r="Q32" s="49" t="s">
        <v>12590</v>
      </c>
      <c r="R32" s="49" t="s">
        <v>12583</v>
      </c>
      <c r="S32" s="49" t="s">
        <v>12585</v>
      </c>
      <c r="T32" s="49" t="s">
        <v>12581</v>
      </c>
      <c r="U32" s="49" t="s">
        <v>12576</v>
      </c>
      <c r="V32" s="49" t="s">
        <v>12577</v>
      </c>
      <c r="W32" s="49" t="s">
        <v>12578</v>
      </c>
      <c r="X32" s="49" t="s">
        <v>12571</v>
      </c>
      <c r="Y32" s="49" t="s">
        <v>23324</v>
      </c>
      <c r="Z32" s="49" t="s">
        <v>12564</v>
      </c>
      <c r="AA32" s="49" t="s">
        <v>12566</v>
      </c>
      <c r="AB32" s="49" t="s">
        <v>12569</v>
      </c>
      <c r="AC32" s="49" t="s">
        <v>15987</v>
      </c>
      <c r="AD32" s="49" t="s">
        <v>12561</v>
      </c>
      <c r="AE32" s="49" t="s">
        <v>12555</v>
      </c>
      <c r="AF32" s="49" t="s">
        <v>12557</v>
      </c>
      <c r="AG32" s="49" t="s">
        <v>12547</v>
      </c>
      <c r="AH32" s="49" t="s">
        <v>12546</v>
      </c>
      <c r="AI32" s="49" t="s">
        <v>13063</v>
      </c>
      <c r="AJ32" s="49" t="s">
        <v>12528</v>
      </c>
      <c r="AK32" s="49" t="s">
        <v>12552</v>
      </c>
      <c r="AL32" s="49" t="s">
        <v>12531</v>
      </c>
      <c r="AM32" s="49" t="s">
        <v>13046</v>
      </c>
      <c r="AN32" s="49" t="s">
        <v>12533</v>
      </c>
      <c r="AO32" s="49" t="s">
        <v>12525</v>
      </c>
      <c r="AP32" s="49" t="s">
        <v>12943</v>
      </c>
      <c r="AQ32" s="49" t="s">
        <v>12527</v>
      </c>
      <c r="AR32" s="49" t="s">
        <v>12523</v>
      </c>
      <c r="AS32" s="49" t="s">
        <v>12517</v>
      </c>
      <c r="AT32" s="49" t="s">
        <v>12518</v>
      </c>
      <c r="AU32" s="49" t="s">
        <v>12520</v>
      </c>
      <c r="AV32" s="49" t="s">
        <v>12521</v>
      </c>
      <c r="AW32" s="49" t="s">
        <v>12513</v>
      </c>
      <c r="AX32" s="49" t="s">
        <v>12514</v>
      </c>
      <c r="AY32" s="49" t="s">
        <v>12516</v>
      </c>
      <c r="AZ32" s="49" t="s">
        <v>12512</v>
      </c>
      <c r="BA32" s="50" t="s">
        <v>12507</v>
      </c>
      <c r="BB32" s="61"/>
      <c r="BC32" s="61"/>
      <c r="BD32" s="61"/>
      <c r="BE32" s="61"/>
      <c r="BF32" s="61"/>
      <c r="BG32" s="61"/>
      <c r="BH32" s="61"/>
      <c r="BI32" s="61"/>
      <c r="BJ32" s="61"/>
      <c r="BK32" s="61"/>
      <c r="BL32" s="61"/>
    </row>
    <row r="33" spans="1:64" ht="12">
      <c r="A33" s="47">
        <v>12.3</v>
      </c>
      <c r="B33" s="44">
        <v>220</v>
      </c>
      <c r="C33" s="48" t="s">
        <v>12504</v>
      </c>
      <c r="D33" s="49" t="s">
        <v>24095</v>
      </c>
      <c r="E33" s="49" t="s">
        <v>24156</v>
      </c>
      <c r="F33" s="49" t="s">
        <v>24158</v>
      </c>
      <c r="G33" s="49" t="s">
        <v>24095</v>
      </c>
      <c r="H33" s="49" t="s">
        <v>24156</v>
      </c>
      <c r="I33" s="49" t="s">
        <v>24095</v>
      </c>
      <c r="J33" s="49" t="s">
        <v>24156</v>
      </c>
      <c r="K33" s="49" t="s">
        <v>24095</v>
      </c>
      <c r="L33" s="49" t="s">
        <v>24095</v>
      </c>
      <c r="M33" s="49" t="s">
        <v>24156</v>
      </c>
      <c r="N33" s="49" t="s">
        <v>24156</v>
      </c>
      <c r="O33" s="49" t="s">
        <v>24095</v>
      </c>
      <c r="P33" s="49" t="s">
        <v>24095</v>
      </c>
      <c r="Q33" s="49" t="s">
        <v>24095</v>
      </c>
      <c r="R33" s="49" t="s">
        <v>24156</v>
      </c>
      <c r="S33" s="49" t="s">
        <v>24158</v>
      </c>
      <c r="T33" s="49" t="s">
        <v>24095</v>
      </c>
      <c r="U33" s="49" t="s">
        <v>24095</v>
      </c>
      <c r="V33" s="49" t="s">
        <v>24095</v>
      </c>
      <c r="W33" s="49" t="s">
        <v>24095</v>
      </c>
      <c r="X33" s="49" t="s">
        <v>24156</v>
      </c>
      <c r="Y33" s="49" t="s">
        <v>24158</v>
      </c>
      <c r="Z33" s="49" t="s">
        <v>24095</v>
      </c>
      <c r="AA33" s="49" t="s">
        <v>24156</v>
      </c>
      <c r="AB33" s="49" t="s">
        <v>24156</v>
      </c>
      <c r="AC33" s="49" t="s">
        <v>24095</v>
      </c>
      <c r="AD33" s="49" t="s">
        <v>24095</v>
      </c>
      <c r="AE33" s="49" t="s">
        <v>24156</v>
      </c>
      <c r="AF33" s="49" t="s">
        <v>24095</v>
      </c>
      <c r="AG33" s="49" t="s">
        <v>24156</v>
      </c>
      <c r="AH33" s="49" t="s">
        <v>24095</v>
      </c>
      <c r="AI33" s="49" t="s">
        <v>24095</v>
      </c>
      <c r="AJ33" s="49" t="s">
        <v>24156</v>
      </c>
      <c r="AK33" s="49" t="s">
        <v>24095</v>
      </c>
      <c r="AL33" s="49" t="s">
        <v>24156</v>
      </c>
      <c r="AM33" s="49" t="s">
        <v>24095</v>
      </c>
      <c r="AN33" s="49" t="s">
        <v>24156</v>
      </c>
      <c r="AO33" s="49" t="s">
        <v>24095</v>
      </c>
      <c r="AP33" s="49" t="s">
        <v>24156</v>
      </c>
      <c r="AQ33" s="49" t="s">
        <v>24156</v>
      </c>
      <c r="AR33" s="49" t="s">
        <v>24095</v>
      </c>
      <c r="AS33" s="49" t="s">
        <v>24095</v>
      </c>
      <c r="AT33" s="49" t="s">
        <v>24095</v>
      </c>
      <c r="AU33" s="49" t="s">
        <v>24156</v>
      </c>
      <c r="AV33" s="49" t="s">
        <v>24158</v>
      </c>
      <c r="AW33" s="49" t="s">
        <v>24156</v>
      </c>
      <c r="AX33" s="49" t="s">
        <v>24156</v>
      </c>
      <c r="AY33" s="49" t="s">
        <v>24156</v>
      </c>
      <c r="AZ33" s="49" t="s">
        <v>24095</v>
      </c>
      <c r="BA33" s="50" t="s">
        <v>24095</v>
      </c>
      <c r="BB33" s="61"/>
      <c r="BC33" s="61"/>
      <c r="BD33" s="61"/>
      <c r="BE33" s="61"/>
      <c r="BF33" s="61"/>
      <c r="BG33" s="61"/>
      <c r="BH33" s="61"/>
      <c r="BI33" s="61"/>
      <c r="BJ33" s="61"/>
      <c r="BK33" s="61"/>
      <c r="BL33" s="61"/>
    </row>
    <row r="34" spans="1:64" ht="12">
      <c r="A34" s="47" t="s">
        <v>14280</v>
      </c>
      <c r="B34" s="44"/>
      <c r="C34" s="48" t="s">
        <v>12259</v>
      </c>
      <c r="D34" s="49" t="s">
        <v>12238</v>
      </c>
      <c r="E34" s="41" t="s">
        <v>212</v>
      </c>
      <c r="F34" s="41" t="s">
        <v>12</v>
      </c>
      <c r="G34" s="49" t="s">
        <v>12159</v>
      </c>
      <c r="H34" s="49" t="s">
        <v>12161</v>
      </c>
      <c r="I34" s="49" t="s">
        <v>12156</v>
      </c>
      <c r="J34" s="49" t="s">
        <v>12093</v>
      </c>
      <c r="K34" s="41" t="s">
        <v>210</v>
      </c>
      <c r="L34" s="41" t="s">
        <v>209</v>
      </c>
      <c r="M34" s="49" t="s">
        <v>12041</v>
      </c>
      <c r="N34" s="49" t="s">
        <v>12039</v>
      </c>
      <c r="O34" s="49" t="s">
        <v>11963</v>
      </c>
      <c r="P34" s="49" t="s">
        <v>11957</v>
      </c>
      <c r="Q34" s="49" t="s">
        <v>11956</v>
      </c>
      <c r="R34" s="49" t="s">
        <v>11952</v>
      </c>
      <c r="S34" s="49" t="s">
        <v>23582</v>
      </c>
      <c r="T34" s="41" t="s">
        <v>208</v>
      </c>
      <c r="U34" s="49" t="s">
        <v>11947</v>
      </c>
      <c r="V34" s="49" t="s">
        <v>11944</v>
      </c>
      <c r="W34" s="49" t="s">
        <v>11940</v>
      </c>
      <c r="X34" s="49" t="s">
        <v>11935</v>
      </c>
      <c r="Y34" s="49" t="s">
        <v>23582</v>
      </c>
      <c r="Z34" s="49" t="s">
        <v>11930</v>
      </c>
      <c r="AA34" s="41" t="s">
        <v>206</v>
      </c>
      <c r="AB34" s="49" t="s">
        <v>11928</v>
      </c>
      <c r="AC34" s="49" t="s">
        <v>11927</v>
      </c>
      <c r="AD34" s="49" t="s">
        <v>11925</v>
      </c>
      <c r="AE34" s="49" t="s">
        <v>11918</v>
      </c>
      <c r="AF34" s="49" t="s">
        <v>11916</v>
      </c>
      <c r="AG34" s="49" t="s">
        <v>11910</v>
      </c>
      <c r="AH34" s="41" t="s">
        <v>207</v>
      </c>
      <c r="AI34" s="49" t="s">
        <v>11898</v>
      </c>
      <c r="AJ34" s="41" t="s">
        <v>204</v>
      </c>
      <c r="AK34" s="41" t="s">
        <v>205</v>
      </c>
      <c r="AL34" s="41" t="s">
        <v>202</v>
      </c>
      <c r="AM34" s="49" t="s">
        <v>11834</v>
      </c>
      <c r="AN34" s="41" t="s">
        <v>203</v>
      </c>
      <c r="AO34" s="41" t="s">
        <v>201</v>
      </c>
      <c r="AP34" s="49" t="s">
        <v>11824</v>
      </c>
      <c r="AQ34" s="49" t="s">
        <v>11820</v>
      </c>
      <c r="AR34" s="49" t="s">
        <v>11818</v>
      </c>
      <c r="AS34" s="49" t="s">
        <v>11815</v>
      </c>
      <c r="AT34" s="49" t="s">
        <v>11811</v>
      </c>
      <c r="AU34" s="49" t="s">
        <v>11808</v>
      </c>
      <c r="AV34" s="49" t="s">
        <v>11810</v>
      </c>
      <c r="AW34" s="49" t="s">
        <v>11806</v>
      </c>
      <c r="AX34" s="49" t="s">
        <v>11796</v>
      </c>
      <c r="AY34" s="49" t="s">
        <v>11792</v>
      </c>
      <c r="AZ34" s="41" t="s">
        <v>200</v>
      </c>
      <c r="BA34" s="42" t="s">
        <v>199</v>
      </c>
      <c r="BB34" s="61"/>
      <c r="BC34" s="61"/>
      <c r="BD34" s="61"/>
      <c r="BE34" s="61"/>
      <c r="BF34" s="61"/>
      <c r="BG34" s="61"/>
      <c r="BH34" s="61"/>
      <c r="BI34" s="61"/>
      <c r="BJ34" s="61"/>
      <c r="BK34" s="61"/>
      <c r="BL34" s="61"/>
    </row>
    <row r="35" spans="1:64" ht="12">
      <c r="A35" s="47"/>
      <c r="B35" s="44"/>
      <c r="C35" s="48"/>
      <c r="D35" s="49" t="s">
        <v>11780</v>
      </c>
      <c r="E35" s="49" t="s">
        <v>11773</v>
      </c>
      <c r="F35" s="41" t="s">
        <v>11776</v>
      </c>
      <c r="G35" s="49" t="s">
        <v>11777</v>
      </c>
      <c r="H35" s="49" t="s">
        <v>11771</v>
      </c>
      <c r="I35" s="49" t="s">
        <v>11769</v>
      </c>
      <c r="J35" s="49" t="s">
        <v>11762</v>
      </c>
      <c r="K35" s="49" t="s">
        <v>11766</v>
      </c>
      <c r="L35" s="49" t="s">
        <v>11759</v>
      </c>
      <c r="M35" s="49" t="s">
        <v>11752</v>
      </c>
      <c r="N35" s="49" t="s">
        <v>11754</v>
      </c>
      <c r="O35" s="49" t="s">
        <v>11756</v>
      </c>
      <c r="P35" s="49" t="s">
        <v>11745</v>
      </c>
      <c r="Q35" s="49" t="s">
        <v>11747</v>
      </c>
      <c r="R35" s="49" t="s">
        <v>11740</v>
      </c>
      <c r="S35" s="49" t="s">
        <v>11737</v>
      </c>
      <c r="T35" s="49" t="s">
        <v>11733</v>
      </c>
      <c r="U35" s="49" t="s">
        <v>11728</v>
      </c>
      <c r="V35" s="49" t="s">
        <v>11730</v>
      </c>
      <c r="W35" s="49" t="s">
        <v>11731</v>
      </c>
      <c r="X35" s="49" t="s">
        <v>11725</v>
      </c>
      <c r="Y35" s="49" t="s">
        <v>23324</v>
      </c>
      <c r="Z35" s="49" t="s">
        <v>11726</v>
      </c>
      <c r="AA35" s="49" t="s">
        <v>11721</v>
      </c>
      <c r="AB35" s="49" t="s">
        <v>11722</v>
      </c>
      <c r="AC35" s="49" t="s">
        <v>11716</v>
      </c>
      <c r="AD35" s="49" t="s">
        <v>11718</v>
      </c>
      <c r="AE35" s="49" t="s">
        <v>11719</v>
      </c>
      <c r="AF35" s="49" t="s">
        <v>11714</v>
      </c>
      <c r="AG35" s="49" t="s">
        <v>11712</v>
      </c>
      <c r="AH35" s="49" t="s">
        <v>11707</v>
      </c>
      <c r="AI35" s="49" t="s">
        <v>11708</v>
      </c>
      <c r="AJ35" s="49" t="s">
        <v>11710</v>
      </c>
      <c r="AK35" s="49" t="s">
        <v>11701</v>
      </c>
      <c r="AL35" s="49" t="s">
        <v>11703</v>
      </c>
      <c r="AM35" s="49" t="s">
        <v>11704</v>
      </c>
      <c r="AN35" s="49" t="s">
        <v>11705</v>
      </c>
      <c r="AO35" s="49" t="s">
        <v>11700</v>
      </c>
      <c r="AP35" s="49" t="s">
        <v>11694</v>
      </c>
      <c r="AQ35" s="49" t="s">
        <v>11697</v>
      </c>
      <c r="AR35" s="49" t="s">
        <v>11692</v>
      </c>
      <c r="AS35" s="49" t="s">
        <v>11688</v>
      </c>
      <c r="AT35" s="49" t="s">
        <v>11685</v>
      </c>
      <c r="AU35" s="49" t="s">
        <v>11682</v>
      </c>
      <c r="AV35" s="49" t="s">
        <v>11675</v>
      </c>
      <c r="AW35" s="49" t="s">
        <v>11677</v>
      </c>
      <c r="AX35" s="49" t="s">
        <v>11678</v>
      </c>
      <c r="AY35" s="49" t="s">
        <v>11674</v>
      </c>
      <c r="AZ35" s="49" t="s">
        <v>11669</v>
      </c>
      <c r="BA35" s="50" t="s">
        <v>11672</v>
      </c>
      <c r="BB35" s="61"/>
      <c r="BC35" s="61"/>
      <c r="BD35" s="61"/>
      <c r="BE35" s="61"/>
      <c r="BF35" s="61"/>
      <c r="BG35" s="61"/>
      <c r="BH35" s="61"/>
      <c r="BI35" s="61"/>
      <c r="BJ35" s="61"/>
      <c r="BK35" s="61"/>
      <c r="BL35" s="61"/>
    </row>
    <row r="36" spans="1:64" ht="12">
      <c r="A36" s="47">
        <v>12.4</v>
      </c>
      <c r="B36" s="44">
        <v>221</v>
      </c>
      <c r="C36" s="48" t="s">
        <v>11666</v>
      </c>
      <c r="D36" s="49">
        <v>100</v>
      </c>
      <c r="E36" s="49">
        <v>100</v>
      </c>
      <c r="F36" s="49">
        <v>100</v>
      </c>
      <c r="G36" s="49">
        <v>100</v>
      </c>
      <c r="H36" s="49">
        <v>100</v>
      </c>
      <c r="I36" s="49">
        <v>100</v>
      </c>
      <c r="J36" s="49">
        <v>100</v>
      </c>
      <c r="K36" s="49">
        <v>100</v>
      </c>
      <c r="L36" s="49">
        <v>100</v>
      </c>
      <c r="M36" s="49">
        <v>100</v>
      </c>
      <c r="N36" s="49">
        <v>100</v>
      </c>
      <c r="O36" s="49">
        <v>75</v>
      </c>
      <c r="P36" s="49">
        <v>100</v>
      </c>
      <c r="Q36" s="49">
        <v>100</v>
      </c>
      <c r="R36" s="49">
        <v>100</v>
      </c>
      <c r="S36" s="49">
        <v>100</v>
      </c>
      <c r="T36" s="49">
        <v>100</v>
      </c>
      <c r="U36" s="49">
        <v>75</v>
      </c>
      <c r="V36" s="49">
        <v>100</v>
      </c>
      <c r="W36" s="49">
        <v>100</v>
      </c>
      <c r="X36" s="49">
        <v>100</v>
      </c>
      <c r="Y36" s="49">
        <v>100</v>
      </c>
      <c r="Z36" s="49">
        <v>100</v>
      </c>
      <c r="AA36" s="49">
        <v>100</v>
      </c>
      <c r="AB36" s="49">
        <v>100</v>
      </c>
      <c r="AC36" s="49">
        <v>100</v>
      </c>
      <c r="AD36" s="49">
        <v>100</v>
      </c>
      <c r="AE36" s="49">
        <v>75</v>
      </c>
      <c r="AF36" s="49">
        <v>100</v>
      </c>
      <c r="AG36" s="49">
        <v>100</v>
      </c>
      <c r="AH36" s="49">
        <v>100</v>
      </c>
      <c r="AI36" s="49">
        <v>75</v>
      </c>
      <c r="AJ36" s="49">
        <v>100</v>
      </c>
      <c r="AK36" s="49">
        <v>100</v>
      </c>
      <c r="AL36" s="49">
        <v>100</v>
      </c>
      <c r="AM36" s="49">
        <v>100</v>
      </c>
      <c r="AN36" s="49">
        <v>100</v>
      </c>
      <c r="AO36" s="49">
        <v>100</v>
      </c>
      <c r="AP36" s="49">
        <v>100</v>
      </c>
      <c r="AQ36" s="49">
        <v>100</v>
      </c>
      <c r="AR36" s="49">
        <v>100</v>
      </c>
      <c r="AS36" s="49">
        <v>100</v>
      </c>
      <c r="AT36" s="49">
        <v>100</v>
      </c>
      <c r="AU36" s="49">
        <v>100</v>
      </c>
      <c r="AV36" s="49" t="s">
        <v>24095</v>
      </c>
      <c r="AW36" s="49">
        <v>50</v>
      </c>
      <c r="AX36" s="49">
        <v>100</v>
      </c>
      <c r="AY36" s="49">
        <v>100</v>
      </c>
      <c r="AZ36" s="49">
        <v>100</v>
      </c>
      <c r="BA36" s="50">
        <v>100</v>
      </c>
      <c r="BB36" s="61"/>
      <c r="BC36" s="61"/>
      <c r="BD36" s="61"/>
      <c r="BE36" s="61"/>
      <c r="BF36" s="61"/>
      <c r="BG36" s="61"/>
      <c r="BH36" s="61"/>
      <c r="BI36" s="61"/>
      <c r="BJ36" s="61"/>
      <c r="BK36" s="61"/>
      <c r="BL36" s="61"/>
    </row>
    <row r="37" spans="1:64" ht="12">
      <c r="A37" s="47" t="s">
        <v>11662</v>
      </c>
      <c r="B37" s="44"/>
      <c r="C37" s="48" t="s">
        <v>11658</v>
      </c>
      <c r="D37" s="49" t="s">
        <v>11648</v>
      </c>
      <c r="E37" s="49" t="s">
        <v>11650</v>
      </c>
      <c r="F37" s="49" t="s">
        <v>11645</v>
      </c>
      <c r="G37" s="49" t="s">
        <v>11647</v>
      </c>
      <c r="H37" s="49" t="s">
        <v>11600</v>
      </c>
      <c r="I37" s="49" t="s">
        <v>11594</v>
      </c>
      <c r="J37" s="49" t="s">
        <v>11592</v>
      </c>
      <c r="K37" s="49" t="s">
        <v>11587</v>
      </c>
      <c r="L37" s="49" t="s">
        <v>11584</v>
      </c>
      <c r="M37" s="49" t="s">
        <v>11579</v>
      </c>
      <c r="N37" s="49" t="s">
        <v>11580</v>
      </c>
      <c r="O37" s="49" t="s">
        <v>11578</v>
      </c>
      <c r="P37" s="49" t="s">
        <v>11573</v>
      </c>
      <c r="Q37" s="49" t="s">
        <v>11572</v>
      </c>
      <c r="R37" s="49" t="s">
        <v>11564</v>
      </c>
      <c r="S37" s="49" t="s">
        <v>11566</v>
      </c>
      <c r="T37" s="41" t="s">
        <v>196</v>
      </c>
      <c r="U37" s="49" t="s">
        <v>11502</v>
      </c>
      <c r="V37" s="49" t="s">
        <v>11499</v>
      </c>
      <c r="W37" s="41" t="s">
        <v>197</v>
      </c>
      <c r="X37" s="49" t="s">
        <v>11403</v>
      </c>
      <c r="Y37" s="49" t="s">
        <v>11400</v>
      </c>
      <c r="Z37" s="49" t="s">
        <v>11327</v>
      </c>
      <c r="AA37" s="49" t="s">
        <v>11324</v>
      </c>
      <c r="AB37" s="49" t="s">
        <v>11317</v>
      </c>
      <c r="AC37" s="49" t="s">
        <v>11318</v>
      </c>
      <c r="AD37" s="49" t="s">
        <v>11316</v>
      </c>
      <c r="AE37" s="49" t="s">
        <v>11308</v>
      </c>
      <c r="AF37" s="49" t="s">
        <v>11236</v>
      </c>
      <c r="AG37" s="49" t="s">
        <v>11231</v>
      </c>
      <c r="AH37" s="49" t="s">
        <v>11233</v>
      </c>
      <c r="AI37" s="49" t="s">
        <v>11227</v>
      </c>
      <c r="AJ37" s="49" t="s">
        <v>11220</v>
      </c>
      <c r="AK37" s="49" t="s">
        <v>11222</v>
      </c>
      <c r="AL37" s="49" t="s">
        <v>11223</v>
      </c>
      <c r="AM37" s="49" t="s">
        <v>11218</v>
      </c>
      <c r="AN37" s="49" t="s">
        <v>11215</v>
      </c>
      <c r="AO37" s="49" t="s">
        <v>10997</v>
      </c>
      <c r="AP37" s="49" t="s">
        <v>10990</v>
      </c>
      <c r="AQ37" s="49" t="s">
        <v>10993</v>
      </c>
      <c r="AR37" s="49" t="s">
        <v>10984</v>
      </c>
      <c r="AS37" s="49" t="s">
        <v>10976</v>
      </c>
      <c r="AT37" s="49" t="s">
        <v>10932</v>
      </c>
      <c r="AU37" s="41" t="s">
        <v>198</v>
      </c>
      <c r="AV37" s="41" t="s">
        <v>194</v>
      </c>
      <c r="AW37" s="49" t="s">
        <v>10892</v>
      </c>
      <c r="AX37" s="41" t="s">
        <v>195</v>
      </c>
      <c r="AY37" s="49" t="s">
        <v>10894</v>
      </c>
      <c r="AZ37" s="49" t="s">
        <v>10888</v>
      </c>
      <c r="BA37" s="42" t="s">
        <v>192</v>
      </c>
      <c r="BB37" s="61"/>
      <c r="BC37" s="61"/>
      <c r="BD37" s="61"/>
      <c r="BE37" s="61"/>
      <c r="BF37" s="61"/>
      <c r="BG37" s="61"/>
      <c r="BH37" s="61"/>
      <c r="BI37" s="61"/>
      <c r="BJ37" s="61"/>
      <c r="BK37" s="61"/>
      <c r="BL37" s="61"/>
    </row>
    <row r="38" spans="1:64" ht="12">
      <c r="A38" s="47"/>
      <c r="B38" s="44"/>
      <c r="C38" s="48"/>
      <c r="D38" s="49" t="s">
        <v>10879</v>
      </c>
      <c r="E38" s="49" t="s">
        <v>18224</v>
      </c>
      <c r="F38" s="49" t="s">
        <v>10877</v>
      </c>
      <c r="G38" s="49" t="s">
        <v>10856</v>
      </c>
      <c r="H38" s="49" t="s">
        <v>10854</v>
      </c>
      <c r="I38" s="49" t="s">
        <v>10850</v>
      </c>
      <c r="J38" s="49" t="s">
        <v>10842</v>
      </c>
      <c r="K38" s="49" t="s">
        <v>10844</v>
      </c>
      <c r="L38" s="49" t="s">
        <v>19041</v>
      </c>
      <c r="M38" s="49" t="s">
        <v>10839</v>
      </c>
      <c r="N38" s="49" t="s">
        <v>10836</v>
      </c>
      <c r="O38" s="49" t="s">
        <v>10827</v>
      </c>
      <c r="P38" s="49" t="s">
        <v>10823</v>
      </c>
      <c r="Q38" s="49" t="s">
        <v>10819</v>
      </c>
      <c r="R38" s="49" t="s">
        <v>10813</v>
      </c>
      <c r="S38" s="49" t="s">
        <v>10807</v>
      </c>
      <c r="T38" s="49" t="s">
        <v>10804</v>
      </c>
      <c r="U38" s="49" t="s">
        <v>10800</v>
      </c>
      <c r="V38" s="49" t="s">
        <v>10795</v>
      </c>
      <c r="W38" s="49" t="s">
        <v>10792</v>
      </c>
      <c r="X38" s="49" t="s">
        <v>10782</v>
      </c>
      <c r="Y38" s="49" t="s">
        <v>10778</v>
      </c>
      <c r="Z38" s="49" t="s">
        <v>10780</v>
      </c>
      <c r="AA38" s="49" t="s">
        <v>10776</v>
      </c>
      <c r="AB38" s="49" t="s">
        <v>10753</v>
      </c>
      <c r="AC38" s="49" t="s">
        <v>10749</v>
      </c>
      <c r="AD38" s="49" t="s">
        <v>16483</v>
      </c>
      <c r="AE38" s="49" t="s">
        <v>10714</v>
      </c>
      <c r="AF38" s="49" t="s">
        <v>17903</v>
      </c>
      <c r="AG38" s="49" t="s">
        <v>10704</v>
      </c>
      <c r="AH38" s="49" t="s">
        <v>10706</v>
      </c>
      <c r="AI38" s="49" t="s">
        <v>17820</v>
      </c>
      <c r="AJ38" s="49" t="s">
        <v>10697</v>
      </c>
      <c r="AK38" s="49" t="s">
        <v>17753</v>
      </c>
      <c r="AL38" s="49" t="s">
        <v>10638</v>
      </c>
      <c r="AM38" s="49" t="s">
        <v>10634</v>
      </c>
      <c r="AN38" s="49" t="s">
        <v>10207</v>
      </c>
      <c r="AO38" s="49" t="s">
        <v>10201</v>
      </c>
      <c r="AP38" s="49" t="s">
        <v>10205</v>
      </c>
      <c r="AQ38" s="49" t="s">
        <v>10198</v>
      </c>
      <c r="AR38" s="49" t="s">
        <v>10192</v>
      </c>
      <c r="AS38" s="49" t="s">
        <v>17727</v>
      </c>
      <c r="AT38" s="49" t="s">
        <v>10195</v>
      </c>
      <c r="AU38" s="49" t="s">
        <v>10187</v>
      </c>
      <c r="AV38" s="49" t="s">
        <v>10177</v>
      </c>
      <c r="AW38" s="49" t="s">
        <v>10175</v>
      </c>
      <c r="AX38" s="49" t="s">
        <v>10171</v>
      </c>
      <c r="AY38" s="49" t="s">
        <v>10166</v>
      </c>
      <c r="AZ38" s="49" t="s">
        <v>10165</v>
      </c>
      <c r="BA38" s="50" t="s">
        <v>10157</v>
      </c>
      <c r="BB38" s="61"/>
      <c r="BC38" s="61"/>
      <c r="BD38" s="61"/>
      <c r="BE38" s="61"/>
      <c r="BF38" s="61"/>
      <c r="BG38" s="61"/>
      <c r="BH38" s="61"/>
      <c r="BI38" s="61"/>
      <c r="BJ38" s="61"/>
      <c r="BK38" s="61"/>
      <c r="BL38" s="61"/>
    </row>
    <row r="39" spans="1:64" ht="12">
      <c r="A39" s="47">
        <v>12.4</v>
      </c>
      <c r="B39" s="44">
        <v>222</v>
      </c>
      <c r="C39" s="48" t="s">
        <v>10154</v>
      </c>
      <c r="D39" s="49">
        <v>25</v>
      </c>
      <c r="E39" s="49">
        <v>100</v>
      </c>
      <c r="F39" s="49">
        <v>0</v>
      </c>
      <c r="G39" s="49">
        <v>25</v>
      </c>
      <c r="H39" s="49">
        <v>25</v>
      </c>
      <c r="I39" s="49">
        <v>0</v>
      </c>
      <c r="J39" s="49">
        <v>25</v>
      </c>
      <c r="K39" s="49">
        <v>0</v>
      </c>
      <c r="L39" s="49">
        <v>25</v>
      </c>
      <c r="M39" s="49">
        <v>0</v>
      </c>
      <c r="N39" s="49">
        <v>0</v>
      </c>
      <c r="O39" s="49">
        <v>0</v>
      </c>
      <c r="P39" s="49">
        <v>0</v>
      </c>
      <c r="Q39" s="49">
        <v>0</v>
      </c>
      <c r="R39" s="49">
        <v>25</v>
      </c>
      <c r="S39" s="49">
        <v>0</v>
      </c>
      <c r="T39" s="49">
        <v>25</v>
      </c>
      <c r="U39" s="49">
        <v>25</v>
      </c>
      <c r="V39" s="49">
        <v>0</v>
      </c>
      <c r="W39" s="49">
        <v>0</v>
      </c>
      <c r="X39" s="49">
        <v>0</v>
      </c>
      <c r="Y39" s="49">
        <v>0</v>
      </c>
      <c r="Z39" s="49">
        <v>0</v>
      </c>
      <c r="AA39" s="49">
        <v>0</v>
      </c>
      <c r="AB39" s="49">
        <v>0</v>
      </c>
      <c r="AC39" s="49">
        <v>25</v>
      </c>
      <c r="AD39" s="49">
        <v>0</v>
      </c>
      <c r="AE39" s="49">
        <v>0</v>
      </c>
      <c r="AF39" s="49">
        <v>0</v>
      </c>
      <c r="AG39" s="49">
        <v>0</v>
      </c>
      <c r="AH39" s="49">
        <v>0</v>
      </c>
      <c r="AI39" s="49">
        <v>0</v>
      </c>
      <c r="AJ39" s="49">
        <v>25</v>
      </c>
      <c r="AK39" s="49">
        <v>0</v>
      </c>
      <c r="AL39" s="49">
        <v>0</v>
      </c>
      <c r="AM39" s="49">
        <v>0</v>
      </c>
      <c r="AN39" s="49">
        <v>0</v>
      </c>
      <c r="AO39" s="49">
        <v>0</v>
      </c>
      <c r="AP39" s="49">
        <v>0</v>
      </c>
      <c r="AQ39" s="49">
        <v>25</v>
      </c>
      <c r="AR39" s="49">
        <v>0</v>
      </c>
      <c r="AS39" s="49">
        <v>0</v>
      </c>
      <c r="AT39" s="49">
        <v>0</v>
      </c>
      <c r="AU39" s="49">
        <v>0</v>
      </c>
      <c r="AV39" s="49">
        <v>0</v>
      </c>
      <c r="AW39" s="49">
        <v>0</v>
      </c>
      <c r="AX39" s="49">
        <v>0</v>
      </c>
      <c r="AY39" s="49">
        <v>0</v>
      </c>
      <c r="AZ39" s="49">
        <v>0</v>
      </c>
      <c r="BA39" s="50">
        <v>0</v>
      </c>
      <c r="BB39" s="61"/>
      <c r="BC39" s="61"/>
      <c r="BD39" s="61"/>
      <c r="BE39" s="61"/>
      <c r="BF39" s="61"/>
      <c r="BG39" s="61"/>
      <c r="BH39" s="61"/>
      <c r="BI39" s="61"/>
      <c r="BJ39" s="61"/>
      <c r="BK39" s="61"/>
      <c r="BL39" s="61"/>
    </row>
    <row r="40" spans="1:64" ht="12">
      <c r="A40" s="47" t="s">
        <v>11662</v>
      </c>
      <c r="B40" s="44"/>
      <c r="C40" s="48" t="s">
        <v>10050</v>
      </c>
      <c r="D40" s="49" t="s">
        <v>10045</v>
      </c>
      <c r="E40" s="49" t="s">
        <v>10048</v>
      </c>
      <c r="F40" s="49" t="s">
        <v>10049</v>
      </c>
      <c r="G40" s="49" t="s">
        <v>10043</v>
      </c>
      <c r="H40" s="49" t="s">
        <v>10037</v>
      </c>
      <c r="I40" s="49" t="s">
        <v>10039</v>
      </c>
      <c r="J40" s="49" t="s">
        <v>10033</v>
      </c>
      <c r="K40" s="49" t="s">
        <v>10026</v>
      </c>
      <c r="L40" s="49" t="s">
        <v>10020</v>
      </c>
      <c r="M40" s="49" t="s">
        <v>10017</v>
      </c>
      <c r="N40" s="49" t="s">
        <v>10011</v>
      </c>
      <c r="O40" s="49" t="s">
        <v>10014</v>
      </c>
      <c r="P40" s="49" t="s">
        <v>10009</v>
      </c>
      <c r="Q40" s="49" t="s">
        <v>10000</v>
      </c>
      <c r="R40" s="49" t="s">
        <v>9993</v>
      </c>
      <c r="S40" s="49" t="s">
        <v>9989</v>
      </c>
      <c r="T40" s="49" t="s">
        <v>9983</v>
      </c>
      <c r="U40" s="49" t="s">
        <v>9975</v>
      </c>
      <c r="V40" s="49" t="s">
        <v>9977</v>
      </c>
      <c r="W40" s="49" t="s">
        <v>9979</v>
      </c>
      <c r="X40" s="49" t="s">
        <v>9967</v>
      </c>
      <c r="Y40" s="49" t="s">
        <v>9965</v>
      </c>
      <c r="Z40" s="49" t="s">
        <v>9959</v>
      </c>
      <c r="AA40" s="49" t="s">
        <v>9960</v>
      </c>
      <c r="AB40" s="49" t="s">
        <v>9957</v>
      </c>
      <c r="AC40" s="49" t="s">
        <v>9948</v>
      </c>
      <c r="AD40" s="49" t="s">
        <v>9945</v>
      </c>
      <c r="AE40" s="49" t="s">
        <v>9940</v>
      </c>
      <c r="AF40" s="49" t="s">
        <v>9885</v>
      </c>
      <c r="AG40" s="41" t="s">
        <v>193</v>
      </c>
      <c r="AH40" s="49" t="s">
        <v>9878</v>
      </c>
      <c r="AI40" s="49" t="s">
        <v>9874</v>
      </c>
      <c r="AJ40" s="49" t="s">
        <v>9871</v>
      </c>
      <c r="AK40" s="49" t="s">
        <v>9868</v>
      </c>
      <c r="AL40" s="49" t="s">
        <v>9869</v>
      </c>
      <c r="AM40" s="49" t="s">
        <v>9866</v>
      </c>
      <c r="AN40" s="41" t="s">
        <v>190</v>
      </c>
      <c r="AO40" s="49" t="s">
        <v>9859</v>
      </c>
      <c r="AP40" s="49" t="s">
        <v>9855</v>
      </c>
      <c r="AQ40" s="41" t="s">
        <v>191</v>
      </c>
      <c r="AR40" s="49" t="s">
        <v>9853</v>
      </c>
      <c r="AS40" s="49" t="s">
        <v>9849</v>
      </c>
      <c r="AT40" s="49" t="s">
        <v>9845</v>
      </c>
      <c r="AU40" s="49" t="s">
        <v>9844</v>
      </c>
      <c r="AV40" s="49" t="s">
        <v>9841</v>
      </c>
      <c r="AW40" s="49" t="s">
        <v>9837</v>
      </c>
      <c r="AX40" s="49" t="s">
        <v>9833</v>
      </c>
      <c r="AY40" s="49" t="s">
        <v>9835</v>
      </c>
      <c r="AZ40" s="41" t="s">
        <v>189</v>
      </c>
      <c r="BA40" s="50" t="s">
        <v>9826</v>
      </c>
      <c r="BB40" s="61"/>
      <c r="BC40" s="61"/>
      <c r="BD40" s="61"/>
      <c r="BE40" s="61"/>
      <c r="BF40" s="61"/>
      <c r="BG40" s="61"/>
      <c r="BH40" s="61"/>
      <c r="BI40" s="61"/>
      <c r="BJ40" s="61"/>
      <c r="BK40" s="61"/>
      <c r="BL40" s="61"/>
    </row>
    <row r="41" spans="1:64" ht="12">
      <c r="A41" s="47"/>
      <c r="B41" s="44"/>
      <c r="C41" s="48"/>
      <c r="D41" s="49" t="s">
        <v>10879</v>
      </c>
      <c r="E41" s="49" t="s">
        <v>9820</v>
      </c>
      <c r="F41" s="49" t="s">
        <v>9816</v>
      </c>
      <c r="G41" s="49" t="s">
        <v>9815</v>
      </c>
      <c r="H41" s="49" t="s">
        <v>9805</v>
      </c>
      <c r="I41" s="49" t="s">
        <v>9807</v>
      </c>
      <c r="J41" s="49" t="s">
        <v>9757</v>
      </c>
      <c r="K41" s="49" t="s">
        <v>9761</v>
      </c>
      <c r="L41" s="49" t="s">
        <v>9762</v>
      </c>
      <c r="M41" s="49" t="s">
        <v>9753</v>
      </c>
      <c r="N41" s="49" t="s">
        <v>9748</v>
      </c>
      <c r="O41" s="49" t="s">
        <v>9745</v>
      </c>
      <c r="P41" s="49" t="s">
        <v>9744</v>
      </c>
      <c r="Q41" s="49" t="s">
        <v>9739</v>
      </c>
      <c r="R41" s="49" t="s">
        <v>9741</v>
      </c>
      <c r="S41" s="49" t="s">
        <v>9734</v>
      </c>
      <c r="T41" s="49" t="s">
        <v>9736</v>
      </c>
      <c r="U41" s="49" t="s">
        <v>9731</v>
      </c>
      <c r="V41" s="49" t="s">
        <v>9729</v>
      </c>
      <c r="W41" s="49" t="s">
        <v>9726</v>
      </c>
      <c r="X41" s="49" t="s">
        <v>10629</v>
      </c>
      <c r="Y41" s="49" t="s">
        <v>9703</v>
      </c>
      <c r="Z41" s="49" t="s">
        <v>9696</v>
      </c>
      <c r="AA41" s="49" t="s">
        <v>10210</v>
      </c>
      <c r="AB41" s="49" t="s">
        <v>9664</v>
      </c>
      <c r="AC41" s="49" t="s">
        <v>9660</v>
      </c>
      <c r="AD41" s="49" t="s">
        <v>16483</v>
      </c>
      <c r="AE41" s="49" t="s">
        <v>9589</v>
      </c>
      <c r="AF41" s="49" t="s">
        <v>9576</v>
      </c>
      <c r="AG41" s="49" t="s">
        <v>9567</v>
      </c>
      <c r="AH41" s="49" t="s">
        <v>9562</v>
      </c>
      <c r="AI41" s="49" t="s">
        <v>9565</v>
      </c>
      <c r="AJ41" s="49" t="s">
        <v>9560</v>
      </c>
      <c r="AK41" s="49" t="s">
        <v>9992</v>
      </c>
      <c r="AL41" s="49" t="s">
        <v>9548</v>
      </c>
      <c r="AM41" s="49" t="s">
        <v>9520</v>
      </c>
      <c r="AN41" s="49" t="s">
        <v>9460</v>
      </c>
      <c r="AO41" s="49" t="s">
        <v>9450</v>
      </c>
      <c r="AP41" s="49" t="s">
        <v>9454</v>
      </c>
      <c r="AQ41" s="49" t="s">
        <v>10198</v>
      </c>
      <c r="AR41" s="49" t="s">
        <v>9448</v>
      </c>
      <c r="AS41" s="49" t="s">
        <v>9978</v>
      </c>
      <c r="AT41" s="49" t="s">
        <v>9437</v>
      </c>
      <c r="AU41" s="49" t="s">
        <v>9439</v>
      </c>
      <c r="AV41" s="49" t="s">
        <v>9433</v>
      </c>
      <c r="AW41" s="49" t="s">
        <v>9431</v>
      </c>
      <c r="AX41" s="49" t="s">
        <v>9399</v>
      </c>
      <c r="AY41" s="49" t="s">
        <v>9941</v>
      </c>
      <c r="AZ41" s="49" t="s">
        <v>9391</v>
      </c>
      <c r="BA41" s="50" t="s">
        <v>9379</v>
      </c>
      <c r="BB41" s="61"/>
      <c r="BC41" s="61"/>
      <c r="BD41" s="61"/>
      <c r="BE41" s="61"/>
      <c r="BF41" s="61"/>
      <c r="BG41" s="61"/>
      <c r="BH41" s="61"/>
      <c r="BI41" s="61"/>
      <c r="BJ41" s="61"/>
      <c r="BK41" s="61"/>
      <c r="BL41" s="61"/>
    </row>
    <row r="42" spans="1:64" ht="12" hidden="1">
      <c r="A42" s="47"/>
      <c r="B42" s="44"/>
      <c r="C42" s="48"/>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50"/>
      <c r="BB42" s="61"/>
      <c r="BC42" s="61"/>
      <c r="BD42" s="61"/>
      <c r="BE42" s="61"/>
      <c r="BF42" s="61"/>
      <c r="BG42" s="61"/>
      <c r="BH42" s="61"/>
      <c r="BI42" s="61"/>
      <c r="BJ42" s="61"/>
      <c r="BK42" s="61"/>
      <c r="BL42" s="61"/>
    </row>
    <row r="43" spans="1:64" ht="12" hidden="1">
      <c r="A43" s="47"/>
      <c r="B43" s="44"/>
      <c r="C43" s="48"/>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50"/>
      <c r="BB43" s="61"/>
      <c r="BC43" s="61"/>
      <c r="BD43" s="61"/>
      <c r="BE43" s="61"/>
      <c r="BF43" s="61"/>
      <c r="BG43" s="61"/>
      <c r="BH43" s="61"/>
      <c r="BI43" s="61"/>
      <c r="BJ43" s="61"/>
      <c r="BK43" s="61"/>
      <c r="BL43" s="61"/>
    </row>
    <row r="44" spans="1:64" ht="12" hidden="1">
      <c r="A44" s="47"/>
      <c r="B44" s="44"/>
      <c r="C44" s="48"/>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50"/>
      <c r="BB44" s="61"/>
      <c r="BC44" s="61"/>
      <c r="BD44" s="61"/>
      <c r="BE44" s="61"/>
      <c r="BF44" s="61"/>
      <c r="BG44" s="61"/>
      <c r="BH44" s="61"/>
      <c r="BI44" s="61"/>
      <c r="BJ44" s="61"/>
      <c r="BK44" s="61"/>
      <c r="BL44" s="61"/>
    </row>
    <row r="45" spans="1:64" ht="12">
      <c r="A45" s="47">
        <v>12.5</v>
      </c>
      <c r="B45" s="44">
        <v>223</v>
      </c>
      <c r="C45" s="48" t="s">
        <v>9352</v>
      </c>
      <c r="D45" s="49">
        <v>100</v>
      </c>
      <c r="E45" s="49">
        <v>75</v>
      </c>
      <c r="F45" s="49">
        <v>100</v>
      </c>
      <c r="G45" s="49">
        <v>100</v>
      </c>
      <c r="H45" s="49">
        <v>100</v>
      </c>
      <c r="I45" s="49">
        <v>0</v>
      </c>
      <c r="J45" s="49">
        <v>75</v>
      </c>
      <c r="K45" s="49">
        <v>50</v>
      </c>
      <c r="L45" s="49">
        <v>50</v>
      </c>
      <c r="M45" s="49">
        <v>50</v>
      </c>
      <c r="N45" s="49">
        <v>100</v>
      </c>
      <c r="O45" s="49">
        <v>0</v>
      </c>
      <c r="P45" s="49">
        <v>100</v>
      </c>
      <c r="Q45" s="49">
        <v>50</v>
      </c>
      <c r="R45" s="49">
        <v>100</v>
      </c>
      <c r="S45" s="49">
        <v>75</v>
      </c>
      <c r="T45" s="49">
        <v>25</v>
      </c>
      <c r="U45" s="49">
        <v>100</v>
      </c>
      <c r="V45" s="49">
        <v>0</v>
      </c>
      <c r="W45" s="49">
        <v>50</v>
      </c>
      <c r="X45" s="49">
        <v>50</v>
      </c>
      <c r="Y45" s="49">
        <v>0</v>
      </c>
      <c r="Z45" s="49">
        <v>100</v>
      </c>
      <c r="AA45" s="49">
        <v>100</v>
      </c>
      <c r="AB45" s="49">
        <v>50</v>
      </c>
      <c r="AC45" s="49">
        <v>50</v>
      </c>
      <c r="AD45" s="49">
        <v>75</v>
      </c>
      <c r="AE45" s="49">
        <v>0</v>
      </c>
      <c r="AF45" s="49">
        <v>100</v>
      </c>
      <c r="AG45" s="49">
        <v>75</v>
      </c>
      <c r="AH45" s="49">
        <v>0</v>
      </c>
      <c r="AI45" s="49">
        <v>50</v>
      </c>
      <c r="AJ45" s="49">
        <v>75</v>
      </c>
      <c r="AK45" s="49">
        <v>50</v>
      </c>
      <c r="AL45" s="49">
        <v>75</v>
      </c>
      <c r="AM45" s="49">
        <v>75</v>
      </c>
      <c r="AN45" s="49">
        <v>75</v>
      </c>
      <c r="AO45" s="49">
        <v>100</v>
      </c>
      <c r="AP45" s="49">
        <v>75</v>
      </c>
      <c r="AQ45" s="49">
        <v>100</v>
      </c>
      <c r="AR45" s="49">
        <v>50</v>
      </c>
      <c r="AS45" s="49">
        <v>50</v>
      </c>
      <c r="AT45" s="49">
        <v>50</v>
      </c>
      <c r="AU45" s="49">
        <v>0</v>
      </c>
      <c r="AV45" s="49">
        <v>0</v>
      </c>
      <c r="AW45" s="49">
        <v>75</v>
      </c>
      <c r="AX45" s="49">
        <v>75</v>
      </c>
      <c r="AY45" s="49">
        <v>75</v>
      </c>
      <c r="AZ45" s="49">
        <v>50</v>
      </c>
      <c r="BA45" s="50">
        <v>50</v>
      </c>
      <c r="BB45" s="61"/>
      <c r="BC45" s="61"/>
      <c r="BD45" s="61"/>
      <c r="BE45" s="61"/>
      <c r="BF45" s="61"/>
      <c r="BG45" s="61"/>
      <c r="BH45" s="61"/>
      <c r="BI45" s="61"/>
      <c r="BJ45" s="61"/>
      <c r="BK45" s="61"/>
      <c r="BL45" s="61"/>
    </row>
    <row r="46" spans="1:64" ht="12">
      <c r="A46" s="47" t="s">
        <v>9311</v>
      </c>
      <c r="B46" s="44"/>
      <c r="C46" s="48" t="s">
        <v>9303</v>
      </c>
      <c r="D46" s="49" t="s">
        <v>9306</v>
      </c>
      <c r="E46" s="49" t="s">
        <v>9299</v>
      </c>
      <c r="F46" s="49" t="s">
        <v>9294</v>
      </c>
      <c r="G46" s="49" t="s">
        <v>9296</v>
      </c>
      <c r="H46" s="41" t="s">
        <v>186</v>
      </c>
      <c r="I46" s="49" t="s">
        <v>9286</v>
      </c>
      <c r="J46" s="49" t="s">
        <v>9287</v>
      </c>
      <c r="K46" s="49" t="s">
        <v>9284</v>
      </c>
      <c r="L46" s="49" t="s">
        <v>9257</v>
      </c>
      <c r="M46" s="49" t="s">
        <v>9250</v>
      </c>
      <c r="N46" s="49" t="s">
        <v>9252</v>
      </c>
      <c r="O46" s="49" t="s">
        <v>9254</v>
      </c>
      <c r="P46" s="49" t="s">
        <v>9248</v>
      </c>
      <c r="Q46" s="49" t="s">
        <v>9241</v>
      </c>
      <c r="R46" s="49" t="s">
        <v>9229</v>
      </c>
      <c r="S46" s="49" t="s">
        <v>9228</v>
      </c>
      <c r="T46" s="49" t="s">
        <v>9224</v>
      </c>
      <c r="U46" s="49" t="s">
        <v>9216</v>
      </c>
      <c r="V46" s="49" t="s">
        <v>9977</v>
      </c>
      <c r="W46" s="49" t="s">
        <v>9212</v>
      </c>
      <c r="X46" s="49" t="s">
        <v>9207</v>
      </c>
      <c r="Y46" s="49" t="s">
        <v>9205</v>
      </c>
      <c r="Z46" s="49" t="s">
        <v>9203</v>
      </c>
      <c r="AA46" s="49" t="s">
        <v>9200</v>
      </c>
      <c r="AB46" s="49" t="s">
        <v>9191</v>
      </c>
      <c r="AC46" s="49" t="s">
        <v>9183</v>
      </c>
      <c r="AD46" s="49" t="s">
        <v>9186</v>
      </c>
      <c r="AE46" s="49" t="s">
        <v>9181</v>
      </c>
      <c r="AF46" s="49" t="s">
        <v>9148</v>
      </c>
      <c r="AG46" s="41" t="s">
        <v>187</v>
      </c>
      <c r="AH46" s="49" t="s">
        <v>9104</v>
      </c>
      <c r="AI46" s="49" t="s">
        <v>9106</v>
      </c>
      <c r="AJ46" s="49" t="s">
        <v>9100</v>
      </c>
      <c r="AK46" s="49" t="s">
        <v>9095</v>
      </c>
      <c r="AL46" s="49" t="s">
        <v>9089</v>
      </c>
      <c r="AM46" s="49" t="s">
        <v>9063</v>
      </c>
      <c r="AN46" s="49" t="s">
        <v>9057</v>
      </c>
      <c r="AO46" s="49" t="s">
        <v>9026</v>
      </c>
      <c r="AP46" s="49" t="s">
        <v>9029</v>
      </c>
      <c r="AQ46" s="49" t="s">
        <v>9030</v>
      </c>
      <c r="AR46" s="49" t="s">
        <v>9022</v>
      </c>
      <c r="AS46" s="49" t="s">
        <v>9024</v>
      </c>
      <c r="AT46" s="49" t="s">
        <v>9007</v>
      </c>
      <c r="AU46" s="41" t="s">
        <v>188</v>
      </c>
      <c r="AV46" s="49" t="s">
        <v>9010</v>
      </c>
      <c r="AW46" s="49" t="s">
        <v>8985</v>
      </c>
      <c r="AX46" s="49" t="s">
        <v>8979</v>
      </c>
      <c r="AY46" s="49" t="s">
        <v>8983</v>
      </c>
      <c r="AZ46" s="49" t="s">
        <v>8973</v>
      </c>
      <c r="BA46" s="50" t="s">
        <v>8968</v>
      </c>
      <c r="BB46" s="61"/>
      <c r="BC46" s="61"/>
      <c r="BD46" s="61"/>
      <c r="BE46" s="61"/>
      <c r="BF46" s="61"/>
      <c r="BG46" s="61"/>
      <c r="BH46" s="61"/>
      <c r="BI46" s="61"/>
      <c r="BJ46" s="61"/>
      <c r="BK46" s="61"/>
      <c r="BL46" s="61"/>
    </row>
    <row r="47" spans="1:64" ht="12">
      <c r="A47" s="47"/>
      <c r="B47" s="44"/>
      <c r="C47" s="48"/>
      <c r="D47" s="49" t="s">
        <v>8965</v>
      </c>
      <c r="E47" s="49" t="s">
        <v>8961</v>
      </c>
      <c r="F47" s="49" t="s">
        <v>8956</v>
      </c>
      <c r="G47" s="49" t="s">
        <v>8912</v>
      </c>
      <c r="H47" s="49" t="s">
        <v>8856</v>
      </c>
      <c r="I47" s="49" t="s">
        <v>8851</v>
      </c>
      <c r="J47" s="49" t="s">
        <v>8848</v>
      </c>
      <c r="K47" s="49" t="s">
        <v>8845</v>
      </c>
      <c r="L47" s="49" t="s">
        <v>18156</v>
      </c>
      <c r="M47" s="49" t="s">
        <v>8841</v>
      </c>
      <c r="N47" s="49" t="s">
        <v>8817</v>
      </c>
      <c r="O47" s="49" t="s">
        <v>8814</v>
      </c>
      <c r="P47" s="49" t="s">
        <v>8767</v>
      </c>
      <c r="Q47" s="49" t="s">
        <v>8763</v>
      </c>
      <c r="R47" s="49" t="s">
        <v>8756</v>
      </c>
      <c r="S47" s="49" t="s">
        <v>8749</v>
      </c>
      <c r="T47" s="49" t="s">
        <v>8747</v>
      </c>
      <c r="U47" s="49" t="s">
        <v>8745</v>
      </c>
      <c r="V47" s="49" t="s">
        <v>8739</v>
      </c>
      <c r="W47" s="49" t="s">
        <v>8741</v>
      </c>
      <c r="X47" s="49" t="s">
        <v>8736</v>
      </c>
      <c r="Y47" s="49" t="s">
        <v>8733</v>
      </c>
      <c r="Z47" s="49" t="s">
        <v>8731</v>
      </c>
      <c r="AA47" s="49" t="s">
        <v>8709</v>
      </c>
      <c r="AB47" s="49" t="s">
        <v>8707</v>
      </c>
      <c r="AC47" s="49" t="s">
        <v>8703</v>
      </c>
      <c r="AD47" s="49" t="s">
        <v>8688</v>
      </c>
      <c r="AE47" s="49" t="s">
        <v>9589</v>
      </c>
      <c r="AF47" s="49" t="s">
        <v>8666</v>
      </c>
      <c r="AG47" s="49" t="s">
        <v>8670</v>
      </c>
      <c r="AH47" s="49" t="s">
        <v>8661</v>
      </c>
      <c r="AI47" s="49" t="s">
        <v>8665</v>
      </c>
      <c r="AJ47" s="49" t="s">
        <v>8660</v>
      </c>
      <c r="AK47" s="49" t="s">
        <v>8640</v>
      </c>
      <c r="AL47" s="49" t="s">
        <v>8637</v>
      </c>
      <c r="AM47" s="49" t="s">
        <v>8639</v>
      </c>
      <c r="AN47" s="49" t="s">
        <v>8633</v>
      </c>
      <c r="AO47" s="49" t="s">
        <v>8635</v>
      </c>
      <c r="AP47" s="49" t="s">
        <v>8618</v>
      </c>
      <c r="AQ47" s="49" t="s">
        <v>8611</v>
      </c>
      <c r="AR47" s="49" t="s">
        <v>8604</v>
      </c>
      <c r="AS47" s="49" t="s">
        <v>8606</v>
      </c>
      <c r="AT47" s="49" t="s">
        <v>8588</v>
      </c>
      <c r="AU47" s="49" t="s">
        <v>8587</v>
      </c>
      <c r="AV47" s="49" t="s">
        <v>8583</v>
      </c>
      <c r="AW47" s="49" t="s">
        <v>8579</v>
      </c>
      <c r="AX47" s="49" t="s">
        <v>8525</v>
      </c>
      <c r="AY47" s="49" t="s">
        <v>8517</v>
      </c>
      <c r="AZ47" s="49" t="s">
        <v>8516</v>
      </c>
      <c r="BA47" s="50" t="s">
        <v>8484</v>
      </c>
      <c r="BB47" s="61"/>
      <c r="BC47" s="61"/>
      <c r="BD47" s="61"/>
      <c r="BE47" s="61"/>
      <c r="BF47" s="61"/>
      <c r="BG47" s="61"/>
      <c r="BH47" s="61"/>
      <c r="BI47" s="61"/>
      <c r="BJ47" s="61"/>
      <c r="BK47" s="61"/>
      <c r="BL47" s="61"/>
    </row>
    <row r="48" spans="1:64" ht="12">
      <c r="A48" s="47">
        <v>12.5</v>
      </c>
      <c r="B48" s="44">
        <v>224</v>
      </c>
      <c r="C48" s="48" t="s">
        <v>8480</v>
      </c>
      <c r="D48" s="49">
        <v>0</v>
      </c>
      <c r="E48" s="49">
        <v>0</v>
      </c>
      <c r="F48" s="49">
        <v>25</v>
      </c>
      <c r="G48" s="49">
        <v>25</v>
      </c>
      <c r="H48" s="49">
        <v>25</v>
      </c>
      <c r="I48" s="49">
        <v>0</v>
      </c>
      <c r="J48" s="49">
        <v>0</v>
      </c>
      <c r="K48" s="49">
        <v>0</v>
      </c>
      <c r="L48" s="49">
        <v>0</v>
      </c>
      <c r="M48" s="49">
        <v>25</v>
      </c>
      <c r="N48" s="49">
        <v>25</v>
      </c>
      <c r="O48" s="49">
        <v>0</v>
      </c>
      <c r="P48" s="49">
        <v>25</v>
      </c>
      <c r="Q48" s="49">
        <v>25</v>
      </c>
      <c r="R48" s="49">
        <v>50</v>
      </c>
      <c r="S48" s="49">
        <v>0</v>
      </c>
      <c r="T48" s="49">
        <v>0</v>
      </c>
      <c r="U48" s="49">
        <v>25</v>
      </c>
      <c r="V48" s="49">
        <v>0</v>
      </c>
      <c r="W48" s="49">
        <v>0</v>
      </c>
      <c r="X48" s="49">
        <v>0</v>
      </c>
      <c r="Y48" s="49">
        <v>0</v>
      </c>
      <c r="Z48" s="49">
        <v>0</v>
      </c>
      <c r="AA48" s="49">
        <v>25</v>
      </c>
      <c r="AB48" s="49">
        <v>0</v>
      </c>
      <c r="AC48" s="49">
        <v>25</v>
      </c>
      <c r="AD48" s="49">
        <v>0</v>
      </c>
      <c r="AE48" s="49">
        <v>0</v>
      </c>
      <c r="AF48" s="49">
        <v>25</v>
      </c>
      <c r="AG48" s="49">
        <v>25</v>
      </c>
      <c r="AH48" s="49">
        <v>0</v>
      </c>
      <c r="AI48" s="49">
        <v>0</v>
      </c>
      <c r="AJ48" s="49">
        <v>25</v>
      </c>
      <c r="AK48" s="49">
        <v>0</v>
      </c>
      <c r="AL48" s="49">
        <v>25</v>
      </c>
      <c r="AM48" s="49">
        <v>0</v>
      </c>
      <c r="AN48" s="49">
        <v>0</v>
      </c>
      <c r="AO48" s="49">
        <v>25</v>
      </c>
      <c r="AP48" s="49">
        <v>0</v>
      </c>
      <c r="AQ48" s="49">
        <v>0</v>
      </c>
      <c r="AR48" s="49">
        <v>25</v>
      </c>
      <c r="AS48" s="49">
        <v>0</v>
      </c>
      <c r="AT48" s="49">
        <v>0</v>
      </c>
      <c r="AU48" s="49">
        <v>0</v>
      </c>
      <c r="AV48" s="49">
        <v>0</v>
      </c>
      <c r="AW48" s="49">
        <v>0</v>
      </c>
      <c r="AX48" s="49">
        <v>0</v>
      </c>
      <c r="AY48" s="49">
        <v>0</v>
      </c>
      <c r="AZ48" s="49">
        <v>0</v>
      </c>
      <c r="BA48" s="50">
        <v>0</v>
      </c>
      <c r="BB48" s="61"/>
      <c r="BC48" s="61"/>
      <c r="BD48" s="61"/>
      <c r="BE48" s="61"/>
      <c r="BF48" s="61"/>
      <c r="BG48" s="61"/>
      <c r="BH48" s="61"/>
      <c r="BI48" s="61"/>
      <c r="BJ48" s="61"/>
      <c r="BK48" s="61"/>
      <c r="BL48" s="61"/>
    </row>
    <row r="49" spans="1:64" ht="12">
      <c r="A49" s="47" t="s">
        <v>9311</v>
      </c>
      <c r="B49" s="44"/>
      <c r="C49" s="48" t="s">
        <v>8468</v>
      </c>
      <c r="D49" s="49" t="s">
        <v>8465</v>
      </c>
      <c r="E49" s="49" t="s">
        <v>8463</v>
      </c>
      <c r="F49" s="49" t="s">
        <v>8456</v>
      </c>
      <c r="G49" s="49" t="s">
        <v>8449</v>
      </c>
      <c r="H49" s="41" t="s">
        <v>184</v>
      </c>
      <c r="I49" s="49" t="s">
        <v>8444</v>
      </c>
      <c r="J49" s="49" t="s">
        <v>8446</v>
      </c>
      <c r="K49" s="41" t="s">
        <v>185</v>
      </c>
      <c r="L49" s="49" t="s">
        <v>8435</v>
      </c>
      <c r="M49" s="41" t="s">
        <v>182</v>
      </c>
      <c r="N49" s="49" t="s">
        <v>8382</v>
      </c>
      <c r="O49" s="49" t="s">
        <v>8374</v>
      </c>
      <c r="P49" s="49" t="s">
        <v>8376</v>
      </c>
      <c r="Q49" s="49" t="s">
        <v>8370</v>
      </c>
      <c r="R49" s="49" t="s">
        <v>8366</v>
      </c>
      <c r="S49" s="49" t="s">
        <v>8363</v>
      </c>
      <c r="T49" s="49" t="s">
        <v>8339</v>
      </c>
      <c r="U49" s="49" t="s">
        <v>8336</v>
      </c>
      <c r="V49" s="49" t="s">
        <v>9977</v>
      </c>
      <c r="W49" s="49" t="s">
        <v>8337</v>
      </c>
      <c r="X49" s="49" t="s">
        <v>8330</v>
      </c>
      <c r="Y49" s="49" t="s">
        <v>9205</v>
      </c>
      <c r="Z49" s="49" t="s">
        <v>8333</v>
      </c>
      <c r="AA49" s="49" t="s">
        <v>8326</v>
      </c>
      <c r="AB49" s="49" t="s">
        <v>12043</v>
      </c>
      <c r="AC49" s="49" t="s">
        <v>8278</v>
      </c>
      <c r="AD49" s="49" t="s">
        <v>8243</v>
      </c>
      <c r="AE49" s="49" t="s">
        <v>9181</v>
      </c>
      <c r="AF49" s="49" t="s">
        <v>8236</v>
      </c>
      <c r="AG49" s="41" t="s">
        <v>183</v>
      </c>
      <c r="AH49" s="49" t="s">
        <v>8226</v>
      </c>
      <c r="AI49" s="49" t="s">
        <v>8228</v>
      </c>
      <c r="AJ49" s="49" t="s">
        <v>8230</v>
      </c>
      <c r="AK49" s="49" t="s">
        <v>8195</v>
      </c>
      <c r="AL49" s="41" t="s">
        <v>180</v>
      </c>
      <c r="AM49" s="49" t="s">
        <v>8192</v>
      </c>
      <c r="AN49" s="49" t="s">
        <v>8193</v>
      </c>
      <c r="AO49" s="49" t="s">
        <v>8182</v>
      </c>
      <c r="AP49" s="49" t="s">
        <v>8183</v>
      </c>
      <c r="AQ49" s="41" t="s">
        <v>181</v>
      </c>
      <c r="AR49" s="49" t="s">
        <v>8177</v>
      </c>
      <c r="AS49" s="49" t="s">
        <v>8179</v>
      </c>
      <c r="AT49" s="41" t="s">
        <v>176</v>
      </c>
      <c r="AU49" s="49" t="s">
        <v>8167</v>
      </c>
      <c r="AV49" s="49" t="s">
        <v>8169</v>
      </c>
      <c r="AW49" s="41" t="s">
        <v>177</v>
      </c>
      <c r="AX49" s="41" t="s">
        <v>178</v>
      </c>
      <c r="AY49" s="49" t="s">
        <v>8132</v>
      </c>
      <c r="AZ49" s="49" t="s">
        <v>8112</v>
      </c>
      <c r="BA49" s="42" t="s">
        <v>179</v>
      </c>
      <c r="BB49" s="61"/>
      <c r="BC49" s="61"/>
      <c r="BD49" s="61"/>
      <c r="BE49" s="61"/>
      <c r="BF49" s="61"/>
      <c r="BG49" s="61"/>
      <c r="BH49" s="61"/>
      <c r="BI49" s="61"/>
      <c r="BJ49" s="61"/>
      <c r="BK49" s="61"/>
      <c r="BL49" s="61"/>
    </row>
    <row r="50" spans="1:64" ht="12">
      <c r="A50" s="47"/>
      <c r="B50" s="44"/>
      <c r="C50" s="48"/>
      <c r="D50" s="41" t="s">
        <v>8104</v>
      </c>
      <c r="E50" s="49" t="s">
        <v>8107</v>
      </c>
      <c r="F50" s="49" t="s">
        <v>8098</v>
      </c>
      <c r="G50" s="49" t="s">
        <v>8083</v>
      </c>
      <c r="H50" s="49" t="s">
        <v>8080</v>
      </c>
      <c r="I50" s="49" t="s">
        <v>8076</v>
      </c>
      <c r="J50" s="49" t="s">
        <v>8071</v>
      </c>
      <c r="K50" s="49" t="s">
        <v>8069</v>
      </c>
      <c r="L50" s="49" t="s">
        <v>8058</v>
      </c>
      <c r="M50" s="49" t="s">
        <v>8062</v>
      </c>
      <c r="N50" s="49" t="s">
        <v>8056</v>
      </c>
      <c r="O50" s="49" t="s">
        <v>9745</v>
      </c>
      <c r="P50" s="49" t="s">
        <v>8042</v>
      </c>
      <c r="Q50" s="49" t="s">
        <v>8039</v>
      </c>
      <c r="R50" s="49" t="s">
        <v>8033</v>
      </c>
      <c r="S50" s="49" t="s">
        <v>8002</v>
      </c>
      <c r="T50" s="49" t="s">
        <v>7996</v>
      </c>
      <c r="U50" s="49" t="s">
        <v>7995</v>
      </c>
      <c r="V50" s="49" t="s">
        <v>7937</v>
      </c>
      <c r="W50" s="49" t="s">
        <v>7933</v>
      </c>
      <c r="X50" s="49" t="s">
        <v>7929</v>
      </c>
      <c r="Y50" s="49" t="s">
        <v>7926</v>
      </c>
      <c r="Z50" s="49" t="s">
        <v>7924</v>
      </c>
      <c r="AA50" s="49" t="s">
        <v>7921</v>
      </c>
      <c r="AB50" s="49" t="s">
        <v>7915</v>
      </c>
      <c r="AC50" s="49" t="s">
        <v>7902</v>
      </c>
      <c r="AD50" s="49" t="s">
        <v>16483</v>
      </c>
      <c r="AE50" s="49" t="s">
        <v>9589</v>
      </c>
      <c r="AF50" s="49" t="s">
        <v>7882</v>
      </c>
      <c r="AG50" s="49" t="s">
        <v>7886</v>
      </c>
      <c r="AH50" s="49" t="s">
        <v>7877</v>
      </c>
      <c r="AI50" s="49" t="s">
        <v>7878</v>
      </c>
      <c r="AJ50" s="49" t="s">
        <v>7881</v>
      </c>
      <c r="AK50" s="49" t="s">
        <v>7875</v>
      </c>
      <c r="AL50" s="49" t="s">
        <v>7872</v>
      </c>
      <c r="AM50" s="49" t="s">
        <v>7849</v>
      </c>
      <c r="AN50" s="49" t="s">
        <v>7846</v>
      </c>
      <c r="AO50" s="49" t="s">
        <v>7825</v>
      </c>
      <c r="AP50" s="49" t="s">
        <v>7829</v>
      </c>
      <c r="AQ50" s="49" t="s">
        <v>7830</v>
      </c>
      <c r="AR50" s="49" t="s">
        <v>7823</v>
      </c>
      <c r="AS50" s="49" t="s">
        <v>8606</v>
      </c>
      <c r="AT50" s="49" t="s">
        <v>7812</v>
      </c>
      <c r="AU50" s="49" t="s">
        <v>17724</v>
      </c>
      <c r="AV50" s="49" t="s">
        <v>7807</v>
      </c>
      <c r="AW50" s="49" t="s">
        <v>7802</v>
      </c>
      <c r="AX50" s="49" t="s">
        <v>7777</v>
      </c>
      <c r="AY50" s="49" t="s">
        <v>7772</v>
      </c>
      <c r="AZ50" s="49" t="s">
        <v>7748</v>
      </c>
      <c r="BA50" s="50" t="s">
        <v>7749</v>
      </c>
      <c r="BB50" s="61"/>
      <c r="BC50" s="61"/>
      <c r="BD50" s="61"/>
      <c r="BE50" s="61"/>
      <c r="BF50" s="61"/>
      <c r="BG50" s="61"/>
      <c r="BH50" s="61"/>
      <c r="BI50" s="61"/>
      <c r="BJ50" s="61"/>
      <c r="BK50" s="61"/>
      <c r="BL50" s="61"/>
    </row>
    <row r="51" spans="1:64" ht="12">
      <c r="A51" s="47">
        <v>12.3</v>
      </c>
      <c r="B51" s="44">
        <v>225</v>
      </c>
      <c r="C51" s="48" t="s">
        <v>7752</v>
      </c>
      <c r="D51" s="49" t="s">
        <v>24156</v>
      </c>
      <c r="E51" s="49" t="s">
        <v>24156</v>
      </c>
      <c r="F51" s="49" t="s">
        <v>24156</v>
      </c>
      <c r="G51" s="49" t="s">
        <v>24156</v>
      </c>
      <c r="H51" s="49" t="s">
        <v>24158</v>
      </c>
      <c r="I51" s="49" t="s">
        <v>24013</v>
      </c>
      <c r="J51" s="49" t="s">
        <v>24095</v>
      </c>
      <c r="K51" s="49" t="s">
        <v>24095</v>
      </c>
      <c r="L51" s="49" t="s">
        <v>24156</v>
      </c>
      <c r="M51" s="49" t="s">
        <v>24156</v>
      </c>
      <c r="N51" s="49" t="s">
        <v>24156</v>
      </c>
      <c r="O51" s="49" t="s">
        <v>24158</v>
      </c>
      <c r="P51" s="49" t="s">
        <v>24095</v>
      </c>
      <c r="Q51" s="49" t="s">
        <v>24095</v>
      </c>
      <c r="R51" s="49" t="s">
        <v>24095</v>
      </c>
      <c r="S51" s="49" t="s">
        <v>24158</v>
      </c>
      <c r="T51" s="49" t="s">
        <v>24095</v>
      </c>
      <c r="U51" s="49" t="s">
        <v>24095</v>
      </c>
      <c r="V51" s="49" t="s">
        <v>24158</v>
      </c>
      <c r="W51" s="49" t="s">
        <v>24156</v>
      </c>
      <c r="X51" s="49" t="s">
        <v>24156</v>
      </c>
      <c r="Y51" s="49" t="s">
        <v>24158</v>
      </c>
      <c r="Z51" s="49" t="s">
        <v>24158</v>
      </c>
      <c r="AA51" s="49" t="s">
        <v>24156</v>
      </c>
      <c r="AB51" s="49" t="s">
        <v>24156</v>
      </c>
      <c r="AC51" s="49" t="s">
        <v>24156</v>
      </c>
      <c r="AD51" s="49" t="s">
        <v>24158</v>
      </c>
      <c r="AE51" s="49" t="s">
        <v>24156</v>
      </c>
      <c r="AF51" s="49" t="s">
        <v>24158</v>
      </c>
      <c r="AG51" s="49" t="s">
        <v>24156</v>
      </c>
      <c r="AH51" s="49" t="s">
        <v>24156</v>
      </c>
      <c r="AI51" s="49" t="s">
        <v>24156</v>
      </c>
      <c r="AJ51" s="49" t="s">
        <v>24158</v>
      </c>
      <c r="AK51" s="49" t="s">
        <v>24158</v>
      </c>
      <c r="AL51" s="49" t="s">
        <v>24095</v>
      </c>
      <c r="AM51" s="49" t="s">
        <v>24158</v>
      </c>
      <c r="AN51" s="49" t="s">
        <v>24158</v>
      </c>
      <c r="AO51" s="49" t="s">
        <v>24095</v>
      </c>
      <c r="AP51" s="49" t="s">
        <v>24156</v>
      </c>
      <c r="AQ51" s="49" t="s">
        <v>24156</v>
      </c>
      <c r="AR51" s="49" t="s">
        <v>24158</v>
      </c>
      <c r="AS51" s="49" t="s">
        <v>24095</v>
      </c>
      <c r="AT51" s="49" t="s">
        <v>24095</v>
      </c>
      <c r="AU51" s="49" t="s">
        <v>24158</v>
      </c>
      <c r="AV51" s="49" t="s">
        <v>24158</v>
      </c>
      <c r="AW51" s="49" t="s">
        <v>24156</v>
      </c>
      <c r="AX51" s="49" t="s">
        <v>24156</v>
      </c>
      <c r="AY51" s="49" t="s">
        <v>24156</v>
      </c>
      <c r="AZ51" s="49" t="s">
        <v>24156</v>
      </c>
      <c r="BA51" s="50" t="s">
        <v>24158</v>
      </c>
      <c r="BB51" s="61"/>
      <c r="BC51" s="61"/>
      <c r="BD51" s="61"/>
      <c r="BE51" s="61"/>
      <c r="BF51" s="61"/>
      <c r="BG51" s="61"/>
      <c r="BH51" s="61"/>
      <c r="BI51" s="61"/>
      <c r="BJ51" s="61"/>
      <c r="BK51" s="61"/>
      <c r="BL51" s="61"/>
    </row>
    <row r="52" spans="1:64" ht="12">
      <c r="A52" s="47" t="s">
        <v>14280</v>
      </c>
      <c r="B52" s="44"/>
      <c r="C52" s="48" t="s">
        <v>7503</v>
      </c>
      <c r="D52" s="49" t="s">
        <v>7485</v>
      </c>
      <c r="E52" s="49" t="s">
        <v>7483</v>
      </c>
      <c r="F52" s="49" t="s">
        <v>7478</v>
      </c>
      <c r="G52" s="49" t="s">
        <v>7476</v>
      </c>
      <c r="H52" s="49" t="s">
        <v>7470</v>
      </c>
      <c r="I52" s="49" t="s">
        <v>7472</v>
      </c>
      <c r="J52" s="49" t="s">
        <v>7469</v>
      </c>
      <c r="K52" s="41" t="s">
        <v>174</v>
      </c>
      <c r="L52" s="49" t="s">
        <v>7428</v>
      </c>
      <c r="M52" s="49" t="s">
        <v>7426</v>
      </c>
      <c r="N52" s="49" t="s">
        <v>7421</v>
      </c>
      <c r="O52" s="49" t="s">
        <v>7419</v>
      </c>
      <c r="P52" s="49" t="s">
        <v>7416</v>
      </c>
      <c r="Q52" s="49" t="s">
        <v>7411</v>
      </c>
      <c r="R52" s="49" t="s">
        <v>7410</v>
      </c>
      <c r="S52" s="41" t="s">
        <v>175</v>
      </c>
      <c r="T52" s="49" t="s">
        <v>7408</v>
      </c>
      <c r="U52" s="49" t="s">
        <v>7350</v>
      </c>
      <c r="V52" s="49" t="s">
        <v>7347</v>
      </c>
      <c r="W52" s="41" t="s">
        <v>173</v>
      </c>
      <c r="X52" s="49" t="s">
        <v>7295</v>
      </c>
      <c r="Y52" s="49" t="s">
        <v>23582</v>
      </c>
      <c r="Z52" s="49" t="s">
        <v>23582</v>
      </c>
      <c r="AA52" s="49" t="s">
        <v>7291</v>
      </c>
      <c r="AB52" s="49" t="s">
        <v>7284</v>
      </c>
      <c r="AC52" s="49" t="s">
        <v>7283</v>
      </c>
      <c r="AD52" s="49" t="s">
        <v>7242</v>
      </c>
      <c r="AE52" s="49" t="s">
        <v>7234</v>
      </c>
      <c r="AF52" s="49" t="s">
        <v>7236</v>
      </c>
      <c r="AG52" s="49" t="s">
        <v>7227</v>
      </c>
      <c r="AH52" s="49" t="s">
        <v>7216</v>
      </c>
      <c r="AI52" s="49" t="s">
        <v>7214</v>
      </c>
      <c r="AJ52" s="41" t="s">
        <v>172</v>
      </c>
      <c r="AK52" s="49" t="s">
        <v>7204</v>
      </c>
      <c r="AL52" s="49" t="s">
        <v>7197</v>
      </c>
      <c r="AM52" s="49" t="s">
        <v>7193</v>
      </c>
      <c r="AN52" s="49" t="s">
        <v>23897</v>
      </c>
      <c r="AO52" s="41" t="s">
        <v>171</v>
      </c>
      <c r="AP52" s="49" t="s">
        <v>7181</v>
      </c>
      <c r="AQ52" s="41" t="s">
        <v>169</v>
      </c>
      <c r="AR52" s="49" t="s">
        <v>7165</v>
      </c>
      <c r="AS52" s="49" t="s">
        <v>7153</v>
      </c>
      <c r="AT52" s="49" t="s">
        <v>7146</v>
      </c>
      <c r="AU52" s="49" t="s">
        <v>7101</v>
      </c>
      <c r="AV52" s="49" t="s">
        <v>7103</v>
      </c>
      <c r="AW52" s="49" t="s">
        <v>7095</v>
      </c>
      <c r="AX52" s="49" t="s">
        <v>7051</v>
      </c>
      <c r="AY52" s="49" t="s">
        <v>7024</v>
      </c>
      <c r="AZ52" s="49" t="s">
        <v>7018</v>
      </c>
      <c r="BA52" s="50" t="s">
        <v>7019</v>
      </c>
      <c r="BB52" s="61"/>
      <c r="BC52" s="61"/>
      <c r="BD52" s="61"/>
      <c r="BE52" s="61"/>
      <c r="BF52" s="61"/>
      <c r="BG52" s="61"/>
      <c r="BH52" s="61"/>
      <c r="BI52" s="61"/>
      <c r="BJ52" s="61"/>
      <c r="BK52" s="61"/>
      <c r="BL52" s="61"/>
    </row>
    <row r="53" spans="1:64" ht="12">
      <c r="A53" s="47"/>
      <c r="B53" s="44"/>
      <c r="C53" s="48"/>
      <c r="D53" s="49" t="s">
        <v>10168</v>
      </c>
      <c r="E53" s="49" t="s">
        <v>6959</v>
      </c>
      <c r="F53" s="49" t="s">
        <v>6954</v>
      </c>
      <c r="G53" s="49" t="s">
        <v>6956</v>
      </c>
      <c r="H53" s="49" t="s">
        <v>6949</v>
      </c>
      <c r="I53" s="49" t="s">
        <v>6947</v>
      </c>
      <c r="J53" s="49" t="s">
        <v>6936</v>
      </c>
      <c r="K53" s="49" t="s">
        <v>6934</v>
      </c>
      <c r="L53" s="49" t="s">
        <v>23623</v>
      </c>
      <c r="M53" s="49" t="s">
        <v>6835</v>
      </c>
      <c r="N53" s="49" t="s">
        <v>6827</v>
      </c>
      <c r="O53" s="49" t="s">
        <v>6829</v>
      </c>
      <c r="P53" s="49" t="s">
        <v>6831</v>
      </c>
      <c r="Q53" s="49" t="s">
        <v>6797</v>
      </c>
      <c r="R53" s="49" t="s">
        <v>6776</v>
      </c>
      <c r="S53" s="49" t="s">
        <v>6772</v>
      </c>
      <c r="T53" s="49" t="s">
        <v>6765</v>
      </c>
      <c r="U53" s="49" t="s">
        <v>6763</v>
      </c>
      <c r="V53" s="49" t="s">
        <v>23582</v>
      </c>
      <c r="W53" s="49" t="s">
        <v>6717</v>
      </c>
      <c r="X53" s="49" t="s">
        <v>6707</v>
      </c>
      <c r="Y53" s="49" t="s">
        <v>23582</v>
      </c>
      <c r="Z53" s="49" t="s">
        <v>6710</v>
      </c>
      <c r="AA53" s="49" t="s">
        <v>6712</v>
      </c>
      <c r="AB53" s="49" t="s">
        <v>6654</v>
      </c>
      <c r="AC53" s="49" t="s">
        <v>6651</v>
      </c>
      <c r="AD53" s="49" t="s">
        <v>23582</v>
      </c>
      <c r="AE53" s="49" t="s">
        <v>6641</v>
      </c>
      <c r="AF53" s="49" t="s">
        <v>6639</v>
      </c>
      <c r="AG53" s="49" t="s">
        <v>6636</v>
      </c>
      <c r="AH53" s="49" t="s">
        <v>9928</v>
      </c>
      <c r="AI53" s="49" t="s">
        <v>6627</v>
      </c>
      <c r="AJ53" s="49" t="s">
        <v>6625</v>
      </c>
      <c r="AK53" s="49" t="s">
        <v>6615</v>
      </c>
      <c r="AL53" s="49" t="s">
        <v>10614</v>
      </c>
      <c r="AM53" s="49" t="s">
        <v>6612</v>
      </c>
      <c r="AN53" s="49" t="s">
        <v>23897</v>
      </c>
      <c r="AO53" s="49" t="s">
        <v>6604</v>
      </c>
      <c r="AP53" s="49" t="s">
        <v>6606</v>
      </c>
      <c r="AQ53" s="49" t="s">
        <v>6601</v>
      </c>
      <c r="AR53" s="49" t="s">
        <v>6600</v>
      </c>
      <c r="AS53" s="49" t="s">
        <v>6596</v>
      </c>
      <c r="AT53" s="49" t="s">
        <v>6593</v>
      </c>
      <c r="AU53" s="49" t="s">
        <v>6579</v>
      </c>
      <c r="AV53" s="49" t="s">
        <v>6582</v>
      </c>
      <c r="AW53" s="49" t="s">
        <v>6481</v>
      </c>
      <c r="AX53" s="49" t="s">
        <v>6483</v>
      </c>
      <c r="AY53" s="49" t="s">
        <v>6486</v>
      </c>
      <c r="AZ53" s="49" t="s">
        <v>6477</v>
      </c>
      <c r="BA53" s="50" t="s">
        <v>23582</v>
      </c>
      <c r="BB53" s="61"/>
      <c r="BC53" s="61"/>
      <c r="BD53" s="61"/>
      <c r="BE53" s="61"/>
      <c r="BF53" s="61"/>
      <c r="BG53" s="61"/>
      <c r="BH53" s="61"/>
      <c r="BI53" s="61"/>
      <c r="BJ53" s="61"/>
      <c r="BK53" s="61"/>
      <c r="BL53" s="61"/>
    </row>
    <row r="54" spans="1:64" ht="12">
      <c r="A54" s="47">
        <v>12.4</v>
      </c>
      <c r="B54" s="44">
        <v>226</v>
      </c>
      <c r="C54" s="48" t="s">
        <v>6471</v>
      </c>
      <c r="D54" s="49">
        <v>100</v>
      </c>
      <c r="E54" s="49">
        <v>100</v>
      </c>
      <c r="F54" s="49">
        <v>100</v>
      </c>
      <c r="G54" s="49">
        <v>100</v>
      </c>
      <c r="H54" s="49">
        <v>100</v>
      </c>
      <c r="I54" s="49">
        <v>0</v>
      </c>
      <c r="J54" s="49">
        <v>50</v>
      </c>
      <c r="K54" s="49">
        <v>50</v>
      </c>
      <c r="L54" s="49">
        <v>100</v>
      </c>
      <c r="M54" s="49">
        <v>100</v>
      </c>
      <c r="N54" s="49">
        <v>100</v>
      </c>
      <c r="O54" s="49">
        <v>0</v>
      </c>
      <c r="P54" s="49">
        <v>75</v>
      </c>
      <c r="Q54" s="49">
        <v>75</v>
      </c>
      <c r="R54" s="49">
        <v>75</v>
      </c>
      <c r="S54" s="49">
        <v>100</v>
      </c>
      <c r="T54" s="49">
        <v>50</v>
      </c>
      <c r="U54" s="49">
        <v>75</v>
      </c>
      <c r="V54" s="49">
        <v>0</v>
      </c>
      <c r="W54" s="49">
        <v>100</v>
      </c>
      <c r="X54" s="49">
        <v>100</v>
      </c>
      <c r="Y54" s="49">
        <v>0</v>
      </c>
      <c r="Z54" s="49">
        <v>0</v>
      </c>
      <c r="AA54" s="49">
        <v>100</v>
      </c>
      <c r="AB54" s="49">
        <v>100</v>
      </c>
      <c r="AC54" s="49">
        <v>100</v>
      </c>
      <c r="AD54" s="49">
        <v>0</v>
      </c>
      <c r="AE54" s="49">
        <v>75</v>
      </c>
      <c r="AF54" s="49">
        <v>0</v>
      </c>
      <c r="AG54" s="49">
        <v>100</v>
      </c>
      <c r="AH54" s="49">
        <v>100</v>
      </c>
      <c r="AI54" s="49">
        <v>100</v>
      </c>
      <c r="AJ54" s="49">
        <v>0</v>
      </c>
      <c r="AK54" s="49">
        <v>0</v>
      </c>
      <c r="AL54" s="49">
        <v>75</v>
      </c>
      <c r="AM54" s="49">
        <v>0</v>
      </c>
      <c r="AN54" s="49">
        <v>0</v>
      </c>
      <c r="AO54" s="49">
        <v>100</v>
      </c>
      <c r="AP54" s="49">
        <v>100</v>
      </c>
      <c r="AQ54" s="49">
        <v>100</v>
      </c>
      <c r="AR54" s="49">
        <v>50</v>
      </c>
      <c r="AS54" s="49">
        <v>50</v>
      </c>
      <c r="AT54" s="49">
        <v>50</v>
      </c>
      <c r="AU54" s="49">
        <v>0</v>
      </c>
      <c r="AV54" s="49">
        <v>0</v>
      </c>
      <c r="AW54" s="49">
        <v>100</v>
      </c>
      <c r="AX54" s="49">
        <v>50</v>
      </c>
      <c r="AY54" s="49">
        <v>100</v>
      </c>
      <c r="AZ54" s="49">
        <v>100</v>
      </c>
      <c r="BA54" s="50">
        <v>0</v>
      </c>
      <c r="BB54" s="61"/>
      <c r="BC54" s="61"/>
      <c r="BD54" s="61"/>
      <c r="BE54" s="61"/>
      <c r="BF54" s="61"/>
      <c r="BG54" s="61"/>
      <c r="BH54" s="61"/>
      <c r="BI54" s="61"/>
      <c r="BJ54" s="61"/>
      <c r="BK54" s="61"/>
      <c r="BL54" s="61"/>
    </row>
    <row r="55" spans="1:64" ht="12">
      <c r="A55" s="47" t="s">
        <v>11662</v>
      </c>
      <c r="B55" s="44"/>
      <c r="C55" s="48" t="s">
        <v>6470</v>
      </c>
      <c r="D55" s="49" t="s">
        <v>6465</v>
      </c>
      <c r="E55" s="49" t="s">
        <v>6460</v>
      </c>
      <c r="F55" s="49" t="s">
        <v>6462</v>
      </c>
      <c r="G55" s="49" t="s">
        <v>6463</v>
      </c>
      <c r="H55" s="49" t="s">
        <v>6455</v>
      </c>
      <c r="I55" s="49" t="s">
        <v>6457</v>
      </c>
      <c r="J55" s="49" t="s">
        <v>6459</v>
      </c>
      <c r="K55" s="49" t="s">
        <v>6454</v>
      </c>
      <c r="L55" s="49" t="s">
        <v>6451</v>
      </c>
      <c r="M55" s="49" t="s">
        <v>6447</v>
      </c>
      <c r="N55" s="49" t="s">
        <v>6443</v>
      </c>
      <c r="O55" s="49" t="s">
        <v>6439</v>
      </c>
      <c r="P55" s="49" t="s">
        <v>6416</v>
      </c>
      <c r="Q55" s="49" t="s">
        <v>6413</v>
      </c>
      <c r="R55" s="49" t="s">
        <v>6408</v>
      </c>
      <c r="S55" s="49" t="s">
        <v>6409</v>
      </c>
      <c r="T55" s="41" t="s">
        <v>170</v>
      </c>
      <c r="U55" s="49" t="s">
        <v>6405</v>
      </c>
      <c r="V55" s="49" t="s">
        <v>6406</v>
      </c>
      <c r="W55" s="49" t="s">
        <v>6401</v>
      </c>
      <c r="X55" s="49" t="s">
        <v>6400</v>
      </c>
      <c r="Y55" s="49" t="s">
        <v>6398</v>
      </c>
      <c r="Z55" s="49" t="s">
        <v>6392</v>
      </c>
      <c r="AA55" s="49" t="s">
        <v>6382</v>
      </c>
      <c r="AB55" s="49" t="s">
        <v>6372</v>
      </c>
      <c r="AC55" s="41" t="s">
        <v>165</v>
      </c>
      <c r="AD55" s="49" t="s">
        <v>6347</v>
      </c>
      <c r="AE55" s="49" t="s">
        <v>6341</v>
      </c>
      <c r="AF55" s="49" t="s">
        <v>6342</v>
      </c>
      <c r="AG55" s="41" t="s">
        <v>166</v>
      </c>
      <c r="AH55" s="49" t="s">
        <v>6338</v>
      </c>
      <c r="AI55" s="49" t="s">
        <v>6305</v>
      </c>
      <c r="AJ55" s="49" t="s">
        <v>6304</v>
      </c>
      <c r="AK55" s="49" t="s">
        <v>6298</v>
      </c>
      <c r="AL55" s="49" t="s">
        <v>6299</v>
      </c>
      <c r="AM55" s="41" t="s">
        <v>167</v>
      </c>
      <c r="AN55" s="49" t="s">
        <v>6297</v>
      </c>
      <c r="AO55" s="49" t="s">
        <v>6251</v>
      </c>
      <c r="AP55" s="49" t="s">
        <v>6253</v>
      </c>
      <c r="AQ55" s="41" t="s">
        <v>168</v>
      </c>
      <c r="AR55" s="49" t="s">
        <v>6242</v>
      </c>
      <c r="AS55" s="49" t="s">
        <v>6239</v>
      </c>
      <c r="AT55" s="49" t="s">
        <v>6237</v>
      </c>
      <c r="AU55" s="49" t="s">
        <v>6238</v>
      </c>
      <c r="AV55" s="49" t="s">
        <v>6193</v>
      </c>
      <c r="AW55" s="41" t="s">
        <v>163</v>
      </c>
      <c r="AX55" s="49" t="s">
        <v>6189</v>
      </c>
      <c r="AY55" s="49" t="s">
        <v>6182</v>
      </c>
      <c r="AZ55" s="49" t="s">
        <v>6185</v>
      </c>
      <c r="BA55" s="50" t="s">
        <v>6175</v>
      </c>
      <c r="BB55" s="61"/>
      <c r="BC55" s="61"/>
      <c r="BD55" s="61"/>
      <c r="BE55" s="61"/>
      <c r="BF55" s="61"/>
      <c r="BG55" s="61"/>
      <c r="BH55" s="61"/>
      <c r="BI55" s="61"/>
      <c r="BJ55" s="61"/>
      <c r="BK55" s="61"/>
      <c r="BL55" s="61"/>
    </row>
    <row r="56" spans="1:64" ht="12">
      <c r="A56" s="47"/>
      <c r="B56" s="44"/>
      <c r="C56" s="48"/>
      <c r="D56" s="49" t="s">
        <v>6173</v>
      </c>
      <c r="E56" s="49" t="s">
        <v>18224</v>
      </c>
      <c r="F56" s="49" t="s">
        <v>6146</v>
      </c>
      <c r="G56" s="49" t="s">
        <v>6144</v>
      </c>
      <c r="H56" s="49" t="s">
        <v>6141</v>
      </c>
      <c r="I56" s="49" t="s">
        <v>6132</v>
      </c>
      <c r="J56" s="49" t="s">
        <v>6128</v>
      </c>
      <c r="K56" s="49" t="s">
        <v>6124</v>
      </c>
      <c r="L56" s="49" t="s">
        <v>18156</v>
      </c>
      <c r="M56" s="49" t="s">
        <v>6119</v>
      </c>
      <c r="N56" s="49" t="s">
        <v>6112</v>
      </c>
      <c r="O56" s="49" t="s">
        <v>6106</v>
      </c>
      <c r="P56" s="49" t="s">
        <v>6103</v>
      </c>
      <c r="Q56" s="49" t="s">
        <v>6049</v>
      </c>
      <c r="R56" s="49" t="s">
        <v>6053</v>
      </c>
      <c r="S56" s="49" t="s">
        <v>6048</v>
      </c>
      <c r="T56" s="49" t="s">
        <v>6046</v>
      </c>
      <c r="U56" s="49" t="s">
        <v>6043</v>
      </c>
      <c r="V56" s="49" t="s">
        <v>21730</v>
      </c>
      <c r="W56" s="49" t="s">
        <v>6041</v>
      </c>
      <c r="X56" s="49" t="s">
        <v>6036</v>
      </c>
      <c r="Y56" s="49" t="s">
        <v>6034</v>
      </c>
      <c r="Z56" s="49" t="s">
        <v>6031</v>
      </c>
      <c r="AA56" s="49" t="s">
        <v>6023</v>
      </c>
      <c r="AB56" s="49" t="s">
        <v>6016</v>
      </c>
      <c r="AC56" s="49" t="s">
        <v>6013</v>
      </c>
      <c r="AD56" s="49" t="s">
        <v>6010</v>
      </c>
      <c r="AE56" s="49" t="s">
        <v>5965</v>
      </c>
      <c r="AF56" s="49" t="s">
        <v>5960</v>
      </c>
      <c r="AG56" s="49" t="s">
        <v>5961</v>
      </c>
      <c r="AH56" s="49" t="s">
        <v>5959</v>
      </c>
      <c r="AI56" s="49" t="s">
        <v>5957</v>
      </c>
      <c r="AJ56" s="49" t="s">
        <v>5934</v>
      </c>
      <c r="AK56" s="49" t="s">
        <v>5929</v>
      </c>
      <c r="AL56" s="49" t="s">
        <v>5927</v>
      </c>
      <c r="AM56" s="49" t="s">
        <v>5925</v>
      </c>
      <c r="AN56" s="49" t="s">
        <v>5921</v>
      </c>
      <c r="AO56" s="49" t="s">
        <v>5915</v>
      </c>
      <c r="AP56" s="49" t="s">
        <v>17735</v>
      </c>
      <c r="AQ56" s="49" t="s">
        <v>10198</v>
      </c>
      <c r="AR56" s="49" t="s">
        <v>7683</v>
      </c>
      <c r="AS56" s="49" t="s">
        <v>17727</v>
      </c>
      <c r="AT56" s="49" t="s">
        <v>5902</v>
      </c>
      <c r="AU56" s="49" t="s">
        <v>17724</v>
      </c>
      <c r="AV56" s="49" t="s">
        <v>5898</v>
      </c>
      <c r="AW56" s="49" t="s">
        <v>5893</v>
      </c>
      <c r="AX56" s="49" t="s">
        <v>5896</v>
      </c>
      <c r="AY56" s="49" t="s">
        <v>5890</v>
      </c>
      <c r="AZ56" s="49" t="s">
        <v>5883</v>
      </c>
      <c r="BA56" s="50" t="s">
        <v>5879</v>
      </c>
      <c r="BB56" s="61"/>
      <c r="BC56" s="61"/>
      <c r="BD56" s="61"/>
      <c r="BE56" s="61"/>
      <c r="BF56" s="61"/>
      <c r="BG56" s="61"/>
      <c r="BH56" s="61"/>
      <c r="BI56" s="61"/>
      <c r="BJ56" s="61"/>
      <c r="BK56" s="61"/>
      <c r="BL56" s="61"/>
    </row>
    <row r="57" spans="1:64" ht="12">
      <c r="A57" s="47">
        <v>12.1</v>
      </c>
      <c r="B57" s="44">
        <v>227</v>
      </c>
      <c r="C57" s="48" t="s">
        <v>5875</v>
      </c>
      <c r="D57" s="49" t="s">
        <v>24095</v>
      </c>
      <c r="E57" s="49" t="s">
        <v>24095</v>
      </c>
      <c r="F57" s="49" t="s">
        <v>24095</v>
      </c>
      <c r="G57" s="49" t="s">
        <v>24158</v>
      </c>
      <c r="H57" s="49" t="s">
        <v>24095</v>
      </c>
      <c r="I57" s="49" t="s">
        <v>24157</v>
      </c>
      <c r="J57" s="49" t="s">
        <v>24156</v>
      </c>
      <c r="K57" s="49" t="s">
        <v>24158</v>
      </c>
      <c r="L57" s="49" t="s">
        <v>24095</v>
      </c>
      <c r="M57" s="49" t="s">
        <v>24156</v>
      </c>
      <c r="N57" s="49" t="s">
        <v>24158</v>
      </c>
      <c r="O57" s="49" t="s">
        <v>24095</v>
      </c>
      <c r="P57" s="49" t="s">
        <v>24095</v>
      </c>
      <c r="Q57" s="49" t="s">
        <v>24095</v>
      </c>
      <c r="R57" s="49" t="s">
        <v>24095</v>
      </c>
      <c r="S57" s="49" t="s">
        <v>24156</v>
      </c>
      <c r="T57" s="49" t="s">
        <v>24095</v>
      </c>
      <c r="U57" s="49" t="s">
        <v>24095</v>
      </c>
      <c r="V57" s="49" t="s">
        <v>24158</v>
      </c>
      <c r="W57" s="49" t="s">
        <v>24158</v>
      </c>
      <c r="X57" s="49" t="s">
        <v>24156</v>
      </c>
      <c r="Y57" s="49" t="s">
        <v>24158</v>
      </c>
      <c r="Z57" s="49" t="s">
        <v>24095</v>
      </c>
      <c r="AA57" s="49" t="s">
        <v>24095</v>
      </c>
      <c r="AB57" s="49" t="s">
        <v>24158</v>
      </c>
      <c r="AC57" s="49" t="s">
        <v>24095</v>
      </c>
      <c r="AD57" s="49" t="s">
        <v>24158</v>
      </c>
      <c r="AE57" s="49" t="s">
        <v>24156</v>
      </c>
      <c r="AF57" s="49" t="s">
        <v>24095</v>
      </c>
      <c r="AG57" s="49" t="s">
        <v>24158</v>
      </c>
      <c r="AH57" s="49" t="s">
        <v>24158</v>
      </c>
      <c r="AI57" s="49" t="s">
        <v>24095</v>
      </c>
      <c r="AJ57" s="49" t="s">
        <v>24156</v>
      </c>
      <c r="AK57" s="49" t="s">
        <v>24095</v>
      </c>
      <c r="AL57" s="49" t="s">
        <v>24095</v>
      </c>
      <c r="AM57" s="49" t="s">
        <v>24158</v>
      </c>
      <c r="AN57" s="49" t="s">
        <v>24156</v>
      </c>
      <c r="AO57" s="49" t="s">
        <v>24156</v>
      </c>
      <c r="AP57" s="49" t="s">
        <v>24156</v>
      </c>
      <c r="AQ57" s="49" t="s">
        <v>24095</v>
      </c>
      <c r="AR57" s="49" t="s">
        <v>24158</v>
      </c>
      <c r="AS57" s="49" t="s">
        <v>24095</v>
      </c>
      <c r="AT57" s="49" t="s">
        <v>24156</v>
      </c>
      <c r="AU57" s="49" t="s">
        <v>24095</v>
      </c>
      <c r="AV57" s="49" t="s">
        <v>24095</v>
      </c>
      <c r="AW57" s="49" t="s">
        <v>24156</v>
      </c>
      <c r="AX57" s="49" t="s">
        <v>24095</v>
      </c>
      <c r="AY57" s="49" t="s">
        <v>24095</v>
      </c>
      <c r="AZ57" s="49" t="s">
        <v>24158</v>
      </c>
      <c r="BA57" s="50" t="s">
        <v>24095</v>
      </c>
      <c r="BB57" s="61"/>
      <c r="BC57" s="61"/>
      <c r="BD57" s="61"/>
      <c r="BE57" s="61"/>
      <c r="BF57" s="61"/>
      <c r="BG57" s="61"/>
      <c r="BH57" s="61"/>
      <c r="BI57" s="61"/>
      <c r="BJ57" s="61"/>
      <c r="BK57" s="61"/>
      <c r="BL57" s="61"/>
    </row>
    <row r="58" spans="1:64" ht="12">
      <c r="A58" s="47" t="s">
        <v>24004</v>
      </c>
      <c r="B58" s="44"/>
      <c r="C58" s="48" t="s">
        <v>5740</v>
      </c>
      <c r="D58" s="49" t="s">
        <v>5731</v>
      </c>
      <c r="E58" s="49" t="s">
        <v>5723</v>
      </c>
      <c r="F58" s="41" t="s">
        <v>164</v>
      </c>
      <c r="G58" s="49" t="s">
        <v>5712</v>
      </c>
      <c r="H58" s="49" t="s">
        <v>5671</v>
      </c>
      <c r="I58" s="49" t="s">
        <v>5668</v>
      </c>
      <c r="J58" s="49" t="s">
        <v>5670</v>
      </c>
      <c r="K58" s="49" t="s">
        <v>5661</v>
      </c>
      <c r="L58" s="49" t="s">
        <v>5658</v>
      </c>
      <c r="M58" s="49" t="s">
        <v>5660</v>
      </c>
      <c r="N58" s="49" t="s">
        <v>5651</v>
      </c>
      <c r="O58" s="49" t="s">
        <v>5647</v>
      </c>
      <c r="P58" s="41" t="s">
        <v>162</v>
      </c>
      <c r="Q58" s="49" t="s">
        <v>5633</v>
      </c>
      <c r="R58" s="49" t="s">
        <v>5627</v>
      </c>
      <c r="S58" s="41" t="s">
        <v>161</v>
      </c>
      <c r="T58" s="41" t="s">
        <v>160</v>
      </c>
      <c r="U58" s="49" t="s">
        <v>5614</v>
      </c>
      <c r="V58" s="49" t="s">
        <v>5609</v>
      </c>
      <c r="W58" s="41" t="s">
        <v>157</v>
      </c>
      <c r="X58" s="49" t="s">
        <v>5605</v>
      </c>
      <c r="Y58" s="41" t="s">
        <v>158</v>
      </c>
      <c r="Z58" s="49" t="s">
        <v>5603</v>
      </c>
      <c r="AA58" s="49" t="s">
        <v>5600</v>
      </c>
      <c r="AB58" s="49" t="s">
        <v>5595</v>
      </c>
      <c r="AC58" s="49" t="s">
        <v>5597</v>
      </c>
      <c r="AD58" s="49" t="s">
        <v>5598</v>
      </c>
      <c r="AE58" s="49" t="s">
        <v>5589</v>
      </c>
      <c r="AF58" s="49" t="s">
        <v>5591</v>
      </c>
      <c r="AG58" s="49" t="s">
        <v>5576</v>
      </c>
      <c r="AH58" s="49" t="s">
        <v>5573</v>
      </c>
      <c r="AI58" s="49" t="s">
        <v>5571</v>
      </c>
      <c r="AJ58" s="49" t="s">
        <v>5560</v>
      </c>
      <c r="AK58" s="49" t="s">
        <v>5497</v>
      </c>
      <c r="AL58" s="49" t="s">
        <v>5490</v>
      </c>
      <c r="AM58" s="49" t="s">
        <v>23897</v>
      </c>
      <c r="AN58" s="49" t="s">
        <v>5494</v>
      </c>
      <c r="AO58" s="49" t="s">
        <v>5485</v>
      </c>
      <c r="AP58" s="49" t="s">
        <v>5484</v>
      </c>
      <c r="AQ58" s="41" t="s">
        <v>159</v>
      </c>
      <c r="AR58" s="49" t="s">
        <v>5452</v>
      </c>
      <c r="AS58" s="49" t="s">
        <v>5443</v>
      </c>
      <c r="AT58" s="49" t="s">
        <v>5378</v>
      </c>
      <c r="AU58" s="41" t="s">
        <v>156</v>
      </c>
      <c r="AV58" s="49" t="s">
        <v>5365</v>
      </c>
      <c r="AW58" s="49" t="s">
        <v>5363</v>
      </c>
      <c r="AX58" s="49" t="s">
        <v>5355</v>
      </c>
      <c r="AY58" s="49" t="s">
        <v>5359</v>
      </c>
      <c r="AZ58" s="49" t="s">
        <v>5351</v>
      </c>
      <c r="BA58" s="50" t="s">
        <v>5325</v>
      </c>
      <c r="BB58" s="61"/>
      <c r="BC58" s="61"/>
      <c r="BD58" s="61"/>
      <c r="BE58" s="61"/>
      <c r="BF58" s="61"/>
      <c r="BG58" s="61"/>
      <c r="BH58" s="61"/>
      <c r="BI58" s="61"/>
      <c r="BJ58" s="61"/>
      <c r="BK58" s="61"/>
      <c r="BL58" s="61"/>
    </row>
    <row r="59" spans="1:64" ht="12">
      <c r="A59" s="47"/>
      <c r="B59" s="44"/>
      <c r="C59" s="48"/>
      <c r="D59" s="49" t="s">
        <v>5323</v>
      </c>
      <c r="E59" s="49" t="s">
        <v>5309</v>
      </c>
      <c r="F59" s="49" t="s">
        <v>5308</v>
      </c>
      <c r="G59" s="49" t="s">
        <v>22477</v>
      </c>
      <c r="H59" s="49" t="s">
        <v>5300</v>
      </c>
      <c r="I59" s="49" t="s">
        <v>5289</v>
      </c>
      <c r="J59" s="49" t="s">
        <v>5291</v>
      </c>
      <c r="K59" s="49" t="s">
        <v>5284</v>
      </c>
      <c r="L59" s="49" t="s">
        <v>5281</v>
      </c>
      <c r="M59" s="49" t="s">
        <v>5257</v>
      </c>
      <c r="N59" s="49" t="s">
        <v>23501</v>
      </c>
      <c r="O59" s="49" t="s">
        <v>5246</v>
      </c>
      <c r="P59" s="49" t="s">
        <v>5240</v>
      </c>
      <c r="Q59" s="49" t="s">
        <v>5226</v>
      </c>
      <c r="R59" s="49" t="s">
        <v>5224</v>
      </c>
      <c r="S59" s="49" t="s">
        <v>5219</v>
      </c>
      <c r="T59" s="49" t="s">
        <v>5215</v>
      </c>
      <c r="U59" s="49" t="s">
        <v>5214</v>
      </c>
      <c r="V59" s="49" t="s">
        <v>23582</v>
      </c>
      <c r="W59" s="49" t="s">
        <v>5211</v>
      </c>
      <c r="X59" s="49" t="s">
        <v>5208</v>
      </c>
      <c r="Y59" s="49" t="s">
        <v>23582</v>
      </c>
      <c r="Z59" s="49" t="s">
        <v>5205</v>
      </c>
      <c r="AA59" s="49" t="s">
        <v>5203</v>
      </c>
      <c r="AB59" s="49" t="s">
        <v>5197</v>
      </c>
      <c r="AC59" s="49" t="s">
        <v>5199</v>
      </c>
      <c r="AD59" s="49" t="s">
        <v>23582</v>
      </c>
      <c r="AE59" s="49" t="s">
        <v>5192</v>
      </c>
      <c r="AF59" s="49" t="s">
        <v>5194</v>
      </c>
      <c r="AG59" s="49" t="s">
        <v>5184</v>
      </c>
      <c r="AH59" s="49" t="s">
        <v>23582</v>
      </c>
      <c r="AI59" s="49" t="s">
        <v>5189</v>
      </c>
      <c r="AJ59" s="49" t="s">
        <v>5181</v>
      </c>
      <c r="AK59" s="49" t="s">
        <v>5177</v>
      </c>
      <c r="AL59" s="49" t="s">
        <v>5179</v>
      </c>
      <c r="AM59" s="49" t="s">
        <v>22693</v>
      </c>
      <c r="AN59" s="49" t="s">
        <v>5173</v>
      </c>
      <c r="AO59" s="49" t="s">
        <v>5176</v>
      </c>
      <c r="AP59" s="49" t="s">
        <v>5170</v>
      </c>
      <c r="AQ59" s="49" t="s">
        <v>5167</v>
      </c>
      <c r="AR59" s="49" t="s">
        <v>23582</v>
      </c>
      <c r="AS59" s="49" t="s">
        <v>5168</v>
      </c>
      <c r="AT59" s="49" t="s">
        <v>5146</v>
      </c>
      <c r="AU59" s="49" t="s">
        <v>5144</v>
      </c>
      <c r="AV59" s="49" t="s">
        <v>5100</v>
      </c>
      <c r="AW59" s="49" t="s">
        <v>5097</v>
      </c>
      <c r="AX59" s="49" t="s">
        <v>5099</v>
      </c>
      <c r="AY59" s="49" t="s">
        <v>5096</v>
      </c>
      <c r="AZ59" s="49" t="s">
        <v>5079</v>
      </c>
      <c r="BA59" s="50" t="s">
        <v>5082</v>
      </c>
      <c r="BB59" s="61"/>
      <c r="BC59" s="61"/>
      <c r="BD59" s="61"/>
      <c r="BE59" s="61"/>
      <c r="BF59" s="61"/>
      <c r="BG59" s="61"/>
      <c r="BH59" s="61"/>
      <c r="BI59" s="61"/>
      <c r="BJ59" s="61"/>
      <c r="BK59" s="61"/>
      <c r="BL59" s="61"/>
    </row>
    <row r="60" spans="1:64" ht="12">
      <c r="A60" s="47">
        <v>12.5</v>
      </c>
      <c r="B60" s="44">
        <v>228</v>
      </c>
      <c r="C60" s="62" t="s">
        <v>5075</v>
      </c>
      <c r="D60" s="52" t="s">
        <v>24158</v>
      </c>
      <c r="E60" s="52" t="s">
        <v>24095</v>
      </c>
      <c r="F60" s="52" t="s">
        <v>24158</v>
      </c>
      <c r="G60" s="52" t="s">
        <v>24095</v>
      </c>
      <c r="H60" s="52" t="s">
        <v>24095</v>
      </c>
      <c r="I60" s="52" t="s">
        <v>24013</v>
      </c>
      <c r="J60" s="52" t="s">
        <v>24095</v>
      </c>
      <c r="K60" s="52" t="s">
        <v>24095</v>
      </c>
      <c r="L60" s="52" t="s">
        <v>24095</v>
      </c>
      <c r="M60" s="52" t="s">
        <v>24156</v>
      </c>
      <c r="N60" s="52" t="s">
        <v>24156</v>
      </c>
      <c r="O60" s="52" t="s">
        <v>24095</v>
      </c>
      <c r="P60" s="52" t="s">
        <v>24095</v>
      </c>
      <c r="Q60" s="52" t="s">
        <v>24095</v>
      </c>
      <c r="R60" s="52" t="s">
        <v>24095</v>
      </c>
      <c r="S60" s="52" t="s">
        <v>24158</v>
      </c>
      <c r="T60" s="52" t="s">
        <v>24156</v>
      </c>
      <c r="U60" s="52" t="s">
        <v>24095</v>
      </c>
      <c r="V60" s="52" t="s">
        <v>24158</v>
      </c>
      <c r="W60" s="52" t="s">
        <v>24158</v>
      </c>
      <c r="X60" s="52" t="s">
        <v>24158</v>
      </c>
      <c r="Y60" s="52" t="s">
        <v>24095</v>
      </c>
      <c r="Z60" s="52" t="s">
        <v>24156</v>
      </c>
      <c r="AA60" s="52" t="s">
        <v>24156</v>
      </c>
      <c r="AB60" s="52" t="s">
        <v>24095</v>
      </c>
      <c r="AC60" s="52" t="s">
        <v>24095</v>
      </c>
      <c r="AD60" s="52" t="s">
        <v>24156</v>
      </c>
      <c r="AE60" s="52" t="s">
        <v>24156</v>
      </c>
      <c r="AF60" s="52" t="s">
        <v>24156</v>
      </c>
      <c r="AG60" s="52" t="s">
        <v>24095</v>
      </c>
      <c r="AH60" s="52" t="s">
        <v>24158</v>
      </c>
      <c r="AI60" s="52" t="s">
        <v>24158</v>
      </c>
      <c r="AJ60" s="52" t="s">
        <v>24156</v>
      </c>
      <c r="AK60" s="52" t="s">
        <v>24156</v>
      </c>
      <c r="AL60" s="52" t="s">
        <v>24095</v>
      </c>
      <c r="AM60" s="52" t="s">
        <v>24095</v>
      </c>
      <c r="AN60" s="52" t="s">
        <v>24095</v>
      </c>
      <c r="AO60" s="52" t="s">
        <v>24095</v>
      </c>
      <c r="AP60" s="52" t="s">
        <v>24156</v>
      </c>
      <c r="AQ60" s="52" t="s">
        <v>24095</v>
      </c>
      <c r="AR60" s="52" t="s">
        <v>24158</v>
      </c>
      <c r="AS60" s="52" t="s">
        <v>24156</v>
      </c>
      <c r="AT60" s="52" t="s">
        <v>24095</v>
      </c>
      <c r="AU60" s="52" t="s">
        <v>24095</v>
      </c>
      <c r="AV60" s="52" t="s">
        <v>24095</v>
      </c>
      <c r="AW60" s="52" t="s">
        <v>24095</v>
      </c>
      <c r="AX60" s="52" t="s">
        <v>24156</v>
      </c>
      <c r="AY60" s="52" t="s">
        <v>24095</v>
      </c>
      <c r="AZ60" s="52" t="s">
        <v>24095</v>
      </c>
      <c r="BA60" s="52" t="s">
        <v>24158</v>
      </c>
      <c r="BB60" s="61"/>
      <c r="BC60" s="61"/>
      <c r="BD60" s="61"/>
      <c r="BE60" s="61"/>
      <c r="BF60" s="61"/>
      <c r="BG60" s="61"/>
      <c r="BH60" s="61"/>
      <c r="BI60" s="61"/>
      <c r="BJ60" s="61"/>
      <c r="BK60" s="61"/>
      <c r="BL60" s="61"/>
    </row>
    <row r="61" spans="1:64" ht="12">
      <c r="A61" s="47" t="s">
        <v>9311</v>
      </c>
      <c r="B61" s="44"/>
      <c r="C61" s="51" t="s">
        <v>4933</v>
      </c>
      <c r="D61" s="52" t="s">
        <v>4891</v>
      </c>
      <c r="E61" s="52" t="s">
        <v>4893</v>
      </c>
      <c r="F61" s="52" t="s">
        <v>4894</v>
      </c>
      <c r="G61" s="52" t="s">
        <v>4885</v>
      </c>
      <c r="H61" s="52" t="s">
        <v>4887</v>
      </c>
      <c r="I61" s="52" t="s">
        <v>23582</v>
      </c>
      <c r="J61" s="52" t="s">
        <v>4879</v>
      </c>
      <c r="K61" s="52" t="s">
        <v>4876</v>
      </c>
      <c r="L61" s="52" t="s">
        <v>4872</v>
      </c>
      <c r="M61" s="52" t="s">
        <v>4868</v>
      </c>
      <c r="N61" s="52" t="s">
        <v>4865</v>
      </c>
      <c r="O61" s="52" t="s">
        <v>4851</v>
      </c>
      <c r="P61" s="52" t="s">
        <v>4849</v>
      </c>
      <c r="Q61" s="52" t="s">
        <v>4838</v>
      </c>
      <c r="R61" s="52" t="s">
        <v>4821</v>
      </c>
      <c r="S61" s="52" t="s">
        <v>4816</v>
      </c>
      <c r="T61" s="53" t="s">
        <v>155</v>
      </c>
      <c r="U61" s="52" t="s">
        <v>4804</v>
      </c>
      <c r="V61" s="52" t="s">
        <v>4807</v>
      </c>
      <c r="W61" s="53" t="s">
        <v>153</v>
      </c>
      <c r="X61" s="52" t="s">
        <v>4786</v>
      </c>
      <c r="Y61" s="52" t="s">
        <v>4788</v>
      </c>
      <c r="Z61" s="52" t="s">
        <v>4780</v>
      </c>
      <c r="AA61" s="52" t="s">
        <v>4771</v>
      </c>
      <c r="AB61" s="52" t="s">
        <v>4766</v>
      </c>
      <c r="AC61" s="53" t="s">
        <v>154</v>
      </c>
      <c r="AD61" s="52" t="s">
        <v>4765</v>
      </c>
      <c r="AE61" s="52" t="s">
        <v>4756</v>
      </c>
      <c r="AF61" s="52" t="s">
        <v>4730</v>
      </c>
      <c r="AG61" s="52" t="s">
        <v>4727</v>
      </c>
      <c r="AH61" s="52" t="s">
        <v>23582</v>
      </c>
      <c r="AI61" s="52" t="s">
        <v>4722</v>
      </c>
      <c r="AJ61" s="53" t="s">
        <v>151</v>
      </c>
      <c r="AK61" s="52" t="s">
        <v>4709</v>
      </c>
      <c r="AL61" s="52" t="s">
        <v>4705</v>
      </c>
      <c r="AM61" s="52" t="s">
        <v>4707</v>
      </c>
      <c r="AN61" s="52" t="s">
        <v>4701</v>
      </c>
      <c r="AO61" s="52" t="s">
        <v>4697</v>
      </c>
      <c r="AP61" s="52" t="s">
        <v>4695</v>
      </c>
      <c r="AQ61" s="52" t="s">
        <v>4692</v>
      </c>
      <c r="AR61" s="52" t="s">
        <v>4688</v>
      </c>
      <c r="AS61" s="52" t="s">
        <v>4683</v>
      </c>
      <c r="AT61" s="52" t="s">
        <v>4678</v>
      </c>
      <c r="AU61" s="52" t="s">
        <v>4671</v>
      </c>
      <c r="AV61" s="52" t="s">
        <v>4667</v>
      </c>
      <c r="AW61" s="52" t="s">
        <v>4661</v>
      </c>
      <c r="AX61" s="52" t="s">
        <v>4657</v>
      </c>
      <c r="AY61" s="53" t="s">
        <v>152</v>
      </c>
      <c r="AZ61" s="52" t="s">
        <v>4650</v>
      </c>
      <c r="BA61" s="52" t="s">
        <v>4644</v>
      </c>
      <c r="BB61" s="61"/>
      <c r="BC61" s="61"/>
      <c r="BD61" s="61"/>
      <c r="BE61" s="61"/>
      <c r="BF61" s="61"/>
      <c r="BG61" s="61"/>
      <c r="BH61" s="61"/>
      <c r="BI61" s="61"/>
      <c r="BJ61" s="61"/>
      <c r="BK61" s="61"/>
      <c r="BL61" s="61"/>
    </row>
    <row r="62" spans="1:64" ht="12">
      <c r="A62" s="47"/>
      <c r="B62" s="44"/>
      <c r="C62" s="51"/>
      <c r="D62" s="52" t="s">
        <v>4637</v>
      </c>
      <c r="E62" s="52" t="s">
        <v>4636</v>
      </c>
      <c r="F62" s="52" t="s">
        <v>4633</v>
      </c>
      <c r="G62" s="52" t="s">
        <v>22477</v>
      </c>
      <c r="H62" s="52" t="s">
        <v>4622</v>
      </c>
      <c r="I62" s="52" t="s">
        <v>4578</v>
      </c>
      <c r="J62" s="52" t="s">
        <v>4573</v>
      </c>
      <c r="K62" s="52" t="s">
        <v>4574</v>
      </c>
      <c r="L62" s="52" t="s">
        <v>4575</v>
      </c>
      <c r="M62" s="52" t="s">
        <v>4568</v>
      </c>
      <c r="N62" s="52" t="s">
        <v>4570</v>
      </c>
      <c r="O62" s="52" t="s">
        <v>4559</v>
      </c>
      <c r="P62" s="52" t="s">
        <v>4564</v>
      </c>
      <c r="Q62" s="52" t="s">
        <v>4558</v>
      </c>
      <c r="R62" s="52" t="s">
        <v>4550</v>
      </c>
      <c r="S62" s="52" t="s">
        <v>4548</v>
      </c>
      <c r="T62" s="52" t="s">
        <v>4535</v>
      </c>
      <c r="U62" s="52" t="s">
        <v>4528</v>
      </c>
      <c r="V62" s="52" t="s">
        <v>23582</v>
      </c>
      <c r="W62" s="52" t="s">
        <v>4526</v>
      </c>
      <c r="X62" s="52" t="s">
        <v>4522</v>
      </c>
      <c r="Y62" s="52" t="s">
        <v>23324</v>
      </c>
      <c r="Z62" s="52" t="s">
        <v>4519</v>
      </c>
      <c r="AA62" s="52" t="s">
        <v>4514</v>
      </c>
      <c r="AB62" s="52" t="s">
        <v>4508</v>
      </c>
      <c r="AC62" s="52" t="s">
        <v>4511</v>
      </c>
      <c r="AD62" s="52" t="s">
        <v>4506</v>
      </c>
      <c r="AE62" s="52" t="s">
        <v>4496</v>
      </c>
      <c r="AF62" s="52" t="s">
        <v>4494</v>
      </c>
      <c r="AG62" s="52" t="s">
        <v>4495</v>
      </c>
      <c r="AH62" s="52" t="s">
        <v>23582</v>
      </c>
      <c r="AI62" s="52" t="s">
        <v>4465</v>
      </c>
      <c r="AJ62" s="52" t="s">
        <v>4458</v>
      </c>
      <c r="AK62" s="52" t="s">
        <v>4461</v>
      </c>
      <c r="AL62" s="52" t="s">
        <v>4455</v>
      </c>
      <c r="AM62" s="52" t="s">
        <v>4445</v>
      </c>
      <c r="AN62" s="52" t="s">
        <v>4446</v>
      </c>
      <c r="AO62" s="52" t="s">
        <v>4447</v>
      </c>
      <c r="AP62" s="52" t="s">
        <v>4450</v>
      </c>
      <c r="AQ62" s="52" t="s">
        <v>4453</v>
      </c>
      <c r="AR62" s="52" t="s">
        <v>23582</v>
      </c>
      <c r="AS62" s="52" t="s">
        <v>4439</v>
      </c>
      <c r="AT62" s="52" t="s">
        <v>4437</v>
      </c>
      <c r="AU62" s="52" t="s">
        <v>4436</v>
      </c>
      <c r="AV62" s="52" t="s">
        <v>4431</v>
      </c>
      <c r="AW62" s="52" t="s">
        <v>4427</v>
      </c>
      <c r="AX62" s="52" t="s">
        <v>4423</v>
      </c>
      <c r="AY62" s="52" t="s">
        <v>4420</v>
      </c>
      <c r="AZ62" s="52" t="s">
        <v>4417</v>
      </c>
      <c r="BA62" s="52" t="s">
        <v>4408</v>
      </c>
      <c r="BB62" s="61"/>
      <c r="BC62" s="61"/>
      <c r="BD62" s="61"/>
      <c r="BE62" s="61"/>
      <c r="BF62" s="61"/>
      <c r="BG62" s="61"/>
      <c r="BH62" s="61"/>
      <c r="BI62" s="61"/>
      <c r="BJ62" s="61"/>
      <c r="BK62" s="61"/>
      <c r="BL62" s="61"/>
    </row>
    <row r="63" spans="1:64" ht="12">
      <c r="A63" s="47">
        <v>12.5</v>
      </c>
      <c r="B63" s="44">
        <v>229</v>
      </c>
      <c r="C63" s="51" t="s">
        <v>4406</v>
      </c>
      <c r="D63" s="52">
        <v>50</v>
      </c>
      <c r="E63" s="52">
        <v>75</v>
      </c>
      <c r="F63" s="52">
        <v>75</v>
      </c>
      <c r="G63" s="52">
        <v>100</v>
      </c>
      <c r="H63" s="52">
        <v>100</v>
      </c>
      <c r="I63" s="52">
        <v>50</v>
      </c>
      <c r="J63" s="52">
        <v>50</v>
      </c>
      <c r="K63" s="52">
        <v>50</v>
      </c>
      <c r="L63" s="52">
        <v>25</v>
      </c>
      <c r="M63" s="52">
        <v>75</v>
      </c>
      <c r="N63" s="52">
        <v>100</v>
      </c>
      <c r="O63" s="52">
        <v>75</v>
      </c>
      <c r="P63" s="52">
        <v>100</v>
      </c>
      <c r="Q63" s="52">
        <v>50</v>
      </c>
      <c r="R63" s="52">
        <v>50</v>
      </c>
      <c r="S63" s="52">
        <v>25</v>
      </c>
      <c r="T63" s="52">
        <v>50</v>
      </c>
      <c r="U63" s="52">
        <v>0</v>
      </c>
      <c r="V63" s="52">
        <v>50</v>
      </c>
      <c r="W63" s="52">
        <v>75</v>
      </c>
      <c r="X63" s="52">
        <v>75</v>
      </c>
      <c r="Y63" s="52">
        <v>100</v>
      </c>
      <c r="Z63" s="52">
        <v>75</v>
      </c>
      <c r="AA63" s="52">
        <v>25</v>
      </c>
      <c r="AB63" s="52">
        <v>75</v>
      </c>
      <c r="AC63" s="52">
        <v>50</v>
      </c>
      <c r="AD63" s="52">
        <v>50</v>
      </c>
      <c r="AE63" s="52">
        <v>100</v>
      </c>
      <c r="AF63" s="52">
        <v>75</v>
      </c>
      <c r="AG63" s="52">
        <v>75</v>
      </c>
      <c r="AH63" s="52">
        <v>25</v>
      </c>
      <c r="AI63" s="52">
        <v>25</v>
      </c>
      <c r="AJ63" s="52">
        <v>75</v>
      </c>
      <c r="AK63" s="52">
        <v>50</v>
      </c>
      <c r="AL63" s="52">
        <v>25</v>
      </c>
      <c r="AM63" s="52">
        <v>50</v>
      </c>
      <c r="AN63" s="52">
        <v>75</v>
      </c>
      <c r="AO63" s="52">
        <v>50</v>
      </c>
      <c r="AP63" s="52">
        <v>100</v>
      </c>
      <c r="AQ63" s="52">
        <v>75</v>
      </c>
      <c r="AR63" s="52">
        <v>25</v>
      </c>
      <c r="AS63" s="52">
        <v>50</v>
      </c>
      <c r="AT63" s="52">
        <v>50</v>
      </c>
      <c r="AU63" s="52">
        <v>50</v>
      </c>
      <c r="AV63" s="52">
        <v>75</v>
      </c>
      <c r="AW63" s="52">
        <v>100</v>
      </c>
      <c r="AX63" s="52">
        <v>100</v>
      </c>
      <c r="AY63" s="52">
        <v>75</v>
      </c>
      <c r="AZ63" s="52">
        <v>50</v>
      </c>
      <c r="BA63" s="52">
        <v>50</v>
      </c>
      <c r="BB63" s="61"/>
      <c r="BC63" s="61"/>
      <c r="BD63" s="61"/>
      <c r="BE63" s="61"/>
      <c r="BF63" s="61"/>
      <c r="BG63" s="61"/>
      <c r="BH63" s="61"/>
      <c r="BI63" s="61"/>
      <c r="BJ63" s="61"/>
      <c r="BK63" s="61"/>
      <c r="BL63" s="61"/>
    </row>
    <row r="64" spans="1:64" ht="12">
      <c r="A64" s="47" t="s">
        <v>9311</v>
      </c>
      <c r="B64" s="44"/>
      <c r="C64" s="51" t="s">
        <v>4384</v>
      </c>
      <c r="D64" s="52" t="s">
        <v>4380</v>
      </c>
      <c r="E64" s="52" t="s">
        <v>4373</v>
      </c>
      <c r="F64" s="52" t="s">
        <v>4371</v>
      </c>
      <c r="G64" s="52" t="s">
        <v>4366</v>
      </c>
      <c r="H64" s="53" t="s">
        <v>150</v>
      </c>
      <c r="I64" s="52" t="s">
        <v>4357</v>
      </c>
      <c r="J64" s="52" t="s">
        <v>4354</v>
      </c>
      <c r="K64" s="52" t="s">
        <v>4336</v>
      </c>
      <c r="L64" s="52" t="s">
        <v>4327</v>
      </c>
      <c r="M64" s="52" t="s">
        <v>4322</v>
      </c>
      <c r="N64" s="52" t="s">
        <v>4323</v>
      </c>
      <c r="O64" s="52" t="s">
        <v>4315</v>
      </c>
      <c r="P64" s="52" t="s">
        <v>4313</v>
      </c>
      <c r="Q64" s="52" t="s">
        <v>4301</v>
      </c>
      <c r="R64" s="53" t="s">
        <v>149</v>
      </c>
      <c r="S64" s="52" t="s">
        <v>4287</v>
      </c>
      <c r="T64" s="53" t="s">
        <v>148</v>
      </c>
      <c r="U64" s="53" t="s">
        <v>147</v>
      </c>
      <c r="V64" s="52" t="s">
        <v>4266</v>
      </c>
      <c r="W64" s="52" t="s">
        <v>4260</v>
      </c>
      <c r="X64" s="52" t="s">
        <v>4253</v>
      </c>
      <c r="Y64" s="52" t="s">
        <v>4245</v>
      </c>
      <c r="Z64" s="52" t="s">
        <v>4237</v>
      </c>
      <c r="AA64" s="52" t="s">
        <v>4235</v>
      </c>
      <c r="AB64" s="52" t="s">
        <v>4225</v>
      </c>
      <c r="AC64" s="52" t="s">
        <v>4221</v>
      </c>
      <c r="AD64" s="52" t="s">
        <v>4216</v>
      </c>
      <c r="AE64" s="52" t="s">
        <v>4202</v>
      </c>
      <c r="AF64" s="52" t="s">
        <v>4198</v>
      </c>
      <c r="AG64" s="52" t="s">
        <v>4183</v>
      </c>
      <c r="AH64" s="52" t="s">
        <v>4176</v>
      </c>
      <c r="AI64" s="52" t="s">
        <v>4175</v>
      </c>
      <c r="AJ64" s="52" t="s">
        <v>4166</v>
      </c>
      <c r="AK64" s="52" t="s">
        <v>4134</v>
      </c>
      <c r="AL64" s="52" t="s">
        <v>4124</v>
      </c>
      <c r="AM64" s="52" t="s">
        <v>4117</v>
      </c>
      <c r="AN64" s="52" t="s">
        <v>4093</v>
      </c>
      <c r="AO64" s="53" t="s">
        <v>145</v>
      </c>
      <c r="AP64" s="53" t="s">
        <v>146</v>
      </c>
      <c r="AQ64" s="52" t="s">
        <v>4082</v>
      </c>
      <c r="AR64" s="52" t="s">
        <v>4072</v>
      </c>
      <c r="AS64" s="52" t="s">
        <v>4062</v>
      </c>
      <c r="AT64" s="52" t="s">
        <v>4059</v>
      </c>
      <c r="AU64" s="53" t="s">
        <v>143</v>
      </c>
      <c r="AV64" s="53" t="s">
        <v>144</v>
      </c>
      <c r="AW64" s="52" t="s">
        <v>4037</v>
      </c>
      <c r="AX64" s="52" t="s">
        <v>4034</v>
      </c>
      <c r="AY64" s="52" t="s">
        <v>4024</v>
      </c>
      <c r="AZ64" s="53" t="s">
        <v>142</v>
      </c>
      <c r="BA64" s="52" t="s">
        <v>4015</v>
      </c>
      <c r="BB64" s="61"/>
      <c r="BC64" s="61"/>
      <c r="BD64" s="61"/>
      <c r="BE64" s="61"/>
      <c r="BF64" s="61"/>
      <c r="BG64" s="61"/>
      <c r="BH64" s="61"/>
      <c r="BI64" s="61"/>
      <c r="BJ64" s="61"/>
      <c r="BK64" s="61"/>
      <c r="BL64" s="61"/>
    </row>
    <row r="65" spans="1:64" ht="12">
      <c r="A65" s="47"/>
      <c r="B65" s="44"/>
      <c r="C65" s="51"/>
      <c r="D65" s="52" t="s">
        <v>4008</v>
      </c>
      <c r="E65" s="52" t="s">
        <v>4001</v>
      </c>
      <c r="F65" s="52" t="s">
        <v>3999</v>
      </c>
      <c r="G65" s="52" t="s">
        <v>3993</v>
      </c>
      <c r="H65" s="52" t="s">
        <v>3991</v>
      </c>
      <c r="I65" s="52" t="s">
        <v>3986</v>
      </c>
      <c r="J65" s="52" t="s">
        <v>3981</v>
      </c>
      <c r="K65" s="52" t="s">
        <v>3980</v>
      </c>
      <c r="L65" s="52" t="s">
        <v>18156</v>
      </c>
      <c r="M65" s="52" t="s">
        <v>3974</v>
      </c>
      <c r="N65" s="52" t="s">
        <v>3976</v>
      </c>
      <c r="O65" s="52" t="s">
        <v>3965</v>
      </c>
      <c r="P65" s="52" t="s">
        <v>3960</v>
      </c>
      <c r="Q65" s="52" t="s">
        <v>3957</v>
      </c>
      <c r="R65" s="52" t="s">
        <v>3950</v>
      </c>
      <c r="S65" s="52" t="s">
        <v>3946</v>
      </c>
      <c r="T65" s="52" t="s">
        <v>3934</v>
      </c>
      <c r="U65" s="52" t="s">
        <v>3931</v>
      </c>
      <c r="V65" s="52" t="s">
        <v>3933</v>
      </c>
      <c r="W65" s="52" t="s">
        <v>3929</v>
      </c>
      <c r="X65" s="52" t="s">
        <v>3919</v>
      </c>
      <c r="Y65" s="52" t="s">
        <v>3918</v>
      </c>
      <c r="Z65" s="52" t="s">
        <v>3901</v>
      </c>
      <c r="AA65" s="52" t="s">
        <v>3894</v>
      </c>
      <c r="AB65" s="52" t="s">
        <v>3891</v>
      </c>
      <c r="AC65" s="52" t="s">
        <v>3881</v>
      </c>
      <c r="AD65" s="52" t="s">
        <v>16483</v>
      </c>
      <c r="AE65" s="52" t="s">
        <v>3872</v>
      </c>
      <c r="AF65" s="52" t="s">
        <v>3869</v>
      </c>
      <c r="AG65" s="52" t="s">
        <v>3865</v>
      </c>
      <c r="AH65" s="52" t="s">
        <v>3851</v>
      </c>
      <c r="AI65" s="52" t="s">
        <v>3844</v>
      </c>
      <c r="AJ65" s="52" t="s">
        <v>3838</v>
      </c>
      <c r="AK65" s="52" t="s">
        <v>3835</v>
      </c>
      <c r="AL65" s="52" t="s">
        <v>3832</v>
      </c>
      <c r="AM65" s="52" t="s">
        <v>3829</v>
      </c>
      <c r="AN65" s="52" t="s">
        <v>3819</v>
      </c>
      <c r="AO65" s="52" t="s">
        <v>3821</v>
      </c>
      <c r="AP65" s="52" t="s">
        <v>3813</v>
      </c>
      <c r="AQ65" s="52" t="s">
        <v>3810</v>
      </c>
      <c r="AR65" s="52" t="s">
        <v>3803</v>
      </c>
      <c r="AS65" s="52" t="s">
        <v>3793</v>
      </c>
      <c r="AT65" s="52" t="s">
        <v>3795</v>
      </c>
      <c r="AU65" s="52" t="s">
        <v>3786</v>
      </c>
      <c r="AV65" s="52" t="s">
        <v>3784</v>
      </c>
      <c r="AW65" s="52" t="s">
        <v>3781</v>
      </c>
      <c r="AX65" s="52" t="s">
        <v>3775</v>
      </c>
      <c r="AY65" s="52" t="s">
        <v>3773</v>
      </c>
      <c r="AZ65" s="52" t="s">
        <v>3767</v>
      </c>
      <c r="BA65" s="52" t="s">
        <v>3760</v>
      </c>
      <c r="BB65" s="61"/>
      <c r="BC65" s="61"/>
      <c r="BD65" s="61"/>
      <c r="BE65" s="61"/>
      <c r="BF65" s="61"/>
      <c r="BG65" s="61"/>
      <c r="BH65" s="61"/>
      <c r="BI65" s="61"/>
      <c r="BJ65" s="61"/>
      <c r="BK65" s="61"/>
      <c r="BL65" s="61"/>
    </row>
    <row r="66" spans="1:64" ht="12">
      <c r="A66" s="47">
        <v>12.5</v>
      </c>
      <c r="B66" s="44">
        <v>230</v>
      </c>
      <c r="C66" s="51" t="s">
        <v>3754</v>
      </c>
      <c r="D66" s="52">
        <v>25</v>
      </c>
      <c r="E66" s="52">
        <v>25</v>
      </c>
      <c r="F66" s="52">
        <v>25</v>
      </c>
      <c r="G66" s="52">
        <v>25</v>
      </c>
      <c r="H66" s="52">
        <v>25</v>
      </c>
      <c r="I66" s="52">
        <v>25</v>
      </c>
      <c r="J66" s="52">
        <v>25</v>
      </c>
      <c r="K66" s="52">
        <v>25</v>
      </c>
      <c r="L66" s="52">
        <v>25</v>
      </c>
      <c r="M66" s="52">
        <v>25</v>
      </c>
      <c r="N66" s="52">
        <v>25</v>
      </c>
      <c r="O66" s="52">
        <v>25</v>
      </c>
      <c r="P66" s="52">
        <v>25</v>
      </c>
      <c r="Q66" s="52">
        <v>25</v>
      </c>
      <c r="R66" s="52">
        <v>25</v>
      </c>
      <c r="S66" s="52">
        <v>25</v>
      </c>
      <c r="T66" s="52">
        <v>25</v>
      </c>
      <c r="U66" s="52">
        <v>25</v>
      </c>
      <c r="V66" s="52">
        <v>25</v>
      </c>
      <c r="W66" s="52">
        <v>25</v>
      </c>
      <c r="X66" s="52">
        <v>25</v>
      </c>
      <c r="Y66" s="52">
        <v>0</v>
      </c>
      <c r="Z66" s="52">
        <v>25</v>
      </c>
      <c r="AA66" s="52">
        <v>25</v>
      </c>
      <c r="AB66" s="52">
        <v>25</v>
      </c>
      <c r="AC66" s="52">
        <v>25</v>
      </c>
      <c r="AD66" s="52">
        <v>25</v>
      </c>
      <c r="AE66" s="52">
        <v>25</v>
      </c>
      <c r="AF66" s="52">
        <v>25</v>
      </c>
      <c r="AG66" s="52">
        <v>25</v>
      </c>
      <c r="AH66" s="52">
        <v>25</v>
      </c>
      <c r="AI66" s="52">
        <v>50</v>
      </c>
      <c r="AJ66" s="52">
        <v>25</v>
      </c>
      <c r="AK66" s="52">
        <v>25</v>
      </c>
      <c r="AL66" s="52">
        <v>25</v>
      </c>
      <c r="AM66" s="52">
        <v>25</v>
      </c>
      <c r="AN66" s="52">
        <v>25</v>
      </c>
      <c r="AO66" s="52">
        <v>25</v>
      </c>
      <c r="AP66" s="52">
        <v>25</v>
      </c>
      <c r="AQ66" s="52">
        <v>0</v>
      </c>
      <c r="AR66" s="52">
        <v>25</v>
      </c>
      <c r="AS66" s="52">
        <v>25</v>
      </c>
      <c r="AT66" s="52">
        <v>25</v>
      </c>
      <c r="AU66" s="52">
        <v>25</v>
      </c>
      <c r="AV66" s="52">
        <v>25</v>
      </c>
      <c r="AW66" s="52">
        <v>25</v>
      </c>
      <c r="AX66" s="52">
        <v>25</v>
      </c>
      <c r="AY66" s="52">
        <v>25</v>
      </c>
      <c r="AZ66" s="52">
        <v>25</v>
      </c>
      <c r="BA66" s="52">
        <v>25</v>
      </c>
      <c r="BB66" s="61"/>
      <c r="BC66" s="61"/>
      <c r="BD66" s="61"/>
      <c r="BE66" s="61"/>
      <c r="BF66" s="61"/>
      <c r="BG66" s="61"/>
      <c r="BH66" s="61"/>
      <c r="BI66" s="61"/>
      <c r="BJ66" s="61"/>
      <c r="BK66" s="61"/>
      <c r="BL66" s="61"/>
    </row>
    <row r="67" spans="1:64" ht="12">
      <c r="A67" s="47" t="s">
        <v>9311</v>
      </c>
      <c r="B67" s="44"/>
      <c r="C67" s="62" t="s">
        <v>325</v>
      </c>
      <c r="D67" s="52" t="s">
        <v>3734</v>
      </c>
      <c r="E67" s="53" t="s">
        <v>140</v>
      </c>
      <c r="F67" s="52" t="s">
        <v>3725</v>
      </c>
      <c r="G67" s="52" t="s">
        <v>3729</v>
      </c>
      <c r="H67" s="52" t="s">
        <v>3719</v>
      </c>
      <c r="I67" s="52" t="s">
        <v>3714</v>
      </c>
      <c r="J67" s="52" t="s">
        <v>3705</v>
      </c>
      <c r="K67" s="52" t="s">
        <v>3695</v>
      </c>
      <c r="L67" s="52" t="s">
        <v>3692</v>
      </c>
      <c r="M67" s="53" t="s">
        <v>141</v>
      </c>
      <c r="N67" s="52" t="s">
        <v>3688</v>
      </c>
      <c r="O67" s="52" t="s">
        <v>3685</v>
      </c>
      <c r="P67" s="52" t="s">
        <v>3682</v>
      </c>
      <c r="Q67" s="52" t="s">
        <v>3673</v>
      </c>
      <c r="R67" s="52" t="s">
        <v>3667</v>
      </c>
      <c r="S67" s="52" t="s">
        <v>3669</v>
      </c>
      <c r="T67" s="53" t="s">
        <v>139</v>
      </c>
      <c r="U67" s="53" t="s">
        <v>136</v>
      </c>
      <c r="V67" s="52" t="s">
        <v>3655</v>
      </c>
      <c r="W67" s="52" t="s">
        <v>3645</v>
      </c>
      <c r="X67" s="52" t="s">
        <v>3642</v>
      </c>
      <c r="Y67" s="52" t="s">
        <v>3644</v>
      </c>
      <c r="Z67" s="52" t="s">
        <v>3637</v>
      </c>
      <c r="AA67" s="53" t="s">
        <v>137</v>
      </c>
      <c r="AB67" s="52" t="s">
        <v>3624</v>
      </c>
      <c r="AC67" s="52" t="s">
        <v>3620</v>
      </c>
      <c r="AD67" s="52" t="s">
        <v>3623</v>
      </c>
      <c r="AE67" s="52" t="s">
        <v>3614</v>
      </c>
      <c r="AF67" s="52" t="s">
        <v>3611</v>
      </c>
      <c r="AG67" s="52" t="s">
        <v>3609</v>
      </c>
      <c r="AH67" s="53" t="s">
        <v>138</v>
      </c>
      <c r="AI67" s="53" t="s">
        <v>3599</v>
      </c>
      <c r="AJ67" s="52" t="s">
        <v>3597</v>
      </c>
      <c r="AK67" s="53" t="s">
        <v>134</v>
      </c>
      <c r="AL67" s="52" t="s">
        <v>3588</v>
      </c>
      <c r="AM67" s="52" t="s">
        <v>3589</v>
      </c>
      <c r="AN67" s="52" t="s">
        <v>3586</v>
      </c>
      <c r="AO67" s="53" t="s">
        <v>135</v>
      </c>
      <c r="AP67" s="52" t="s">
        <v>3574</v>
      </c>
      <c r="AQ67" s="52" t="s">
        <v>3576</v>
      </c>
      <c r="AR67" s="52" t="s">
        <v>3568</v>
      </c>
      <c r="AS67" s="53" t="s">
        <v>132</v>
      </c>
      <c r="AT67" s="52" t="s">
        <v>3560</v>
      </c>
      <c r="AU67" s="52" t="s">
        <v>3556</v>
      </c>
      <c r="AV67" s="52" t="s">
        <v>3557</v>
      </c>
      <c r="AW67" s="52" t="s">
        <v>3548</v>
      </c>
      <c r="AX67" s="52" t="s">
        <v>3549</v>
      </c>
      <c r="AY67" s="52" t="s">
        <v>3545</v>
      </c>
      <c r="AZ67" s="52" t="s">
        <v>3541</v>
      </c>
      <c r="BA67" s="52" t="s">
        <v>3538</v>
      </c>
      <c r="BB67" s="61"/>
      <c r="BC67" s="61"/>
      <c r="BD67" s="61"/>
      <c r="BE67" s="61"/>
      <c r="BF67" s="61"/>
      <c r="BG67" s="61"/>
      <c r="BH67" s="61"/>
      <c r="BI67" s="61"/>
      <c r="BJ67" s="61"/>
      <c r="BK67" s="61"/>
      <c r="BL67" s="61"/>
    </row>
    <row r="68" spans="1:64" ht="12">
      <c r="A68" s="47"/>
      <c r="B68" s="44"/>
      <c r="C68" s="51"/>
      <c r="D68" s="52" t="s">
        <v>3530</v>
      </c>
      <c r="E68" s="52" t="s">
        <v>3527</v>
      </c>
      <c r="F68" s="52" t="s">
        <v>3518</v>
      </c>
      <c r="G68" s="52" t="s">
        <v>3512</v>
      </c>
      <c r="H68" s="52" t="s">
        <v>3514</v>
      </c>
      <c r="I68" s="52" t="s">
        <v>3508</v>
      </c>
      <c r="J68" s="52" t="s">
        <v>3505</v>
      </c>
      <c r="K68" s="52" t="s">
        <v>3502</v>
      </c>
      <c r="L68" s="52" t="s">
        <v>3499</v>
      </c>
      <c r="M68" s="52" t="s">
        <v>3493</v>
      </c>
      <c r="N68" s="52" t="s">
        <v>3496</v>
      </c>
      <c r="O68" s="52" t="s">
        <v>3965</v>
      </c>
      <c r="P68" s="52" t="s">
        <v>3484</v>
      </c>
      <c r="Q68" s="52" t="s">
        <v>3479</v>
      </c>
      <c r="R68" s="52" t="s">
        <v>3476</v>
      </c>
      <c r="S68" s="52" t="s">
        <v>3475</v>
      </c>
      <c r="T68" s="52" t="s">
        <v>3467</v>
      </c>
      <c r="U68" s="52" t="s">
        <v>3466</v>
      </c>
      <c r="V68" s="52" t="s">
        <v>3933</v>
      </c>
      <c r="W68" s="52" t="s">
        <v>3458</v>
      </c>
      <c r="X68" s="52" t="s">
        <v>3456</v>
      </c>
      <c r="Y68" s="52" t="s">
        <v>3449</v>
      </c>
      <c r="Z68" s="52" t="s">
        <v>3445</v>
      </c>
      <c r="AA68" s="52" t="s">
        <v>3444</v>
      </c>
      <c r="AB68" s="52" t="s">
        <v>3432</v>
      </c>
      <c r="AC68" s="52" t="s">
        <v>3434</v>
      </c>
      <c r="AD68" s="52" t="s">
        <v>3429</v>
      </c>
      <c r="AE68" s="52" t="s">
        <v>3421</v>
      </c>
      <c r="AF68" s="52" t="s">
        <v>3420</v>
      </c>
      <c r="AG68" s="52" t="s">
        <v>3418</v>
      </c>
      <c r="AH68" s="52" t="s">
        <v>3411</v>
      </c>
      <c r="AI68" s="52" t="s">
        <v>3406</v>
      </c>
      <c r="AJ68" s="52" t="s">
        <v>3408</v>
      </c>
      <c r="AK68" s="52" t="s">
        <v>3404</v>
      </c>
      <c r="AL68" s="52" t="s">
        <v>3401</v>
      </c>
      <c r="AM68" s="52" t="s">
        <v>3398</v>
      </c>
      <c r="AN68" s="52" t="s">
        <v>3819</v>
      </c>
      <c r="AO68" s="52" t="s">
        <v>3394</v>
      </c>
      <c r="AP68" s="52" t="s">
        <v>3386</v>
      </c>
      <c r="AQ68" s="52" t="s">
        <v>7830</v>
      </c>
      <c r="AR68" s="52" t="s">
        <v>3372</v>
      </c>
      <c r="AS68" s="52" t="s">
        <v>3369</v>
      </c>
      <c r="AT68" s="52" t="s">
        <v>3367</v>
      </c>
      <c r="AU68" s="52" t="s">
        <v>3359</v>
      </c>
      <c r="AV68" s="52" t="s">
        <v>3355</v>
      </c>
      <c r="AW68" s="52" t="s">
        <v>3358</v>
      </c>
      <c r="AX68" s="52" t="s">
        <v>3345</v>
      </c>
      <c r="AY68" s="52" t="s">
        <v>3336</v>
      </c>
      <c r="AZ68" s="52" t="s">
        <v>3334</v>
      </c>
      <c r="BA68" s="52" t="s">
        <v>3323</v>
      </c>
      <c r="BB68" s="61"/>
      <c r="BC68" s="61"/>
      <c r="BD68" s="61"/>
      <c r="BE68" s="61"/>
      <c r="BF68" s="61"/>
      <c r="BG68" s="61"/>
      <c r="BH68" s="61"/>
      <c r="BI68" s="61"/>
      <c r="BJ68" s="61"/>
      <c r="BK68" s="61"/>
      <c r="BL68" s="61"/>
    </row>
  </sheetData>
  <sheetCalcPr fullCalcOnLoad="1"/>
  <pageMargins left="0.75" right="0.75" top="1" bottom="1" header="0.5" footer="0.5"/>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47"/>
  <sheetViews>
    <sheetView zoomScale="125" zoomScaleNormal="125" zoomScalePageLayoutView="125" workbookViewId="0">
      <pane xSplit="3" ySplit="2" topLeftCell="D149" activePane="bottomRight" state="frozen"/>
      <selection pane="topRight" activeCell="D1" sqref="D1"/>
      <selection pane="bottomLeft" activeCell="A3" sqref="A3"/>
      <selection pane="bottomRight" activeCell="AG45" sqref="AG45"/>
    </sheetView>
  </sheetViews>
  <sheetFormatPr baseColWidth="10" defaultColWidth="14.5" defaultRowHeight="15.75" customHeight="1"/>
  <cols>
    <col min="3" max="3" width="47.5" customWidth="1"/>
    <col min="54" max="64" width="0" hidden="1"/>
  </cols>
  <sheetData>
    <row r="1" spans="1:64" ht="15.75" customHeight="1">
      <c r="A1" s="2"/>
      <c r="B1" s="3"/>
      <c r="C1" s="4"/>
      <c r="D1" s="5" t="s">
        <v>24104</v>
      </c>
      <c r="E1" s="6" t="s">
        <v>24105</v>
      </c>
      <c r="F1" s="6" t="s">
        <v>24106</v>
      </c>
      <c r="G1" s="6" t="s">
        <v>24107</v>
      </c>
      <c r="H1" s="6" t="s">
        <v>24108</v>
      </c>
      <c r="I1" s="6" t="s">
        <v>24109</v>
      </c>
      <c r="J1" s="6" t="s">
        <v>24110</v>
      </c>
      <c r="K1" s="6" t="s">
        <v>24111</v>
      </c>
      <c r="L1" s="6" t="s">
        <v>24112</v>
      </c>
      <c r="M1" s="6" t="s">
        <v>24113</v>
      </c>
      <c r="N1" s="6" t="s">
        <v>24114</v>
      </c>
      <c r="O1" s="6" t="s">
        <v>24115</v>
      </c>
      <c r="P1" s="6" t="s">
        <v>24116</v>
      </c>
      <c r="Q1" s="6" t="s">
        <v>24117</v>
      </c>
      <c r="R1" s="6" t="s">
        <v>24118</v>
      </c>
      <c r="S1" s="6" t="s">
        <v>24119</v>
      </c>
      <c r="T1" s="6" t="s">
        <v>24120</v>
      </c>
      <c r="U1" s="6" t="s">
        <v>24121</v>
      </c>
      <c r="V1" s="6" t="s">
        <v>24122</v>
      </c>
      <c r="W1" s="6" t="s">
        <v>24123</v>
      </c>
      <c r="X1" s="6" t="s">
        <v>24124</v>
      </c>
      <c r="Y1" s="7" t="s">
        <v>24125</v>
      </c>
      <c r="Z1" s="7" t="s">
        <v>24126</v>
      </c>
      <c r="AA1" s="7" t="s">
        <v>24127</v>
      </c>
      <c r="AB1" s="7" t="s">
        <v>24128</v>
      </c>
      <c r="AC1" s="7" t="s">
        <v>24129</v>
      </c>
      <c r="AD1" s="7" t="s">
        <v>24130</v>
      </c>
      <c r="AE1" s="7" t="s">
        <v>24131</v>
      </c>
      <c r="AF1" s="7" t="s">
        <v>24132</v>
      </c>
      <c r="AG1" s="7" t="s">
        <v>24133</v>
      </c>
      <c r="AH1" s="7" t="s">
        <v>24134</v>
      </c>
      <c r="AI1" s="7" t="s">
        <v>24135</v>
      </c>
      <c r="AJ1" s="7" t="s">
        <v>24136</v>
      </c>
      <c r="AK1" s="7" t="s">
        <v>24137</v>
      </c>
      <c r="AL1" s="7" t="s">
        <v>24138</v>
      </c>
      <c r="AM1" s="7" t="s">
        <v>24139</v>
      </c>
      <c r="AN1" s="7" t="s">
        <v>24140</v>
      </c>
      <c r="AO1" s="7" t="s">
        <v>24141</v>
      </c>
      <c r="AP1" s="7" t="s">
        <v>24142</v>
      </c>
      <c r="AQ1" s="7" t="s">
        <v>24143</v>
      </c>
      <c r="AR1" s="5" t="s">
        <v>24144</v>
      </c>
      <c r="AS1" s="7" t="s">
        <v>24145</v>
      </c>
      <c r="AT1" s="7" t="s">
        <v>24146</v>
      </c>
      <c r="AU1" s="7" t="s">
        <v>24147</v>
      </c>
      <c r="AV1" s="7" t="s">
        <v>24148</v>
      </c>
      <c r="AW1" s="7" t="s">
        <v>24149</v>
      </c>
      <c r="AX1" s="7" t="s">
        <v>24150</v>
      </c>
      <c r="AY1" s="7" t="s">
        <v>24151</v>
      </c>
      <c r="AZ1" s="7" t="s">
        <v>24152</v>
      </c>
      <c r="BA1" s="7" t="s">
        <v>24153</v>
      </c>
      <c r="BB1" s="8"/>
      <c r="BC1" s="8"/>
      <c r="BD1" s="8"/>
      <c r="BE1" s="8"/>
      <c r="BF1" s="8"/>
      <c r="BG1" s="8"/>
      <c r="BH1" s="8"/>
      <c r="BI1" s="8"/>
      <c r="BJ1" s="8"/>
      <c r="BK1" s="8"/>
      <c r="BL1" s="8"/>
    </row>
    <row r="2" spans="1:64" ht="15.75" customHeight="1">
      <c r="A2" s="9" t="str">
        <f ca="1">IFERROR(__xludf.DUMMYFUNCTION(importrange("https://docs.google.com/spreadsheets/d/1B8bz8L_SMnGmCuHmR0X7YJOBdR6s05ngltiIZhhhC_s/edit#gid=0", "13 Pensions!A8:A")),"")</f>
        <v/>
      </c>
      <c r="B2" s="11" t="str">
        <f ca="1">IFERROR(__xludf.DUMMYFUNCTION(importrange("https://docs.google.com/spreadsheets/d/1huVN2XAshBM5FkfyTsSEyJy7czH6wQh-vuVCAjVx0lI/edit#gid=664325092", "13 Pensions!B7:B")),"#")</f>
        <v>#</v>
      </c>
      <c r="C2" s="10" t="str">
        <f ca="1">IFERROR(__xludf.DUMMYFUNCTION(importrange("https://docs.google.com/spreadsheets/d/1huVN2XAshBM5FkfyTsSEyJy7czH6wQh-vuVCAjVx0lI/edit#gid=664325092", "13 Pensions!C7:C")),"Indicator")</f>
        <v>Indicator</v>
      </c>
      <c r="D2" s="10" t="str">
        <f ca="1">IFERROR(__xludf.DUMMYFUNCTION(importrange("https://docs.google.com/spreadsheets/d/1B8bz8L_SMnGmCuHmR0X7YJOBdR6s05ngltiIZhhhC_s/edit#gid=907278306", "13 Pensions!E8:E")),"SII2")</f>
        <v>SII2</v>
      </c>
      <c r="E2" s="10" t="str">
        <f ca="1">IFERROR(__xludf.DUMMYFUNCTION(importrange("https://docs.google.com/spreadsheets/d/1B8bz8L_SMnGmCuHmR0X7YJOBdR6s05ngltiIZhhhC_s/edit#gid=907278306", "13 Pensions!G8:G")),"SII 2")</f>
        <v>SII 2</v>
      </c>
      <c r="F2" s="10" t="str">
        <f ca="1">IFERROR(__xludf.DUMMYFUNCTION(importrange("https://docs.google.com/spreadsheets/d/1B8bz8L_SMnGmCuHmR0X7YJOBdR6s05ngltiIZhhhC_s/edit#gid=907278306", "13 Pensions!I8:I")),"SII 2")</f>
        <v>SII 2</v>
      </c>
      <c r="G2" s="10" t="str">
        <f ca="1">IFERROR(__xludf.DUMMYFUNCTION(importrange("https://docs.google.com/spreadsheets/d/1B8bz8L_SMnGmCuHmR0X7YJOBdR6s05ngltiIZhhhC_s/edit#gid=907278306", "13 Pensions!K8:K")),"SII 2")</f>
        <v>SII 2</v>
      </c>
      <c r="H2" s="10" t="str">
        <f ca="1">IFERROR(__xludf.DUMMYFUNCTION(importrange("https://docs.google.com/spreadsheets/d/1B8bz8L_SMnGmCuHmR0X7YJOBdR6s05ngltiIZhhhC_s/edit#gid=907278306", "13 Pensions!M8:M")),"SII 2")</f>
        <v>SII 2</v>
      </c>
      <c r="I2" s="10" t="str">
        <f ca="1">IFERROR(__xludf.DUMMYFUNCTION(importrange("https://docs.google.com/spreadsheets/d/1B8bz8L_SMnGmCuHmR0X7YJOBdR6s05ngltiIZhhhC_s/edit#gid=907278306", "13 Pensions!O8:O")),"SII 2")</f>
        <v>SII 2</v>
      </c>
      <c r="J2" s="10" t="str">
        <f ca="1">IFERROR(__xludf.DUMMYFUNCTION(importrange("https://docs.google.com/spreadsheets/d/1B8bz8L_SMnGmCuHmR0X7YJOBdR6s05ngltiIZhhhC_s/edit#gid=907278306", "13 Pensions!Q8:Q")),"SII 2")</f>
        <v>SII 2</v>
      </c>
      <c r="K2" s="10" t="str">
        <f ca="1">IFERROR(__xludf.DUMMYFUNCTION(importrange("https://docs.google.com/spreadsheets/d/1B8bz8L_SMnGmCuHmR0X7YJOBdR6s05ngltiIZhhhC_s/edit#gid=907278306", "13 Pensions!S8:S")),"SII 2")</f>
        <v>SII 2</v>
      </c>
      <c r="L2" s="10" t="str">
        <f ca="1">IFERROR(__xludf.DUMMYFUNCTION(importrange("https://docs.google.com/spreadsheets/d/1B8bz8L_SMnGmCuHmR0X7YJOBdR6s05ngltiIZhhhC_s/edit#gid=907278306", "13 Pensions!U8:U")),"SII 2")</f>
        <v>SII 2</v>
      </c>
      <c r="M2" s="10" t="str">
        <f ca="1">IFERROR(__xludf.DUMMYFUNCTION(importrange("https://docs.google.com/spreadsheets/d/1B8bz8L_SMnGmCuHmR0X7YJOBdR6s05ngltiIZhhhC_s/edit#gid=907278306", "13 Pensions!W8:W")),"SII 2")</f>
        <v>SII 2</v>
      </c>
      <c r="N2" s="10" t="str">
        <f ca="1">IFERROR(__xludf.DUMMYFUNCTION(importrange("https://docs.google.com/spreadsheets/d/1B8bz8L_SMnGmCuHmR0X7YJOBdR6s05ngltiIZhhhC_s/edit#gid=907278306", "13 Pensions!Y8:Y")),"SII 2")</f>
        <v>SII 2</v>
      </c>
      <c r="O2" s="10" t="str">
        <f ca="1">IFERROR(__xludf.DUMMYFUNCTION(importrange("https://docs.google.com/spreadsheets/d/1B8bz8L_SMnGmCuHmR0X7YJOBdR6s05ngltiIZhhhC_s/edit#gid=907278306", "13 Pensions!AA8:AA")),"SII 2")</f>
        <v>SII 2</v>
      </c>
      <c r="P2" s="10" t="str">
        <f ca="1">IFERROR(__xludf.DUMMYFUNCTION(importrange("https://docs.google.com/spreadsheets/d/1B8bz8L_SMnGmCuHmR0X7YJOBdR6s05ngltiIZhhhC_s/edit#gid=907278306", "13 Pensions!AC8:AC")),"SII 2")</f>
        <v>SII 2</v>
      </c>
      <c r="Q2" s="10" t="str">
        <f ca="1">IFERROR(__xludf.DUMMYFUNCTION(importrange("https://docs.google.com/spreadsheets/d/1B8bz8L_SMnGmCuHmR0X7YJOBdR6s05ngltiIZhhhC_s/edit#gid=907278306", "13 Pensions!AE8:AE")),"SII 2")</f>
        <v>SII 2</v>
      </c>
      <c r="R2" s="10" t="str">
        <f ca="1">IFERROR(__xludf.DUMMYFUNCTION(importrange("https://docs.google.com/spreadsheets/d/1B8bz8L_SMnGmCuHmR0X7YJOBdR6s05ngltiIZhhhC_s/edit#gid=907278306", "13 Pensions!AG8:AG")),"SII 2")</f>
        <v>SII 2</v>
      </c>
      <c r="S2" s="10" t="str">
        <f ca="1">IFERROR(__xludf.DUMMYFUNCTION(importrange("https://docs.google.com/spreadsheets/d/1B8bz8L_SMnGmCuHmR0X7YJOBdR6s05ngltiIZhhhC_s/edit#gid=907278306", "13 Pensions!AI8:AI")),"SII 2")</f>
        <v>SII 2</v>
      </c>
      <c r="T2" s="10" t="str">
        <f ca="1">IFERROR(__xludf.DUMMYFUNCTION(importrange("https://docs.google.com/spreadsheets/d/1B8bz8L_SMnGmCuHmR0X7YJOBdR6s05ngltiIZhhhC_s/edit#gid=907278306", "13 Pensions!AK8:AK")),"SII 2")</f>
        <v>SII 2</v>
      </c>
      <c r="U2" s="10" t="str">
        <f ca="1">IFERROR(__xludf.DUMMYFUNCTION(importrange("https://docs.google.com/spreadsheets/d/1B8bz8L_SMnGmCuHmR0X7YJOBdR6s05ngltiIZhhhC_s/edit#gid=907278306", "13 Pensions!AM8:AM")),"SII 2")</f>
        <v>SII 2</v>
      </c>
      <c r="V2" s="10" t="str">
        <f ca="1">IFERROR(__xludf.DUMMYFUNCTION(importrange("https://docs.google.com/spreadsheets/d/1B8bz8L_SMnGmCuHmR0X7YJOBdR6s05ngltiIZhhhC_s/edit#gid=907278306", "13 Pensions!AO8:AO")),"SII 2")</f>
        <v>SII 2</v>
      </c>
      <c r="W2" s="10" t="str">
        <f ca="1">IFERROR(__xludf.DUMMYFUNCTION(importrange("https://docs.google.com/spreadsheets/d/1B8bz8L_SMnGmCuHmR0X7YJOBdR6s05ngltiIZhhhC_s/edit#gid=907278306", "13 Pensions!AQ8:AQ")),"SII 2")</f>
        <v>SII 2</v>
      </c>
      <c r="X2" s="10" t="str">
        <f ca="1">IFERROR(__xludf.DUMMYFUNCTION(importrange("https://docs.google.com/spreadsheets/d/1B8bz8L_SMnGmCuHmR0X7YJOBdR6s05ngltiIZhhhC_s/edit#gid=907278306", "13 Pensions!AS8:AS")),"SII 2")</f>
        <v>SII 2</v>
      </c>
      <c r="Y2" s="10" t="str">
        <f ca="1">IFERROR(__xludf.DUMMYFUNCTION(importrange("https://docs.google.com/spreadsheets/d/1B8bz8L_SMnGmCuHmR0X7YJOBdR6s05ngltiIZhhhC_s/edit#gid=907278306", "13 Pensions!AU8:AU")),"SII 2")</f>
        <v>SII 2</v>
      </c>
      <c r="Z2" s="10" t="str">
        <f ca="1">IFERROR(__xludf.DUMMYFUNCTION(importrange("https://docs.google.com/spreadsheets/d/1B8bz8L_SMnGmCuHmR0X7YJOBdR6s05ngltiIZhhhC_s/edit#gid=907278306", "13 Pensions!AW8:AW")),"SII 2")</f>
        <v>SII 2</v>
      </c>
      <c r="AA2" s="10" t="str">
        <f ca="1">IFERROR(__xludf.DUMMYFUNCTION(importrange("https://docs.google.com/spreadsheets/d/1B8bz8L_SMnGmCuHmR0X7YJOBdR6s05ngltiIZhhhC_s/edit#gid=907278306", "13 Pensions!AY8:AY")),"SII 2")</f>
        <v>SII 2</v>
      </c>
      <c r="AB2" s="10" t="str">
        <f ca="1">IFERROR(__xludf.DUMMYFUNCTION(importrange("https://docs.google.com/spreadsheets/d/1B8bz8L_SMnGmCuHmR0X7YJOBdR6s05ngltiIZhhhC_s/edit#gid=907278306", "13 Pensions!BA8:BA")),"SII 2")</f>
        <v>SII 2</v>
      </c>
      <c r="AC2" s="10" t="str">
        <f ca="1">IFERROR(__xludf.DUMMYFUNCTION(importrange("https://docs.google.com/spreadsheets/d/1B8bz8L_SMnGmCuHmR0X7YJOBdR6s05ngltiIZhhhC_s/edit#gid=907278306", "13 Pensions!BC8:BC")),"SII 2")</f>
        <v>SII 2</v>
      </c>
      <c r="AD2" s="10" t="str">
        <f ca="1">IFERROR(__xludf.DUMMYFUNCTION(importrange("https://docs.google.com/spreadsheets/d/1B8bz8L_SMnGmCuHmR0X7YJOBdR6s05ngltiIZhhhC_s/edit#gid=907278306", "13 Pensions!BE8:BE")),"SII 2")</f>
        <v>SII 2</v>
      </c>
      <c r="AE2" s="10" t="str">
        <f ca="1">IFERROR(__xludf.DUMMYFUNCTION(importrange("https://docs.google.com/spreadsheets/d/1B8bz8L_SMnGmCuHmR0X7YJOBdR6s05ngltiIZhhhC_s/edit#gid=907278306", "13 Pensions!BG8:BG")),"SII 2")</f>
        <v>SII 2</v>
      </c>
      <c r="AF2" s="10" t="str">
        <f ca="1">IFERROR(__xludf.DUMMYFUNCTION(importrange("https://docs.google.com/spreadsheets/d/1B8bz8L_SMnGmCuHmR0X7YJOBdR6s05ngltiIZhhhC_s/edit#gid=907278306", "13 Pensions!BI8:BI")),"SII 2")</f>
        <v>SII 2</v>
      </c>
      <c r="AG2" s="10" t="str">
        <f ca="1">IFERROR(__xludf.DUMMYFUNCTION(importrange("https://docs.google.com/spreadsheets/d/1B8bz8L_SMnGmCuHmR0X7YJOBdR6s05ngltiIZhhhC_s/edit#gid=907278306", "13 Pensions!BK8:BK")),"SII 2")</f>
        <v>SII 2</v>
      </c>
      <c r="AH2" s="10" t="str">
        <f ca="1">IFERROR(__xludf.DUMMYFUNCTION(importrange("https://docs.google.com/spreadsheets/d/1B8bz8L_SMnGmCuHmR0X7YJOBdR6s05ngltiIZhhhC_s/edit#gid=907278306", "13 Pensions!BM8:BM")),"SII 2")</f>
        <v>SII 2</v>
      </c>
      <c r="AI2" s="10" t="str">
        <f ca="1">IFERROR(__xludf.DUMMYFUNCTION(importrange("https://docs.google.com/spreadsheets/d/1B8bz8L_SMnGmCuHmR0X7YJOBdR6s05ngltiIZhhhC_s/edit#gid=907278306", "13 Pensions!BO8:BO")),"SII 2")</f>
        <v>SII 2</v>
      </c>
      <c r="AJ2" s="10" t="str">
        <f ca="1">IFERROR(__xludf.DUMMYFUNCTION(importrange("https://docs.google.com/spreadsheets/d/1B8bz8L_SMnGmCuHmR0X7YJOBdR6s05ngltiIZhhhC_s/edit#gid=907278306", "13 Pensions!BQ8:BQ")),"SII 2")</f>
        <v>SII 2</v>
      </c>
      <c r="AK2" s="10" t="str">
        <f ca="1">IFERROR(__xludf.DUMMYFUNCTION(importrange("https://docs.google.com/spreadsheets/d/1B8bz8L_SMnGmCuHmR0X7YJOBdR6s05ngltiIZhhhC_s/edit#gid=907278306", "13 Pensions!BS8:BS")),"SII 2")</f>
        <v>SII 2</v>
      </c>
      <c r="AL2" s="10" t="str">
        <f ca="1">IFERROR(__xludf.DUMMYFUNCTION(importrange("https://docs.google.com/spreadsheets/d/1B8bz8L_SMnGmCuHmR0X7YJOBdR6s05ngltiIZhhhC_s/edit#gid=907278306", "13 Pensions!BU8:BU")),"SII 2")</f>
        <v>SII 2</v>
      </c>
      <c r="AM2" s="10" t="str">
        <f ca="1">IFERROR(__xludf.DUMMYFUNCTION(importrange("https://docs.google.com/spreadsheets/d/1B8bz8L_SMnGmCuHmR0X7YJOBdR6s05ngltiIZhhhC_s/edit#gid=907278306", "13 Pensions!BW8:BW")),"SII 2")</f>
        <v>SII 2</v>
      </c>
      <c r="AN2" s="10" t="str">
        <f ca="1">IFERROR(__xludf.DUMMYFUNCTION(importrange("https://docs.google.com/spreadsheets/d/1B8bz8L_SMnGmCuHmR0X7YJOBdR6s05ngltiIZhhhC_s/edit#gid=907278306", "13 Pensions!BY8:BY")),"SII 2")</f>
        <v>SII 2</v>
      </c>
      <c r="AO2" s="10" t="str">
        <f ca="1">IFERROR(__xludf.DUMMYFUNCTION(importrange("https://docs.google.com/spreadsheets/d/1B8bz8L_SMnGmCuHmR0X7YJOBdR6s05ngltiIZhhhC_s/edit#gid=907278306", "13 Pensions!CA8:CA")),"SII 2")</f>
        <v>SII 2</v>
      </c>
      <c r="AP2" s="10" t="str">
        <f ca="1">IFERROR(__xludf.DUMMYFUNCTION(importrange("https://docs.google.com/spreadsheets/d/1B8bz8L_SMnGmCuHmR0X7YJOBdR6s05ngltiIZhhhC_s/edit#gid=907278306", "13 Pensions!CC8:CC")),"SII 2")</f>
        <v>SII 2</v>
      </c>
      <c r="AQ2" s="10" t="str">
        <f ca="1">IFERROR(__xludf.DUMMYFUNCTION(importrange("https://docs.google.com/spreadsheets/d/1B8bz8L_SMnGmCuHmR0X7YJOBdR6s05ngltiIZhhhC_s/edit#gid=907278306", "13 Pensions!CE8:CE")),"SII 2")</f>
        <v>SII 2</v>
      </c>
      <c r="AR2" s="10" t="str">
        <f ca="1">IFERROR(__xludf.DUMMYFUNCTION(importrange("https://docs.google.com/spreadsheets/d/1B8bz8L_SMnGmCuHmR0X7YJOBdR6s05ngltiIZhhhC_s/edit#gid=907278306", "13 Pensions!CG8:CG")),"SII 2")</f>
        <v>SII 2</v>
      </c>
      <c r="AS2" s="10" t="str">
        <f ca="1">IFERROR(__xludf.DUMMYFUNCTION(importrange("https://docs.google.com/spreadsheets/d/1B8bz8L_SMnGmCuHmR0X7YJOBdR6s05ngltiIZhhhC_s/edit#gid=907278306", "13 Pensions!CI8:CI")),"SII 2")</f>
        <v>SII 2</v>
      </c>
      <c r="AT2" s="10" t="str">
        <f ca="1">IFERROR(__xludf.DUMMYFUNCTION(importrange("https://docs.google.com/spreadsheets/d/1B8bz8L_SMnGmCuHmR0X7YJOBdR6s05ngltiIZhhhC_s/edit#gid=907278306", "13 Pensions!CK8:CK")),"SII 2")</f>
        <v>SII 2</v>
      </c>
      <c r="AU2" s="10" t="str">
        <f ca="1">IFERROR(__xludf.DUMMYFUNCTION(importrange("https://docs.google.com/spreadsheets/d/1B8bz8L_SMnGmCuHmR0X7YJOBdR6s05ngltiIZhhhC_s/edit#gid=907278306", "13 Pensions!CM8:CM")),"SII 2")</f>
        <v>SII 2</v>
      </c>
      <c r="AV2" s="10" t="str">
        <f ca="1">IFERROR(__xludf.DUMMYFUNCTION(importrange("https://docs.google.com/spreadsheets/d/1B8bz8L_SMnGmCuHmR0X7YJOBdR6s05ngltiIZhhhC_s/edit#gid=907278306", "13 Pensions!CO8:CO")),"SII 2")</f>
        <v>SII 2</v>
      </c>
      <c r="AW2" s="10" t="str">
        <f ca="1">IFERROR(__xludf.DUMMYFUNCTION(importrange("https://docs.google.com/spreadsheets/d/1B8bz8L_SMnGmCuHmR0X7YJOBdR6s05ngltiIZhhhC_s/edit#gid=907278306", "13 Pensions!CQ8:CQ")),"SII 2")</f>
        <v>SII 2</v>
      </c>
      <c r="AX2" s="10" t="str">
        <f ca="1">IFERROR(__xludf.DUMMYFUNCTION(importrange("https://docs.google.com/spreadsheets/d/1B8bz8L_SMnGmCuHmR0X7YJOBdR6s05ngltiIZhhhC_s/edit#gid=907278306", "13 Pensions!CS8:CS")),"SII 2")</f>
        <v>SII 2</v>
      </c>
      <c r="AY2" s="10" t="str">
        <f ca="1">IFERROR(__xludf.DUMMYFUNCTION(importrange("https://docs.google.com/spreadsheets/d/1B8bz8L_SMnGmCuHmR0X7YJOBdR6s05ngltiIZhhhC_s/edit#gid=907278306", "13 Pensions!CU8:CU")),"SII 2")</f>
        <v>SII 2</v>
      </c>
      <c r="AZ2" s="10" t="str">
        <f ca="1">IFERROR(__xludf.DUMMYFUNCTION(importrange("https://docs.google.com/spreadsheets/d/1B8bz8L_SMnGmCuHmR0X7YJOBdR6s05ngltiIZhhhC_s/edit#gid=907278306", "13 Pensions!CW8:CW")),"SII 2")</f>
        <v>SII 2</v>
      </c>
      <c r="BA2" s="15" t="str">
        <f ca="1">IFERROR(__xludf.DUMMYFUNCTION(importrange("https://docs.google.com/spreadsheets/d/1B8bz8L_SMnGmCuHmR0X7YJOBdR6s05ngltiIZhhhC_s/edit#gid=907278306", "13 Pensions!CY8:CY")),"SII 2")</f>
        <v>SII 2</v>
      </c>
      <c r="BB2" s="16"/>
      <c r="BC2" s="16"/>
      <c r="BD2" s="16"/>
      <c r="BE2" s="16"/>
      <c r="BF2" s="16"/>
      <c r="BG2" s="16"/>
      <c r="BH2" s="16"/>
      <c r="BI2" s="16"/>
      <c r="BJ2" s="16"/>
      <c r="BK2" s="16"/>
      <c r="BL2" s="16"/>
    </row>
    <row r="3" spans="1:64" ht="15.75" customHeight="1">
      <c r="A3" s="17">
        <v>13.1</v>
      </c>
      <c r="B3" s="11">
        <v>231</v>
      </c>
      <c r="C3" s="18" t="s">
        <v>24056</v>
      </c>
      <c r="D3" s="19" t="s">
        <v>24095</v>
      </c>
      <c r="E3" s="19" t="s">
        <v>24158</v>
      </c>
      <c r="F3" s="19" t="s">
        <v>24158</v>
      </c>
      <c r="G3" s="19" t="s">
        <v>24158</v>
      </c>
      <c r="H3" s="19" t="s">
        <v>24156</v>
      </c>
      <c r="I3" s="19" t="s">
        <v>24095</v>
      </c>
      <c r="J3" s="19" t="s">
        <v>24156</v>
      </c>
      <c r="K3" s="19" t="s">
        <v>24158</v>
      </c>
      <c r="L3" s="19" t="s">
        <v>24095</v>
      </c>
      <c r="M3" s="19" t="s">
        <v>24095</v>
      </c>
      <c r="N3" s="19" t="s">
        <v>24095</v>
      </c>
      <c r="O3" s="19" t="s">
        <v>24158</v>
      </c>
      <c r="P3" s="19" t="s">
        <v>24156</v>
      </c>
      <c r="Q3" s="19" t="s">
        <v>24156</v>
      </c>
      <c r="R3" s="19" t="s">
        <v>24016</v>
      </c>
      <c r="S3" s="19" t="s">
        <v>24095</v>
      </c>
      <c r="T3" s="19" t="s">
        <v>24095</v>
      </c>
      <c r="U3" s="19" t="s">
        <v>24095</v>
      </c>
      <c r="V3" s="19" t="s">
        <v>24095</v>
      </c>
      <c r="W3" s="19" t="s">
        <v>24158</v>
      </c>
      <c r="X3" s="19" t="s">
        <v>24095</v>
      </c>
      <c r="Y3" s="19" t="s">
        <v>24158</v>
      </c>
      <c r="Z3" s="19" t="s">
        <v>24158</v>
      </c>
      <c r="AA3" s="19" t="s">
        <v>24095</v>
      </c>
      <c r="AB3" s="19" t="s">
        <v>24095</v>
      </c>
      <c r="AC3" s="19" t="s">
        <v>24095</v>
      </c>
      <c r="AD3" s="19" t="s">
        <v>24095</v>
      </c>
      <c r="AE3" s="19" t="s">
        <v>24095</v>
      </c>
      <c r="AF3" s="19" t="s">
        <v>24095</v>
      </c>
      <c r="AG3" s="19" t="s">
        <v>24095</v>
      </c>
      <c r="AH3" s="19" t="s">
        <v>24095</v>
      </c>
      <c r="AI3" s="19" t="s">
        <v>24095</v>
      </c>
      <c r="AJ3" s="19" t="s">
        <v>24095</v>
      </c>
      <c r="AK3" s="19" t="s">
        <v>24158</v>
      </c>
      <c r="AL3" s="19" t="s">
        <v>24156</v>
      </c>
      <c r="AM3" s="19" t="s">
        <v>24158</v>
      </c>
      <c r="AN3" s="19" t="s">
        <v>24095</v>
      </c>
      <c r="AO3" s="19" t="s">
        <v>24158</v>
      </c>
      <c r="AP3" s="19" t="s">
        <v>24095</v>
      </c>
      <c r="AQ3" s="19" t="s">
        <v>24095</v>
      </c>
      <c r="AR3" s="19" t="s">
        <v>24158</v>
      </c>
      <c r="AS3" s="19" t="s">
        <v>24095</v>
      </c>
      <c r="AT3" s="19" t="s">
        <v>24095</v>
      </c>
      <c r="AU3" s="19" t="s">
        <v>24158</v>
      </c>
      <c r="AV3" s="19" t="s">
        <v>24095</v>
      </c>
      <c r="AW3" s="19" t="s">
        <v>24158</v>
      </c>
      <c r="AX3" s="19" t="s">
        <v>24095</v>
      </c>
      <c r="AY3" s="19" t="s">
        <v>24095</v>
      </c>
      <c r="AZ3" s="19" t="s">
        <v>24095</v>
      </c>
      <c r="BA3" s="20" t="s">
        <v>24158</v>
      </c>
      <c r="BB3" s="21"/>
      <c r="BC3" s="21"/>
      <c r="BD3" s="21"/>
      <c r="BE3" s="21"/>
      <c r="BF3" s="21"/>
      <c r="BG3" s="21"/>
      <c r="BH3" s="21"/>
      <c r="BI3" s="21"/>
      <c r="BJ3" s="21"/>
      <c r="BK3" s="21"/>
      <c r="BL3" s="21"/>
    </row>
    <row r="4" spans="1:64" ht="15.75" customHeight="1">
      <c r="A4" s="17" t="s">
        <v>23907</v>
      </c>
      <c r="B4" s="11"/>
      <c r="C4" s="18" t="s">
        <v>23902</v>
      </c>
      <c r="D4" s="19" t="s">
        <v>23893</v>
      </c>
      <c r="E4" s="28" t="s">
        <v>23895</v>
      </c>
      <c r="F4" s="19" t="s">
        <v>23896</v>
      </c>
      <c r="G4" s="19" t="s">
        <v>23897</v>
      </c>
      <c r="H4" s="19" t="s">
        <v>23890</v>
      </c>
      <c r="I4" s="19" t="s">
        <v>23840</v>
      </c>
      <c r="J4" s="19" t="s">
        <v>23782</v>
      </c>
      <c r="K4" s="28" t="s">
        <v>133</v>
      </c>
      <c r="L4" s="19" t="s">
        <v>23776</v>
      </c>
      <c r="M4" s="19" t="s">
        <v>23773</v>
      </c>
      <c r="N4" s="19" t="s">
        <v>23769</v>
      </c>
      <c r="O4" s="19" t="s">
        <v>23771</v>
      </c>
      <c r="P4" s="19" t="s">
        <v>23766</v>
      </c>
      <c r="Q4" s="28" t="s">
        <v>130</v>
      </c>
      <c r="R4" s="19" t="s">
        <v>23761</v>
      </c>
      <c r="S4" s="19" t="s">
        <v>23753</v>
      </c>
      <c r="T4" s="19" t="s">
        <v>23751</v>
      </c>
      <c r="U4" s="19" t="s">
        <v>23748</v>
      </c>
      <c r="V4" s="28" t="s">
        <v>131</v>
      </c>
      <c r="W4" s="19" t="s">
        <v>23659</v>
      </c>
      <c r="X4" s="19" t="s">
        <v>23656</v>
      </c>
      <c r="Y4" s="19" t="s">
        <v>23655</v>
      </c>
      <c r="Z4" s="19" t="s">
        <v>23653</v>
      </c>
      <c r="AA4" s="19" t="s">
        <v>23649</v>
      </c>
      <c r="AB4" s="19" t="s">
        <v>23643</v>
      </c>
      <c r="AC4" s="19" t="s">
        <v>23645</v>
      </c>
      <c r="AD4" s="19" t="s">
        <v>23641</v>
      </c>
      <c r="AE4" s="19" t="s">
        <v>23635</v>
      </c>
      <c r="AF4" s="19" t="s">
        <v>23632</v>
      </c>
      <c r="AG4" s="19" t="s">
        <v>23585</v>
      </c>
      <c r="AH4" s="19" t="s">
        <v>23581</v>
      </c>
      <c r="AI4" s="19" t="s">
        <v>23583</v>
      </c>
      <c r="AJ4" s="19" t="s">
        <v>23576</v>
      </c>
      <c r="AK4" s="19" t="s">
        <v>23571</v>
      </c>
      <c r="AL4" s="19" t="s">
        <v>23574</v>
      </c>
      <c r="AM4" s="19" t="s">
        <v>23543</v>
      </c>
      <c r="AN4" s="28" t="s">
        <v>129</v>
      </c>
      <c r="AO4" s="28" t="s">
        <v>127</v>
      </c>
      <c r="AP4" s="19" t="s">
        <v>23488</v>
      </c>
      <c r="AQ4" s="19" t="s">
        <v>23482</v>
      </c>
      <c r="AR4" s="19" t="s">
        <v>23484</v>
      </c>
      <c r="AS4" s="28" t="s">
        <v>128</v>
      </c>
      <c r="AT4" s="19" t="s">
        <v>23438</v>
      </c>
      <c r="AU4" s="19" t="s">
        <v>23437</v>
      </c>
      <c r="AV4" s="19" t="s">
        <v>23373</v>
      </c>
      <c r="AW4" s="19" t="s">
        <v>23366</v>
      </c>
      <c r="AX4" s="19" t="s">
        <v>23369</v>
      </c>
      <c r="AY4" s="19" t="s">
        <v>23359</v>
      </c>
      <c r="AZ4" s="28" t="s">
        <v>124</v>
      </c>
      <c r="BA4" s="20" t="s">
        <v>23361</v>
      </c>
      <c r="BB4" s="21"/>
      <c r="BC4" s="21"/>
      <c r="BD4" s="21"/>
      <c r="BE4" s="21"/>
      <c r="BF4" s="21"/>
      <c r="BG4" s="21"/>
      <c r="BH4" s="21"/>
      <c r="BI4" s="21"/>
      <c r="BJ4" s="21"/>
      <c r="BK4" s="21"/>
      <c r="BL4" s="21"/>
    </row>
    <row r="5" spans="1:64" ht="15.75" customHeight="1">
      <c r="A5" s="17"/>
      <c r="B5" s="11"/>
      <c r="C5" s="18"/>
      <c r="D5" s="19" t="s">
        <v>23582</v>
      </c>
      <c r="E5" s="19" t="s">
        <v>23363</v>
      </c>
      <c r="F5" s="19" t="s">
        <v>23896</v>
      </c>
      <c r="G5" s="19" t="s">
        <v>23897</v>
      </c>
      <c r="H5" s="19" t="s">
        <v>23354</v>
      </c>
      <c r="I5" s="19" t="s">
        <v>23356</v>
      </c>
      <c r="J5" s="19" t="s">
        <v>23357</v>
      </c>
      <c r="K5" s="19" t="s">
        <v>23358</v>
      </c>
      <c r="L5" s="19" t="s">
        <v>23352</v>
      </c>
      <c r="M5" s="19" t="s">
        <v>23353</v>
      </c>
      <c r="N5" s="19" t="s">
        <v>23350</v>
      </c>
      <c r="O5" s="19" t="s">
        <v>23349</v>
      </c>
      <c r="P5" s="19" t="s">
        <v>23344</v>
      </c>
      <c r="Q5" s="19" t="s">
        <v>23345</v>
      </c>
      <c r="R5" s="19" t="s">
        <v>23346</v>
      </c>
      <c r="S5" s="19" t="s">
        <v>23341</v>
      </c>
      <c r="T5" s="19" t="s">
        <v>23331</v>
      </c>
      <c r="U5" s="19" t="s">
        <v>23320</v>
      </c>
      <c r="V5" s="19" t="s">
        <v>23582</v>
      </c>
      <c r="W5" s="19" t="s">
        <v>23321</v>
      </c>
      <c r="X5" s="19" t="s">
        <v>23323</v>
      </c>
      <c r="Y5" s="19" t="s">
        <v>23324</v>
      </c>
      <c r="Z5" s="19" t="s">
        <v>23313</v>
      </c>
      <c r="AA5" s="19" t="s">
        <v>23316</v>
      </c>
      <c r="AB5" s="19" t="s">
        <v>23310</v>
      </c>
      <c r="AC5" s="19" t="s">
        <v>23312</v>
      </c>
      <c r="AD5" s="19" t="s">
        <v>23305</v>
      </c>
      <c r="AE5" s="19" t="s">
        <v>23306</v>
      </c>
      <c r="AF5" s="19" t="s">
        <v>23300</v>
      </c>
      <c r="AG5" s="19" t="s">
        <v>23301</v>
      </c>
      <c r="AH5" s="19" t="s">
        <v>23302</v>
      </c>
      <c r="AI5" s="19" t="s">
        <v>23303</v>
      </c>
      <c r="AJ5" s="19" t="s">
        <v>23298</v>
      </c>
      <c r="AK5" s="19" t="s">
        <v>23288</v>
      </c>
      <c r="AL5" s="19" t="s">
        <v>23286</v>
      </c>
      <c r="AM5" s="19" t="s">
        <v>23224</v>
      </c>
      <c r="AN5" s="19" t="s">
        <v>23227</v>
      </c>
      <c r="AO5" s="19" t="s">
        <v>23223</v>
      </c>
      <c r="AP5" s="19" t="s">
        <v>23185</v>
      </c>
      <c r="AQ5" s="19" t="s">
        <v>23157</v>
      </c>
      <c r="AR5" s="19" t="s">
        <v>23582</v>
      </c>
      <c r="AS5" s="19" t="s">
        <v>23147</v>
      </c>
      <c r="AT5" s="19" t="s">
        <v>23141</v>
      </c>
      <c r="AU5" s="19" t="s">
        <v>23107</v>
      </c>
      <c r="AV5" s="19" t="s">
        <v>23102</v>
      </c>
      <c r="AW5" s="19" t="s">
        <v>23582</v>
      </c>
      <c r="AX5" s="19" t="s">
        <v>23096</v>
      </c>
      <c r="AY5" s="19" t="s">
        <v>23099</v>
      </c>
      <c r="AZ5" s="19" t="s">
        <v>23091</v>
      </c>
      <c r="BA5" s="20" t="s">
        <v>23093</v>
      </c>
      <c r="BB5" s="21"/>
      <c r="BC5" s="21"/>
      <c r="BD5" s="21"/>
      <c r="BE5" s="21"/>
      <c r="BF5" s="21"/>
      <c r="BG5" s="21"/>
      <c r="BH5" s="21"/>
      <c r="BI5" s="21"/>
      <c r="BJ5" s="21"/>
      <c r="BK5" s="21"/>
      <c r="BL5" s="21"/>
    </row>
    <row r="6" spans="1:64" ht="15.75" customHeight="1">
      <c r="A6" s="17">
        <v>13.2</v>
      </c>
      <c r="B6" s="11">
        <v>232</v>
      </c>
      <c r="C6" s="18" t="s">
        <v>23069</v>
      </c>
      <c r="D6" s="19">
        <v>75</v>
      </c>
      <c r="E6" s="19">
        <v>0</v>
      </c>
      <c r="F6" s="19">
        <v>0</v>
      </c>
      <c r="G6" s="19">
        <v>0</v>
      </c>
      <c r="H6" s="19">
        <v>100</v>
      </c>
      <c r="I6" s="19">
        <v>75</v>
      </c>
      <c r="J6" s="19">
        <v>100</v>
      </c>
      <c r="K6" s="19">
        <v>0</v>
      </c>
      <c r="L6" s="19">
        <v>100</v>
      </c>
      <c r="M6" s="19">
        <v>75</v>
      </c>
      <c r="N6" s="19">
        <v>100</v>
      </c>
      <c r="O6" s="19">
        <v>75</v>
      </c>
      <c r="P6" s="19">
        <v>100</v>
      </c>
      <c r="Q6" s="19">
        <v>75</v>
      </c>
      <c r="R6" s="19">
        <v>75</v>
      </c>
      <c r="S6" s="19">
        <v>100</v>
      </c>
      <c r="T6" s="19">
        <v>50</v>
      </c>
      <c r="U6" s="19">
        <v>75</v>
      </c>
      <c r="V6" s="19">
        <v>75</v>
      </c>
      <c r="W6" s="19">
        <v>0</v>
      </c>
      <c r="X6" s="19">
        <v>0</v>
      </c>
      <c r="Y6" s="19">
        <v>0</v>
      </c>
      <c r="Z6" s="19">
        <v>0</v>
      </c>
      <c r="AA6" s="19">
        <v>75</v>
      </c>
      <c r="AB6" s="19">
        <v>0</v>
      </c>
      <c r="AC6" s="19">
        <v>75</v>
      </c>
      <c r="AD6" s="19">
        <v>100</v>
      </c>
      <c r="AE6" s="19">
        <v>75</v>
      </c>
      <c r="AF6" s="19">
        <v>100</v>
      </c>
      <c r="AG6" s="19">
        <v>100</v>
      </c>
      <c r="AH6" s="19">
        <v>0</v>
      </c>
      <c r="AI6" s="19">
        <v>75</v>
      </c>
      <c r="AJ6" s="19">
        <v>50</v>
      </c>
      <c r="AK6" s="19">
        <v>75</v>
      </c>
      <c r="AL6" s="19">
        <v>100</v>
      </c>
      <c r="AM6" s="19">
        <v>75</v>
      </c>
      <c r="AN6" s="19">
        <v>25</v>
      </c>
      <c r="AO6" s="19">
        <v>25</v>
      </c>
      <c r="AP6" s="19">
        <v>75</v>
      </c>
      <c r="AQ6" s="19">
        <v>75</v>
      </c>
      <c r="AR6" s="19">
        <v>75</v>
      </c>
      <c r="AS6" s="19">
        <v>100</v>
      </c>
      <c r="AT6" s="19">
        <v>100</v>
      </c>
      <c r="AU6" s="19">
        <v>75</v>
      </c>
      <c r="AV6" s="19">
        <v>75</v>
      </c>
      <c r="AW6" s="19">
        <v>50</v>
      </c>
      <c r="AX6" s="19">
        <v>50</v>
      </c>
      <c r="AY6" s="19">
        <v>75</v>
      </c>
      <c r="AZ6" s="19">
        <v>75</v>
      </c>
      <c r="BA6" s="20">
        <v>75</v>
      </c>
      <c r="BB6" s="21"/>
      <c r="BC6" s="21"/>
      <c r="BD6" s="21"/>
      <c r="BE6" s="21"/>
      <c r="BF6" s="21"/>
      <c r="BG6" s="21"/>
      <c r="BH6" s="21"/>
      <c r="BI6" s="21"/>
      <c r="BJ6" s="21"/>
      <c r="BK6" s="21"/>
      <c r="BL6" s="21"/>
    </row>
    <row r="7" spans="1:64" ht="15.75" customHeight="1">
      <c r="A7" s="17" t="s">
        <v>23010</v>
      </c>
      <c r="B7" s="11"/>
      <c r="C7" s="18" t="s">
        <v>23012</v>
      </c>
      <c r="D7" s="19" t="s">
        <v>23005</v>
      </c>
      <c r="E7" s="19" t="s">
        <v>23007</v>
      </c>
      <c r="F7" s="19" t="s">
        <v>22999</v>
      </c>
      <c r="G7" s="19" t="s">
        <v>23001</v>
      </c>
      <c r="H7" s="19" t="s">
        <v>23002</v>
      </c>
      <c r="I7" s="19" t="s">
        <v>22997</v>
      </c>
      <c r="J7" s="28" t="s">
        <v>125</v>
      </c>
      <c r="K7" s="19" t="s">
        <v>22983</v>
      </c>
      <c r="L7" s="19" t="s">
        <v>22977</v>
      </c>
      <c r="M7" s="19" t="s">
        <v>22963</v>
      </c>
      <c r="N7" s="19" t="s">
        <v>22957</v>
      </c>
      <c r="O7" s="19" t="s">
        <v>22959</v>
      </c>
      <c r="P7" s="28" t="s">
        <v>22956</v>
      </c>
      <c r="Q7" s="19" t="s">
        <v>22900</v>
      </c>
      <c r="R7" s="19" t="s">
        <v>22893</v>
      </c>
      <c r="S7" s="28" t="s">
        <v>126</v>
      </c>
      <c r="T7" s="19" t="s">
        <v>22885</v>
      </c>
      <c r="U7" s="19" t="s">
        <v>22871</v>
      </c>
      <c r="V7" s="28" t="s">
        <v>123</v>
      </c>
      <c r="W7" s="19" t="s">
        <v>22821</v>
      </c>
      <c r="X7" s="19" t="s">
        <v>22813</v>
      </c>
      <c r="Y7" s="19" t="s">
        <v>22810</v>
      </c>
      <c r="Z7" s="19" t="s">
        <v>22726</v>
      </c>
      <c r="AA7" s="19" t="s">
        <v>22710</v>
      </c>
      <c r="AB7" s="19" t="s">
        <v>22706</v>
      </c>
      <c r="AC7" s="19" t="s">
        <v>22702</v>
      </c>
      <c r="AD7" s="19" t="s">
        <v>22699</v>
      </c>
      <c r="AE7" s="28" t="s">
        <v>122</v>
      </c>
      <c r="AF7" s="28" t="s">
        <v>121</v>
      </c>
      <c r="AG7" s="28" t="s">
        <v>120</v>
      </c>
      <c r="AH7" s="19" t="s">
        <v>22578</v>
      </c>
      <c r="AI7" s="19" t="s">
        <v>22580</v>
      </c>
      <c r="AJ7" s="28" t="s">
        <v>118</v>
      </c>
      <c r="AK7" s="19" t="s">
        <v>22570</v>
      </c>
      <c r="AL7" s="19" t="s">
        <v>22572</v>
      </c>
      <c r="AM7" s="19" t="s">
        <v>22573</v>
      </c>
      <c r="AN7" s="19" t="s">
        <v>22564</v>
      </c>
      <c r="AO7" s="28" t="s">
        <v>119</v>
      </c>
      <c r="AP7" s="19" t="s">
        <v>22561</v>
      </c>
      <c r="AQ7" s="19" t="s">
        <v>22449</v>
      </c>
      <c r="AR7" s="19" t="s">
        <v>22444</v>
      </c>
      <c r="AS7" s="28" t="s">
        <v>116</v>
      </c>
      <c r="AT7" s="19" t="s">
        <v>22441</v>
      </c>
      <c r="AU7" s="19" t="s">
        <v>22433</v>
      </c>
      <c r="AV7" s="19" t="s">
        <v>22434</v>
      </c>
      <c r="AW7" s="19" t="s">
        <v>22429</v>
      </c>
      <c r="AX7" s="28" t="s">
        <v>117</v>
      </c>
      <c r="AY7" s="19" t="s">
        <v>22346</v>
      </c>
      <c r="AZ7" s="28" t="s">
        <v>114</v>
      </c>
      <c r="BA7" s="29" t="s">
        <v>115</v>
      </c>
      <c r="BB7" s="21"/>
      <c r="BC7" s="21"/>
      <c r="BD7" s="21"/>
      <c r="BE7" s="21"/>
      <c r="BF7" s="21"/>
      <c r="BG7" s="21"/>
      <c r="BH7" s="21"/>
      <c r="BI7" s="21"/>
      <c r="BJ7" s="21"/>
      <c r="BK7" s="21"/>
      <c r="BL7" s="21"/>
    </row>
    <row r="8" spans="1:64" ht="15.75" customHeight="1">
      <c r="A8" s="17"/>
      <c r="B8" s="11"/>
      <c r="C8" s="18"/>
      <c r="D8" s="19" t="s">
        <v>22332</v>
      </c>
      <c r="E8" s="19" t="s">
        <v>22327</v>
      </c>
      <c r="F8" s="19" t="s">
        <v>22312</v>
      </c>
      <c r="G8" s="19" t="s">
        <v>22306</v>
      </c>
      <c r="H8" s="19" t="s">
        <v>22274</v>
      </c>
      <c r="I8" s="19" t="s">
        <v>22265</v>
      </c>
      <c r="J8" s="19" t="s">
        <v>22267</v>
      </c>
      <c r="K8" s="19" t="s">
        <v>22262</v>
      </c>
      <c r="L8" s="19" t="s">
        <v>22256</v>
      </c>
      <c r="M8" s="19" t="s">
        <v>22253</v>
      </c>
      <c r="N8" s="19" t="s">
        <v>22239</v>
      </c>
      <c r="O8" s="19" t="s">
        <v>22237</v>
      </c>
      <c r="P8" s="19" t="s">
        <v>22238</v>
      </c>
      <c r="Q8" s="19" t="s">
        <v>22235</v>
      </c>
      <c r="R8" s="19" t="s">
        <v>22236</v>
      </c>
      <c r="S8" s="19" t="s">
        <v>22232</v>
      </c>
      <c r="T8" s="19" t="s">
        <v>22230</v>
      </c>
      <c r="U8" s="19" t="s">
        <v>22226</v>
      </c>
      <c r="V8" s="19" t="s">
        <v>22224</v>
      </c>
      <c r="W8" s="19" t="s">
        <v>22221</v>
      </c>
      <c r="X8" s="19" t="s">
        <v>22222</v>
      </c>
      <c r="Y8" s="19" t="s">
        <v>22219</v>
      </c>
      <c r="Z8" s="19" t="s">
        <v>22216</v>
      </c>
      <c r="AA8" s="19" t="s">
        <v>22208</v>
      </c>
      <c r="AB8" s="19" t="s">
        <v>22205</v>
      </c>
      <c r="AC8" s="19" t="s">
        <v>22202</v>
      </c>
      <c r="AD8" s="19" t="s">
        <v>22200</v>
      </c>
      <c r="AE8" s="19" t="s">
        <v>22198</v>
      </c>
      <c r="AF8" s="19" t="s">
        <v>22194</v>
      </c>
      <c r="AG8" s="19" t="s">
        <v>22190</v>
      </c>
      <c r="AH8" s="19" t="s">
        <v>22192</v>
      </c>
      <c r="AI8" s="19" t="s">
        <v>22188</v>
      </c>
      <c r="AJ8" s="19" t="s">
        <v>22189</v>
      </c>
      <c r="AK8" s="19" t="s">
        <v>22187</v>
      </c>
      <c r="AL8" s="19" t="s">
        <v>22181</v>
      </c>
      <c r="AM8" s="19" t="s">
        <v>22182</v>
      </c>
      <c r="AN8" s="19" t="s">
        <v>22184</v>
      </c>
      <c r="AO8" s="19" t="s">
        <v>22151</v>
      </c>
      <c r="AP8" s="19" t="s">
        <v>22149</v>
      </c>
      <c r="AQ8" s="28" t="s">
        <v>22144</v>
      </c>
      <c r="AR8" s="19" t="s">
        <v>22093</v>
      </c>
      <c r="AS8" s="19" t="s">
        <v>22088</v>
      </c>
      <c r="AT8" s="19" t="s">
        <v>22087</v>
      </c>
      <c r="AU8" s="19" t="s">
        <v>22085</v>
      </c>
      <c r="AV8" s="19" t="s">
        <v>22081</v>
      </c>
      <c r="AW8" s="19" t="s">
        <v>22079</v>
      </c>
      <c r="AX8" s="19" t="s">
        <v>22075</v>
      </c>
      <c r="AY8" s="19" t="s">
        <v>22072</v>
      </c>
      <c r="AZ8" s="19" t="s">
        <v>22070</v>
      </c>
      <c r="BA8" s="20" t="s">
        <v>22018</v>
      </c>
      <c r="BB8" s="21"/>
      <c r="BC8" s="21"/>
      <c r="BD8" s="21"/>
      <c r="BE8" s="21"/>
      <c r="BF8" s="21"/>
      <c r="BG8" s="21"/>
      <c r="BH8" s="21"/>
      <c r="BI8" s="21"/>
      <c r="BJ8" s="21"/>
      <c r="BK8" s="21"/>
      <c r="BL8" s="21"/>
    </row>
    <row r="9" spans="1:64" ht="15.75" customHeight="1">
      <c r="A9" s="17">
        <v>13.2</v>
      </c>
      <c r="B9" s="11">
        <v>233</v>
      </c>
      <c r="C9" s="18" t="s">
        <v>22015</v>
      </c>
      <c r="D9" s="19">
        <v>75</v>
      </c>
      <c r="E9" s="19">
        <v>0</v>
      </c>
      <c r="F9" s="19">
        <v>100</v>
      </c>
      <c r="G9" s="19">
        <v>0</v>
      </c>
      <c r="H9" s="19">
        <v>100</v>
      </c>
      <c r="I9" s="19">
        <v>75</v>
      </c>
      <c r="J9" s="19">
        <v>100</v>
      </c>
      <c r="K9" s="19">
        <v>0</v>
      </c>
      <c r="L9" s="19">
        <v>100</v>
      </c>
      <c r="M9" s="19">
        <v>75</v>
      </c>
      <c r="N9" s="19">
        <v>0</v>
      </c>
      <c r="O9" s="19">
        <v>75</v>
      </c>
      <c r="P9" s="19">
        <v>100</v>
      </c>
      <c r="Q9" s="19">
        <v>100</v>
      </c>
      <c r="R9" s="19">
        <v>75</v>
      </c>
      <c r="S9" s="19">
        <v>0</v>
      </c>
      <c r="T9" s="19">
        <v>0</v>
      </c>
      <c r="U9" s="19">
        <v>50</v>
      </c>
      <c r="V9" s="19">
        <v>75</v>
      </c>
      <c r="W9" s="19">
        <v>0</v>
      </c>
      <c r="X9" s="19">
        <v>100</v>
      </c>
      <c r="Y9" s="19">
        <v>0</v>
      </c>
      <c r="Z9" s="19">
        <v>0</v>
      </c>
      <c r="AA9" s="19">
        <v>75</v>
      </c>
      <c r="AB9" s="19">
        <v>0</v>
      </c>
      <c r="AC9" s="19">
        <v>50</v>
      </c>
      <c r="AD9" s="19">
        <v>100</v>
      </c>
      <c r="AE9" s="19">
        <v>75</v>
      </c>
      <c r="AF9" s="19">
        <v>25</v>
      </c>
      <c r="AG9" s="19">
        <v>50</v>
      </c>
      <c r="AH9" s="19">
        <v>25</v>
      </c>
      <c r="AI9" s="19">
        <v>75</v>
      </c>
      <c r="AJ9" s="19">
        <v>75</v>
      </c>
      <c r="AK9" s="19">
        <v>75</v>
      </c>
      <c r="AL9" s="19">
        <v>100</v>
      </c>
      <c r="AM9" s="19">
        <v>50</v>
      </c>
      <c r="AN9" s="19">
        <v>0</v>
      </c>
      <c r="AO9" s="19">
        <v>0</v>
      </c>
      <c r="AP9" s="19">
        <v>75</v>
      </c>
      <c r="AQ9" s="19">
        <v>75</v>
      </c>
      <c r="AR9" s="19">
        <v>75</v>
      </c>
      <c r="AS9" s="19">
        <v>0</v>
      </c>
      <c r="AT9" s="19">
        <v>0</v>
      </c>
      <c r="AU9" s="19">
        <v>75</v>
      </c>
      <c r="AV9" s="19">
        <v>75</v>
      </c>
      <c r="AW9" s="19">
        <v>0</v>
      </c>
      <c r="AX9" s="19">
        <v>75</v>
      </c>
      <c r="AY9" s="19">
        <v>75</v>
      </c>
      <c r="AZ9" s="19">
        <v>75</v>
      </c>
      <c r="BA9" s="20">
        <v>75</v>
      </c>
      <c r="BB9" s="21"/>
      <c r="BC9" s="21"/>
      <c r="BD9" s="21"/>
      <c r="BE9" s="21"/>
      <c r="BF9" s="21"/>
      <c r="BG9" s="21"/>
      <c r="BH9" s="21"/>
      <c r="BI9" s="21"/>
      <c r="BJ9" s="21"/>
      <c r="BK9" s="21"/>
      <c r="BL9" s="21"/>
    </row>
    <row r="10" spans="1:64" ht="15.75" customHeight="1">
      <c r="A10" s="17" t="s">
        <v>23010</v>
      </c>
      <c r="B10" s="11"/>
      <c r="C10" s="18" t="s">
        <v>21982</v>
      </c>
      <c r="D10" s="19" t="s">
        <v>21984</v>
      </c>
      <c r="E10" s="19" t="s">
        <v>21980</v>
      </c>
      <c r="F10" s="19" t="s">
        <v>21978</v>
      </c>
      <c r="G10" s="19" t="s">
        <v>21976</v>
      </c>
      <c r="H10" s="19" t="s">
        <v>21972</v>
      </c>
      <c r="I10" s="19" t="s">
        <v>21969</v>
      </c>
      <c r="J10" s="19" t="s">
        <v>21965</v>
      </c>
      <c r="K10" s="19" t="s">
        <v>21959</v>
      </c>
      <c r="L10" s="19" t="s">
        <v>21957</v>
      </c>
      <c r="M10" s="19" t="s">
        <v>21955</v>
      </c>
      <c r="N10" s="19" t="s">
        <v>21941</v>
      </c>
      <c r="O10" s="19" t="s">
        <v>21892</v>
      </c>
      <c r="P10" s="19" t="s">
        <v>21880</v>
      </c>
      <c r="Q10" s="19" t="s">
        <v>21871</v>
      </c>
      <c r="R10" s="19" t="s">
        <v>21869</v>
      </c>
      <c r="S10" s="19" t="s">
        <v>21865</v>
      </c>
      <c r="T10" s="19" t="s">
        <v>21859</v>
      </c>
      <c r="U10" s="19" t="s">
        <v>21857</v>
      </c>
      <c r="V10" s="28" t="s">
        <v>113</v>
      </c>
      <c r="W10" s="19" t="s">
        <v>21838</v>
      </c>
      <c r="X10" s="28" t="s">
        <v>112</v>
      </c>
      <c r="Y10" s="19" t="s">
        <v>21831</v>
      </c>
      <c r="Z10" s="19" t="s">
        <v>21833</v>
      </c>
      <c r="AA10" s="19" t="s">
        <v>21835</v>
      </c>
      <c r="AB10" s="19" t="s">
        <v>21828</v>
      </c>
      <c r="AC10" s="19" t="s">
        <v>21826</v>
      </c>
      <c r="AD10" s="19" t="s">
        <v>21822</v>
      </c>
      <c r="AE10" s="28" t="s">
        <v>111</v>
      </c>
      <c r="AF10" s="19" t="s">
        <v>21813</v>
      </c>
      <c r="AG10" s="19" t="s">
        <v>21812</v>
      </c>
      <c r="AH10" s="19" t="s">
        <v>21807</v>
      </c>
      <c r="AI10" s="19" t="s">
        <v>21810</v>
      </c>
      <c r="AJ10" s="19" t="s">
        <v>21803</v>
      </c>
      <c r="AK10" s="19" t="s">
        <v>21796</v>
      </c>
      <c r="AL10" s="19" t="s">
        <v>21791</v>
      </c>
      <c r="AM10" s="19" t="s">
        <v>21786</v>
      </c>
      <c r="AN10" s="19" t="s">
        <v>21788</v>
      </c>
      <c r="AO10" s="28" t="s">
        <v>109</v>
      </c>
      <c r="AP10" s="19" t="s">
        <v>21784</v>
      </c>
      <c r="AQ10" s="19" t="s">
        <v>21778</v>
      </c>
      <c r="AR10" s="19" t="s">
        <v>21757</v>
      </c>
      <c r="AS10" s="28" t="s">
        <v>110</v>
      </c>
      <c r="AT10" s="28" t="s">
        <v>108</v>
      </c>
      <c r="AU10" s="19" t="s">
        <v>21751</v>
      </c>
      <c r="AV10" s="19" t="s">
        <v>21715</v>
      </c>
      <c r="AW10" s="19" t="s">
        <v>21711</v>
      </c>
      <c r="AX10" s="19" t="s">
        <v>21708</v>
      </c>
      <c r="AY10" s="19" t="s">
        <v>21709</v>
      </c>
      <c r="AZ10" s="19" t="s">
        <v>21654</v>
      </c>
      <c r="BA10" s="20" t="s">
        <v>21649</v>
      </c>
      <c r="BB10" s="21"/>
      <c r="BC10" s="21"/>
      <c r="BD10" s="21"/>
      <c r="BE10" s="21"/>
      <c r="BF10" s="21"/>
      <c r="BG10" s="21"/>
      <c r="BH10" s="21"/>
      <c r="BI10" s="21"/>
      <c r="BJ10" s="21"/>
      <c r="BK10" s="21"/>
      <c r="BL10" s="21"/>
    </row>
    <row r="11" spans="1:64" ht="15.75" customHeight="1">
      <c r="A11" s="17"/>
      <c r="B11" s="11"/>
      <c r="C11" s="18"/>
      <c r="D11" s="19" t="s">
        <v>21645</v>
      </c>
      <c r="E11" s="19" t="s">
        <v>21647</v>
      </c>
      <c r="F11" s="19" t="s">
        <v>21640</v>
      </c>
      <c r="G11" s="19" t="s">
        <v>21639</v>
      </c>
      <c r="H11" s="19" t="s">
        <v>21637</v>
      </c>
      <c r="I11" s="19" t="s">
        <v>21631</v>
      </c>
      <c r="J11" s="19" t="s">
        <v>21627</v>
      </c>
      <c r="K11" s="19" t="s">
        <v>21602</v>
      </c>
      <c r="L11" s="19" t="s">
        <v>21595</v>
      </c>
      <c r="M11" s="19" t="s">
        <v>21474</v>
      </c>
      <c r="N11" s="19" t="s">
        <v>21472</v>
      </c>
      <c r="O11" s="19" t="s">
        <v>22237</v>
      </c>
      <c r="P11" s="19" t="s">
        <v>21468</v>
      </c>
      <c r="Q11" s="19" t="s">
        <v>21462</v>
      </c>
      <c r="R11" s="19" t="s">
        <v>21464</v>
      </c>
      <c r="S11" s="19" t="s">
        <v>21454</v>
      </c>
      <c r="T11" s="19" t="s">
        <v>21450</v>
      </c>
      <c r="U11" s="19" t="s">
        <v>21446</v>
      </c>
      <c r="V11" s="19" t="s">
        <v>21441</v>
      </c>
      <c r="W11" s="19" t="s">
        <v>21443</v>
      </c>
      <c r="X11" s="19" t="s">
        <v>21439</v>
      </c>
      <c r="Y11" s="19" t="s">
        <v>21344</v>
      </c>
      <c r="Z11" s="19" t="s">
        <v>21343</v>
      </c>
      <c r="AA11" s="19" t="s">
        <v>21338</v>
      </c>
      <c r="AB11" s="19" t="s">
        <v>21340</v>
      </c>
      <c r="AC11" s="19" t="s">
        <v>21336</v>
      </c>
      <c r="AD11" s="19" t="s">
        <v>21333</v>
      </c>
      <c r="AE11" s="19" t="s">
        <v>22198</v>
      </c>
      <c r="AF11" s="19" t="s">
        <v>21325</v>
      </c>
      <c r="AG11" s="19" t="s">
        <v>21238</v>
      </c>
      <c r="AH11" s="19" t="s">
        <v>21231</v>
      </c>
      <c r="AI11" s="19" t="s">
        <v>22188</v>
      </c>
      <c r="AJ11" s="19" t="s">
        <v>21226</v>
      </c>
      <c r="AK11" s="19" t="s">
        <v>21228</v>
      </c>
      <c r="AL11" s="19" t="s">
        <v>22181</v>
      </c>
      <c r="AM11" s="19" t="s">
        <v>21222</v>
      </c>
      <c r="AN11" s="19" t="s">
        <v>22184</v>
      </c>
      <c r="AO11" s="19" t="s">
        <v>21219</v>
      </c>
      <c r="AP11" s="19" t="s">
        <v>22149</v>
      </c>
      <c r="AQ11" s="19" t="s">
        <v>21215</v>
      </c>
      <c r="AR11" s="19" t="s">
        <v>22093</v>
      </c>
      <c r="AS11" s="19" t="s">
        <v>21158</v>
      </c>
      <c r="AT11" s="19" t="s">
        <v>21160</v>
      </c>
      <c r="AU11" s="19" t="s">
        <v>21153</v>
      </c>
      <c r="AV11" s="19" t="s">
        <v>21155</v>
      </c>
      <c r="AW11" s="19" t="s">
        <v>21128</v>
      </c>
      <c r="AX11" s="19" t="s">
        <v>21113</v>
      </c>
      <c r="AY11" s="19" t="s">
        <v>21045</v>
      </c>
      <c r="AZ11" s="19" t="s">
        <v>21047</v>
      </c>
      <c r="BA11" s="20" t="s">
        <v>21042</v>
      </c>
      <c r="BB11" s="21"/>
      <c r="BC11" s="21"/>
      <c r="BD11" s="21"/>
      <c r="BE11" s="21"/>
      <c r="BF11" s="21"/>
      <c r="BG11" s="21"/>
      <c r="BH11" s="21"/>
      <c r="BI11" s="21"/>
      <c r="BJ11" s="21"/>
      <c r="BK11" s="21"/>
      <c r="BL11" s="21"/>
    </row>
    <row r="12" spans="1:64" ht="15.75" customHeight="1">
      <c r="A12" s="17">
        <v>13.2</v>
      </c>
      <c r="B12" s="11">
        <v>234</v>
      </c>
      <c r="C12" s="18" t="s">
        <v>21044</v>
      </c>
      <c r="D12" s="19">
        <v>75</v>
      </c>
      <c r="E12" s="19">
        <v>100</v>
      </c>
      <c r="F12" s="19">
        <v>75</v>
      </c>
      <c r="G12" s="19">
        <v>100</v>
      </c>
      <c r="H12" s="19">
        <v>100</v>
      </c>
      <c r="I12" s="19">
        <v>100</v>
      </c>
      <c r="J12" s="19">
        <v>100</v>
      </c>
      <c r="K12" s="19">
        <v>25</v>
      </c>
      <c r="L12" s="19">
        <v>100</v>
      </c>
      <c r="M12" s="19">
        <v>100</v>
      </c>
      <c r="N12" s="19">
        <v>100</v>
      </c>
      <c r="O12" s="19">
        <v>100</v>
      </c>
      <c r="P12" s="19">
        <v>100</v>
      </c>
      <c r="Q12" s="19">
        <v>100</v>
      </c>
      <c r="R12" s="19">
        <v>100</v>
      </c>
      <c r="S12" s="19">
        <v>100</v>
      </c>
      <c r="T12" s="19">
        <v>75</v>
      </c>
      <c r="U12" s="19">
        <v>100</v>
      </c>
      <c r="V12" s="19">
        <v>100</v>
      </c>
      <c r="W12" s="19">
        <v>100</v>
      </c>
      <c r="X12" s="19">
        <v>100</v>
      </c>
      <c r="Y12" s="19">
        <v>75</v>
      </c>
      <c r="Z12" s="19">
        <v>50</v>
      </c>
      <c r="AA12" s="19">
        <v>75</v>
      </c>
      <c r="AB12" s="19">
        <v>50</v>
      </c>
      <c r="AC12" s="19">
        <v>75</v>
      </c>
      <c r="AD12" s="19">
        <v>100</v>
      </c>
      <c r="AE12" s="19">
        <v>100</v>
      </c>
      <c r="AF12" s="19">
        <v>100</v>
      </c>
      <c r="AG12" s="19">
        <v>75</v>
      </c>
      <c r="AH12" s="19">
        <v>75</v>
      </c>
      <c r="AI12" s="19">
        <v>75</v>
      </c>
      <c r="AJ12" s="19">
        <v>0</v>
      </c>
      <c r="AK12" s="19">
        <v>100</v>
      </c>
      <c r="AL12" s="19">
        <v>100</v>
      </c>
      <c r="AM12" s="19">
        <v>100</v>
      </c>
      <c r="AN12" s="19">
        <v>100</v>
      </c>
      <c r="AO12" s="19">
        <v>25</v>
      </c>
      <c r="AP12" s="19">
        <v>100</v>
      </c>
      <c r="AQ12" s="19">
        <v>50</v>
      </c>
      <c r="AR12" s="19">
        <v>100</v>
      </c>
      <c r="AS12" s="19">
        <v>100</v>
      </c>
      <c r="AT12" s="19">
        <v>100</v>
      </c>
      <c r="AU12" s="19">
        <v>50</v>
      </c>
      <c r="AV12" s="19">
        <v>100</v>
      </c>
      <c r="AW12" s="19">
        <v>100</v>
      </c>
      <c r="AX12" s="19">
        <v>100</v>
      </c>
      <c r="AY12" s="19">
        <v>100</v>
      </c>
      <c r="AZ12" s="19">
        <v>100</v>
      </c>
      <c r="BA12" s="20">
        <v>100</v>
      </c>
      <c r="BB12" s="21"/>
      <c r="BC12" s="21"/>
      <c r="BD12" s="21"/>
      <c r="BE12" s="21"/>
      <c r="BF12" s="21"/>
      <c r="BG12" s="21"/>
      <c r="BH12" s="21"/>
      <c r="BI12" s="21"/>
      <c r="BJ12" s="21"/>
      <c r="BK12" s="21"/>
      <c r="BL12" s="21"/>
    </row>
    <row r="13" spans="1:64" ht="15.75" customHeight="1">
      <c r="A13" s="17" t="s">
        <v>23010</v>
      </c>
      <c r="B13" s="11"/>
      <c r="C13" s="18" t="s">
        <v>21028</v>
      </c>
      <c r="D13" s="19" t="s">
        <v>21024</v>
      </c>
      <c r="E13" s="19" t="s">
        <v>21018</v>
      </c>
      <c r="F13" s="19" t="s">
        <v>21012</v>
      </c>
      <c r="G13" s="19" t="s">
        <v>21014</v>
      </c>
      <c r="H13" s="19" t="s">
        <v>21009</v>
      </c>
      <c r="I13" s="19" t="s">
        <v>21006</v>
      </c>
      <c r="J13" s="19" t="s">
        <v>21003</v>
      </c>
      <c r="K13" s="19" t="s">
        <v>20994</v>
      </c>
      <c r="L13" s="28" t="s">
        <v>107</v>
      </c>
      <c r="M13" s="19" t="s">
        <v>20944</v>
      </c>
      <c r="N13" s="19" t="s">
        <v>20942</v>
      </c>
      <c r="O13" s="19" t="s">
        <v>20943</v>
      </c>
      <c r="P13" s="28" t="s">
        <v>106</v>
      </c>
      <c r="Q13" s="19" t="s">
        <v>20936</v>
      </c>
      <c r="R13" s="28" t="s">
        <v>105</v>
      </c>
      <c r="S13" s="19" t="s">
        <v>20924</v>
      </c>
      <c r="T13" s="19" t="s">
        <v>20914</v>
      </c>
      <c r="U13" s="19" t="s">
        <v>20909</v>
      </c>
      <c r="V13" s="19" t="s">
        <v>20911</v>
      </c>
      <c r="W13" s="28" t="s">
        <v>104</v>
      </c>
      <c r="X13" s="19" t="s">
        <v>20859</v>
      </c>
      <c r="Y13" s="19" t="s">
        <v>20853</v>
      </c>
      <c r="Z13" s="19" t="s">
        <v>20850</v>
      </c>
      <c r="AA13" s="19" t="s">
        <v>20847</v>
      </c>
      <c r="AB13" s="19" t="s">
        <v>20845</v>
      </c>
      <c r="AC13" s="19" t="s">
        <v>20843</v>
      </c>
      <c r="AD13" s="19" t="s">
        <v>20809</v>
      </c>
      <c r="AE13" s="19" t="s">
        <v>20807</v>
      </c>
      <c r="AF13" s="19" t="s">
        <v>20798</v>
      </c>
      <c r="AG13" s="28" t="s">
        <v>103</v>
      </c>
      <c r="AH13" s="19" t="s">
        <v>20793</v>
      </c>
      <c r="AI13" s="19" t="s">
        <v>20789</v>
      </c>
      <c r="AJ13" s="19" t="s">
        <v>20792</v>
      </c>
      <c r="AK13" s="28" t="s">
        <v>102</v>
      </c>
      <c r="AL13" s="19" t="s">
        <v>20747</v>
      </c>
      <c r="AM13" s="19" t="s">
        <v>20743</v>
      </c>
      <c r="AN13" s="28" t="s">
        <v>101</v>
      </c>
      <c r="AO13" s="28" t="s">
        <v>99</v>
      </c>
      <c r="AP13" s="19" t="s">
        <v>20729</v>
      </c>
      <c r="AQ13" s="19" t="s">
        <v>20720</v>
      </c>
      <c r="AR13" s="19" t="s">
        <v>20678</v>
      </c>
      <c r="AS13" s="19" t="s">
        <v>20662</v>
      </c>
      <c r="AT13" s="19" t="s">
        <v>20656</v>
      </c>
      <c r="AU13" s="28" t="s">
        <v>100</v>
      </c>
      <c r="AV13" s="28" t="s">
        <v>98</v>
      </c>
      <c r="AW13" s="19" t="s">
        <v>20550</v>
      </c>
      <c r="AX13" s="19" t="s">
        <v>20544</v>
      </c>
      <c r="AY13" s="19" t="s">
        <v>20537</v>
      </c>
      <c r="AZ13" s="19" t="s">
        <v>20531</v>
      </c>
      <c r="BA13" s="20" t="s">
        <v>20530</v>
      </c>
      <c r="BB13" s="21"/>
      <c r="BC13" s="21"/>
      <c r="BD13" s="21"/>
      <c r="BE13" s="21"/>
      <c r="BF13" s="21"/>
      <c r="BG13" s="21"/>
      <c r="BH13" s="21"/>
      <c r="BI13" s="21"/>
      <c r="BJ13" s="21"/>
      <c r="BK13" s="21"/>
      <c r="BL13" s="21"/>
    </row>
    <row r="14" spans="1:64" ht="15.75" customHeight="1">
      <c r="A14" s="17"/>
      <c r="B14" s="11"/>
      <c r="C14" s="18"/>
      <c r="D14" s="19" t="s">
        <v>20521</v>
      </c>
      <c r="E14" s="19" t="s">
        <v>20517</v>
      </c>
      <c r="F14" s="19" t="s">
        <v>20441</v>
      </c>
      <c r="G14" s="19" t="s">
        <v>20437</v>
      </c>
      <c r="H14" s="19" t="s">
        <v>20433</v>
      </c>
      <c r="I14" s="19" t="s">
        <v>20435</v>
      </c>
      <c r="J14" s="19" t="s">
        <v>20431</v>
      </c>
      <c r="K14" s="19" t="s">
        <v>20425</v>
      </c>
      <c r="L14" s="19" t="s">
        <v>20426</v>
      </c>
      <c r="M14" s="19" t="s">
        <v>20317</v>
      </c>
      <c r="N14" s="19" t="s">
        <v>20311</v>
      </c>
      <c r="O14" s="19" t="s">
        <v>20230</v>
      </c>
      <c r="P14" s="19" t="s">
        <v>20126</v>
      </c>
      <c r="Q14" s="19" t="s">
        <v>20125</v>
      </c>
      <c r="R14" s="28" t="s">
        <v>20120</v>
      </c>
      <c r="S14" s="19" t="s">
        <v>20122</v>
      </c>
      <c r="T14" s="19" t="s">
        <v>20117</v>
      </c>
      <c r="U14" s="19" t="s">
        <v>20113</v>
      </c>
      <c r="V14" s="19" t="s">
        <v>20105</v>
      </c>
      <c r="W14" s="19" t="s">
        <v>20051</v>
      </c>
      <c r="X14" s="19" t="s">
        <v>20047</v>
      </c>
      <c r="Y14" s="19" t="s">
        <v>20020</v>
      </c>
      <c r="Z14" s="19" t="s">
        <v>20017</v>
      </c>
      <c r="AA14" s="19" t="s">
        <v>19948</v>
      </c>
      <c r="AB14" s="19" t="s">
        <v>19940</v>
      </c>
      <c r="AC14" s="19" t="s">
        <v>19943</v>
      </c>
      <c r="AD14" s="19" t="s">
        <v>19938</v>
      </c>
      <c r="AE14" s="19" t="s">
        <v>19920</v>
      </c>
      <c r="AF14" s="19" t="s">
        <v>19916</v>
      </c>
      <c r="AG14" s="19" t="s">
        <v>19918</v>
      </c>
      <c r="AH14" s="19" t="s">
        <v>19912</v>
      </c>
      <c r="AI14" s="19" t="s">
        <v>19915</v>
      </c>
      <c r="AJ14" s="19" t="s">
        <v>19855</v>
      </c>
      <c r="AK14" s="19" t="s">
        <v>19845</v>
      </c>
      <c r="AL14" s="19" t="s">
        <v>19839</v>
      </c>
      <c r="AM14" s="19" t="s">
        <v>19834</v>
      </c>
      <c r="AN14" s="19" t="s">
        <v>19815</v>
      </c>
      <c r="AO14" s="19" t="s">
        <v>19810</v>
      </c>
      <c r="AP14" s="19" t="s">
        <v>19811</v>
      </c>
      <c r="AQ14" s="19" t="s">
        <v>19806</v>
      </c>
      <c r="AR14" s="19" t="s">
        <v>19808</v>
      </c>
      <c r="AS14" s="19" t="s">
        <v>19786</v>
      </c>
      <c r="AT14" s="19" t="s">
        <v>19788</v>
      </c>
      <c r="AU14" s="19" t="s">
        <v>19749</v>
      </c>
      <c r="AV14" s="19" t="s">
        <v>19726</v>
      </c>
      <c r="AW14" s="19" t="s">
        <v>19720</v>
      </c>
      <c r="AX14" s="19" t="s">
        <v>19676</v>
      </c>
      <c r="AY14" s="19" t="s">
        <v>19667</v>
      </c>
      <c r="AZ14" s="19" t="s">
        <v>19630</v>
      </c>
      <c r="BA14" s="20" t="s">
        <v>19632</v>
      </c>
      <c r="BB14" s="21"/>
      <c r="BC14" s="21"/>
      <c r="BD14" s="21"/>
      <c r="BE14" s="21"/>
      <c r="BF14" s="21"/>
      <c r="BG14" s="21"/>
      <c r="BH14" s="21"/>
      <c r="BI14" s="21"/>
      <c r="BJ14" s="21"/>
      <c r="BK14" s="21"/>
      <c r="BL14" s="21"/>
    </row>
    <row r="15" spans="1:64" ht="15.75" customHeight="1">
      <c r="A15" s="17">
        <v>13.2</v>
      </c>
      <c r="B15" s="11">
        <v>235</v>
      </c>
      <c r="C15" s="18" t="s">
        <v>19626</v>
      </c>
      <c r="D15" s="19">
        <v>75</v>
      </c>
      <c r="E15" s="19">
        <v>100</v>
      </c>
      <c r="F15" s="19">
        <v>75</v>
      </c>
      <c r="G15" s="19">
        <v>75</v>
      </c>
      <c r="H15" s="19">
        <v>100</v>
      </c>
      <c r="I15" s="19">
        <v>100</v>
      </c>
      <c r="J15" s="19">
        <v>100</v>
      </c>
      <c r="K15" s="19">
        <v>50</v>
      </c>
      <c r="L15" s="19">
        <v>0</v>
      </c>
      <c r="M15" s="19">
        <v>100</v>
      </c>
      <c r="N15" s="19">
        <v>100</v>
      </c>
      <c r="O15" s="19">
        <v>100</v>
      </c>
      <c r="P15" s="19">
        <v>100</v>
      </c>
      <c r="Q15" s="19">
        <v>75</v>
      </c>
      <c r="R15" s="19">
        <v>100</v>
      </c>
      <c r="S15" s="19">
        <v>75</v>
      </c>
      <c r="T15" s="19">
        <v>50</v>
      </c>
      <c r="U15" s="19">
        <v>75</v>
      </c>
      <c r="V15" s="19">
        <v>100</v>
      </c>
      <c r="W15" s="19">
        <v>100</v>
      </c>
      <c r="X15" s="19">
        <v>50</v>
      </c>
      <c r="Y15" s="19">
        <v>75</v>
      </c>
      <c r="Z15" s="19">
        <v>25</v>
      </c>
      <c r="AA15" s="19">
        <v>75</v>
      </c>
      <c r="AB15" s="19">
        <v>100</v>
      </c>
      <c r="AC15" s="19">
        <v>100</v>
      </c>
      <c r="AD15" s="19">
        <v>100</v>
      </c>
      <c r="AE15" s="19">
        <v>100</v>
      </c>
      <c r="AF15" s="19">
        <v>100</v>
      </c>
      <c r="AG15" s="19">
        <v>75</v>
      </c>
      <c r="AH15" s="19">
        <v>100</v>
      </c>
      <c r="AI15" s="19">
        <v>100</v>
      </c>
      <c r="AJ15" s="19">
        <v>75</v>
      </c>
      <c r="AK15" s="19">
        <v>100</v>
      </c>
      <c r="AL15" s="19">
        <v>100</v>
      </c>
      <c r="AM15" s="19">
        <v>75</v>
      </c>
      <c r="AN15" s="19">
        <v>100</v>
      </c>
      <c r="AO15" s="19">
        <v>75</v>
      </c>
      <c r="AP15" s="19">
        <v>100</v>
      </c>
      <c r="AQ15" s="19">
        <v>0</v>
      </c>
      <c r="AR15" s="19">
        <v>100</v>
      </c>
      <c r="AS15" s="19">
        <v>100</v>
      </c>
      <c r="AT15" s="19">
        <v>100</v>
      </c>
      <c r="AU15" s="19">
        <v>100</v>
      </c>
      <c r="AV15" s="19">
        <v>100</v>
      </c>
      <c r="AW15" s="19">
        <v>100</v>
      </c>
      <c r="AX15" s="19">
        <v>100</v>
      </c>
      <c r="AY15" s="19">
        <v>100</v>
      </c>
      <c r="AZ15" s="19">
        <v>100</v>
      </c>
      <c r="BA15" s="20">
        <v>50</v>
      </c>
      <c r="BB15" s="21"/>
      <c r="BC15" s="21"/>
      <c r="BD15" s="21"/>
      <c r="BE15" s="21"/>
      <c r="BF15" s="21"/>
      <c r="BG15" s="21"/>
      <c r="BH15" s="21"/>
      <c r="BI15" s="21"/>
      <c r="BJ15" s="21"/>
      <c r="BK15" s="21"/>
      <c r="BL15" s="21"/>
    </row>
    <row r="16" spans="1:64" ht="15.75" customHeight="1">
      <c r="A16" s="17" t="s">
        <v>23010</v>
      </c>
      <c r="B16" s="11"/>
      <c r="C16" s="18" t="s">
        <v>19617</v>
      </c>
      <c r="D16" s="19" t="s">
        <v>19606</v>
      </c>
      <c r="E16" s="28" t="s">
        <v>97</v>
      </c>
      <c r="F16" s="19" t="s">
        <v>19573</v>
      </c>
      <c r="G16" s="19" t="s">
        <v>19565</v>
      </c>
      <c r="H16" s="19" t="s">
        <v>19560</v>
      </c>
      <c r="I16" s="19" t="s">
        <v>19557</v>
      </c>
      <c r="J16" s="19" t="s">
        <v>19518</v>
      </c>
      <c r="K16" s="19" t="s">
        <v>19512</v>
      </c>
      <c r="L16" s="28" t="s">
        <v>96</v>
      </c>
      <c r="M16" s="19" t="s">
        <v>19454</v>
      </c>
      <c r="N16" s="19" t="s">
        <v>19433</v>
      </c>
      <c r="O16" s="19" t="s">
        <v>19421</v>
      </c>
      <c r="P16" s="19" t="s">
        <v>19344</v>
      </c>
      <c r="Q16" s="19" t="s">
        <v>19337</v>
      </c>
      <c r="R16" s="19" t="s">
        <v>19333</v>
      </c>
      <c r="S16" s="28" t="s">
        <v>95</v>
      </c>
      <c r="T16" s="19" t="s">
        <v>19311</v>
      </c>
      <c r="U16" s="19" t="s">
        <v>19305</v>
      </c>
      <c r="V16" s="19" t="s">
        <v>19304</v>
      </c>
      <c r="W16" s="19" t="s">
        <v>19251</v>
      </c>
      <c r="X16" s="19" t="s">
        <v>19233</v>
      </c>
      <c r="Y16" s="19" t="s">
        <v>19227</v>
      </c>
      <c r="Z16" s="19" t="s">
        <v>19224</v>
      </c>
      <c r="AA16" s="28" t="s">
        <v>94</v>
      </c>
      <c r="AB16" s="19" t="s">
        <v>19217</v>
      </c>
      <c r="AC16" s="19" t="s">
        <v>19219</v>
      </c>
      <c r="AD16" s="19" t="s">
        <v>19156</v>
      </c>
      <c r="AE16" s="19" t="s">
        <v>19152</v>
      </c>
      <c r="AF16" s="19" t="s">
        <v>19144</v>
      </c>
      <c r="AG16" s="19" t="s">
        <v>19139</v>
      </c>
      <c r="AH16" s="19" t="s">
        <v>19133</v>
      </c>
      <c r="AI16" s="19" t="s">
        <v>19135</v>
      </c>
      <c r="AJ16" s="28" t="s">
        <v>93</v>
      </c>
      <c r="AK16" s="19" t="s">
        <v>19081</v>
      </c>
      <c r="AL16" s="19" t="s">
        <v>19076</v>
      </c>
      <c r="AM16" s="19" t="s">
        <v>18929</v>
      </c>
      <c r="AN16" s="28" t="s">
        <v>91</v>
      </c>
      <c r="AO16" s="19" t="s">
        <v>18920</v>
      </c>
      <c r="AP16" s="28" t="s">
        <v>92</v>
      </c>
      <c r="AQ16" s="28" t="s">
        <v>90</v>
      </c>
      <c r="AR16" s="19" t="s">
        <v>18854</v>
      </c>
      <c r="AS16" s="19" t="s">
        <v>18835</v>
      </c>
      <c r="AT16" s="19" t="s">
        <v>18832</v>
      </c>
      <c r="AU16" s="19" t="s">
        <v>18825</v>
      </c>
      <c r="AV16" s="19" t="s">
        <v>18827</v>
      </c>
      <c r="AW16" s="19" t="s">
        <v>18814</v>
      </c>
      <c r="AX16" s="28" t="s">
        <v>88</v>
      </c>
      <c r="AY16" s="19" t="s">
        <v>18748</v>
      </c>
      <c r="AZ16" s="28" t="s">
        <v>89</v>
      </c>
      <c r="BA16" s="20" t="s">
        <v>18648</v>
      </c>
      <c r="BB16" s="21"/>
      <c r="BC16" s="21"/>
      <c r="BD16" s="21"/>
      <c r="BE16" s="21"/>
      <c r="BF16" s="21"/>
      <c r="BG16" s="21"/>
      <c r="BH16" s="21"/>
      <c r="BI16" s="21"/>
      <c r="BJ16" s="21"/>
      <c r="BK16" s="21"/>
      <c r="BL16" s="21"/>
    </row>
    <row r="17" spans="1:64" ht="15.75" customHeight="1">
      <c r="A17" s="17"/>
      <c r="B17" s="11"/>
      <c r="C17" s="18"/>
      <c r="D17" s="19" t="s">
        <v>18640</v>
      </c>
      <c r="E17" s="19" t="s">
        <v>20517</v>
      </c>
      <c r="F17" s="19" t="s">
        <v>18643</v>
      </c>
      <c r="G17" s="19" t="s">
        <v>18636</v>
      </c>
      <c r="H17" s="19" t="s">
        <v>18638</v>
      </c>
      <c r="I17" s="19" t="s">
        <v>18633</v>
      </c>
      <c r="J17" s="19" t="s">
        <v>18629</v>
      </c>
      <c r="K17" s="19" t="s">
        <v>18632</v>
      </c>
      <c r="L17" s="19" t="s">
        <v>18625</v>
      </c>
      <c r="M17" s="19" t="s">
        <v>18627</v>
      </c>
      <c r="N17" s="19" t="s">
        <v>18622</v>
      </c>
      <c r="O17" s="19" t="s">
        <v>18617</v>
      </c>
      <c r="P17" s="19" t="s">
        <v>18612</v>
      </c>
      <c r="Q17" s="19" t="s">
        <v>18614</v>
      </c>
      <c r="R17" s="19" t="s">
        <v>18610</v>
      </c>
      <c r="S17" s="19" t="s">
        <v>18605</v>
      </c>
      <c r="T17" s="19" t="s">
        <v>18603</v>
      </c>
      <c r="U17" s="19" t="s">
        <v>18602</v>
      </c>
      <c r="V17" s="19" t="s">
        <v>18597</v>
      </c>
      <c r="W17" s="19" t="s">
        <v>18591</v>
      </c>
      <c r="X17" s="19" t="s">
        <v>18593</v>
      </c>
      <c r="Y17" s="19" t="s">
        <v>18589</v>
      </c>
      <c r="Z17" s="19" t="s">
        <v>18583</v>
      </c>
      <c r="AA17" s="19" t="s">
        <v>18584</v>
      </c>
      <c r="AB17" s="19" t="s">
        <v>19940</v>
      </c>
      <c r="AC17" s="19" t="s">
        <v>18545</v>
      </c>
      <c r="AD17" s="19" t="s">
        <v>18495</v>
      </c>
      <c r="AE17" s="19" t="s">
        <v>18489</v>
      </c>
      <c r="AF17" s="19" t="s">
        <v>18487</v>
      </c>
      <c r="AG17" s="19" t="s">
        <v>18483</v>
      </c>
      <c r="AH17" s="19" t="s">
        <v>18478</v>
      </c>
      <c r="AI17" s="19" t="s">
        <v>19915</v>
      </c>
      <c r="AJ17" s="19" t="s">
        <v>18476</v>
      </c>
      <c r="AK17" s="19" t="s">
        <v>18474</v>
      </c>
      <c r="AL17" s="19" t="s">
        <v>22181</v>
      </c>
      <c r="AM17" s="19" t="s">
        <v>18461</v>
      </c>
      <c r="AN17" s="19" t="s">
        <v>18377</v>
      </c>
      <c r="AO17" s="19" t="s">
        <v>18373</v>
      </c>
      <c r="AP17" s="19" t="s">
        <v>22149</v>
      </c>
      <c r="AQ17" s="28" t="s">
        <v>18371</v>
      </c>
      <c r="AR17" s="19" t="s">
        <v>18364</v>
      </c>
      <c r="AS17" s="19" t="s">
        <v>18362</v>
      </c>
      <c r="AT17" s="19" t="s">
        <v>18361</v>
      </c>
      <c r="AU17" s="19" t="s">
        <v>18357</v>
      </c>
      <c r="AV17" s="19" t="s">
        <v>18350</v>
      </c>
      <c r="AW17" s="19" t="s">
        <v>18349</v>
      </c>
      <c r="AX17" s="19" t="s">
        <v>18343</v>
      </c>
      <c r="AY17" s="19" t="s">
        <v>18336</v>
      </c>
      <c r="AZ17" s="19" t="s">
        <v>18333</v>
      </c>
      <c r="BA17" s="20" t="s">
        <v>18318</v>
      </c>
      <c r="BB17" s="21"/>
      <c r="BC17" s="21"/>
      <c r="BD17" s="21"/>
      <c r="BE17" s="21"/>
      <c r="BF17" s="21"/>
      <c r="BG17" s="21"/>
      <c r="BH17" s="21"/>
      <c r="BI17" s="21"/>
      <c r="BJ17" s="21"/>
      <c r="BK17" s="21"/>
      <c r="BL17" s="21"/>
    </row>
    <row r="18" spans="1:64" ht="15.75" customHeight="1">
      <c r="A18" s="17">
        <v>13.4</v>
      </c>
      <c r="B18" s="11">
        <v>236</v>
      </c>
      <c r="C18" s="18" t="s">
        <v>18255</v>
      </c>
      <c r="D18" s="19">
        <v>100</v>
      </c>
      <c r="E18" s="19">
        <v>100</v>
      </c>
      <c r="F18" s="19">
        <v>50</v>
      </c>
      <c r="G18" s="19">
        <v>75</v>
      </c>
      <c r="H18" s="19">
        <v>100</v>
      </c>
      <c r="I18" s="19">
        <v>100</v>
      </c>
      <c r="J18" s="19">
        <v>100</v>
      </c>
      <c r="K18" s="19">
        <v>50</v>
      </c>
      <c r="L18" s="19">
        <v>100</v>
      </c>
      <c r="M18" s="19">
        <v>100</v>
      </c>
      <c r="N18" s="19">
        <v>100</v>
      </c>
      <c r="O18" s="19">
        <v>75</v>
      </c>
      <c r="P18" s="19">
        <v>50</v>
      </c>
      <c r="Q18" s="19">
        <v>100</v>
      </c>
      <c r="R18" s="19">
        <v>100</v>
      </c>
      <c r="S18" s="19">
        <v>100</v>
      </c>
      <c r="T18" s="19">
        <v>50</v>
      </c>
      <c r="U18" s="19">
        <v>0</v>
      </c>
      <c r="V18" s="19">
        <v>100</v>
      </c>
      <c r="W18" s="19">
        <v>100</v>
      </c>
      <c r="X18" s="19">
        <v>100</v>
      </c>
      <c r="Y18" s="19">
        <v>50</v>
      </c>
      <c r="Z18" s="19">
        <v>100</v>
      </c>
      <c r="AA18" s="19">
        <v>75</v>
      </c>
      <c r="AB18" s="19">
        <v>100</v>
      </c>
      <c r="AC18" s="19">
        <v>100</v>
      </c>
      <c r="AD18" s="19">
        <v>100</v>
      </c>
      <c r="AE18" s="19">
        <v>75</v>
      </c>
      <c r="AF18" s="19">
        <v>75</v>
      </c>
      <c r="AG18" s="19">
        <v>100</v>
      </c>
      <c r="AH18" s="19">
        <v>100</v>
      </c>
      <c r="AI18" s="19">
        <v>100</v>
      </c>
      <c r="AJ18" s="19">
        <v>0</v>
      </c>
      <c r="AK18" s="19">
        <v>100</v>
      </c>
      <c r="AL18" s="19">
        <v>100</v>
      </c>
      <c r="AM18" s="19">
        <v>100</v>
      </c>
      <c r="AN18" s="19">
        <v>100</v>
      </c>
      <c r="AO18" s="19">
        <v>0</v>
      </c>
      <c r="AP18" s="19">
        <v>100</v>
      </c>
      <c r="AQ18" s="19">
        <v>50</v>
      </c>
      <c r="AR18" s="19">
        <v>100</v>
      </c>
      <c r="AS18" s="19">
        <v>100</v>
      </c>
      <c r="AT18" s="19">
        <v>100</v>
      </c>
      <c r="AU18" s="19">
        <v>50</v>
      </c>
      <c r="AV18" s="19">
        <v>100</v>
      </c>
      <c r="AW18" s="19">
        <v>100</v>
      </c>
      <c r="AX18" s="19">
        <v>100</v>
      </c>
      <c r="AY18" s="19">
        <v>100</v>
      </c>
      <c r="AZ18" s="19">
        <v>100</v>
      </c>
      <c r="BA18" s="20">
        <v>75</v>
      </c>
      <c r="BB18" s="21"/>
      <c r="BC18" s="21"/>
      <c r="BD18" s="21"/>
      <c r="BE18" s="21"/>
      <c r="BF18" s="21"/>
      <c r="BG18" s="21"/>
      <c r="BH18" s="21"/>
      <c r="BI18" s="21"/>
      <c r="BJ18" s="21"/>
      <c r="BK18" s="21"/>
      <c r="BL18" s="21"/>
    </row>
    <row r="19" spans="1:64" ht="15.75" customHeight="1">
      <c r="A19" s="17" t="s">
        <v>18225</v>
      </c>
      <c r="B19" s="11"/>
      <c r="C19" s="18" t="s">
        <v>18214</v>
      </c>
      <c r="D19" s="19" t="s">
        <v>18211</v>
      </c>
      <c r="E19" s="28" t="s">
        <v>86</v>
      </c>
      <c r="F19" s="19" t="s">
        <v>18203</v>
      </c>
      <c r="G19" s="19" t="s">
        <v>18199</v>
      </c>
      <c r="H19" s="28" t="s">
        <v>87</v>
      </c>
      <c r="I19" s="19" t="s">
        <v>18193</v>
      </c>
      <c r="J19" s="19" t="s">
        <v>18190</v>
      </c>
      <c r="K19" s="19" t="s">
        <v>18188</v>
      </c>
      <c r="L19" s="19" t="s">
        <v>18185</v>
      </c>
      <c r="M19" s="19" t="s">
        <v>18180</v>
      </c>
      <c r="N19" s="19" t="s">
        <v>18173</v>
      </c>
      <c r="O19" s="19" t="s">
        <v>18175</v>
      </c>
      <c r="P19" s="19" t="s">
        <v>18170</v>
      </c>
      <c r="Q19" s="19" t="s">
        <v>18165</v>
      </c>
      <c r="R19" s="28" t="s">
        <v>85</v>
      </c>
      <c r="S19" s="19" t="s">
        <v>18161</v>
      </c>
      <c r="T19" s="19" t="s">
        <v>18158</v>
      </c>
      <c r="U19" s="19" t="s">
        <v>18155</v>
      </c>
      <c r="V19" s="28" t="s">
        <v>84</v>
      </c>
      <c r="W19" s="19" t="s">
        <v>18149</v>
      </c>
      <c r="X19" s="28" t="s">
        <v>83</v>
      </c>
      <c r="Y19" s="19" t="s">
        <v>18142</v>
      </c>
      <c r="Z19" s="19" t="s">
        <v>18056</v>
      </c>
      <c r="AA19" s="28" t="s">
        <v>81</v>
      </c>
      <c r="AB19" s="19" t="s">
        <v>18050</v>
      </c>
      <c r="AC19" s="19" t="s">
        <v>18051</v>
      </c>
      <c r="AD19" s="19" t="s">
        <v>18046</v>
      </c>
      <c r="AE19" s="19" t="s">
        <v>18044</v>
      </c>
      <c r="AF19" s="19" t="s">
        <v>18041</v>
      </c>
      <c r="AG19" s="28" t="s">
        <v>82</v>
      </c>
      <c r="AH19" s="19" t="s">
        <v>18038</v>
      </c>
      <c r="AI19" s="19" t="s">
        <v>18028</v>
      </c>
      <c r="AJ19" s="19" t="s">
        <v>18027</v>
      </c>
      <c r="AK19" s="19" t="s">
        <v>18017</v>
      </c>
      <c r="AL19" s="19" t="s">
        <v>17962</v>
      </c>
      <c r="AM19" s="19" t="s">
        <v>17960</v>
      </c>
      <c r="AN19" s="28" t="s">
        <v>79</v>
      </c>
      <c r="AO19" s="19" t="s">
        <v>17952</v>
      </c>
      <c r="AP19" s="28" t="s">
        <v>80</v>
      </c>
      <c r="AQ19" s="28" t="s">
        <v>78</v>
      </c>
      <c r="AR19" s="19" t="s">
        <v>17947</v>
      </c>
      <c r="AS19" s="19" t="s">
        <v>17942</v>
      </c>
      <c r="AT19" s="19" t="s">
        <v>17939</v>
      </c>
      <c r="AU19" s="19" t="s">
        <v>17934</v>
      </c>
      <c r="AV19" s="19" t="s">
        <v>17935</v>
      </c>
      <c r="AW19" s="28" t="s">
        <v>77</v>
      </c>
      <c r="AX19" s="28" t="s">
        <v>75</v>
      </c>
      <c r="AY19" s="19" t="s">
        <v>17926</v>
      </c>
      <c r="AZ19" s="19" t="s">
        <v>17923</v>
      </c>
      <c r="BA19" s="20" t="s">
        <v>17917</v>
      </c>
      <c r="BB19" s="21"/>
      <c r="BC19" s="21"/>
      <c r="BD19" s="21"/>
      <c r="BE19" s="21"/>
      <c r="BF19" s="21"/>
      <c r="BG19" s="21"/>
      <c r="BH19" s="21"/>
      <c r="BI19" s="21"/>
      <c r="BJ19" s="21"/>
      <c r="BK19" s="21"/>
      <c r="BL19" s="21"/>
    </row>
    <row r="20" spans="1:64" ht="15.75" customHeight="1">
      <c r="A20" s="17"/>
      <c r="B20" s="11"/>
      <c r="C20" s="18"/>
      <c r="D20" s="19" t="s">
        <v>17911</v>
      </c>
      <c r="E20" s="19" t="s">
        <v>20517</v>
      </c>
      <c r="F20" s="19" t="s">
        <v>17909</v>
      </c>
      <c r="G20" s="19" t="s">
        <v>17904</v>
      </c>
      <c r="H20" s="19" t="s">
        <v>17902</v>
      </c>
      <c r="I20" s="19" t="s">
        <v>17873</v>
      </c>
      <c r="J20" s="19" t="s">
        <v>17875</v>
      </c>
      <c r="K20" s="19" t="s">
        <v>17869</v>
      </c>
      <c r="L20" s="19" t="s">
        <v>17872</v>
      </c>
      <c r="M20" s="19" t="s">
        <v>17863</v>
      </c>
      <c r="N20" s="19" t="s">
        <v>17860</v>
      </c>
      <c r="O20" s="19" t="s">
        <v>17854</v>
      </c>
      <c r="P20" s="19" t="s">
        <v>17831</v>
      </c>
      <c r="Q20" s="19" t="s">
        <v>17725</v>
      </c>
      <c r="R20" s="19" t="s">
        <v>17723</v>
      </c>
      <c r="S20" s="19" t="s">
        <v>17718</v>
      </c>
      <c r="T20" s="19" t="s">
        <v>17713</v>
      </c>
      <c r="U20" s="19" t="s">
        <v>17712</v>
      </c>
      <c r="V20" s="19" t="s">
        <v>17706</v>
      </c>
      <c r="W20" s="19" t="s">
        <v>17699</v>
      </c>
      <c r="X20" s="19" t="s">
        <v>17697</v>
      </c>
      <c r="Y20" s="19" t="s">
        <v>17696</v>
      </c>
      <c r="Z20" s="19" t="s">
        <v>17695</v>
      </c>
      <c r="AA20" s="19" t="s">
        <v>17693</v>
      </c>
      <c r="AB20" s="19" t="s">
        <v>19940</v>
      </c>
      <c r="AC20" s="19" t="s">
        <v>17413</v>
      </c>
      <c r="AD20" s="19" t="s">
        <v>17410</v>
      </c>
      <c r="AE20" s="19" t="s">
        <v>17407</v>
      </c>
      <c r="AF20" s="19" t="s">
        <v>17409</v>
      </c>
      <c r="AG20" s="19" t="s">
        <v>17405</v>
      </c>
      <c r="AH20" s="19" t="s">
        <v>17400</v>
      </c>
      <c r="AI20" s="19" t="s">
        <v>17402</v>
      </c>
      <c r="AJ20" s="19" t="s">
        <v>17403</v>
      </c>
      <c r="AK20" s="19" t="s">
        <v>17392</v>
      </c>
      <c r="AL20" s="19" t="s">
        <v>17391</v>
      </c>
      <c r="AM20" s="19" t="s">
        <v>17385</v>
      </c>
      <c r="AN20" s="19" t="s">
        <v>17379</v>
      </c>
      <c r="AO20" s="19" t="s">
        <v>17315</v>
      </c>
      <c r="AP20" s="19" t="s">
        <v>22149</v>
      </c>
      <c r="AQ20" s="19" t="s">
        <v>17203</v>
      </c>
      <c r="AR20" s="19" t="s">
        <v>17201</v>
      </c>
      <c r="AS20" s="19" t="s">
        <v>17195</v>
      </c>
      <c r="AT20" s="19" t="s">
        <v>17198</v>
      </c>
      <c r="AU20" s="19" t="s">
        <v>17191</v>
      </c>
      <c r="AV20" s="19" t="s">
        <v>16804</v>
      </c>
      <c r="AW20" s="19" t="s">
        <v>16798</v>
      </c>
      <c r="AX20" s="19" t="s">
        <v>16777</v>
      </c>
      <c r="AY20" s="19" t="s">
        <v>16775</v>
      </c>
      <c r="AZ20" s="19" t="s">
        <v>16769</v>
      </c>
      <c r="BA20" s="20" t="s">
        <v>16767</v>
      </c>
      <c r="BB20" s="21"/>
      <c r="BC20" s="21"/>
      <c r="BD20" s="21"/>
      <c r="BE20" s="21"/>
      <c r="BF20" s="21"/>
      <c r="BG20" s="21"/>
      <c r="BH20" s="21"/>
      <c r="BI20" s="21"/>
      <c r="BJ20" s="21"/>
      <c r="BK20" s="21"/>
      <c r="BL20" s="21"/>
    </row>
    <row r="21" spans="1:64" ht="15.75" customHeight="1">
      <c r="A21" s="17">
        <v>13.3</v>
      </c>
      <c r="B21" s="11">
        <v>237</v>
      </c>
      <c r="C21" s="18" t="s">
        <v>16723</v>
      </c>
      <c r="D21" s="19" t="s">
        <v>24156</v>
      </c>
      <c r="E21" s="19" t="s">
        <v>24156</v>
      </c>
      <c r="F21" s="19" t="s">
        <v>24158</v>
      </c>
      <c r="G21" s="19" t="s">
        <v>24156</v>
      </c>
      <c r="H21" s="19" t="s">
        <v>24157</v>
      </c>
      <c r="I21" s="19" t="s">
        <v>24157</v>
      </c>
      <c r="J21" s="19" t="s">
        <v>24156</v>
      </c>
      <c r="K21" s="19" t="s">
        <v>24158</v>
      </c>
      <c r="L21" s="19" t="s">
        <v>24156</v>
      </c>
      <c r="M21" s="19" t="s">
        <v>24158</v>
      </c>
      <c r="N21" s="19" t="s">
        <v>24156</v>
      </c>
      <c r="O21" s="19" t="s">
        <v>24158</v>
      </c>
      <c r="P21" s="19" t="s">
        <v>24156</v>
      </c>
      <c r="Q21" s="19" t="s">
        <v>24156</v>
      </c>
      <c r="R21" s="19" t="s">
        <v>24156</v>
      </c>
      <c r="S21" s="19" t="s">
        <v>24156</v>
      </c>
      <c r="T21" s="19" t="s">
        <v>24156</v>
      </c>
      <c r="U21" s="19" t="s">
        <v>24158</v>
      </c>
      <c r="V21" s="19" t="s">
        <v>24158</v>
      </c>
      <c r="W21" s="19" t="s">
        <v>24156</v>
      </c>
      <c r="X21" s="19" t="s">
        <v>24156</v>
      </c>
      <c r="Y21" s="19" t="s">
        <v>24158</v>
      </c>
      <c r="Z21" s="19" t="s">
        <v>24156</v>
      </c>
      <c r="AA21" s="19" t="s">
        <v>24156</v>
      </c>
      <c r="AB21" s="19" t="s">
        <v>24156</v>
      </c>
      <c r="AC21" s="19" t="s">
        <v>24158</v>
      </c>
      <c r="AD21" s="19" t="s">
        <v>24156</v>
      </c>
      <c r="AE21" s="19" t="s">
        <v>24156</v>
      </c>
      <c r="AF21" s="19" t="s">
        <v>24156</v>
      </c>
      <c r="AG21" s="19" t="s">
        <v>24156</v>
      </c>
      <c r="AH21" s="19" t="s">
        <v>24156</v>
      </c>
      <c r="AI21" s="19" t="s">
        <v>24156</v>
      </c>
      <c r="AJ21" s="19" t="s">
        <v>24156</v>
      </c>
      <c r="AK21" s="19" t="s">
        <v>24158</v>
      </c>
      <c r="AL21" s="19" t="s">
        <v>24156</v>
      </c>
      <c r="AM21" s="19" t="s">
        <v>24156</v>
      </c>
      <c r="AN21" s="19" t="s">
        <v>24158</v>
      </c>
      <c r="AO21" s="19" t="s">
        <v>24156</v>
      </c>
      <c r="AP21" s="19" t="s">
        <v>24156</v>
      </c>
      <c r="AQ21" s="19" t="s">
        <v>24156</v>
      </c>
      <c r="AR21" s="19" t="s">
        <v>24158</v>
      </c>
      <c r="AS21" s="19" t="s">
        <v>24156</v>
      </c>
      <c r="AT21" s="19" t="s">
        <v>24156</v>
      </c>
      <c r="AU21" s="19" t="s">
        <v>24158</v>
      </c>
      <c r="AV21" s="19" t="s">
        <v>24158</v>
      </c>
      <c r="AW21" s="19" t="s">
        <v>24156</v>
      </c>
      <c r="AX21" s="19" t="s">
        <v>24156</v>
      </c>
      <c r="AY21" s="19" t="s">
        <v>24156</v>
      </c>
      <c r="AZ21" s="19" t="s">
        <v>24158</v>
      </c>
      <c r="BA21" s="20" t="s">
        <v>24156</v>
      </c>
      <c r="BB21" s="21"/>
      <c r="BC21" s="21"/>
      <c r="BD21" s="21"/>
      <c r="BE21" s="21"/>
      <c r="BF21" s="21"/>
      <c r="BG21" s="21"/>
      <c r="BH21" s="21"/>
      <c r="BI21" s="21"/>
      <c r="BJ21" s="21"/>
      <c r="BK21" s="21"/>
      <c r="BL21" s="21"/>
    </row>
    <row r="22" spans="1:64" ht="15.75" customHeight="1">
      <c r="A22" s="17" t="s">
        <v>16331</v>
      </c>
      <c r="B22" s="11"/>
      <c r="C22" s="18" t="s">
        <v>16332</v>
      </c>
      <c r="D22" s="19" t="s">
        <v>16328</v>
      </c>
      <c r="E22" s="28" t="s">
        <v>76</v>
      </c>
      <c r="F22" s="19" t="s">
        <v>16326</v>
      </c>
      <c r="G22" s="19" t="s">
        <v>16322</v>
      </c>
      <c r="H22" s="19" t="s">
        <v>16324</v>
      </c>
      <c r="I22" s="19" t="s">
        <v>16321</v>
      </c>
      <c r="J22" s="19" t="s">
        <v>16312</v>
      </c>
      <c r="K22" s="28" t="s">
        <v>73</v>
      </c>
      <c r="L22" s="19" t="s">
        <v>16304</v>
      </c>
      <c r="M22" s="19" t="s">
        <v>16298</v>
      </c>
      <c r="N22" s="19" t="s">
        <v>16230</v>
      </c>
      <c r="O22" s="19" t="s">
        <v>16232</v>
      </c>
      <c r="P22" s="19" t="s">
        <v>16221</v>
      </c>
      <c r="Q22" s="19" t="s">
        <v>16223</v>
      </c>
      <c r="R22" s="28" t="s">
        <v>74</v>
      </c>
      <c r="S22" s="19" t="s">
        <v>16212</v>
      </c>
      <c r="T22" s="19" t="s">
        <v>16205</v>
      </c>
      <c r="U22" s="19" t="s">
        <v>16204</v>
      </c>
      <c r="V22" s="19" t="s">
        <v>16202</v>
      </c>
      <c r="W22" s="19" t="s">
        <v>16196</v>
      </c>
      <c r="X22" s="19" t="s">
        <v>16194</v>
      </c>
      <c r="Y22" s="19" t="s">
        <v>23324</v>
      </c>
      <c r="Z22" s="19" t="s">
        <v>16192</v>
      </c>
      <c r="AA22" s="19" t="s">
        <v>16188</v>
      </c>
      <c r="AB22" s="19" t="s">
        <v>16183</v>
      </c>
      <c r="AC22" s="19" t="s">
        <v>16178</v>
      </c>
      <c r="AD22" s="19" t="s">
        <v>16180</v>
      </c>
      <c r="AE22" s="19" t="s">
        <v>16172</v>
      </c>
      <c r="AF22" s="19" t="s">
        <v>16166</v>
      </c>
      <c r="AG22" s="19" t="s">
        <v>16163</v>
      </c>
      <c r="AH22" s="19" t="s">
        <v>16159</v>
      </c>
      <c r="AI22" s="28" t="s">
        <v>72</v>
      </c>
      <c r="AJ22" s="19" t="s">
        <v>16152</v>
      </c>
      <c r="AK22" s="28" t="s">
        <v>71</v>
      </c>
      <c r="AL22" s="19" t="s">
        <v>16142</v>
      </c>
      <c r="AM22" s="19" t="s">
        <v>16141</v>
      </c>
      <c r="AN22" s="28" t="s">
        <v>70</v>
      </c>
      <c r="AO22" s="19" t="s">
        <v>16129</v>
      </c>
      <c r="AP22" s="19" t="s">
        <v>16131</v>
      </c>
      <c r="AQ22" s="19" t="s">
        <v>16106</v>
      </c>
      <c r="AR22" s="19" t="s">
        <v>16105</v>
      </c>
      <c r="AS22" s="19" t="s">
        <v>16096</v>
      </c>
      <c r="AT22" s="19" t="s">
        <v>16091</v>
      </c>
      <c r="AU22" s="19" t="s">
        <v>16093</v>
      </c>
      <c r="AV22" s="19" t="s">
        <v>16090</v>
      </c>
      <c r="AW22" s="19" t="s">
        <v>16067</v>
      </c>
      <c r="AX22" s="19" t="s">
        <v>16002</v>
      </c>
      <c r="AY22" s="19" t="s">
        <v>15994</v>
      </c>
      <c r="AZ22" s="28" t="s">
        <v>69</v>
      </c>
      <c r="BA22" s="20" t="s">
        <v>15989</v>
      </c>
      <c r="BB22" s="21"/>
      <c r="BC22" s="21"/>
      <c r="BD22" s="21"/>
      <c r="BE22" s="21"/>
      <c r="BF22" s="21"/>
      <c r="BG22" s="21"/>
      <c r="BH22" s="21"/>
      <c r="BI22" s="21"/>
      <c r="BJ22" s="21"/>
      <c r="BK22" s="21"/>
      <c r="BL22" s="21"/>
    </row>
    <row r="23" spans="1:64" ht="15.75" customHeight="1">
      <c r="A23" s="17"/>
      <c r="B23" s="11"/>
      <c r="C23" s="18"/>
      <c r="D23" s="19" t="s">
        <v>15979</v>
      </c>
      <c r="E23" s="19" t="s">
        <v>15977</v>
      </c>
      <c r="F23" s="19" t="s">
        <v>15971</v>
      </c>
      <c r="G23" s="19" t="s">
        <v>15973</v>
      </c>
      <c r="H23" s="19" t="s">
        <v>15970</v>
      </c>
      <c r="I23" s="19" t="s">
        <v>15914</v>
      </c>
      <c r="J23" s="19" t="s">
        <v>15911</v>
      </c>
      <c r="K23" s="19" t="s">
        <v>15909</v>
      </c>
      <c r="L23" s="19" t="s">
        <v>15907</v>
      </c>
      <c r="M23" s="19" t="s">
        <v>15902</v>
      </c>
      <c r="N23" s="19" t="s">
        <v>15900</v>
      </c>
      <c r="O23" s="19" t="s">
        <v>23324</v>
      </c>
      <c r="P23" s="19" t="s">
        <v>15895</v>
      </c>
      <c r="Q23" s="19" t="s">
        <v>15892</v>
      </c>
      <c r="R23" s="19" t="s">
        <v>15889</v>
      </c>
      <c r="S23" s="19" t="s">
        <v>15885</v>
      </c>
      <c r="T23" s="19" t="s">
        <v>15878</v>
      </c>
      <c r="U23" s="19" t="s">
        <v>15873</v>
      </c>
      <c r="V23" s="19" t="s">
        <v>15875</v>
      </c>
      <c r="W23" s="19" t="s">
        <v>15868</v>
      </c>
      <c r="X23" s="19" t="s">
        <v>15865</v>
      </c>
      <c r="Y23" s="19" t="s">
        <v>23324</v>
      </c>
      <c r="Z23" s="19" t="s">
        <v>15814</v>
      </c>
      <c r="AA23" s="19" t="s">
        <v>15807</v>
      </c>
      <c r="AB23" s="19" t="s">
        <v>15810</v>
      </c>
      <c r="AC23" s="19" t="s">
        <v>15802</v>
      </c>
      <c r="AD23" s="19" t="s">
        <v>15804</v>
      </c>
      <c r="AE23" s="19" t="s">
        <v>15797</v>
      </c>
      <c r="AF23" s="19" t="s">
        <v>15796</v>
      </c>
      <c r="AG23" s="19" t="s">
        <v>15789</v>
      </c>
      <c r="AH23" s="19" t="s">
        <v>18737</v>
      </c>
      <c r="AI23" s="19" t="s">
        <v>15742</v>
      </c>
      <c r="AJ23" s="19" t="s">
        <v>15626</v>
      </c>
      <c r="AK23" s="19" t="s">
        <v>15621</v>
      </c>
      <c r="AL23" s="19" t="s">
        <v>15616</v>
      </c>
      <c r="AM23" s="19" t="s">
        <v>15618</v>
      </c>
      <c r="AN23" s="19" t="s">
        <v>15614</v>
      </c>
      <c r="AO23" s="19" t="s">
        <v>15609</v>
      </c>
      <c r="AP23" s="19" t="s">
        <v>15611</v>
      </c>
      <c r="AQ23" s="19" t="s">
        <v>15606</v>
      </c>
      <c r="AR23" s="19" t="s">
        <v>15607</v>
      </c>
      <c r="AS23" s="19" t="s">
        <v>15601</v>
      </c>
      <c r="AT23" s="19" t="s">
        <v>15598</v>
      </c>
      <c r="AU23" s="19" t="s">
        <v>15600</v>
      </c>
      <c r="AV23" s="19" t="s">
        <v>15595</v>
      </c>
      <c r="AW23" s="19" t="s">
        <v>15596</v>
      </c>
      <c r="AX23" s="19" t="s">
        <v>15590</v>
      </c>
      <c r="AY23" s="19" t="s">
        <v>15591</v>
      </c>
      <c r="AZ23" s="19" t="s">
        <v>15593</v>
      </c>
      <c r="BA23" s="20" t="s">
        <v>15585</v>
      </c>
      <c r="BB23" s="21"/>
      <c r="BC23" s="21"/>
      <c r="BD23" s="21"/>
      <c r="BE23" s="21"/>
      <c r="BF23" s="21"/>
      <c r="BG23" s="21"/>
      <c r="BH23" s="21"/>
      <c r="BI23" s="21"/>
      <c r="BJ23" s="21"/>
      <c r="BK23" s="21"/>
      <c r="BL23" s="21"/>
    </row>
    <row r="24" spans="1:64" ht="15.75" customHeight="1">
      <c r="A24" s="17">
        <v>13.5</v>
      </c>
      <c r="B24" s="11">
        <v>238</v>
      </c>
      <c r="C24" s="18" t="s">
        <v>15582</v>
      </c>
      <c r="D24" s="19">
        <v>100</v>
      </c>
      <c r="E24" s="19">
        <v>75</v>
      </c>
      <c r="F24" s="19">
        <v>0</v>
      </c>
      <c r="G24" s="19">
        <v>100</v>
      </c>
      <c r="H24" s="19">
        <v>100</v>
      </c>
      <c r="I24" s="19">
        <v>75</v>
      </c>
      <c r="J24" s="19">
        <v>75</v>
      </c>
      <c r="K24" s="19">
        <v>0</v>
      </c>
      <c r="L24" s="19">
        <v>75</v>
      </c>
      <c r="M24" s="19">
        <v>50</v>
      </c>
      <c r="N24" s="19">
        <v>0</v>
      </c>
      <c r="O24" s="19">
        <v>0</v>
      </c>
      <c r="P24" s="19">
        <v>100</v>
      </c>
      <c r="Q24" s="19">
        <v>75</v>
      </c>
      <c r="R24" s="19">
        <v>100</v>
      </c>
      <c r="S24" s="19">
        <v>100</v>
      </c>
      <c r="T24" s="19">
        <v>75</v>
      </c>
      <c r="U24" s="19">
        <v>75</v>
      </c>
      <c r="V24" s="19">
        <v>0</v>
      </c>
      <c r="W24" s="19">
        <v>50</v>
      </c>
      <c r="X24" s="19">
        <v>50</v>
      </c>
      <c r="Y24" s="19">
        <v>0</v>
      </c>
      <c r="Z24" s="19">
        <v>100</v>
      </c>
      <c r="AA24" s="19">
        <v>100</v>
      </c>
      <c r="AB24" s="19">
        <v>75</v>
      </c>
      <c r="AC24" s="19">
        <v>0</v>
      </c>
      <c r="AD24" s="19">
        <v>75</v>
      </c>
      <c r="AE24" s="19">
        <v>50</v>
      </c>
      <c r="AF24" s="19">
        <v>100</v>
      </c>
      <c r="AG24" s="19">
        <v>100</v>
      </c>
      <c r="AH24" s="19">
        <v>50</v>
      </c>
      <c r="AI24" s="19">
        <v>50</v>
      </c>
      <c r="AJ24" s="19">
        <v>75</v>
      </c>
      <c r="AK24" s="19">
        <v>75</v>
      </c>
      <c r="AL24" s="19">
        <v>75</v>
      </c>
      <c r="AM24" s="19">
        <v>75</v>
      </c>
      <c r="AN24" s="19">
        <v>75</v>
      </c>
      <c r="AO24" s="19">
        <v>100</v>
      </c>
      <c r="AP24" s="19">
        <v>75</v>
      </c>
      <c r="AQ24" s="19">
        <v>100</v>
      </c>
      <c r="AR24" s="19">
        <v>0</v>
      </c>
      <c r="AS24" s="19">
        <v>75</v>
      </c>
      <c r="AT24" s="19">
        <v>75</v>
      </c>
      <c r="AU24" s="19">
        <v>0</v>
      </c>
      <c r="AV24" s="19">
        <v>50</v>
      </c>
      <c r="AW24" s="19">
        <v>75</v>
      </c>
      <c r="AX24" s="19">
        <v>75</v>
      </c>
      <c r="AY24" s="19">
        <v>75</v>
      </c>
      <c r="AZ24" s="19">
        <v>0</v>
      </c>
      <c r="BA24" s="20">
        <v>0</v>
      </c>
      <c r="BB24" s="21"/>
      <c r="BC24" s="21"/>
      <c r="BD24" s="21"/>
      <c r="BE24" s="21"/>
      <c r="BF24" s="21"/>
      <c r="BG24" s="21"/>
      <c r="BH24" s="21"/>
      <c r="BI24" s="21"/>
      <c r="BJ24" s="21"/>
      <c r="BK24" s="21"/>
      <c r="BL24" s="21"/>
    </row>
    <row r="25" spans="1:64" ht="15.75" customHeight="1">
      <c r="A25" s="17" t="s">
        <v>15574</v>
      </c>
      <c r="B25" s="11"/>
      <c r="C25" s="18" t="s">
        <v>15571</v>
      </c>
      <c r="D25" s="19" t="s">
        <v>15508</v>
      </c>
      <c r="E25" s="19" t="s">
        <v>15505</v>
      </c>
      <c r="F25" s="19" t="s">
        <v>15502</v>
      </c>
      <c r="G25" s="19" t="s">
        <v>15503</v>
      </c>
      <c r="H25" s="19" t="s">
        <v>15500</v>
      </c>
      <c r="I25" s="19" t="s">
        <v>15490</v>
      </c>
      <c r="J25" s="19" t="s">
        <v>15484</v>
      </c>
      <c r="K25" s="19" t="s">
        <v>15482</v>
      </c>
      <c r="L25" s="28" t="s">
        <v>66</v>
      </c>
      <c r="M25" s="19" t="s">
        <v>15472</v>
      </c>
      <c r="N25" s="19" t="s">
        <v>15471</v>
      </c>
      <c r="O25" s="19" t="s">
        <v>15466</v>
      </c>
      <c r="P25" s="28" t="s">
        <v>67</v>
      </c>
      <c r="Q25" s="19" t="s">
        <v>15410</v>
      </c>
      <c r="R25" s="19" t="s">
        <v>15396</v>
      </c>
      <c r="S25" s="19" t="s">
        <v>15395</v>
      </c>
      <c r="T25" s="19" t="s">
        <v>15389</v>
      </c>
      <c r="U25" s="19" t="s">
        <v>15387</v>
      </c>
      <c r="V25" s="19" t="s">
        <v>15388</v>
      </c>
      <c r="W25" s="19" t="s">
        <v>15333</v>
      </c>
      <c r="X25" s="19" t="s">
        <v>15320</v>
      </c>
      <c r="Y25" s="19" t="s">
        <v>15318</v>
      </c>
      <c r="Z25" s="19" t="s">
        <v>15313</v>
      </c>
      <c r="AA25" s="19" t="s">
        <v>15310</v>
      </c>
      <c r="AB25" s="19" t="s">
        <v>15222</v>
      </c>
      <c r="AC25" s="19" t="s">
        <v>15216</v>
      </c>
      <c r="AD25" s="19" t="s">
        <v>15211</v>
      </c>
      <c r="AE25" s="19" t="s">
        <v>15207</v>
      </c>
      <c r="AF25" s="19" t="s">
        <v>15203</v>
      </c>
      <c r="AG25" s="28" t="s">
        <v>68</v>
      </c>
      <c r="AH25" s="19" t="s">
        <v>15196</v>
      </c>
      <c r="AI25" s="19" t="s">
        <v>15192</v>
      </c>
      <c r="AJ25" s="19" t="s">
        <v>15187</v>
      </c>
      <c r="AK25" s="19" t="s">
        <v>15184</v>
      </c>
      <c r="AL25" s="19" t="s">
        <v>15177</v>
      </c>
      <c r="AM25" s="19" t="s">
        <v>15174</v>
      </c>
      <c r="AN25" s="19" t="s">
        <v>15166</v>
      </c>
      <c r="AO25" s="19" t="s">
        <v>15163</v>
      </c>
      <c r="AP25" s="19" t="s">
        <v>15164</v>
      </c>
      <c r="AQ25" s="19" t="s">
        <v>15161</v>
      </c>
      <c r="AR25" s="19" t="s">
        <v>15154</v>
      </c>
      <c r="AS25" s="19" t="s">
        <v>15148</v>
      </c>
      <c r="AT25" s="19" t="s">
        <v>15106</v>
      </c>
      <c r="AU25" s="19" t="s">
        <v>15100</v>
      </c>
      <c r="AV25" s="19" t="s">
        <v>15102</v>
      </c>
      <c r="AW25" s="19" t="s">
        <v>15097</v>
      </c>
      <c r="AX25" s="28" t="s">
        <v>65</v>
      </c>
      <c r="AY25" s="19" t="s">
        <v>15087</v>
      </c>
      <c r="AZ25" s="28" t="s">
        <v>64</v>
      </c>
      <c r="BA25" s="20" t="s">
        <v>14910</v>
      </c>
      <c r="BB25" s="21"/>
      <c r="BC25" s="21"/>
      <c r="BD25" s="21"/>
      <c r="BE25" s="21"/>
      <c r="BF25" s="21"/>
      <c r="BG25" s="21"/>
      <c r="BH25" s="21"/>
      <c r="BI25" s="21"/>
      <c r="BJ25" s="21"/>
      <c r="BK25" s="21"/>
      <c r="BL25" s="21"/>
    </row>
    <row r="26" spans="1:64" ht="15.75" customHeight="1">
      <c r="A26" s="17"/>
      <c r="B26" s="11"/>
      <c r="C26" s="18"/>
      <c r="D26" s="19" t="s">
        <v>14904</v>
      </c>
      <c r="E26" s="19" t="s">
        <v>14906</v>
      </c>
      <c r="F26" s="19" t="s">
        <v>14896</v>
      </c>
      <c r="G26" s="19" t="s">
        <v>14892</v>
      </c>
      <c r="H26" s="19" t="s">
        <v>14894</v>
      </c>
      <c r="I26" s="19" t="s">
        <v>14883</v>
      </c>
      <c r="J26" s="19" t="s">
        <v>14886</v>
      </c>
      <c r="K26" s="19" t="s">
        <v>14826</v>
      </c>
      <c r="L26" s="19" t="s">
        <v>14820</v>
      </c>
      <c r="M26" s="19" t="s">
        <v>14823</v>
      </c>
      <c r="N26" s="19" t="s">
        <v>14816</v>
      </c>
      <c r="O26" s="19" t="s">
        <v>14813</v>
      </c>
      <c r="P26" s="19" t="s">
        <v>14809</v>
      </c>
      <c r="Q26" s="19" t="s">
        <v>14807</v>
      </c>
      <c r="R26" s="19" t="s">
        <v>14642</v>
      </c>
      <c r="S26" s="19" t="s">
        <v>14640</v>
      </c>
      <c r="T26" s="19" t="s">
        <v>14636</v>
      </c>
      <c r="U26" s="19" t="s">
        <v>14631</v>
      </c>
      <c r="V26" s="19" t="s">
        <v>14632</v>
      </c>
      <c r="W26" s="19" t="s">
        <v>14634</v>
      </c>
      <c r="X26" s="19" t="s">
        <v>14626</v>
      </c>
      <c r="Y26" s="19" t="s">
        <v>14628</v>
      </c>
      <c r="Z26" s="19" t="s">
        <v>14621</v>
      </c>
      <c r="AA26" s="19" t="s">
        <v>14624</v>
      </c>
      <c r="AB26" s="19" t="s">
        <v>14619</v>
      </c>
      <c r="AC26" s="19" t="s">
        <v>14616</v>
      </c>
      <c r="AD26" s="19" t="s">
        <v>14611</v>
      </c>
      <c r="AE26" s="19" t="s">
        <v>14613</v>
      </c>
      <c r="AF26" s="19" t="s">
        <v>14609</v>
      </c>
      <c r="AG26" s="19" t="s">
        <v>14608</v>
      </c>
      <c r="AH26" s="19" t="s">
        <v>14603</v>
      </c>
      <c r="AI26" s="19" t="s">
        <v>14605</v>
      </c>
      <c r="AJ26" s="19" t="s">
        <v>14598</v>
      </c>
      <c r="AK26" s="19" t="s">
        <v>14596</v>
      </c>
      <c r="AL26" s="19" t="s">
        <v>14593</v>
      </c>
      <c r="AM26" s="19" t="s">
        <v>14589</v>
      </c>
      <c r="AN26" s="19" t="s">
        <v>14586</v>
      </c>
      <c r="AO26" s="19" t="s">
        <v>14581</v>
      </c>
      <c r="AP26" s="19" t="s">
        <v>14579</v>
      </c>
      <c r="AQ26" s="19" t="s">
        <v>14578</v>
      </c>
      <c r="AR26" s="19" t="s">
        <v>17201</v>
      </c>
      <c r="AS26" s="19" t="s">
        <v>14568</v>
      </c>
      <c r="AT26" s="19" t="s">
        <v>14571</v>
      </c>
      <c r="AU26" s="19" t="s">
        <v>14566</v>
      </c>
      <c r="AV26" s="19" t="s">
        <v>14563</v>
      </c>
      <c r="AW26" s="19" t="s">
        <v>14510</v>
      </c>
      <c r="AX26" s="19" t="s">
        <v>14505</v>
      </c>
      <c r="AY26" s="19" t="s">
        <v>14500</v>
      </c>
      <c r="AZ26" s="19" t="s">
        <v>14503</v>
      </c>
      <c r="BA26" s="20" t="s">
        <v>14498</v>
      </c>
      <c r="BB26" s="21"/>
      <c r="BC26" s="21"/>
      <c r="BD26" s="21"/>
      <c r="BE26" s="21"/>
      <c r="BF26" s="21"/>
      <c r="BG26" s="21"/>
      <c r="BH26" s="21"/>
      <c r="BI26" s="21"/>
      <c r="BJ26" s="21"/>
      <c r="BK26" s="21"/>
      <c r="BL26" s="21"/>
    </row>
    <row r="27" spans="1:64" ht="15.75" customHeight="1">
      <c r="A27" s="17">
        <v>13.3</v>
      </c>
      <c r="B27" s="11">
        <v>239</v>
      </c>
      <c r="C27" s="18" t="s">
        <v>14494</v>
      </c>
      <c r="D27" s="19" t="s">
        <v>24156</v>
      </c>
      <c r="E27" s="19" t="s">
        <v>24156</v>
      </c>
      <c r="F27" s="19" t="s">
        <v>24095</v>
      </c>
      <c r="G27" s="19" t="s">
        <v>24095</v>
      </c>
      <c r="H27" s="19" t="s">
        <v>24156</v>
      </c>
      <c r="I27" s="19" t="s">
        <v>24013</v>
      </c>
      <c r="J27" s="19" t="s">
        <v>24156</v>
      </c>
      <c r="K27" s="19" t="s">
        <v>24095</v>
      </c>
      <c r="L27" s="19" t="s">
        <v>24156</v>
      </c>
      <c r="M27" s="19" t="s">
        <v>24156</v>
      </c>
      <c r="N27" s="19" t="s">
        <v>24156</v>
      </c>
      <c r="O27" s="19" t="s">
        <v>24156</v>
      </c>
      <c r="P27" s="19" t="s">
        <v>24156</v>
      </c>
      <c r="Q27" s="19" t="s">
        <v>24095</v>
      </c>
      <c r="R27" s="19" t="s">
        <v>24156</v>
      </c>
      <c r="S27" s="19" t="s">
        <v>24095</v>
      </c>
      <c r="T27" s="19" t="s">
        <v>24156</v>
      </c>
      <c r="U27" s="19" t="s">
        <v>24095</v>
      </c>
      <c r="V27" s="19" t="s">
        <v>24095</v>
      </c>
      <c r="W27" s="19" t="s">
        <v>24156</v>
      </c>
      <c r="X27" s="19" t="s">
        <v>24095</v>
      </c>
      <c r="Y27" s="19" t="s">
        <v>24095</v>
      </c>
      <c r="Z27" s="19" t="s">
        <v>24095</v>
      </c>
      <c r="AA27" s="19" t="s">
        <v>24158</v>
      </c>
      <c r="AB27" s="19" t="s">
        <v>24158</v>
      </c>
      <c r="AC27" s="19" t="s">
        <v>24095</v>
      </c>
      <c r="AD27" s="19" t="s">
        <v>24095</v>
      </c>
      <c r="AE27" s="19" t="s">
        <v>24095</v>
      </c>
      <c r="AF27" s="19" t="s">
        <v>24156</v>
      </c>
      <c r="AG27" s="19" t="s">
        <v>24156</v>
      </c>
      <c r="AH27" s="19" t="s">
        <v>24156</v>
      </c>
      <c r="AI27" s="19" t="s">
        <v>24095</v>
      </c>
      <c r="AJ27" s="19" t="s">
        <v>24156</v>
      </c>
      <c r="AK27" s="19" t="s">
        <v>24156</v>
      </c>
      <c r="AL27" s="19" t="s">
        <v>24156</v>
      </c>
      <c r="AM27" s="19" t="s">
        <v>24156</v>
      </c>
      <c r="AN27" s="19" t="s">
        <v>24156</v>
      </c>
      <c r="AO27" s="19" t="s">
        <v>24156</v>
      </c>
      <c r="AP27" s="19" t="s">
        <v>24156</v>
      </c>
      <c r="AQ27" s="19" t="s">
        <v>24156</v>
      </c>
      <c r="AR27" s="19" t="s">
        <v>24095</v>
      </c>
      <c r="AS27" s="19" t="s">
        <v>24156</v>
      </c>
      <c r="AT27" s="19" t="s">
        <v>24156</v>
      </c>
      <c r="AU27" s="19" t="s">
        <v>24156</v>
      </c>
      <c r="AV27" s="19" t="s">
        <v>24156</v>
      </c>
      <c r="AW27" s="19" t="s">
        <v>24156</v>
      </c>
      <c r="AX27" s="19" t="s">
        <v>24156</v>
      </c>
      <c r="AY27" s="19" t="s">
        <v>24156</v>
      </c>
      <c r="AZ27" s="19" t="s">
        <v>24156</v>
      </c>
      <c r="BA27" s="20" t="s">
        <v>24095</v>
      </c>
      <c r="BB27" s="21"/>
      <c r="BC27" s="21"/>
      <c r="BD27" s="21"/>
      <c r="BE27" s="21"/>
      <c r="BF27" s="21"/>
      <c r="BG27" s="21"/>
      <c r="BH27" s="21"/>
      <c r="BI27" s="21"/>
      <c r="BJ27" s="21"/>
      <c r="BK27" s="21"/>
      <c r="BL27" s="21"/>
    </row>
    <row r="28" spans="1:64" ht="15.75" customHeight="1">
      <c r="A28" s="17" t="s">
        <v>16331</v>
      </c>
      <c r="B28" s="11"/>
      <c r="C28" s="18" t="s">
        <v>14260</v>
      </c>
      <c r="D28" s="19" t="s">
        <v>14252</v>
      </c>
      <c r="E28" s="19" t="s">
        <v>14245</v>
      </c>
      <c r="F28" s="19" t="s">
        <v>14242</v>
      </c>
      <c r="G28" s="19" t="s">
        <v>14239</v>
      </c>
      <c r="H28" s="19" t="s">
        <v>14234</v>
      </c>
      <c r="I28" s="19" t="s">
        <v>14229</v>
      </c>
      <c r="J28" s="19" t="s">
        <v>14223</v>
      </c>
      <c r="K28" s="28" t="s">
        <v>63</v>
      </c>
      <c r="L28" s="19" t="s">
        <v>14192</v>
      </c>
      <c r="M28" s="19" t="s">
        <v>14189</v>
      </c>
      <c r="N28" s="19" t="s">
        <v>14185</v>
      </c>
      <c r="O28" s="19" t="s">
        <v>14183</v>
      </c>
      <c r="P28" s="19" t="s">
        <v>14176</v>
      </c>
      <c r="Q28" s="19" t="s">
        <v>14174</v>
      </c>
      <c r="R28" s="28" t="s">
        <v>62</v>
      </c>
      <c r="S28" s="19" t="s">
        <v>14074</v>
      </c>
      <c r="T28" s="19" t="s">
        <v>13960</v>
      </c>
      <c r="U28" s="19" t="s">
        <v>13957</v>
      </c>
      <c r="V28" s="19" t="s">
        <v>13764</v>
      </c>
      <c r="W28" s="19" t="s">
        <v>13762</v>
      </c>
      <c r="X28" s="19" t="s">
        <v>13753</v>
      </c>
      <c r="Y28" s="19" t="s">
        <v>13757</v>
      </c>
      <c r="Z28" s="19" t="s">
        <v>13752</v>
      </c>
      <c r="AA28" s="19" t="s">
        <v>13746</v>
      </c>
      <c r="AB28" s="19" t="s">
        <v>13737</v>
      </c>
      <c r="AC28" s="19" t="s">
        <v>13729</v>
      </c>
      <c r="AD28" s="19" t="s">
        <v>13732</v>
      </c>
      <c r="AE28" s="19" t="s">
        <v>13646</v>
      </c>
      <c r="AF28" s="19" t="s">
        <v>13640</v>
      </c>
      <c r="AG28" s="19" t="s">
        <v>13637</v>
      </c>
      <c r="AH28" s="19" t="s">
        <v>13638</v>
      </c>
      <c r="AI28" s="19" t="s">
        <v>13631</v>
      </c>
      <c r="AJ28" s="19" t="s">
        <v>13633</v>
      </c>
      <c r="AK28" s="19" t="s">
        <v>13629</v>
      </c>
      <c r="AL28" s="19" t="s">
        <v>13625</v>
      </c>
      <c r="AM28" s="19" t="s">
        <v>13615</v>
      </c>
      <c r="AN28" s="19" t="s">
        <v>13574</v>
      </c>
      <c r="AO28" s="19" t="s">
        <v>13567</v>
      </c>
      <c r="AP28" s="19" t="s">
        <v>13566</v>
      </c>
      <c r="AQ28" s="19" t="s">
        <v>13558</v>
      </c>
      <c r="AR28" s="19" t="s">
        <v>13553</v>
      </c>
      <c r="AS28" s="19" t="s">
        <v>13471</v>
      </c>
      <c r="AT28" s="19" t="s">
        <v>13464</v>
      </c>
      <c r="AU28" s="28" t="s">
        <v>60</v>
      </c>
      <c r="AV28" s="19" t="s">
        <v>13463</v>
      </c>
      <c r="AW28" s="19" t="s">
        <v>13454</v>
      </c>
      <c r="AX28" s="19" t="s">
        <v>13448</v>
      </c>
      <c r="AY28" s="19" t="s">
        <v>13358</v>
      </c>
      <c r="AZ28" s="19" t="s">
        <v>13349</v>
      </c>
      <c r="BA28" s="20" t="s">
        <v>13340</v>
      </c>
      <c r="BB28" s="21"/>
      <c r="BC28" s="21"/>
      <c r="BD28" s="21"/>
      <c r="BE28" s="21"/>
      <c r="BF28" s="21"/>
      <c r="BG28" s="21"/>
      <c r="BH28" s="21"/>
      <c r="BI28" s="21"/>
      <c r="BJ28" s="21"/>
      <c r="BK28" s="21"/>
      <c r="BL28" s="21"/>
    </row>
    <row r="29" spans="1:64" ht="15.75" customHeight="1">
      <c r="A29" s="17"/>
      <c r="B29" s="11"/>
      <c r="C29" s="18"/>
      <c r="D29" s="19" t="s">
        <v>13335</v>
      </c>
      <c r="E29" s="19" t="s">
        <v>13330</v>
      </c>
      <c r="F29" s="19" t="s">
        <v>13325</v>
      </c>
      <c r="G29" s="19" t="s">
        <v>13328</v>
      </c>
      <c r="H29" s="19" t="s">
        <v>13320</v>
      </c>
      <c r="I29" s="19" t="s">
        <v>13322</v>
      </c>
      <c r="J29" s="19" t="s">
        <v>13317</v>
      </c>
      <c r="K29" s="19" t="s">
        <v>13310</v>
      </c>
      <c r="L29" s="19" t="s">
        <v>13314</v>
      </c>
      <c r="M29" s="19" t="s">
        <v>13304</v>
      </c>
      <c r="N29" s="19" t="s">
        <v>16237</v>
      </c>
      <c r="O29" s="19" t="s">
        <v>16239</v>
      </c>
      <c r="P29" s="19" t="s">
        <v>13296</v>
      </c>
      <c r="Q29" s="19" t="s">
        <v>13291</v>
      </c>
      <c r="R29" s="19" t="s">
        <v>13288</v>
      </c>
      <c r="S29" s="19" t="s">
        <v>13221</v>
      </c>
      <c r="T29" s="19" t="s">
        <v>13214</v>
      </c>
      <c r="U29" s="19" t="s">
        <v>13209</v>
      </c>
      <c r="V29" s="19" t="s">
        <v>13124</v>
      </c>
      <c r="W29" s="19" t="s">
        <v>13121</v>
      </c>
      <c r="X29" s="19" t="s">
        <v>13099</v>
      </c>
      <c r="Y29" s="19" t="s">
        <v>13095</v>
      </c>
      <c r="Z29" s="19" t="s">
        <v>13091</v>
      </c>
      <c r="AA29" s="19" t="s">
        <v>13087</v>
      </c>
      <c r="AB29" s="19" t="s">
        <v>13089</v>
      </c>
      <c r="AC29" s="19" t="s">
        <v>13086</v>
      </c>
      <c r="AD29" s="19" t="s">
        <v>13079</v>
      </c>
      <c r="AE29" s="19" t="s">
        <v>13073</v>
      </c>
      <c r="AF29" s="19" t="s">
        <v>13075</v>
      </c>
      <c r="AG29" s="19" t="s">
        <v>13067</v>
      </c>
      <c r="AH29" s="19" t="s">
        <v>13060</v>
      </c>
      <c r="AI29" s="19" t="s">
        <v>13063</v>
      </c>
      <c r="AJ29" s="19" t="s">
        <v>13058</v>
      </c>
      <c r="AK29" s="19" t="s">
        <v>15886</v>
      </c>
      <c r="AL29" s="19" t="s">
        <v>13052</v>
      </c>
      <c r="AM29" s="19" t="s">
        <v>13046</v>
      </c>
      <c r="AN29" s="19" t="s">
        <v>13049</v>
      </c>
      <c r="AO29" s="19" t="s">
        <v>13035</v>
      </c>
      <c r="AP29" s="19" t="s">
        <v>12943</v>
      </c>
      <c r="AQ29" s="19" t="s">
        <v>12937</v>
      </c>
      <c r="AR29" s="19" t="s">
        <v>12938</v>
      </c>
      <c r="AS29" s="19" t="s">
        <v>12940</v>
      </c>
      <c r="AT29" s="19" t="s">
        <v>12932</v>
      </c>
      <c r="AU29" s="19" t="s">
        <v>12929</v>
      </c>
      <c r="AV29" s="19" t="s">
        <v>12824</v>
      </c>
      <c r="AW29" s="19" t="s">
        <v>12741</v>
      </c>
      <c r="AX29" s="19" t="s">
        <v>12744</v>
      </c>
      <c r="AY29" s="19" t="s">
        <v>12875</v>
      </c>
      <c r="AZ29" s="19" t="s">
        <v>12735</v>
      </c>
      <c r="BA29" s="20" t="s">
        <v>12736</v>
      </c>
      <c r="BB29" s="21"/>
      <c r="BC29" s="21"/>
      <c r="BD29" s="21"/>
      <c r="BE29" s="21"/>
      <c r="BF29" s="21"/>
      <c r="BG29" s="21"/>
      <c r="BH29" s="21"/>
      <c r="BI29" s="21"/>
      <c r="BJ29" s="21"/>
      <c r="BK29" s="21"/>
      <c r="BL29" s="21"/>
    </row>
    <row r="30" spans="1:64" ht="15.75" customHeight="1">
      <c r="A30" s="17">
        <v>13.4</v>
      </c>
      <c r="B30" s="11">
        <v>240</v>
      </c>
      <c r="C30" s="18" t="s">
        <v>12738</v>
      </c>
      <c r="D30" s="19">
        <v>100</v>
      </c>
      <c r="E30" s="19">
        <v>100</v>
      </c>
      <c r="F30" s="19">
        <v>100</v>
      </c>
      <c r="G30" s="19">
        <v>100</v>
      </c>
      <c r="H30" s="19">
        <v>100</v>
      </c>
      <c r="I30" s="19">
        <v>100</v>
      </c>
      <c r="J30" s="19">
        <v>100</v>
      </c>
      <c r="K30" s="19">
        <v>100</v>
      </c>
      <c r="L30" s="19">
        <v>100</v>
      </c>
      <c r="M30" s="19">
        <v>100</v>
      </c>
      <c r="N30" s="19">
        <v>100</v>
      </c>
      <c r="O30" s="19">
        <v>100</v>
      </c>
      <c r="P30" s="19">
        <v>100</v>
      </c>
      <c r="Q30" s="19">
        <v>100</v>
      </c>
      <c r="R30" s="19">
        <v>100</v>
      </c>
      <c r="S30" s="19">
        <v>100</v>
      </c>
      <c r="T30" s="19">
        <v>75</v>
      </c>
      <c r="U30" s="19">
        <v>100</v>
      </c>
      <c r="V30" s="19">
        <v>100</v>
      </c>
      <c r="W30" s="19">
        <v>100</v>
      </c>
      <c r="X30" s="19">
        <v>100</v>
      </c>
      <c r="Y30" s="19">
        <v>75</v>
      </c>
      <c r="Z30" s="19">
        <v>100</v>
      </c>
      <c r="AA30" s="19">
        <v>0</v>
      </c>
      <c r="AB30" s="19">
        <v>100</v>
      </c>
      <c r="AC30" s="19">
        <v>100</v>
      </c>
      <c r="AD30" s="19">
        <v>100</v>
      </c>
      <c r="AE30" s="19">
        <v>100</v>
      </c>
      <c r="AF30" s="19">
        <v>100</v>
      </c>
      <c r="AG30" s="19">
        <v>100</v>
      </c>
      <c r="AH30" s="19">
        <v>100</v>
      </c>
      <c r="AI30" s="19">
        <v>100</v>
      </c>
      <c r="AJ30" s="19">
        <v>100</v>
      </c>
      <c r="AK30" s="19">
        <v>100</v>
      </c>
      <c r="AL30" s="19">
        <v>100</v>
      </c>
      <c r="AM30" s="19">
        <v>100</v>
      </c>
      <c r="AN30" s="19">
        <v>100</v>
      </c>
      <c r="AO30" s="19">
        <v>100</v>
      </c>
      <c r="AP30" s="19">
        <v>100</v>
      </c>
      <c r="AQ30" s="19">
        <v>50</v>
      </c>
      <c r="AR30" s="19">
        <v>100</v>
      </c>
      <c r="AS30" s="19">
        <v>100</v>
      </c>
      <c r="AT30" s="19">
        <v>100</v>
      </c>
      <c r="AU30" s="19">
        <v>100</v>
      </c>
      <c r="AV30" s="19">
        <v>100</v>
      </c>
      <c r="AW30" s="19">
        <v>100</v>
      </c>
      <c r="AX30" s="19">
        <v>100</v>
      </c>
      <c r="AY30" s="19">
        <v>100</v>
      </c>
      <c r="AZ30" s="19">
        <v>100</v>
      </c>
      <c r="BA30" s="20">
        <v>100</v>
      </c>
      <c r="BB30" s="21"/>
      <c r="BC30" s="21"/>
      <c r="BD30" s="21"/>
      <c r="BE30" s="21"/>
      <c r="BF30" s="21"/>
      <c r="BG30" s="21"/>
      <c r="BH30" s="21"/>
      <c r="BI30" s="21"/>
      <c r="BJ30" s="21"/>
      <c r="BK30" s="21"/>
      <c r="BL30" s="21"/>
    </row>
    <row r="31" spans="1:64" ht="15.75" customHeight="1">
      <c r="A31" s="17" t="s">
        <v>18225</v>
      </c>
      <c r="B31" s="11"/>
      <c r="C31" s="18" t="s">
        <v>12717</v>
      </c>
      <c r="D31" s="19" t="s">
        <v>12711</v>
      </c>
      <c r="E31" s="19" t="s">
        <v>12707</v>
      </c>
      <c r="F31" s="19" t="s">
        <v>12703</v>
      </c>
      <c r="G31" s="19" t="s">
        <v>12705</v>
      </c>
      <c r="H31" s="19" t="s">
        <v>12701</v>
      </c>
      <c r="I31" s="19" t="s">
        <v>12695</v>
      </c>
      <c r="J31" s="19" t="s">
        <v>12680</v>
      </c>
      <c r="K31" s="19" t="s">
        <v>12677</v>
      </c>
      <c r="L31" s="19" t="s">
        <v>12671</v>
      </c>
      <c r="M31" s="28" t="s">
        <v>61</v>
      </c>
      <c r="N31" s="19" t="s">
        <v>12574</v>
      </c>
      <c r="O31" s="19" t="s">
        <v>12573</v>
      </c>
      <c r="P31" s="19" t="s">
        <v>12562</v>
      </c>
      <c r="Q31" s="19" t="s">
        <v>12559</v>
      </c>
      <c r="R31" s="19" t="s">
        <v>12556</v>
      </c>
      <c r="S31" s="19" t="s">
        <v>12551</v>
      </c>
      <c r="T31" s="19" t="s">
        <v>12541</v>
      </c>
      <c r="U31" s="19" t="s">
        <v>12535</v>
      </c>
      <c r="V31" s="19" t="s">
        <v>12537</v>
      </c>
      <c r="W31" s="19" t="s">
        <v>12389</v>
      </c>
      <c r="X31" s="19" t="s">
        <v>12384</v>
      </c>
      <c r="Y31" s="19" t="s">
        <v>12374</v>
      </c>
      <c r="Z31" s="19" t="s">
        <v>12372</v>
      </c>
      <c r="AA31" s="19" t="s">
        <v>12364</v>
      </c>
      <c r="AB31" s="19" t="s">
        <v>12353</v>
      </c>
      <c r="AC31" s="28" t="s">
        <v>57</v>
      </c>
      <c r="AD31" s="19" t="s">
        <v>12345</v>
      </c>
      <c r="AE31" s="19" t="s">
        <v>12243</v>
      </c>
      <c r="AF31" s="19" t="s">
        <v>12165</v>
      </c>
      <c r="AG31" s="28" t="s">
        <v>58</v>
      </c>
      <c r="AH31" s="28" t="s">
        <v>59</v>
      </c>
      <c r="AI31" s="19" t="s">
        <v>12080</v>
      </c>
      <c r="AJ31" s="19" t="s">
        <v>12076</v>
      </c>
      <c r="AK31" s="19" t="s">
        <v>12072</v>
      </c>
      <c r="AL31" s="19" t="s">
        <v>12073</v>
      </c>
      <c r="AM31" s="19" t="s">
        <v>12069</v>
      </c>
      <c r="AN31" s="28" t="s">
        <v>54</v>
      </c>
      <c r="AO31" s="19" t="s">
        <v>12061</v>
      </c>
      <c r="AP31" s="19" t="s">
        <v>12056</v>
      </c>
      <c r="AQ31" s="19" t="s">
        <v>12036</v>
      </c>
      <c r="AR31" s="19" t="s">
        <v>12033</v>
      </c>
      <c r="AS31" s="19" t="s">
        <v>12021</v>
      </c>
      <c r="AT31" s="19" t="s">
        <v>12018</v>
      </c>
      <c r="AU31" s="19" t="s">
        <v>12020</v>
      </c>
      <c r="AV31" s="28" t="s">
        <v>55</v>
      </c>
      <c r="AW31" s="19" t="s">
        <v>12006</v>
      </c>
      <c r="AX31" s="19" t="s">
        <v>12001</v>
      </c>
      <c r="AY31" s="19" t="s">
        <v>11921</v>
      </c>
      <c r="AZ31" s="19" t="s">
        <v>11860</v>
      </c>
      <c r="BA31" s="20" t="s">
        <v>11864</v>
      </c>
      <c r="BB31" s="21"/>
      <c r="BC31" s="21"/>
      <c r="BD31" s="21"/>
      <c r="BE31" s="21"/>
      <c r="BF31" s="21"/>
      <c r="BG31" s="21"/>
      <c r="BH31" s="21"/>
      <c r="BI31" s="21"/>
      <c r="BJ31" s="21"/>
      <c r="BK31" s="21"/>
      <c r="BL31" s="21"/>
    </row>
    <row r="32" spans="1:64" ht="15.75" customHeight="1">
      <c r="A32" s="17"/>
      <c r="B32" s="11"/>
      <c r="C32" s="18"/>
      <c r="D32" s="19" t="s">
        <v>11853</v>
      </c>
      <c r="E32" s="19" t="s">
        <v>20517</v>
      </c>
      <c r="F32" s="19" t="s">
        <v>11668</v>
      </c>
      <c r="G32" s="19" t="s">
        <v>11663</v>
      </c>
      <c r="H32" s="19" t="s">
        <v>11667</v>
      </c>
      <c r="I32" s="19" t="s">
        <v>11656</v>
      </c>
      <c r="J32" s="19" t="s">
        <v>11655</v>
      </c>
      <c r="K32" s="19" t="s">
        <v>11651</v>
      </c>
      <c r="L32" s="19" t="s">
        <v>11641</v>
      </c>
      <c r="M32" s="19" t="s">
        <v>11644</v>
      </c>
      <c r="N32" s="19" t="s">
        <v>11637</v>
      </c>
      <c r="O32" s="19" t="s">
        <v>11625</v>
      </c>
      <c r="P32" s="19" t="s">
        <v>11617</v>
      </c>
      <c r="Q32" s="19" t="s">
        <v>11620</v>
      </c>
      <c r="R32" s="19" t="s">
        <v>11615</v>
      </c>
      <c r="S32" s="19" t="s">
        <v>11540</v>
      </c>
      <c r="T32" s="19" t="s">
        <v>11538</v>
      </c>
      <c r="U32" s="19" t="s">
        <v>11466</v>
      </c>
      <c r="V32" s="19" t="s">
        <v>11462</v>
      </c>
      <c r="W32" s="19" t="s">
        <v>11461</v>
      </c>
      <c r="X32" s="19" t="s">
        <v>11452</v>
      </c>
      <c r="Y32" s="19" t="s">
        <v>11451</v>
      </c>
      <c r="Z32" s="19" t="s">
        <v>17695</v>
      </c>
      <c r="AA32" s="19" t="s">
        <v>11448</v>
      </c>
      <c r="AB32" s="19" t="s">
        <v>11444</v>
      </c>
      <c r="AC32" s="19" t="s">
        <v>11441</v>
      </c>
      <c r="AD32" s="19" t="s">
        <v>11438</v>
      </c>
      <c r="AE32" s="19" t="s">
        <v>11433</v>
      </c>
      <c r="AF32" s="19" t="s">
        <v>11422</v>
      </c>
      <c r="AG32" s="19" t="s">
        <v>11425</v>
      </c>
      <c r="AH32" s="19" t="s">
        <v>11419</v>
      </c>
      <c r="AI32" s="19" t="s">
        <v>11413</v>
      </c>
      <c r="AJ32" s="19" t="s">
        <v>11409</v>
      </c>
      <c r="AK32" s="19" t="s">
        <v>11395</v>
      </c>
      <c r="AL32" s="19" t="s">
        <v>11394</v>
      </c>
      <c r="AM32" s="19" t="s">
        <v>11390</v>
      </c>
      <c r="AN32" s="19" t="s">
        <v>11336</v>
      </c>
      <c r="AO32" s="19" t="s">
        <v>11335</v>
      </c>
      <c r="AP32" s="19" t="s">
        <v>11331</v>
      </c>
      <c r="AQ32" s="19" t="s">
        <v>11323</v>
      </c>
      <c r="AR32" s="19" t="s">
        <v>11322</v>
      </c>
      <c r="AS32" s="19" t="s">
        <v>11314</v>
      </c>
      <c r="AT32" s="19" t="s">
        <v>11312</v>
      </c>
      <c r="AU32" s="19" t="s">
        <v>11234</v>
      </c>
      <c r="AV32" s="19" t="s">
        <v>11229</v>
      </c>
      <c r="AW32" s="19" t="s">
        <v>11211</v>
      </c>
      <c r="AX32" s="19" t="s">
        <v>11020</v>
      </c>
      <c r="AY32" s="19" t="s">
        <v>11008</v>
      </c>
      <c r="AZ32" s="19" t="s">
        <v>11005</v>
      </c>
      <c r="BA32" s="20" t="s">
        <v>10998</v>
      </c>
      <c r="BB32" s="21"/>
      <c r="BC32" s="21"/>
      <c r="BD32" s="21"/>
      <c r="BE32" s="21"/>
      <c r="BF32" s="21"/>
      <c r="BG32" s="21"/>
      <c r="BH32" s="21"/>
      <c r="BI32" s="21"/>
      <c r="BJ32" s="21"/>
      <c r="BK32" s="21"/>
      <c r="BL32" s="21"/>
    </row>
    <row r="33" spans="1:64" ht="15.75" customHeight="1">
      <c r="A33" s="17">
        <v>13.3</v>
      </c>
      <c r="B33" s="11">
        <v>241</v>
      </c>
      <c r="C33" s="18" t="s">
        <v>10992</v>
      </c>
      <c r="D33" s="19" t="s">
        <v>24156</v>
      </c>
      <c r="E33" s="19" t="s">
        <v>24156</v>
      </c>
      <c r="F33" s="19" t="s">
        <v>24156</v>
      </c>
      <c r="G33" s="19" t="s">
        <v>24156</v>
      </c>
      <c r="H33" s="19" t="s">
        <v>24156</v>
      </c>
      <c r="I33" s="19" t="s">
        <v>24013</v>
      </c>
      <c r="J33" s="19" t="s">
        <v>24156</v>
      </c>
      <c r="K33" s="19" t="s">
        <v>24156</v>
      </c>
      <c r="L33" s="19" t="s">
        <v>24158</v>
      </c>
      <c r="M33" s="19" t="s">
        <v>24156</v>
      </c>
      <c r="N33" s="19" t="s">
        <v>24156</v>
      </c>
      <c r="O33" s="19" t="s">
        <v>24158</v>
      </c>
      <c r="P33" s="19" t="s">
        <v>24156</v>
      </c>
      <c r="Q33" s="19" t="s">
        <v>24156</v>
      </c>
      <c r="R33" s="19" t="s">
        <v>24156</v>
      </c>
      <c r="S33" s="19" t="s">
        <v>24156</v>
      </c>
      <c r="T33" s="19" t="s">
        <v>24156</v>
      </c>
      <c r="U33" s="19" t="s">
        <v>24156</v>
      </c>
      <c r="V33" s="19" t="s">
        <v>24158</v>
      </c>
      <c r="W33" s="19" t="s">
        <v>24156</v>
      </c>
      <c r="X33" s="19" t="s">
        <v>24156</v>
      </c>
      <c r="Y33" s="19" t="s">
        <v>23324</v>
      </c>
      <c r="Z33" s="19" t="s">
        <v>24158</v>
      </c>
      <c r="AA33" s="19" t="s">
        <v>24156</v>
      </c>
      <c r="AB33" s="19" t="s">
        <v>24158</v>
      </c>
      <c r="AC33" s="19" t="s">
        <v>24156</v>
      </c>
      <c r="AD33" s="19" t="s">
        <v>24158</v>
      </c>
      <c r="AE33" s="19" t="s">
        <v>24158</v>
      </c>
      <c r="AF33" s="19" t="s">
        <v>24158</v>
      </c>
      <c r="AG33" s="19" t="s">
        <v>24156</v>
      </c>
      <c r="AH33" s="19" t="s">
        <v>24156</v>
      </c>
      <c r="AI33" s="19" t="s">
        <v>24156</v>
      </c>
      <c r="AJ33" s="19" t="s">
        <v>24158</v>
      </c>
      <c r="AK33" s="19" t="s">
        <v>24158</v>
      </c>
      <c r="AL33" s="19" t="s">
        <v>24156</v>
      </c>
      <c r="AM33" s="19" t="s">
        <v>24158</v>
      </c>
      <c r="AN33" s="19" t="s">
        <v>24158</v>
      </c>
      <c r="AO33" s="19" t="s">
        <v>24156</v>
      </c>
      <c r="AP33" s="19" t="s">
        <v>24156</v>
      </c>
      <c r="AQ33" s="19" t="s">
        <v>24156</v>
      </c>
      <c r="AR33" s="19" t="s">
        <v>24156</v>
      </c>
      <c r="AS33" s="19" t="s">
        <v>24158</v>
      </c>
      <c r="AT33" s="19" t="s">
        <v>24156</v>
      </c>
      <c r="AU33" s="19" t="s">
        <v>24158</v>
      </c>
      <c r="AV33" s="19" t="s">
        <v>24158</v>
      </c>
      <c r="AW33" s="19" t="s">
        <v>24156</v>
      </c>
      <c r="AX33" s="19" t="s">
        <v>24156</v>
      </c>
      <c r="AY33" s="19" t="s">
        <v>24156</v>
      </c>
      <c r="AZ33" s="19" t="s">
        <v>24156</v>
      </c>
      <c r="BA33" s="20" t="s">
        <v>24158</v>
      </c>
      <c r="BB33" s="21"/>
      <c r="BC33" s="21"/>
      <c r="BD33" s="21"/>
      <c r="BE33" s="21"/>
      <c r="BF33" s="21"/>
      <c r="BG33" s="21"/>
      <c r="BH33" s="21"/>
      <c r="BI33" s="21"/>
      <c r="BJ33" s="21"/>
      <c r="BK33" s="21"/>
      <c r="BL33" s="21"/>
    </row>
    <row r="34" spans="1:64" ht="15.75" customHeight="1">
      <c r="A34" s="17" t="s">
        <v>16331</v>
      </c>
      <c r="B34" s="11"/>
      <c r="C34" s="18" t="s">
        <v>10829</v>
      </c>
      <c r="D34" s="19" t="s">
        <v>10822</v>
      </c>
      <c r="E34" s="19" t="s">
        <v>10781</v>
      </c>
      <c r="F34" s="19" t="s">
        <v>11025</v>
      </c>
      <c r="G34" s="19" t="s">
        <v>10771</v>
      </c>
      <c r="H34" s="19" t="s">
        <v>10764</v>
      </c>
      <c r="I34" s="19" t="s">
        <v>10767</v>
      </c>
      <c r="J34" s="19" t="s">
        <v>10763</v>
      </c>
      <c r="K34" s="19" t="s">
        <v>10702</v>
      </c>
      <c r="L34" s="19" t="s">
        <v>10695</v>
      </c>
      <c r="M34" s="19" t="s">
        <v>10691</v>
      </c>
      <c r="N34" s="19" t="s">
        <v>10687</v>
      </c>
      <c r="O34" s="19" t="s">
        <v>10689</v>
      </c>
      <c r="P34" s="19" t="s">
        <v>10683</v>
      </c>
      <c r="Q34" s="19" t="s">
        <v>10680</v>
      </c>
      <c r="R34" s="19" t="s">
        <v>10658</v>
      </c>
      <c r="S34" s="28" t="s">
        <v>56</v>
      </c>
      <c r="T34" s="28" t="s">
        <v>53</v>
      </c>
      <c r="U34" s="19" t="s">
        <v>10643</v>
      </c>
      <c r="V34" s="19" t="s">
        <v>10622</v>
      </c>
      <c r="W34" s="28" t="s">
        <v>10617</v>
      </c>
      <c r="X34" s="19" t="s">
        <v>10616</v>
      </c>
      <c r="Y34" s="19" t="s">
        <v>23324</v>
      </c>
      <c r="Z34" s="19" t="s">
        <v>23582</v>
      </c>
      <c r="AA34" s="19" t="s">
        <v>10237</v>
      </c>
      <c r="AB34" s="19" t="s">
        <v>10239</v>
      </c>
      <c r="AC34" s="19" t="s">
        <v>10233</v>
      </c>
      <c r="AD34" s="19" t="s">
        <v>10235</v>
      </c>
      <c r="AE34" s="28" t="s">
        <v>51</v>
      </c>
      <c r="AF34" s="19" t="s">
        <v>10227</v>
      </c>
      <c r="AG34" s="19" t="s">
        <v>10220</v>
      </c>
      <c r="AH34" s="19" t="s">
        <v>10217</v>
      </c>
      <c r="AI34" s="19" t="s">
        <v>10219</v>
      </c>
      <c r="AJ34" s="28" t="s">
        <v>52</v>
      </c>
      <c r="AK34" s="19" t="s">
        <v>10190</v>
      </c>
      <c r="AL34" s="19" t="s">
        <v>10181</v>
      </c>
      <c r="AM34" s="19" t="s">
        <v>10179</v>
      </c>
      <c r="AN34" s="28" t="s">
        <v>50</v>
      </c>
      <c r="AO34" s="19" t="s">
        <v>10172</v>
      </c>
      <c r="AP34" s="19" t="s">
        <v>10169</v>
      </c>
      <c r="AQ34" s="19" t="s">
        <v>10162</v>
      </c>
      <c r="AR34" s="28" t="s">
        <v>46</v>
      </c>
      <c r="AS34" s="19" t="s">
        <v>10129</v>
      </c>
      <c r="AT34" s="19" t="s">
        <v>10113</v>
      </c>
      <c r="AU34" s="19" t="s">
        <v>10115</v>
      </c>
      <c r="AV34" s="19" t="s">
        <v>10105</v>
      </c>
      <c r="AW34" s="19" t="s">
        <v>10096</v>
      </c>
      <c r="AX34" s="28" t="s">
        <v>47</v>
      </c>
      <c r="AY34" s="28" t="s">
        <v>48</v>
      </c>
      <c r="AZ34" s="19" t="s">
        <v>10084</v>
      </c>
      <c r="BA34" s="20" t="s">
        <v>10077</v>
      </c>
      <c r="BB34" s="21"/>
      <c r="BC34" s="21"/>
      <c r="BD34" s="21"/>
      <c r="BE34" s="21"/>
      <c r="BF34" s="21"/>
      <c r="BG34" s="21"/>
      <c r="BH34" s="21"/>
      <c r="BI34" s="21"/>
      <c r="BJ34" s="21"/>
      <c r="BK34" s="21"/>
      <c r="BL34" s="21"/>
    </row>
    <row r="35" spans="1:64" ht="15.75" customHeight="1">
      <c r="A35" s="17"/>
      <c r="B35" s="11"/>
      <c r="C35" s="18"/>
      <c r="D35" s="19" t="s">
        <v>10066</v>
      </c>
      <c r="E35" s="19" t="s">
        <v>10068</v>
      </c>
      <c r="F35" s="19" t="s">
        <v>10158</v>
      </c>
      <c r="G35" s="19" t="s">
        <v>10064</v>
      </c>
      <c r="H35" s="19" t="s">
        <v>10059</v>
      </c>
      <c r="I35" s="19" t="s">
        <v>10057</v>
      </c>
      <c r="J35" s="19" t="s">
        <v>10051</v>
      </c>
      <c r="K35" s="19" t="s">
        <v>10046</v>
      </c>
      <c r="L35" s="19" t="s">
        <v>9996</v>
      </c>
      <c r="M35" s="19" t="s">
        <v>9994</v>
      </c>
      <c r="N35" s="19" t="s">
        <v>9990</v>
      </c>
      <c r="O35" s="19" t="s">
        <v>23324</v>
      </c>
      <c r="P35" s="19" t="s">
        <v>9984</v>
      </c>
      <c r="Q35" s="19" t="s">
        <v>9985</v>
      </c>
      <c r="R35" s="19" t="s">
        <v>9980</v>
      </c>
      <c r="S35" s="19" t="s">
        <v>9981</v>
      </c>
      <c r="T35" s="19" t="s">
        <v>9970</v>
      </c>
      <c r="U35" s="19" t="s">
        <v>9972</v>
      </c>
      <c r="V35" s="19" t="s">
        <v>23582</v>
      </c>
      <c r="W35" s="19" t="s">
        <v>9974</v>
      </c>
      <c r="X35" s="19" t="s">
        <v>9969</v>
      </c>
      <c r="Y35" s="19" t="s">
        <v>23324</v>
      </c>
      <c r="Z35" s="19" t="s">
        <v>23582</v>
      </c>
      <c r="AA35" s="19" t="s">
        <v>9963</v>
      </c>
      <c r="AB35" s="19" t="s">
        <v>13089</v>
      </c>
      <c r="AC35" s="19" t="s">
        <v>9962</v>
      </c>
      <c r="AD35" s="19" t="s">
        <v>23582</v>
      </c>
      <c r="AE35" s="19" t="s">
        <v>9956</v>
      </c>
      <c r="AF35" s="19" t="s">
        <v>9958</v>
      </c>
      <c r="AG35" s="19" t="s">
        <v>9953</v>
      </c>
      <c r="AH35" s="19" t="s">
        <v>9949</v>
      </c>
      <c r="AI35" s="19" t="s">
        <v>9951</v>
      </c>
      <c r="AJ35" s="19" t="s">
        <v>9942</v>
      </c>
      <c r="AK35" s="19" t="s">
        <v>9946</v>
      </c>
      <c r="AL35" s="19" t="s">
        <v>9933</v>
      </c>
      <c r="AM35" s="19" t="s">
        <v>9924</v>
      </c>
      <c r="AN35" s="19" t="s">
        <v>9927</v>
      </c>
      <c r="AO35" s="19" t="s">
        <v>9903</v>
      </c>
      <c r="AP35" s="19" t="s">
        <v>9901</v>
      </c>
      <c r="AQ35" s="19" t="s">
        <v>9896</v>
      </c>
      <c r="AR35" s="19" t="s">
        <v>9898</v>
      </c>
      <c r="AS35" s="19" t="s">
        <v>9825</v>
      </c>
      <c r="AT35" s="19" t="s">
        <v>9823</v>
      </c>
      <c r="AU35" s="19" t="s">
        <v>9821</v>
      </c>
      <c r="AV35" s="19" t="s">
        <v>9817</v>
      </c>
      <c r="AW35" s="19" t="s">
        <v>9808</v>
      </c>
      <c r="AX35" s="19" t="s">
        <v>9800</v>
      </c>
      <c r="AY35" s="19" t="s">
        <v>10100</v>
      </c>
      <c r="AZ35" s="19" t="s">
        <v>9794</v>
      </c>
      <c r="BA35" s="20" t="s">
        <v>23582</v>
      </c>
      <c r="BB35" s="21"/>
      <c r="BC35" s="21"/>
      <c r="BD35" s="21"/>
      <c r="BE35" s="21"/>
      <c r="BF35" s="21"/>
      <c r="BG35" s="21"/>
      <c r="BH35" s="21"/>
      <c r="BI35" s="21"/>
      <c r="BJ35" s="21"/>
      <c r="BK35" s="21"/>
      <c r="BL35" s="21"/>
    </row>
    <row r="36" spans="1:64" ht="15.75" customHeight="1">
      <c r="A36" s="17">
        <v>13.4</v>
      </c>
      <c r="B36" s="11">
        <v>242</v>
      </c>
      <c r="C36" s="18" t="s">
        <v>9798</v>
      </c>
      <c r="D36" s="19">
        <v>100</v>
      </c>
      <c r="E36" s="19">
        <v>100</v>
      </c>
      <c r="F36" s="19">
        <v>100</v>
      </c>
      <c r="G36" s="19">
        <v>100</v>
      </c>
      <c r="H36" s="19">
        <v>100</v>
      </c>
      <c r="I36" s="19">
        <v>25</v>
      </c>
      <c r="J36" s="19">
        <v>100</v>
      </c>
      <c r="K36" s="19">
        <v>100</v>
      </c>
      <c r="L36" s="19">
        <v>50</v>
      </c>
      <c r="M36" s="19">
        <v>100</v>
      </c>
      <c r="N36" s="19">
        <v>100</v>
      </c>
      <c r="O36" s="19">
        <v>0</v>
      </c>
      <c r="P36" s="19">
        <v>100</v>
      </c>
      <c r="Q36" s="19">
        <v>100</v>
      </c>
      <c r="R36" s="19">
        <v>100</v>
      </c>
      <c r="S36" s="19">
        <v>100</v>
      </c>
      <c r="T36" s="19">
        <v>100</v>
      </c>
      <c r="U36" s="19">
        <v>75</v>
      </c>
      <c r="V36" s="19">
        <v>0</v>
      </c>
      <c r="W36" s="19">
        <v>100</v>
      </c>
      <c r="X36" s="19">
        <v>100</v>
      </c>
      <c r="Y36" s="19">
        <v>0</v>
      </c>
      <c r="Z36" s="19">
        <v>0</v>
      </c>
      <c r="AA36" s="19">
        <v>100</v>
      </c>
      <c r="AB36" s="19">
        <v>0</v>
      </c>
      <c r="AC36" s="19">
        <v>100</v>
      </c>
      <c r="AD36" s="19">
        <v>0</v>
      </c>
      <c r="AE36" s="19">
        <v>50</v>
      </c>
      <c r="AF36" s="19">
        <v>100</v>
      </c>
      <c r="AG36" s="19">
        <v>100</v>
      </c>
      <c r="AH36" s="19">
        <v>100</v>
      </c>
      <c r="AI36" s="19">
        <v>100</v>
      </c>
      <c r="AJ36" s="19">
        <v>25</v>
      </c>
      <c r="AK36" s="19">
        <v>0</v>
      </c>
      <c r="AL36" s="19">
        <v>100</v>
      </c>
      <c r="AM36" s="19">
        <v>0</v>
      </c>
      <c r="AN36" s="19">
        <v>0</v>
      </c>
      <c r="AO36" s="19">
        <v>100</v>
      </c>
      <c r="AP36" s="19">
        <v>100</v>
      </c>
      <c r="AQ36" s="19">
        <v>50</v>
      </c>
      <c r="AR36" s="19">
        <v>100</v>
      </c>
      <c r="AS36" s="19">
        <v>0</v>
      </c>
      <c r="AT36" s="19">
        <v>100</v>
      </c>
      <c r="AU36" s="19">
        <v>0</v>
      </c>
      <c r="AV36" s="19">
        <v>0</v>
      </c>
      <c r="AW36" s="19">
        <v>100</v>
      </c>
      <c r="AX36" s="19">
        <v>75</v>
      </c>
      <c r="AY36" s="19">
        <v>100</v>
      </c>
      <c r="AZ36" s="19">
        <v>100</v>
      </c>
      <c r="BA36" s="20">
        <v>0</v>
      </c>
      <c r="BB36" s="21"/>
      <c r="BC36" s="21"/>
      <c r="BD36" s="21"/>
      <c r="BE36" s="21"/>
      <c r="BF36" s="21"/>
      <c r="BG36" s="21"/>
      <c r="BH36" s="21"/>
      <c r="BI36" s="21"/>
      <c r="BJ36" s="21"/>
      <c r="BK36" s="21"/>
      <c r="BL36" s="21"/>
    </row>
    <row r="37" spans="1:64" ht="15.75" customHeight="1">
      <c r="A37" s="17" t="s">
        <v>18225</v>
      </c>
      <c r="B37" s="11"/>
      <c r="C37" s="18" t="s">
        <v>9781</v>
      </c>
      <c r="D37" s="19" t="s">
        <v>9775</v>
      </c>
      <c r="E37" s="19" t="s">
        <v>9772</v>
      </c>
      <c r="F37" s="19" t="s">
        <v>9768</v>
      </c>
      <c r="G37" s="19" t="s">
        <v>9728</v>
      </c>
      <c r="H37" s="19" t="s">
        <v>9721</v>
      </c>
      <c r="I37" s="19" t="s">
        <v>9723</v>
      </c>
      <c r="J37" s="28" t="s">
        <v>49</v>
      </c>
      <c r="K37" s="19" t="s">
        <v>9719</v>
      </c>
      <c r="L37" s="19" t="s">
        <v>9714</v>
      </c>
      <c r="M37" s="19" t="s">
        <v>9708</v>
      </c>
      <c r="N37" s="19" t="s">
        <v>9710</v>
      </c>
      <c r="O37" s="19" t="s">
        <v>9701</v>
      </c>
      <c r="P37" s="19" t="s">
        <v>9661</v>
      </c>
      <c r="Q37" s="19" t="s">
        <v>9663</v>
      </c>
      <c r="R37" s="19" t="s">
        <v>9658</v>
      </c>
      <c r="S37" s="19" t="s">
        <v>9654</v>
      </c>
      <c r="T37" s="19" t="s">
        <v>9642</v>
      </c>
      <c r="U37" s="19" t="s">
        <v>9634</v>
      </c>
      <c r="V37" s="19" t="s">
        <v>9627</v>
      </c>
      <c r="W37" s="19" t="s">
        <v>9625</v>
      </c>
      <c r="X37" s="19" t="s">
        <v>9618</v>
      </c>
      <c r="Y37" s="19" t="s">
        <v>9616</v>
      </c>
      <c r="Z37" s="19" t="s">
        <v>9613</v>
      </c>
      <c r="AA37" s="19" t="s">
        <v>9611</v>
      </c>
      <c r="AB37" s="19" t="s">
        <v>9606</v>
      </c>
      <c r="AC37" s="19" t="s">
        <v>9598</v>
      </c>
      <c r="AD37" s="19" t="s">
        <v>9595</v>
      </c>
      <c r="AE37" s="19" t="s">
        <v>9587</v>
      </c>
      <c r="AF37" s="19" t="s">
        <v>9582</v>
      </c>
      <c r="AG37" s="19" t="s">
        <v>9586</v>
      </c>
      <c r="AH37" s="19" t="s">
        <v>9579</v>
      </c>
      <c r="AI37" s="19" t="s">
        <v>9574</v>
      </c>
      <c r="AJ37" s="19" t="s">
        <v>9566</v>
      </c>
      <c r="AK37" s="19" t="s">
        <v>9561</v>
      </c>
      <c r="AL37" s="19" t="s">
        <v>9564</v>
      </c>
      <c r="AM37" s="19" t="s">
        <v>9556</v>
      </c>
      <c r="AN37" s="19" t="s">
        <v>9554</v>
      </c>
      <c r="AO37" s="19" t="s">
        <v>9552</v>
      </c>
      <c r="AP37" s="19" t="s">
        <v>9545</v>
      </c>
      <c r="AQ37" s="19" t="s">
        <v>9538</v>
      </c>
      <c r="AR37" s="19" t="s">
        <v>9534</v>
      </c>
      <c r="AS37" s="19" t="s">
        <v>9532</v>
      </c>
      <c r="AT37" s="28" t="s">
        <v>43</v>
      </c>
      <c r="AU37" s="19" t="s">
        <v>9508</v>
      </c>
      <c r="AV37" s="19" t="s">
        <v>9510</v>
      </c>
      <c r="AW37" s="19" t="s">
        <v>9501</v>
      </c>
      <c r="AX37" s="19" t="s">
        <v>9499</v>
      </c>
      <c r="AY37" s="19" t="s">
        <v>9492</v>
      </c>
      <c r="AZ37" s="19" t="s">
        <v>9489</v>
      </c>
      <c r="BA37" s="20" t="s">
        <v>9486</v>
      </c>
      <c r="BB37" s="21"/>
      <c r="BC37" s="21"/>
      <c r="BD37" s="21"/>
      <c r="BE37" s="21"/>
      <c r="BF37" s="21"/>
      <c r="BG37" s="21"/>
      <c r="BH37" s="21"/>
      <c r="BI37" s="21"/>
      <c r="BJ37" s="21"/>
      <c r="BK37" s="21"/>
      <c r="BL37" s="21"/>
    </row>
    <row r="38" spans="1:64" ht="15.75" customHeight="1">
      <c r="A38" s="17"/>
      <c r="B38" s="11"/>
      <c r="C38" s="18"/>
      <c r="D38" s="19" t="s">
        <v>9477</v>
      </c>
      <c r="E38" s="19" t="s">
        <v>20517</v>
      </c>
      <c r="F38" s="19" t="s">
        <v>9419</v>
      </c>
      <c r="G38" s="19" t="s">
        <v>9422</v>
      </c>
      <c r="H38" s="19" t="s">
        <v>9411</v>
      </c>
      <c r="I38" s="19" t="s">
        <v>9403</v>
      </c>
      <c r="J38" s="19" t="s">
        <v>9401</v>
      </c>
      <c r="K38" s="19" t="s">
        <v>9394</v>
      </c>
      <c r="L38" s="19" t="s">
        <v>20426</v>
      </c>
      <c r="M38" s="19" t="s">
        <v>11644</v>
      </c>
      <c r="N38" s="19" t="s">
        <v>9385</v>
      </c>
      <c r="O38" s="19" t="s">
        <v>9376</v>
      </c>
      <c r="P38" s="19" t="s">
        <v>9375</v>
      </c>
      <c r="Q38" s="19" t="s">
        <v>9369</v>
      </c>
      <c r="R38" s="19" t="s">
        <v>9324</v>
      </c>
      <c r="S38" s="19" t="s">
        <v>9319</v>
      </c>
      <c r="T38" s="19" t="s">
        <v>9312</v>
      </c>
      <c r="U38" s="19" t="s">
        <v>9307</v>
      </c>
      <c r="V38" s="19" t="s">
        <v>9310</v>
      </c>
      <c r="W38" s="19" t="s">
        <v>9301</v>
      </c>
      <c r="X38" s="19" t="s">
        <v>9305</v>
      </c>
      <c r="Y38" s="19" t="s">
        <v>9298</v>
      </c>
      <c r="Z38" s="19" t="s">
        <v>9293</v>
      </c>
      <c r="AA38" s="19" t="s">
        <v>9289</v>
      </c>
      <c r="AB38" s="19" t="s">
        <v>11444</v>
      </c>
      <c r="AC38" s="19" t="s">
        <v>9281</v>
      </c>
      <c r="AD38" s="19" t="s">
        <v>9278</v>
      </c>
      <c r="AE38" s="19" t="s">
        <v>9267</v>
      </c>
      <c r="AF38" s="19" t="s">
        <v>9264</v>
      </c>
      <c r="AG38" s="19" t="s">
        <v>11425</v>
      </c>
      <c r="AH38" s="19" t="s">
        <v>9258</v>
      </c>
      <c r="AI38" s="19" t="s">
        <v>11413</v>
      </c>
      <c r="AJ38" s="19" t="s">
        <v>9251</v>
      </c>
      <c r="AK38" s="19" t="s">
        <v>9247</v>
      </c>
      <c r="AL38" s="19" t="s">
        <v>9243</v>
      </c>
      <c r="AM38" s="19" t="s">
        <v>11390</v>
      </c>
      <c r="AN38" s="19" t="s">
        <v>9196</v>
      </c>
      <c r="AO38" s="19" t="s">
        <v>9193</v>
      </c>
      <c r="AP38" s="19" t="s">
        <v>11331</v>
      </c>
      <c r="AQ38" s="19" t="s">
        <v>9123</v>
      </c>
      <c r="AR38" s="19" t="s">
        <v>9118</v>
      </c>
      <c r="AS38" s="19" t="s">
        <v>9080</v>
      </c>
      <c r="AT38" s="19" t="s">
        <v>9073</v>
      </c>
      <c r="AU38" s="19" t="s">
        <v>9064</v>
      </c>
      <c r="AV38" s="19" t="s">
        <v>9060</v>
      </c>
      <c r="AW38" s="19" t="s">
        <v>9034</v>
      </c>
      <c r="AX38" s="19" t="s">
        <v>9033</v>
      </c>
      <c r="AY38" s="19" t="s">
        <v>9028</v>
      </c>
      <c r="AZ38" s="19" t="s">
        <v>9023</v>
      </c>
      <c r="BA38" s="20" t="s">
        <v>9019</v>
      </c>
      <c r="BB38" s="21"/>
      <c r="BC38" s="21"/>
      <c r="BD38" s="21"/>
      <c r="BE38" s="21"/>
      <c r="BF38" s="21"/>
      <c r="BG38" s="21"/>
      <c r="BH38" s="21"/>
      <c r="BI38" s="21"/>
      <c r="BJ38" s="21"/>
      <c r="BK38" s="21"/>
      <c r="BL38" s="21"/>
    </row>
    <row r="39" spans="1:64" ht="15.75" customHeight="1">
      <c r="A39" s="17">
        <v>13.5</v>
      </c>
      <c r="B39" s="11">
        <v>243</v>
      </c>
      <c r="C39" s="18" t="s">
        <v>8982</v>
      </c>
      <c r="D39" s="19" t="s">
        <v>24095</v>
      </c>
      <c r="E39" s="19" t="s">
        <v>24095</v>
      </c>
      <c r="F39" s="19" t="s">
        <v>24156</v>
      </c>
      <c r="G39" s="19" t="s">
        <v>24158</v>
      </c>
      <c r="H39" s="19" t="s">
        <v>24095</v>
      </c>
      <c r="I39" s="19" t="s">
        <v>24095</v>
      </c>
      <c r="J39" s="19" t="s">
        <v>24156</v>
      </c>
      <c r="K39" s="19" t="s">
        <v>24095</v>
      </c>
      <c r="L39" s="19" t="s">
        <v>24095</v>
      </c>
      <c r="M39" s="19" t="s">
        <v>24095</v>
      </c>
      <c r="N39" s="19" t="s">
        <v>24156</v>
      </c>
      <c r="O39" s="19" t="s">
        <v>24095</v>
      </c>
      <c r="P39" s="19" t="s">
        <v>24095</v>
      </c>
      <c r="Q39" s="19" t="s">
        <v>24156</v>
      </c>
      <c r="R39" s="19" t="s">
        <v>24156</v>
      </c>
      <c r="S39" s="19" t="s">
        <v>24095</v>
      </c>
      <c r="T39" s="19" t="s">
        <v>24095</v>
      </c>
      <c r="U39" s="19" t="s">
        <v>24095</v>
      </c>
      <c r="V39" s="19" t="s">
        <v>24095</v>
      </c>
      <c r="W39" s="19" t="s">
        <v>24095</v>
      </c>
      <c r="X39" s="19" t="s">
        <v>24158</v>
      </c>
      <c r="Y39" s="19" t="s">
        <v>24156</v>
      </c>
      <c r="Z39" s="19" t="s">
        <v>24156</v>
      </c>
      <c r="AA39" s="19" t="s">
        <v>24158</v>
      </c>
      <c r="AB39" s="19" t="s">
        <v>24156</v>
      </c>
      <c r="AC39" s="19" t="s">
        <v>24095</v>
      </c>
      <c r="AD39" s="19" t="s">
        <v>24156</v>
      </c>
      <c r="AE39" s="19" t="s">
        <v>24095</v>
      </c>
      <c r="AF39" s="19" t="s">
        <v>24156</v>
      </c>
      <c r="AG39" s="19" t="s">
        <v>24156</v>
      </c>
      <c r="AH39" s="19" t="s">
        <v>24156</v>
      </c>
      <c r="AI39" s="19" t="s">
        <v>24156</v>
      </c>
      <c r="AJ39" s="19" t="s">
        <v>24095</v>
      </c>
      <c r="AK39" s="19" t="s">
        <v>24095</v>
      </c>
      <c r="AL39" s="19" t="s">
        <v>24095</v>
      </c>
      <c r="AM39" s="19" t="s">
        <v>24156</v>
      </c>
      <c r="AN39" s="19" t="s">
        <v>24158</v>
      </c>
      <c r="AO39" s="19" t="s">
        <v>24158</v>
      </c>
      <c r="AP39" s="19" t="s">
        <v>24158</v>
      </c>
      <c r="AQ39" s="19" t="s">
        <v>24156</v>
      </c>
      <c r="AR39" s="19" t="s">
        <v>24156</v>
      </c>
      <c r="AS39" s="19" t="s">
        <v>24095</v>
      </c>
      <c r="AT39" s="19" t="s">
        <v>24095</v>
      </c>
      <c r="AU39" s="19" t="s">
        <v>24158</v>
      </c>
      <c r="AV39" s="19" t="s">
        <v>24156</v>
      </c>
      <c r="AW39" s="19" t="s">
        <v>24095</v>
      </c>
      <c r="AX39" s="19" t="s">
        <v>24095</v>
      </c>
      <c r="AY39" s="19" t="s">
        <v>24156</v>
      </c>
      <c r="AZ39" s="19" t="s">
        <v>24156</v>
      </c>
      <c r="BA39" s="20" t="s">
        <v>24156</v>
      </c>
      <c r="BB39" s="21"/>
      <c r="BC39" s="21"/>
      <c r="BD39" s="21"/>
      <c r="BE39" s="21"/>
      <c r="BF39" s="21"/>
      <c r="BG39" s="21"/>
      <c r="BH39" s="21"/>
      <c r="BI39" s="21"/>
      <c r="BJ39" s="21"/>
      <c r="BK39" s="21"/>
      <c r="BL39" s="21"/>
    </row>
    <row r="40" spans="1:64" ht="15.75" customHeight="1">
      <c r="A40" s="17" t="s">
        <v>15574</v>
      </c>
      <c r="B40" s="11"/>
      <c r="C40" s="18" t="s">
        <v>8693</v>
      </c>
      <c r="D40" s="19" t="s">
        <v>8656</v>
      </c>
      <c r="E40" s="19" t="s">
        <v>8652</v>
      </c>
      <c r="F40" s="19" t="s">
        <v>8650</v>
      </c>
      <c r="G40" s="28" t="s">
        <v>44</v>
      </c>
      <c r="H40" s="19" t="s">
        <v>8647</v>
      </c>
      <c r="I40" s="19" t="s">
        <v>8642</v>
      </c>
      <c r="J40" s="19" t="s">
        <v>8601</v>
      </c>
      <c r="K40" s="19" t="s">
        <v>8599</v>
      </c>
      <c r="L40" s="19" t="s">
        <v>8589</v>
      </c>
      <c r="M40" s="19" t="s">
        <v>8584</v>
      </c>
      <c r="N40" s="19" t="s">
        <v>8576</v>
      </c>
      <c r="O40" s="19" t="s">
        <v>8571</v>
      </c>
      <c r="P40" s="19" t="s">
        <v>8564</v>
      </c>
      <c r="Q40" s="19" t="s">
        <v>8539</v>
      </c>
      <c r="R40" s="28" t="s">
        <v>45</v>
      </c>
      <c r="S40" s="19" t="s">
        <v>8527</v>
      </c>
      <c r="T40" s="19" t="s">
        <v>8475</v>
      </c>
      <c r="U40" s="19" t="s">
        <v>8472</v>
      </c>
      <c r="V40" s="19" t="s">
        <v>8469</v>
      </c>
      <c r="W40" s="28" t="s">
        <v>41</v>
      </c>
      <c r="X40" s="19" t="s">
        <v>8459</v>
      </c>
      <c r="Y40" s="19" t="s">
        <v>8457</v>
      </c>
      <c r="Z40" s="19" t="s">
        <v>8428</v>
      </c>
      <c r="AA40" s="19" t="s">
        <v>8426</v>
      </c>
      <c r="AB40" s="19" t="s">
        <v>8417</v>
      </c>
      <c r="AC40" s="19" t="s">
        <v>8409</v>
      </c>
      <c r="AD40" s="19" t="s">
        <v>8405</v>
      </c>
      <c r="AE40" s="19" t="s">
        <v>8400</v>
      </c>
      <c r="AF40" s="19" t="s">
        <v>8392</v>
      </c>
      <c r="AG40" s="19" t="s">
        <v>8383</v>
      </c>
      <c r="AH40" s="19" t="s">
        <v>8379</v>
      </c>
      <c r="AI40" s="19" t="s">
        <v>8373</v>
      </c>
      <c r="AJ40" s="19" t="s">
        <v>8367</v>
      </c>
      <c r="AK40" s="19" t="s">
        <v>8358</v>
      </c>
      <c r="AL40" s="19" t="s">
        <v>8360</v>
      </c>
      <c r="AM40" s="19" t="s">
        <v>8357</v>
      </c>
      <c r="AN40" s="19" t="s">
        <v>8342</v>
      </c>
      <c r="AO40" s="28" t="s">
        <v>42</v>
      </c>
      <c r="AP40" s="19" t="s">
        <v>8338</v>
      </c>
      <c r="AQ40" s="28" t="s">
        <v>40</v>
      </c>
      <c r="AR40" s="19" t="s">
        <v>8328</v>
      </c>
      <c r="AS40" s="19" t="s">
        <v>8322</v>
      </c>
      <c r="AT40" s="19" t="s">
        <v>8313</v>
      </c>
      <c r="AU40" s="19" t="s">
        <v>8309</v>
      </c>
      <c r="AV40" s="19" t="s">
        <v>8304</v>
      </c>
      <c r="AW40" s="19" t="s">
        <v>8268</v>
      </c>
      <c r="AX40" s="19" t="s">
        <v>8264</v>
      </c>
      <c r="AY40" s="19" t="s">
        <v>8258</v>
      </c>
      <c r="AZ40" s="28" t="s">
        <v>38</v>
      </c>
      <c r="BA40" s="20" t="s">
        <v>8246</v>
      </c>
      <c r="BB40" s="21"/>
      <c r="BC40" s="21"/>
      <c r="BD40" s="21"/>
      <c r="BE40" s="21"/>
      <c r="BF40" s="21"/>
      <c r="BG40" s="21"/>
      <c r="BH40" s="21"/>
      <c r="BI40" s="21"/>
      <c r="BJ40" s="21"/>
      <c r="BK40" s="21"/>
      <c r="BL40" s="21"/>
    </row>
    <row r="41" spans="1:64" ht="15.75" customHeight="1">
      <c r="A41" s="17"/>
      <c r="B41" s="11"/>
      <c r="C41" s="18"/>
      <c r="D41" s="19" t="s">
        <v>8229</v>
      </c>
      <c r="E41" s="19" t="s">
        <v>8224</v>
      </c>
      <c r="F41" s="19" t="s">
        <v>8190</v>
      </c>
      <c r="G41" s="19" t="s">
        <v>8191</v>
      </c>
      <c r="H41" s="19" t="s">
        <v>8186</v>
      </c>
      <c r="I41" s="19" t="s">
        <v>8188</v>
      </c>
      <c r="J41" s="19" t="s">
        <v>8184</v>
      </c>
      <c r="K41" s="19" t="s">
        <v>8185</v>
      </c>
      <c r="L41" s="19" t="s">
        <v>8181</v>
      </c>
      <c r="M41" s="19" t="s">
        <v>8178</v>
      </c>
      <c r="N41" s="19" t="s">
        <v>8173</v>
      </c>
      <c r="O41" s="19" t="s">
        <v>8174</v>
      </c>
      <c r="P41" s="19" t="s">
        <v>8168</v>
      </c>
      <c r="Q41" s="19" t="s">
        <v>8136</v>
      </c>
      <c r="R41" s="19" t="s">
        <v>8138</v>
      </c>
      <c r="S41" s="19" t="s">
        <v>9981</v>
      </c>
      <c r="T41" s="19" t="s">
        <v>8130</v>
      </c>
      <c r="U41" s="19" t="s">
        <v>8131</v>
      </c>
      <c r="V41" s="19" t="s">
        <v>8133</v>
      </c>
      <c r="W41" s="19" t="s">
        <v>8134</v>
      </c>
      <c r="X41" s="19" t="s">
        <v>8126</v>
      </c>
      <c r="Y41" s="19" t="s">
        <v>8108</v>
      </c>
      <c r="Z41" s="19" t="s">
        <v>8111</v>
      </c>
      <c r="AA41" s="19" t="s">
        <v>8077</v>
      </c>
      <c r="AB41" s="19" t="s">
        <v>8072</v>
      </c>
      <c r="AC41" s="19" t="s">
        <v>8068</v>
      </c>
      <c r="AD41" s="19" t="s">
        <v>8052</v>
      </c>
      <c r="AE41" s="19" t="s">
        <v>8043</v>
      </c>
      <c r="AF41" s="19" t="s">
        <v>8041</v>
      </c>
      <c r="AG41" s="19" t="s">
        <v>8032</v>
      </c>
      <c r="AH41" s="19" t="s">
        <v>8029</v>
      </c>
      <c r="AI41" s="19" t="s">
        <v>8009</v>
      </c>
      <c r="AJ41" s="19" t="s">
        <v>8000</v>
      </c>
      <c r="AK41" s="19" t="s">
        <v>7990</v>
      </c>
      <c r="AL41" s="19" t="s">
        <v>7985</v>
      </c>
      <c r="AM41" s="19" t="s">
        <v>7987</v>
      </c>
      <c r="AN41" s="19" t="s">
        <v>7980</v>
      </c>
      <c r="AO41" s="19" t="s">
        <v>7976</v>
      </c>
      <c r="AP41" s="19" t="s">
        <v>7967</v>
      </c>
      <c r="AQ41" s="19" t="s">
        <v>7971</v>
      </c>
      <c r="AR41" s="19" t="s">
        <v>7961</v>
      </c>
      <c r="AS41" s="19" t="s">
        <v>7956</v>
      </c>
      <c r="AT41" s="19" t="s">
        <v>7951</v>
      </c>
      <c r="AU41" s="19" t="s">
        <v>7954</v>
      </c>
      <c r="AV41" s="19" t="s">
        <v>7949</v>
      </c>
      <c r="AW41" s="19" t="s">
        <v>7950</v>
      </c>
      <c r="AX41" s="19" t="s">
        <v>7945</v>
      </c>
      <c r="AY41" s="19" t="s">
        <v>7936</v>
      </c>
      <c r="AZ41" s="19" t="s">
        <v>7938</v>
      </c>
      <c r="BA41" s="20" t="s">
        <v>7939</v>
      </c>
      <c r="BB41" s="21"/>
      <c r="BC41" s="21"/>
      <c r="BD41" s="21"/>
      <c r="BE41" s="21"/>
      <c r="BF41" s="21"/>
      <c r="BG41" s="21"/>
      <c r="BH41" s="21"/>
      <c r="BI41" s="21"/>
      <c r="BJ41" s="21"/>
      <c r="BK41" s="21"/>
      <c r="BL41" s="21"/>
    </row>
    <row r="42" spans="1:64" ht="15.75" customHeight="1">
      <c r="A42" s="17">
        <v>13.5</v>
      </c>
      <c r="B42" s="11">
        <v>244</v>
      </c>
      <c r="C42" s="18" t="s">
        <v>7935</v>
      </c>
      <c r="D42" s="19">
        <v>100</v>
      </c>
      <c r="E42" s="19">
        <v>100</v>
      </c>
      <c r="F42" s="19">
        <v>50</v>
      </c>
      <c r="G42" s="19">
        <v>100</v>
      </c>
      <c r="H42" s="19">
        <v>100</v>
      </c>
      <c r="I42" s="19">
        <v>75</v>
      </c>
      <c r="J42" s="19">
        <v>100</v>
      </c>
      <c r="K42" s="19">
        <v>50</v>
      </c>
      <c r="L42" s="19">
        <v>50</v>
      </c>
      <c r="M42" s="19">
        <v>50</v>
      </c>
      <c r="N42" s="19">
        <v>50</v>
      </c>
      <c r="O42" s="19">
        <v>100</v>
      </c>
      <c r="P42" s="19">
        <v>75</v>
      </c>
      <c r="Q42" s="19">
        <v>75</v>
      </c>
      <c r="R42" s="19">
        <v>100</v>
      </c>
      <c r="S42" s="19">
        <v>75</v>
      </c>
      <c r="T42" s="19">
        <v>75</v>
      </c>
      <c r="U42" s="19">
        <v>50</v>
      </c>
      <c r="V42" s="19">
        <v>50</v>
      </c>
      <c r="W42" s="19">
        <v>50</v>
      </c>
      <c r="X42" s="19">
        <v>50</v>
      </c>
      <c r="Y42" s="19">
        <v>100</v>
      </c>
      <c r="Z42" s="19">
        <v>100</v>
      </c>
      <c r="AA42" s="19">
        <v>100</v>
      </c>
      <c r="AB42" s="19">
        <v>100</v>
      </c>
      <c r="AC42" s="19">
        <v>100</v>
      </c>
      <c r="AD42" s="19">
        <v>100</v>
      </c>
      <c r="AE42" s="19">
        <v>50</v>
      </c>
      <c r="AF42" s="19">
        <v>75</v>
      </c>
      <c r="AG42" s="19">
        <v>50</v>
      </c>
      <c r="AH42" s="19">
        <v>50</v>
      </c>
      <c r="AI42" s="19">
        <v>100</v>
      </c>
      <c r="AJ42" s="19">
        <v>50</v>
      </c>
      <c r="AK42" s="19">
        <v>100</v>
      </c>
      <c r="AL42" s="19">
        <v>50</v>
      </c>
      <c r="AM42" s="19">
        <v>100</v>
      </c>
      <c r="AN42" s="19">
        <v>50</v>
      </c>
      <c r="AO42" s="19">
        <v>100</v>
      </c>
      <c r="AP42" s="19">
        <v>75</v>
      </c>
      <c r="AQ42" s="19">
        <v>50</v>
      </c>
      <c r="AR42" s="19">
        <v>50</v>
      </c>
      <c r="AS42" s="19">
        <v>75</v>
      </c>
      <c r="AT42" s="19">
        <v>100</v>
      </c>
      <c r="AU42" s="19">
        <v>25</v>
      </c>
      <c r="AV42" s="19">
        <v>100</v>
      </c>
      <c r="AW42" s="19">
        <v>50</v>
      </c>
      <c r="AX42" s="19">
        <v>75</v>
      </c>
      <c r="AY42" s="19">
        <v>50</v>
      </c>
      <c r="AZ42" s="19">
        <v>50</v>
      </c>
      <c r="BA42" s="20">
        <v>100</v>
      </c>
      <c r="BB42" s="21"/>
      <c r="BC42" s="21"/>
      <c r="BD42" s="21"/>
      <c r="BE42" s="21"/>
      <c r="BF42" s="21"/>
      <c r="BG42" s="21"/>
      <c r="BH42" s="21"/>
      <c r="BI42" s="21"/>
      <c r="BJ42" s="21"/>
      <c r="BK42" s="21"/>
      <c r="BL42" s="21"/>
    </row>
    <row r="43" spans="1:64" ht="15.75" customHeight="1">
      <c r="A43" s="17" t="s">
        <v>15574</v>
      </c>
      <c r="B43" s="11"/>
      <c r="C43" s="18" t="s">
        <v>7874</v>
      </c>
      <c r="D43" s="19" t="s">
        <v>7867</v>
      </c>
      <c r="E43" s="19" t="s">
        <v>7864</v>
      </c>
      <c r="F43" s="19" t="s">
        <v>7861</v>
      </c>
      <c r="G43" s="19" t="s">
        <v>7863</v>
      </c>
      <c r="H43" s="19" t="s">
        <v>7860</v>
      </c>
      <c r="I43" s="19" t="s">
        <v>7816</v>
      </c>
      <c r="J43" s="19" t="s">
        <v>7813</v>
      </c>
      <c r="K43" s="19" t="s">
        <v>7811</v>
      </c>
      <c r="L43" s="19" t="s">
        <v>7806</v>
      </c>
      <c r="M43" s="19" t="s">
        <v>7809</v>
      </c>
      <c r="N43" s="19" t="s">
        <v>7798</v>
      </c>
      <c r="O43" s="19" t="s">
        <v>7797</v>
      </c>
      <c r="P43" s="19" t="s">
        <v>7787</v>
      </c>
      <c r="Q43" s="19" t="s">
        <v>7780</v>
      </c>
      <c r="R43" s="19" t="s">
        <v>7773</v>
      </c>
      <c r="S43" s="28" t="s">
        <v>39</v>
      </c>
      <c r="T43" s="19" t="s">
        <v>7743</v>
      </c>
      <c r="U43" s="19" t="s">
        <v>7734</v>
      </c>
      <c r="V43" s="19" t="s">
        <v>7728</v>
      </c>
      <c r="W43" s="19" t="s">
        <v>7725</v>
      </c>
      <c r="X43" s="19" t="s">
        <v>7713</v>
      </c>
      <c r="Y43" s="28" t="s">
        <v>36</v>
      </c>
      <c r="Z43" s="19" t="s">
        <v>7662</v>
      </c>
      <c r="AA43" s="19" t="s">
        <v>7649</v>
      </c>
      <c r="AB43" s="19" t="s">
        <v>7645</v>
      </c>
      <c r="AC43" s="19" t="s">
        <v>7642</v>
      </c>
      <c r="AD43" s="19" t="s">
        <v>7636</v>
      </c>
      <c r="AE43" s="19" t="s">
        <v>7630</v>
      </c>
      <c r="AF43" s="19" t="s">
        <v>7625</v>
      </c>
      <c r="AG43" s="28" t="s">
        <v>37</v>
      </c>
      <c r="AH43" s="19" t="s">
        <v>7618</v>
      </c>
      <c r="AI43" s="19" t="s">
        <v>7603</v>
      </c>
      <c r="AJ43" s="28" t="s">
        <v>34</v>
      </c>
      <c r="AK43" s="19" t="s">
        <v>7594</v>
      </c>
      <c r="AL43" s="28" t="s">
        <v>35</v>
      </c>
      <c r="AM43" s="19" t="s">
        <v>7588</v>
      </c>
      <c r="AN43" s="28" t="s">
        <v>7583</v>
      </c>
      <c r="AO43" s="28" t="s">
        <v>33</v>
      </c>
      <c r="AP43" s="28" t="s">
        <v>32</v>
      </c>
      <c r="AQ43" s="19" t="s">
        <v>7493</v>
      </c>
      <c r="AR43" s="19" t="s">
        <v>7490</v>
      </c>
      <c r="AS43" s="28" t="s">
        <v>30</v>
      </c>
      <c r="AT43" s="19" t="s">
        <v>7474</v>
      </c>
      <c r="AU43" s="19" t="s">
        <v>7460</v>
      </c>
      <c r="AV43" s="28" t="s">
        <v>31</v>
      </c>
      <c r="AW43" s="19" t="s">
        <v>7448</v>
      </c>
      <c r="AX43" s="19" t="s">
        <v>7443</v>
      </c>
      <c r="AY43" s="28" t="s">
        <v>28</v>
      </c>
      <c r="AZ43" s="19" t="s">
        <v>7424</v>
      </c>
      <c r="BA43" s="20" t="s">
        <v>7422</v>
      </c>
      <c r="BB43" s="21"/>
      <c r="BC43" s="21"/>
      <c r="BD43" s="21"/>
      <c r="BE43" s="21"/>
      <c r="BF43" s="21"/>
      <c r="BG43" s="21"/>
      <c r="BH43" s="21"/>
      <c r="BI43" s="21"/>
      <c r="BJ43" s="21"/>
      <c r="BK43" s="21"/>
      <c r="BL43" s="21"/>
    </row>
    <row r="44" spans="1:64" ht="15.75" customHeight="1">
      <c r="A44" s="17"/>
      <c r="B44" s="11"/>
      <c r="C44" s="18"/>
      <c r="D44" s="19" t="s">
        <v>7417</v>
      </c>
      <c r="E44" s="19" t="s">
        <v>7412</v>
      </c>
      <c r="F44" s="19" t="s">
        <v>7402</v>
      </c>
      <c r="G44" s="19" t="s">
        <v>7398</v>
      </c>
      <c r="H44" s="19" t="s">
        <v>7396</v>
      </c>
      <c r="I44" s="19" t="s">
        <v>7388</v>
      </c>
      <c r="J44" s="19" t="s">
        <v>7386</v>
      </c>
      <c r="K44" s="19" t="s">
        <v>7380</v>
      </c>
      <c r="L44" s="19" t="s">
        <v>7382</v>
      </c>
      <c r="M44" s="19" t="s">
        <v>7377</v>
      </c>
      <c r="N44" s="19" t="s">
        <v>21472</v>
      </c>
      <c r="O44" s="19" t="s">
        <v>7323</v>
      </c>
      <c r="P44" s="19" t="s">
        <v>7321</v>
      </c>
      <c r="Q44" s="19" t="s">
        <v>7318</v>
      </c>
      <c r="R44" s="19" t="s">
        <v>7261</v>
      </c>
      <c r="S44" s="19" t="s">
        <v>7256</v>
      </c>
      <c r="T44" s="19" t="s">
        <v>7245</v>
      </c>
      <c r="U44" s="19" t="s">
        <v>7239</v>
      </c>
      <c r="V44" s="19" t="s">
        <v>7225</v>
      </c>
      <c r="W44" s="19" t="s">
        <v>7219</v>
      </c>
      <c r="X44" s="19" t="s">
        <v>7222</v>
      </c>
      <c r="Y44" s="19" t="s">
        <v>7130</v>
      </c>
      <c r="Z44" s="19" t="s">
        <v>7122</v>
      </c>
      <c r="AA44" s="19" t="s">
        <v>7125</v>
      </c>
      <c r="AB44" s="19" t="s">
        <v>7118</v>
      </c>
      <c r="AC44" s="19" t="s">
        <v>7112</v>
      </c>
      <c r="AD44" s="19" t="s">
        <v>7107</v>
      </c>
      <c r="AE44" s="19" t="s">
        <v>7104</v>
      </c>
      <c r="AF44" s="19" t="s">
        <v>7094</v>
      </c>
      <c r="AG44" s="19" t="s">
        <v>7049</v>
      </c>
      <c r="AH44" s="19" t="s">
        <v>14603</v>
      </c>
      <c r="AI44" s="19" t="s">
        <v>6940</v>
      </c>
      <c r="AJ44" s="19" t="s">
        <v>6935</v>
      </c>
      <c r="AK44" s="19" t="s">
        <v>6926</v>
      </c>
      <c r="AL44" s="19" t="s">
        <v>6900</v>
      </c>
      <c r="AM44" s="19" t="s">
        <v>6895</v>
      </c>
      <c r="AN44" s="19" t="s">
        <v>6888</v>
      </c>
      <c r="AO44" s="19" t="s">
        <v>6887</v>
      </c>
      <c r="AP44" s="19" t="s">
        <v>6880</v>
      </c>
      <c r="AQ44" s="19" t="s">
        <v>6876</v>
      </c>
      <c r="AR44" s="19" t="s">
        <v>6879</v>
      </c>
      <c r="AS44" s="19" t="s">
        <v>6875</v>
      </c>
      <c r="AT44" s="19" t="s">
        <v>6869</v>
      </c>
      <c r="AU44" s="19" t="s">
        <v>6863</v>
      </c>
      <c r="AV44" s="19" t="s">
        <v>6862</v>
      </c>
      <c r="AW44" s="19" t="s">
        <v>6857</v>
      </c>
      <c r="AX44" s="19" t="s">
        <v>6854</v>
      </c>
      <c r="AY44" s="19" t="s">
        <v>6844</v>
      </c>
      <c r="AZ44" s="19" t="s">
        <v>6793</v>
      </c>
      <c r="BA44" s="20" t="s">
        <v>6790</v>
      </c>
      <c r="BB44" s="21"/>
      <c r="BC44" s="21"/>
      <c r="BD44" s="21"/>
      <c r="BE44" s="21"/>
      <c r="BF44" s="21"/>
      <c r="BG44" s="21"/>
      <c r="BH44" s="21"/>
      <c r="BI44" s="21"/>
      <c r="BJ44" s="21"/>
      <c r="BK44" s="21"/>
      <c r="BL44" s="21"/>
    </row>
    <row r="45" spans="1:64" ht="15.75" customHeight="1">
      <c r="A45" s="17">
        <v>13.5</v>
      </c>
      <c r="B45" s="11">
        <v>245</v>
      </c>
      <c r="C45" s="18" t="s">
        <v>6783</v>
      </c>
      <c r="D45" s="19">
        <v>25</v>
      </c>
      <c r="E45" s="19">
        <v>25</v>
      </c>
      <c r="F45" s="19">
        <v>25</v>
      </c>
      <c r="G45" s="19">
        <v>25</v>
      </c>
      <c r="H45" s="19">
        <v>25</v>
      </c>
      <c r="I45" s="19">
        <v>25</v>
      </c>
      <c r="J45" s="19">
        <v>25</v>
      </c>
      <c r="K45" s="19">
        <v>25</v>
      </c>
      <c r="L45" s="19">
        <v>25</v>
      </c>
      <c r="M45" s="19">
        <v>25</v>
      </c>
      <c r="N45" s="19">
        <v>25</v>
      </c>
      <c r="O45" s="19">
        <v>25</v>
      </c>
      <c r="P45" s="19">
        <v>25</v>
      </c>
      <c r="Q45" s="19">
        <v>25</v>
      </c>
      <c r="R45" s="19">
        <v>25</v>
      </c>
      <c r="S45" s="19">
        <v>25</v>
      </c>
      <c r="T45" s="19">
        <v>25</v>
      </c>
      <c r="U45" s="19">
        <v>25</v>
      </c>
      <c r="V45" s="19">
        <v>25</v>
      </c>
      <c r="W45" s="19">
        <v>25</v>
      </c>
      <c r="X45" s="19">
        <v>25</v>
      </c>
      <c r="Y45" s="19">
        <v>25</v>
      </c>
      <c r="Z45" s="19">
        <v>25</v>
      </c>
      <c r="AA45" s="19">
        <v>25</v>
      </c>
      <c r="AB45" s="19">
        <v>25</v>
      </c>
      <c r="AC45" s="19">
        <v>25</v>
      </c>
      <c r="AD45" s="19">
        <v>25</v>
      </c>
      <c r="AE45" s="19">
        <v>25</v>
      </c>
      <c r="AF45" s="19">
        <v>25</v>
      </c>
      <c r="AG45" s="19">
        <v>25</v>
      </c>
      <c r="AH45" s="19">
        <v>25</v>
      </c>
      <c r="AI45" s="19">
        <v>25</v>
      </c>
      <c r="AJ45" s="19">
        <v>25</v>
      </c>
      <c r="AK45" s="19">
        <v>25</v>
      </c>
      <c r="AL45" s="19">
        <v>25</v>
      </c>
      <c r="AM45" s="19">
        <v>25</v>
      </c>
      <c r="AN45" s="19">
        <v>25</v>
      </c>
      <c r="AO45" s="19">
        <v>25</v>
      </c>
      <c r="AP45" s="19">
        <v>25</v>
      </c>
      <c r="AQ45" s="19">
        <v>25</v>
      </c>
      <c r="AR45" s="19">
        <v>25</v>
      </c>
      <c r="AS45" s="19">
        <v>25</v>
      </c>
      <c r="AT45" s="19">
        <v>25</v>
      </c>
      <c r="AU45" s="19">
        <v>25</v>
      </c>
      <c r="AV45" s="19">
        <v>25</v>
      </c>
      <c r="AW45" s="19">
        <v>25</v>
      </c>
      <c r="AX45" s="19">
        <v>25</v>
      </c>
      <c r="AY45" s="19">
        <v>25</v>
      </c>
      <c r="AZ45" s="19">
        <v>25</v>
      </c>
      <c r="BA45" s="20">
        <v>25</v>
      </c>
      <c r="BB45" s="21"/>
      <c r="BC45" s="21"/>
      <c r="BD45" s="21"/>
      <c r="BE45" s="21"/>
      <c r="BF45" s="21"/>
      <c r="BG45" s="21"/>
      <c r="BH45" s="21"/>
      <c r="BI45" s="21"/>
      <c r="BJ45" s="21"/>
      <c r="BK45" s="21"/>
      <c r="BL45" s="21"/>
    </row>
    <row r="46" spans="1:64" ht="15.75" customHeight="1">
      <c r="A46" s="17" t="s">
        <v>15574</v>
      </c>
      <c r="B46" s="11"/>
      <c r="C46" s="18" t="s">
        <v>6730</v>
      </c>
      <c r="D46" s="19" t="s">
        <v>6721</v>
      </c>
      <c r="E46" s="28" t="s">
        <v>29</v>
      </c>
      <c r="F46" s="19" t="s">
        <v>6718</v>
      </c>
      <c r="G46" s="19" t="s">
        <v>6720</v>
      </c>
      <c r="H46" s="19" t="s">
        <v>6652</v>
      </c>
      <c r="I46" s="19" t="s">
        <v>6650</v>
      </c>
      <c r="J46" s="28" t="s">
        <v>25</v>
      </c>
      <c r="K46" s="19" t="s">
        <v>6640</v>
      </c>
      <c r="L46" s="19" t="s">
        <v>6631</v>
      </c>
      <c r="M46" s="19" t="s">
        <v>6632</v>
      </c>
      <c r="N46" s="19" t="s">
        <v>6626</v>
      </c>
      <c r="O46" s="19" t="s">
        <v>6622</v>
      </c>
      <c r="P46" s="19" t="s">
        <v>6620</v>
      </c>
      <c r="Q46" s="19" t="s">
        <v>6619</v>
      </c>
      <c r="R46" s="19" t="s">
        <v>6603</v>
      </c>
      <c r="S46" s="19" t="s">
        <v>6605</v>
      </c>
      <c r="T46" s="28" t="s">
        <v>26</v>
      </c>
      <c r="U46" s="19" t="s">
        <v>6592</v>
      </c>
      <c r="V46" s="19" t="s">
        <v>6584</v>
      </c>
      <c r="W46" s="19" t="s">
        <v>6587</v>
      </c>
      <c r="X46" s="19" t="s">
        <v>6588</v>
      </c>
      <c r="Y46" s="19" t="s">
        <v>6485</v>
      </c>
      <c r="Z46" s="19" t="s">
        <v>6478</v>
      </c>
      <c r="AA46" s="19" t="s">
        <v>6479</v>
      </c>
      <c r="AB46" s="19" t="s">
        <v>6472</v>
      </c>
      <c r="AC46" s="19" t="s">
        <v>6473</v>
      </c>
      <c r="AD46" s="19" t="s">
        <v>6474</v>
      </c>
      <c r="AE46" s="19" t="s">
        <v>6467</v>
      </c>
      <c r="AF46" s="19" t="s">
        <v>6469</v>
      </c>
      <c r="AG46" s="28" t="s">
        <v>27</v>
      </c>
      <c r="AH46" s="19" t="s">
        <v>6461</v>
      </c>
      <c r="AI46" s="28" t="s">
        <v>21</v>
      </c>
      <c r="AJ46" s="19" t="s">
        <v>6456</v>
      </c>
      <c r="AK46" s="19" t="s">
        <v>6452</v>
      </c>
      <c r="AL46" s="19" t="s">
        <v>6453</v>
      </c>
      <c r="AM46" s="19" t="s">
        <v>6450</v>
      </c>
      <c r="AN46" s="28" t="s">
        <v>22</v>
      </c>
      <c r="AO46" s="19" t="s">
        <v>6446</v>
      </c>
      <c r="AP46" s="19" t="s">
        <v>6449</v>
      </c>
      <c r="AQ46" s="19" t="s">
        <v>6441</v>
      </c>
      <c r="AR46" s="19" t="s">
        <v>6442</v>
      </c>
      <c r="AS46" s="19" t="s">
        <v>6444</v>
      </c>
      <c r="AT46" s="19" t="s">
        <v>6445</v>
      </c>
      <c r="AU46" s="19" t="s">
        <v>6438</v>
      </c>
      <c r="AV46" s="28" t="s">
        <v>23</v>
      </c>
      <c r="AW46" s="19" t="s">
        <v>6437</v>
      </c>
      <c r="AX46" s="19" t="s">
        <v>6432</v>
      </c>
      <c r="AY46" s="19" t="s">
        <v>6434</v>
      </c>
      <c r="AZ46" s="19" t="s">
        <v>6435</v>
      </c>
      <c r="BA46" s="20" t="s">
        <v>6428</v>
      </c>
      <c r="BB46" s="21"/>
      <c r="BC46" s="21"/>
      <c r="BD46" s="21"/>
      <c r="BE46" s="21"/>
      <c r="BF46" s="21"/>
      <c r="BG46" s="21"/>
      <c r="BH46" s="21"/>
      <c r="BI46" s="21"/>
      <c r="BJ46" s="21"/>
      <c r="BK46" s="21"/>
      <c r="BL46" s="21"/>
    </row>
    <row r="47" spans="1:64" ht="15.75" customHeight="1">
      <c r="A47" s="17"/>
      <c r="B47" s="11"/>
      <c r="C47" s="18"/>
      <c r="D47" s="19" t="s">
        <v>6431</v>
      </c>
      <c r="E47" s="19" t="s">
        <v>6425</v>
      </c>
      <c r="F47" s="19" t="s">
        <v>7402</v>
      </c>
      <c r="G47" s="19" t="s">
        <v>6421</v>
      </c>
      <c r="H47" s="19" t="s">
        <v>6417</v>
      </c>
      <c r="I47" s="19" t="s">
        <v>6418</v>
      </c>
      <c r="J47" s="19" t="s">
        <v>6419</v>
      </c>
      <c r="K47" s="19" t="s">
        <v>6415</v>
      </c>
      <c r="L47" s="19" t="s">
        <v>6336</v>
      </c>
      <c r="M47" s="19" t="s">
        <v>6332</v>
      </c>
      <c r="N47" s="19" t="s">
        <v>6327</v>
      </c>
      <c r="O47" s="19" t="s">
        <v>6325</v>
      </c>
      <c r="P47" s="19" t="s">
        <v>6319</v>
      </c>
      <c r="Q47" s="19" t="s">
        <v>6316</v>
      </c>
      <c r="R47" s="19" t="s">
        <v>6314</v>
      </c>
      <c r="S47" s="19" t="s">
        <v>6310</v>
      </c>
      <c r="T47" s="19" t="s">
        <v>6287</v>
      </c>
      <c r="U47" s="19" t="s">
        <v>6281</v>
      </c>
      <c r="V47" s="19" t="s">
        <v>6278</v>
      </c>
      <c r="W47" s="19" t="s">
        <v>6270</v>
      </c>
      <c r="X47" s="19" t="s">
        <v>6271</v>
      </c>
      <c r="Y47" s="19" t="s">
        <v>6273</v>
      </c>
      <c r="Z47" s="19" t="s">
        <v>6266</v>
      </c>
      <c r="AA47" s="19" t="s">
        <v>6222</v>
      </c>
      <c r="AB47" s="19" t="s">
        <v>7118</v>
      </c>
      <c r="AC47" s="19" t="s">
        <v>6219</v>
      </c>
      <c r="AD47" s="19" t="s">
        <v>6217</v>
      </c>
      <c r="AE47" s="19" t="s">
        <v>6213</v>
      </c>
      <c r="AF47" s="19" t="s">
        <v>6215</v>
      </c>
      <c r="AG47" s="19" t="s">
        <v>6209</v>
      </c>
      <c r="AH47" s="19" t="s">
        <v>6211</v>
      </c>
      <c r="AI47" s="19" t="s">
        <v>6212</v>
      </c>
      <c r="AJ47" s="19" t="s">
        <v>6204</v>
      </c>
      <c r="AK47" s="19" t="s">
        <v>6200</v>
      </c>
      <c r="AL47" s="19" t="s">
        <v>6201</v>
      </c>
      <c r="AM47" s="19" t="s">
        <v>6202</v>
      </c>
      <c r="AN47" s="19" t="s">
        <v>6197</v>
      </c>
      <c r="AO47" s="19" t="s">
        <v>6194</v>
      </c>
      <c r="AP47" s="19" t="s">
        <v>6191</v>
      </c>
      <c r="AQ47" s="19" t="s">
        <v>6186</v>
      </c>
      <c r="AR47" s="19" t="s">
        <v>6187</v>
      </c>
      <c r="AS47" s="19" t="s">
        <v>6190</v>
      </c>
      <c r="AT47" s="19" t="s">
        <v>6183</v>
      </c>
      <c r="AU47" s="19" t="s">
        <v>6179</v>
      </c>
      <c r="AV47" s="19" t="s">
        <v>6176</v>
      </c>
      <c r="AW47" s="19" t="s">
        <v>6178</v>
      </c>
      <c r="AX47" s="19" t="s">
        <v>6172</v>
      </c>
      <c r="AY47" s="19" t="s">
        <v>6174</v>
      </c>
      <c r="AZ47" s="19" t="s">
        <v>6170</v>
      </c>
      <c r="BA47" s="20" t="s">
        <v>6166</v>
      </c>
      <c r="BB47" s="21"/>
      <c r="BC47" s="21"/>
      <c r="BD47" s="21"/>
      <c r="BE47" s="21"/>
      <c r="BF47" s="21"/>
      <c r="BG47" s="21"/>
      <c r="BH47" s="21"/>
      <c r="BI47" s="21"/>
      <c r="BJ47" s="21"/>
      <c r="BK47" s="21"/>
      <c r="BL47" s="21"/>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1000"/>
  <sheetViews>
    <sheetView zoomScale="125" zoomScaleNormal="125" zoomScalePageLayoutView="125" workbookViewId="0">
      <pane xSplit="3" ySplit="2" topLeftCell="E13" activePane="bottomRight" state="frozen"/>
      <selection pane="topRight" activeCell="D1" sqref="D1"/>
      <selection pane="bottomLeft" activeCell="A3" sqref="A3"/>
      <selection pane="bottomRight" activeCell="I16" sqref="I16"/>
    </sheetView>
  </sheetViews>
  <sheetFormatPr baseColWidth="10" defaultColWidth="14.5" defaultRowHeight="15.75" customHeight="1"/>
  <cols>
    <col min="3" max="3" width="47.5" customWidth="1"/>
    <col min="54" max="64" width="0" hidden="1"/>
  </cols>
  <sheetData>
    <row r="1" spans="1:64" ht="12">
      <c r="A1" s="33"/>
      <c r="B1" s="34"/>
      <c r="C1" s="35"/>
      <c r="D1" s="43" t="s">
        <v>24104</v>
      </c>
      <c r="E1" s="43" t="s">
        <v>24105</v>
      </c>
      <c r="F1" s="43" t="s">
        <v>24106</v>
      </c>
      <c r="G1" s="43" t="s">
        <v>24107</v>
      </c>
      <c r="H1" s="43" t="s">
        <v>24108</v>
      </c>
      <c r="I1" s="43" t="s">
        <v>24109</v>
      </c>
      <c r="J1" s="43" t="s">
        <v>24110</v>
      </c>
      <c r="K1" s="43" t="s">
        <v>24111</v>
      </c>
      <c r="L1" s="43" t="s">
        <v>24112</v>
      </c>
      <c r="M1" s="43" t="s">
        <v>24113</v>
      </c>
      <c r="N1" s="43" t="s">
        <v>24114</v>
      </c>
      <c r="O1" s="43" t="s">
        <v>24115</v>
      </c>
      <c r="P1" s="43" t="s">
        <v>24116</v>
      </c>
      <c r="Q1" s="43" t="s">
        <v>24117</v>
      </c>
      <c r="R1" s="43" t="s">
        <v>24118</v>
      </c>
      <c r="S1" s="43" t="s">
        <v>24119</v>
      </c>
      <c r="T1" s="43" t="s">
        <v>24120</v>
      </c>
      <c r="U1" s="43" t="s">
        <v>24121</v>
      </c>
      <c r="V1" s="43" t="s">
        <v>24122</v>
      </c>
      <c r="W1" s="43" t="s">
        <v>24123</v>
      </c>
      <c r="X1" s="43" t="s">
        <v>24124</v>
      </c>
      <c r="Y1" s="43" t="s">
        <v>24125</v>
      </c>
      <c r="Z1" s="43" t="s">
        <v>24126</v>
      </c>
      <c r="AA1" s="43" t="s">
        <v>24127</v>
      </c>
      <c r="AB1" s="43" t="s">
        <v>24128</v>
      </c>
      <c r="AC1" s="43" t="s">
        <v>24129</v>
      </c>
      <c r="AD1" s="43" t="s">
        <v>24130</v>
      </c>
      <c r="AE1" s="43" t="s">
        <v>24131</v>
      </c>
      <c r="AF1" s="43" t="s">
        <v>24132</v>
      </c>
      <c r="AG1" s="43" t="s">
        <v>24133</v>
      </c>
      <c r="AH1" s="43" t="s">
        <v>24134</v>
      </c>
      <c r="AI1" s="43" t="s">
        <v>24135</v>
      </c>
      <c r="AJ1" s="43" t="s">
        <v>24136</v>
      </c>
      <c r="AK1" s="43" t="s">
        <v>24137</v>
      </c>
      <c r="AL1" s="43" t="s">
        <v>24138</v>
      </c>
      <c r="AM1" s="43" t="s">
        <v>24139</v>
      </c>
      <c r="AN1" s="43" t="s">
        <v>24140</v>
      </c>
      <c r="AO1" s="43" t="s">
        <v>24141</v>
      </c>
      <c r="AP1" s="43" t="s">
        <v>24142</v>
      </c>
      <c r="AQ1" s="43" t="s">
        <v>24143</v>
      </c>
      <c r="AR1" s="43" t="s">
        <v>24144</v>
      </c>
      <c r="AS1" s="43" t="s">
        <v>24145</v>
      </c>
      <c r="AT1" s="43" t="s">
        <v>24146</v>
      </c>
      <c r="AU1" s="43" t="s">
        <v>24147</v>
      </c>
      <c r="AV1" s="43" t="s">
        <v>24148</v>
      </c>
      <c r="AW1" s="43" t="s">
        <v>24149</v>
      </c>
      <c r="AX1" s="43" t="s">
        <v>24150</v>
      </c>
      <c r="AY1" s="43" t="s">
        <v>24151</v>
      </c>
      <c r="AZ1" s="43" t="s">
        <v>24152</v>
      </c>
      <c r="BA1" s="43" t="s">
        <v>24153</v>
      </c>
      <c r="BB1" s="8"/>
      <c r="BC1" s="8"/>
      <c r="BD1" s="8"/>
      <c r="BE1" s="8"/>
      <c r="BF1" s="8"/>
      <c r="BG1" s="8"/>
      <c r="BH1" s="8"/>
      <c r="BI1" s="8"/>
      <c r="BJ1" s="8"/>
      <c r="BK1" s="8"/>
      <c r="BL1" s="8"/>
    </row>
    <row r="2" spans="1:64" ht="12">
      <c r="A2" s="37" t="str">
        <f ca="1">IFERROR(__xludf.DUMMYFUNCTION(importrange("https://docs.google.com/spreadsheets/d/1B8bz8L_SMnGmCuHmR0X7YJOBdR6s05ngltiIZhhhC_s/edit#gid=0", "2 PF!A8:A")),"Subcategory")</f>
        <v>Subcategory</v>
      </c>
      <c r="B2" s="44" t="str">
        <f ca="1">IFERROR(__xludf.DUMMYFUNCTION(importrange("https://docs.google.com/spreadsheets/d/1huVN2XAshBM5FkfyTsSEyJy7czH6wQh-vuVCAjVx0lI/edit#gid=0", "2 PF!B7:B")),"#")</f>
        <v>#</v>
      </c>
      <c r="C2" s="45" t="str">
        <f ca="1">IFERROR(__xludf.DUMMYFUNCTION(importrange("https://docs.google.com/spreadsheets/d/1huVN2XAshBM5FkfyTsSEyJy7czH6wQh-vuVCAjVx0lI/edit#gid=0", "2 PF!C7:C")),"Indicator")</f>
        <v>Indicator</v>
      </c>
      <c r="D2" s="45" t="str">
        <f ca="1">IFERROR(__xludf.DUMMYFUNCTION(importrange("https://docs.google.com/spreadsheets/d/1B8bz8L_SMnGmCuHmR0X7YJOBdR6s05ngltiIZhhhC_s/edit#gid=907278306", "2 PF!E8:E")),"SII 2")</f>
        <v>SII 2</v>
      </c>
      <c r="E2" s="45" t="str">
        <f ca="1">IFERROR(__xludf.DUMMYFUNCTION(importrange("https://docs.google.com/spreadsheets/d/1B8bz8L_SMnGmCuHmR0X7YJOBdR6s05ngltiIZhhhC_s/edit#gid=907278306", "2 PF!G8:G")),"SII 2")</f>
        <v>SII 2</v>
      </c>
      <c r="F2" s="45" t="str">
        <f ca="1">IFERROR(__xludf.DUMMYFUNCTION(importrange("https://docs.google.com/spreadsheets/d/1B8bz8L_SMnGmCuHmR0X7YJOBdR6s05ngltiIZhhhC_s/edit#gid=907278306", "2 PF!I8:I")),"SII 2")</f>
        <v>SII 2</v>
      </c>
      <c r="G2" s="45" t="str">
        <f ca="1">IFERROR(__xludf.DUMMYFUNCTION(importrange("https://docs.google.com/spreadsheets/d/1B8bz8L_SMnGmCuHmR0X7YJOBdR6s05ngltiIZhhhC_s/edit#gid=907278306", "2 PF!K8:K")),"SII 2")</f>
        <v>SII 2</v>
      </c>
      <c r="H2" s="45" t="str">
        <f ca="1">IFERROR(__xludf.DUMMYFUNCTION(importrange("https://docs.google.com/spreadsheets/d/1B8bz8L_SMnGmCuHmR0X7YJOBdR6s05ngltiIZhhhC_s/edit#gid=907278306", "2 PF!M8:M")),"SII 2")</f>
        <v>SII 2</v>
      </c>
      <c r="I2" s="45" t="str">
        <f ca="1">IFERROR(__xludf.DUMMYFUNCTION(importrange("https://docs.google.com/spreadsheets/d/1B8bz8L_SMnGmCuHmR0X7YJOBdR6s05ngltiIZhhhC_s/edit#gid=907278306", "2 PF!O8:O")),"SII 2")</f>
        <v>SII 2</v>
      </c>
      <c r="J2" s="45" t="str">
        <f ca="1">IFERROR(__xludf.DUMMYFUNCTION(importrange("https://docs.google.com/spreadsheets/d/1B8bz8L_SMnGmCuHmR0X7YJOBdR6s05ngltiIZhhhC_s/edit#gid=907278306", "2 PF!Q8:Q")),"SII 2")</f>
        <v>SII 2</v>
      </c>
      <c r="K2" s="45" t="str">
        <f ca="1">IFERROR(__xludf.DUMMYFUNCTION(importrange("https://docs.google.com/spreadsheets/d/1B8bz8L_SMnGmCuHmR0X7YJOBdR6s05ngltiIZhhhC_s/edit#gid=907278306", "2 PF!S8:S")),"SII 2")</f>
        <v>SII 2</v>
      </c>
      <c r="L2" s="45" t="str">
        <f ca="1">IFERROR(__xludf.DUMMYFUNCTION(importrange("https://docs.google.com/spreadsheets/d/1B8bz8L_SMnGmCuHmR0X7YJOBdR6s05ngltiIZhhhC_s/edit#gid=907278306", "2 PF!U8:U")),"SII 2")</f>
        <v>SII 2</v>
      </c>
      <c r="M2" s="45" t="str">
        <f ca="1">IFERROR(__xludf.DUMMYFUNCTION(importrange("https://docs.google.com/spreadsheets/d/1B8bz8L_SMnGmCuHmR0X7YJOBdR6s05ngltiIZhhhC_s/edit#gid=907278306", "2 PF!W8:W")),"SII 2")</f>
        <v>SII 2</v>
      </c>
      <c r="N2" s="45" t="str">
        <f ca="1">IFERROR(__xludf.DUMMYFUNCTION(importrange("https://docs.google.com/spreadsheets/d/1B8bz8L_SMnGmCuHmR0X7YJOBdR6s05ngltiIZhhhC_s/edit#gid=907278306", "2 PF!Y8:Y")),"SII 2")</f>
        <v>SII 2</v>
      </c>
      <c r="O2" s="45" t="str">
        <f ca="1">IFERROR(__xludf.DUMMYFUNCTION(importrange("https://docs.google.com/spreadsheets/d/1B8bz8L_SMnGmCuHmR0X7YJOBdR6s05ngltiIZhhhC_s/edit#gid=907278306", "2 PF!AA8:AA")),"SII 2")</f>
        <v>SII 2</v>
      </c>
      <c r="P2" s="45" t="str">
        <f ca="1">IFERROR(__xludf.DUMMYFUNCTION(importrange("https://docs.google.com/spreadsheets/d/1B8bz8L_SMnGmCuHmR0X7YJOBdR6s05ngltiIZhhhC_s/edit#gid=907278306", "2 PF!AC8:AC")),"SII 2")</f>
        <v>SII 2</v>
      </c>
      <c r="Q2" s="45" t="str">
        <f ca="1">IFERROR(__xludf.DUMMYFUNCTION(importrange("https://docs.google.com/spreadsheets/d/1B8bz8L_SMnGmCuHmR0X7YJOBdR6s05ngltiIZhhhC_s/edit#gid=907278306", "2 PF!AE8:AE")),"SII 2")</f>
        <v>SII 2</v>
      </c>
      <c r="R2" s="45" t="str">
        <f ca="1">IFERROR(__xludf.DUMMYFUNCTION(importrange("https://docs.google.com/spreadsheets/d/1B8bz8L_SMnGmCuHmR0X7YJOBdR6s05ngltiIZhhhC_s/edit#gid=907278306", "2 PF!AG8:AG")),"SII 2")</f>
        <v>SII 2</v>
      </c>
      <c r="S2" s="45" t="str">
        <f ca="1">IFERROR(__xludf.DUMMYFUNCTION(importrange("https://docs.google.com/spreadsheets/d/1B8bz8L_SMnGmCuHmR0X7YJOBdR6s05ngltiIZhhhC_s/edit#gid=907278306", "2 PF!AI8:AI")),"SII 2")</f>
        <v>SII 2</v>
      </c>
      <c r="T2" s="45" t="str">
        <f ca="1">IFERROR(__xludf.DUMMYFUNCTION(importrange("https://docs.google.com/spreadsheets/d/1B8bz8L_SMnGmCuHmR0X7YJOBdR6s05ngltiIZhhhC_s/edit#gid=907278306", "2 PF!AK8:AK")),"SII 2")</f>
        <v>SII 2</v>
      </c>
      <c r="U2" s="45" t="str">
        <f ca="1">IFERROR(__xludf.DUMMYFUNCTION(importrange("https://docs.google.com/spreadsheets/d/1B8bz8L_SMnGmCuHmR0X7YJOBdR6s05ngltiIZhhhC_s/edit#gid=907278306", "2 PF!AM8:AM")),"SII 2")</f>
        <v>SII 2</v>
      </c>
      <c r="V2" s="45" t="str">
        <f ca="1">IFERROR(__xludf.DUMMYFUNCTION(importrange("https://docs.google.com/spreadsheets/d/1B8bz8L_SMnGmCuHmR0X7YJOBdR6s05ngltiIZhhhC_s/edit#gid=907278306", "2 PF!AO8:AO")),"SII 2")</f>
        <v>SII 2</v>
      </c>
      <c r="W2" s="45" t="str">
        <f ca="1">IFERROR(__xludf.DUMMYFUNCTION(importrange("https://docs.google.com/spreadsheets/d/1B8bz8L_SMnGmCuHmR0X7YJOBdR6s05ngltiIZhhhC_s/edit#gid=907278306", "2 PF!AQ8:AQ")),"SII 2")</f>
        <v>SII 2</v>
      </c>
      <c r="X2" s="45" t="str">
        <f ca="1">IFERROR(__xludf.DUMMYFUNCTION(importrange("https://docs.google.com/spreadsheets/d/1B8bz8L_SMnGmCuHmR0X7YJOBdR6s05ngltiIZhhhC_s/edit#gid=907278306", "2 PF!AS8:AS")),"SII 2")</f>
        <v>SII 2</v>
      </c>
      <c r="Y2" s="45" t="str">
        <f ca="1">IFERROR(__xludf.DUMMYFUNCTION(importrange("https://docs.google.com/spreadsheets/d/1B8bz8L_SMnGmCuHmR0X7YJOBdR6s05ngltiIZhhhC_s/edit#gid=907278306", "2 PF!AU8:AU")),"SII 2")</f>
        <v>SII 2</v>
      </c>
      <c r="Z2" s="45" t="str">
        <f ca="1">IFERROR(__xludf.DUMMYFUNCTION(importrange("https://docs.google.com/spreadsheets/d/1B8bz8L_SMnGmCuHmR0X7YJOBdR6s05ngltiIZhhhC_s/edit#gid=907278306", "2 PF!AW8:AW")),"SII 2")</f>
        <v>SII 2</v>
      </c>
      <c r="AA2" s="45" t="str">
        <f ca="1">IFERROR(__xludf.DUMMYFUNCTION(importrange("https://docs.google.com/spreadsheets/d/1B8bz8L_SMnGmCuHmR0X7YJOBdR6s05ngltiIZhhhC_s/edit#gid=907278306", "2 PF!AY8:AY")),"SII 2")</f>
        <v>SII 2</v>
      </c>
      <c r="AB2" s="45" t="str">
        <f ca="1">IFERROR(__xludf.DUMMYFUNCTION(importrange("https://docs.google.com/spreadsheets/d/1B8bz8L_SMnGmCuHmR0X7YJOBdR6s05ngltiIZhhhC_s/edit#gid=907278306", "2 PF!BA8:BA")),"SII 2")</f>
        <v>SII 2</v>
      </c>
      <c r="AC2" s="45" t="str">
        <f ca="1">IFERROR(__xludf.DUMMYFUNCTION(importrange("https://docs.google.com/spreadsheets/d/1B8bz8L_SMnGmCuHmR0X7YJOBdR6s05ngltiIZhhhC_s/edit#gid=907278306", "2 PF!BC8:BC")),"SII 2")</f>
        <v>SII 2</v>
      </c>
      <c r="AD2" s="45" t="str">
        <f ca="1">IFERROR(__xludf.DUMMYFUNCTION(importrange("https://docs.google.com/spreadsheets/d/1B8bz8L_SMnGmCuHmR0X7YJOBdR6s05ngltiIZhhhC_s/edit#gid=907278306", "2 PF!BE8:BE")),"SII 2")</f>
        <v>SII 2</v>
      </c>
      <c r="AE2" s="45" t="str">
        <f ca="1">IFERROR(__xludf.DUMMYFUNCTION(importrange("https://docs.google.com/spreadsheets/d/1B8bz8L_SMnGmCuHmR0X7YJOBdR6s05ngltiIZhhhC_s/edit#gid=907278306", "2 PF!BG8:BG")),"SII 2")</f>
        <v>SII 2</v>
      </c>
      <c r="AF2" s="45" t="str">
        <f ca="1">IFERROR(__xludf.DUMMYFUNCTION(importrange("https://docs.google.com/spreadsheets/d/1B8bz8L_SMnGmCuHmR0X7YJOBdR6s05ngltiIZhhhC_s/edit#gid=907278306", "2 PF!BI8:BI")),"SII 2")</f>
        <v>SII 2</v>
      </c>
      <c r="AG2" s="45" t="str">
        <f ca="1">IFERROR(__xludf.DUMMYFUNCTION(importrange("https://docs.google.com/spreadsheets/d/1B8bz8L_SMnGmCuHmR0X7YJOBdR6s05ngltiIZhhhC_s/edit#gid=907278306", "2 PF!BK8:BK")),"SII 2")</f>
        <v>SII 2</v>
      </c>
      <c r="AH2" s="45" t="str">
        <f ca="1">IFERROR(__xludf.DUMMYFUNCTION(importrange("https://docs.google.com/spreadsheets/d/1B8bz8L_SMnGmCuHmR0X7YJOBdR6s05ngltiIZhhhC_s/edit#gid=907278306", "2 PF!BM8:BM")),"SII 2")</f>
        <v>SII 2</v>
      </c>
      <c r="AI2" s="45" t="str">
        <f ca="1">IFERROR(__xludf.DUMMYFUNCTION(importrange("https://docs.google.com/spreadsheets/d/1B8bz8L_SMnGmCuHmR0X7YJOBdR6s05ngltiIZhhhC_s/edit#gid=907278306", "2 PF!BO8:BO")),"SII 2")</f>
        <v>SII 2</v>
      </c>
      <c r="AJ2" s="45" t="str">
        <f ca="1">IFERROR(__xludf.DUMMYFUNCTION(importrange("https://docs.google.com/spreadsheets/d/1B8bz8L_SMnGmCuHmR0X7YJOBdR6s05ngltiIZhhhC_s/edit#gid=907278306", "2 PF!BQ8:BQ")),"SII 2")</f>
        <v>SII 2</v>
      </c>
      <c r="AK2" s="45" t="str">
        <f ca="1">IFERROR(__xludf.DUMMYFUNCTION(importrange("https://docs.google.com/spreadsheets/d/1B8bz8L_SMnGmCuHmR0X7YJOBdR6s05ngltiIZhhhC_s/edit#gid=907278306", "2 PF!BS8:BS")),"SII 2")</f>
        <v>SII 2</v>
      </c>
      <c r="AL2" s="45" t="str">
        <f ca="1">IFERROR(__xludf.DUMMYFUNCTION(importrange("https://docs.google.com/spreadsheets/d/1B8bz8L_SMnGmCuHmR0X7YJOBdR6s05ngltiIZhhhC_s/edit#gid=907278306", "2 PF!BU8:BU")),"SII 2")</f>
        <v>SII 2</v>
      </c>
      <c r="AM2" s="45" t="str">
        <f ca="1">IFERROR(__xludf.DUMMYFUNCTION(importrange("https://docs.google.com/spreadsheets/d/1B8bz8L_SMnGmCuHmR0X7YJOBdR6s05ngltiIZhhhC_s/edit#gid=907278306", "2 PF!BW8:BW")),"SII 2")</f>
        <v>SII 2</v>
      </c>
      <c r="AN2" s="45" t="str">
        <f ca="1">IFERROR(__xludf.DUMMYFUNCTION(importrange("https://docs.google.com/spreadsheets/d/1B8bz8L_SMnGmCuHmR0X7YJOBdR6s05ngltiIZhhhC_s/edit#gid=907278306", "2 PF!BY8:BY")),"SII 2")</f>
        <v>SII 2</v>
      </c>
      <c r="AO2" s="45" t="str">
        <f ca="1">IFERROR(__xludf.DUMMYFUNCTION(importrange("https://docs.google.com/spreadsheets/d/1B8bz8L_SMnGmCuHmR0X7YJOBdR6s05ngltiIZhhhC_s/edit#gid=907278306", "2 PF!CA8:CA")),"SII 2")</f>
        <v>SII 2</v>
      </c>
      <c r="AP2" s="45" t="str">
        <f ca="1">IFERROR(__xludf.DUMMYFUNCTION(importrange("https://docs.google.com/spreadsheets/d/1B8bz8L_SMnGmCuHmR0X7YJOBdR6s05ngltiIZhhhC_s/edit#gid=907278306", "2 PF!CC8:CC")),"SII 2")</f>
        <v>SII 2</v>
      </c>
      <c r="AQ2" s="45" t="str">
        <f ca="1">IFERROR(__xludf.DUMMYFUNCTION(importrange("https://docs.google.com/spreadsheets/d/1B8bz8L_SMnGmCuHmR0X7YJOBdR6s05ngltiIZhhhC_s/edit#gid=907278306", "2 PF!CE8:CE")),"SII 2")</f>
        <v>SII 2</v>
      </c>
      <c r="AR2" s="45" t="str">
        <f ca="1">IFERROR(__xludf.DUMMYFUNCTION(importrange("https://docs.google.com/spreadsheets/d/1B8bz8L_SMnGmCuHmR0X7YJOBdR6s05ngltiIZhhhC_s/edit#gid=907278306", "2 PF!CG8:CG")),"SII 2")</f>
        <v>SII 2</v>
      </c>
      <c r="AS2" s="45" t="str">
        <f ca="1">IFERROR(__xludf.DUMMYFUNCTION(importrange("https://docs.google.com/spreadsheets/d/1B8bz8L_SMnGmCuHmR0X7YJOBdR6s05ngltiIZhhhC_s/edit#gid=907278306", "2 PF!CI8:CI")),"SII 2")</f>
        <v>SII 2</v>
      </c>
      <c r="AT2" s="45" t="str">
        <f ca="1">IFERROR(__xludf.DUMMYFUNCTION(importrange("https://docs.google.com/spreadsheets/d/1B8bz8L_SMnGmCuHmR0X7YJOBdR6s05ngltiIZhhhC_s/edit#gid=907278306", "2 PF!CK8:CK")),"SII 2")</f>
        <v>SII 2</v>
      </c>
      <c r="AU2" s="45" t="str">
        <f ca="1">IFERROR(__xludf.DUMMYFUNCTION(importrange("https://docs.google.com/spreadsheets/d/1B8bz8L_SMnGmCuHmR0X7YJOBdR6s05ngltiIZhhhC_s/edit#gid=907278306", "2 PF!CM8:CM")),"SII 2")</f>
        <v>SII 2</v>
      </c>
      <c r="AV2" s="45" t="str">
        <f ca="1">IFERROR(__xludf.DUMMYFUNCTION(importrange("https://docs.google.com/spreadsheets/d/1B8bz8L_SMnGmCuHmR0X7YJOBdR6s05ngltiIZhhhC_s/edit#gid=907278306", "2 PF!CO8:CO")),"SII 2")</f>
        <v>SII 2</v>
      </c>
      <c r="AW2" s="45" t="str">
        <f ca="1">IFERROR(__xludf.DUMMYFUNCTION(importrange("https://docs.google.com/spreadsheets/d/1B8bz8L_SMnGmCuHmR0X7YJOBdR6s05ngltiIZhhhC_s/edit#gid=907278306", "2 PF!CQ8:CQ")),"SII 2")</f>
        <v>SII 2</v>
      </c>
      <c r="AX2" s="45" t="str">
        <f ca="1">IFERROR(__xludf.DUMMYFUNCTION(importrange("https://docs.google.com/spreadsheets/d/1B8bz8L_SMnGmCuHmR0X7YJOBdR6s05ngltiIZhhhC_s/edit#gid=907278306", "2 PF!CS8:CS")),"SII 2")</f>
        <v>SII 2</v>
      </c>
      <c r="AY2" s="45" t="str">
        <f ca="1">IFERROR(__xludf.DUMMYFUNCTION(importrange("https://docs.google.com/spreadsheets/d/1B8bz8L_SMnGmCuHmR0X7YJOBdR6s05ngltiIZhhhC_s/edit#gid=907278306", "2 PF!CU8:CU")),"SII 2")</f>
        <v>SII 2</v>
      </c>
      <c r="AZ2" s="45" t="str">
        <f ca="1">IFERROR(__xludf.DUMMYFUNCTION(importrange("https://docs.google.com/spreadsheets/d/1B8bz8L_SMnGmCuHmR0X7YJOBdR6s05ngltiIZhhhC_s/edit#gid=907278306", "2 PF!CW8:CW")),"SII 2")</f>
        <v>SII 2</v>
      </c>
      <c r="BA2" s="46" t="str">
        <f ca="1">IFERROR(__xludf.DUMMYFUNCTION(importrange("https://docs.google.com/spreadsheets/d/1B8bz8L_SMnGmCuHmR0X7YJOBdR6s05ngltiIZhhhC_s/edit#gid=907278306", "2 PF!CY8:CY")),"SII 2")</f>
        <v>SII 2</v>
      </c>
      <c r="BB2" s="16"/>
      <c r="BC2" s="16"/>
      <c r="BD2" s="16"/>
      <c r="BE2" s="16"/>
      <c r="BF2" s="16"/>
      <c r="BG2" s="16"/>
      <c r="BH2" s="16"/>
      <c r="BI2" s="16"/>
      <c r="BJ2" s="16"/>
      <c r="BK2" s="16"/>
      <c r="BL2" s="16"/>
    </row>
    <row r="3" spans="1:64" ht="12">
      <c r="A3" s="47">
        <v>2.1</v>
      </c>
      <c r="B3" s="44">
        <v>14</v>
      </c>
      <c r="C3" s="48" t="s">
        <v>24076</v>
      </c>
      <c r="D3" s="49" t="s">
        <v>24158</v>
      </c>
      <c r="E3" s="49" t="s">
        <v>24156</v>
      </c>
      <c r="F3" s="49" t="s">
        <v>24095</v>
      </c>
      <c r="G3" s="49" t="s">
        <v>24095</v>
      </c>
      <c r="H3" s="49" t="s">
        <v>24095</v>
      </c>
      <c r="I3" s="49" t="s">
        <v>24157</v>
      </c>
      <c r="J3" s="49" t="s">
        <v>24156</v>
      </c>
      <c r="K3" s="49" t="s">
        <v>24156</v>
      </c>
      <c r="L3" s="49" t="s">
        <v>24095</v>
      </c>
      <c r="M3" s="49" t="s">
        <v>24095</v>
      </c>
      <c r="N3" s="49" t="s">
        <v>24156</v>
      </c>
      <c r="O3" s="49" t="s">
        <v>24095</v>
      </c>
      <c r="P3" s="49" t="s">
        <v>24156</v>
      </c>
      <c r="Q3" s="49" t="s">
        <v>24158</v>
      </c>
      <c r="R3" s="49" t="s">
        <v>24158</v>
      </c>
      <c r="S3" s="49" t="s">
        <v>24156</v>
      </c>
      <c r="T3" s="49" t="s">
        <v>24156</v>
      </c>
      <c r="U3" s="49" t="s">
        <v>24095</v>
      </c>
      <c r="V3" s="49" t="s">
        <v>24095</v>
      </c>
      <c r="W3" s="49" t="s">
        <v>24156</v>
      </c>
      <c r="X3" s="49" t="s">
        <v>24156</v>
      </c>
      <c r="Y3" s="49" t="s">
        <v>24095</v>
      </c>
      <c r="Z3" s="49" t="s">
        <v>24095</v>
      </c>
      <c r="AA3" s="49" t="s">
        <v>24158</v>
      </c>
      <c r="AB3" s="49" t="s">
        <v>24158</v>
      </c>
      <c r="AC3" s="49" t="s">
        <v>24095</v>
      </c>
      <c r="AD3" s="49" t="s">
        <v>24158</v>
      </c>
      <c r="AE3" s="49" t="s">
        <v>24095</v>
      </c>
      <c r="AF3" s="49" t="s">
        <v>24157</v>
      </c>
      <c r="AG3" s="49" t="s">
        <v>24156</v>
      </c>
      <c r="AH3" s="49" t="s">
        <v>24156</v>
      </c>
      <c r="AI3" s="49" t="s">
        <v>24156</v>
      </c>
      <c r="AJ3" s="49" t="s">
        <v>24095</v>
      </c>
      <c r="AK3" s="49" t="s">
        <v>24158</v>
      </c>
      <c r="AL3" s="49" t="s">
        <v>24156</v>
      </c>
      <c r="AM3" s="49" t="s">
        <v>24156</v>
      </c>
      <c r="AN3" s="49" t="s">
        <v>24158</v>
      </c>
      <c r="AO3" s="49" t="s">
        <v>24158</v>
      </c>
      <c r="AP3" s="49" t="s">
        <v>24156</v>
      </c>
      <c r="AQ3" s="49" t="s">
        <v>24095</v>
      </c>
      <c r="AR3" s="49" t="s">
        <v>24156</v>
      </c>
      <c r="AS3" s="49" t="s">
        <v>24095</v>
      </c>
      <c r="AT3" s="49" t="s">
        <v>24158</v>
      </c>
      <c r="AU3" s="49" t="s">
        <v>24158</v>
      </c>
      <c r="AV3" s="49" t="s">
        <v>24156</v>
      </c>
      <c r="AW3" s="49" t="s">
        <v>24158</v>
      </c>
      <c r="AX3" s="49" t="s">
        <v>24095</v>
      </c>
      <c r="AY3" s="49" t="s">
        <v>24156</v>
      </c>
      <c r="AZ3" s="49" t="s">
        <v>24095</v>
      </c>
      <c r="BA3" s="50" t="s">
        <v>24156</v>
      </c>
      <c r="BB3" s="21"/>
      <c r="BC3" s="21"/>
      <c r="BD3" s="21"/>
      <c r="BE3" s="21"/>
      <c r="BF3" s="21"/>
      <c r="BG3" s="21"/>
      <c r="BH3" s="21"/>
      <c r="BI3" s="21"/>
      <c r="BJ3" s="21"/>
      <c r="BK3" s="21"/>
      <c r="BL3" s="21"/>
    </row>
    <row r="4" spans="1:64" ht="12">
      <c r="A4" s="47" t="s">
        <v>23991</v>
      </c>
      <c r="B4" s="44"/>
      <c r="C4" s="48" t="s">
        <v>23980</v>
      </c>
      <c r="D4" s="49" t="s">
        <v>23982</v>
      </c>
      <c r="E4" s="49" t="s">
        <v>23983</v>
      </c>
      <c r="F4" s="49" t="s">
        <v>23975</v>
      </c>
      <c r="G4" s="49" t="s">
        <v>23973</v>
      </c>
      <c r="H4" s="49" t="s">
        <v>23972</v>
      </c>
      <c r="I4" s="49" t="s">
        <v>23968</v>
      </c>
      <c r="J4" s="49" t="s">
        <v>23962</v>
      </c>
      <c r="K4" s="49" t="s">
        <v>23960</v>
      </c>
      <c r="L4" s="49" t="s">
        <v>23961</v>
      </c>
      <c r="M4" s="49" t="s">
        <v>23959</v>
      </c>
      <c r="N4" s="49" t="s">
        <v>23957</v>
      </c>
      <c r="O4" s="49" t="s">
        <v>23955</v>
      </c>
      <c r="P4" s="49" t="s">
        <v>23953</v>
      </c>
      <c r="Q4" s="49" t="s">
        <v>23949</v>
      </c>
      <c r="R4" s="49" t="s">
        <v>23950</v>
      </c>
      <c r="S4" s="49" t="s">
        <v>23947</v>
      </c>
      <c r="T4" s="49" t="s">
        <v>23941</v>
      </c>
      <c r="U4" s="49" t="s">
        <v>23942</v>
      </c>
      <c r="V4" s="49" t="s">
        <v>23940</v>
      </c>
      <c r="W4" s="41" t="s">
        <v>1793</v>
      </c>
      <c r="X4" s="41" t="s">
        <v>1794</v>
      </c>
      <c r="Y4" s="41" t="s">
        <v>1792</v>
      </c>
      <c r="Z4" s="49" t="s">
        <v>23919</v>
      </c>
      <c r="AA4" s="49" t="s">
        <v>23918</v>
      </c>
      <c r="AB4" s="49" t="s">
        <v>23913</v>
      </c>
      <c r="AC4" s="49" t="s">
        <v>23912</v>
      </c>
      <c r="AD4" s="49" t="s">
        <v>23906</v>
      </c>
      <c r="AE4" s="49" t="s">
        <v>23909</v>
      </c>
      <c r="AF4" s="49" t="s">
        <v>23903</v>
      </c>
      <c r="AG4" s="49" t="s">
        <v>23901</v>
      </c>
      <c r="AH4" s="49" t="s">
        <v>23832</v>
      </c>
      <c r="AI4" s="49" t="s">
        <v>23830</v>
      </c>
      <c r="AJ4" s="49" t="s">
        <v>23827</v>
      </c>
      <c r="AK4" s="49" t="s">
        <v>23829</v>
      </c>
      <c r="AL4" s="49" t="s">
        <v>23812</v>
      </c>
      <c r="AM4" s="49" t="s">
        <v>23724</v>
      </c>
      <c r="AN4" s="49" t="s">
        <v>23726</v>
      </c>
      <c r="AO4" s="49" t="s">
        <v>23723</v>
      </c>
      <c r="AP4" s="49" t="s">
        <v>23718</v>
      </c>
      <c r="AQ4" s="49" t="s">
        <v>23711</v>
      </c>
      <c r="AR4" s="49" t="s">
        <v>23714</v>
      </c>
      <c r="AS4" s="49" t="s">
        <v>23705</v>
      </c>
      <c r="AT4" s="49" t="s">
        <v>23610</v>
      </c>
      <c r="AU4" s="49" t="s">
        <v>23606</v>
      </c>
      <c r="AV4" s="49" t="s">
        <v>23607</v>
      </c>
      <c r="AW4" s="49" t="s">
        <v>23599</v>
      </c>
      <c r="AX4" s="49" t="s">
        <v>23600</v>
      </c>
      <c r="AY4" s="49" t="s">
        <v>23602</v>
      </c>
      <c r="AZ4" s="41" t="s">
        <v>1791</v>
      </c>
      <c r="BA4" s="50" t="s">
        <v>23586</v>
      </c>
      <c r="BB4" s="21"/>
      <c r="BC4" s="21"/>
      <c r="BD4" s="21"/>
      <c r="BE4" s="21"/>
      <c r="BF4" s="21"/>
      <c r="BG4" s="21"/>
      <c r="BH4" s="21"/>
      <c r="BI4" s="21"/>
      <c r="BJ4" s="21"/>
      <c r="BK4" s="21"/>
      <c r="BL4" s="21"/>
    </row>
    <row r="5" spans="1:64" ht="12">
      <c r="A5" s="47"/>
      <c r="B5" s="44"/>
      <c r="C5" s="48"/>
      <c r="D5" s="49" t="s">
        <v>23582</v>
      </c>
      <c r="E5" s="49" t="s">
        <v>23536</v>
      </c>
      <c r="F5" s="49" t="s">
        <v>23534</v>
      </c>
      <c r="G5" s="49" t="s">
        <v>23498</v>
      </c>
      <c r="H5" s="49" t="s">
        <v>23494</v>
      </c>
      <c r="I5" s="49" t="s">
        <v>23426</v>
      </c>
      <c r="J5" s="49" t="s">
        <v>23417</v>
      </c>
      <c r="K5" s="49" t="s">
        <v>23420</v>
      </c>
      <c r="L5" s="49" t="s">
        <v>23389</v>
      </c>
      <c r="M5" s="49" t="s">
        <v>23381</v>
      </c>
      <c r="N5" s="49" t="s">
        <v>23376</v>
      </c>
      <c r="O5" s="49" t="s">
        <v>23377</v>
      </c>
      <c r="P5" s="49" t="s">
        <v>23371</v>
      </c>
      <c r="Q5" s="49" t="s">
        <v>23287</v>
      </c>
      <c r="R5" s="49" t="s">
        <v>23285</v>
      </c>
      <c r="S5" s="49" t="s">
        <v>23280</v>
      </c>
      <c r="T5" s="49" t="s">
        <v>23283</v>
      </c>
      <c r="U5" s="49" t="s">
        <v>23234</v>
      </c>
      <c r="V5" s="49" t="s">
        <v>23230</v>
      </c>
      <c r="W5" s="49" t="s">
        <v>23218</v>
      </c>
      <c r="X5" s="49" t="s">
        <v>23216</v>
      </c>
      <c r="Y5" s="49" t="s">
        <v>23206</v>
      </c>
      <c r="Z5" s="49" t="s">
        <v>23192</v>
      </c>
      <c r="AA5" s="49" t="s">
        <v>23194</v>
      </c>
      <c r="AB5" s="49" t="s">
        <v>23196</v>
      </c>
      <c r="AC5" s="49" t="s">
        <v>23191</v>
      </c>
      <c r="AD5" s="49" t="s">
        <v>23582</v>
      </c>
      <c r="AE5" s="49" t="s">
        <v>23187</v>
      </c>
      <c r="AF5" s="49" t="s">
        <v>23150</v>
      </c>
      <c r="AG5" s="49" t="s">
        <v>23139</v>
      </c>
      <c r="AH5" s="49" t="s">
        <v>23137</v>
      </c>
      <c r="AI5" s="49" t="s">
        <v>23115</v>
      </c>
      <c r="AJ5" s="49" t="s">
        <v>23111</v>
      </c>
      <c r="AK5" s="49" t="s">
        <v>23112</v>
      </c>
      <c r="AL5" s="49" t="s">
        <v>23109</v>
      </c>
      <c r="AM5" s="49" t="s">
        <v>23103</v>
      </c>
      <c r="AN5" s="49" t="s">
        <v>23105</v>
      </c>
      <c r="AO5" s="49" t="s">
        <v>23095</v>
      </c>
      <c r="AP5" s="49" t="s">
        <v>23097</v>
      </c>
      <c r="AQ5" s="49" t="s">
        <v>23090</v>
      </c>
      <c r="AR5" s="49" t="s">
        <v>23087</v>
      </c>
      <c r="AS5" s="49" t="s">
        <v>23083</v>
      </c>
      <c r="AT5" s="49" t="s">
        <v>23085</v>
      </c>
      <c r="AU5" s="49" t="s">
        <v>23081</v>
      </c>
      <c r="AV5" s="49" t="s">
        <v>23075</v>
      </c>
      <c r="AW5" s="49" t="s">
        <v>23071</v>
      </c>
      <c r="AX5" s="49" t="s">
        <v>23073</v>
      </c>
      <c r="AY5" s="49" t="s">
        <v>23067</v>
      </c>
      <c r="AZ5" s="49" t="s">
        <v>22988</v>
      </c>
      <c r="BA5" s="50" t="s">
        <v>22986</v>
      </c>
      <c r="BB5" s="21"/>
      <c r="BC5" s="21"/>
      <c r="BD5" s="21"/>
      <c r="BE5" s="21"/>
      <c r="BF5" s="21"/>
      <c r="BG5" s="21"/>
      <c r="BH5" s="21"/>
      <c r="BI5" s="21"/>
      <c r="BJ5" s="21"/>
      <c r="BK5" s="21"/>
      <c r="BL5" s="21"/>
    </row>
    <row r="6" spans="1:64" ht="12">
      <c r="A6" s="47">
        <v>2.1</v>
      </c>
      <c r="B6" s="44">
        <v>15</v>
      </c>
      <c r="C6" s="48" t="s">
        <v>22980</v>
      </c>
      <c r="D6" s="49" t="s">
        <v>24158</v>
      </c>
      <c r="E6" s="49" t="s">
        <v>24156</v>
      </c>
      <c r="F6" s="49" t="s">
        <v>24095</v>
      </c>
      <c r="G6" s="49" t="s">
        <v>24095</v>
      </c>
      <c r="H6" s="49" t="s">
        <v>24095</v>
      </c>
      <c r="I6" s="49" t="s">
        <v>24157</v>
      </c>
      <c r="J6" s="49" t="s">
        <v>24156</v>
      </c>
      <c r="K6" s="49" t="s">
        <v>24156</v>
      </c>
      <c r="L6" s="49" t="s">
        <v>24095</v>
      </c>
      <c r="M6" s="49" t="s">
        <v>24095</v>
      </c>
      <c r="N6" s="49" t="s">
        <v>24156</v>
      </c>
      <c r="O6" s="49" t="s">
        <v>24095</v>
      </c>
      <c r="P6" s="49" t="s">
        <v>24156</v>
      </c>
      <c r="Q6" s="49" t="s">
        <v>24156</v>
      </c>
      <c r="R6" s="49" t="s">
        <v>24156</v>
      </c>
      <c r="S6" s="49" t="s">
        <v>24156</v>
      </c>
      <c r="T6" s="49" t="s">
        <v>24156</v>
      </c>
      <c r="U6" s="49" t="s">
        <v>24095</v>
      </c>
      <c r="V6" s="49" t="s">
        <v>24095</v>
      </c>
      <c r="W6" s="49" t="s">
        <v>24156</v>
      </c>
      <c r="X6" s="49" t="s">
        <v>24156</v>
      </c>
      <c r="Y6" s="49" t="s">
        <v>24156</v>
      </c>
      <c r="Z6" s="49" t="s">
        <v>24156</v>
      </c>
      <c r="AA6" s="49" t="s">
        <v>24156</v>
      </c>
      <c r="AB6" s="49" t="s">
        <v>24158</v>
      </c>
      <c r="AC6" s="49" t="s">
        <v>24156</v>
      </c>
      <c r="AD6" s="49" t="s">
        <v>24158</v>
      </c>
      <c r="AE6" s="49" t="s">
        <v>24095</v>
      </c>
      <c r="AF6" s="49" t="s">
        <v>24057</v>
      </c>
      <c r="AG6" s="49" t="s">
        <v>24156</v>
      </c>
      <c r="AH6" s="49" t="s">
        <v>24156</v>
      </c>
      <c r="AI6" s="49" t="s">
        <v>24156</v>
      </c>
      <c r="AJ6" s="49" t="s">
        <v>24095</v>
      </c>
      <c r="AK6" s="49" t="s">
        <v>24095</v>
      </c>
      <c r="AL6" s="49" t="s">
        <v>24095</v>
      </c>
      <c r="AM6" s="49" t="s">
        <v>24156</v>
      </c>
      <c r="AN6" s="49" t="s">
        <v>24158</v>
      </c>
      <c r="AO6" s="49" t="s">
        <v>24156</v>
      </c>
      <c r="AP6" s="49" t="s">
        <v>24156</v>
      </c>
      <c r="AQ6" s="49" t="s">
        <v>24095</v>
      </c>
      <c r="AR6" s="49" t="s">
        <v>24156</v>
      </c>
      <c r="AS6" s="49" t="s">
        <v>24095</v>
      </c>
      <c r="AT6" s="49" t="s">
        <v>24095</v>
      </c>
      <c r="AU6" s="49" t="s">
        <v>24158</v>
      </c>
      <c r="AV6" s="49" t="s">
        <v>24156</v>
      </c>
      <c r="AW6" s="49" t="s">
        <v>24158</v>
      </c>
      <c r="AX6" s="49" t="s">
        <v>24095</v>
      </c>
      <c r="AY6" s="49" t="s">
        <v>24156</v>
      </c>
      <c r="AZ6" s="49" t="s">
        <v>24156</v>
      </c>
      <c r="BA6" s="50" t="s">
        <v>24156</v>
      </c>
      <c r="BB6" s="21"/>
      <c r="BC6" s="21"/>
      <c r="BD6" s="21"/>
      <c r="BE6" s="21"/>
      <c r="BF6" s="21"/>
      <c r="BG6" s="21"/>
      <c r="BH6" s="21"/>
      <c r="BI6" s="21"/>
      <c r="BJ6" s="21"/>
      <c r="BK6" s="21"/>
      <c r="BL6" s="21"/>
    </row>
    <row r="7" spans="1:64" ht="12">
      <c r="A7" s="47" t="s">
        <v>23991</v>
      </c>
      <c r="B7" s="44"/>
      <c r="C7" s="48" t="s">
        <v>22625</v>
      </c>
      <c r="D7" s="49" t="s">
        <v>22620</v>
      </c>
      <c r="E7" s="49" t="s">
        <v>22617</v>
      </c>
      <c r="F7" s="49" t="s">
        <v>22603</v>
      </c>
      <c r="G7" s="49" t="s">
        <v>22534</v>
      </c>
      <c r="H7" s="49" t="s">
        <v>22530</v>
      </c>
      <c r="I7" s="49" t="s">
        <v>22488</v>
      </c>
      <c r="J7" s="49" t="s">
        <v>22469</v>
      </c>
      <c r="K7" s="49" t="s">
        <v>22418</v>
      </c>
      <c r="L7" s="49" t="s">
        <v>22383</v>
      </c>
      <c r="M7" s="49" t="s">
        <v>22325</v>
      </c>
      <c r="N7" s="49" t="s">
        <v>22249</v>
      </c>
      <c r="O7" s="49" t="s">
        <v>22248</v>
      </c>
      <c r="P7" s="49" t="s">
        <v>22174</v>
      </c>
      <c r="Q7" s="49" t="s">
        <v>22169</v>
      </c>
      <c r="R7" s="49" t="s">
        <v>22167</v>
      </c>
      <c r="S7" s="49" t="s">
        <v>22161</v>
      </c>
      <c r="T7" s="49" t="s">
        <v>22053</v>
      </c>
      <c r="U7" s="49" t="s">
        <v>22052</v>
      </c>
      <c r="V7" s="49" t="s">
        <v>22048</v>
      </c>
      <c r="W7" s="41" t="s">
        <v>1789</v>
      </c>
      <c r="X7" s="49" t="s">
        <v>22046</v>
      </c>
      <c r="Y7" s="49" t="s">
        <v>22045</v>
      </c>
      <c r="Z7" s="49" t="s">
        <v>22042</v>
      </c>
      <c r="AA7" s="49" t="s">
        <v>22036</v>
      </c>
      <c r="AB7" s="49" t="s">
        <v>22033</v>
      </c>
      <c r="AC7" s="49" t="s">
        <v>22030</v>
      </c>
      <c r="AD7" s="41" t="s">
        <v>1790</v>
      </c>
      <c r="AE7" s="49" t="s">
        <v>22024</v>
      </c>
      <c r="AF7" s="49" t="s">
        <v>22022</v>
      </c>
      <c r="AG7" s="49" t="s">
        <v>22017</v>
      </c>
      <c r="AH7" s="49" t="s">
        <v>22014</v>
      </c>
      <c r="AI7" s="49" t="s">
        <v>22012</v>
      </c>
      <c r="AJ7" s="49" t="s">
        <v>22011</v>
      </c>
      <c r="AK7" s="49" t="s">
        <v>22009</v>
      </c>
      <c r="AL7" s="49" t="s">
        <v>22007</v>
      </c>
      <c r="AM7" s="49" t="s">
        <v>22000</v>
      </c>
      <c r="AN7" s="49" t="s">
        <v>23726</v>
      </c>
      <c r="AO7" s="49" t="s">
        <v>21992</v>
      </c>
      <c r="AP7" s="49" t="s">
        <v>21987</v>
      </c>
      <c r="AQ7" s="49" t="s">
        <v>21989</v>
      </c>
      <c r="AR7" s="49" t="s">
        <v>21926</v>
      </c>
      <c r="AS7" s="49" t="s">
        <v>21917</v>
      </c>
      <c r="AT7" s="41" t="s">
        <v>1788</v>
      </c>
      <c r="AU7" s="49" t="s">
        <v>21848</v>
      </c>
      <c r="AV7" s="49" t="s">
        <v>21847</v>
      </c>
      <c r="AW7" s="49" t="s">
        <v>21844</v>
      </c>
      <c r="AX7" s="49" t="s">
        <v>21765</v>
      </c>
      <c r="AY7" s="49" t="s">
        <v>21762</v>
      </c>
      <c r="AZ7" s="49" t="s">
        <v>21698</v>
      </c>
      <c r="BA7" s="50" t="s">
        <v>21694</v>
      </c>
      <c r="BB7" s="21"/>
      <c r="BC7" s="21"/>
      <c r="BD7" s="21"/>
      <c r="BE7" s="21"/>
      <c r="BF7" s="21"/>
      <c r="BG7" s="21"/>
      <c r="BH7" s="21"/>
      <c r="BI7" s="21"/>
      <c r="BJ7" s="21"/>
      <c r="BK7" s="21"/>
      <c r="BL7" s="21"/>
    </row>
    <row r="8" spans="1:64" ht="12">
      <c r="A8" s="47"/>
      <c r="B8" s="44"/>
      <c r="C8" s="48"/>
      <c r="D8" s="49" t="s">
        <v>21689</v>
      </c>
      <c r="E8" s="49" t="s">
        <v>21684</v>
      </c>
      <c r="F8" s="49" t="s">
        <v>21681</v>
      </c>
      <c r="G8" s="49" t="s">
        <v>21677</v>
      </c>
      <c r="H8" s="49" t="s">
        <v>21676</v>
      </c>
      <c r="I8" s="49" t="s">
        <v>21673</v>
      </c>
      <c r="J8" s="49" t="s">
        <v>21560</v>
      </c>
      <c r="K8" s="49" t="s">
        <v>21555</v>
      </c>
      <c r="L8" s="49" t="s">
        <v>21553</v>
      </c>
      <c r="M8" s="49" t="s">
        <v>21550</v>
      </c>
      <c r="N8" s="49" t="s">
        <v>21539</v>
      </c>
      <c r="O8" s="49" t="s">
        <v>21533</v>
      </c>
      <c r="P8" s="49" t="s">
        <v>23371</v>
      </c>
      <c r="Q8" s="49" t="s">
        <v>21397</v>
      </c>
      <c r="R8" s="49" t="s">
        <v>21392</v>
      </c>
      <c r="S8" s="49" t="s">
        <v>21379</v>
      </c>
      <c r="T8" s="49" t="s">
        <v>21376</v>
      </c>
      <c r="U8" s="49" t="s">
        <v>21374</v>
      </c>
      <c r="V8" s="49" t="s">
        <v>23230</v>
      </c>
      <c r="W8" s="49" t="s">
        <v>21366</v>
      </c>
      <c r="X8" s="49" t="s">
        <v>21299</v>
      </c>
      <c r="Y8" s="49" t="s">
        <v>21294</v>
      </c>
      <c r="Z8" s="49" t="s">
        <v>21296</v>
      </c>
      <c r="AA8" s="49" t="s">
        <v>21289</v>
      </c>
      <c r="AB8" s="49" t="s">
        <v>21290</v>
      </c>
      <c r="AC8" s="49" t="s">
        <v>21283</v>
      </c>
      <c r="AD8" s="49" t="s">
        <v>23582</v>
      </c>
      <c r="AE8" s="49" t="s">
        <v>21282</v>
      </c>
      <c r="AF8" s="49" t="s">
        <v>21278</v>
      </c>
      <c r="AG8" s="49" t="s">
        <v>21274</v>
      </c>
      <c r="AH8" s="49" t="s">
        <v>23137</v>
      </c>
      <c r="AI8" s="49" t="s">
        <v>21209</v>
      </c>
      <c r="AJ8" s="49" t="s">
        <v>21206</v>
      </c>
      <c r="AK8" s="49" t="s">
        <v>21179</v>
      </c>
      <c r="AL8" s="49" t="s">
        <v>21171</v>
      </c>
      <c r="AM8" s="49" t="s">
        <v>21167</v>
      </c>
      <c r="AN8" s="49" t="s">
        <v>23105</v>
      </c>
      <c r="AO8" s="49" t="s">
        <v>21081</v>
      </c>
      <c r="AP8" s="49" t="s">
        <v>21078</v>
      </c>
      <c r="AQ8" s="49" t="s">
        <v>21061</v>
      </c>
      <c r="AR8" s="49" t="s">
        <v>21058</v>
      </c>
      <c r="AS8" s="49" t="s">
        <v>21053</v>
      </c>
      <c r="AT8" s="49" t="s">
        <v>21052</v>
      </c>
      <c r="AU8" s="49" t="s">
        <v>20977</v>
      </c>
      <c r="AV8" s="49" t="s">
        <v>20975</v>
      </c>
      <c r="AW8" s="49" t="s">
        <v>23071</v>
      </c>
      <c r="AX8" s="49" t="s">
        <v>23073</v>
      </c>
      <c r="AY8" s="49" t="s">
        <v>20967</v>
      </c>
      <c r="AZ8" s="49" t="s">
        <v>20966</v>
      </c>
      <c r="BA8" s="50" t="s">
        <v>20965</v>
      </c>
      <c r="BB8" s="21"/>
      <c r="BC8" s="21"/>
      <c r="BD8" s="21"/>
      <c r="BE8" s="21"/>
      <c r="BF8" s="21"/>
      <c r="BG8" s="21"/>
      <c r="BH8" s="21"/>
      <c r="BI8" s="21"/>
      <c r="BJ8" s="21"/>
      <c r="BK8" s="21"/>
      <c r="BL8" s="21"/>
    </row>
    <row r="9" spans="1:64" ht="12">
      <c r="A9" s="47">
        <v>2.1</v>
      </c>
      <c r="B9" s="44">
        <v>16</v>
      </c>
      <c r="C9" s="48" t="s">
        <v>20962</v>
      </c>
      <c r="D9" s="49" t="s">
        <v>24095</v>
      </c>
      <c r="E9" s="49" t="s">
        <v>24156</v>
      </c>
      <c r="F9" s="49" t="s">
        <v>24095</v>
      </c>
      <c r="G9" s="49" t="s">
        <v>24095</v>
      </c>
      <c r="H9" s="49" t="s">
        <v>24095</v>
      </c>
      <c r="I9" s="49" t="s">
        <v>24157</v>
      </c>
      <c r="J9" s="49" t="s">
        <v>24156</v>
      </c>
      <c r="K9" s="49" t="s">
        <v>24156</v>
      </c>
      <c r="L9" s="49" t="s">
        <v>24095</v>
      </c>
      <c r="M9" s="49" t="s">
        <v>24095</v>
      </c>
      <c r="N9" s="49" t="s">
        <v>24156</v>
      </c>
      <c r="O9" s="49" t="s">
        <v>24095</v>
      </c>
      <c r="P9" s="49" t="s">
        <v>24156</v>
      </c>
      <c r="Q9" s="49" t="s">
        <v>24158</v>
      </c>
      <c r="R9" s="49" t="s">
        <v>24158</v>
      </c>
      <c r="S9" s="49" t="s">
        <v>24156</v>
      </c>
      <c r="T9" s="49" t="s">
        <v>24156</v>
      </c>
      <c r="U9" s="49" t="s">
        <v>24095</v>
      </c>
      <c r="V9" s="49" t="s">
        <v>24095</v>
      </c>
      <c r="W9" s="49" t="s">
        <v>24156</v>
      </c>
      <c r="X9" s="49" t="s">
        <v>24156</v>
      </c>
      <c r="Y9" s="49" t="s">
        <v>24095</v>
      </c>
      <c r="Z9" s="49" t="s">
        <v>24095</v>
      </c>
      <c r="AA9" s="49" t="s">
        <v>24158</v>
      </c>
      <c r="AB9" s="49" t="s">
        <v>24158</v>
      </c>
      <c r="AC9" s="49" t="s">
        <v>24095</v>
      </c>
      <c r="AD9" s="49" t="s">
        <v>24158</v>
      </c>
      <c r="AE9" s="49" t="s">
        <v>24095</v>
      </c>
      <c r="AF9" s="49" t="s">
        <v>24057</v>
      </c>
      <c r="AG9" s="49" t="s">
        <v>24156</v>
      </c>
      <c r="AH9" s="49" t="s">
        <v>24156</v>
      </c>
      <c r="AI9" s="49" t="s">
        <v>24095</v>
      </c>
      <c r="AJ9" s="49" t="s">
        <v>24095</v>
      </c>
      <c r="AK9" s="49" t="s">
        <v>24158</v>
      </c>
      <c r="AL9" s="49" t="s">
        <v>24156</v>
      </c>
      <c r="AM9" s="49" t="s">
        <v>24156</v>
      </c>
      <c r="AN9" s="49" t="s">
        <v>24158</v>
      </c>
      <c r="AO9" s="49" t="s">
        <v>24158</v>
      </c>
      <c r="AP9" s="49" t="s">
        <v>24156</v>
      </c>
      <c r="AQ9" s="49" t="s">
        <v>24095</v>
      </c>
      <c r="AR9" s="49" t="s">
        <v>24158</v>
      </c>
      <c r="AS9" s="49" t="s">
        <v>24095</v>
      </c>
      <c r="AT9" s="49" t="s">
        <v>24158</v>
      </c>
      <c r="AU9" s="49" t="s">
        <v>24158</v>
      </c>
      <c r="AV9" s="49" t="s">
        <v>24156</v>
      </c>
      <c r="AW9" s="49" t="s">
        <v>24158</v>
      </c>
      <c r="AX9" s="49" t="s">
        <v>24095</v>
      </c>
      <c r="AY9" s="49" t="s">
        <v>24156</v>
      </c>
      <c r="AZ9" s="49" t="s">
        <v>24095</v>
      </c>
      <c r="BA9" s="50" t="s">
        <v>24095</v>
      </c>
      <c r="BB9" s="21"/>
      <c r="BC9" s="21"/>
      <c r="BD9" s="21"/>
      <c r="BE9" s="21"/>
      <c r="BF9" s="21"/>
      <c r="BG9" s="21"/>
      <c r="BH9" s="21"/>
      <c r="BI9" s="21"/>
      <c r="BJ9" s="21"/>
      <c r="BK9" s="21"/>
      <c r="BL9" s="21"/>
    </row>
    <row r="10" spans="1:64" ht="12">
      <c r="A10" s="47" t="s">
        <v>23991</v>
      </c>
      <c r="B10" s="44"/>
      <c r="C10" s="48" t="s">
        <v>20700</v>
      </c>
      <c r="D10" s="49" t="s">
        <v>20694</v>
      </c>
      <c r="E10" s="49" t="s">
        <v>20695</v>
      </c>
      <c r="F10" s="49" t="s">
        <v>20693</v>
      </c>
      <c r="G10" s="49" t="s">
        <v>20690</v>
      </c>
      <c r="H10" s="49" t="s">
        <v>20687</v>
      </c>
      <c r="I10" s="49" t="s">
        <v>20689</v>
      </c>
      <c r="J10" s="49" t="s">
        <v>20681</v>
      </c>
      <c r="K10" s="49" t="s">
        <v>20679</v>
      </c>
      <c r="L10" s="49" t="s">
        <v>20677</v>
      </c>
      <c r="M10" s="49" t="s">
        <v>20675</v>
      </c>
      <c r="N10" s="49" t="s">
        <v>20673</v>
      </c>
      <c r="O10" s="49" t="s">
        <v>20667</v>
      </c>
      <c r="P10" s="49" t="s">
        <v>20655</v>
      </c>
      <c r="Q10" s="49" t="s">
        <v>20643</v>
      </c>
      <c r="R10" s="49" t="s">
        <v>20640</v>
      </c>
      <c r="S10" s="49" t="s">
        <v>20637</v>
      </c>
      <c r="T10" s="49" t="s">
        <v>20634</v>
      </c>
      <c r="U10" s="49" t="s">
        <v>20631</v>
      </c>
      <c r="V10" s="49" t="s">
        <v>20579</v>
      </c>
      <c r="W10" s="49" t="s">
        <v>20574</v>
      </c>
      <c r="X10" s="49" t="s">
        <v>20571</v>
      </c>
      <c r="Y10" s="49" t="s">
        <v>20568</v>
      </c>
      <c r="Z10" s="49" t="s">
        <v>20563</v>
      </c>
      <c r="AA10" s="49" t="s">
        <v>20534</v>
      </c>
      <c r="AB10" s="49" t="s">
        <v>20532</v>
      </c>
      <c r="AC10" s="49" t="s">
        <v>20525</v>
      </c>
      <c r="AD10" s="49" t="s">
        <v>20527</v>
      </c>
      <c r="AE10" s="49" t="s">
        <v>20528</v>
      </c>
      <c r="AF10" s="49" t="s">
        <v>20520</v>
      </c>
      <c r="AG10" s="49" t="s">
        <v>20522</v>
      </c>
      <c r="AH10" s="49" t="s">
        <v>20518</v>
      </c>
      <c r="AI10" s="49" t="s">
        <v>20512</v>
      </c>
      <c r="AJ10" s="49" t="s">
        <v>20511</v>
      </c>
      <c r="AK10" s="49" t="s">
        <v>20508</v>
      </c>
      <c r="AL10" s="49" t="s">
        <v>20504</v>
      </c>
      <c r="AM10" s="49" t="s">
        <v>20502</v>
      </c>
      <c r="AN10" s="49" t="s">
        <v>23726</v>
      </c>
      <c r="AO10" s="41" t="s">
        <v>1785</v>
      </c>
      <c r="AP10" s="49" t="s">
        <v>20497</v>
      </c>
      <c r="AQ10" s="49" t="s">
        <v>20499</v>
      </c>
      <c r="AR10" s="49" t="s">
        <v>20496</v>
      </c>
      <c r="AS10" s="49" t="s">
        <v>20489</v>
      </c>
      <c r="AT10" s="49" t="s">
        <v>20454</v>
      </c>
      <c r="AU10" s="49" t="s">
        <v>20448</v>
      </c>
      <c r="AV10" s="49" t="s">
        <v>20445</v>
      </c>
      <c r="AW10" s="41" t="s">
        <v>1786</v>
      </c>
      <c r="AX10" s="49" t="s">
        <v>20395</v>
      </c>
      <c r="AY10" s="49" t="s">
        <v>20352</v>
      </c>
      <c r="AZ10" s="41" t="s">
        <v>1787</v>
      </c>
      <c r="BA10" s="42" t="s">
        <v>1784</v>
      </c>
      <c r="BB10" s="21"/>
      <c r="BC10" s="21"/>
      <c r="BD10" s="21"/>
      <c r="BE10" s="21"/>
      <c r="BF10" s="21"/>
      <c r="BG10" s="21"/>
      <c r="BH10" s="21"/>
      <c r="BI10" s="21"/>
      <c r="BJ10" s="21"/>
      <c r="BK10" s="21"/>
      <c r="BL10" s="21"/>
    </row>
    <row r="11" spans="1:64" ht="12">
      <c r="A11" s="47"/>
      <c r="B11" s="44"/>
      <c r="C11" s="48"/>
      <c r="D11" s="49" t="s">
        <v>20291</v>
      </c>
      <c r="E11" s="49" t="s">
        <v>20289</v>
      </c>
      <c r="F11" s="49" t="s">
        <v>20286</v>
      </c>
      <c r="G11" s="49" t="s">
        <v>20281</v>
      </c>
      <c r="H11" s="49" t="s">
        <v>20277</v>
      </c>
      <c r="I11" s="49" t="s">
        <v>20266</v>
      </c>
      <c r="J11" s="49" t="s">
        <v>20255</v>
      </c>
      <c r="K11" s="49" t="s">
        <v>20258</v>
      </c>
      <c r="L11" s="49" t="s">
        <v>20252</v>
      </c>
      <c r="M11" s="49" t="s">
        <v>20249</v>
      </c>
      <c r="N11" s="49" t="s">
        <v>20246</v>
      </c>
      <c r="O11" s="49" t="s">
        <v>21533</v>
      </c>
      <c r="P11" s="49" t="s">
        <v>23371</v>
      </c>
      <c r="Q11" s="49" t="s">
        <v>20240</v>
      </c>
      <c r="R11" s="49" t="s">
        <v>20239</v>
      </c>
      <c r="S11" s="49" t="s">
        <v>21379</v>
      </c>
      <c r="T11" s="49" t="s">
        <v>20235</v>
      </c>
      <c r="U11" s="49" t="s">
        <v>20232</v>
      </c>
      <c r="V11" s="49" t="s">
        <v>23230</v>
      </c>
      <c r="W11" s="49" t="s">
        <v>20225</v>
      </c>
      <c r="X11" s="49" t="s">
        <v>20220</v>
      </c>
      <c r="Y11" s="49" t="s">
        <v>20216</v>
      </c>
      <c r="Z11" s="49" t="s">
        <v>20209</v>
      </c>
      <c r="AA11" s="49" t="s">
        <v>20210</v>
      </c>
      <c r="AB11" s="49" t="s">
        <v>21290</v>
      </c>
      <c r="AC11" s="49" t="s">
        <v>20137</v>
      </c>
      <c r="AD11" s="49" t="s">
        <v>23582</v>
      </c>
      <c r="AE11" s="49" t="s">
        <v>20135</v>
      </c>
      <c r="AF11" s="49" t="s">
        <v>20111</v>
      </c>
      <c r="AG11" s="49" t="s">
        <v>20049</v>
      </c>
      <c r="AH11" s="49" t="s">
        <v>20043</v>
      </c>
      <c r="AI11" s="49" t="s">
        <v>20044</v>
      </c>
      <c r="AJ11" s="49" t="s">
        <v>20023</v>
      </c>
      <c r="AK11" s="49" t="s">
        <v>20025</v>
      </c>
      <c r="AL11" s="49" t="s">
        <v>20027</v>
      </c>
      <c r="AM11" s="49" t="s">
        <v>20021</v>
      </c>
      <c r="AN11" s="49" t="s">
        <v>23105</v>
      </c>
      <c r="AO11" s="49" t="s">
        <v>20010</v>
      </c>
      <c r="AP11" s="49" t="s">
        <v>20011</v>
      </c>
      <c r="AQ11" s="49" t="s">
        <v>20013</v>
      </c>
      <c r="AR11" s="49" t="s">
        <v>19953</v>
      </c>
      <c r="AS11" s="49" t="s">
        <v>19947</v>
      </c>
      <c r="AT11" s="49" t="s">
        <v>19949</v>
      </c>
      <c r="AU11" s="49" t="s">
        <v>19946</v>
      </c>
      <c r="AV11" s="49" t="s">
        <v>19942</v>
      </c>
      <c r="AW11" s="49" t="s">
        <v>23071</v>
      </c>
      <c r="AX11" s="49" t="s">
        <v>19913</v>
      </c>
      <c r="AY11" s="49" t="s">
        <v>19854</v>
      </c>
      <c r="AZ11" s="49" t="s">
        <v>19850</v>
      </c>
      <c r="BA11" s="50" t="s">
        <v>19812</v>
      </c>
      <c r="BB11" s="21"/>
      <c r="BC11" s="21"/>
      <c r="BD11" s="21"/>
      <c r="BE11" s="21"/>
      <c r="BF11" s="21"/>
      <c r="BG11" s="21"/>
      <c r="BH11" s="21"/>
      <c r="BI11" s="21"/>
      <c r="BJ11" s="21"/>
      <c r="BK11" s="21"/>
      <c r="BL11" s="21"/>
    </row>
    <row r="12" spans="1:64" ht="12">
      <c r="A12" s="47">
        <v>2.1</v>
      </c>
      <c r="B12" s="44">
        <v>17</v>
      </c>
      <c r="C12" s="48" t="s">
        <v>19809</v>
      </c>
      <c r="D12" s="49" t="s">
        <v>24158</v>
      </c>
      <c r="E12" s="49" t="s">
        <v>24156</v>
      </c>
      <c r="F12" s="49" t="s">
        <v>24095</v>
      </c>
      <c r="G12" s="49" t="s">
        <v>24095</v>
      </c>
      <c r="H12" s="49" t="s">
        <v>24156</v>
      </c>
      <c r="I12" s="49" t="s">
        <v>24157</v>
      </c>
      <c r="J12" s="49" t="s">
        <v>24156</v>
      </c>
      <c r="K12" s="49" t="s">
        <v>24158</v>
      </c>
      <c r="L12" s="49" t="s">
        <v>24158</v>
      </c>
      <c r="M12" s="49" t="s">
        <v>24158</v>
      </c>
      <c r="N12" s="49" t="s">
        <v>24158</v>
      </c>
      <c r="O12" s="49" t="s">
        <v>24158</v>
      </c>
      <c r="P12" s="49" t="s">
        <v>24158</v>
      </c>
      <c r="Q12" s="49" t="s">
        <v>24158</v>
      </c>
      <c r="R12" s="49" t="s">
        <v>24095</v>
      </c>
      <c r="S12" s="49" t="s">
        <v>24156</v>
      </c>
      <c r="T12" s="49" t="s">
        <v>24156</v>
      </c>
      <c r="U12" s="49" t="s">
        <v>24095</v>
      </c>
      <c r="V12" s="49" t="s">
        <v>24095</v>
      </c>
      <c r="W12" s="49" t="s">
        <v>24158</v>
      </c>
      <c r="X12" s="49" t="s">
        <v>24156</v>
      </c>
      <c r="Y12" s="49" t="s">
        <v>24095</v>
      </c>
      <c r="Z12" s="49" t="s">
        <v>24095</v>
      </c>
      <c r="AA12" s="49" t="s">
        <v>24158</v>
      </c>
      <c r="AB12" s="49" t="s">
        <v>24158</v>
      </c>
      <c r="AC12" s="49" t="s">
        <v>24158</v>
      </c>
      <c r="AD12" s="49" t="s">
        <v>24158</v>
      </c>
      <c r="AE12" s="49" t="s">
        <v>24158</v>
      </c>
      <c r="AF12" s="49" t="s">
        <v>24158</v>
      </c>
      <c r="AG12" s="49" t="s">
        <v>24158</v>
      </c>
      <c r="AH12" s="49" t="s">
        <v>24158</v>
      </c>
      <c r="AI12" s="49" t="s">
        <v>24158</v>
      </c>
      <c r="AJ12" s="49" t="s">
        <v>24095</v>
      </c>
      <c r="AK12" s="49" t="s">
        <v>24158</v>
      </c>
      <c r="AL12" s="49" t="s">
        <v>24158</v>
      </c>
      <c r="AM12" s="49" t="s">
        <v>24156</v>
      </c>
      <c r="AN12" s="49" t="s">
        <v>24158</v>
      </c>
      <c r="AO12" s="49" t="s">
        <v>24158</v>
      </c>
      <c r="AP12" s="49" t="s">
        <v>24158</v>
      </c>
      <c r="AQ12" s="49" t="s">
        <v>24095</v>
      </c>
      <c r="AR12" s="49" t="s">
        <v>24158</v>
      </c>
      <c r="AS12" s="49" t="s">
        <v>24095</v>
      </c>
      <c r="AT12" s="49" t="s">
        <v>24158</v>
      </c>
      <c r="AU12" s="49" t="s">
        <v>24095</v>
      </c>
      <c r="AV12" s="49" t="s">
        <v>24156</v>
      </c>
      <c r="AW12" s="49" t="s">
        <v>24158</v>
      </c>
      <c r="AX12" s="49" t="s">
        <v>24158</v>
      </c>
      <c r="AY12" s="49" t="s">
        <v>24158</v>
      </c>
      <c r="AZ12" s="49" t="s">
        <v>24095</v>
      </c>
      <c r="BA12" s="50" t="s">
        <v>24158</v>
      </c>
      <c r="BB12" s="21"/>
      <c r="BC12" s="21"/>
      <c r="BD12" s="21"/>
      <c r="BE12" s="21"/>
      <c r="BF12" s="21"/>
      <c r="BG12" s="21"/>
      <c r="BH12" s="21"/>
      <c r="BI12" s="21"/>
      <c r="BJ12" s="21"/>
      <c r="BK12" s="21"/>
      <c r="BL12" s="21"/>
    </row>
    <row r="13" spans="1:64" ht="12">
      <c r="A13" s="47" t="s">
        <v>23991</v>
      </c>
      <c r="B13" s="44"/>
      <c r="C13" s="48" t="s">
        <v>19548</v>
      </c>
      <c r="D13" s="49" t="s">
        <v>19546</v>
      </c>
      <c r="E13" s="49" t="s">
        <v>19543</v>
      </c>
      <c r="F13" s="41" t="s">
        <v>1782</v>
      </c>
      <c r="G13" s="49" t="s">
        <v>19532</v>
      </c>
      <c r="H13" s="49" t="s">
        <v>19534</v>
      </c>
      <c r="I13" s="49" t="s">
        <v>19530</v>
      </c>
      <c r="J13" s="49" t="s">
        <v>19522</v>
      </c>
      <c r="K13" s="41" t="s">
        <v>1783</v>
      </c>
      <c r="L13" s="41" t="s">
        <v>1781</v>
      </c>
      <c r="M13" s="41" t="s">
        <v>1780</v>
      </c>
      <c r="N13" s="41" t="s">
        <v>1779</v>
      </c>
      <c r="O13" s="41" t="s">
        <v>1777</v>
      </c>
      <c r="P13" s="49" t="s">
        <v>19457</v>
      </c>
      <c r="Q13" s="49" t="s">
        <v>19450</v>
      </c>
      <c r="R13" s="41" t="s">
        <v>1778</v>
      </c>
      <c r="S13" s="41" t="s">
        <v>1775</v>
      </c>
      <c r="T13" s="49" t="s">
        <v>19437</v>
      </c>
      <c r="U13" s="41" t="s">
        <v>1776</v>
      </c>
      <c r="V13" s="49" t="s">
        <v>19427</v>
      </c>
      <c r="W13" s="49" t="s">
        <v>19424</v>
      </c>
      <c r="X13" s="49" t="s">
        <v>19372</v>
      </c>
      <c r="Y13" s="49" t="s">
        <v>19365</v>
      </c>
      <c r="Z13" s="41" t="s">
        <v>1773</v>
      </c>
      <c r="AA13" s="49" t="s">
        <v>19368</v>
      </c>
      <c r="AB13" s="49" t="s">
        <v>19361</v>
      </c>
      <c r="AC13" s="49" t="s">
        <v>23897</v>
      </c>
      <c r="AD13" s="49" t="s">
        <v>19351</v>
      </c>
      <c r="AE13" s="49" t="s">
        <v>19325</v>
      </c>
      <c r="AF13" s="49" t="s">
        <v>19228</v>
      </c>
      <c r="AG13" s="41" t="s">
        <v>1774</v>
      </c>
      <c r="AH13" s="49" t="s">
        <v>19223</v>
      </c>
      <c r="AI13" s="49" t="s">
        <v>19218</v>
      </c>
      <c r="AJ13" s="49" t="s">
        <v>19213</v>
      </c>
      <c r="AK13" s="49" t="s">
        <v>19214</v>
      </c>
      <c r="AL13" s="49" t="s">
        <v>19216</v>
      </c>
      <c r="AM13" s="49" t="s">
        <v>19168</v>
      </c>
      <c r="AN13" s="49" t="s">
        <v>23726</v>
      </c>
      <c r="AO13" s="49" t="s">
        <v>19128</v>
      </c>
      <c r="AP13" s="49" t="s">
        <v>19123</v>
      </c>
      <c r="AQ13" s="49" t="s">
        <v>19090</v>
      </c>
      <c r="AR13" s="49" t="s">
        <v>19093</v>
      </c>
      <c r="AS13" s="41" t="s">
        <v>1770</v>
      </c>
      <c r="AT13" s="41" t="s">
        <v>1771</v>
      </c>
      <c r="AU13" s="49" t="s">
        <v>18899</v>
      </c>
      <c r="AV13" s="49" t="s">
        <v>18896</v>
      </c>
      <c r="AW13" s="49" t="s">
        <v>18873</v>
      </c>
      <c r="AX13" s="49" t="s">
        <v>18869</v>
      </c>
      <c r="AY13" s="49" t="s">
        <v>18863</v>
      </c>
      <c r="AZ13" s="49" t="s">
        <v>18860</v>
      </c>
      <c r="BA13" s="42" t="s">
        <v>1772</v>
      </c>
      <c r="BB13" s="21"/>
      <c r="BC13" s="21"/>
      <c r="BD13" s="21"/>
      <c r="BE13" s="21"/>
      <c r="BF13" s="21"/>
      <c r="BG13" s="21"/>
      <c r="BH13" s="21"/>
      <c r="BI13" s="21"/>
      <c r="BJ13" s="21"/>
      <c r="BK13" s="21"/>
      <c r="BL13" s="21"/>
    </row>
    <row r="14" spans="1:64" ht="12">
      <c r="A14" s="47"/>
      <c r="B14" s="44"/>
      <c r="C14" s="48"/>
      <c r="D14" s="49" t="s">
        <v>23897</v>
      </c>
      <c r="E14" s="49" t="s">
        <v>18856</v>
      </c>
      <c r="F14" s="49" t="s">
        <v>18851</v>
      </c>
      <c r="G14" s="49" t="s">
        <v>18838</v>
      </c>
      <c r="H14" s="49" t="s">
        <v>18830</v>
      </c>
      <c r="I14" s="49" t="s">
        <v>18833</v>
      </c>
      <c r="J14" s="49" t="s">
        <v>18834</v>
      </c>
      <c r="K14" s="49" t="s">
        <v>18828</v>
      </c>
      <c r="L14" s="49" t="s">
        <v>18819</v>
      </c>
      <c r="M14" s="49" t="s">
        <v>18822</v>
      </c>
      <c r="N14" s="49" t="s">
        <v>18743</v>
      </c>
      <c r="O14" s="49" t="s">
        <v>18736</v>
      </c>
      <c r="P14" s="49" t="s">
        <v>18741</v>
      </c>
      <c r="Q14" s="49" t="s">
        <v>18729</v>
      </c>
      <c r="R14" s="49" t="s">
        <v>18734</v>
      </c>
      <c r="S14" s="49" t="s">
        <v>18725</v>
      </c>
      <c r="T14" s="49" t="s">
        <v>18723</v>
      </c>
      <c r="U14" s="49" t="s">
        <v>18716</v>
      </c>
      <c r="V14" s="49" t="s">
        <v>18673</v>
      </c>
      <c r="W14" s="49" t="s">
        <v>18666</v>
      </c>
      <c r="X14" s="49" t="s">
        <v>18654</v>
      </c>
      <c r="Y14" s="49" t="s">
        <v>18657</v>
      </c>
      <c r="Z14" s="49" t="s">
        <v>18652</v>
      </c>
      <c r="AA14" s="49" t="s">
        <v>18645</v>
      </c>
      <c r="AB14" s="49" t="s">
        <v>21290</v>
      </c>
      <c r="AC14" s="49" t="s">
        <v>18644</v>
      </c>
      <c r="AD14" s="49" t="s">
        <v>23582</v>
      </c>
      <c r="AE14" s="49" t="s">
        <v>18639</v>
      </c>
      <c r="AF14" s="49" t="s">
        <v>18630</v>
      </c>
      <c r="AG14" s="49" t="s">
        <v>18631</v>
      </c>
      <c r="AH14" s="49" t="s">
        <v>18626</v>
      </c>
      <c r="AI14" s="49" t="s">
        <v>18628</v>
      </c>
      <c r="AJ14" s="49" t="s">
        <v>18621</v>
      </c>
      <c r="AK14" s="49" t="s">
        <v>18624</v>
      </c>
      <c r="AL14" s="49" t="s">
        <v>18620</v>
      </c>
      <c r="AM14" s="49" t="s">
        <v>18616</v>
      </c>
      <c r="AN14" s="49" t="s">
        <v>23105</v>
      </c>
      <c r="AO14" s="49" t="s">
        <v>18525</v>
      </c>
      <c r="AP14" s="49" t="s">
        <v>18518</v>
      </c>
      <c r="AQ14" s="49" t="s">
        <v>18523</v>
      </c>
      <c r="AR14" s="49" t="s">
        <v>18524</v>
      </c>
      <c r="AS14" s="49" t="s">
        <v>18513</v>
      </c>
      <c r="AT14" s="49" t="s">
        <v>18515</v>
      </c>
      <c r="AU14" s="49" t="s">
        <v>18517</v>
      </c>
      <c r="AV14" s="49" t="s">
        <v>18512</v>
      </c>
      <c r="AW14" s="49" t="s">
        <v>23071</v>
      </c>
      <c r="AX14" s="49" t="s">
        <v>19913</v>
      </c>
      <c r="AY14" s="49" t="s">
        <v>18505</v>
      </c>
      <c r="AZ14" s="49" t="s">
        <v>18500</v>
      </c>
      <c r="BA14" s="50" t="s">
        <v>18503</v>
      </c>
      <c r="BB14" s="21"/>
      <c r="BC14" s="21"/>
      <c r="BD14" s="21"/>
      <c r="BE14" s="21"/>
      <c r="BF14" s="21"/>
      <c r="BG14" s="21"/>
      <c r="BH14" s="21"/>
      <c r="BI14" s="21"/>
      <c r="BJ14" s="21"/>
      <c r="BK14" s="21"/>
      <c r="BL14" s="21"/>
    </row>
    <row r="15" spans="1:64" ht="12">
      <c r="A15" s="47">
        <v>2.1</v>
      </c>
      <c r="B15" s="44">
        <v>18</v>
      </c>
      <c r="C15" s="48" t="s">
        <v>18497</v>
      </c>
      <c r="D15" s="49" t="s">
        <v>24158</v>
      </c>
      <c r="E15" s="49" t="s">
        <v>24156</v>
      </c>
      <c r="F15" s="49" t="s">
        <v>24158</v>
      </c>
      <c r="G15" s="49" t="s">
        <v>24158</v>
      </c>
      <c r="H15" s="49" t="s">
        <v>24158</v>
      </c>
      <c r="I15" s="41" t="s">
        <v>24156</v>
      </c>
      <c r="J15" s="49" t="s">
        <v>24156</v>
      </c>
      <c r="K15" s="49" t="s">
        <v>24158</v>
      </c>
      <c r="L15" s="49" t="s">
        <v>24156</v>
      </c>
      <c r="M15" s="49" t="s">
        <v>24158</v>
      </c>
      <c r="N15" s="49" t="s">
        <v>24158</v>
      </c>
      <c r="O15" s="49" t="s">
        <v>24156</v>
      </c>
      <c r="P15" s="49" t="s">
        <v>24156</v>
      </c>
      <c r="Q15" s="49" t="s">
        <v>24158</v>
      </c>
      <c r="R15" s="49" t="s">
        <v>24158</v>
      </c>
      <c r="S15" s="49" t="s">
        <v>24156</v>
      </c>
      <c r="T15" s="49" t="s">
        <v>24156</v>
      </c>
      <c r="U15" s="49" t="s">
        <v>24156</v>
      </c>
      <c r="V15" s="49" t="s">
        <v>24156</v>
      </c>
      <c r="W15" s="49" t="s">
        <v>24158</v>
      </c>
      <c r="X15" s="49" t="s">
        <v>24156</v>
      </c>
      <c r="Y15" s="49" t="s">
        <v>24158</v>
      </c>
      <c r="Z15" s="49" t="s">
        <v>24156</v>
      </c>
      <c r="AA15" s="49" t="s">
        <v>24158</v>
      </c>
      <c r="AB15" s="49" t="s">
        <v>24158</v>
      </c>
      <c r="AC15" s="49" t="s">
        <v>24156</v>
      </c>
      <c r="AD15" s="49" t="s">
        <v>24158</v>
      </c>
      <c r="AE15" s="49" t="s">
        <v>24158</v>
      </c>
      <c r="AF15" s="49" t="s">
        <v>24013</v>
      </c>
      <c r="AG15" s="49" t="s">
        <v>24156</v>
      </c>
      <c r="AH15" s="49" t="s">
        <v>24158</v>
      </c>
      <c r="AI15" s="49" t="s">
        <v>24156</v>
      </c>
      <c r="AJ15" s="49" t="s">
        <v>24156</v>
      </c>
      <c r="AK15" s="49" t="s">
        <v>24158</v>
      </c>
      <c r="AL15" s="49" t="s">
        <v>24158</v>
      </c>
      <c r="AM15" s="49" t="s">
        <v>24156</v>
      </c>
      <c r="AN15" s="49" t="s">
        <v>24158</v>
      </c>
      <c r="AO15" s="49" t="s">
        <v>24158</v>
      </c>
      <c r="AP15" s="49" t="s">
        <v>24156</v>
      </c>
      <c r="AQ15" s="49" t="s">
        <v>24158</v>
      </c>
      <c r="AR15" s="49" t="s">
        <v>24158</v>
      </c>
      <c r="AS15" s="49" t="s">
        <v>24156</v>
      </c>
      <c r="AT15" s="49" t="s">
        <v>24158</v>
      </c>
      <c r="AU15" s="49" t="s">
        <v>24158</v>
      </c>
      <c r="AV15" s="49" t="s">
        <v>24156</v>
      </c>
      <c r="AW15" s="49" t="s">
        <v>24158</v>
      </c>
      <c r="AX15" s="49" t="s">
        <v>24156</v>
      </c>
      <c r="AY15" s="49" t="s">
        <v>24156</v>
      </c>
      <c r="AZ15" s="49" t="s">
        <v>24158</v>
      </c>
      <c r="BA15" s="50" t="s">
        <v>24158</v>
      </c>
      <c r="BB15" s="21"/>
      <c r="BC15" s="21"/>
      <c r="BD15" s="21"/>
      <c r="BE15" s="21"/>
      <c r="BF15" s="21"/>
      <c r="BG15" s="21"/>
      <c r="BH15" s="21"/>
      <c r="BI15" s="21"/>
      <c r="BJ15" s="21"/>
      <c r="BK15" s="21"/>
      <c r="BL15" s="21"/>
    </row>
    <row r="16" spans="1:64" ht="12">
      <c r="A16" s="47" t="s">
        <v>18141</v>
      </c>
      <c r="B16" s="44"/>
      <c r="C16" s="48" t="s">
        <v>18140</v>
      </c>
      <c r="D16" s="49" t="s">
        <v>23582</v>
      </c>
      <c r="E16" s="49" t="s">
        <v>18130</v>
      </c>
      <c r="F16" s="49" t="s">
        <v>18063</v>
      </c>
      <c r="G16" s="49" t="s">
        <v>18026</v>
      </c>
      <c r="H16" s="49" t="s">
        <v>18024</v>
      </c>
      <c r="I16" s="41" t="s">
        <v>4</v>
      </c>
      <c r="J16" s="49" t="s">
        <v>18015</v>
      </c>
      <c r="K16" s="49" t="s">
        <v>18013</v>
      </c>
      <c r="L16" s="49" t="s">
        <v>18001</v>
      </c>
      <c r="M16" s="49" t="s">
        <v>17998</v>
      </c>
      <c r="N16" s="49" t="s">
        <v>17987</v>
      </c>
      <c r="O16" s="49" t="s">
        <v>17888</v>
      </c>
      <c r="P16" s="41" t="s">
        <v>1767</v>
      </c>
      <c r="Q16" s="49" t="s">
        <v>17884</v>
      </c>
      <c r="R16" s="49" t="s">
        <v>17878</v>
      </c>
      <c r="S16" s="49" t="s">
        <v>17809</v>
      </c>
      <c r="T16" s="49" t="s">
        <v>17801</v>
      </c>
      <c r="U16" s="49" t="s">
        <v>17795</v>
      </c>
      <c r="V16" s="49" t="s">
        <v>17791</v>
      </c>
      <c r="W16" s="41" t="s">
        <v>1768</v>
      </c>
      <c r="X16" s="49" t="s">
        <v>17772</v>
      </c>
      <c r="Y16" s="49" t="s">
        <v>23324</v>
      </c>
      <c r="Z16" s="49" t="s">
        <v>17646</v>
      </c>
      <c r="AA16" s="49" t="s">
        <v>17612</v>
      </c>
      <c r="AB16" s="49" t="s">
        <v>17608</v>
      </c>
      <c r="AC16" s="49" t="s">
        <v>17386</v>
      </c>
      <c r="AD16" s="49" t="s">
        <v>17387</v>
      </c>
      <c r="AE16" s="49" t="s">
        <v>17381</v>
      </c>
      <c r="AF16" s="49" t="s">
        <v>17310</v>
      </c>
      <c r="AG16" s="49" t="s">
        <v>17308</v>
      </c>
      <c r="AH16" s="41" t="s">
        <v>1769</v>
      </c>
      <c r="AI16" s="49" t="s">
        <v>17307</v>
      </c>
      <c r="AJ16" s="49" t="s">
        <v>17303</v>
      </c>
      <c r="AK16" s="49" t="s">
        <v>17304</v>
      </c>
      <c r="AL16" s="49" t="s">
        <v>17299</v>
      </c>
      <c r="AM16" s="41" t="s">
        <v>1766</v>
      </c>
      <c r="AN16" s="49" t="s">
        <v>17301</v>
      </c>
      <c r="AO16" s="49" t="s">
        <v>17297</v>
      </c>
      <c r="AP16" s="49" t="s">
        <v>17295</v>
      </c>
      <c r="AQ16" s="41" t="s">
        <v>1765</v>
      </c>
      <c r="AR16" s="49" t="s">
        <v>23582</v>
      </c>
      <c r="AS16" s="49" t="s">
        <v>17294</v>
      </c>
      <c r="AT16" s="49" t="s">
        <v>17288</v>
      </c>
      <c r="AU16" s="49" t="s">
        <v>17289</v>
      </c>
      <c r="AV16" s="49" t="s">
        <v>17290</v>
      </c>
      <c r="AW16" s="49" t="s">
        <v>17291</v>
      </c>
      <c r="AX16" s="41" t="s">
        <v>1764</v>
      </c>
      <c r="AY16" s="41" t="s">
        <v>1763</v>
      </c>
      <c r="AZ16" s="41" t="s">
        <v>1762</v>
      </c>
      <c r="BA16" s="50" t="s">
        <v>17281</v>
      </c>
      <c r="BB16" s="21"/>
      <c r="BC16" s="21"/>
      <c r="BD16" s="21"/>
      <c r="BE16" s="21"/>
      <c r="BF16" s="21"/>
      <c r="BG16" s="21"/>
      <c r="BH16" s="21"/>
      <c r="BI16" s="21"/>
      <c r="BJ16" s="21"/>
      <c r="BK16" s="21"/>
      <c r="BL16" s="21"/>
    </row>
    <row r="17" spans="1:64" ht="12">
      <c r="A17" s="47"/>
      <c r="B17" s="44"/>
      <c r="C17" s="48"/>
      <c r="D17" s="49" t="s">
        <v>23897</v>
      </c>
      <c r="E17" s="49" t="s">
        <v>17279</v>
      </c>
      <c r="F17" s="49" t="s">
        <v>17275</v>
      </c>
      <c r="G17" s="49" t="s">
        <v>17276</v>
      </c>
      <c r="H17" s="49" t="s">
        <v>17277</v>
      </c>
      <c r="I17" s="41" t="s">
        <v>5</v>
      </c>
      <c r="J17" s="49" t="s">
        <v>17268</v>
      </c>
      <c r="K17" s="49" t="s">
        <v>17270</v>
      </c>
      <c r="L17" s="49" t="s">
        <v>17271</v>
      </c>
      <c r="M17" s="49" t="s">
        <v>17267</v>
      </c>
      <c r="N17" s="49" t="s">
        <v>17261</v>
      </c>
      <c r="O17" s="49" t="s">
        <v>17262</v>
      </c>
      <c r="P17" s="49" t="s">
        <v>17263</v>
      </c>
      <c r="Q17" s="49" t="s">
        <v>17264</v>
      </c>
      <c r="R17" s="49" t="s">
        <v>17260</v>
      </c>
      <c r="S17" s="49" t="s">
        <v>17258</v>
      </c>
      <c r="T17" s="49" t="s">
        <v>17255</v>
      </c>
      <c r="U17" s="49" t="s">
        <v>17252</v>
      </c>
      <c r="V17" s="49" t="s">
        <v>23230</v>
      </c>
      <c r="W17" s="49" t="s">
        <v>17249</v>
      </c>
      <c r="X17" s="49" t="s">
        <v>17245</v>
      </c>
      <c r="Y17" s="49" t="s">
        <v>23324</v>
      </c>
      <c r="Z17" s="49" t="s">
        <v>17241</v>
      </c>
      <c r="AA17" s="49" t="s">
        <v>20210</v>
      </c>
      <c r="AB17" s="49" t="s">
        <v>21290</v>
      </c>
      <c r="AC17" s="49" t="s">
        <v>17238</v>
      </c>
      <c r="AD17" s="49" t="s">
        <v>23582</v>
      </c>
      <c r="AE17" s="49" t="s">
        <v>17240</v>
      </c>
      <c r="AF17" s="49" t="s">
        <v>17237</v>
      </c>
      <c r="AG17" s="49" t="s">
        <v>17232</v>
      </c>
      <c r="AH17" s="49" t="s">
        <v>17233</v>
      </c>
      <c r="AI17" s="49" t="s">
        <v>17234</v>
      </c>
      <c r="AJ17" s="49" t="s">
        <v>17228</v>
      </c>
      <c r="AK17" s="49" t="s">
        <v>17229</v>
      </c>
      <c r="AL17" s="49" t="s">
        <v>17231</v>
      </c>
      <c r="AM17" s="49" t="s">
        <v>17227</v>
      </c>
      <c r="AN17" s="49" t="s">
        <v>23105</v>
      </c>
      <c r="AO17" s="49" t="s">
        <v>17223</v>
      </c>
      <c r="AP17" s="49" t="s">
        <v>17224</v>
      </c>
      <c r="AQ17" s="49" t="s">
        <v>17218</v>
      </c>
      <c r="AR17" s="49" t="s">
        <v>23582</v>
      </c>
      <c r="AS17" s="49" t="s">
        <v>17220</v>
      </c>
      <c r="AT17" s="49" t="s">
        <v>17221</v>
      </c>
      <c r="AU17" s="49" t="s">
        <v>17214</v>
      </c>
      <c r="AV17" s="49" t="s">
        <v>17215</v>
      </c>
      <c r="AW17" s="49" t="s">
        <v>17216</v>
      </c>
      <c r="AX17" s="49" t="s">
        <v>17217</v>
      </c>
      <c r="AY17" s="49" t="s">
        <v>17210</v>
      </c>
      <c r="AZ17" s="49" t="s">
        <v>17211</v>
      </c>
      <c r="BA17" s="50" t="s">
        <v>17212</v>
      </c>
      <c r="BB17" s="21"/>
      <c r="BC17" s="21"/>
      <c r="BD17" s="21"/>
      <c r="BE17" s="21"/>
      <c r="BF17" s="21"/>
      <c r="BG17" s="21"/>
      <c r="BH17" s="21"/>
      <c r="BI17" s="21"/>
      <c r="BJ17" s="21"/>
      <c r="BK17" s="21"/>
      <c r="BL17" s="21"/>
    </row>
    <row r="18" spans="1:64" ht="12">
      <c r="A18" s="47">
        <v>2.1</v>
      </c>
      <c r="B18" s="44">
        <v>19</v>
      </c>
      <c r="C18" s="48" t="s">
        <v>17209</v>
      </c>
      <c r="D18" s="49" t="s">
        <v>24156</v>
      </c>
      <c r="E18" s="49" t="s">
        <v>24156</v>
      </c>
      <c r="F18" s="49" t="s">
        <v>24156</v>
      </c>
      <c r="G18" s="49" t="s">
        <v>24156</v>
      </c>
      <c r="H18" s="49" t="s">
        <v>24156</v>
      </c>
      <c r="I18" s="49" t="s">
        <v>24157</v>
      </c>
      <c r="J18" s="49" t="s">
        <v>24156</v>
      </c>
      <c r="K18" s="49" t="s">
        <v>24156</v>
      </c>
      <c r="L18" s="49" t="s">
        <v>24156</v>
      </c>
      <c r="M18" s="49" t="s">
        <v>24156</v>
      </c>
      <c r="N18" s="49" t="s">
        <v>24156</v>
      </c>
      <c r="O18" s="49" t="s">
        <v>24156</v>
      </c>
      <c r="P18" s="49" t="s">
        <v>24156</v>
      </c>
      <c r="Q18" s="49" t="s">
        <v>24156</v>
      </c>
      <c r="R18" s="49" t="s">
        <v>24156</v>
      </c>
      <c r="S18" s="49" t="s">
        <v>24156</v>
      </c>
      <c r="T18" s="49" t="s">
        <v>24156</v>
      </c>
      <c r="U18" s="49" t="s">
        <v>24156</v>
      </c>
      <c r="V18" s="49" t="s">
        <v>24158</v>
      </c>
      <c r="W18" s="49" t="s">
        <v>24156</v>
      </c>
      <c r="X18" s="49" t="s">
        <v>24156</v>
      </c>
      <c r="Y18" s="49" t="s">
        <v>24156</v>
      </c>
      <c r="Z18" s="49" t="s">
        <v>24156</v>
      </c>
      <c r="AA18" s="49" t="s">
        <v>24158</v>
      </c>
      <c r="AB18" s="49" t="s">
        <v>24156</v>
      </c>
      <c r="AC18" s="49" t="s">
        <v>24156</v>
      </c>
      <c r="AD18" s="49" t="s">
        <v>24156</v>
      </c>
      <c r="AE18" s="49" t="s">
        <v>24156</v>
      </c>
      <c r="AF18" s="49" t="s">
        <v>24156</v>
      </c>
      <c r="AG18" s="49" t="s">
        <v>24156</v>
      </c>
      <c r="AH18" s="49" t="s">
        <v>24156</v>
      </c>
      <c r="AI18" s="49" t="s">
        <v>24156</v>
      </c>
      <c r="AJ18" s="49" t="s">
        <v>24156</v>
      </c>
      <c r="AK18" s="49" t="s">
        <v>24158</v>
      </c>
      <c r="AL18" s="49" t="s">
        <v>24156</v>
      </c>
      <c r="AM18" s="49" t="s">
        <v>24156</v>
      </c>
      <c r="AN18" s="49" t="s">
        <v>24156</v>
      </c>
      <c r="AO18" s="49" t="s">
        <v>24158</v>
      </c>
      <c r="AP18" s="49" t="s">
        <v>24156</v>
      </c>
      <c r="AQ18" s="49" t="s">
        <v>24156</v>
      </c>
      <c r="AR18" s="49" t="s">
        <v>24158</v>
      </c>
      <c r="AS18" s="49" t="s">
        <v>24156</v>
      </c>
      <c r="AT18" s="49" t="s">
        <v>24156</v>
      </c>
      <c r="AU18" s="49" t="s">
        <v>24156</v>
      </c>
      <c r="AV18" s="49" t="s">
        <v>24156</v>
      </c>
      <c r="AW18" s="49" t="s">
        <v>24156</v>
      </c>
      <c r="AX18" s="49" t="s">
        <v>24156</v>
      </c>
      <c r="AY18" s="49" t="s">
        <v>24156</v>
      </c>
      <c r="AZ18" s="49" t="s">
        <v>24156</v>
      </c>
      <c r="BA18" s="50" t="s">
        <v>24158</v>
      </c>
      <c r="BB18" s="21"/>
      <c r="BC18" s="21"/>
      <c r="BD18" s="21"/>
      <c r="BE18" s="21"/>
      <c r="BF18" s="21"/>
      <c r="BG18" s="21"/>
      <c r="BH18" s="21"/>
      <c r="BI18" s="21"/>
      <c r="BJ18" s="21"/>
      <c r="BK18" s="21"/>
      <c r="BL18" s="21"/>
    </row>
    <row r="19" spans="1:64" ht="12">
      <c r="A19" s="47" t="s">
        <v>23991</v>
      </c>
      <c r="B19" s="44"/>
      <c r="C19" s="48" t="s">
        <v>17205</v>
      </c>
      <c r="D19" s="49" t="s">
        <v>16794</v>
      </c>
      <c r="E19" s="49" t="s">
        <v>16793</v>
      </c>
      <c r="F19" s="49" t="s">
        <v>16789</v>
      </c>
      <c r="G19" s="49" t="s">
        <v>16787</v>
      </c>
      <c r="H19" s="41" t="s">
        <v>1760</v>
      </c>
      <c r="I19" s="49" t="s">
        <v>16783</v>
      </c>
      <c r="J19" s="49" t="s">
        <v>16704</v>
      </c>
      <c r="K19" s="49" t="s">
        <v>16700</v>
      </c>
      <c r="L19" s="49" t="s">
        <v>16695</v>
      </c>
      <c r="M19" s="49" t="s">
        <v>16573</v>
      </c>
      <c r="N19" s="49" t="s">
        <v>16570</v>
      </c>
      <c r="O19" s="49" t="s">
        <v>16571</v>
      </c>
      <c r="P19" s="49" t="s">
        <v>16565</v>
      </c>
      <c r="Q19" s="41" t="s">
        <v>1761</v>
      </c>
      <c r="R19" s="41" t="s">
        <v>1759</v>
      </c>
      <c r="S19" s="41" t="s">
        <v>1758</v>
      </c>
      <c r="T19" s="49" t="s">
        <v>16502</v>
      </c>
      <c r="U19" s="41" t="s">
        <v>1757</v>
      </c>
      <c r="V19" s="41" t="s">
        <v>1755</v>
      </c>
      <c r="W19" s="49" t="s">
        <v>16463</v>
      </c>
      <c r="X19" s="41" t="s">
        <v>1756</v>
      </c>
      <c r="Y19" s="49" t="s">
        <v>16460</v>
      </c>
      <c r="Z19" s="49" t="s">
        <v>16457</v>
      </c>
      <c r="AA19" s="49" t="s">
        <v>16458</v>
      </c>
      <c r="AB19" s="49" t="s">
        <v>16455</v>
      </c>
      <c r="AC19" s="49" t="s">
        <v>16451</v>
      </c>
      <c r="AD19" s="49" t="s">
        <v>16449</v>
      </c>
      <c r="AE19" s="41" t="s">
        <v>1753</v>
      </c>
      <c r="AF19" s="49" t="s">
        <v>16446</v>
      </c>
      <c r="AG19" s="49" t="s">
        <v>16438</v>
      </c>
      <c r="AH19" s="49" t="s">
        <v>16437</v>
      </c>
      <c r="AI19" s="49" t="s">
        <v>16427</v>
      </c>
      <c r="AJ19" s="49" t="s">
        <v>16420</v>
      </c>
      <c r="AK19" s="49" t="s">
        <v>16414</v>
      </c>
      <c r="AL19" s="49" t="s">
        <v>16325</v>
      </c>
      <c r="AM19" s="49" t="s">
        <v>16318</v>
      </c>
      <c r="AN19" s="49" t="s">
        <v>16214</v>
      </c>
      <c r="AO19" s="41" t="s">
        <v>1754</v>
      </c>
      <c r="AP19" s="49" t="s">
        <v>16208</v>
      </c>
      <c r="AQ19" s="41" t="s">
        <v>1751</v>
      </c>
      <c r="AR19" s="49" t="s">
        <v>23582</v>
      </c>
      <c r="AS19" s="49" t="s">
        <v>16113</v>
      </c>
      <c r="AT19" s="49" t="s">
        <v>16108</v>
      </c>
      <c r="AU19" s="49" t="s">
        <v>16110</v>
      </c>
      <c r="AV19" s="49" t="s">
        <v>16107</v>
      </c>
      <c r="AW19" s="49" t="s">
        <v>16053</v>
      </c>
      <c r="AX19" s="49" t="s">
        <v>16050</v>
      </c>
      <c r="AY19" s="49" t="s">
        <v>16046</v>
      </c>
      <c r="AZ19" s="49" t="s">
        <v>16043</v>
      </c>
      <c r="BA19" s="50" t="s">
        <v>16040</v>
      </c>
      <c r="BB19" s="21"/>
      <c r="BC19" s="21"/>
      <c r="BD19" s="21"/>
      <c r="BE19" s="21"/>
      <c r="BF19" s="21"/>
      <c r="BG19" s="21"/>
      <c r="BH19" s="21"/>
      <c r="BI19" s="21"/>
      <c r="BJ19" s="21"/>
      <c r="BK19" s="21"/>
      <c r="BL19" s="21"/>
    </row>
    <row r="20" spans="1:64" ht="12">
      <c r="A20" s="47"/>
      <c r="B20" s="44"/>
      <c r="C20" s="48"/>
      <c r="D20" s="49" t="s">
        <v>16035</v>
      </c>
      <c r="E20" s="49" t="s">
        <v>16037</v>
      </c>
      <c r="F20" s="49" t="s">
        <v>16033</v>
      </c>
      <c r="G20" s="49" t="s">
        <v>16027</v>
      </c>
      <c r="H20" s="49" t="s">
        <v>15945</v>
      </c>
      <c r="I20" s="49" t="s">
        <v>15942</v>
      </c>
      <c r="J20" s="49" t="s">
        <v>15939</v>
      </c>
      <c r="K20" s="49" t="s">
        <v>15935</v>
      </c>
      <c r="L20" s="49" t="s">
        <v>15931</v>
      </c>
      <c r="M20" s="49" t="s">
        <v>15842</v>
      </c>
      <c r="N20" s="49" t="s">
        <v>15837</v>
      </c>
      <c r="O20" s="49" t="s">
        <v>15832</v>
      </c>
      <c r="P20" s="49" t="s">
        <v>15834</v>
      </c>
      <c r="Q20" s="49" t="s">
        <v>15828</v>
      </c>
      <c r="R20" s="49" t="s">
        <v>15831</v>
      </c>
      <c r="S20" s="49" t="s">
        <v>15826</v>
      </c>
      <c r="T20" s="49" t="s">
        <v>15824</v>
      </c>
      <c r="U20" s="49" t="s">
        <v>15821</v>
      </c>
      <c r="V20" s="49" t="s">
        <v>15819</v>
      </c>
      <c r="W20" s="49" t="s">
        <v>15817</v>
      </c>
      <c r="X20" s="49" t="s">
        <v>15811</v>
      </c>
      <c r="Y20" s="49" t="s">
        <v>15812</v>
      </c>
      <c r="Z20" s="49" t="s">
        <v>15813</v>
      </c>
      <c r="AA20" s="49" t="s">
        <v>20210</v>
      </c>
      <c r="AB20" s="49" t="s">
        <v>15806</v>
      </c>
      <c r="AC20" s="49" t="s">
        <v>15799</v>
      </c>
      <c r="AD20" s="49" t="s">
        <v>15729</v>
      </c>
      <c r="AE20" s="49" t="s">
        <v>15724</v>
      </c>
      <c r="AF20" s="49" t="s">
        <v>15720</v>
      </c>
      <c r="AG20" s="49" t="s">
        <v>15719</v>
      </c>
      <c r="AH20" s="49" t="s">
        <v>15715</v>
      </c>
      <c r="AI20" s="49" t="s">
        <v>15709</v>
      </c>
      <c r="AJ20" s="49" t="s">
        <v>15710</v>
      </c>
      <c r="AK20" s="49" t="s">
        <v>15712</v>
      </c>
      <c r="AL20" s="49" t="s">
        <v>15705</v>
      </c>
      <c r="AM20" s="49" t="s">
        <v>15701</v>
      </c>
      <c r="AN20" s="49" t="s">
        <v>15703</v>
      </c>
      <c r="AO20" s="49" t="s">
        <v>15699</v>
      </c>
      <c r="AP20" s="49" t="s">
        <v>15700</v>
      </c>
      <c r="AQ20" s="49" t="s">
        <v>15697</v>
      </c>
      <c r="AR20" s="49" t="s">
        <v>23582</v>
      </c>
      <c r="AS20" s="49" t="s">
        <v>15690</v>
      </c>
      <c r="AT20" s="49" t="s">
        <v>15692</v>
      </c>
      <c r="AU20" s="49" t="s">
        <v>15689</v>
      </c>
      <c r="AV20" s="49" t="s">
        <v>15686</v>
      </c>
      <c r="AW20" s="49" t="s">
        <v>15684</v>
      </c>
      <c r="AX20" s="49" t="s">
        <v>15683</v>
      </c>
      <c r="AY20" s="49" t="s">
        <v>15678</v>
      </c>
      <c r="AZ20" s="49" t="s">
        <v>15679</v>
      </c>
      <c r="BA20" s="50" t="s">
        <v>23582</v>
      </c>
      <c r="BB20" s="21"/>
      <c r="BC20" s="21"/>
      <c r="BD20" s="21"/>
      <c r="BE20" s="21"/>
      <c r="BF20" s="21"/>
      <c r="BG20" s="21"/>
      <c r="BH20" s="21"/>
      <c r="BI20" s="21"/>
      <c r="BJ20" s="21"/>
      <c r="BK20" s="21"/>
      <c r="BL20" s="21"/>
    </row>
    <row r="21" spans="1:64" ht="12">
      <c r="A21" s="47">
        <v>2.2000000000000002</v>
      </c>
      <c r="B21" s="44">
        <v>20</v>
      </c>
      <c r="C21" s="48" t="s">
        <v>15674</v>
      </c>
      <c r="D21" s="49">
        <v>0</v>
      </c>
      <c r="E21" s="49">
        <v>50</v>
      </c>
      <c r="F21" s="49">
        <v>75</v>
      </c>
      <c r="G21" s="49">
        <v>25</v>
      </c>
      <c r="H21" s="49">
        <v>0</v>
      </c>
      <c r="I21" s="49">
        <v>75</v>
      </c>
      <c r="J21" s="49">
        <v>50</v>
      </c>
      <c r="K21" s="49">
        <v>25</v>
      </c>
      <c r="L21" s="49">
        <v>0</v>
      </c>
      <c r="M21" s="49">
        <v>50</v>
      </c>
      <c r="N21" s="49">
        <v>50</v>
      </c>
      <c r="O21" s="49">
        <v>25</v>
      </c>
      <c r="P21" s="49">
        <v>50</v>
      </c>
      <c r="Q21" s="49">
        <v>0</v>
      </c>
      <c r="R21" s="49">
        <v>0</v>
      </c>
      <c r="S21" s="49">
        <v>25</v>
      </c>
      <c r="T21" s="49">
        <v>50</v>
      </c>
      <c r="U21" s="49">
        <v>50</v>
      </c>
      <c r="V21" s="49">
        <v>25</v>
      </c>
      <c r="W21" s="49">
        <v>0</v>
      </c>
      <c r="X21" s="49">
        <v>50</v>
      </c>
      <c r="Y21" s="49">
        <v>25</v>
      </c>
      <c r="Z21" s="49">
        <v>25</v>
      </c>
      <c r="AA21" s="49">
        <v>0</v>
      </c>
      <c r="AB21" s="49">
        <v>0</v>
      </c>
      <c r="AC21" s="49">
        <v>50</v>
      </c>
      <c r="AD21" s="49">
        <v>0</v>
      </c>
      <c r="AE21" s="49">
        <v>25</v>
      </c>
      <c r="AF21" s="49">
        <v>50</v>
      </c>
      <c r="AG21" s="49">
        <v>50</v>
      </c>
      <c r="AH21" s="49">
        <v>25</v>
      </c>
      <c r="AI21" s="49">
        <v>50</v>
      </c>
      <c r="AJ21" s="49">
        <v>50</v>
      </c>
      <c r="AK21" s="49">
        <v>0</v>
      </c>
      <c r="AL21" s="49">
        <v>50</v>
      </c>
      <c r="AM21" s="49">
        <v>50</v>
      </c>
      <c r="AN21" s="49">
        <v>0</v>
      </c>
      <c r="AO21" s="49">
        <v>0</v>
      </c>
      <c r="AP21" s="49">
        <v>100</v>
      </c>
      <c r="AQ21" s="49">
        <v>25</v>
      </c>
      <c r="AR21" s="49">
        <v>50</v>
      </c>
      <c r="AS21" s="49">
        <v>0</v>
      </c>
      <c r="AT21" s="49">
        <v>0</v>
      </c>
      <c r="AU21" s="49">
        <v>0</v>
      </c>
      <c r="AV21" s="49">
        <v>100</v>
      </c>
      <c r="AW21" s="49">
        <v>0</v>
      </c>
      <c r="AX21" s="49">
        <v>25</v>
      </c>
      <c r="AY21" s="49">
        <v>25</v>
      </c>
      <c r="AZ21" s="49">
        <v>0</v>
      </c>
      <c r="BA21" s="50">
        <v>100</v>
      </c>
      <c r="BB21" s="21"/>
      <c r="BC21" s="21"/>
      <c r="BD21" s="21"/>
      <c r="BE21" s="21"/>
      <c r="BF21" s="21"/>
      <c r="BG21" s="21"/>
      <c r="BH21" s="21"/>
      <c r="BI21" s="21"/>
      <c r="BJ21" s="21"/>
      <c r="BK21" s="21"/>
      <c r="BL21" s="21"/>
    </row>
    <row r="22" spans="1:64" ht="12">
      <c r="A22" s="47" t="s">
        <v>15671</v>
      </c>
      <c r="B22" s="44"/>
      <c r="C22" s="48" t="s">
        <v>15672</v>
      </c>
      <c r="D22" s="49" t="s">
        <v>15669</v>
      </c>
      <c r="E22" s="49" t="s">
        <v>15666</v>
      </c>
      <c r="F22" s="41" t="s">
        <v>1752</v>
      </c>
      <c r="G22" s="41" t="s">
        <v>1750</v>
      </c>
      <c r="H22" s="49" t="s">
        <v>15662</v>
      </c>
      <c r="I22" s="49" t="s">
        <v>15661</v>
      </c>
      <c r="J22" s="49" t="s">
        <v>15658</v>
      </c>
      <c r="K22" s="49" t="s">
        <v>15654</v>
      </c>
      <c r="L22" s="41" t="s">
        <v>1749</v>
      </c>
      <c r="M22" s="49" t="s">
        <v>15649</v>
      </c>
      <c r="N22" s="49" t="s">
        <v>15647</v>
      </c>
      <c r="O22" s="41" t="s">
        <v>1747</v>
      </c>
      <c r="P22" s="49" t="s">
        <v>15644</v>
      </c>
      <c r="Q22" s="41" t="s">
        <v>1748</v>
      </c>
      <c r="R22" s="49" t="s">
        <v>15640</v>
      </c>
      <c r="S22" s="41" t="s">
        <v>1746</v>
      </c>
      <c r="T22" s="49" t="s">
        <v>15634</v>
      </c>
      <c r="U22" s="49" t="s">
        <v>15633</v>
      </c>
      <c r="V22" s="41" t="s">
        <v>1745</v>
      </c>
      <c r="W22" s="41" t="s">
        <v>1744</v>
      </c>
      <c r="X22" s="49" t="s">
        <v>15629</v>
      </c>
      <c r="Y22" s="41" t="s">
        <v>1743</v>
      </c>
      <c r="Z22" s="49" t="s">
        <v>15623</v>
      </c>
      <c r="AA22" s="49" t="s">
        <v>15624</v>
      </c>
      <c r="AB22" s="49" t="s">
        <v>15622</v>
      </c>
      <c r="AC22" s="49" t="s">
        <v>15617</v>
      </c>
      <c r="AD22" s="49" t="s">
        <v>15567</v>
      </c>
      <c r="AE22" s="49" t="s">
        <v>15528</v>
      </c>
      <c r="AF22" s="49" t="s">
        <v>15526</v>
      </c>
      <c r="AG22" s="49" t="s">
        <v>15516</v>
      </c>
      <c r="AH22" s="49" t="s">
        <v>15497</v>
      </c>
      <c r="AI22" s="49" t="s">
        <v>15487</v>
      </c>
      <c r="AJ22" s="49" t="s">
        <v>15489</v>
      </c>
      <c r="AK22" s="49" t="s">
        <v>15486</v>
      </c>
      <c r="AL22" s="49" t="s">
        <v>15480</v>
      </c>
      <c r="AM22" s="41" t="s">
        <v>1740</v>
      </c>
      <c r="AN22" s="41" t="s">
        <v>1741</v>
      </c>
      <c r="AO22" s="49" t="s">
        <v>15469</v>
      </c>
      <c r="AP22" s="41" t="s">
        <v>1742</v>
      </c>
      <c r="AQ22" s="49" t="s">
        <v>15460</v>
      </c>
      <c r="AR22" s="41" t="s">
        <v>1739</v>
      </c>
      <c r="AS22" s="49" t="s">
        <v>15450</v>
      </c>
      <c r="AT22" s="49" t="s">
        <v>15446</v>
      </c>
      <c r="AU22" s="49" t="s">
        <v>15443</v>
      </c>
      <c r="AV22" s="49" t="s">
        <v>15439</v>
      </c>
      <c r="AW22" s="49" t="s">
        <v>15420</v>
      </c>
      <c r="AX22" s="41" t="s">
        <v>1738</v>
      </c>
      <c r="AY22" s="49" t="s">
        <v>15370</v>
      </c>
      <c r="AZ22" s="49" t="s">
        <v>15362</v>
      </c>
      <c r="BA22" s="42" t="s">
        <v>1737</v>
      </c>
      <c r="BB22" s="21"/>
      <c r="BC22" s="21"/>
      <c r="BD22" s="21"/>
      <c r="BE22" s="21"/>
      <c r="BF22" s="21"/>
      <c r="BG22" s="21"/>
      <c r="BH22" s="21"/>
      <c r="BI22" s="21"/>
      <c r="BJ22" s="21"/>
      <c r="BK22" s="21"/>
      <c r="BL22" s="21"/>
    </row>
    <row r="23" spans="1:64" ht="12">
      <c r="A23" s="47"/>
      <c r="B23" s="44"/>
      <c r="C23" s="48"/>
      <c r="D23" s="49" t="s">
        <v>15351</v>
      </c>
      <c r="E23" s="49" t="s">
        <v>15349</v>
      </c>
      <c r="F23" s="49" t="s">
        <v>15342</v>
      </c>
      <c r="G23" s="49" t="s">
        <v>15337</v>
      </c>
      <c r="H23" s="49" t="s">
        <v>15285</v>
      </c>
      <c r="I23" s="49" t="s">
        <v>15241</v>
      </c>
      <c r="J23" s="49" t="s">
        <v>15165</v>
      </c>
      <c r="K23" s="49" t="s">
        <v>15162</v>
      </c>
      <c r="L23" s="49" t="s">
        <v>15158</v>
      </c>
      <c r="M23" s="49" t="s">
        <v>15159</v>
      </c>
      <c r="N23" s="49" t="s">
        <v>15155</v>
      </c>
      <c r="O23" s="49" t="s">
        <v>15149</v>
      </c>
      <c r="P23" s="49" t="s">
        <v>15141</v>
      </c>
      <c r="Q23" s="49" t="s">
        <v>15144</v>
      </c>
      <c r="R23" s="49" t="s">
        <v>15140</v>
      </c>
      <c r="S23" s="49" t="s">
        <v>15137</v>
      </c>
      <c r="T23" s="49" t="s">
        <v>15131</v>
      </c>
      <c r="U23" s="49" t="s">
        <v>15122</v>
      </c>
      <c r="V23" s="49" t="s">
        <v>15116</v>
      </c>
      <c r="W23" s="49" t="s">
        <v>15044</v>
      </c>
      <c r="X23" s="49" t="s">
        <v>15043</v>
      </c>
      <c r="Y23" s="49" t="s">
        <v>15038</v>
      </c>
      <c r="Z23" s="49" t="s">
        <v>15035</v>
      </c>
      <c r="AA23" s="49" t="s">
        <v>15032</v>
      </c>
      <c r="AB23" s="49" t="s">
        <v>15033</v>
      </c>
      <c r="AC23" s="49" t="s">
        <v>15025</v>
      </c>
      <c r="AD23" s="49" t="s">
        <v>15023</v>
      </c>
      <c r="AE23" s="49" t="s">
        <v>15020</v>
      </c>
      <c r="AF23" s="49" t="s">
        <v>15021</v>
      </c>
      <c r="AG23" s="49" t="s">
        <v>15015</v>
      </c>
      <c r="AH23" s="49" t="s">
        <v>15017</v>
      </c>
      <c r="AI23" s="49" t="s">
        <v>15013</v>
      </c>
      <c r="AJ23" s="49" t="s">
        <v>15010</v>
      </c>
      <c r="AK23" s="49" t="s">
        <v>15011</v>
      </c>
      <c r="AL23" s="49" t="s">
        <v>15006</v>
      </c>
      <c r="AM23" s="49" t="s">
        <v>15003</v>
      </c>
      <c r="AN23" s="49" t="s">
        <v>15000</v>
      </c>
      <c r="AO23" s="49" t="s">
        <v>14996</v>
      </c>
      <c r="AP23" s="49" t="s">
        <v>14998</v>
      </c>
      <c r="AQ23" s="49" t="s">
        <v>14990</v>
      </c>
      <c r="AR23" s="49" t="s">
        <v>14989</v>
      </c>
      <c r="AS23" s="49" t="s">
        <v>14980</v>
      </c>
      <c r="AT23" s="49" t="s">
        <v>14982</v>
      </c>
      <c r="AU23" s="49" t="s">
        <v>14985</v>
      </c>
      <c r="AV23" s="49" t="s">
        <v>14977</v>
      </c>
      <c r="AW23" s="49" t="s">
        <v>14979</v>
      </c>
      <c r="AX23" s="49" t="s">
        <v>14974</v>
      </c>
      <c r="AY23" s="49" t="s">
        <v>14964</v>
      </c>
      <c r="AZ23" s="49" t="s">
        <v>14958</v>
      </c>
      <c r="BA23" s="50" t="s">
        <v>14956</v>
      </c>
      <c r="BB23" s="21"/>
      <c r="BC23" s="21"/>
      <c r="BD23" s="21"/>
      <c r="BE23" s="21"/>
      <c r="BF23" s="21"/>
      <c r="BG23" s="21"/>
      <c r="BH23" s="21"/>
      <c r="BI23" s="21"/>
      <c r="BJ23" s="21"/>
      <c r="BK23" s="21"/>
      <c r="BL23" s="21"/>
    </row>
    <row r="24" spans="1:64" ht="12">
      <c r="A24" s="47">
        <v>2.2000000000000002</v>
      </c>
      <c r="B24" s="44">
        <v>21</v>
      </c>
      <c r="C24" s="48" t="s">
        <v>14949</v>
      </c>
      <c r="D24" s="49">
        <v>0</v>
      </c>
      <c r="E24" s="49">
        <v>50</v>
      </c>
      <c r="F24" s="49">
        <v>50</v>
      </c>
      <c r="G24" s="49">
        <v>25</v>
      </c>
      <c r="H24" s="49">
        <v>25</v>
      </c>
      <c r="I24" s="49">
        <v>25</v>
      </c>
      <c r="J24" s="49">
        <v>25</v>
      </c>
      <c r="K24" s="49">
        <v>50</v>
      </c>
      <c r="L24" s="49">
        <v>0</v>
      </c>
      <c r="M24" s="49">
        <v>25</v>
      </c>
      <c r="N24" s="49">
        <v>50</v>
      </c>
      <c r="O24" s="49">
        <v>25</v>
      </c>
      <c r="P24" s="49">
        <v>0</v>
      </c>
      <c r="Q24" s="49">
        <v>0</v>
      </c>
      <c r="R24" s="49">
        <v>50</v>
      </c>
      <c r="S24" s="49">
        <v>25</v>
      </c>
      <c r="T24" s="49">
        <v>75</v>
      </c>
      <c r="U24" s="49">
        <v>0</v>
      </c>
      <c r="V24" s="49">
        <v>0</v>
      </c>
      <c r="W24" s="49">
        <v>0</v>
      </c>
      <c r="X24" s="49">
        <v>75</v>
      </c>
      <c r="Y24" s="49">
        <v>25</v>
      </c>
      <c r="Z24" s="49">
        <v>75</v>
      </c>
      <c r="AA24" s="49">
        <v>50</v>
      </c>
      <c r="AB24" s="49">
        <v>0</v>
      </c>
      <c r="AC24" s="49">
        <v>25</v>
      </c>
      <c r="AD24" s="49">
        <v>0</v>
      </c>
      <c r="AE24" s="49">
        <v>50</v>
      </c>
      <c r="AF24" s="49">
        <v>50</v>
      </c>
      <c r="AG24" s="49">
        <v>50</v>
      </c>
      <c r="AH24" s="49">
        <v>25</v>
      </c>
      <c r="AI24" s="49">
        <v>0</v>
      </c>
      <c r="AJ24" s="49">
        <v>25</v>
      </c>
      <c r="AK24" s="49">
        <v>50</v>
      </c>
      <c r="AL24" s="49">
        <v>75</v>
      </c>
      <c r="AM24" s="49">
        <v>25</v>
      </c>
      <c r="AN24" s="49">
        <v>0</v>
      </c>
      <c r="AO24" s="49">
        <v>0</v>
      </c>
      <c r="AP24" s="49">
        <v>100</v>
      </c>
      <c r="AQ24" s="49">
        <v>0</v>
      </c>
      <c r="AR24" s="49">
        <v>50</v>
      </c>
      <c r="AS24" s="49">
        <v>50</v>
      </c>
      <c r="AT24" s="49">
        <v>50</v>
      </c>
      <c r="AU24" s="49">
        <v>0</v>
      </c>
      <c r="AV24" s="49">
        <v>100</v>
      </c>
      <c r="AW24" s="49">
        <v>0</v>
      </c>
      <c r="AX24" s="49">
        <v>50</v>
      </c>
      <c r="AY24" s="49">
        <v>0</v>
      </c>
      <c r="AZ24" s="49">
        <v>0</v>
      </c>
      <c r="BA24" s="50">
        <v>50</v>
      </c>
      <c r="BB24" s="21"/>
      <c r="BC24" s="21"/>
      <c r="BD24" s="21"/>
      <c r="BE24" s="21"/>
      <c r="BF24" s="21"/>
      <c r="BG24" s="21"/>
      <c r="BH24" s="21"/>
      <c r="BI24" s="21"/>
      <c r="BJ24" s="21"/>
      <c r="BK24" s="21"/>
      <c r="BL24" s="21"/>
    </row>
    <row r="25" spans="1:64" ht="12">
      <c r="A25" s="47" t="s">
        <v>15671</v>
      </c>
      <c r="B25" s="44"/>
      <c r="C25" s="48" t="s">
        <v>14943</v>
      </c>
      <c r="D25" s="49" t="s">
        <v>14938</v>
      </c>
      <c r="E25" s="41" t="s">
        <v>1736</v>
      </c>
      <c r="F25" s="49" t="s">
        <v>14932</v>
      </c>
      <c r="G25" s="41" t="s">
        <v>1735</v>
      </c>
      <c r="H25" s="49" t="s">
        <v>14923</v>
      </c>
      <c r="I25" s="49" t="s">
        <v>14916</v>
      </c>
      <c r="J25" s="49" t="s">
        <v>14901</v>
      </c>
      <c r="K25" s="49" t="s">
        <v>14898</v>
      </c>
      <c r="L25" s="49" t="s">
        <v>14887</v>
      </c>
      <c r="M25" s="49" t="s">
        <v>14878</v>
      </c>
      <c r="N25" s="49" t="s">
        <v>14876</v>
      </c>
      <c r="O25" s="49" t="s">
        <v>14868</v>
      </c>
      <c r="P25" s="49" t="s">
        <v>14862</v>
      </c>
      <c r="Q25" s="49" t="s">
        <v>14853</v>
      </c>
      <c r="R25" s="41" t="s">
        <v>1734</v>
      </c>
      <c r="S25" s="41" t="s">
        <v>1733</v>
      </c>
      <c r="T25" s="49" t="s">
        <v>14841</v>
      </c>
      <c r="U25" s="41" t="s">
        <v>1732</v>
      </c>
      <c r="V25" s="49" t="s">
        <v>14754</v>
      </c>
      <c r="W25" s="41" t="s">
        <v>1731</v>
      </c>
      <c r="X25" s="49" t="s">
        <v>14736</v>
      </c>
      <c r="Y25" s="49" t="s">
        <v>14729</v>
      </c>
      <c r="Z25" s="49" t="s">
        <v>14721</v>
      </c>
      <c r="AA25" s="41" t="s">
        <v>1729</v>
      </c>
      <c r="AB25" s="49" t="s">
        <v>14716</v>
      </c>
      <c r="AC25" s="49" t="s">
        <v>14708</v>
      </c>
      <c r="AD25" s="49" t="s">
        <v>14707</v>
      </c>
      <c r="AE25" s="41" t="s">
        <v>1730</v>
      </c>
      <c r="AF25" s="49" t="s">
        <v>14700</v>
      </c>
      <c r="AG25" s="41" t="s">
        <v>1728</v>
      </c>
      <c r="AH25" s="49" t="s">
        <v>14675</v>
      </c>
      <c r="AI25" s="49" t="s">
        <v>14667</v>
      </c>
      <c r="AJ25" s="49" t="s">
        <v>14665</v>
      </c>
      <c r="AK25" s="49" t="s">
        <v>14658</v>
      </c>
      <c r="AL25" s="41" t="s">
        <v>1727</v>
      </c>
      <c r="AM25" s="41" t="s">
        <v>1726</v>
      </c>
      <c r="AN25" s="41" t="s">
        <v>1741</v>
      </c>
      <c r="AO25" s="49" t="s">
        <v>14644</v>
      </c>
      <c r="AP25" s="49" t="s">
        <v>14643</v>
      </c>
      <c r="AQ25" s="49" t="s">
        <v>14638</v>
      </c>
      <c r="AR25" s="41" t="s">
        <v>1725</v>
      </c>
      <c r="AS25" s="49" t="s">
        <v>14629</v>
      </c>
      <c r="AT25" s="41" t="s">
        <v>1724</v>
      </c>
      <c r="AU25" s="49" t="s">
        <v>14623</v>
      </c>
      <c r="AV25" s="49" t="s">
        <v>14620</v>
      </c>
      <c r="AW25" s="49" t="s">
        <v>14615</v>
      </c>
      <c r="AX25" s="49" t="s">
        <v>14612</v>
      </c>
      <c r="AY25" s="49" t="s">
        <v>14606</v>
      </c>
      <c r="AZ25" s="49" t="s">
        <v>14604</v>
      </c>
      <c r="BA25" s="50" t="s">
        <v>14597</v>
      </c>
      <c r="BB25" s="21"/>
      <c r="BC25" s="21"/>
      <c r="BD25" s="21"/>
      <c r="BE25" s="21"/>
      <c r="BF25" s="21"/>
      <c r="BG25" s="21"/>
      <c r="BH25" s="21"/>
      <c r="BI25" s="21"/>
      <c r="BJ25" s="21"/>
      <c r="BK25" s="21"/>
      <c r="BL25" s="21"/>
    </row>
    <row r="26" spans="1:64" ht="12">
      <c r="A26" s="47"/>
      <c r="B26" s="44"/>
      <c r="C26" s="48"/>
      <c r="D26" s="49" t="s">
        <v>14591</v>
      </c>
      <c r="E26" s="49" t="s">
        <v>14584</v>
      </c>
      <c r="F26" s="49" t="s">
        <v>14582</v>
      </c>
      <c r="G26" s="49" t="s">
        <v>14572</v>
      </c>
      <c r="H26" s="49" t="s">
        <v>14570</v>
      </c>
      <c r="I26" s="49" t="s">
        <v>14562</v>
      </c>
      <c r="J26" s="49" t="s">
        <v>14520</v>
      </c>
      <c r="K26" s="49" t="s">
        <v>14515</v>
      </c>
      <c r="L26" s="49" t="s">
        <v>14461</v>
      </c>
      <c r="M26" s="49" t="s">
        <v>14460</v>
      </c>
      <c r="N26" s="49" t="s">
        <v>15155</v>
      </c>
      <c r="O26" s="49" t="s">
        <v>14443</v>
      </c>
      <c r="P26" s="49" t="s">
        <v>14438</v>
      </c>
      <c r="Q26" s="49" t="s">
        <v>14429</v>
      </c>
      <c r="R26" s="49" t="s">
        <v>14422</v>
      </c>
      <c r="S26" s="49" t="s">
        <v>14417</v>
      </c>
      <c r="T26" s="49" t="s">
        <v>14374</v>
      </c>
      <c r="U26" s="49" t="s">
        <v>14364</v>
      </c>
      <c r="V26" s="49" t="s">
        <v>14360</v>
      </c>
      <c r="W26" s="49" t="s">
        <v>14363</v>
      </c>
      <c r="X26" s="49" t="s">
        <v>14356</v>
      </c>
      <c r="Y26" s="49" t="s">
        <v>14352</v>
      </c>
      <c r="Z26" s="49" t="s">
        <v>14349</v>
      </c>
      <c r="AA26" s="49" t="s">
        <v>14344</v>
      </c>
      <c r="AB26" s="49" t="s">
        <v>14347</v>
      </c>
      <c r="AC26" s="49" t="s">
        <v>14339</v>
      </c>
      <c r="AD26" s="49" t="s">
        <v>14336</v>
      </c>
      <c r="AE26" s="49" t="s">
        <v>14330</v>
      </c>
      <c r="AF26" s="49" t="s">
        <v>14325</v>
      </c>
      <c r="AG26" s="49" t="s">
        <v>14316</v>
      </c>
      <c r="AH26" s="49" t="s">
        <v>14310</v>
      </c>
      <c r="AI26" s="49" t="s">
        <v>14312</v>
      </c>
      <c r="AJ26" s="49" t="s">
        <v>14180</v>
      </c>
      <c r="AK26" s="49" t="s">
        <v>14173</v>
      </c>
      <c r="AL26" s="49" t="s">
        <v>14169</v>
      </c>
      <c r="AM26" s="49" t="s">
        <v>14167</v>
      </c>
      <c r="AN26" s="49" t="s">
        <v>14166</v>
      </c>
      <c r="AO26" s="49" t="s">
        <v>14163</v>
      </c>
      <c r="AP26" s="49" t="s">
        <v>14155</v>
      </c>
      <c r="AQ26" s="49" t="s">
        <v>14153</v>
      </c>
      <c r="AR26" s="49" t="s">
        <v>14150</v>
      </c>
      <c r="AS26" s="49" t="s">
        <v>14147</v>
      </c>
      <c r="AT26" s="49" t="s">
        <v>14143</v>
      </c>
      <c r="AU26" s="49" t="s">
        <v>14092</v>
      </c>
      <c r="AV26" s="49" t="s">
        <v>14087</v>
      </c>
      <c r="AW26" s="49" t="s">
        <v>14057</v>
      </c>
      <c r="AX26" s="49" t="s">
        <v>14052</v>
      </c>
      <c r="AY26" s="49" t="s">
        <v>14036</v>
      </c>
      <c r="AZ26" s="49" t="s">
        <v>14027</v>
      </c>
      <c r="BA26" s="50" t="s">
        <v>14030</v>
      </c>
      <c r="BB26" s="21"/>
      <c r="BC26" s="21"/>
      <c r="BD26" s="21"/>
      <c r="BE26" s="21"/>
      <c r="BF26" s="21"/>
      <c r="BG26" s="21"/>
      <c r="BH26" s="21"/>
      <c r="BI26" s="21"/>
      <c r="BJ26" s="21"/>
      <c r="BK26" s="21"/>
      <c r="BL26" s="21"/>
    </row>
    <row r="27" spans="1:64" ht="12">
      <c r="A27" s="47">
        <v>2.2000000000000002</v>
      </c>
      <c r="B27" s="44">
        <v>22</v>
      </c>
      <c r="C27" s="48" t="s">
        <v>14020</v>
      </c>
      <c r="D27" s="49">
        <v>50</v>
      </c>
      <c r="E27" s="49">
        <v>75</v>
      </c>
      <c r="F27" s="49">
        <v>50</v>
      </c>
      <c r="G27" s="49">
        <v>25</v>
      </c>
      <c r="H27" s="49">
        <v>25</v>
      </c>
      <c r="I27" s="49">
        <v>50</v>
      </c>
      <c r="J27" s="49">
        <v>25</v>
      </c>
      <c r="K27" s="49">
        <v>50</v>
      </c>
      <c r="L27" s="49">
        <v>0</v>
      </c>
      <c r="M27" s="49">
        <v>25</v>
      </c>
      <c r="N27" s="49">
        <v>50</v>
      </c>
      <c r="O27" s="49">
        <v>25</v>
      </c>
      <c r="P27" s="49">
        <v>0</v>
      </c>
      <c r="Q27" s="49">
        <v>0</v>
      </c>
      <c r="R27" s="49">
        <v>0</v>
      </c>
      <c r="S27" s="49">
        <v>25</v>
      </c>
      <c r="T27" s="49">
        <v>100</v>
      </c>
      <c r="U27" s="49">
        <v>50</v>
      </c>
      <c r="V27" s="49">
        <v>50</v>
      </c>
      <c r="W27" s="49">
        <v>100</v>
      </c>
      <c r="X27" s="49">
        <v>75</v>
      </c>
      <c r="Y27" s="49">
        <v>25</v>
      </c>
      <c r="Z27" s="49">
        <v>25</v>
      </c>
      <c r="AA27" s="49">
        <v>0</v>
      </c>
      <c r="AB27" s="49">
        <v>0</v>
      </c>
      <c r="AC27" s="49">
        <v>25</v>
      </c>
      <c r="AD27" s="49">
        <v>0</v>
      </c>
      <c r="AE27" s="49">
        <v>50</v>
      </c>
      <c r="AF27" s="49">
        <v>50</v>
      </c>
      <c r="AG27" s="49">
        <v>75</v>
      </c>
      <c r="AH27" s="49">
        <v>25</v>
      </c>
      <c r="AI27" s="49">
        <v>50</v>
      </c>
      <c r="AJ27" s="49">
        <v>50</v>
      </c>
      <c r="AK27" s="49">
        <v>0</v>
      </c>
      <c r="AL27" s="49">
        <v>100</v>
      </c>
      <c r="AM27" s="49">
        <v>75</v>
      </c>
      <c r="AN27" s="49">
        <v>0</v>
      </c>
      <c r="AO27" s="49">
        <v>0</v>
      </c>
      <c r="AP27" s="49">
        <v>100</v>
      </c>
      <c r="AQ27" s="49">
        <v>25</v>
      </c>
      <c r="AR27" s="49">
        <v>0</v>
      </c>
      <c r="AS27" s="49">
        <v>25</v>
      </c>
      <c r="AT27" s="49">
        <v>0</v>
      </c>
      <c r="AU27" s="49">
        <v>0</v>
      </c>
      <c r="AV27" s="49">
        <v>100</v>
      </c>
      <c r="AW27" s="49">
        <v>0</v>
      </c>
      <c r="AX27" s="49">
        <v>50</v>
      </c>
      <c r="AY27" s="49">
        <v>0</v>
      </c>
      <c r="AZ27" s="49">
        <v>0</v>
      </c>
      <c r="BA27" s="50">
        <v>0</v>
      </c>
      <c r="BB27" s="21"/>
      <c r="BC27" s="21"/>
      <c r="BD27" s="21"/>
      <c r="BE27" s="21"/>
      <c r="BF27" s="21"/>
      <c r="BG27" s="21"/>
      <c r="BH27" s="21"/>
      <c r="BI27" s="21"/>
      <c r="BJ27" s="21"/>
      <c r="BK27" s="21"/>
      <c r="BL27" s="21"/>
    </row>
    <row r="28" spans="1:64" ht="12">
      <c r="A28" s="47" t="s">
        <v>15671</v>
      </c>
      <c r="B28" s="44"/>
      <c r="C28" s="48" t="s">
        <v>13908</v>
      </c>
      <c r="D28" s="49" t="s">
        <v>13899</v>
      </c>
      <c r="E28" s="49" t="s">
        <v>13898</v>
      </c>
      <c r="F28" s="49" t="s">
        <v>13893</v>
      </c>
      <c r="G28" s="49" t="s">
        <v>13880</v>
      </c>
      <c r="H28" s="49" t="s">
        <v>13875</v>
      </c>
      <c r="I28" s="49" t="s">
        <v>13868</v>
      </c>
      <c r="J28" s="41" t="s">
        <v>1723</v>
      </c>
      <c r="K28" s="41" t="s">
        <v>1722</v>
      </c>
      <c r="L28" s="49" t="s">
        <v>13847</v>
      </c>
      <c r="M28" s="49" t="s">
        <v>13843</v>
      </c>
      <c r="N28" s="49" t="s">
        <v>13837</v>
      </c>
      <c r="O28" s="49" t="s">
        <v>13832</v>
      </c>
      <c r="P28" s="49" t="s">
        <v>13823</v>
      </c>
      <c r="Q28" s="49" t="s">
        <v>13821</v>
      </c>
      <c r="R28" s="41" t="s">
        <v>1721</v>
      </c>
      <c r="S28" s="41" t="s">
        <v>1720</v>
      </c>
      <c r="T28" s="49" t="s">
        <v>13810</v>
      </c>
      <c r="U28" s="41" t="s">
        <v>1719</v>
      </c>
      <c r="V28" s="49" t="s">
        <v>13794</v>
      </c>
      <c r="W28" s="49" t="s">
        <v>13788</v>
      </c>
      <c r="X28" s="49" t="s">
        <v>13786</v>
      </c>
      <c r="Y28" s="49" t="s">
        <v>13780</v>
      </c>
      <c r="Z28" s="49" t="s">
        <v>13777</v>
      </c>
      <c r="AA28" s="49" t="s">
        <v>13776</v>
      </c>
      <c r="AB28" s="49" t="s">
        <v>13773</v>
      </c>
      <c r="AC28" s="41" t="s">
        <v>1718</v>
      </c>
      <c r="AD28" s="49" t="s">
        <v>13770</v>
      </c>
      <c r="AE28" s="49" t="s">
        <v>13768</v>
      </c>
      <c r="AF28" s="49" t="s">
        <v>13767</v>
      </c>
      <c r="AG28" s="49" t="s">
        <v>13765</v>
      </c>
      <c r="AH28" s="49" t="s">
        <v>13759</v>
      </c>
      <c r="AI28" s="49" t="s">
        <v>13750</v>
      </c>
      <c r="AJ28" s="49" t="s">
        <v>13745</v>
      </c>
      <c r="AK28" s="49" t="s">
        <v>13736</v>
      </c>
      <c r="AL28" s="49" t="s">
        <v>13727</v>
      </c>
      <c r="AM28" s="49" t="s">
        <v>13722</v>
      </c>
      <c r="AN28" s="41" t="s">
        <v>1741</v>
      </c>
      <c r="AO28" s="41" t="s">
        <v>1785</v>
      </c>
      <c r="AP28" s="49" t="s">
        <v>13715</v>
      </c>
      <c r="AQ28" s="41" t="s">
        <v>1716</v>
      </c>
      <c r="AR28" s="49" t="s">
        <v>13719</v>
      </c>
      <c r="AS28" s="49" t="s">
        <v>13713</v>
      </c>
      <c r="AT28" s="49" t="s">
        <v>13661</v>
      </c>
      <c r="AU28" s="49" t="s">
        <v>13663</v>
      </c>
      <c r="AV28" s="49" t="s">
        <v>13649</v>
      </c>
      <c r="AW28" s="49" t="s">
        <v>13652</v>
      </c>
      <c r="AX28" s="41" t="s">
        <v>1717</v>
      </c>
      <c r="AY28" s="49" t="s">
        <v>13641</v>
      </c>
      <c r="AZ28" s="49" t="s">
        <v>13626</v>
      </c>
      <c r="BA28" s="42" t="s">
        <v>1715</v>
      </c>
      <c r="BB28" s="21"/>
      <c r="BC28" s="21"/>
      <c r="BD28" s="21"/>
      <c r="BE28" s="21"/>
      <c r="BF28" s="21"/>
      <c r="BG28" s="21"/>
      <c r="BH28" s="21"/>
      <c r="BI28" s="21"/>
      <c r="BJ28" s="21"/>
      <c r="BK28" s="21"/>
      <c r="BL28" s="21"/>
    </row>
    <row r="29" spans="1:64" ht="12">
      <c r="A29" s="47"/>
      <c r="B29" s="44"/>
      <c r="C29" s="48"/>
      <c r="D29" s="49" t="s">
        <v>13578</v>
      </c>
      <c r="E29" s="49" t="s">
        <v>13577</v>
      </c>
      <c r="F29" s="49" t="s">
        <v>13570</v>
      </c>
      <c r="G29" s="49" t="s">
        <v>13542</v>
      </c>
      <c r="H29" s="49" t="s">
        <v>13481</v>
      </c>
      <c r="I29" s="49" t="s">
        <v>13414</v>
      </c>
      <c r="J29" s="49" t="s">
        <v>13402</v>
      </c>
      <c r="K29" s="49" t="s">
        <v>13397</v>
      </c>
      <c r="L29" s="49" t="s">
        <v>13391</v>
      </c>
      <c r="M29" s="49" t="s">
        <v>13393</v>
      </c>
      <c r="N29" s="49" t="s">
        <v>13382</v>
      </c>
      <c r="O29" s="49" t="s">
        <v>13376</v>
      </c>
      <c r="P29" s="49" t="s">
        <v>13370</v>
      </c>
      <c r="Q29" s="49" t="s">
        <v>13361</v>
      </c>
      <c r="R29" s="49" t="s">
        <v>13321</v>
      </c>
      <c r="S29" s="49" t="s">
        <v>13318</v>
      </c>
      <c r="T29" s="49" t="s">
        <v>13313</v>
      </c>
      <c r="U29" s="49" t="s">
        <v>13303</v>
      </c>
      <c r="V29" s="49" t="s">
        <v>13301</v>
      </c>
      <c r="W29" s="49" t="s">
        <v>13302</v>
      </c>
      <c r="X29" s="49" t="s">
        <v>13295</v>
      </c>
      <c r="Y29" s="49" t="s">
        <v>13213</v>
      </c>
      <c r="Z29" s="49" t="s">
        <v>13205</v>
      </c>
      <c r="AA29" s="49" t="s">
        <v>13202</v>
      </c>
      <c r="AB29" s="49" t="s">
        <v>14347</v>
      </c>
      <c r="AC29" s="49" t="s">
        <v>13120</v>
      </c>
      <c r="AD29" s="49" t="s">
        <v>13110</v>
      </c>
      <c r="AE29" s="49" t="s">
        <v>13108</v>
      </c>
      <c r="AF29" s="49" t="s">
        <v>13098</v>
      </c>
      <c r="AG29" s="49" t="s">
        <v>13094</v>
      </c>
      <c r="AH29" s="49" t="s">
        <v>12996</v>
      </c>
      <c r="AI29" s="49" t="s">
        <v>12990</v>
      </c>
      <c r="AJ29" s="49" t="s">
        <v>12884</v>
      </c>
      <c r="AK29" s="49" t="s">
        <v>12877</v>
      </c>
      <c r="AL29" s="49" t="s">
        <v>12870</v>
      </c>
      <c r="AM29" s="49" t="s">
        <v>12866</v>
      </c>
      <c r="AN29" s="49" t="s">
        <v>14166</v>
      </c>
      <c r="AO29" s="49" t="s">
        <v>12856</v>
      </c>
      <c r="AP29" s="49" t="s">
        <v>14998</v>
      </c>
      <c r="AQ29" s="49" t="s">
        <v>12850</v>
      </c>
      <c r="AR29" s="49" t="s">
        <v>12844</v>
      </c>
      <c r="AS29" s="49" t="s">
        <v>12839</v>
      </c>
      <c r="AT29" s="49" t="s">
        <v>12841</v>
      </c>
      <c r="AU29" s="49" t="s">
        <v>12838</v>
      </c>
      <c r="AV29" s="49" t="s">
        <v>14087</v>
      </c>
      <c r="AW29" s="49" t="s">
        <v>14057</v>
      </c>
      <c r="AX29" s="49" t="s">
        <v>12827</v>
      </c>
      <c r="AY29" s="49" t="s">
        <v>12822</v>
      </c>
      <c r="AZ29" s="49" t="s">
        <v>12815</v>
      </c>
      <c r="BA29" s="50" t="s">
        <v>12750</v>
      </c>
      <c r="BB29" s="21"/>
      <c r="BC29" s="21"/>
      <c r="BD29" s="21"/>
      <c r="BE29" s="21"/>
      <c r="BF29" s="21"/>
      <c r="BG29" s="21"/>
      <c r="BH29" s="21"/>
      <c r="BI29" s="21"/>
      <c r="BJ29" s="21"/>
      <c r="BK29" s="21"/>
      <c r="BL29" s="21"/>
    </row>
    <row r="30" spans="1:64" ht="12">
      <c r="A30" s="47">
        <v>2.2000000000000002</v>
      </c>
      <c r="B30" s="44">
        <v>23</v>
      </c>
      <c r="C30" s="48" t="s">
        <v>12742</v>
      </c>
      <c r="D30" s="49">
        <v>0</v>
      </c>
      <c r="E30" s="49">
        <v>75</v>
      </c>
      <c r="F30" s="49">
        <v>100</v>
      </c>
      <c r="G30" s="49">
        <v>25</v>
      </c>
      <c r="H30" s="49">
        <v>50</v>
      </c>
      <c r="I30" s="49">
        <v>75</v>
      </c>
      <c r="J30" s="49">
        <v>0</v>
      </c>
      <c r="K30" s="49">
        <v>100</v>
      </c>
      <c r="L30" s="49">
        <v>0</v>
      </c>
      <c r="M30" s="49">
        <v>50</v>
      </c>
      <c r="N30" s="49">
        <v>50</v>
      </c>
      <c r="O30" s="49">
        <v>50</v>
      </c>
      <c r="P30" s="49">
        <v>100</v>
      </c>
      <c r="Q30" s="49">
        <v>0</v>
      </c>
      <c r="R30" s="49">
        <v>0</v>
      </c>
      <c r="S30" s="49">
        <v>25</v>
      </c>
      <c r="T30" s="49">
        <v>100</v>
      </c>
      <c r="U30" s="49">
        <v>50</v>
      </c>
      <c r="V30" s="49">
        <v>50</v>
      </c>
      <c r="W30" s="49">
        <v>75</v>
      </c>
      <c r="X30" s="49">
        <v>100</v>
      </c>
      <c r="Y30" s="49">
        <v>0</v>
      </c>
      <c r="Z30" s="49">
        <v>50</v>
      </c>
      <c r="AA30" s="49">
        <v>0</v>
      </c>
      <c r="AB30" s="49">
        <v>0</v>
      </c>
      <c r="AC30" s="49">
        <v>50</v>
      </c>
      <c r="AD30" s="49">
        <v>0</v>
      </c>
      <c r="AE30" s="49">
        <v>50</v>
      </c>
      <c r="AF30" s="49">
        <v>75</v>
      </c>
      <c r="AG30" s="49">
        <v>50</v>
      </c>
      <c r="AH30" s="49">
        <v>25</v>
      </c>
      <c r="AI30" s="49">
        <v>75</v>
      </c>
      <c r="AJ30" s="49">
        <v>100</v>
      </c>
      <c r="AK30" s="49">
        <v>0</v>
      </c>
      <c r="AL30" s="49">
        <v>0</v>
      </c>
      <c r="AM30" s="49">
        <v>75</v>
      </c>
      <c r="AN30" s="49">
        <v>0</v>
      </c>
      <c r="AO30" s="49">
        <v>0</v>
      </c>
      <c r="AP30" s="49">
        <v>0</v>
      </c>
      <c r="AQ30" s="49">
        <v>50</v>
      </c>
      <c r="AR30" s="49">
        <v>0</v>
      </c>
      <c r="AS30" s="49">
        <v>25</v>
      </c>
      <c r="AT30" s="49">
        <v>0</v>
      </c>
      <c r="AU30" s="49">
        <v>0</v>
      </c>
      <c r="AV30" s="49">
        <v>50</v>
      </c>
      <c r="AW30" s="49">
        <v>0</v>
      </c>
      <c r="AX30" s="49">
        <v>100</v>
      </c>
      <c r="AY30" s="49">
        <v>0</v>
      </c>
      <c r="AZ30" s="49">
        <v>50</v>
      </c>
      <c r="BA30" s="50">
        <v>0</v>
      </c>
      <c r="BB30" s="21"/>
      <c r="BC30" s="21"/>
      <c r="BD30" s="21"/>
      <c r="BE30" s="21"/>
      <c r="BF30" s="21"/>
      <c r="BG30" s="21"/>
      <c r="BH30" s="21"/>
      <c r="BI30" s="21"/>
      <c r="BJ30" s="21"/>
      <c r="BK30" s="21"/>
      <c r="BL30" s="21"/>
    </row>
    <row r="31" spans="1:64" ht="12">
      <c r="A31" s="47" t="s">
        <v>15671</v>
      </c>
      <c r="B31" s="44"/>
      <c r="C31" s="48" t="s">
        <v>12733</v>
      </c>
      <c r="D31" s="49" t="s">
        <v>12729</v>
      </c>
      <c r="E31" s="41" t="s">
        <v>1714</v>
      </c>
      <c r="F31" s="49" t="s">
        <v>12722</v>
      </c>
      <c r="G31" s="41" t="s">
        <v>1712</v>
      </c>
      <c r="H31" s="41" t="s">
        <v>1713</v>
      </c>
      <c r="I31" s="49" t="s">
        <v>12649</v>
      </c>
      <c r="J31" s="49" t="s">
        <v>12644</v>
      </c>
      <c r="K31" s="49" t="s">
        <v>12642</v>
      </c>
      <c r="L31" s="49" t="s">
        <v>12633</v>
      </c>
      <c r="M31" s="49" t="s">
        <v>12488</v>
      </c>
      <c r="N31" s="49" t="s">
        <v>12482</v>
      </c>
      <c r="O31" s="49" t="s">
        <v>12481</v>
      </c>
      <c r="P31" s="49" t="s">
        <v>12471</v>
      </c>
      <c r="Q31" s="49" t="s">
        <v>12467</v>
      </c>
      <c r="R31" s="49" t="s">
        <v>12464</v>
      </c>
      <c r="S31" s="41" t="s">
        <v>1709</v>
      </c>
      <c r="T31" s="49" t="s">
        <v>12453</v>
      </c>
      <c r="U31" s="49" t="s">
        <v>12448</v>
      </c>
      <c r="V31" s="49" t="s">
        <v>12441</v>
      </c>
      <c r="W31" s="49" t="s">
        <v>12438</v>
      </c>
      <c r="X31" s="49" t="s">
        <v>12430</v>
      </c>
      <c r="Y31" s="49" t="s">
        <v>12424</v>
      </c>
      <c r="Z31" s="49" t="s">
        <v>12423</v>
      </c>
      <c r="AA31" s="49" t="s">
        <v>12418</v>
      </c>
      <c r="AB31" s="49" t="s">
        <v>12416</v>
      </c>
      <c r="AC31" s="49" t="s">
        <v>12413</v>
      </c>
      <c r="AD31" s="49" t="s">
        <v>12408</v>
      </c>
      <c r="AE31" s="49" t="s">
        <v>12401</v>
      </c>
      <c r="AF31" s="49" t="s">
        <v>12395</v>
      </c>
      <c r="AG31" s="49" t="s">
        <v>12388</v>
      </c>
      <c r="AH31" s="49" t="s">
        <v>12383</v>
      </c>
      <c r="AI31" s="49" t="s">
        <v>12340</v>
      </c>
      <c r="AJ31" s="49" t="s">
        <v>12269</v>
      </c>
      <c r="AK31" s="49" t="s">
        <v>12264</v>
      </c>
      <c r="AL31" s="49" t="s">
        <v>12266</v>
      </c>
      <c r="AM31" s="49" t="s">
        <v>12257</v>
      </c>
      <c r="AN31" s="41" t="s">
        <v>1741</v>
      </c>
      <c r="AO31" s="49" t="s">
        <v>12228</v>
      </c>
      <c r="AP31" s="49" t="s">
        <v>12223</v>
      </c>
      <c r="AQ31" s="49" t="s">
        <v>12172</v>
      </c>
      <c r="AR31" s="49" t="s">
        <v>12170</v>
      </c>
      <c r="AS31" s="41" t="s">
        <v>1710</v>
      </c>
      <c r="AT31" s="49" t="s">
        <v>12164</v>
      </c>
      <c r="AU31" s="49" t="s">
        <v>12163</v>
      </c>
      <c r="AV31" s="49" t="s">
        <v>12088</v>
      </c>
      <c r="AW31" s="41" t="s">
        <v>1711</v>
      </c>
      <c r="AX31" s="49" t="s">
        <v>12085</v>
      </c>
      <c r="AY31" s="49" t="s">
        <v>12078</v>
      </c>
      <c r="AZ31" s="49" t="s">
        <v>12074</v>
      </c>
      <c r="BA31" s="42" t="s">
        <v>1706</v>
      </c>
      <c r="BB31" s="21"/>
      <c r="BC31" s="21"/>
      <c r="BD31" s="21"/>
      <c r="BE31" s="21"/>
      <c r="BF31" s="21"/>
      <c r="BG31" s="21"/>
      <c r="BH31" s="21"/>
      <c r="BI31" s="21"/>
      <c r="BJ31" s="21"/>
      <c r="BK31" s="21"/>
      <c r="BL31" s="21"/>
    </row>
    <row r="32" spans="1:64" ht="12">
      <c r="A32" s="47"/>
      <c r="B32" s="44"/>
      <c r="C32" s="48"/>
      <c r="D32" s="49" t="s">
        <v>15351</v>
      </c>
      <c r="E32" s="49" t="s">
        <v>12068</v>
      </c>
      <c r="F32" s="49" t="s">
        <v>12065</v>
      </c>
      <c r="G32" s="49" t="s">
        <v>12063</v>
      </c>
      <c r="H32" s="49" t="s">
        <v>12060</v>
      </c>
      <c r="I32" s="49" t="s">
        <v>12057</v>
      </c>
      <c r="J32" s="49" t="s">
        <v>12054</v>
      </c>
      <c r="K32" s="49" t="s">
        <v>12050</v>
      </c>
      <c r="L32" s="49" t="s">
        <v>12052</v>
      </c>
      <c r="M32" s="49" t="s">
        <v>13393</v>
      </c>
      <c r="N32" s="49" t="s">
        <v>15155</v>
      </c>
      <c r="O32" s="49" t="s">
        <v>12046</v>
      </c>
      <c r="P32" s="49" t="s">
        <v>12037</v>
      </c>
      <c r="Q32" s="49" t="s">
        <v>12035</v>
      </c>
      <c r="R32" s="49" t="s">
        <v>13321</v>
      </c>
      <c r="S32" s="49" t="s">
        <v>12030</v>
      </c>
      <c r="T32" s="49" t="s">
        <v>12026</v>
      </c>
      <c r="U32" s="49" t="s">
        <v>11983</v>
      </c>
      <c r="V32" s="49" t="s">
        <v>11979</v>
      </c>
      <c r="W32" s="49" t="s">
        <v>11974</v>
      </c>
      <c r="X32" s="49" t="s">
        <v>11971</v>
      </c>
      <c r="Y32" s="49" t="s">
        <v>11965</v>
      </c>
      <c r="Z32" s="49" t="s">
        <v>11962</v>
      </c>
      <c r="AA32" s="49" t="s">
        <v>13202</v>
      </c>
      <c r="AB32" s="49" t="s">
        <v>14347</v>
      </c>
      <c r="AC32" s="49" t="s">
        <v>11955</v>
      </c>
      <c r="AD32" s="49" t="s">
        <v>14336</v>
      </c>
      <c r="AE32" s="49" t="s">
        <v>11948</v>
      </c>
      <c r="AF32" s="49" t="s">
        <v>11949</v>
      </c>
      <c r="AG32" s="49" t="s">
        <v>11950</v>
      </c>
      <c r="AH32" s="49" t="s">
        <v>11945</v>
      </c>
      <c r="AI32" s="49" t="s">
        <v>11942</v>
      </c>
      <c r="AJ32" s="49" t="s">
        <v>11937</v>
      </c>
      <c r="AK32" s="49" t="s">
        <v>11939</v>
      </c>
      <c r="AL32" s="49" t="s">
        <v>11895</v>
      </c>
      <c r="AM32" s="49" t="s">
        <v>11893</v>
      </c>
      <c r="AN32" s="49" t="s">
        <v>14166</v>
      </c>
      <c r="AO32" s="49" t="s">
        <v>11890</v>
      </c>
      <c r="AP32" s="49" t="s">
        <v>14998</v>
      </c>
      <c r="AQ32" s="49" t="s">
        <v>11886</v>
      </c>
      <c r="AR32" s="49" t="s">
        <v>11887</v>
      </c>
      <c r="AS32" s="49" t="s">
        <v>11883</v>
      </c>
      <c r="AT32" s="49" t="s">
        <v>11877</v>
      </c>
      <c r="AU32" s="49" t="s">
        <v>11873</v>
      </c>
      <c r="AV32" s="49" t="s">
        <v>11826</v>
      </c>
      <c r="AW32" s="49" t="s">
        <v>11822</v>
      </c>
      <c r="AX32" s="49" t="s">
        <v>11816</v>
      </c>
      <c r="AY32" s="49" t="s">
        <v>11814</v>
      </c>
      <c r="AZ32" s="49" t="s">
        <v>11809</v>
      </c>
      <c r="BA32" s="50" t="s">
        <v>11805</v>
      </c>
      <c r="BB32" s="21"/>
      <c r="BC32" s="21"/>
      <c r="BD32" s="21"/>
      <c r="BE32" s="21"/>
      <c r="BF32" s="21"/>
      <c r="BG32" s="21"/>
      <c r="BH32" s="21"/>
      <c r="BI32" s="21"/>
      <c r="BJ32" s="21"/>
      <c r="BK32" s="21"/>
      <c r="BL32" s="21"/>
    </row>
    <row r="33" spans="1:64" ht="12">
      <c r="A33" s="47">
        <v>2.2000000000000002</v>
      </c>
      <c r="B33" s="44">
        <v>24</v>
      </c>
      <c r="C33" s="48" t="s">
        <v>11798</v>
      </c>
      <c r="D33" s="49">
        <v>0</v>
      </c>
      <c r="E33" s="49">
        <v>100</v>
      </c>
      <c r="F33" s="49">
        <v>0</v>
      </c>
      <c r="G33" s="49">
        <v>0</v>
      </c>
      <c r="H33" s="49">
        <v>100</v>
      </c>
      <c r="I33" s="49">
        <v>0</v>
      </c>
      <c r="J33" s="49">
        <v>25</v>
      </c>
      <c r="K33" s="49">
        <v>0</v>
      </c>
      <c r="L33" s="49">
        <v>75</v>
      </c>
      <c r="M33" s="49">
        <v>0</v>
      </c>
      <c r="N33" s="49">
        <v>75</v>
      </c>
      <c r="O33" s="49">
        <v>100</v>
      </c>
      <c r="P33" s="49">
        <v>100</v>
      </c>
      <c r="Q33" s="49">
        <v>25</v>
      </c>
      <c r="R33" s="49">
        <v>0</v>
      </c>
      <c r="S33" s="49">
        <v>100</v>
      </c>
      <c r="T33" s="49">
        <v>100</v>
      </c>
      <c r="U33" s="49">
        <v>100</v>
      </c>
      <c r="V33" s="49">
        <v>100</v>
      </c>
      <c r="W33" s="49">
        <v>0</v>
      </c>
      <c r="X33" s="49">
        <v>100</v>
      </c>
      <c r="Y33" s="49">
        <v>0</v>
      </c>
      <c r="Z33" s="49">
        <v>50</v>
      </c>
      <c r="AA33" s="49">
        <v>0</v>
      </c>
      <c r="AB33" s="49">
        <v>0</v>
      </c>
      <c r="AC33" s="49">
        <v>75</v>
      </c>
      <c r="AD33" s="49">
        <v>0</v>
      </c>
      <c r="AE33" s="49">
        <v>0</v>
      </c>
      <c r="AF33" s="49">
        <v>0</v>
      </c>
      <c r="AG33" s="49">
        <v>50</v>
      </c>
      <c r="AH33" s="49">
        <v>0</v>
      </c>
      <c r="AI33" s="49">
        <v>75</v>
      </c>
      <c r="AJ33" s="49">
        <v>100</v>
      </c>
      <c r="AK33" s="49">
        <v>0</v>
      </c>
      <c r="AL33" s="49">
        <v>50</v>
      </c>
      <c r="AM33" s="49">
        <v>50</v>
      </c>
      <c r="AN33" s="49">
        <v>0</v>
      </c>
      <c r="AO33" s="49">
        <v>0</v>
      </c>
      <c r="AP33" s="49">
        <v>100</v>
      </c>
      <c r="AQ33" s="49">
        <v>50</v>
      </c>
      <c r="AR33" s="49">
        <v>0</v>
      </c>
      <c r="AS33" s="49">
        <v>100</v>
      </c>
      <c r="AT33" s="49">
        <v>0</v>
      </c>
      <c r="AU33" s="49">
        <v>0</v>
      </c>
      <c r="AV33" s="49">
        <v>100</v>
      </c>
      <c r="AW33" s="49">
        <v>0</v>
      </c>
      <c r="AX33" s="49">
        <v>100</v>
      </c>
      <c r="AY33" s="49">
        <v>100</v>
      </c>
      <c r="AZ33" s="49">
        <v>0</v>
      </c>
      <c r="BA33" s="50">
        <v>0</v>
      </c>
      <c r="BB33" s="21"/>
      <c r="BC33" s="21"/>
      <c r="BD33" s="21"/>
      <c r="BE33" s="21"/>
      <c r="BF33" s="21"/>
      <c r="BG33" s="21"/>
      <c r="BH33" s="21"/>
      <c r="BI33" s="21"/>
      <c r="BJ33" s="21"/>
      <c r="BK33" s="21"/>
      <c r="BL33" s="21"/>
    </row>
    <row r="34" spans="1:64" ht="12">
      <c r="A34" s="47" t="s">
        <v>15671</v>
      </c>
      <c r="B34" s="44"/>
      <c r="C34" s="48" t="s">
        <v>11785</v>
      </c>
      <c r="D34" s="49" t="s">
        <v>11786</v>
      </c>
      <c r="E34" s="49" t="s">
        <v>11781</v>
      </c>
      <c r="F34" s="49" t="s">
        <v>11782</v>
      </c>
      <c r="G34" s="49" t="s">
        <v>11767</v>
      </c>
      <c r="H34" s="41" t="s">
        <v>1707</v>
      </c>
      <c r="I34" s="49" t="s">
        <v>11750</v>
      </c>
      <c r="J34" s="41" t="s">
        <v>1708</v>
      </c>
      <c r="K34" s="49" t="s">
        <v>11741</v>
      </c>
      <c r="L34" s="49" t="s">
        <v>11739</v>
      </c>
      <c r="M34" s="49" t="s">
        <v>11735</v>
      </c>
      <c r="N34" s="49" t="s">
        <v>11724</v>
      </c>
      <c r="O34" s="49" t="s">
        <v>11723</v>
      </c>
      <c r="P34" s="49" t="s">
        <v>11713</v>
      </c>
      <c r="Q34" s="49" t="s">
        <v>11711</v>
      </c>
      <c r="R34" s="49" t="s">
        <v>11699</v>
      </c>
      <c r="S34" s="49" t="s">
        <v>11696</v>
      </c>
      <c r="T34" s="49" t="s">
        <v>11687</v>
      </c>
      <c r="U34" s="49" t="s">
        <v>11690</v>
      </c>
      <c r="V34" s="49" t="s">
        <v>11649</v>
      </c>
      <c r="W34" s="49" t="s">
        <v>11652</v>
      </c>
      <c r="X34" s="49" t="s">
        <v>11640</v>
      </c>
      <c r="Y34" s="49" t="s">
        <v>11639</v>
      </c>
      <c r="Z34" s="49" t="s">
        <v>11635</v>
      </c>
      <c r="AA34" s="49" t="s">
        <v>11632</v>
      </c>
      <c r="AB34" s="49" t="s">
        <v>11627</v>
      </c>
      <c r="AC34" s="49" t="s">
        <v>11629</v>
      </c>
      <c r="AD34" s="49" t="s">
        <v>11623</v>
      </c>
      <c r="AE34" s="49" t="s">
        <v>11621</v>
      </c>
      <c r="AF34" s="49" t="s">
        <v>11618</v>
      </c>
      <c r="AG34" s="49" t="s">
        <v>11613</v>
      </c>
      <c r="AH34" s="49" t="s">
        <v>11612</v>
      </c>
      <c r="AI34" s="49" t="s">
        <v>11611</v>
      </c>
      <c r="AJ34" s="49" t="s">
        <v>11604</v>
      </c>
      <c r="AK34" s="49" t="s">
        <v>11597</v>
      </c>
      <c r="AL34" s="49" t="s">
        <v>11591</v>
      </c>
      <c r="AM34" s="49" t="s">
        <v>11586</v>
      </c>
      <c r="AN34" s="41" t="s">
        <v>1741</v>
      </c>
      <c r="AO34" s="49" t="s">
        <v>11581</v>
      </c>
      <c r="AP34" s="49" t="s">
        <v>11582</v>
      </c>
      <c r="AQ34" s="41" t="s">
        <v>1705</v>
      </c>
      <c r="AR34" s="49" t="s">
        <v>11567</v>
      </c>
      <c r="AS34" s="41" t="s">
        <v>1704</v>
      </c>
      <c r="AT34" s="49" t="s">
        <v>11553</v>
      </c>
      <c r="AU34" s="49" t="s">
        <v>11549</v>
      </c>
      <c r="AV34" s="49" t="s">
        <v>11551</v>
      </c>
      <c r="AW34" s="49" t="s">
        <v>11545</v>
      </c>
      <c r="AX34" s="49" t="s">
        <v>11546</v>
      </c>
      <c r="AY34" s="41" t="s">
        <v>1703</v>
      </c>
      <c r="AZ34" s="49" t="s">
        <v>11536</v>
      </c>
      <c r="BA34" s="50" t="s">
        <v>11533</v>
      </c>
      <c r="BB34" s="21"/>
      <c r="BC34" s="21"/>
      <c r="BD34" s="21"/>
      <c r="BE34" s="21"/>
      <c r="BF34" s="21"/>
      <c r="BG34" s="21"/>
      <c r="BH34" s="21"/>
      <c r="BI34" s="21"/>
      <c r="BJ34" s="21"/>
      <c r="BK34" s="21"/>
      <c r="BL34" s="21"/>
    </row>
    <row r="35" spans="1:64" ht="12">
      <c r="A35" s="47"/>
      <c r="B35" s="44"/>
      <c r="C35" s="48"/>
      <c r="D35" s="49" t="s">
        <v>11530</v>
      </c>
      <c r="E35" s="49" t="s">
        <v>11524</v>
      </c>
      <c r="F35" s="49" t="s">
        <v>11521</v>
      </c>
      <c r="G35" s="49" t="s">
        <v>11515</v>
      </c>
      <c r="H35" s="49" t="s">
        <v>11481</v>
      </c>
      <c r="I35" s="49" t="s">
        <v>11483</v>
      </c>
      <c r="J35" s="49" t="s">
        <v>11439</v>
      </c>
      <c r="K35" s="49" t="s">
        <v>11435</v>
      </c>
      <c r="L35" s="49" t="s">
        <v>11436</v>
      </c>
      <c r="M35" s="49" t="s">
        <v>13393</v>
      </c>
      <c r="N35" s="49" t="s">
        <v>11377</v>
      </c>
      <c r="O35" s="49" t="s">
        <v>11368</v>
      </c>
      <c r="P35" s="49" t="s">
        <v>11365</v>
      </c>
      <c r="Q35" s="49" t="s">
        <v>11366</v>
      </c>
      <c r="R35" s="49" t="s">
        <v>11287</v>
      </c>
      <c r="S35" s="49" t="s">
        <v>11286</v>
      </c>
      <c r="T35" s="49" t="s">
        <v>11273</v>
      </c>
      <c r="U35" s="49" t="s">
        <v>11270</v>
      </c>
      <c r="V35" s="49" t="s">
        <v>11264</v>
      </c>
      <c r="W35" s="49" t="s">
        <v>11259</v>
      </c>
      <c r="X35" s="49" t="s">
        <v>11261</v>
      </c>
      <c r="Y35" s="49" t="s">
        <v>11258</v>
      </c>
      <c r="Z35" s="49" t="s">
        <v>11249</v>
      </c>
      <c r="AA35" s="49" t="s">
        <v>13202</v>
      </c>
      <c r="AB35" s="49" t="s">
        <v>14347</v>
      </c>
      <c r="AC35" s="49" t="s">
        <v>11240</v>
      </c>
      <c r="AD35" s="49" t="s">
        <v>14336</v>
      </c>
      <c r="AE35" s="49" t="s">
        <v>11948</v>
      </c>
      <c r="AF35" s="49" t="s">
        <v>11202</v>
      </c>
      <c r="AG35" s="49" t="s">
        <v>11176</v>
      </c>
      <c r="AH35" s="49" t="s">
        <v>11170</v>
      </c>
      <c r="AI35" s="49" t="s">
        <v>11166</v>
      </c>
      <c r="AJ35" s="49" t="s">
        <v>11168</v>
      </c>
      <c r="AK35" s="49" t="s">
        <v>11163</v>
      </c>
      <c r="AL35" s="49" t="s">
        <v>11164</v>
      </c>
      <c r="AM35" s="49" t="s">
        <v>11161</v>
      </c>
      <c r="AN35" s="49" t="s">
        <v>14166</v>
      </c>
      <c r="AO35" s="49" t="s">
        <v>11156</v>
      </c>
      <c r="AP35" s="49" t="s">
        <v>14998</v>
      </c>
      <c r="AQ35" s="49" t="s">
        <v>11157</v>
      </c>
      <c r="AR35" s="49" t="s">
        <v>11158</v>
      </c>
      <c r="AS35" s="49" t="s">
        <v>11159</v>
      </c>
      <c r="AT35" s="49" t="s">
        <v>11154</v>
      </c>
      <c r="AU35" s="49" t="s">
        <v>11155</v>
      </c>
      <c r="AV35" s="49" t="s">
        <v>11148</v>
      </c>
      <c r="AW35" s="49" t="s">
        <v>11151</v>
      </c>
      <c r="AX35" s="49" t="s">
        <v>11152</v>
      </c>
      <c r="AY35" s="49" t="s">
        <v>11147</v>
      </c>
      <c r="AZ35" s="49" t="s">
        <v>11145</v>
      </c>
      <c r="BA35" s="50" t="s">
        <v>11141</v>
      </c>
      <c r="BB35" s="21"/>
      <c r="BC35" s="21"/>
      <c r="BD35" s="21"/>
      <c r="BE35" s="21"/>
      <c r="BF35" s="21"/>
      <c r="BG35" s="21"/>
      <c r="BH35" s="21"/>
      <c r="BI35" s="21"/>
      <c r="BJ35" s="21"/>
      <c r="BK35" s="21"/>
      <c r="BL35" s="21"/>
    </row>
    <row r="36" spans="1:64" ht="12">
      <c r="A36" s="47">
        <v>2.2000000000000002</v>
      </c>
      <c r="B36" s="44">
        <v>25</v>
      </c>
      <c r="C36" s="48" t="s">
        <v>11143</v>
      </c>
      <c r="D36" s="49">
        <v>75</v>
      </c>
      <c r="E36" s="49">
        <v>50</v>
      </c>
      <c r="F36" s="49">
        <v>100</v>
      </c>
      <c r="G36" s="49">
        <v>50</v>
      </c>
      <c r="H36" s="49">
        <v>50</v>
      </c>
      <c r="I36" s="49">
        <v>100</v>
      </c>
      <c r="J36" s="49">
        <v>100</v>
      </c>
      <c r="K36" s="49">
        <v>100</v>
      </c>
      <c r="L36" s="49">
        <v>50</v>
      </c>
      <c r="M36" s="49">
        <v>100</v>
      </c>
      <c r="N36" s="49">
        <v>25</v>
      </c>
      <c r="O36" s="49">
        <v>100</v>
      </c>
      <c r="P36" s="49">
        <v>75</v>
      </c>
      <c r="Q36" s="49">
        <v>50</v>
      </c>
      <c r="R36" s="49">
        <v>75</v>
      </c>
      <c r="S36" s="49">
        <v>75</v>
      </c>
      <c r="T36" s="49">
        <v>50</v>
      </c>
      <c r="U36" s="49">
        <v>50</v>
      </c>
      <c r="V36" s="49">
        <v>50</v>
      </c>
      <c r="W36" s="49">
        <v>50</v>
      </c>
      <c r="X36" s="49">
        <v>25</v>
      </c>
      <c r="Y36" s="49">
        <v>100</v>
      </c>
      <c r="Z36" s="49">
        <v>75</v>
      </c>
      <c r="AA36" s="49">
        <v>25</v>
      </c>
      <c r="AB36" s="49">
        <v>50</v>
      </c>
      <c r="AC36" s="49">
        <v>100</v>
      </c>
      <c r="AD36" s="49">
        <v>75</v>
      </c>
      <c r="AE36" s="49">
        <v>75</v>
      </c>
      <c r="AF36" s="49">
        <v>25</v>
      </c>
      <c r="AG36" s="49">
        <v>50</v>
      </c>
      <c r="AH36" s="49">
        <v>50</v>
      </c>
      <c r="AI36" s="49">
        <v>0</v>
      </c>
      <c r="AJ36" s="49">
        <v>75</v>
      </c>
      <c r="AK36" s="49">
        <v>75</v>
      </c>
      <c r="AL36" s="49">
        <v>50</v>
      </c>
      <c r="AM36" s="49">
        <v>25</v>
      </c>
      <c r="AN36" s="49">
        <v>25</v>
      </c>
      <c r="AO36" s="49">
        <v>50</v>
      </c>
      <c r="AP36" s="49">
        <v>25</v>
      </c>
      <c r="AQ36" s="49">
        <v>0</v>
      </c>
      <c r="AR36" s="49">
        <v>75</v>
      </c>
      <c r="AS36" s="49">
        <v>75</v>
      </c>
      <c r="AT36" s="49">
        <v>25</v>
      </c>
      <c r="AU36" s="49">
        <v>75</v>
      </c>
      <c r="AV36" s="49">
        <v>100</v>
      </c>
      <c r="AW36" s="49">
        <v>50</v>
      </c>
      <c r="AX36" s="49">
        <v>50</v>
      </c>
      <c r="AY36" s="49">
        <v>100</v>
      </c>
      <c r="AZ36" s="49">
        <v>50</v>
      </c>
      <c r="BA36" s="50">
        <v>0</v>
      </c>
      <c r="BB36" s="21"/>
      <c r="BC36" s="21"/>
      <c r="BD36" s="21"/>
      <c r="BE36" s="21"/>
      <c r="BF36" s="21"/>
      <c r="BG36" s="21"/>
      <c r="BH36" s="21"/>
      <c r="BI36" s="21"/>
      <c r="BJ36" s="21"/>
      <c r="BK36" s="21"/>
      <c r="BL36" s="21"/>
    </row>
    <row r="37" spans="1:64" ht="12">
      <c r="A37" s="47" t="s">
        <v>15671</v>
      </c>
      <c r="B37" s="44"/>
      <c r="C37" s="48" t="s">
        <v>11135</v>
      </c>
      <c r="D37" s="49" t="s">
        <v>11134</v>
      </c>
      <c r="E37" s="49" t="s">
        <v>11128</v>
      </c>
      <c r="F37" s="49" t="s">
        <v>11126</v>
      </c>
      <c r="G37" s="49" t="s">
        <v>11121</v>
      </c>
      <c r="H37" s="41" t="s">
        <v>1702</v>
      </c>
      <c r="I37" s="41" t="s">
        <v>1701</v>
      </c>
      <c r="J37" s="49" t="s">
        <v>11115</v>
      </c>
      <c r="K37" s="49" t="s">
        <v>11109</v>
      </c>
      <c r="L37" s="41" t="s">
        <v>1700</v>
      </c>
      <c r="M37" s="49" t="s">
        <v>11106</v>
      </c>
      <c r="N37" s="49" t="s">
        <v>11100</v>
      </c>
      <c r="O37" s="49" t="s">
        <v>11094</v>
      </c>
      <c r="P37" s="49" t="s">
        <v>11097</v>
      </c>
      <c r="Q37" s="49" t="s">
        <v>11086</v>
      </c>
      <c r="R37" s="41" t="s">
        <v>1699</v>
      </c>
      <c r="S37" s="41" t="s">
        <v>1698</v>
      </c>
      <c r="T37" s="49" t="s">
        <v>11073</v>
      </c>
      <c r="U37" s="49" t="s">
        <v>11069</v>
      </c>
      <c r="V37" s="41" t="s">
        <v>1697</v>
      </c>
      <c r="W37" s="41" t="s">
        <v>1696</v>
      </c>
      <c r="X37" s="41" t="s">
        <v>1695</v>
      </c>
      <c r="Y37" s="49" t="s">
        <v>11045</v>
      </c>
      <c r="Z37" s="49" t="s">
        <v>11041</v>
      </c>
      <c r="AA37" s="41" t="s">
        <v>1694</v>
      </c>
      <c r="AB37" s="49" t="s">
        <v>11033</v>
      </c>
      <c r="AC37" s="49" t="s">
        <v>11032</v>
      </c>
      <c r="AD37" s="49" t="s">
        <v>11030</v>
      </c>
      <c r="AE37" s="49" t="s">
        <v>11026</v>
      </c>
      <c r="AF37" s="41" t="s">
        <v>1693</v>
      </c>
      <c r="AG37" s="49" t="s">
        <v>11016</v>
      </c>
      <c r="AH37" s="49" t="s">
        <v>11006</v>
      </c>
      <c r="AI37" s="49" t="s">
        <v>10994</v>
      </c>
      <c r="AJ37" s="49" t="s">
        <v>10986</v>
      </c>
      <c r="AK37" s="49" t="s">
        <v>10985</v>
      </c>
      <c r="AL37" s="49" t="s">
        <v>10980</v>
      </c>
      <c r="AM37" s="49" t="s">
        <v>10970</v>
      </c>
      <c r="AN37" s="49" t="s">
        <v>10963</v>
      </c>
      <c r="AO37" s="49" t="s">
        <v>10957</v>
      </c>
      <c r="AP37" s="49" t="s">
        <v>10913</v>
      </c>
      <c r="AQ37" s="41" t="s">
        <v>1692</v>
      </c>
      <c r="AR37" s="49" t="s">
        <v>10806</v>
      </c>
      <c r="AS37" s="49" t="s">
        <v>10797</v>
      </c>
      <c r="AT37" s="41" t="s">
        <v>1691</v>
      </c>
      <c r="AU37" s="41" t="s">
        <v>1689</v>
      </c>
      <c r="AV37" s="49" t="s">
        <v>10730</v>
      </c>
      <c r="AW37" s="49" t="s">
        <v>10724</v>
      </c>
      <c r="AX37" s="41" t="s">
        <v>1690</v>
      </c>
      <c r="AY37" s="49" t="s">
        <v>10716</v>
      </c>
      <c r="AZ37" s="41" t="s">
        <v>1688</v>
      </c>
      <c r="BA37" s="50" t="s">
        <v>10671</v>
      </c>
      <c r="BB37" s="21"/>
      <c r="BC37" s="21"/>
      <c r="BD37" s="21"/>
      <c r="BE37" s="21"/>
      <c r="BF37" s="21"/>
      <c r="BG37" s="21"/>
      <c r="BH37" s="21"/>
      <c r="BI37" s="21"/>
      <c r="BJ37" s="21"/>
      <c r="BK37" s="21"/>
      <c r="BL37" s="21"/>
    </row>
    <row r="38" spans="1:64" ht="12">
      <c r="A38" s="47"/>
      <c r="B38" s="44"/>
      <c r="C38" s="48"/>
      <c r="D38" s="49" t="s">
        <v>10661</v>
      </c>
      <c r="E38" s="49" t="s">
        <v>10660</v>
      </c>
      <c r="F38" s="49" t="s">
        <v>10612</v>
      </c>
      <c r="G38" s="49" t="s">
        <v>10611</v>
      </c>
      <c r="H38" s="49" t="s">
        <v>10607</v>
      </c>
      <c r="I38" s="49" t="s">
        <v>10603</v>
      </c>
      <c r="J38" s="49" t="s">
        <v>10605</v>
      </c>
      <c r="K38" s="49" t="s">
        <v>10599</v>
      </c>
      <c r="L38" s="49" t="s">
        <v>10594</v>
      </c>
      <c r="M38" s="49" t="s">
        <v>10595</v>
      </c>
      <c r="N38" s="49" t="s">
        <v>10590</v>
      </c>
      <c r="O38" s="49" t="s">
        <v>10589</v>
      </c>
      <c r="P38" s="49" t="s">
        <v>10584</v>
      </c>
      <c r="Q38" s="49" t="s">
        <v>10585</v>
      </c>
      <c r="R38" s="49" t="s">
        <v>10579</v>
      </c>
      <c r="S38" s="49" t="s">
        <v>10581</v>
      </c>
      <c r="T38" s="49" t="s">
        <v>10578</v>
      </c>
      <c r="U38" s="49" t="s">
        <v>10574</v>
      </c>
      <c r="V38" s="49" t="s">
        <v>10571</v>
      </c>
      <c r="W38" s="49" t="s">
        <v>10568</v>
      </c>
      <c r="X38" s="49" t="s">
        <v>10567</v>
      </c>
      <c r="Y38" s="49" t="s">
        <v>10564</v>
      </c>
      <c r="Z38" s="49" t="s">
        <v>10565</v>
      </c>
      <c r="AA38" s="49" t="s">
        <v>10566</v>
      </c>
      <c r="AB38" s="49" t="s">
        <v>10562</v>
      </c>
      <c r="AC38" s="49" t="s">
        <v>10558</v>
      </c>
      <c r="AD38" s="49" t="s">
        <v>10559</v>
      </c>
      <c r="AE38" s="49" t="s">
        <v>10560</v>
      </c>
      <c r="AF38" s="49" t="s">
        <v>10557</v>
      </c>
      <c r="AG38" s="49" t="s">
        <v>10553</v>
      </c>
      <c r="AH38" s="49" t="s">
        <v>10550</v>
      </c>
      <c r="AI38" s="49" t="s">
        <v>10549</v>
      </c>
      <c r="AJ38" s="49" t="s">
        <v>10547</v>
      </c>
      <c r="AK38" s="49" t="s">
        <v>10545</v>
      </c>
      <c r="AL38" s="49" t="s">
        <v>10542</v>
      </c>
      <c r="AM38" s="49" t="s">
        <v>10543</v>
      </c>
      <c r="AN38" s="49" t="s">
        <v>10541</v>
      </c>
      <c r="AO38" s="49" t="s">
        <v>10539</v>
      </c>
      <c r="AP38" s="49" t="s">
        <v>10535</v>
      </c>
      <c r="AQ38" s="49" t="s">
        <v>10534</v>
      </c>
      <c r="AR38" s="49" t="s">
        <v>10531</v>
      </c>
      <c r="AS38" s="49" t="s">
        <v>10532</v>
      </c>
      <c r="AT38" s="49" t="s">
        <v>10528</v>
      </c>
      <c r="AU38" s="49" t="s">
        <v>10526</v>
      </c>
      <c r="AV38" s="49" t="s">
        <v>10527</v>
      </c>
      <c r="AW38" s="49" t="s">
        <v>10525</v>
      </c>
      <c r="AX38" s="49" t="s">
        <v>10518</v>
      </c>
      <c r="AY38" s="49" t="s">
        <v>10519</v>
      </c>
      <c r="AZ38" s="49" t="s">
        <v>10520</v>
      </c>
      <c r="BA38" s="50" t="s">
        <v>10521</v>
      </c>
      <c r="BB38" s="21"/>
      <c r="BC38" s="21"/>
      <c r="BD38" s="21"/>
      <c r="BE38" s="21"/>
      <c r="BF38" s="21"/>
      <c r="BG38" s="21"/>
      <c r="BH38" s="21"/>
      <c r="BI38" s="21"/>
      <c r="BJ38" s="21"/>
      <c r="BK38" s="21"/>
      <c r="BL38" s="21"/>
    </row>
    <row r="39" spans="1:64" ht="12">
      <c r="A39" s="47">
        <v>2.2999999999999998</v>
      </c>
      <c r="B39" s="44">
        <v>26</v>
      </c>
      <c r="C39" s="48" t="s">
        <v>10522</v>
      </c>
      <c r="D39" s="49" t="s">
        <v>24156</v>
      </c>
      <c r="E39" s="49" t="s">
        <v>24156</v>
      </c>
      <c r="F39" s="49" t="s">
        <v>24156</v>
      </c>
      <c r="G39" s="49" t="s">
        <v>24156</v>
      </c>
      <c r="H39" s="49" t="s">
        <v>24156</v>
      </c>
      <c r="I39" s="49" t="s">
        <v>24156</v>
      </c>
      <c r="J39" s="49" t="s">
        <v>24156</v>
      </c>
      <c r="K39" s="49" t="s">
        <v>24156</v>
      </c>
      <c r="L39" s="49" t="s">
        <v>24156</v>
      </c>
      <c r="M39" s="49" t="s">
        <v>24156</v>
      </c>
      <c r="N39" s="49" t="s">
        <v>24156</v>
      </c>
      <c r="O39" s="49" t="s">
        <v>24156</v>
      </c>
      <c r="P39" s="49" t="s">
        <v>24156</v>
      </c>
      <c r="Q39" s="49" t="s">
        <v>24156</v>
      </c>
      <c r="R39" s="49" t="s">
        <v>24156</v>
      </c>
      <c r="S39" s="49" t="s">
        <v>24156</v>
      </c>
      <c r="T39" s="49" t="s">
        <v>24156</v>
      </c>
      <c r="U39" s="49" t="s">
        <v>24156</v>
      </c>
      <c r="V39" s="49" t="s">
        <v>24156</v>
      </c>
      <c r="W39" s="49" t="s">
        <v>24156</v>
      </c>
      <c r="X39" s="49" t="s">
        <v>24156</v>
      </c>
      <c r="Y39" s="49" t="s">
        <v>24156</v>
      </c>
      <c r="Z39" s="49" t="s">
        <v>24156</v>
      </c>
      <c r="AA39" s="49" t="s">
        <v>24095</v>
      </c>
      <c r="AB39" s="49" t="s">
        <v>24156</v>
      </c>
      <c r="AC39" s="49" t="s">
        <v>24156</v>
      </c>
      <c r="AD39" s="49" t="s">
        <v>24156</v>
      </c>
      <c r="AE39" s="49" t="s">
        <v>24156</v>
      </c>
      <c r="AF39" s="49" t="s">
        <v>24157</v>
      </c>
      <c r="AG39" s="49" t="s">
        <v>24156</v>
      </c>
      <c r="AH39" s="49" t="s">
        <v>24156</v>
      </c>
      <c r="AI39" s="49" t="s">
        <v>24156</v>
      </c>
      <c r="AJ39" s="49" t="s">
        <v>24156</v>
      </c>
      <c r="AK39" s="49" t="s">
        <v>24156</v>
      </c>
      <c r="AL39" s="49" t="s">
        <v>24156</v>
      </c>
      <c r="AM39" s="49" t="s">
        <v>24156</v>
      </c>
      <c r="AN39" s="49" t="s">
        <v>24156</v>
      </c>
      <c r="AO39" s="49" t="s">
        <v>24156</v>
      </c>
      <c r="AP39" s="49" t="s">
        <v>24156</v>
      </c>
      <c r="AQ39" s="49" t="s">
        <v>24156</v>
      </c>
      <c r="AR39" s="49" t="s">
        <v>24156</v>
      </c>
      <c r="AS39" s="49" t="s">
        <v>24156</v>
      </c>
      <c r="AT39" s="49" t="s">
        <v>24156</v>
      </c>
      <c r="AU39" s="49" t="s">
        <v>24095</v>
      </c>
      <c r="AV39" s="49" t="s">
        <v>24095</v>
      </c>
      <c r="AW39" s="49" t="s">
        <v>24095</v>
      </c>
      <c r="AX39" s="49" t="s">
        <v>24156</v>
      </c>
      <c r="AY39" s="49" t="s">
        <v>24156</v>
      </c>
      <c r="AZ39" s="49" t="s">
        <v>24156</v>
      </c>
      <c r="BA39" s="50" t="s">
        <v>24095</v>
      </c>
      <c r="BB39" s="21"/>
      <c r="BC39" s="21"/>
      <c r="BD39" s="21"/>
      <c r="BE39" s="21"/>
      <c r="BF39" s="21"/>
      <c r="BG39" s="21"/>
      <c r="BH39" s="21"/>
      <c r="BI39" s="21"/>
      <c r="BJ39" s="21"/>
      <c r="BK39" s="21"/>
      <c r="BL39" s="21"/>
    </row>
    <row r="40" spans="1:64" ht="12">
      <c r="A40" s="47" t="s">
        <v>10517</v>
      </c>
      <c r="B40" s="44"/>
      <c r="C40" s="48" t="s">
        <v>10513</v>
      </c>
      <c r="D40" s="49" t="s">
        <v>10511</v>
      </c>
      <c r="E40" s="49" t="s">
        <v>10510</v>
      </c>
      <c r="F40" s="49" t="s">
        <v>10508</v>
      </c>
      <c r="G40" s="49" t="s">
        <v>10503</v>
      </c>
      <c r="H40" s="41" t="s">
        <v>1685</v>
      </c>
      <c r="I40" s="49" t="s">
        <v>10506</v>
      </c>
      <c r="J40" s="49" t="s">
        <v>10500</v>
      </c>
      <c r="K40" s="49" t="s">
        <v>10497</v>
      </c>
      <c r="L40" s="49" t="s">
        <v>10494</v>
      </c>
      <c r="M40" s="49" t="s">
        <v>10492</v>
      </c>
      <c r="N40" s="49" t="s">
        <v>10493</v>
      </c>
      <c r="O40" s="49" t="s">
        <v>10490</v>
      </c>
      <c r="P40" s="49" t="s">
        <v>10482</v>
      </c>
      <c r="Q40" s="49" t="s">
        <v>10479</v>
      </c>
      <c r="R40" s="41" t="s">
        <v>1686</v>
      </c>
      <c r="S40" s="49" t="s">
        <v>10481</v>
      </c>
      <c r="T40" s="49" t="s">
        <v>10476</v>
      </c>
      <c r="U40" s="49" t="s">
        <v>10477</v>
      </c>
      <c r="V40" s="49" t="s">
        <v>10475</v>
      </c>
      <c r="W40" s="41" t="s">
        <v>1687</v>
      </c>
      <c r="X40" s="49" t="s">
        <v>10467</v>
      </c>
      <c r="Y40" s="49" t="s">
        <v>10470</v>
      </c>
      <c r="Z40" s="49" t="s">
        <v>10464</v>
      </c>
      <c r="AA40" s="41" t="s">
        <v>1683</v>
      </c>
      <c r="AB40" s="49" t="s">
        <v>10463</v>
      </c>
      <c r="AC40" s="49" t="s">
        <v>10459</v>
      </c>
      <c r="AD40" s="49" t="s">
        <v>10460</v>
      </c>
      <c r="AE40" s="49" t="s">
        <v>10453</v>
      </c>
      <c r="AF40" s="49" t="s">
        <v>10454</v>
      </c>
      <c r="AG40" s="49" t="s">
        <v>10456</v>
      </c>
      <c r="AH40" s="49" t="s">
        <v>10452</v>
      </c>
      <c r="AI40" s="49" t="s">
        <v>10447</v>
      </c>
      <c r="AJ40" s="49" t="s">
        <v>10449</v>
      </c>
      <c r="AK40" s="49" t="s">
        <v>10446</v>
      </c>
      <c r="AL40" s="49" t="s">
        <v>10440</v>
      </c>
      <c r="AM40" s="41" t="s">
        <v>1684</v>
      </c>
      <c r="AN40" s="49" t="s">
        <v>10443</v>
      </c>
      <c r="AO40" s="49" t="s">
        <v>10436</v>
      </c>
      <c r="AP40" s="49" t="s">
        <v>10438</v>
      </c>
      <c r="AQ40" s="41" t="s">
        <v>1682</v>
      </c>
      <c r="AR40" s="49" t="s">
        <v>10434</v>
      </c>
      <c r="AS40" s="49" t="s">
        <v>10429</v>
      </c>
      <c r="AT40" s="41" t="s">
        <v>1681</v>
      </c>
      <c r="AU40" s="41" t="s">
        <v>1679</v>
      </c>
      <c r="AV40" s="49" t="s">
        <v>10427</v>
      </c>
      <c r="AW40" s="41" t="s">
        <v>1680</v>
      </c>
      <c r="AX40" s="49" t="s">
        <v>10423</v>
      </c>
      <c r="AY40" s="49" t="s">
        <v>10419</v>
      </c>
      <c r="AZ40" s="49" t="s">
        <v>10416</v>
      </c>
      <c r="BA40" s="50" t="s">
        <v>10412</v>
      </c>
      <c r="BB40" s="21"/>
      <c r="BC40" s="21"/>
      <c r="BD40" s="21"/>
      <c r="BE40" s="21"/>
      <c r="BF40" s="21"/>
      <c r="BG40" s="21"/>
      <c r="BH40" s="21"/>
      <c r="BI40" s="21"/>
      <c r="BJ40" s="21"/>
      <c r="BK40" s="21"/>
      <c r="BL40" s="21"/>
    </row>
    <row r="41" spans="1:64" ht="12">
      <c r="A41" s="47"/>
      <c r="B41" s="44"/>
      <c r="C41" s="48"/>
      <c r="D41" s="49" t="s">
        <v>10415</v>
      </c>
      <c r="E41" s="49" t="s">
        <v>10409</v>
      </c>
      <c r="F41" s="49" t="s">
        <v>10407</v>
      </c>
      <c r="G41" s="49" t="s">
        <v>10405</v>
      </c>
      <c r="H41" s="49" t="s">
        <v>10402</v>
      </c>
      <c r="I41" s="49" t="s">
        <v>10403</v>
      </c>
      <c r="J41" s="49" t="s">
        <v>10395</v>
      </c>
      <c r="K41" s="49" t="s">
        <v>10397</v>
      </c>
      <c r="L41" s="49" t="s">
        <v>10389</v>
      </c>
      <c r="M41" s="49" t="s">
        <v>10392</v>
      </c>
      <c r="N41" s="49" t="s">
        <v>10385</v>
      </c>
      <c r="O41" s="49" t="s">
        <v>10387</v>
      </c>
      <c r="P41" s="49" t="s">
        <v>10380</v>
      </c>
      <c r="Q41" s="49" t="s">
        <v>10382</v>
      </c>
      <c r="R41" s="49" t="s">
        <v>10384</v>
      </c>
      <c r="S41" s="49" t="s">
        <v>10371</v>
      </c>
      <c r="T41" s="49" t="s">
        <v>10375</v>
      </c>
      <c r="U41" s="49" t="s">
        <v>10378</v>
      </c>
      <c r="V41" s="49" t="s">
        <v>10365</v>
      </c>
      <c r="W41" s="49" t="s">
        <v>10366</v>
      </c>
      <c r="X41" s="49" t="s">
        <v>10368</v>
      </c>
      <c r="Y41" s="49" t="s">
        <v>10369</v>
      </c>
      <c r="Z41" s="49" t="s">
        <v>10370</v>
      </c>
      <c r="AA41" s="49" t="s">
        <v>10359</v>
      </c>
      <c r="AB41" s="49" t="s">
        <v>10360</v>
      </c>
      <c r="AC41" s="49" t="s">
        <v>10361</v>
      </c>
      <c r="AD41" s="49" t="s">
        <v>10362</v>
      </c>
      <c r="AE41" s="49" t="s">
        <v>10363</v>
      </c>
      <c r="AF41" s="49" t="s">
        <v>10354</v>
      </c>
      <c r="AG41" s="49" t="s">
        <v>10356</v>
      </c>
      <c r="AH41" s="49" t="s">
        <v>10357</v>
      </c>
      <c r="AI41" s="49" t="s">
        <v>10358</v>
      </c>
      <c r="AJ41" s="49" t="s">
        <v>10347</v>
      </c>
      <c r="AK41" s="49" t="s">
        <v>10349</v>
      </c>
      <c r="AL41" s="49" t="s">
        <v>10350</v>
      </c>
      <c r="AM41" s="49" t="s">
        <v>10351</v>
      </c>
      <c r="AN41" s="49" t="s">
        <v>10352</v>
      </c>
      <c r="AO41" s="49" t="s">
        <v>10344</v>
      </c>
      <c r="AP41" s="49" t="s">
        <v>10345</v>
      </c>
      <c r="AQ41" s="49" t="s">
        <v>10340</v>
      </c>
      <c r="AR41" s="49" t="s">
        <v>10341</v>
      </c>
      <c r="AS41" s="49" t="s">
        <v>10336</v>
      </c>
      <c r="AT41" s="49" t="s">
        <v>10339</v>
      </c>
      <c r="AU41" s="49" t="s">
        <v>10333</v>
      </c>
      <c r="AV41" s="49" t="s">
        <v>10334</v>
      </c>
      <c r="AW41" s="49" t="s">
        <v>10330</v>
      </c>
      <c r="AX41" s="49" t="s">
        <v>10331</v>
      </c>
      <c r="AY41" s="49" t="s">
        <v>10332</v>
      </c>
      <c r="AZ41" s="49" t="s">
        <v>10327</v>
      </c>
      <c r="BA41" s="50" t="s">
        <v>10328</v>
      </c>
      <c r="BB41" s="21"/>
      <c r="BC41" s="21"/>
      <c r="BD41" s="21"/>
      <c r="BE41" s="21"/>
      <c r="BF41" s="21"/>
      <c r="BG41" s="21"/>
      <c r="BH41" s="21"/>
      <c r="BI41" s="21"/>
      <c r="BJ41" s="21"/>
      <c r="BK41" s="21"/>
      <c r="BL41" s="21"/>
    </row>
    <row r="42" spans="1:64" ht="12">
      <c r="A42" s="47">
        <v>2.2999999999999998</v>
      </c>
      <c r="B42" s="44">
        <v>27</v>
      </c>
      <c r="C42" s="48" t="s">
        <v>10329</v>
      </c>
      <c r="D42" s="49" t="s">
        <v>24156</v>
      </c>
      <c r="E42" s="49" t="s">
        <v>24156</v>
      </c>
      <c r="F42" s="49" t="s">
        <v>24156</v>
      </c>
      <c r="G42" s="49" t="s">
        <v>24156</v>
      </c>
      <c r="H42" s="49" t="s">
        <v>24156</v>
      </c>
      <c r="I42" s="49" t="s">
        <v>24156</v>
      </c>
      <c r="J42" s="49" t="s">
        <v>24156</v>
      </c>
      <c r="K42" s="49" t="s">
        <v>24156</v>
      </c>
      <c r="L42" s="49" t="s">
        <v>24156</v>
      </c>
      <c r="M42" s="49" t="s">
        <v>24156</v>
      </c>
      <c r="N42" s="49" t="s">
        <v>24156</v>
      </c>
      <c r="O42" s="49" t="s">
        <v>24156</v>
      </c>
      <c r="P42" s="49" t="s">
        <v>24156</v>
      </c>
      <c r="Q42" s="49" t="s">
        <v>24156</v>
      </c>
      <c r="R42" s="49" t="s">
        <v>24156</v>
      </c>
      <c r="S42" s="49" t="s">
        <v>24156</v>
      </c>
      <c r="T42" s="49" t="s">
        <v>24095</v>
      </c>
      <c r="U42" s="49" t="s">
        <v>24156</v>
      </c>
      <c r="V42" s="49" t="s">
        <v>24156</v>
      </c>
      <c r="W42" s="49" t="s">
        <v>24156</v>
      </c>
      <c r="X42" s="49" t="s">
        <v>24156</v>
      </c>
      <c r="Y42" s="49" t="s">
        <v>24156</v>
      </c>
      <c r="Z42" s="49" t="s">
        <v>24095</v>
      </c>
      <c r="AA42" s="49" t="s">
        <v>24095</v>
      </c>
      <c r="AB42" s="49" t="s">
        <v>24156</v>
      </c>
      <c r="AC42" s="49" t="s">
        <v>24156</v>
      </c>
      <c r="AD42" s="49" t="s">
        <v>24156</v>
      </c>
      <c r="AE42" s="49" t="s">
        <v>24095</v>
      </c>
      <c r="AF42" s="49" t="s">
        <v>24157</v>
      </c>
      <c r="AG42" s="49" t="s">
        <v>24095</v>
      </c>
      <c r="AH42" s="49" t="s">
        <v>24095</v>
      </c>
      <c r="AI42" s="49" t="s">
        <v>24156</v>
      </c>
      <c r="AJ42" s="49" t="s">
        <v>24156</v>
      </c>
      <c r="AK42" s="49" t="s">
        <v>24156</v>
      </c>
      <c r="AL42" s="49" t="s">
        <v>24156</v>
      </c>
      <c r="AM42" s="49" t="s">
        <v>24156</v>
      </c>
      <c r="AN42" s="49" t="s">
        <v>24156</v>
      </c>
      <c r="AO42" s="49" t="s">
        <v>24156</v>
      </c>
      <c r="AP42" s="49" t="s">
        <v>24156</v>
      </c>
      <c r="AQ42" s="49" t="s">
        <v>24156</v>
      </c>
      <c r="AR42" s="49" t="s">
        <v>24156</v>
      </c>
      <c r="AS42" s="49" t="s">
        <v>24156</v>
      </c>
      <c r="AT42" s="49" t="s">
        <v>24156</v>
      </c>
      <c r="AU42" s="49" t="s">
        <v>24156</v>
      </c>
      <c r="AV42" s="49" t="s">
        <v>24156</v>
      </c>
      <c r="AW42" s="49" t="s">
        <v>24156</v>
      </c>
      <c r="AX42" s="49" t="s">
        <v>24156</v>
      </c>
      <c r="AY42" s="49" t="s">
        <v>24156</v>
      </c>
      <c r="AZ42" s="49" t="s">
        <v>24156</v>
      </c>
      <c r="BA42" s="50" t="s">
        <v>24095</v>
      </c>
      <c r="BB42" s="21"/>
      <c r="BC42" s="21"/>
      <c r="BD42" s="21"/>
      <c r="BE42" s="21"/>
      <c r="BF42" s="21"/>
      <c r="BG42" s="21"/>
      <c r="BH42" s="21"/>
      <c r="BI42" s="21"/>
      <c r="BJ42" s="21"/>
      <c r="BK42" s="21"/>
      <c r="BL42" s="21"/>
    </row>
    <row r="43" spans="1:64" ht="12">
      <c r="A43" s="47" t="s">
        <v>10517</v>
      </c>
      <c r="B43" s="44"/>
      <c r="C43" s="48" t="s">
        <v>10323</v>
      </c>
      <c r="D43" s="49" t="s">
        <v>10320</v>
      </c>
      <c r="E43" s="49" t="s">
        <v>10319</v>
      </c>
      <c r="F43" s="49" t="s">
        <v>10316</v>
      </c>
      <c r="G43" s="49" t="s">
        <v>10313</v>
      </c>
      <c r="H43" s="41" t="s">
        <v>1678</v>
      </c>
      <c r="I43" s="49" t="s">
        <v>10315</v>
      </c>
      <c r="J43" s="49" t="s">
        <v>10312</v>
      </c>
      <c r="K43" s="49" t="s">
        <v>10310</v>
      </c>
      <c r="L43" s="49" t="s">
        <v>10309</v>
      </c>
      <c r="M43" s="49" t="s">
        <v>10308</v>
      </c>
      <c r="N43" s="49" t="s">
        <v>10304</v>
      </c>
      <c r="O43" s="49" t="s">
        <v>10306</v>
      </c>
      <c r="P43" s="49" t="s">
        <v>10301</v>
      </c>
      <c r="Q43" s="41" t="s">
        <v>1677</v>
      </c>
      <c r="R43" s="41" t="s">
        <v>1674</v>
      </c>
      <c r="S43" s="41" t="s">
        <v>1675</v>
      </c>
      <c r="T43" s="49" t="s">
        <v>10297</v>
      </c>
      <c r="U43" s="49" t="s">
        <v>10295</v>
      </c>
      <c r="V43" s="49" t="s">
        <v>10296</v>
      </c>
      <c r="W43" s="49" t="s">
        <v>10294</v>
      </c>
      <c r="X43" s="41" t="s">
        <v>1676</v>
      </c>
      <c r="Y43" s="49" t="s">
        <v>10292</v>
      </c>
      <c r="Z43" s="49" t="s">
        <v>10289</v>
      </c>
      <c r="AA43" s="49" t="s">
        <v>10290</v>
      </c>
      <c r="AB43" s="49" t="s">
        <v>10288</v>
      </c>
      <c r="AC43" s="49" t="s">
        <v>10285</v>
      </c>
      <c r="AD43" s="49" t="s">
        <v>10282</v>
      </c>
      <c r="AE43" s="49" t="s">
        <v>10284</v>
      </c>
      <c r="AF43" s="49" t="s">
        <v>10279</v>
      </c>
      <c r="AG43" s="41" t="s">
        <v>1673</v>
      </c>
      <c r="AH43" s="49" t="s">
        <v>10271</v>
      </c>
      <c r="AI43" s="49" t="s">
        <v>10272</v>
      </c>
      <c r="AJ43" s="49" t="s">
        <v>10274</v>
      </c>
      <c r="AK43" s="49" t="s">
        <v>10264</v>
      </c>
      <c r="AL43" s="49" t="s">
        <v>10265</v>
      </c>
      <c r="AM43" s="49" t="s">
        <v>10266</v>
      </c>
      <c r="AN43" s="49" t="s">
        <v>10267</v>
      </c>
      <c r="AO43" s="41" t="s">
        <v>1670</v>
      </c>
      <c r="AP43" s="49" t="s">
        <v>10262</v>
      </c>
      <c r="AQ43" s="41" t="s">
        <v>1671</v>
      </c>
      <c r="AR43" s="49" t="s">
        <v>10258</v>
      </c>
      <c r="AS43" s="49" t="s">
        <v>10256</v>
      </c>
      <c r="AT43" s="49" t="s">
        <v>10255</v>
      </c>
      <c r="AU43" s="49" t="s">
        <v>10253</v>
      </c>
      <c r="AV43" s="49" t="s">
        <v>10252</v>
      </c>
      <c r="AW43" s="49" t="s">
        <v>10248</v>
      </c>
      <c r="AX43" s="49" t="s">
        <v>10249</v>
      </c>
      <c r="AY43" s="49" t="s">
        <v>10250</v>
      </c>
      <c r="AZ43" s="49" t="s">
        <v>10246</v>
      </c>
      <c r="BA43" s="50" t="s">
        <v>10247</v>
      </c>
      <c r="BB43" s="21"/>
      <c r="BC43" s="21"/>
      <c r="BD43" s="21"/>
      <c r="BE43" s="21"/>
      <c r="BF43" s="21"/>
      <c r="BG43" s="21"/>
      <c r="BH43" s="21"/>
      <c r="BI43" s="21"/>
      <c r="BJ43" s="21"/>
      <c r="BK43" s="21"/>
      <c r="BL43" s="21"/>
    </row>
    <row r="44" spans="1:64" ht="12">
      <c r="A44" s="47"/>
      <c r="B44" s="44"/>
      <c r="C44" s="48"/>
      <c r="D44" s="49" t="s">
        <v>10244</v>
      </c>
      <c r="E44" s="49" t="s">
        <v>10245</v>
      </c>
      <c r="F44" s="49" t="s">
        <v>10241</v>
      </c>
      <c r="G44" s="49" t="s">
        <v>10242</v>
      </c>
      <c r="H44" s="49" t="s">
        <v>10159</v>
      </c>
      <c r="I44" s="49" t="s">
        <v>10155</v>
      </c>
      <c r="J44" s="49" t="s">
        <v>10147</v>
      </c>
      <c r="K44" s="49" t="s">
        <v>10149</v>
      </c>
      <c r="L44" s="49" t="s">
        <v>10150</v>
      </c>
      <c r="M44" s="49" t="s">
        <v>10151</v>
      </c>
      <c r="N44" s="49" t="s">
        <v>10145</v>
      </c>
      <c r="O44" s="49" t="s">
        <v>10140</v>
      </c>
      <c r="P44" s="49" t="s">
        <v>10134</v>
      </c>
      <c r="Q44" s="49" t="s">
        <v>10137</v>
      </c>
      <c r="R44" s="49" t="s">
        <v>10138</v>
      </c>
      <c r="S44" s="49" t="s">
        <v>10132</v>
      </c>
      <c r="T44" s="49" t="s">
        <v>10125</v>
      </c>
      <c r="U44" s="49" t="s">
        <v>10128</v>
      </c>
      <c r="V44" s="49" t="s">
        <v>10122</v>
      </c>
      <c r="W44" s="49" t="s">
        <v>10119</v>
      </c>
      <c r="X44" s="49" t="s">
        <v>10368</v>
      </c>
      <c r="Y44" s="49" t="s">
        <v>10107</v>
      </c>
      <c r="Z44" s="49" t="s">
        <v>10110</v>
      </c>
      <c r="AA44" s="49" t="s">
        <v>10028</v>
      </c>
      <c r="AB44" s="49" t="s">
        <v>10016</v>
      </c>
      <c r="AC44" s="49" t="s">
        <v>10018</v>
      </c>
      <c r="AD44" s="49" t="s">
        <v>10007</v>
      </c>
      <c r="AE44" s="49" t="s">
        <v>10001</v>
      </c>
      <c r="AF44" s="49" t="s">
        <v>10004</v>
      </c>
      <c r="AG44" s="49" t="s">
        <v>10006</v>
      </c>
      <c r="AH44" s="49" t="s">
        <v>9999</v>
      </c>
      <c r="AI44" s="49" t="s">
        <v>9929</v>
      </c>
      <c r="AJ44" s="49" t="s">
        <v>9931</v>
      </c>
      <c r="AK44" s="49" t="s">
        <v>9921</v>
      </c>
      <c r="AL44" s="49" t="s">
        <v>9917</v>
      </c>
      <c r="AM44" s="49" t="s">
        <v>10351</v>
      </c>
      <c r="AN44" s="49" t="s">
        <v>9920</v>
      </c>
      <c r="AO44" s="49" t="s">
        <v>9911</v>
      </c>
      <c r="AP44" s="49" t="s">
        <v>9914</v>
      </c>
      <c r="AQ44" s="49" t="s">
        <v>9916</v>
      </c>
      <c r="AR44" s="49" t="s">
        <v>9908</v>
      </c>
      <c r="AS44" s="49" t="s">
        <v>9904</v>
      </c>
      <c r="AT44" s="49" t="s">
        <v>9895</v>
      </c>
      <c r="AU44" s="49" t="s">
        <v>9892</v>
      </c>
      <c r="AV44" s="49" t="s">
        <v>9887</v>
      </c>
      <c r="AW44" s="49" t="s">
        <v>9888</v>
      </c>
      <c r="AX44" s="49" t="s">
        <v>9889</v>
      </c>
      <c r="AY44" s="49" t="s">
        <v>9891</v>
      </c>
      <c r="AZ44" s="49" t="s">
        <v>9880</v>
      </c>
      <c r="BA44" s="50" t="s">
        <v>10328</v>
      </c>
      <c r="BB44" s="21"/>
      <c r="BC44" s="21"/>
      <c r="BD44" s="21"/>
      <c r="BE44" s="21"/>
      <c r="BF44" s="21"/>
      <c r="BG44" s="21"/>
      <c r="BH44" s="21"/>
      <c r="BI44" s="21"/>
      <c r="BJ44" s="21"/>
      <c r="BK44" s="21"/>
      <c r="BL44" s="21"/>
    </row>
    <row r="45" spans="1:64" ht="12">
      <c r="A45" s="47">
        <v>2.2999999999999998</v>
      </c>
      <c r="B45" s="44">
        <v>28</v>
      </c>
      <c r="C45" s="48" t="s">
        <v>9883</v>
      </c>
      <c r="D45" s="49">
        <v>25</v>
      </c>
      <c r="E45" s="49">
        <v>100</v>
      </c>
      <c r="F45" s="49">
        <v>25</v>
      </c>
      <c r="G45" s="49">
        <v>25</v>
      </c>
      <c r="H45" s="49">
        <v>75</v>
      </c>
      <c r="I45" s="49">
        <v>0</v>
      </c>
      <c r="J45" s="49">
        <v>50</v>
      </c>
      <c r="K45" s="49">
        <v>0</v>
      </c>
      <c r="L45" s="49">
        <v>25</v>
      </c>
      <c r="M45" s="49">
        <v>0</v>
      </c>
      <c r="N45" s="49">
        <v>25</v>
      </c>
      <c r="O45" s="49">
        <v>50</v>
      </c>
      <c r="P45" s="49">
        <v>50</v>
      </c>
      <c r="Q45" s="49">
        <v>0</v>
      </c>
      <c r="R45" s="49">
        <v>100</v>
      </c>
      <c r="S45" s="49">
        <v>100</v>
      </c>
      <c r="T45" s="49">
        <v>75</v>
      </c>
      <c r="U45" s="49">
        <v>25</v>
      </c>
      <c r="V45" s="49">
        <v>50</v>
      </c>
      <c r="W45" s="49">
        <v>100</v>
      </c>
      <c r="X45" s="49">
        <v>100</v>
      </c>
      <c r="Y45" s="49">
        <v>25</v>
      </c>
      <c r="Z45" s="49">
        <v>50</v>
      </c>
      <c r="AA45" s="49">
        <v>25</v>
      </c>
      <c r="AB45" s="49">
        <v>25</v>
      </c>
      <c r="AC45" s="49">
        <v>25</v>
      </c>
      <c r="AD45" s="49">
        <v>25</v>
      </c>
      <c r="AE45" s="49">
        <v>0</v>
      </c>
      <c r="AF45" s="49">
        <v>25</v>
      </c>
      <c r="AG45" s="49">
        <v>75</v>
      </c>
      <c r="AH45" s="49">
        <v>25</v>
      </c>
      <c r="AI45" s="49">
        <v>50</v>
      </c>
      <c r="AJ45" s="49">
        <v>50</v>
      </c>
      <c r="AK45" s="49">
        <v>25</v>
      </c>
      <c r="AL45" s="49">
        <v>50</v>
      </c>
      <c r="AM45" s="49">
        <v>25</v>
      </c>
      <c r="AN45" s="49">
        <v>50</v>
      </c>
      <c r="AO45" s="49">
        <v>100</v>
      </c>
      <c r="AP45" s="49">
        <v>0</v>
      </c>
      <c r="AQ45" s="49">
        <v>50</v>
      </c>
      <c r="AR45" s="49">
        <v>0</v>
      </c>
      <c r="AS45" s="49">
        <v>50</v>
      </c>
      <c r="AT45" s="49">
        <v>0</v>
      </c>
      <c r="AU45" s="49">
        <v>25</v>
      </c>
      <c r="AV45" s="49">
        <v>25</v>
      </c>
      <c r="AW45" s="49">
        <v>25</v>
      </c>
      <c r="AX45" s="49">
        <v>0</v>
      </c>
      <c r="AY45" s="49">
        <v>25</v>
      </c>
      <c r="AZ45" s="49">
        <v>25</v>
      </c>
      <c r="BA45" s="50">
        <v>0</v>
      </c>
      <c r="BB45" s="21"/>
      <c r="BC45" s="21"/>
      <c r="BD45" s="21"/>
      <c r="BE45" s="21"/>
      <c r="BF45" s="21"/>
      <c r="BG45" s="21"/>
      <c r="BH45" s="21"/>
      <c r="BI45" s="21"/>
      <c r="BJ45" s="21"/>
      <c r="BK45" s="21"/>
      <c r="BL45" s="21"/>
    </row>
    <row r="46" spans="1:64" ht="12">
      <c r="A46" s="47" t="s">
        <v>10517</v>
      </c>
      <c r="B46" s="44"/>
      <c r="C46" s="48" t="s">
        <v>9860</v>
      </c>
      <c r="D46" s="49" t="s">
        <v>9863</v>
      </c>
      <c r="E46" s="49" t="s">
        <v>9864</v>
      </c>
      <c r="F46" s="49" t="s">
        <v>9856</v>
      </c>
      <c r="G46" s="49" t="s">
        <v>9854</v>
      </c>
      <c r="H46" s="49" t="s">
        <v>9848</v>
      </c>
      <c r="I46" s="49" t="s">
        <v>9847</v>
      </c>
      <c r="J46" s="49" t="s">
        <v>9842</v>
      </c>
      <c r="K46" s="49" t="s">
        <v>9836</v>
      </c>
      <c r="L46" s="49" t="s">
        <v>9834</v>
      </c>
      <c r="M46" s="49" t="s">
        <v>9830</v>
      </c>
      <c r="N46" s="49" t="s">
        <v>9828</v>
      </c>
      <c r="O46" s="49" t="s">
        <v>9822</v>
      </c>
      <c r="P46" s="49" t="s">
        <v>9819</v>
      </c>
      <c r="Q46" s="41" t="s">
        <v>1672</v>
      </c>
      <c r="R46" s="41" t="s">
        <v>1669</v>
      </c>
      <c r="S46" s="49" t="s">
        <v>9799</v>
      </c>
      <c r="T46" s="41" t="s">
        <v>1668</v>
      </c>
      <c r="U46" s="49" t="s">
        <v>9790</v>
      </c>
      <c r="V46" s="41" t="s">
        <v>1667</v>
      </c>
      <c r="W46" s="41" t="s">
        <v>1666</v>
      </c>
      <c r="X46" s="41" t="s">
        <v>1665</v>
      </c>
      <c r="Y46" s="49" t="s">
        <v>9771</v>
      </c>
      <c r="Z46" s="49" t="s">
        <v>9742</v>
      </c>
      <c r="AA46" s="49" t="s">
        <v>9738</v>
      </c>
      <c r="AB46" s="41" t="s">
        <v>1663</v>
      </c>
      <c r="AC46" s="49" t="s">
        <v>9730</v>
      </c>
      <c r="AD46" s="49" t="s">
        <v>9694</v>
      </c>
      <c r="AE46" s="49" t="s">
        <v>9695</v>
      </c>
      <c r="AF46" s="49" t="s">
        <v>9689</v>
      </c>
      <c r="AG46" s="49" t="s">
        <v>9690</v>
      </c>
      <c r="AH46" s="49" t="s">
        <v>9691</v>
      </c>
      <c r="AI46" s="49" t="s">
        <v>9688</v>
      </c>
      <c r="AJ46" s="49" t="s">
        <v>9685</v>
      </c>
      <c r="AK46" s="49" t="s">
        <v>9686</v>
      </c>
      <c r="AL46" s="49" t="s">
        <v>9682</v>
      </c>
      <c r="AM46" s="41" t="s">
        <v>1664</v>
      </c>
      <c r="AN46" s="49" t="s">
        <v>9620</v>
      </c>
      <c r="AO46" s="49" t="s">
        <v>9615</v>
      </c>
      <c r="AP46" s="49" t="s">
        <v>9612</v>
      </c>
      <c r="AQ46" s="49" t="s">
        <v>9610</v>
      </c>
      <c r="AR46" s="49" t="s">
        <v>9607</v>
      </c>
      <c r="AS46" s="49" t="s">
        <v>9596</v>
      </c>
      <c r="AT46" s="41" t="s">
        <v>1660</v>
      </c>
      <c r="AU46" s="41" t="s">
        <v>1661</v>
      </c>
      <c r="AV46" s="49" t="s">
        <v>9581</v>
      </c>
      <c r="AW46" s="49" t="s">
        <v>9584</v>
      </c>
      <c r="AX46" s="41" t="s">
        <v>1662</v>
      </c>
      <c r="AY46" s="49" t="s">
        <v>9570</v>
      </c>
      <c r="AZ46" s="49" t="s">
        <v>9569</v>
      </c>
      <c r="BA46" s="50" t="s">
        <v>9563</v>
      </c>
      <c r="BB46" s="21"/>
      <c r="BC46" s="21"/>
      <c r="BD46" s="21"/>
      <c r="BE46" s="21"/>
      <c r="BF46" s="21"/>
      <c r="BG46" s="21"/>
      <c r="BH46" s="21"/>
      <c r="BI46" s="21"/>
      <c r="BJ46" s="21"/>
      <c r="BK46" s="21"/>
      <c r="BL46" s="21"/>
    </row>
    <row r="47" spans="1:64" ht="12">
      <c r="A47" s="47"/>
      <c r="B47" s="44"/>
      <c r="C47" s="48"/>
      <c r="D47" s="49" t="s">
        <v>9557</v>
      </c>
      <c r="E47" s="49" t="s">
        <v>9555</v>
      </c>
      <c r="F47" s="49" t="s">
        <v>9551</v>
      </c>
      <c r="G47" s="49" t="s">
        <v>9544</v>
      </c>
      <c r="H47" s="49" t="s">
        <v>9546</v>
      </c>
      <c r="I47" s="49" t="s">
        <v>9542</v>
      </c>
      <c r="J47" s="49" t="s">
        <v>9540</v>
      </c>
      <c r="K47" s="49" t="s">
        <v>9539</v>
      </c>
      <c r="L47" s="49" t="s">
        <v>9536</v>
      </c>
      <c r="M47" s="49" t="s">
        <v>9531</v>
      </c>
      <c r="N47" s="49" t="s">
        <v>9524</v>
      </c>
      <c r="O47" s="49" t="s">
        <v>9523</v>
      </c>
      <c r="P47" s="49" t="s">
        <v>9515</v>
      </c>
      <c r="Q47" s="49" t="s">
        <v>9517</v>
      </c>
      <c r="R47" s="49" t="s">
        <v>9466</v>
      </c>
      <c r="S47" s="49" t="s">
        <v>9461</v>
      </c>
      <c r="T47" s="49" t="s">
        <v>9458</v>
      </c>
      <c r="U47" s="49" t="s">
        <v>9453</v>
      </c>
      <c r="V47" s="49" t="s">
        <v>9444</v>
      </c>
      <c r="W47" s="49" t="s">
        <v>9442</v>
      </c>
      <c r="X47" s="49" t="s">
        <v>9440</v>
      </c>
      <c r="Y47" s="49" t="s">
        <v>9432</v>
      </c>
      <c r="Z47" s="49" t="s">
        <v>9429</v>
      </c>
      <c r="AA47" s="49" t="s">
        <v>9423</v>
      </c>
      <c r="AB47" s="49" t="s">
        <v>14347</v>
      </c>
      <c r="AC47" s="49" t="s">
        <v>9427</v>
      </c>
      <c r="AD47" s="49" t="s">
        <v>9421</v>
      </c>
      <c r="AE47" s="49" t="s">
        <v>9415</v>
      </c>
      <c r="AF47" s="49" t="s">
        <v>9410</v>
      </c>
      <c r="AG47" s="49" t="s">
        <v>9356</v>
      </c>
      <c r="AH47" s="49" t="s">
        <v>9295</v>
      </c>
      <c r="AI47" s="49" t="s">
        <v>9291</v>
      </c>
      <c r="AJ47" s="49" t="s">
        <v>9249</v>
      </c>
      <c r="AK47" s="49" t="s">
        <v>9244</v>
      </c>
      <c r="AL47" s="49" t="s">
        <v>9242</v>
      </c>
      <c r="AM47" s="49" t="s">
        <v>9239</v>
      </c>
      <c r="AN47" s="49" t="s">
        <v>9240</v>
      </c>
      <c r="AO47" s="49" t="s">
        <v>9236</v>
      </c>
      <c r="AP47" s="49" t="s">
        <v>9232</v>
      </c>
      <c r="AQ47" s="49" t="s">
        <v>9230</v>
      </c>
      <c r="AR47" s="49" t="s">
        <v>9226</v>
      </c>
      <c r="AS47" s="49" t="s">
        <v>9198</v>
      </c>
      <c r="AT47" s="49" t="s">
        <v>9201</v>
      </c>
      <c r="AU47" s="49" t="s">
        <v>9194</v>
      </c>
      <c r="AV47" s="49" t="s">
        <v>9197</v>
      </c>
      <c r="AW47" s="49" t="s">
        <v>9187</v>
      </c>
      <c r="AX47" s="49" t="s">
        <v>9190</v>
      </c>
      <c r="AY47" s="49" t="s">
        <v>9185</v>
      </c>
      <c r="AZ47" s="49" t="s">
        <v>9180</v>
      </c>
      <c r="BA47" s="50" t="s">
        <v>9177</v>
      </c>
      <c r="BB47" s="21"/>
      <c r="BC47" s="21"/>
      <c r="BD47" s="21"/>
      <c r="BE47" s="21"/>
      <c r="BF47" s="21"/>
      <c r="BG47" s="21"/>
      <c r="BH47" s="21"/>
      <c r="BI47" s="21"/>
      <c r="BJ47" s="21"/>
      <c r="BK47" s="21"/>
      <c r="BL47" s="21"/>
    </row>
    <row r="48" spans="1:64" ht="12">
      <c r="A48" s="47">
        <v>2.2999999999999998</v>
      </c>
      <c r="B48" s="44">
        <v>29</v>
      </c>
      <c r="C48" s="48" t="s">
        <v>9173</v>
      </c>
      <c r="D48" s="49">
        <v>0</v>
      </c>
      <c r="E48" s="49">
        <v>100</v>
      </c>
      <c r="F48" s="49">
        <v>25</v>
      </c>
      <c r="G48" s="49">
        <v>100</v>
      </c>
      <c r="H48" s="49">
        <v>100</v>
      </c>
      <c r="I48" s="49">
        <v>0</v>
      </c>
      <c r="J48" s="49">
        <v>50</v>
      </c>
      <c r="K48" s="49">
        <v>0</v>
      </c>
      <c r="L48" s="49">
        <v>50</v>
      </c>
      <c r="M48" s="49">
        <v>25</v>
      </c>
      <c r="N48" s="49">
        <v>100</v>
      </c>
      <c r="O48" s="49">
        <v>100</v>
      </c>
      <c r="P48" s="49">
        <v>25</v>
      </c>
      <c r="Q48" s="49">
        <v>25</v>
      </c>
      <c r="R48" s="49">
        <v>75</v>
      </c>
      <c r="S48" s="49">
        <v>100</v>
      </c>
      <c r="T48" s="49">
        <v>100</v>
      </c>
      <c r="U48" s="49">
        <v>75</v>
      </c>
      <c r="V48" s="49">
        <v>100</v>
      </c>
      <c r="W48" s="49">
        <v>25</v>
      </c>
      <c r="X48" s="49">
        <v>100</v>
      </c>
      <c r="Y48" s="49">
        <v>25</v>
      </c>
      <c r="Z48" s="49">
        <v>50</v>
      </c>
      <c r="AA48" s="49">
        <v>25</v>
      </c>
      <c r="AB48" s="49">
        <v>50</v>
      </c>
      <c r="AC48" s="49">
        <v>100</v>
      </c>
      <c r="AD48" s="49">
        <v>100</v>
      </c>
      <c r="AE48" s="49">
        <v>75</v>
      </c>
      <c r="AF48" s="49">
        <v>25</v>
      </c>
      <c r="AG48" s="49">
        <v>75</v>
      </c>
      <c r="AH48" s="49">
        <v>50</v>
      </c>
      <c r="AI48" s="49">
        <v>25</v>
      </c>
      <c r="AJ48" s="49">
        <v>100</v>
      </c>
      <c r="AK48" s="49">
        <v>0</v>
      </c>
      <c r="AL48" s="49">
        <v>25</v>
      </c>
      <c r="AM48" s="49">
        <v>25</v>
      </c>
      <c r="AN48" s="49">
        <v>25</v>
      </c>
      <c r="AO48" s="49">
        <v>25</v>
      </c>
      <c r="AP48" s="49">
        <v>50</v>
      </c>
      <c r="AQ48" s="49">
        <v>25</v>
      </c>
      <c r="AR48" s="49">
        <v>100</v>
      </c>
      <c r="AS48" s="49">
        <v>50</v>
      </c>
      <c r="AT48" s="49">
        <v>50</v>
      </c>
      <c r="AU48" s="49">
        <v>75</v>
      </c>
      <c r="AV48" s="49">
        <v>50</v>
      </c>
      <c r="AW48" s="49">
        <v>25</v>
      </c>
      <c r="AX48" s="49">
        <v>50</v>
      </c>
      <c r="AY48" s="49">
        <v>25</v>
      </c>
      <c r="AZ48" s="49">
        <v>100</v>
      </c>
      <c r="BA48" s="50">
        <v>0</v>
      </c>
      <c r="BB48" s="21"/>
      <c r="BC48" s="21"/>
      <c r="BD48" s="21"/>
      <c r="BE48" s="21"/>
      <c r="BF48" s="21"/>
      <c r="BG48" s="21"/>
      <c r="BH48" s="21"/>
      <c r="BI48" s="21"/>
      <c r="BJ48" s="21"/>
      <c r="BK48" s="21"/>
      <c r="BL48" s="21"/>
    </row>
    <row r="49" spans="1:64" ht="12">
      <c r="A49" s="33" t="s">
        <v>10517</v>
      </c>
      <c r="B49" s="34"/>
      <c r="C49" s="40" t="s">
        <v>9164</v>
      </c>
      <c r="D49" s="41" t="s">
        <v>9151</v>
      </c>
      <c r="E49" s="41" t="s">
        <v>9146</v>
      </c>
      <c r="F49" s="41" t="s">
        <v>9140</v>
      </c>
      <c r="G49" s="41" t="s">
        <v>9134</v>
      </c>
      <c r="H49" s="41" t="s">
        <v>9133</v>
      </c>
      <c r="I49" s="41" t="s">
        <v>9128</v>
      </c>
      <c r="J49" s="41" t="s">
        <v>9126</v>
      </c>
      <c r="K49" s="41" t="s">
        <v>9117</v>
      </c>
      <c r="L49" s="41" t="s">
        <v>1659</v>
      </c>
      <c r="M49" s="41" t="s">
        <v>9109</v>
      </c>
      <c r="N49" s="41" t="s">
        <v>9098</v>
      </c>
      <c r="O49" s="41" t="s">
        <v>9049</v>
      </c>
      <c r="P49" s="41" t="s">
        <v>9041</v>
      </c>
      <c r="Q49" s="41" t="s">
        <v>1658</v>
      </c>
      <c r="R49" s="41" t="s">
        <v>1657</v>
      </c>
      <c r="S49" s="41" t="s">
        <v>9018</v>
      </c>
      <c r="T49" s="41" t="s">
        <v>9011</v>
      </c>
      <c r="U49" s="41" t="s">
        <v>9004</v>
      </c>
      <c r="V49" s="41" t="s">
        <v>1656</v>
      </c>
      <c r="W49" s="41" t="s">
        <v>8993</v>
      </c>
      <c r="X49" s="41" t="s">
        <v>1654</v>
      </c>
      <c r="Y49" s="41" t="s">
        <v>1655</v>
      </c>
      <c r="Z49" s="41" t="s">
        <v>8954</v>
      </c>
      <c r="AA49" s="41" t="s">
        <v>8941</v>
      </c>
      <c r="AB49" s="41" t="s">
        <v>8923</v>
      </c>
      <c r="AC49" s="41" t="s">
        <v>13</v>
      </c>
      <c r="AD49" s="41" t="s">
        <v>8920</v>
      </c>
      <c r="AE49" s="41" t="s">
        <v>8911</v>
      </c>
      <c r="AF49" s="41" t="s">
        <v>8903</v>
      </c>
      <c r="AG49" s="41" t="s">
        <v>1653</v>
      </c>
      <c r="AH49" s="41" t="s">
        <v>8866</v>
      </c>
      <c r="AI49" s="41" t="s">
        <v>8850</v>
      </c>
      <c r="AJ49" s="41" t="s">
        <v>1652</v>
      </c>
      <c r="AK49" s="41" t="s">
        <v>8823</v>
      </c>
      <c r="AL49" s="41" t="s">
        <v>8822</v>
      </c>
      <c r="AM49" s="41" t="s">
        <v>1651</v>
      </c>
      <c r="AN49" s="41" t="s">
        <v>8791</v>
      </c>
      <c r="AO49" s="41" t="s">
        <v>1650</v>
      </c>
      <c r="AP49" s="41" t="s">
        <v>8778</v>
      </c>
      <c r="AQ49" s="41" t="s">
        <v>8751</v>
      </c>
      <c r="AR49" s="41" t="s">
        <v>8748</v>
      </c>
      <c r="AS49" s="41" t="s">
        <v>1649</v>
      </c>
      <c r="AT49" s="41" t="s">
        <v>8728</v>
      </c>
      <c r="AU49" s="41" t="s">
        <v>8727</v>
      </c>
      <c r="AV49" s="41" t="s">
        <v>8722</v>
      </c>
      <c r="AW49" s="41" t="s">
        <v>8719</v>
      </c>
      <c r="AX49" s="41" t="s">
        <v>8718</v>
      </c>
      <c r="AY49" s="41" t="s">
        <v>8708</v>
      </c>
      <c r="AZ49" s="41" t="s">
        <v>8698</v>
      </c>
      <c r="BA49" s="42" t="s">
        <v>8700</v>
      </c>
      <c r="BB49" s="63"/>
      <c r="BC49" s="63"/>
      <c r="BD49" s="63"/>
      <c r="BE49" s="63"/>
      <c r="BF49" s="63"/>
      <c r="BG49" s="63"/>
      <c r="BH49" s="63"/>
      <c r="BI49" s="63"/>
      <c r="BJ49" s="63"/>
      <c r="BK49" s="63"/>
      <c r="BL49" s="63"/>
    </row>
    <row r="50" spans="1:64" ht="12">
      <c r="A50" s="47"/>
      <c r="B50" s="44"/>
      <c r="C50" s="48"/>
      <c r="D50" s="49" t="s">
        <v>8653</v>
      </c>
      <c r="E50" s="49" t="s">
        <v>8649</v>
      </c>
      <c r="F50" s="49" t="s">
        <v>8646</v>
      </c>
      <c r="G50" s="49" t="s">
        <v>8644</v>
      </c>
      <c r="H50" s="49" t="s">
        <v>8641</v>
      </c>
      <c r="I50" s="49" t="s">
        <v>8638</v>
      </c>
      <c r="J50" s="49" t="s">
        <v>8634</v>
      </c>
      <c r="K50" s="49" t="s">
        <v>8622</v>
      </c>
      <c r="L50" s="49" t="s">
        <v>8616</v>
      </c>
      <c r="M50" s="49" t="s">
        <v>8609</v>
      </c>
      <c r="N50" s="49" t="s">
        <v>8608</v>
      </c>
      <c r="O50" s="49" t="s">
        <v>8577</v>
      </c>
      <c r="P50" s="49" t="s">
        <v>8572</v>
      </c>
      <c r="Q50" s="49" t="s">
        <v>8568</v>
      </c>
      <c r="R50" s="49" t="s">
        <v>8566</v>
      </c>
      <c r="S50" s="49" t="s">
        <v>8563</v>
      </c>
      <c r="T50" s="49" t="s">
        <v>8538</v>
      </c>
      <c r="U50" s="49" t="s">
        <v>8534</v>
      </c>
      <c r="V50" s="49" t="s">
        <v>8529</v>
      </c>
      <c r="W50" s="49" t="s">
        <v>8523</v>
      </c>
      <c r="X50" s="49" t="s">
        <v>8520</v>
      </c>
      <c r="Y50" s="49" t="s">
        <v>8518</v>
      </c>
      <c r="Z50" s="49" t="s">
        <v>14349</v>
      </c>
      <c r="AA50" s="49" t="s">
        <v>8460</v>
      </c>
      <c r="AB50" s="49" t="s">
        <v>8455</v>
      </c>
      <c r="AC50" s="49" t="s">
        <v>8454</v>
      </c>
      <c r="AD50" s="49" t="s">
        <v>8408</v>
      </c>
      <c r="AE50" s="49" t="s">
        <v>8401</v>
      </c>
      <c r="AF50" s="49" t="s">
        <v>8399</v>
      </c>
      <c r="AG50" s="49" t="s">
        <v>8395</v>
      </c>
      <c r="AH50" s="49" t="s">
        <v>8391</v>
      </c>
      <c r="AI50" s="49" t="s">
        <v>8388</v>
      </c>
      <c r="AJ50" s="49" t="s">
        <v>8385</v>
      </c>
      <c r="AK50" s="49" t="s">
        <v>8356</v>
      </c>
      <c r="AL50" s="49" t="s">
        <v>8354</v>
      </c>
      <c r="AM50" s="49" t="s">
        <v>10543</v>
      </c>
      <c r="AN50" s="49" t="s">
        <v>8346</v>
      </c>
      <c r="AO50" s="49" t="s">
        <v>8302</v>
      </c>
      <c r="AP50" s="49" t="s">
        <v>8297</v>
      </c>
      <c r="AQ50" s="49" t="s">
        <v>8299</v>
      </c>
      <c r="AR50" s="49" t="s">
        <v>8292</v>
      </c>
      <c r="AS50" s="49" t="s">
        <v>8289</v>
      </c>
      <c r="AT50" s="49" t="s">
        <v>8291</v>
      </c>
      <c r="AU50" s="49" t="s">
        <v>8288</v>
      </c>
      <c r="AV50" s="49" t="s">
        <v>8282</v>
      </c>
      <c r="AW50" s="49" t="s">
        <v>8284</v>
      </c>
      <c r="AX50" s="49" t="s">
        <v>8279</v>
      </c>
      <c r="AY50" s="49" t="s">
        <v>8273</v>
      </c>
      <c r="AZ50" s="49" t="s">
        <v>8270</v>
      </c>
      <c r="BA50" s="50" t="s">
        <v>8267</v>
      </c>
      <c r="BB50" s="21"/>
      <c r="BC50" s="21"/>
      <c r="BD50" s="21"/>
      <c r="BE50" s="21"/>
      <c r="BF50" s="21"/>
      <c r="BG50" s="21"/>
      <c r="BH50" s="21"/>
      <c r="BI50" s="21"/>
      <c r="BJ50" s="21"/>
      <c r="BK50" s="21"/>
      <c r="BL50" s="21"/>
    </row>
    <row r="51" spans="1:64" ht="12">
      <c r="A51" s="47">
        <v>2.2999999999999998</v>
      </c>
      <c r="B51" s="44">
        <v>30</v>
      </c>
      <c r="C51" s="48" t="s">
        <v>8263</v>
      </c>
      <c r="D51" s="49">
        <v>0</v>
      </c>
      <c r="E51" s="49">
        <v>100</v>
      </c>
      <c r="F51" s="49">
        <v>75</v>
      </c>
      <c r="G51" s="49">
        <v>100</v>
      </c>
      <c r="H51" s="49">
        <v>100</v>
      </c>
      <c r="I51" s="49">
        <v>50</v>
      </c>
      <c r="J51" s="49">
        <v>100</v>
      </c>
      <c r="K51" s="49">
        <v>0</v>
      </c>
      <c r="L51" s="49">
        <v>100</v>
      </c>
      <c r="M51" s="49">
        <v>0</v>
      </c>
      <c r="N51" s="49">
        <v>100</v>
      </c>
      <c r="O51" s="49">
        <v>75</v>
      </c>
      <c r="P51" s="49">
        <v>75</v>
      </c>
      <c r="Q51" s="49">
        <v>50</v>
      </c>
      <c r="R51" s="49">
        <v>100</v>
      </c>
      <c r="S51" s="49">
        <v>50</v>
      </c>
      <c r="T51" s="49">
        <v>75</v>
      </c>
      <c r="U51" s="49">
        <v>50</v>
      </c>
      <c r="V51" s="49">
        <v>50</v>
      </c>
      <c r="W51" s="49">
        <v>75</v>
      </c>
      <c r="X51" s="49">
        <v>100</v>
      </c>
      <c r="Y51" s="49">
        <v>25</v>
      </c>
      <c r="Z51" s="49">
        <v>100</v>
      </c>
      <c r="AA51" s="49">
        <v>75</v>
      </c>
      <c r="AB51" s="49">
        <v>50</v>
      </c>
      <c r="AC51" s="49">
        <v>100</v>
      </c>
      <c r="AD51" s="49">
        <v>100</v>
      </c>
      <c r="AE51" s="49">
        <v>50</v>
      </c>
      <c r="AF51" s="49">
        <v>25</v>
      </c>
      <c r="AG51" s="49">
        <v>75</v>
      </c>
      <c r="AH51" s="49">
        <v>25</v>
      </c>
      <c r="AI51" s="49">
        <v>0</v>
      </c>
      <c r="AJ51" s="49">
        <v>100</v>
      </c>
      <c r="AK51" s="49">
        <v>100</v>
      </c>
      <c r="AL51" s="49">
        <v>50</v>
      </c>
      <c r="AM51" s="49">
        <v>25</v>
      </c>
      <c r="AN51" s="49">
        <v>100</v>
      </c>
      <c r="AO51" s="49">
        <v>25</v>
      </c>
      <c r="AP51" s="49">
        <v>50</v>
      </c>
      <c r="AQ51" s="49">
        <v>50</v>
      </c>
      <c r="AR51" s="49">
        <v>100</v>
      </c>
      <c r="AS51" s="49">
        <v>50</v>
      </c>
      <c r="AT51" s="49">
        <v>75</v>
      </c>
      <c r="AU51" s="49">
        <v>75</v>
      </c>
      <c r="AV51" s="49">
        <v>100</v>
      </c>
      <c r="AW51" s="49">
        <v>100</v>
      </c>
      <c r="AX51" s="49">
        <v>100</v>
      </c>
      <c r="AY51" s="49">
        <v>0</v>
      </c>
      <c r="AZ51" s="49">
        <v>75</v>
      </c>
      <c r="BA51" s="50">
        <v>0</v>
      </c>
      <c r="BB51" s="21"/>
      <c r="BC51" s="21"/>
      <c r="BD51" s="21"/>
      <c r="BE51" s="21"/>
      <c r="BF51" s="21"/>
      <c r="BG51" s="21"/>
      <c r="BH51" s="21"/>
      <c r="BI51" s="21"/>
      <c r="BJ51" s="21"/>
      <c r="BK51" s="21"/>
      <c r="BL51" s="21"/>
    </row>
    <row r="52" spans="1:64" ht="12">
      <c r="A52" s="47" t="s">
        <v>10517</v>
      </c>
      <c r="B52" s="44"/>
      <c r="C52" s="48" t="s">
        <v>8257</v>
      </c>
      <c r="D52" s="49" t="s">
        <v>8250</v>
      </c>
      <c r="E52" s="49" t="s">
        <v>8253</v>
      </c>
      <c r="F52" s="49" t="s">
        <v>8249</v>
      </c>
      <c r="G52" s="49" t="s">
        <v>8216</v>
      </c>
      <c r="H52" s="49" t="s">
        <v>8213</v>
      </c>
      <c r="I52" s="49" t="s">
        <v>8205</v>
      </c>
      <c r="J52" s="49" t="s">
        <v>8200</v>
      </c>
      <c r="K52" s="49" t="s">
        <v>8194</v>
      </c>
      <c r="L52" s="41" t="s">
        <v>1648</v>
      </c>
      <c r="M52" s="49" t="s">
        <v>8176</v>
      </c>
      <c r="N52" s="49" t="s">
        <v>8175</v>
      </c>
      <c r="O52" s="49" t="s">
        <v>8170</v>
      </c>
      <c r="P52" s="49" t="s">
        <v>8165</v>
      </c>
      <c r="Q52" s="49" t="s">
        <v>8158</v>
      </c>
      <c r="R52" s="49" t="s">
        <v>8151</v>
      </c>
      <c r="S52" s="49" t="s">
        <v>8150</v>
      </c>
      <c r="T52" s="49" t="s">
        <v>8144</v>
      </c>
      <c r="U52" s="49" t="s">
        <v>8140</v>
      </c>
      <c r="V52" s="41" t="s">
        <v>1647</v>
      </c>
      <c r="W52" s="41" t="s">
        <v>1646</v>
      </c>
      <c r="X52" s="49" t="s">
        <v>8091</v>
      </c>
      <c r="Y52" s="49" t="s">
        <v>8082</v>
      </c>
      <c r="Z52" s="49" t="s">
        <v>8078</v>
      </c>
      <c r="AA52" s="49" t="s">
        <v>8070</v>
      </c>
      <c r="AB52" s="49" t="s">
        <v>8063</v>
      </c>
      <c r="AC52" s="41" t="s">
        <v>11</v>
      </c>
      <c r="AD52" s="49" t="s">
        <v>7993</v>
      </c>
      <c r="AE52" s="49" t="s">
        <v>7991</v>
      </c>
      <c r="AF52" s="49" t="s">
        <v>7989</v>
      </c>
      <c r="AG52" s="41" t="s">
        <v>1645</v>
      </c>
      <c r="AH52" s="49" t="s">
        <v>7960</v>
      </c>
      <c r="AI52" s="49" t="s">
        <v>7898</v>
      </c>
      <c r="AJ52" s="41" t="s">
        <v>1643</v>
      </c>
      <c r="AK52" s="49" t="s">
        <v>7887</v>
      </c>
      <c r="AL52" s="49" t="s">
        <v>7884</v>
      </c>
      <c r="AM52" s="49" t="s">
        <v>7876</v>
      </c>
      <c r="AN52" s="41" t="s">
        <v>1644</v>
      </c>
      <c r="AO52" s="41" t="s">
        <v>1642</v>
      </c>
      <c r="AP52" s="41" t="s">
        <v>1641</v>
      </c>
      <c r="AQ52" s="49" t="s">
        <v>7855</v>
      </c>
      <c r="AR52" s="49" t="s">
        <v>7854</v>
      </c>
      <c r="AS52" s="41" t="s">
        <v>1640</v>
      </c>
      <c r="AT52" s="49" t="s">
        <v>7840</v>
      </c>
      <c r="AU52" s="49" t="s">
        <v>7837</v>
      </c>
      <c r="AV52" s="49" t="s">
        <v>7795</v>
      </c>
      <c r="AW52" s="49" t="s">
        <v>7793</v>
      </c>
      <c r="AX52" s="49" t="s">
        <v>7785</v>
      </c>
      <c r="AY52" s="49" t="s">
        <v>7779</v>
      </c>
      <c r="AZ52" s="49" t="s">
        <v>7768</v>
      </c>
      <c r="BA52" s="50" t="s">
        <v>7765</v>
      </c>
      <c r="BB52" s="61"/>
      <c r="BC52" s="61"/>
      <c r="BD52" s="61"/>
      <c r="BE52" s="61"/>
      <c r="BF52" s="61"/>
      <c r="BG52" s="61"/>
      <c r="BH52" s="61"/>
      <c r="BI52" s="61"/>
      <c r="BJ52" s="61"/>
      <c r="BK52" s="61"/>
      <c r="BL52" s="61"/>
    </row>
    <row r="53" spans="1:64" ht="12">
      <c r="A53" s="47"/>
      <c r="B53" s="44"/>
      <c r="C53" s="48"/>
      <c r="D53" s="49" t="s">
        <v>7762</v>
      </c>
      <c r="E53" s="49" t="s">
        <v>7757</v>
      </c>
      <c r="F53" s="49" t="s">
        <v>7755</v>
      </c>
      <c r="G53" s="49" t="s">
        <v>7727</v>
      </c>
      <c r="H53" s="49" t="s">
        <v>7711</v>
      </c>
      <c r="I53" s="49" t="s">
        <v>7679</v>
      </c>
      <c r="J53" s="49" t="s">
        <v>7677</v>
      </c>
      <c r="K53" s="49" t="s">
        <v>7674</v>
      </c>
      <c r="L53" s="49" t="s">
        <v>7666</v>
      </c>
      <c r="M53" s="49" t="s">
        <v>7668</v>
      </c>
      <c r="N53" s="49" t="s">
        <v>7664</v>
      </c>
      <c r="O53" s="49" t="s">
        <v>7653</v>
      </c>
      <c r="P53" s="49" t="s">
        <v>7650</v>
      </c>
      <c r="Q53" s="49" t="s">
        <v>7647</v>
      </c>
      <c r="R53" s="49" t="s">
        <v>7641</v>
      </c>
      <c r="S53" s="49" t="s">
        <v>7638</v>
      </c>
      <c r="T53" s="49" t="s">
        <v>7634</v>
      </c>
      <c r="U53" s="49" t="s">
        <v>7632</v>
      </c>
      <c r="V53" s="49" t="s">
        <v>7624</v>
      </c>
      <c r="W53" s="49" t="s">
        <v>7619</v>
      </c>
      <c r="X53" s="49" t="s">
        <v>7614</v>
      </c>
      <c r="Y53" s="49" t="s">
        <v>7601</v>
      </c>
      <c r="Z53" s="49" t="s">
        <v>7579</v>
      </c>
      <c r="AA53" s="49" t="s">
        <v>8460</v>
      </c>
      <c r="AB53" s="49" t="s">
        <v>7578</v>
      </c>
      <c r="AC53" s="41" t="s">
        <v>7565</v>
      </c>
      <c r="AD53" s="49" t="s">
        <v>7564</v>
      </c>
      <c r="AE53" s="49" t="s">
        <v>7550</v>
      </c>
      <c r="AF53" s="49" t="s">
        <v>7549</v>
      </c>
      <c r="AG53" s="49" t="s">
        <v>7544</v>
      </c>
      <c r="AH53" s="49" t="s">
        <v>7541</v>
      </c>
      <c r="AI53" s="49" t="s">
        <v>7539</v>
      </c>
      <c r="AJ53" s="49" t="s">
        <v>7538</v>
      </c>
      <c r="AK53" s="49" t="s">
        <v>7534</v>
      </c>
      <c r="AL53" s="49" t="s">
        <v>7527</v>
      </c>
      <c r="AM53" s="49" t="s">
        <v>7522</v>
      </c>
      <c r="AN53" s="49" t="s">
        <v>7517</v>
      </c>
      <c r="AO53" s="49" t="s">
        <v>7516</v>
      </c>
      <c r="AP53" s="49" t="s">
        <v>7509</v>
      </c>
      <c r="AQ53" s="49" t="s">
        <v>7504</v>
      </c>
      <c r="AR53" s="49" t="s">
        <v>7499</v>
      </c>
      <c r="AS53" s="49" t="s">
        <v>7498</v>
      </c>
      <c r="AT53" s="49" t="s">
        <v>7484</v>
      </c>
      <c r="AU53" s="49" t="s">
        <v>7479</v>
      </c>
      <c r="AV53" s="49" t="s">
        <v>7480</v>
      </c>
      <c r="AW53" s="49" t="s">
        <v>7473</v>
      </c>
      <c r="AX53" s="49" t="s">
        <v>7468</v>
      </c>
      <c r="AY53" s="49" t="s">
        <v>7465</v>
      </c>
      <c r="AZ53" s="49" t="s">
        <v>7456</v>
      </c>
      <c r="BA53" s="50" t="s">
        <v>7458</v>
      </c>
      <c r="BB53" s="21"/>
      <c r="BC53" s="21"/>
      <c r="BD53" s="21"/>
      <c r="BE53" s="21"/>
      <c r="BF53" s="21"/>
      <c r="BG53" s="21"/>
      <c r="BH53" s="21"/>
      <c r="BI53" s="21"/>
      <c r="BJ53" s="21"/>
      <c r="BK53" s="21"/>
      <c r="BL53" s="21"/>
    </row>
    <row r="54" spans="1:64" ht="12">
      <c r="A54" s="47">
        <v>2.4</v>
      </c>
      <c r="B54" s="44">
        <v>31</v>
      </c>
      <c r="C54" s="48" t="s">
        <v>7455</v>
      </c>
      <c r="D54" s="49">
        <v>0</v>
      </c>
      <c r="E54" s="49">
        <v>100</v>
      </c>
      <c r="F54" s="49">
        <v>50</v>
      </c>
      <c r="G54" s="49">
        <v>75</v>
      </c>
      <c r="H54" s="49">
        <v>100</v>
      </c>
      <c r="I54" s="49">
        <v>0</v>
      </c>
      <c r="J54" s="49">
        <v>75</v>
      </c>
      <c r="K54" s="49">
        <v>0</v>
      </c>
      <c r="L54" s="49">
        <v>50</v>
      </c>
      <c r="M54" s="49">
        <v>75</v>
      </c>
      <c r="N54" s="49">
        <v>50</v>
      </c>
      <c r="O54" s="49">
        <v>50</v>
      </c>
      <c r="P54" s="49">
        <v>50</v>
      </c>
      <c r="Q54" s="49">
        <v>0</v>
      </c>
      <c r="R54" s="49">
        <v>75</v>
      </c>
      <c r="S54" s="49">
        <v>25</v>
      </c>
      <c r="T54" s="49">
        <v>50</v>
      </c>
      <c r="U54" s="49">
        <v>75</v>
      </c>
      <c r="V54" s="49">
        <v>100</v>
      </c>
      <c r="W54" s="49">
        <v>0</v>
      </c>
      <c r="X54" s="49">
        <v>75</v>
      </c>
      <c r="Y54" s="49">
        <v>100</v>
      </c>
      <c r="Z54" s="49">
        <v>50</v>
      </c>
      <c r="AA54" s="49">
        <v>0</v>
      </c>
      <c r="AB54" s="49">
        <v>50</v>
      </c>
      <c r="AC54" s="49">
        <v>75</v>
      </c>
      <c r="AD54" s="49">
        <v>50</v>
      </c>
      <c r="AE54" s="49">
        <v>0</v>
      </c>
      <c r="AF54" s="49">
        <v>25</v>
      </c>
      <c r="AG54" s="49">
        <v>75</v>
      </c>
      <c r="AH54" s="49">
        <v>0</v>
      </c>
      <c r="AI54" s="49">
        <v>0</v>
      </c>
      <c r="AJ54" s="49">
        <v>0</v>
      </c>
      <c r="AK54" s="49">
        <v>50</v>
      </c>
      <c r="AL54" s="49">
        <v>50</v>
      </c>
      <c r="AM54" s="49">
        <v>25</v>
      </c>
      <c r="AN54" s="49">
        <v>0</v>
      </c>
      <c r="AO54" s="49">
        <v>0</v>
      </c>
      <c r="AP54" s="49">
        <v>50</v>
      </c>
      <c r="AQ54" s="49">
        <v>50</v>
      </c>
      <c r="AR54" s="49">
        <v>0</v>
      </c>
      <c r="AS54" s="49">
        <v>100</v>
      </c>
      <c r="AT54" s="49">
        <v>75</v>
      </c>
      <c r="AU54" s="49">
        <v>50</v>
      </c>
      <c r="AV54" s="49">
        <v>100</v>
      </c>
      <c r="AW54" s="49">
        <v>0</v>
      </c>
      <c r="AX54" s="49">
        <v>100</v>
      </c>
      <c r="AY54" s="49">
        <v>0</v>
      </c>
      <c r="AZ54" s="49">
        <v>0</v>
      </c>
      <c r="BA54" s="50">
        <v>0</v>
      </c>
      <c r="BB54" s="21"/>
      <c r="BC54" s="21"/>
      <c r="BD54" s="21"/>
      <c r="BE54" s="21"/>
      <c r="BF54" s="21"/>
      <c r="BG54" s="21"/>
      <c r="BH54" s="21"/>
      <c r="BI54" s="21"/>
      <c r="BJ54" s="21"/>
      <c r="BK54" s="21"/>
      <c r="BL54" s="21"/>
    </row>
    <row r="55" spans="1:64" ht="12">
      <c r="A55" s="47" t="s">
        <v>7438</v>
      </c>
      <c r="B55" s="44"/>
      <c r="C55" s="48" t="s">
        <v>7441</v>
      </c>
      <c r="D55" s="49" t="s">
        <v>7433</v>
      </c>
      <c r="E55" s="49" t="s">
        <v>7435</v>
      </c>
      <c r="F55" s="49" t="s">
        <v>7436</v>
      </c>
      <c r="G55" s="49" t="s">
        <v>7430</v>
      </c>
      <c r="H55" s="49" t="s">
        <v>7425</v>
      </c>
      <c r="I55" s="41" t="s">
        <v>1637</v>
      </c>
      <c r="J55" s="41" t="s">
        <v>1638</v>
      </c>
      <c r="K55" s="49" t="s">
        <v>7418</v>
      </c>
      <c r="L55" s="41" t="s">
        <v>1639</v>
      </c>
      <c r="M55" s="49" t="s">
        <v>7414</v>
      </c>
      <c r="N55" s="49" t="s">
        <v>7392</v>
      </c>
      <c r="O55" s="49" t="s">
        <v>7385</v>
      </c>
      <c r="P55" s="49" t="s">
        <v>7387</v>
      </c>
      <c r="Q55" s="41" t="s">
        <v>1634</v>
      </c>
      <c r="R55" s="49" t="s">
        <v>7376</v>
      </c>
      <c r="S55" s="49" t="s">
        <v>7374</v>
      </c>
      <c r="T55" s="49" t="s">
        <v>7364</v>
      </c>
      <c r="U55" s="49" t="s">
        <v>7360</v>
      </c>
      <c r="V55" s="49" t="s">
        <v>7355</v>
      </c>
      <c r="W55" s="49" t="s">
        <v>7342</v>
      </c>
      <c r="X55" s="49" t="s">
        <v>7341</v>
      </c>
      <c r="Y55" s="49" t="s">
        <v>7339</v>
      </c>
      <c r="Z55" s="49" t="s">
        <v>7333</v>
      </c>
      <c r="AA55" s="49" t="s">
        <v>7330</v>
      </c>
      <c r="AB55" s="49" t="s">
        <v>7314</v>
      </c>
      <c r="AC55" s="49" t="s">
        <v>7305</v>
      </c>
      <c r="AD55" s="49" t="s">
        <v>7308</v>
      </c>
      <c r="AE55" s="49" t="s">
        <v>7310</v>
      </c>
      <c r="AF55" s="49" t="s">
        <v>7304</v>
      </c>
      <c r="AG55" s="49" t="s">
        <v>7296</v>
      </c>
      <c r="AH55" s="49" t="s">
        <v>7290</v>
      </c>
      <c r="AI55" s="49" t="s">
        <v>7232</v>
      </c>
      <c r="AJ55" s="49" t="s">
        <v>7179</v>
      </c>
      <c r="AK55" s="49" t="s">
        <v>7178</v>
      </c>
      <c r="AL55" s="49" t="s">
        <v>7174</v>
      </c>
      <c r="AM55" s="49" t="s">
        <v>7170</v>
      </c>
      <c r="AN55" s="49" t="s">
        <v>7171</v>
      </c>
      <c r="AO55" s="49" t="s">
        <v>7167</v>
      </c>
      <c r="AP55" s="49" t="s">
        <v>7162</v>
      </c>
      <c r="AQ55" s="49" t="s">
        <v>7160</v>
      </c>
      <c r="AR55" s="49" t="s">
        <v>7156</v>
      </c>
      <c r="AS55" s="49" t="s">
        <v>7157</v>
      </c>
      <c r="AT55" s="41" t="s">
        <v>1635</v>
      </c>
      <c r="AU55" s="41" t="s">
        <v>1636</v>
      </c>
      <c r="AV55" s="49" t="s">
        <v>7096</v>
      </c>
      <c r="AW55" s="49" t="s">
        <v>7089</v>
      </c>
      <c r="AX55" s="49" t="s">
        <v>7088</v>
      </c>
      <c r="AY55" s="49" t="s">
        <v>7084</v>
      </c>
      <c r="AZ55" s="41" t="s">
        <v>1630</v>
      </c>
      <c r="BA55" s="42" t="s">
        <v>1631</v>
      </c>
      <c r="BB55" s="21"/>
      <c r="BC55" s="21"/>
      <c r="BD55" s="21"/>
      <c r="BE55" s="21"/>
      <c r="BF55" s="21"/>
      <c r="BG55" s="21"/>
      <c r="BH55" s="21"/>
      <c r="BI55" s="21"/>
      <c r="BJ55" s="21"/>
      <c r="BK55" s="21"/>
      <c r="BL55" s="21"/>
    </row>
    <row r="56" spans="1:64" ht="12">
      <c r="A56" s="47"/>
      <c r="B56" s="44"/>
      <c r="C56" s="48"/>
      <c r="D56" s="49" t="s">
        <v>7762</v>
      </c>
      <c r="E56" s="49" t="s">
        <v>14380</v>
      </c>
      <c r="F56" s="49" t="s">
        <v>7074</v>
      </c>
      <c r="G56" s="49" t="s">
        <v>7070</v>
      </c>
      <c r="H56" s="49" t="s">
        <v>7062</v>
      </c>
      <c r="I56" s="49" t="s">
        <v>7065</v>
      </c>
      <c r="J56" s="49" t="s">
        <v>7060</v>
      </c>
      <c r="K56" s="49" t="s">
        <v>7057</v>
      </c>
      <c r="L56" s="49" t="s">
        <v>7050</v>
      </c>
      <c r="M56" s="49" t="s">
        <v>7052</v>
      </c>
      <c r="N56" s="49" t="s">
        <v>7031</v>
      </c>
      <c r="O56" s="49" t="s">
        <v>7028</v>
      </c>
      <c r="P56" s="49" t="s">
        <v>7021</v>
      </c>
      <c r="Q56" s="49" t="s">
        <v>7017</v>
      </c>
      <c r="R56" s="49" t="s">
        <v>7012</v>
      </c>
      <c r="S56" s="49" t="s">
        <v>7014</v>
      </c>
      <c r="T56" s="49" t="s">
        <v>7008</v>
      </c>
      <c r="U56" s="49" t="s">
        <v>7004</v>
      </c>
      <c r="V56" s="49" t="s">
        <v>7000</v>
      </c>
      <c r="W56" s="49" t="s">
        <v>6999</v>
      </c>
      <c r="X56" s="49" t="s">
        <v>6992</v>
      </c>
      <c r="Y56" s="49" t="s">
        <v>6988</v>
      </c>
      <c r="Z56" s="49" t="s">
        <v>6983</v>
      </c>
      <c r="AA56" s="49" t="s">
        <v>6981</v>
      </c>
      <c r="AB56" s="49" t="s">
        <v>6979</v>
      </c>
      <c r="AC56" s="49" t="s">
        <v>6975</v>
      </c>
      <c r="AD56" s="49" t="s">
        <v>6972</v>
      </c>
      <c r="AE56" s="49" t="s">
        <v>6965</v>
      </c>
      <c r="AF56" s="49" t="s">
        <v>6967</v>
      </c>
      <c r="AG56" s="49" t="s">
        <v>6920</v>
      </c>
      <c r="AH56" s="49" t="s">
        <v>6922</v>
      </c>
      <c r="AI56" s="49" t="s">
        <v>6918</v>
      </c>
      <c r="AJ56" s="49" t="s">
        <v>6915</v>
      </c>
      <c r="AK56" s="49" t="s">
        <v>6907</v>
      </c>
      <c r="AL56" s="49" t="s">
        <v>6905</v>
      </c>
      <c r="AM56" s="49" t="s">
        <v>6901</v>
      </c>
      <c r="AN56" s="49" t="s">
        <v>6898</v>
      </c>
      <c r="AO56" s="49" t="s">
        <v>6892</v>
      </c>
      <c r="AP56" s="49" t="s">
        <v>14998</v>
      </c>
      <c r="AQ56" s="49" t="s">
        <v>6789</v>
      </c>
      <c r="AR56" s="49" t="s">
        <v>6786</v>
      </c>
      <c r="AS56" s="49" t="s">
        <v>6782</v>
      </c>
      <c r="AT56" s="49" t="s">
        <v>6778</v>
      </c>
      <c r="AU56" s="49" t="s">
        <v>6770</v>
      </c>
      <c r="AV56" s="49" t="s">
        <v>6773</v>
      </c>
      <c r="AW56" s="49" t="s">
        <v>6766</v>
      </c>
      <c r="AX56" s="49" t="s">
        <v>6764</v>
      </c>
      <c r="AY56" s="49" t="s">
        <v>6755</v>
      </c>
      <c r="AZ56" s="49" t="s">
        <v>6758</v>
      </c>
      <c r="BA56" s="50" t="s">
        <v>7458</v>
      </c>
      <c r="BB56" s="21"/>
      <c r="BC56" s="21"/>
      <c r="BD56" s="21"/>
      <c r="BE56" s="21"/>
      <c r="BF56" s="21"/>
      <c r="BG56" s="21"/>
      <c r="BH56" s="21"/>
      <c r="BI56" s="21"/>
      <c r="BJ56" s="21"/>
      <c r="BK56" s="21"/>
      <c r="BL56" s="21"/>
    </row>
    <row r="57" spans="1:64" ht="12">
      <c r="A57" s="47">
        <v>2.4</v>
      </c>
      <c r="B57" s="44">
        <v>32</v>
      </c>
      <c r="C57" s="48" t="s">
        <v>6735</v>
      </c>
      <c r="D57" s="49" t="s">
        <v>24095</v>
      </c>
      <c r="E57" s="49" t="s">
        <v>24156</v>
      </c>
      <c r="F57" s="49" t="s">
        <v>24156</v>
      </c>
      <c r="G57" s="49" t="s">
        <v>24095</v>
      </c>
      <c r="H57" s="49" t="s">
        <v>24156</v>
      </c>
      <c r="I57" s="41" t="s">
        <v>24156</v>
      </c>
      <c r="J57" s="49" t="s">
        <v>24156</v>
      </c>
      <c r="K57" s="49" t="s">
        <v>24156</v>
      </c>
      <c r="L57" s="49" t="s">
        <v>24156</v>
      </c>
      <c r="M57" s="49" t="s">
        <v>24095</v>
      </c>
      <c r="N57" s="49" t="s">
        <v>24156</v>
      </c>
      <c r="O57" s="49" t="s">
        <v>24156</v>
      </c>
      <c r="P57" s="49" t="s">
        <v>24156</v>
      </c>
      <c r="Q57" s="49" t="s">
        <v>24156</v>
      </c>
      <c r="R57" s="49" t="s">
        <v>24156</v>
      </c>
      <c r="S57" s="49" t="s">
        <v>24156</v>
      </c>
      <c r="T57" s="49" t="s">
        <v>24156</v>
      </c>
      <c r="U57" s="49" t="s">
        <v>24156</v>
      </c>
      <c r="V57" s="49" t="s">
        <v>24156</v>
      </c>
      <c r="W57" s="49" t="s">
        <v>24156</v>
      </c>
      <c r="X57" s="49" t="s">
        <v>24156</v>
      </c>
      <c r="Y57" s="49" t="s">
        <v>24095</v>
      </c>
      <c r="Z57" s="49" t="s">
        <v>24156</v>
      </c>
      <c r="AA57" s="49" t="s">
        <v>24156</v>
      </c>
      <c r="AB57" s="49" t="s">
        <v>24156</v>
      </c>
      <c r="AC57" s="49" t="s">
        <v>24156</v>
      </c>
      <c r="AD57" s="49" t="s">
        <v>24095</v>
      </c>
      <c r="AE57" s="49" t="s">
        <v>24095</v>
      </c>
      <c r="AF57" s="49" t="s">
        <v>24157</v>
      </c>
      <c r="AG57" s="49" t="s">
        <v>24095</v>
      </c>
      <c r="AH57" s="49" t="s">
        <v>24156</v>
      </c>
      <c r="AI57" s="49" t="s">
        <v>24156</v>
      </c>
      <c r="AJ57" s="49" t="s">
        <v>24156</v>
      </c>
      <c r="AK57" s="49" t="s">
        <v>24156</v>
      </c>
      <c r="AL57" s="49" t="s">
        <v>24156</v>
      </c>
      <c r="AM57" s="49" t="s">
        <v>24156</v>
      </c>
      <c r="AN57" s="49" t="s">
        <v>24156</v>
      </c>
      <c r="AO57" s="49" t="s">
        <v>24156</v>
      </c>
      <c r="AP57" s="49" t="s">
        <v>24156</v>
      </c>
      <c r="AQ57" s="49" t="s">
        <v>24156</v>
      </c>
      <c r="AR57" s="49" t="s">
        <v>24156</v>
      </c>
      <c r="AS57" s="49" t="s">
        <v>24156</v>
      </c>
      <c r="AT57" s="49" t="s">
        <v>24156</v>
      </c>
      <c r="AU57" s="49" t="s">
        <v>24156</v>
      </c>
      <c r="AV57" s="49" t="s">
        <v>24156</v>
      </c>
      <c r="AW57" s="49" t="s">
        <v>24156</v>
      </c>
      <c r="AX57" s="49" t="s">
        <v>24156</v>
      </c>
      <c r="AY57" s="49" t="s">
        <v>24156</v>
      </c>
      <c r="AZ57" s="49" t="s">
        <v>24156</v>
      </c>
      <c r="BA57" s="50" t="s">
        <v>24156</v>
      </c>
      <c r="BB57" s="21"/>
      <c r="BC57" s="21"/>
      <c r="BD57" s="21"/>
      <c r="BE57" s="21"/>
      <c r="BF57" s="21"/>
      <c r="BG57" s="21"/>
      <c r="BH57" s="21"/>
      <c r="BI57" s="21"/>
      <c r="BJ57" s="21"/>
      <c r="BK57" s="21"/>
      <c r="BL57" s="21"/>
    </row>
    <row r="58" spans="1:64" ht="12">
      <c r="A58" s="47" t="s">
        <v>7438</v>
      </c>
      <c r="B58" s="44"/>
      <c r="C58" s="48" t="s">
        <v>6333</v>
      </c>
      <c r="D58" s="49" t="s">
        <v>6326</v>
      </c>
      <c r="E58" s="49" t="s">
        <v>6323</v>
      </c>
      <c r="F58" s="49" t="s">
        <v>6317</v>
      </c>
      <c r="G58" s="49" t="s">
        <v>6274</v>
      </c>
      <c r="H58" s="49" t="s">
        <v>6277</v>
      </c>
      <c r="I58" s="41" t="s">
        <v>0</v>
      </c>
      <c r="J58" s="49" t="s">
        <v>6269</v>
      </c>
      <c r="K58" s="49" t="s">
        <v>6267</v>
      </c>
      <c r="L58" s="49" t="s">
        <v>6255</v>
      </c>
      <c r="M58" s="49" t="s">
        <v>6257</v>
      </c>
      <c r="N58" s="49" t="s">
        <v>6258</v>
      </c>
      <c r="O58" s="49" t="s">
        <v>6252</v>
      </c>
      <c r="P58" s="49" t="s">
        <v>6249</v>
      </c>
      <c r="Q58" s="49" t="s">
        <v>6247</v>
      </c>
      <c r="R58" s="49" t="s">
        <v>6245</v>
      </c>
      <c r="S58" s="49" t="s">
        <v>6246</v>
      </c>
      <c r="T58" s="49" t="s">
        <v>6240</v>
      </c>
      <c r="U58" s="49" t="s">
        <v>6241</v>
      </c>
      <c r="V58" s="49" t="s">
        <v>6236</v>
      </c>
      <c r="W58" s="49" t="s">
        <v>6234</v>
      </c>
      <c r="X58" s="49" t="s">
        <v>6230</v>
      </c>
      <c r="Y58" s="49" t="s">
        <v>6226</v>
      </c>
      <c r="Z58" s="49" t="s">
        <v>6220</v>
      </c>
      <c r="AA58" s="49" t="s">
        <v>6218</v>
      </c>
      <c r="AB58" s="49" t="s">
        <v>6169</v>
      </c>
      <c r="AC58" s="49" t="s">
        <v>6160</v>
      </c>
      <c r="AD58" s="49" t="s">
        <v>6161</v>
      </c>
      <c r="AE58" s="49" t="s">
        <v>6164</v>
      </c>
      <c r="AF58" s="41" t="s">
        <v>1632</v>
      </c>
      <c r="AG58" s="41" t="s">
        <v>1633</v>
      </c>
      <c r="AH58" s="49" t="s">
        <v>6136</v>
      </c>
      <c r="AI58" s="49" t="s">
        <v>6108</v>
      </c>
      <c r="AJ58" s="49" t="s">
        <v>6086</v>
      </c>
      <c r="AK58" s="49" t="s">
        <v>6081</v>
      </c>
      <c r="AL58" s="49" t="s">
        <v>6062</v>
      </c>
      <c r="AM58" s="49" t="s">
        <v>6055</v>
      </c>
      <c r="AN58" s="49" t="s">
        <v>6057</v>
      </c>
      <c r="AO58" s="49" t="s">
        <v>6050</v>
      </c>
      <c r="AP58" s="49" t="s">
        <v>6051</v>
      </c>
      <c r="AQ58" s="49" t="s">
        <v>6052</v>
      </c>
      <c r="AR58" s="49" t="s">
        <v>6047</v>
      </c>
      <c r="AS58" s="49" t="s">
        <v>6045</v>
      </c>
      <c r="AT58" s="49" t="s">
        <v>6042</v>
      </c>
      <c r="AU58" s="49" t="s">
        <v>6044</v>
      </c>
      <c r="AV58" s="49" t="s">
        <v>6039</v>
      </c>
      <c r="AW58" s="49" t="s">
        <v>6040</v>
      </c>
      <c r="AX58" s="49" t="s">
        <v>6037</v>
      </c>
      <c r="AY58" s="49" t="s">
        <v>6035</v>
      </c>
      <c r="AZ58" s="49" t="s">
        <v>6029</v>
      </c>
      <c r="BA58" s="50" t="s">
        <v>6028</v>
      </c>
      <c r="BB58" s="61"/>
      <c r="BC58" s="61"/>
      <c r="BD58" s="61"/>
      <c r="BE58" s="61"/>
      <c r="BF58" s="61"/>
      <c r="BG58" s="61"/>
      <c r="BH58" s="61"/>
      <c r="BI58" s="61"/>
      <c r="BJ58" s="61"/>
      <c r="BK58" s="61"/>
      <c r="BL58" s="61"/>
    </row>
    <row r="59" spans="1:64" ht="12">
      <c r="A59" s="47"/>
      <c r="B59" s="44"/>
      <c r="C59" s="48"/>
      <c r="D59" s="49" t="s">
        <v>5990</v>
      </c>
      <c r="E59" s="49" t="s">
        <v>5984</v>
      </c>
      <c r="F59" s="49" t="s">
        <v>5974</v>
      </c>
      <c r="G59" s="49" t="s">
        <v>5951</v>
      </c>
      <c r="H59" s="49" t="s">
        <v>5946</v>
      </c>
      <c r="I59" s="41" t="s">
        <v>1</v>
      </c>
      <c r="J59" s="49" t="s">
        <v>5949</v>
      </c>
      <c r="K59" s="49" t="s">
        <v>5906</v>
      </c>
      <c r="L59" s="49" t="s">
        <v>5909</v>
      </c>
      <c r="M59" s="49" t="s">
        <v>5899</v>
      </c>
      <c r="N59" s="49" t="s">
        <v>5894</v>
      </c>
      <c r="O59" s="49" t="s">
        <v>5892</v>
      </c>
      <c r="P59" s="49" t="s">
        <v>5884</v>
      </c>
      <c r="Q59" s="49" t="s">
        <v>5867</v>
      </c>
      <c r="R59" s="49" t="s">
        <v>5865</v>
      </c>
      <c r="S59" s="49" t="s">
        <v>5854</v>
      </c>
      <c r="T59" s="49" t="s">
        <v>5849</v>
      </c>
      <c r="U59" s="49" t="s">
        <v>5843</v>
      </c>
      <c r="V59" s="49" t="s">
        <v>5844</v>
      </c>
      <c r="W59" s="49" t="s">
        <v>5839</v>
      </c>
      <c r="X59" s="49" t="s">
        <v>5841</v>
      </c>
      <c r="Y59" s="49" t="s">
        <v>5830</v>
      </c>
      <c r="Z59" s="49" t="s">
        <v>5832</v>
      </c>
      <c r="AA59" s="49" t="s">
        <v>5827</v>
      </c>
      <c r="AB59" s="49" t="s">
        <v>5824</v>
      </c>
      <c r="AC59" s="49" t="s">
        <v>5820</v>
      </c>
      <c r="AD59" s="49" t="s">
        <v>5822</v>
      </c>
      <c r="AE59" s="49" t="s">
        <v>5814</v>
      </c>
      <c r="AF59" s="49" t="s">
        <v>5816</v>
      </c>
      <c r="AG59" s="49" t="s">
        <v>5810</v>
      </c>
      <c r="AH59" s="49" t="s">
        <v>5813</v>
      </c>
      <c r="AI59" s="49" t="s">
        <v>5798</v>
      </c>
      <c r="AJ59" s="49" t="s">
        <v>5799</v>
      </c>
      <c r="AK59" s="49" t="s">
        <v>5775</v>
      </c>
      <c r="AL59" s="49" t="s">
        <v>5771</v>
      </c>
      <c r="AM59" s="49" t="s">
        <v>5766</v>
      </c>
      <c r="AN59" s="49" t="s">
        <v>5767</v>
      </c>
      <c r="AO59" s="49" t="s">
        <v>5768</v>
      </c>
      <c r="AP59" s="49" t="s">
        <v>5765</v>
      </c>
      <c r="AQ59" s="49" t="s">
        <v>5759</v>
      </c>
      <c r="AR59" s="49" t="s">
        <v>5761</v>
      </c>
      <c r="AS59" s="49" t="s">
        <v>5756</v>
      </c>
      <c r="AT59" s="49" t="s">
        <v>5758</v>
      </c>
      <c r="AU59" s="49" t="s">
        <v>5753</v>
      </c>
      <c r="AV59" s="49" t="s">
        <v>5755</v>
      </c>
      <c r="AW59" s="49" t="s">
        <v>5750</v>
      </c>
      <c r="AX59" s="49" t="s">
        <v>5752</v>
      </c>
      <c r="AY59" s="49" t="s">
        <v>5747</v>
      </c>
      <c r="AZ59" s="49" t="s">
        <v>5742</v>
      </c>
      <c r="BA59" s="50" t="s">
        <v>5737</v>
      </c>
      <c r="BB59" s="61"/>
      <c r="BC59" s="61"/>
      <c r="BD59" s="61"/>
      <c r="BE59" s="61"/>
      <c r="BF59" s="61"/>
      <c r="BG59" s="61"/>
      <c r="BH59" s="61"/>
      <c r="BI59" s="61"/>
      <c r="BJ59" s="61"/>
      <c r="BK59" s="61"/>
      <c r="BL59" s="61"/>
    </row>
    <row r="60" spans="1:64" ht="12">
      <c r="A60" s="47">
        <v>2.4</v>
      </c>
      <c r="B60" s="44">
        <v>33</v>
      </c>
      <c r="C60" s="51" t="s">
        <v>5739</v>
      </c>
      <c r="D60" s="52" t="s">
        <v>24156</v>
      </c>
      <c r="E60" s="52" t="s">
        <v>24156</v>
      </c>
      <c r="F60" s="52" t="s">
        <v>24095</v>
      </c>
      <c r="G60" s="52" t="s">
        <v>24095</v>
      </c>
      <c r="H60" s="52" t="s">
        <v>24095</v>
      </c>
      <c r="I60" s="52" t="s">
        <v>24095</v>
      </c>
      <c r="J60" s="52" t="s">
        <v>24095</v>
      </c>
      <c r="K60" s="52" t="s">
        <v>24156</v>
      </c>
      <c r="L60" s="52" t="s">
        <v>24095</v>
      </c>
      <c r="M60" s="52" t="s">
        <v>24158</v>
      </c>
      <c r="N60" s="52" t="s">
        <v>24156</v>
      </c>
      <c r="O60" s="52" t="s">
        <v>24095</v>
      </c>
      <c r="P60" s="52" t="s">
        <v>24156</v>
      </c>
      <c r="Q60" s="52" t="s">
        <v>24158</v>
      </c>
      <c r="R60" s="52" t="s">
        <v>24095</v>
      </c>
      <c r="S60" s="52" t="s">
        <v>24095</v>
      </c>
      <c r="T60" s="52" t="s">
        <v>24095</v>
      </c>
      <c r="U60" s="52" t="s">
        <v>24095</v>
      </c>
      <c r="V60" s="52" t="s">
        <v>24095</v>
      </c>
      <c r="W60" s="52" t="s">
        <v>24095</v>
      </c>
      <c r="X60" s="52" t="s">
        <v>24156</v>
      </c>
      <c r="Y60" s="52" t="s">
        <v>24095</v>
      </c>
      <c r="Z60" s="52" t="s">
        <v>24095</v>
      </c>
      <c r="AA60" s="52" t="s">
        <v>24095</v>
      </c>
      <c r="AB60" s="52" t="s">
        <v>24095</v>
      </c>
      <c r="AC60" s="52" t="s">
        <v>24095</v>
      </c>
      <c r="AD60" s="52" t="s">
        <v>24095</v>
      </c>
      <c r="AE60" s="52" t="s">
        <v>24095</v>
      </c>
      <c r="AF60" s="52" t="s">
        <v>24057</v>
      </c>
      <c r="AG60" s="52" t="s">
        <v>24158</v>
      </c>
      <c r="AH60" s="52" t="s">
        <v>24158</v>
      </c>
      <c r="AI60" s="52" t="s">
        <v>24156</v>
      </c>
      <c r="AJ60" s="52" t="s">
        <v>24095</v>
      </c>
      <c r="AK60" s="52" t="s">
        <v>24095</v>
      </c>
      <c r="AL60" s="52" t="s">
        <v>24156</v>
      </c>
      <c r="AM60" s="52" t="s">
        <v>24095</v>
      </c>
      <c r="AN60" s="52" t="s">
        <v>24158</v>
      </c>
      <c r="AO60" s="52" t="s">
        <v>24095</v>
      </c>
      <c r="AP60" s="52" t="s">
        <v>24156</v>
      </c>
      <c r="AQ60" s="52" t="s">
        <v>24158</v>
      </c>
      <c r="AR60" s="52" t="s">
        <v>24095</v>
      </c>
      <c r="AS60" s="52" t="s">
        <v>24095</v>
      </c>
      <c r="AT60" s="52" t="s">
        <v>24158</v>
      </c>
      <c r="AU60" s="52" t="s">
        <v>24156</v>
      </c>
      <c r="AV60" s="52" t="s">
        <v>24156</v>
      </c>
      <c r="AW60" s="52" t="s">
        <v>24095</v>
      </c>
      <c r="AX60" s="52" t="s">
        <v>24156</v>
      </c>
      <c r="AY60" s="52" t="s">
        <v>24095</v>
      </c>
      <c r="AZ60" s="52" t="s">
        <v>24095</v>
      </c>
      <c r="BA60" s="52" t="s">
        <v>24095</v>
      </c>
      <c r="BB60" s="21"/>
      <c r="BC60" s="21"/>
      <c r="BD60" s="21"/>
      <c r="BE60" s="21"/>
      <c r="BF60" s="21"/>
      <c r="BG60" s="21"/>
      <c r="BH60" s="21"/>
      <c r="BI60" s="21"/>
      <c r="BJ60" s="21"/>
      <c r="BK60" s="21"/>
      <c r="BL60" s="21"/>
    </row>
    <row r="61" spans="1:64" ht="12">
      <c r="A61" s="47" t="s">
        <v>7438</v>
      </c>
      <c r="B61" s="44"/>
      <c r="C61" s="51" t="s">
        <v>5541</v>
      </c>
      <c r="D61" s="52" t="s">
        <v>5533</v>
      </c>
      <c r="E61" s="53" t="s">
        <v>1628</v>
      </c>
      <c r="F61" s="52" t="s">
        <v>5526</v>
      </c>
      <c r="G61" s="52" t="s">
        <v>5523</v>
      </c>
      <c r="H61" s="52" t="s">
        <v>5522</v>
      </c>
      <c r="I61" s="52" t="s">
        <v>5518</v>
      </c>
      <c r="J61" s="52" t="s">
        <v>5514</v>
      </c>
      <c r="K61" s="53" t="s">
        <v>1629</v>
      </c>
      <c r="L61" s="52" t="s">
        <v>5507</v>
      </c>
      <c r="M61" s="52" t="s">
        <v>5504</v>
      </c>
      <c r="N61" s="52" t="s">
        <v>5505</v>
      </c>
      <c r="O61" s="52" t="s">
        <v>5499</v>
      </c>
      <c r="P61" s="52" t="s">
        <v>5495</v>
      </c>
      <c r="Q61" s="52" t="s">
        <v>5492</v>
      </c>
      <c r="R61" s="52" t="s">
        <v>5487</v>
      </c>
      <c r="S61" s="53" t="s">
        <v>1627</v>
      </c>
      <c r="T61" s="52" t="s">
        <v>5476</v>
      </c>
      <c r="U61" s="52" t="s">
        <v>5471</v>
      </c>
      <c r="V61" s="52" t="s">
        <v>5462</v>
      </c>
      <c r="W61" s="53" t="s">
        <v>1626</v>
      </c>
      <c r="X61" s="52" t="s">
        <v>5415</v>
      </c>
      <c r="Y61" s="52" t="s">
        <v>5406</v>
      </c>
      <c r="Z61" s="52" t="s">
        <v>5410</v>
      </c>
      <c r="AA61" s="52" t="s">
        <v>5401</v>
      </c>
      <c r="AB61" s="52" t="s">
        <v>5393</v>
      </c>
      <c r="AC61" s="52" t="s">
        <v>5388</v>
      </c>
      <c r="AD61" s="52" t="s">
        <v>5387</v>
      </c>
      <c r="AE61" s="52" t="s">
        <v>5367</v>
      </c>
      <c r="AF61" s="52" t="s">
        <v>5361</v>
      </c>
      <c r="AG61" s="53" t="s">
        <v>1623</v>
      </c>
      <c r="AH61" s="52" t="s">
        <v>5352</v>
      </c>
      <c r="AI61" s="52" t="s">
        <v>5350</v>
      </c>
      <c r="AJ61" s="53" t="s">
        <v>1624</v>
      </c>
      <c r="AK61" s="52" t="s">
        <v>5315</v>
      </c>
      <c r="AL61" s="52" t="s">
        <v>5311</v>
      </c>
      <c r="AM61" s="52" t="s">
        <v>5305</v>
      </c>
      <c r="AN61" s="52" t="s">
        <v>5297</v>
      </c>
      <c r="AO61" s="52" t="s">
        <v>5295</v>
      </c>
      <c r="AP61" s="52" t="s">
        <v>5290</v>
      </c>
      <c r="AQ61" s="52" t="s">
        <v>5276</v>
      </c>
      <c r="AR61" s="52" t="s">
        <v>5275</v>
      </c>
      <c r="AS61" s="52" t="s">
        <v>5263</v>
      </c>
      <c r="AT61" s="52" t="s">
        <v>5232</v>
      </c>
      <c r="AU61" s="52" t="s">
        <v>5225</v>
      </c>
      <c r="AV61" s="52" t="s">
        <v>5223</v>
      </c>
      <c r="AW61" s="52" t="s">
        <v>5178</v>
      </c>
      <c r="AX61" s="52" t="s">
        <v>5171</v>
      </c>
      <c r="AY61" s="52" t="s">
        <v>5169</v>
      </c>
      <c r="AZ61" s="52" t="s">
        <v>5161</v>
      </c>
      <c r="BA61" s="52" t="s">
        <v>5122</v>
      </c>
      <c r="BB61" s="21"/>
      <c r="BC61" s="21"/>
      <c r="BD61" s="21"/>
      <c r="BE61" s="21"/>
      <c r="BF61" s="21"/>
      <c r="BG61" s="21"/>
      <c r="BH61" s="21"/>
      <c r="BI61" s="21"/>
      <c r="BJ61" s="21"/>
      <c r="BK61" s="21"/>
      <c r="BL61" s="21"/>
    </row>
    <row r="62" spans="1:64" ht="12">
      <c r="A62" s="47"/>
      <c r="B62" s="44"/>
      <c r="C62" s="51"/>
      <c r="D62" s="52" t="s">
        <v>5114</v>
      </c>
      <c r="E62" s="52" t="s">
        <v>5092</v>
      </c>
      <c r="F62" s="52" t="s">
        <v>5083</v>
      </c>
      <c r="G62" s="52" t="s">
        <v>5086</v>
      </c>
      <c r="H62" s="52" t="s">
        <v>5080</v>
      </c>
      <c r="I62" s="52" t="s">
        <v>5072</v>
      </c>
      <c r="J62" s="52" t="s">
        <v>5074</v>
      </c>
      <c r="K62" s="52" t="s">
        <v>5076</v>
      </c>
      <c r="L62" s="52" t="s">
        <v>5070</v>
      </c>
      <c r="M62" s="52" t="s">
        <v>23582</v>
      </c>
      <c r="N62" s="52" t="s">
        <v>5042</v>
      </c>
      <c r="O62" s="52" t="s">
        <v>5039</v>
      </c>
      <c r="P62" s="52" t="s">
        <v>5041</v>
      </c>
      <c r="Q62" s="52" t="s">
        <v>5034</v>
      </c>
      <c r="R62" s="52" t="s">
        <v>5036</v>
      </c>
      <c r="S62" s="52" t="s">
        <v>5854</v>
      </c>
      <c r="T62" s="52" t="s">
        <v>5030</v>
      </c>
      <c r="U62" s="52" t="s">
        <v>5023</v>
      </c>
      <c r="V62" s="52" t="s">
        <v>5025</v>
      </c>
      <c r="W62" s="52" t="s">
        <v>5020</v>
      </c>
      <c r="X62" s="52" t="s">
        <v>4999</v>
      </c>
      <c r="Y62" s="52" t="s">
        <v>4982</v>
      </c>
      <c r="Z62" s="52" t="s">
        <v>4984</v>
      </c>
      <c r="AA62" s="52" t="s">
        <v>4978</v>
      </c>
      <c r="AB62" s="52" t="s">
        <v>4980</v>
      </c>
      <c r="AC62" s="52" t="s">
        <v>4976</v>
      </c>
      <c r="AD62" s="52" t="s">
        <v>4977</v>
      </c>
      <c r="AE62" s="52" t="s">
        <v>4972</v>
      </c>
      <c r="AF62" s="52" t="s">
        <v>4973</v>
      </c>
      <c r="AG62" s="52" t="s">
        <v>4974</v>
      </c>
      <c r="AH62" s="52" t="s">
        <v>4975</v>
      </c>
      <c r="AI62" s="52" t="s">
        <v>4970</v>
      </c>
      <c r="AJ62" s="52" t="s">
        <v>4961</v>
      </c>
      <c r="AK62" s="52" t="s">
        <v>4955</v>
      </c>
      <c r="AL62" s="52" t="s">
        <v>4957</v>
      </c>
      <c r="AM62" s="52" t="s">
        <v>4954</v>
      </c>
      <c r="AN62" s="52" t="s">
        <v>23897</v>
      </c>
      <c r="AO62" s="52" t="s">
        <v>4950</v>
      </c>
      <c r="AP62" s="52" t="s">
        <v>4945</v>
      </c>
      <c r="AQ62" s="52" t="s">
        <v>4941</v>
      </c>
      <c r="AR62" s="52" t="s">
        <v>4925</v>
      </c>
      <c r="AS62" s="52" t="s">
        <v>4907</v>
      </c>
      <c r="AT62" s="52" t="s">
        <v>4877</v>
      </c>
      <c r="AU62" s="52" t="s">
        <v>4873</v>
      </c>
      <c r="AV62" s="52" t="s">
        <v>4870</v>
      </c>
      <c r="AW62" s="52" t="s">
        <v>4867</v>
      </c>
      <c r="AX62" s="52" t="s">
        <v>4863</v>
      </c>
      <c r="AY62" s="52" t="s">
        <v>4858</v>
      </c>
      <c r="AZ62" s="52" t="s">
        <v>4861</v>
      </c>
      <c r="BA62" s="52" t="s">
        <v>4853</v>
      </c>
      <c r="BB62" s="21"/>
      <c r="BC62" s="21"/>
      <c r="BD62" s="21"/>
      <c r="BE62" s="21"/>
      <c r="BF62" s="21"/>
      <c r="BG62" s="21"/>
      <c r="BH62" s="21"/>
      <c r="BI62" s="21"/>
      <c r="BJ62" s="21"/>
      <c r="BK62" s="21"/>
      <c r="BL62" s="21"/>
    </row>
    <row r="63" spans="1:64" ht="12">
      <c r="A63" s="47">
        <v>2.4</v>
      </c>
      <c r="B63" s="44">
        <v>34</v>
      </c>
      <c r="C63" s="51" t="s">
        <v>4855</v>
      </c>
      <c r="D63" s="52">
        <v>100</v>
      </c>
      <c r="E63" s="52">
        <v>100</v>
      </c>
      <c r="F63" s="52">
        <v>100</v>
      </c>
      <c r="G63" s="52">
        <v>100</v>
      </c>
      <c r="H63" s="52">
        <v>75</v>
      </c>
      <c r="I63" s="52">
        <v>100</v>
      </c>
      <c r="J63" s="52">
        <v>100</v>
      </c>
      <c r="K63" s="52">
        <v>25</v>
      </c>
      <c r="L63" s="52">
        <v>75</v>
      </c>
      <c r="M63" s="52">
        <v>100</v>
      </c>
      <c r="N63" s="52">
        <v>100</v>
      </c>
      <c r="O63" s="52">
        <v>75</v>
      </c>
      <c r="P63" s="52">
        <v>100</v>
      </c>
      <c r="Q63" s="52">
        <v>75</v>
      </c>
      <c r="R63" s="52">
        <v>100</v>
      </c>
      <c r="S63" s="52">
        <v>100</v>
      </c>
      <c r="T63" s="52">
        <v>75</v>
      </c>
      <c r="U63" s="52">
        <v>75</v>
      </c>
      <c r="V63" s="52">
        <v>100</v>
      </c>
      <c r="W63" s="52">
        <v>75</v>
      </c>
      <c r="X63" s="52">
        <v>100</v>
      </c>
      <c r="Y63" s="52">
        <v>75</v>
      </c>
      <c r="Z63" s="52">
        <v>75</v>
      </c>
      <c r="AA63" s="52">
        <v>75</v>
      </c>
      <c r="AB63" s="52">
        <v>100</v>
      </c>
      <c r="AC63" s="52">
        <v>100</v>
      </c>
      <c r="AD63" s="52">
        <v>100</v>
      </c>
      <c r="AE63" s="52">
        <v>100</v>
      </c>
      <c r="AF63" s="52">
        <v>25</v>
      </c>
      <c r="AG63" s="52">
        <v>100</v>
      </c>
      <c r="AH63" s="52">
        <v>100</v>
      </c>
      <c r="AI63" s="52">
        <v>100</v>
      </c>
      <c r="AJ63" s="52">
        <v>100</v>
      </c>
      <c r="AK63" s="52">
        <v>25</v>
      </c>
      <c r="AL63" s="52">
        <v>100</v>
      </c>
      <c r="AM63" s="52">
        <v>75</v>
      </c>
      <c r="AN63" s="52">
        <v>100</v>
      </c>
      <c r="AO63" s="52">
        <v>100</v>
      </c>
      <c r="AP63" s="52">
        <v>100</v>
      </c>
      <c r="AQ63" s="52">
        <v>100</v>
      </c>
      <c r="AR63" s="52">
        <v>75</v>
      </c>
      <c r="AS63" s="52">
        <v>75</v>
      </c>
      <c r="AT63" s="52">
        <v>50</v>
      </c>
      <c r="AU63" s="52">
        <v>25</v>
      </c>
      <c r="AV63" s="52">
        <v>100</v>
      </c>
      <c r="AW63" s="52">
        <v>75</v>
      </c>
      <c r="AX63" s="52">
        <v>75</v>
      </c>
      <c r="AY63" s="52">
        <v>100</v>
      </c>
      <c r="AZ63" s="52">
        <v>100</v>
      </c>
      <c r="BA63" s="52">
        <v>50</v>
      </c>
      <c r="BB63" s="21"/>
      <c r="BC63" s="21"/>
      <c r="BD63" s="21"/>
      <c r="BE63" s="21"/>
      <c r="BF63" s="21"/>
      <c r="BG63" s="21"/>
      <c r="BH63" s="21"/>
      <c r="BI63" s="21"/>
      <c r="BJ63" s="21"/>
      <c r="BK63" s="21"/>
      <c r="BL63" s="21"/>
    </row>
    <row r="64" spans="1:64" ht="12">
      <c r="A64" s="47" t="s">
        <v>7438</v>
      </c>
      <c r="B64" s="44"/>
      <c r="C64" s="51" t="s">
        <v>4842</v>
      </c>
      <c r="D64" s="52" t="s">
        <v>4839</v>
      </c>
      <c r="E64" s="52" t="s">
        <v>4836</v>
      </c>
      <c r="F64" s="53" t="s">
        <v>1625</v>
      </c>
      <c r="G64" s="52" t="s">
        <v>4772</v>
      </c>
      <c r="H64" s="52" t="s">
        <v>4770</v>
      </c>
      <c r="I64" s="52" t="s">
        <v>4759</v>
      </c>
      <c r="J64" s="52" t="s">
        <v>4735</v>
      </c>
      <c r="K64" s="52" t="s">
        <v>4731</v>
      </c>
      <c r="L64" s="52" t="s">
        <v>4729</v>
      </c>
      <c r="M64" s="53" t="s">
        <v>1622</v>
      </c>
      <c r="N64" s="52" t="s">
        <v>4718</v>
      </c>
      <c r="O64" s="52" t="s">
        <v>4716</v>
      </c>
      <c r="P64" s="52" t="s">
        <v>4711</v>
      </c>
      <c r="Q64" s="53" t="s">
        <v>1621</v>
      </c>
      <c r="R64" s="52" t="s">
        <v>4685</v>
      </c>
      <c r="S64" s="52" t="s">
        <v>4677</v>
      </c>
      <c r="T64" s="52" t="s">
        <v>4673</v>
      </c>
      <c r="U64" s="52" t="s">
        <v>4666</v>
      </c>
      <c r="V64" s="52" t="s">
        <v>4658</v>
      </c>
      <c r="W64" s="52" t="s">
        <v>4655</v>
      </c>
      <c r="X64" s="52" t="s">
        <v>4653</v>
      </c>
      <c r="Y64" s="52" t="s">
        <v>4648</v>
      </c>
      <c r="Z64" s="52" t="s">
        <v>4645</v>
      </c>
      <c r="AA64" s="52" t="s">
        <v>4642</v>
      </c>
      <c r="AB64" s="52" t="s">
        <v>4638</v>
      </c>
      <c r="AC64" s="52" t="s">
        <v>4630</v>
      </c>
      <c r="AD64" s="52" t="s">
        <v>4628</v>
      </c>
      <c r="AE64" s="52" t="s">
        <v>4626</v>
      </c>
      <c r="AF64" s="52" t="s">
        <v>4615</v>
      </c>
      <c r="AG64" s="53" t="s">
        <v>1619</v>
      </c>
      <c r="AH64" s="52" t="s">
        <v>4572</v>
      </c>
      <c r="AI64" s="53" t="s">
        <v>1620</v>
      </c>
      <c r="AJ64" s="52" t="s">
        <v>4571</v>
      </c>
      <c r="AK64" s="52" t="s">
        <v>4567</v>
      </c>
      <c r="AL64" s="52" t="s">
        <v>4555</v>
      </c>
      <c r="AM64" s="52" t="s">
        <v>4553</v>
      </c>
      <c r="AN64" s="52" t="s">
        <v>4527</v>
      </c>
      <c r="AO64" s="52" t="s">
        <v>4524</v>
      </c>
      <c r="AP64" s="52" t="s">
        <v>4515</v>
      </c>
      <c r="AQ64" s="52" t="s">
        <v>4504</v>
      </c>
      <c r="AR64" s="52" t="s">
        <v>4500</v>
      </c>
      <c r="AS64" s="52" t="s">
        <v>4488</v>
      </c>
      <c r="AT64" s="52" t="s">
        <v>4480</v>
      </c>
      <c r="AU64" s="52" t="s">
        <v>4479</v>
      </c>
      <c r="AV64" s="52" t="s">
        <v>4471</v>
      </c>
      <c r="AW64" s="52" t="s">
        <v>4473</v>
      </c>
      <c r="AX64" s="52" t="s">
        <v>4467</v>
      </c>
      <c r="AY64" s="53" t="s">
        <v>1617</v>
      </c>
      <c r="AZ64" s="52" t="s">
        <v>4440</v>
      </c>
      <c r="BA64" s="52" t="s">
        <v>4433</v>
      </c>
      <c r="BB64" s="21"/>
      <c r="BC64" s="21"/>
      <c r="BD64" s="21"/>
      <c r="BE64" s="21"/>
      <c r="BF64" s="21"/>
      <c r="BG64" s="21"/>
      <c r="BH64" s="21"/>
      <c r="BI64" s="21"/>
      <c r="BJ64" s="21"/>
      <c r="BK64" s="21"/>
      <c r="BL64" s="21"/>
    </row>
    <row r="65" spans="1:64" ht="12">
      <c r="A65" s="47"/>
      <c r="B65" s="44"/>
      <c r="C65" s="51"/>
      <c r="D65" s="52" t="s">
        <v>4428</v>
      </c>
      <c r="E65" s="52" t="s">
        <v>4407</v>
      </c>
      <c r="F65" s="52" t="s">
        <v>4410</v>
      </c>
      <c r="G65" s="52" t="s">
        <v>4401</v>
      </c>
      <c r="H65" s="52" t="s">
        <v>4399</v>
      </c>
      <c r="I65" s="52" t="s">
        <v>4386</v>
      </c>
      <c r="J65" s="52" t="s">
        <v>4381</v>
      </c>
      <c r="K65" s="52" t="s">
        <v>4378</v>
      </c>
      <c r="L65" s="52" t="s">
        <v>4374</v>
      </c>
      <c r="M65" s="52" t="s">
        <v>4368</v>
      </c>
      <c r="N65" s="52" t="s">
        <v>4362</v>
      </c>
      <c r="O65" s="52" t="s">
        <v>4364</v>
      </c>
      <c r="P65" s="52" t="s">
        <v>4360</v>
      </c>
      <c r="Q65" s="52" t="s">
        <v>4356</v>
      </c>
      <c r="R65" s="52" t="s">
        <v>4339</v>
      </c>
      <c r="S65" s="52" t="s">
        <v>4335</v>
      </c>
      <c r="T65" s="52" t="s">
        <v>4331</v>
      </c>
      <c r="U65" s="52" t="s">
        <v>4326</v>
      </c>
      <c r="V65" s="52" t="s">
        <v>4310</v>
      </c>
      <c r="W65" s="52" t="s">
        <v>4293</v>
      </c>
      <c r="X65" s="52" t="s">
        <v>4286</v>
      </c>
      <c r="Y65" s="52" t="s">
        <v>4278</v>
      </c>
      <c r="Z65" s="52" t="s">
        <v>4274</v>
      </c>
      <c r="AA65" s="52" t="s">
        <v>4269</v>
      </c>
      <c r="AB65" s="52" t="s">
        <v>4262</v>
      </c>
      <c r="AC65" s="52" t="s">
        <v>4246</v>
      </c>
      <c r="AD65" s="52" t="s">
        <v>4242</v>
      </c>
      <c r="AE65" s="52" t="s">
        <v>4233</v>
      </c>
      <c r="AF65" s="52" t="s">
        <v>4230</v>
      </c>
      <c r="AG65" s="52" t="s">
        <v>4231</v>
      </c>
      <c r="AH65" s="52" t="s">
        <v>4219</v>
      </c>
      <c r="AI65" s="52" t="s">
        <v>4211</v>
      </c>
      <c r="AJ65" s="52" t="s">
        <v>4207</v>
      </c>
      <c r="AK65" s="52" t="s">
        <v>4205</v>
      </c>
      <c r="AL65" s="52" t="s">
        <v>4203</v>
      </c>
      <c r="AM65" s="52" t="s">
        <v>4194</v>
      </c>
      <c r="AN65" s="52" t="s">
        <v>4177</v>
      </c>
      <c r="AO65" s="52" t="s">
        <v>4168</v>
      </c>
      <c r="AP65" s="52" t="s">
        <v>4145</v>
      </c>
      <c r="AQ65" s="52" t="s">
        <v>4141</v>
      </c>
      <c r="AR65" s="52" t="s">
        <v>9226</v>
      </c>
      <c r="AS65" s="52" t="s">
        <v>4133</v>
      </c>
      <c r="AT65" s="52" t="s">
        <v>4132</v>
      </c>
      <c r="AU65" s="52" t="s">
        <v>4120</v>
      </c>
      <c r="AV65" s="52" t="s">
        <v>4108</v>
      </c>
      <c r="AW65" s="52" t="s">
        <v>4106</v>
      </c>
      <c r="AX65" s="52" t="s">
        <v>4104</v>
      </c>
      <c r="AY65" s="52" t="s">
        <v>4088</v>
      </c>
      <c r="AZ65" s="52" t="s">
        <v>4075</v>
      </c>
      <c r="BA65" s="52" t="s">
        <v>4065</v>
      </c>
      <c r="BB65" s="21"/>
      <c r="BC65" s="21"/>
      <c r="BD65" s="21"/>
      <c r="BE65" s="21"/>
      <c r="BF65" s="21"/>
      <c r="BG65" s="21"/>
      <c r="BH65" s="21"/>
      <c r="BI65" s="21"/>
      <c r="BJ65" s="21"/>
      <c r="BK65" s="21"/>
      <c r="BL65" s="21"/>
    </row>
    <row r="66" spans="1:64" ht="12">
      <c r="A66" s="47">
        <v>2.4</v>
      </c>
      <c r="B66" s="44">
        <v>35</v>
      </c>
      <c r="C66" s="51" t="s">
        <v>4060</v>
      </c>
      <c r="D66" s="52">
        <v>100</v>
      </c>
      <c r="E66" s="52">
        <v>100</v>
      </c>
      <c r="F66" s="52">
        <v>100</v>
      </c>
      <c r="G66" s="52">
        <v>100</v>
      </c>
      <c r="H66" s="52">
        <v>100</v>
      </c>
      <c r="I66" s="52">
        <v>100</v>
      </c>
      <c r="J66" s="52">
        <v>100</v>
      </c>
      <c r="K66" s="52">
        <v>100</v>
      </c>
      <c r="L66" s="52">
        <v>100</v>
      </c>
      <c r="M66" s="52">
        <v>100</v>
      </c>
      <c r="N66" s="52">
        <v>100</v>
      </c>
      <c r="O66" s="52">
        <v>100</v>
      </c>
      <c r="P66" s="52">
        <v>100</v>
      </c>
      <c r="Q66" s="52">
        <v>50</v>
      </c>
      <c r="R66" s="52">
        <v>100</v>
      </c>
      <c r="S66" s="52">
        <v>100</v>
      </c>
      <c r="T66" s="52">
        <v>75</v>
      </c>
      <c r="U66" s="52">
        <v>100</v>
      </c>
      <c r="V66" s="52">
        <v>100</v>
      </c>
      <c r="W66" s="52">
        <v>100</v>
      </c>
      <c r="X66" s="52">
        <v>100</v>
      </c>
      <c r="Y66" s="52">
        <v>100</v>
      </c>
      <c r="Z66" s="52">
        <v>75</v>
      </c>
      <c r="AA66" s="52">
        <v>100</v>
      </c>
      <c r="AB66" s="52">
        <v>100</v>
      </c>
      <c r="AC66" s="52">
        <v>75</v>
      </c>
      <c r="AD66" s="52">
        <v>100</v>
      </c>
      <c r="AE66" s="52">
        <v>100</v>
      </c>
      <c r="AF66" s="52">
        <v>100</v>
      </c>
      <c r="AG66" s="52">
        <v>100</v>
      </c>
      <c r="AH66" s="52">
        <v>100</v>
      </c>
      <c r="AI66" s="52">
        <v>100</v>
      </c>
      <c r="AJ66" s="52">
        <v>100</v>
      </c>
      <c r="AK66" s="52">
        <v>100</v>
      </c>
      <c r="AL66" s="52">
        <v>100</v>
      </c>
      <c r="AM66" s="52">
        <v>100</v>
      </c>
      <c r="AN66" s="52">
        <v>75</v>
      </c>
      <c r="AO66" s="52">
        <v>100</v>
      </c>
      <c r="AP66" s="52">
        <v>100</v>
      </c>
      <c r="AQ66" s="52">
        <v>100</v>
      </c>
      <c r="AR66" s="52">
        <v>100</v>
      </c>
      <c r="AS66" s="52">
        <v>100</v>
      </c>
      <c r="AT66" s="52">
        <v>100</v>
      </c>
      <c r="AU66" s="52">
        <v>100</v>
      </c>
      <c r="AV66" s="52" t="s">
        <v>24156</v>
      </c>
      <c r="AW66" s="52">
        <v>100</v>
      </c>
      <c r="AX66" s="52">
        <v>100</v>
      </c>
      <c r="AY66" s="52">
        <v>100</v>
      </c>
      <c r="AZ66" s="52">
        <v>100</v>
      </c>
      <c r="BA66" s="52">
        <v>100</v>
      </c>
      <c r="BB66" s="21"/>
      <c r="BC66" s="21"/>
      <c r="BD66" s="21"/>
      <c r="BE66" s="21"/>
      <c r="BF66" s="21"/>
      <c r="BG66" s="21"/>
      <c r="BH66" s="21"/>
      <c r="BI66" s="21"/>
      <c r="BJ66" s="21"/>
      <c r="BK66" s="21"/>
      <c r="BL66" s="21"/>
    </row>
    <row r="67" spans="1:64" ht="12">
      <c r="A67" s="47" t="s">
        <v>7438</v>
      </c>
      <c r="B67" s="44"/>
      <c r="C67" s="51" t="s">
        <v>4033</v>
      </c>
      <c r="D67" s="52" t="s">
        <v>4031</v>
      </c>
      <c r="E67" s="53" t="s">
        <v>1618</v>
      </c>
      <c r="F67" s="52" t="s">
        <v>4020</v>
      </c>
      <c r="G67" s="52" t="s">
        <v>4021</v>
      </c>
      <c r="H67" s="52" t="s">
        <v>4018</v>
      </c>
      <c r="I67" s="52" t="s">
        <v>4010</v>
      </c>
      <c r="J67" s="52" t="s">
        <v>4002</v>
      </c>
      <c r="K67" s="53" t="s">
        <v>1613</v>
      </c>
      <c r="L67" s="53" t="s">
        <v>1614</v>
      </c>
      <c r="M67" s="52" t="s">
        <v>3994</v>
      </c>
      <c r="N67" s="52" t="s">
        <v>3996</v>
      </c>
      <c r="O67" s="52" t="s">
        <v>3988</v>
      </c>
      <c r="P67" s="52" t="s">
        <v>3992</v>
      </c>
      <c r="Q67" s="52" t="s">
        <v>3983</v>
      </c>
      <c r="R67" s="52" t="s">
        <v>3977</v>
      </c>
      <c r="S67" s="52" t="s">
        <v>3973</v>
      </c>
      <c r="T67" s="52" t="s">
        <v>3970</v>
      </c>
      <c r="U67" s="52" t="s">
        <v>3969</v>
      </c>
      <c r="V67" s="52" t="s">
        <v>3966</v>
      </c>
      <c r="W67" s="52" t="s">
        <v>3958</v>
      </c>
      <c r="X67" s="52" t="s">
        <v>3956</v>
      </c>
      <c r="Y67" s="52" t="s">
        <v>3947</v>
      </c>
      <c r="Z67" s="52" t="s">
        <v>3949</v>
      </c>
      <c r="AA67" s="53" t="s">
        <v>1615</v>
      </c>
      <c r="AB67" s="52" t="s">
        <v>3940</v>
      </c>
      <c r="AC67" s="52" t="s">
        <v>3930</v>
      </c>
      <c r="AD67" s="52" t="s">
        <v>3927</v>
      </c>
      <c r="AE67" s="52" t="s">
        <v>3925</v>
      </c>
      <c r="AF67" s="52" t="s">
        <v>3921</v>
      </c>
      <c r="AG67" s="53" t="s">
        <v>1616</v>
      </c>
      <c r="AH67" s="52" t="s">
        <v>3914</v>
      </c>
      <c r="AI67" s="53" t="s">
        <v>1610</v>
      </c>
      <c r="AJ67" s="52" t="s">
        <v>3906</v>
      </c>
      <c r="AK67" s="52" t="s">
        <v>3907</v>
      </c>
      <c r="AL67" s="52" t="s">
        <v>3903</v>
      </c>
      <c r="AM67" s="52" t="s">
        <v>3896</v>
      </c>
      <c r="AN67" s="52" t="s">
        <v>3893</v>
      </c>
      <c r="AO67" s="52" t="s">
        <v>3888</v>
      </c>
      <c r="AP67" s="52" t="s">
        <v>3883</v>
      </c>
      <c r="AQ67" s="52" t="s">
        <v>3876</v>
      </c>
      <c r="AR67" s="52" t="s">
        <v>3878</v>
      </c>
      <c r="AS67" s="52" t="s">
        <v>3873</v>
      </c>
      <c r="AT67" s="52" t="s">
        <v>3861</v>
      </c>
      <c r="AU67" s="52" t="s">
        <v>3855</v>
      </c>
      <c r="AV67" s="52" t="s">
        <v>3858</v>
      </c>
      <c r="AW67" s="52" t="s">
        <v>3859</v>
      </c>
      <c r="AX67" s="53" t="s">
        <v>1611</v>
      </c>
      <c r="AY67" s="52" t="s">
        <v>3849</v>
      </c>
      <c r="AZ67" s="53" t="s">
        <v>1612</v>
      </c>
      <c r="BA67" s="52" t="s">
        <v>3834</v>
      </c>
      <c r="BB67" s="21"/>
      <c r="BC67" s="21"/>
      <c r="BD67" s="21"/>
      <c r="BE67" s="21"/>
      <c r="BF67" s="21"/>
      <c r="BG67" s="21"/>
      <c r="BH67" s="21"/>
      <c r="BI67" s="21"/>
      <c r="BJ67" s="21"/>
      <c r="BK67" s="21"/>
      <c r="BL67" s="21"/>
    </row>
    <row r="68" spans="1:64" ht="12">
      <c r="A68" s="47"/>
      <c r="B68" s="44"/>
      <c r="C68" s="51"/>
      <c r="D68" s="52" t="s">
        <v>3831</v>
      </c>
      <c r="E68" s="52" t="s">
        <v>3823</v>
      </c>
      <c r="F68" s="52" t="s">
        <v>3826</v>
      </c>
      <c r="G68" s="52" t="s">
        <v>3818</v>
      </c>
      <c r="H68" s="52" t="s">
        <v>3814</v>
      </c>
      <c r="I68" s="52" t="s">
        <v>3809</v>
      </c>
      <c r="J68" s="52" t="s">
        <v>3805</v>
      </c>
      <c r="K68" s="52" t="s">
        <v>3802</v>
      </c>
      <c r="L68" s="52" t="s">
        <v>3798</v>
      </c>
      <c r="M68" s="52" t="s">
        <v>3794</v>
      </c>
      <c r="N68" s="52" t="s">
        <v>3791</v>
      </c>
      <c r="O68" s="52" t="s">
        <v>3787</v>
      </c>
      <c r="P68" s="52" t="s">
        <v>3783</v>
      </c>
      <c r="Q68" s="52" t="s">
        <v>3777</v>
      </c>
      <c r="R68" s="52" t="s">
        <v>3771</v>
      </c>
      <c r="S68" s="52" t="s">
        <v>3769</v>
      </c>
      <c r="T68" s="52" t="s">
        <v>3764</v>
      </c>
      <c r="U68" s="52" t="s">
        <v>3761</v>
      </c>
      <c r="V68" s="52" t="s">
        <v>3755</v>
      </c>
      <c r="W68" s="52" t="s">
        <v>3751</v>
      </c>
      <c r="X68" s="52" t="s">
        <v>3743</v>
      </c>
      <c r="Y68" s="52" t="s">
        <v>3741</v>
      </c>
      <c r="Z68" s="52" t="s">
        <v>3742</v>
      </c>
      <c r="AA68" s="52" t="s">
        <v>3738</v>
      </c>
      <c r="AB68" s="52" t="s">
        <v>3733</v>
      </c>
      <c r="AC68" s="52" t="s">
        <v>3730</v>
      </c>
      <c r="AD68" s="52" t="s">
        <v>3726</v>
      </c>
      <c r="AE68" s="52" t="s">
        <v>3728</v>
      </c>
      <c r="AF68" s="52" t="s">
        <v>3721</v>
      </c>
      <c r="AG68" s="52" t="s">
        <v>3723</v>
      </c>
      <c r="AH68" s="52" t="s">
        <v>3717</v>
      </c>
      <c r="AI68" s="52" t="s">
        <v>3716</v>
      </c>
      <c r="AJ68" s="52" t="s">
        <v>3708</v>
      </c>
      <c r="AK68" s="52" t="s">
        <v>4205</v>
      </c>
      <c r="AL68" s="52" t="s">
        <v>3704</v>
      </c>
      <c r="AM68" s="52" t="s">
        <v>3700</v>
      </c>
      <c r="AN68" s="52" t="s">
        <v>3702</v>
      </c>
      <c r="AO68" s="52" t="s">
        <v>3696</v>
      </c>
      <c r="AP68" s="52" t="s">
        <v>3690</v>
      </c>
      <c r="AQ68" s="52" t="s">
        <v>3694</v>
      </c>
      <c r="AR68" s="52" t="s">
        <v>3686</v>
      </c>
      <c r="AS68" s="52" t="s">
        <v>3689</v>
      </c>
      <c r="AT68" s="52" t="s">
        <v>3684</v>
      </c>
      <c r="AU68" s="52" t="s">
        <v>3681</v>
      </c>
      <c r="AV68" s="52" t="s">
        <v>3674</v>
      </c>
      <c r="AW68" s="52" t="s">
        <v>3677</v>
      </c>
      <c r="AX68" s="52" t="s">
        <v>3678</v>
      </c>
      <c r="AY68" s="52" t="s">
        <v>4088</v>
      </c>
      <c r="AZ68" s="52" t="s">
        <v>3668</v>
      </c>
      <c r="BA68" s="52" t="s">
        <v>3670</v>
      </c>
      <c r="BB68" s="21"/>
      <c r="BC68" s="21"/>
      <c r="BD68" s="21"/>
      <c r="BE68" s="21"/>
      <c r="BF68" s="21"/>
      <c r="BG68" s="21"/>
      <c r="BH68" s="21"/>
      <c r="BI68" s="21"/>
      <c r="BJ68" s="21"/>
      <c r="BK68" s="21"/>
      <c r="BL68" s="21"/>
    </row>
    <row r="69" spans="1:64" ht="12">
      <c r="A69" s="47">
        <v>2.4</v>
      </c>
      <c r="B69" s="44">
        <v>36</v>
      </c>
      <c r="C69" s="51" t="s">
        <v>3665</v>
      </c>
      <c r="D69" s="52">
        <v>100</v>
      </c>
      <c r="E69" s="52">
        <v>100</v>
      </c>
      <c r="F69" s="52">
        <v>100</v>
      </c>
      <c r="G69" s="52">
        <v>50</v>
      </c>
      <c r="H69" s="52">
        <v>100</v>
      </c>
      <c r="I69" s="52">
        <v>75</v>
      </c>
      <c r="J69" s="52">
        <v>75</v>
      </c>
      <c r="K69" s="52">
        <v>50</v>
      </c>
      <c r="L69" s="52">
        <v>100</v>
      </c>
      <c r="M69" s="52">
        <v>75</v>
      </c>
      <c r="N69" s="52">
        <v>50</v>
      </c>
      <c r="O69" s="52">
        <v>100</v>
      </c>
      <c r="P69" s="52">
        <v>100</v>
      </c>
      <c r="Q69" s="52">
        <v>50</v>
      </c>
      <c r="R69" s="52">
        <v>100</v>
      </c>
      <c r="S69" s="52">
        <v>75</v>
      </c>
      <c r="T69" s="52">
        <v>75</v>
      </c>
      <c r="U69" s="52">
        <v>50</v>
      </c>
      <c r="V69" s="52">
        <v>100</v>
      </c>
      <c r="W69" s="52">
        <v>75</v>
      </c>
      <c r="X69" s="52">
        <v>100</v>
      </c>
      <c r="Y69" s="52">
        <v>50</v>
      </c>
      <c r="Z69" s="52">
        <v>50</v>
      </c>
      <c r="AA69" s="52">
        <v>50</v>
      </c>
      <c r="AB69" s="52">
        <v>75</v>
      </c>
      <c r="AC69" s="52">
        <v>50</v>
      </c>
      <c r="AD69" s="52">
        <v>50</v>
      </c>
      <c r="AE69" s="52">
        <v>50</v>
      </c>
      <c r="AF69" s="52">
        <v>75</v>
      </c>
      <c r="AG69" s="52">
        <v>75</v>
      </c>
      <c r="AH69" s="52">
        <v>25</v>
      </c>
      <c r="AI69" s="52">
        <v>50</v>
      </c>
      <c r="AJ69" s="52">
        <v>100</v>
      </c>
      <c r="AK69" s="52">
        <v>50</v>
      </c>
      <c r="AL69" s="52">
        <v>100</v>
      </c>
      <c r="AM69" s="52">
        <v>50</v>
      </c>
      <c r="AN69" s="52">
        <v>50</v>
      </c>
      <c r="AO69" s="52">
        <v>75</v>
      </c>
      <c r="AP69" s="52">
        <v>75</v>
      </c>
      <c r="AQ69" s="52">
        <v>50</v>
      </c>
      <c r="AR69" s="52">
        <v>50</v>
      </c>
      <c r="AS69" s="52">
        <v>75</v>
      </c>
      <c r="AT69" s="52">
        <v>100</v>
      </c>
      <c r="AU69" s="52">
        <v>50</v>
      </c>
      <c r="AV69" s="52">
        <v>100</v>
      </c>
      <c r="AW69" s="52">
        <v>100</v>
      </c>
      <c r="AX69" s="52">
        <v>100</v>
      </c>
      <c r="AY69" s="52">
        <v>50</v>
      </c>
      <c r="AZ69" s="52">
        <v>50</v>
      </c>
      <c r="BA69" s="52">
        <v>50</v>
      </c>
      <c r="BB69" s="21"/>
      <c r="BC69" s="21"/>
      <c r="BD69" s="21"/>
      <c r="BE69" s="21"/>
      <c r="BF69" s="21"/>
      <c r="BG69" s="21"/>
      <c r="BH69" s="21"/>
      <c r="BI69" s="21"/>
      <c r="BJ69" s="21"/>
      <c r="BK69" s="21"/>
      <c r="BL69" s="21"/>
    </row>
    <row r="70" spans="1:64" ht="12">
      <c r="A70" s="47" t="s">
        <v>7438</v>
      </c>
      <c r="B70" s="44"/>
      <c r="C70" s="51" t="s">
        <v>3658</v>
      </c>
      <c r="D70" s="52" t="s">
        <v>3653</v>
      </c>
      <c r="E70" s="52" t="s">
        <v>3650</v>
      </c>
      <c r="F70" s="52" t="s">
        <v>3652</v>
      </c>
      <c r="G70" s="52" t="s">
        <v>3641</v>
      </c>
      <c r="H70" s="52" t="s">
        <v>3640</v>
      </c>
      <c r="I70" s="52" t="s">
        <v>3633</v>
      </c>
      <c r="J70" s="52" t="s">
        <v>3635</v>
      </c>
      <c r="K70" s="53" t="s">
        <v>1608</v>
      </c>
      <c r="L70" s="52" t="s">
        <v>3627</v>
      </c>
      <c r="M70" s="52" t="s">
        <v>3618</v>
      </c>
      <c r="N70" s="52" t="s">
        <v>3617</v>
      </c>
      <c r="O70" s="52" t="s">
        <v>3612</v>
      </c>
      <c r="P70" s="52" t="s">
        <v>3600</v>
      </c>
      <c r="Q70" s="52" t="s">
        <v>3598</v>
      </c>
      <c r="R70" s="52" t="s">
        <v>3594</v>
      </c>
      <c r="S70" s="52" t="s">
        <v>3590</v>
      </c>
      <c r="T70" s="52" t="s">
        <v>3572</v>
      </c>
      <c r="U70" s="52" t="s">
        <v>3571</v>
      </c>
      <c r="V70" s="52" t="s">
        <v>3565</v>
      </c>
      <c r="W70" s="52" t="s">
        <v>3558</v>
      </c>
      <c r="X70" s="52" t="s">
        <v>3555</v>
      </c>
      <c r="Y70" s="52" t="s">
        <v>3547</v>
      </c>
      <c r="Z70" s="52" t="s">
        <v>3542</v>
      </c>
      <c r="AA70" s="52" t="s">
        <v>3535</v>
      </c>
      <c r="AB70" s="52" t="s">
        <v>3534</v>
      </c>
      <c r="AC70" s="52" t="s">
        <v>3525</v>
      </c>
      <c r="AD70" s="52" t="s">
        <v>3521</v>
      </c>
      <c r="AE70" s="53" t="s">
        <v>1609</v>
      </c>
      <c r="AF70" s="52" t="s">
        <v>3520</v>
      </c>
      <c r="AG70" s="52" t="s">
        <v>3517</v>
      </c>
      <c r="AH70" s="52" t="s">
        <v>3507</v>
      </c>
      <c r="AI70" s="53" t="s">
        <v>3504</v>
      </c>
      <c r="AJ70" s="52" t="s">
        <v>3506</v>
      </c>
      <c r="AK70" s="52" t="s">
        <v>3490</v>
      </c>
      <c r="AL70" s="52" t="s">
        <v>3485</v>
      </c>
      <c r="AM70" s="52" t="s">
        <v>3483</v>
      </c>
      <c r="AN70" s="52" t="s">
        <v>3482</v>
      </c>
      <c r="AO70" s="52" t="s">
        <v>3480</v>
      </c>
      <c r="AP70" s="52" t="s">
        <v>3474</v>
      </c>
      <c r="AQ70" s="52" t="s">
        <v>3469</v>
      </c>
      <c r="AR70" s="52" t="s">
        <v>3465</v>
      </c>
      <c r="AS70" s="52" t="s">
        <v>3461</v>
      </c>
      <c r="AT70" s="52" t="s">
        <v>3452</v>
      </c>
      <c r="AU70" s="52" t="s">
        <v>3448</v>
      </c>
      <c r="AV70" s="52" t="s">
        <v>3443</v>
      </c>
      <c r="AW70" s="52" t="s">
        <v>3436</v>
      </c>
      <c r="AX70" s="52" t="s">
        <v>3433</v>
      </c>
      <c r="AY70" s="52" t="s">
        <v>3428</v>
      </c>
      <c r="AZ70" s="53" t="s">
        <v>1607</v>
      </c>
      <c r="BA70" s="53" t="s">
        <v>1605</v>
      </c>
      <c r="BB70" s="21"/>
      <c r="BC70" s="21"/>
      <c r="BD70" s="21"/>
      <c r="BE70" s="21"/>
      <c r="BF70" s="21"/>
      <c r="BG70" s="21"/>
      <c r="BH70" s="21"/>
      <c r="BI70" s="21"/>
      <c r="BJ70" s="21"/>
      <c r="BK70" s="21"/>
      <c r="BL70" s="21"/>
    </row>
    <row r="71" spans="1:64" ht="12">
      <c r="A71" s="47"/>
      <c r="B71" s="44"/>
      <c r="C71" s="51"/>
      <c r="D71" s="52" t="s">
        <v>3414</v>
      </c>
      <c r="E71" s="52" t="s">
        <v>3403</v>
      </c>
      <c r="F71" s="52" t="s">
        <v>3402</v>
      </c>
      <c r="G71" s="52" t="s">
        <v>3396</v>
      </c>
      <c r="H71" s="52" t="s">
        <v>3387</v>
      </c>
      <c r="I71" s="52" t="s">
        <v>3385</v>
      </c>
      <c r="J71" s="52" t="s">
        <v>3381</v>
      </c>
      <c r="K71" s="52" t="s">
        <v>3383</v>
      </c>
      <c r="L71" s="52" t="s">
        <v>3377</v>
      </c>
      <c r="M71" s="52" t="s">
        <v>3373</v>
      </c>
      <c r="N71" s="52" t="s">
        <v>3370</v>
      </c>
      <c r="O71" s="52" t="s">
        <v>3362</v>
      </c>
      <c r="P71" s="52" t="s">
        <v>3354</v>
      </c>
      <c r="Q71" s="52" t="s">
        <v>3350</v>
      </c>
      <c r="R71" s="52" t="s">
        <v>3353</v>
      </c>
      <c r="S71" s="52" t="s">
        <v>3343</v>
      </c>
      <c r="T71" s="52" t="s">
        <v>3339</v>
      </c>
      <c r="U71" s="52" t="s">
        <v>3337</v>
      </c>
      <c r="V71" s="52" t="s">
        <v>3333</v>
      </c>
      <c r="W71" s="52" t="s">
        <v>3329</v>
      </c>
      <c r="X71" s="52" t="s">
        <v>3324</v>
      </c>
      <c r="Y71" s="52" t="s">
        <v>3322</v>
      </c>
      <c r="Z71" s="52" t="s">
        <v>3317</v>
      </c>
      <c r="AA71" s="52" t="s">
        <v>3320</v>
      </c>
      <c r="AB71" s="52" t="s">
        <v>3312</v>
      </c>
      <c r="AC71" s="52" t="s">
        <v>3313</v>
      </c>
      <c r="AD71" s="52" t="s">
        <v>3314</v>
      </c>
      <c r="AE71" s="52" t="s">
        <v>3308</v>
      </c>
      <c r="AF71" s="52" t="s">
        <v>3305</v>
      </c>
      <c r="AG71" s="52" t="s">
        <v>3302</v>
      </c>
      <c r="AH71" s="52" t="s">
        <v>3299</v>
      </c>
      <c r="AI71" s="52" t="s">
        <v>3295</v>
      </c>
      <c r="AJ71" s="52" t="s">
        <v>3288</v>
      </c>
      <c r="AK71" s="52" t="s">
        <v>3286</v>
      </c>
      <c r="AL71" s="52" t="s">
        <v>3282</v>
      </c>
      <c r="AM71" s="52" t="s">
        <v>3280</v>
      </c>
      <c r="AN71" s="52" t="s">
        <v>3273</v>
      </c>
      <c r="AO71" s="52" t="s">
        <v>3274</v>
      </c>
      <c r="AP71" s="52" t="s">
        <v>3690</v>
      </c>
      <c r="AQ71" s="52" t="s">
        <v>3272</v>
      </c>
      <c r="AR71" s="52" t="s">
        <v>3264</v>
      </c>
      <c r="AS71" s="52" t="s">
        <v>3260</v>
      </c>
      <c r="AT71" s="52" t="s">
        <v>3255</v>
      </c>
      <c r="AU71" s="52" t="s">
        <v>3250</v>
      </c>
      <c r="AV71" s="52" t="s">
        <v>3253</v>
      </c>
      <c r="AW71" s="52" t="s">
        <v>3245</v>
      </c>
      <c r="AX71" s="52" t="s">
        <v>3244</v>
      </c>
      <c r="AY71" s="52" t="s">
        <v>3240</v>
      </c>
      <c r="AZ71" s="52" t="s">
        <v>3227</v>
      </c>
      <c r="BA71" s="52" t="s">
        <v>3224</v>
      </c>
      <c r="BB71" s="21"/>
      <c r="BC71" s="21"/>
      <c r="BD71" s="21"/>
      <c r="BE71" s="21"/>
      <c r="BF71" s="21"/>
      <c r="BG71" s="21"/>
      <c r="BH71" s="21"/>
      <c r="BI71" s="21"/>
      <c r="BJ71" s="21"/>
      <c r="BK71" s="21"/>
      <c r="BL71" s="21"/>
    </row>
    <row r="72" spans="1:64" ht="12">
      <c r="A72" s="47">
        <v>2.4</v>
      </c>
      <c r="B72" s="44">
        <v>37</v>
      </c>
      <c r="C72" s="51" t="s">
        <v>3217</v>
      </c>
      <c r="D72" s="52">
        <v>50</v>
      </c>
      <c r="E72" s="52">
        <v>75</v>
      </c>
      <c r="F72" s="52">
        <v>25</v>
      </c>
      <c r="G72" s="52">
        <v>0</v>
      </c>
      <c r="H72" s="52">
        <v>100</v>
      </c>
      <c r="I72" s="52">
        <v>50</v>
      </c>
      <c r="J72" s="52">
        <v>50</v>
      </c>
      <c r="K72" s="52">
        <v>100</v>
      </c>
      <c r="L72" s="52">
        <v>50</v>
      </c>
      <c r="M72" s="52">
        <v>0</v>
      </c>
      <c r="N72" s="52">
        <v>25</v>
      </c>
      <c r="O72" s="52">
        <v>50</v>
      </c>
      <c r="P72" s="52">
        <v>50</v>
      </c>
      <c r="Q72" s="52">
        <v>0</v>
      </c>
      <c r="R72" s="52">
        <v>75</v>
      </c>
      <c r="S72" s="52">
        <v>0</v>
      </c>
      <c r="T72" s="52">
        <v>50</v>
      </c>
      <c r="U72" s="52">
        <v>50</v>
      </c>
      <c r="V72" s="52">
        <v>50</v>
      </c>
      <c r="W72" s="52">
        <v>100</v>
      </c>
      <c r="X72" s="52">
        <v>100</v>
      </c>
      <c r="Y72" s="52">
        <v>25</v>
      </c>
      <c r="Z72" s="52">
        <v>50</v>
      </c>
      <c r="AA72" s="52">
        <v>50</v>
      </c>
      <c r="AB72" s="52">
        <v>50</v>
      </c>
      <c r="AC72" s="52">
        <v>25</v>
      </c>
      <c r="AD72" s="52">
        <v>75</v>
      </c>
      <c r="AE72" s="52">
        <v>50</v>
      </c>
      <c r="AF72" s="52">
        <v>25</v>
      </c>
      <c r="AG72" s="52">
        <v>0</v>
      </c>
      <c r="AH72" s="52">
        <v>0</v>
      </c>
      <c r="AI72" s="52">
        <v>50</v>
      </c>
      <c r="AJ72" s="52">
        <v>100</v>
      </c>
      <c r="AK72" s="52">
        <v>25</v>
      </c>
      <c r="AL72" s="52">
        <v>50</v>
      </c>
      <c r="AM72" s="52">
        <v>25</v>
      </c>
      <c r="AN72" s="52">
        <v>0</v>
      </c>
      <c r="AO72" s="52">
        <v>50</v>
      </c>
      <c r="AP72" s="52">
        <v>50</v>
      </c>
      <c r="AQ72" s="52">
        <v>0</v>
      </c>
      <c r="AR72" s="52">
        <v>25</v>
      </c>
      <c r="AS72" s="52">
        <v>25</v>
      </c>
      <c r="AT72" s="52">
        <v>0</v>
      </c>
      <c r="AU72" s="52">
        <v>25</v>
      </c>
      <c r="AV72" s="52">
        <v>100</v>
      </c>
      <c r="AW72" s="52">
        <v>50</v>
      </c>
      <c r="AX72" s="52">
        <v>75</v>
      </c>
      <c r="AY72" s="52">
        <v>25</v>
      </c>
      <c r="AZ72" s="52">
        <v>75</v>
      </c>
      <c r="BA72" s="52">
        <v>0</v>
      </c>
      <c r="BB72" s="21"/>
      <c r="BC72" s="21"/>
      <c r="BD72" s="21"/>
      <c r="BE72" s="21"/>
      <c r="BF72" s="21"/>
      <c r="BG72" s="21"/>
      <c r="BH72" s="21"/>
      <c r="BI72" s="21"/>
      <c r="BJ72" s="21"/>
      <c r="BK72" s="21"/>
      <c r="BL72" s="21"/>
    </row>
    <row r="73" spans="1:64" ht="12">
      <c r="A73" s="47" t="s">
        <v>7438</v>
      </c>
      <c r="B73" s="44"/>
      <c r="C73" s="51" t="s">
        <v>3209</v>
      </c>
      <c r="D73" s="52" t="s">
        <v>3201</v>
      </c>
      <c r="E73" s="52" t="s">
        <v>3195</v>
      </c>
      <c r="F73" s="53" t="s">
        <v>1606</v>
      </c>
      <c r="G73" s="53" t="s">
        <v>1604</v>
      </c>
      <c r="H73" s="52" t="s">
        <v>3180</v>
      </c>
      <c r="I73" s="52" t="s">
        <v>3181</v>
      </c>
      <c r="J73" s="52" t="s">
        <v>3178</v>
      </c>
      <c r="K73" s="52" t="s">
        <v>3175</v>
      </c>
      <c r="L73" s="53" t="s">
        <v>1603</v>
      </c>
      <c r="M73" s="52" t="s">
        <v>3167</v>
      </c>
      <c r="N73" s="52" t="s">
        <v>3169</v>
      </c>
      <c r="O73" s="52" t="s">
        <v>3156</v>
      </c>
      <c r="P73" s="52" t="s">
        <v>3151</v>
      </c>
      <c r="Q73" s="52" t="s">
        <v>3153</v>
      </c>
      <c r="R73" s="53" t="s">
        <v>1602</v>
      </c>
      <c r="S73" s="53" t="s">
        <v>1600</v>
      </c>
      <c r="T73" s="52" t="s">
        <v>3137</v>
      </c>
      <c r="U73" s="52" t="s">
        <v>3134</v>
      </c>
      <c r="V73" s="53" t="s">
        <v>1601</v>
      </c>
      <c r="W73" s="53" t="s">
        <v>1599</v>
      </c>
      <c r="X73" s="53" t="s">
        <v>1598</v>
      </c>
      <c r="Y73" s="52" t="s">
        <v>3127</v>
      </c>
      <c r="Z73" s="52" t="s">
        <v>3122</v>
      </c>
      <c r="AA73" s="53" t="s">
        <v>1596</v>
      </c>
      <c r="AB73" s="52" t="s">
        <v>3117</v>
      </c>
      <c r="AC73" s="52" t="s">
        <v>3115</v>
      </c>
      <c r="AD73" s="52" t="s">
        <v>3113</v>
      </c>
      <c r="AE73" s="52" t="s">
        <v>3110</v>
      </c>
      <c r="AF73" s="52" t="s">
        <v>3104</v>
      </c>
      <c r="AG73" s="53" t="s">
        <v>1597</v>
      </c>
      <c r="AH73" s="52" t="s">
        <v>3102</v>
      </c>
      <c r="AI73" s="52" t="s">
        <v>3099</v>
      </c>
      <c r="AJ73" s="53" t="s">
        <v>1595</v>
      </c>
      <c r="AK73" s="52" t="s">
        <v>3095</v>
      </c>
      <c r="AL73" s="52" t="s">
        <v>3091</v>
      </c>
      <c r="AM73" s="52" t="s">
        <v>3087</v>
      </c>
      <c r="AN73" s="52" t="s">
        <v>3086</v>
      </c>
      <c r="AO73" s="53" t="s">
        <v>1593</v>
      </c>
      <c r="AP73" s="52" t="s">
        <v>3080</v>
      </c>
      <c r="AQ73" s="52" t="s">
        <v>3081</v>
      </c>
      <c r="AR73" s="52" t="s">
        <v>3079</v>
      </c>
      <c r="AS73" s="52" t="s">
        <v>3076</v>
      </c>
      <c r="AT73" s="52" t="s">
        <v>3071</v>
      </c>
      <c r="AU73" s="53" t="s">
        <v>1594</v>
      </c>
      <c r="AV73" s="52" t="s">
        <v>3069</v>
      </c>
      <c r="AW73" s="52" t="s">
        <v>3067</v>
      </c>
      <c r="AX73" s="52" t="s">
        <v>3064</v>
      </c>
      <c r="AY73" s="52" t="s">
        <v>3060</v>
      </c>
      <c r="AZ73" s="52" t="s">
        <v>3059</v>
      </c>
      <c r="BA73" s="52" t="s">
        <v>3053</v>
      </c>
      <c r="BB73" s="21"/>
      <c r="BC73" s="21"/>
      <c r="BD73" s="21"/>
      <c r="BE73" s="21"/>
      <c r="BF73" s="21"/>
      <c r="BG73" s="21"/>
      <c r="BH73" s="21"/>
      <c r="BI73" s="21"/>
      <c r="BJ73" s="21"/>
      <c r="BK73" s="21"/>
      <c r="BL73" s="21"/>
    </row>
    <row r="74" spans="1:64" ht="12">
      <c r="A74" s="47"/>
      <c r="B74" s="44"/>
      <c r="C74" s="51"/>
      <c r="D74" s="52" t="s">
        <v>3051</v>
      </c>
      <c r="E74" s="52" t="s">
        <v>3052</v>
      </c>
      <c r="F74" s="52" t="s">
        <v>3050</v>
      </c>
      <c r="G74" s="52" t="s">
        <v>3047</v>
      </c>
      <c r="H74" s="52" t="s">
        <v>3046</v>
      </c>
      <c r="I74" s="52" t="s">
        <v>3044</v>
      </c>
      <c r="J74" s="52" t="s">
        <v>3039</v>
      </c>
      <c r="K74" s="52" t="s">
        <v>3040</v>
      </c>
      <c r="L74" s="52" t="s">
        <v>3041</v>
      </c>
      <c r="M74" s="52" t="s">
        <v>3036</v>
      </c>
      <c r="N74" s="52" t="s">
        <v>3031</v>
      </c>
      <c r="O74" s="52" t="s">
        <v>3029</v>
      </c>
      <c r="P74" s="52" t="s">
        <v>3028</v>
      </c>
      <c r="Q74" s="52" t="s">
        <v>3025</v>
      </c>
      <c r="R74" s="52" t="s">
        <v>3023</v>
      </c>
      <c r="S74" s="52" t="s">
        <v>3019</v>
      </c>
      <c r="T74" s="52" t="s">
        <v>3017</v>
      </c>
      <c r="U74" s="52" t="s">
        <v>3016</v>
      </c>
      <c r="V74" s="52" t="s">
        <v>3333</v>
      </c>
      <c r="W74" s="52" t="s">
        <v>3011</v>
      </c>
      <c r="X74" s="52" t="s">
        <v>3009</v>
      </c>
      <c r="Y74" s="52" t="s">
        <v>3004</v>
      </c>
      <c r="Z74" s="52" t="s">
        <v>3002</v>
      </c>
      <c r="AA74" s="52" t="s">
        <v>2999</v>
      </c>
      <c r="AB74" s="52" t="s">
        <v>2997</v>
      </c>
      <c r="AC74" s="52" t="s">
        <v>2995</v>
      </c>
      <c r="AD74" s="52" t="s">
        <v>2994</v>
      </c>
      <c r="AE74" s="52" t="s">
        <v>2991</v>
      </c>
      <c r="AF74" s="52" t="s">
        <v>2987</v>
      </c>
      <c r="AG74" s="52" t="s">
        <v>2984</v>
      </c>
      <c r="AH74" s="52" t="s">
        <v>2982</v>
      </c>
      <c r="AI74" s="52" t="s">
        <v>2977</v>
      </c>
      <c r="AJ74" s="52" t="s">
        <v>2979</v>
      </c>
      <c r="AK74" s="52" t="s">
        <v>2974</v>
      </c>
      <c r="AL74" s="52" t="s">
        <v>2969</v>
      </c>
      <c r="AM74" s="52" t="s">
        <v>2967</v>
      </c>
      <c r="AN74" s="52" t="s">
        <v>2962</v>
      </c>
      <c r="AO74" s="52" t="s">
        <v>2964</v>
      </c>
      <c r="AP74" s="52" t="s">
        <v>2961</v>
      </c>
      <c r="AQ74" s="52" t="s">
        <v>2956</v>
      </c>
      <c r="AR74" s="52" t="s">
        <v>2957</v>
      </c>
      <c r="AS74" s="52" t="s">
        <v>2954</v>
      </c>
      <c r="AT74" s="52" t="s">
        <v>2947</v>
      </c>
      <c r="AU74" s="52" t="s">
        <v>2949</v>
      </c>
      <c r="AV74" s="52" t="s">
        <v>2950</v>
      </c>
      <c r="AW74" s="52" t="s">
        <v>2944</v>
      </c>
      <c r="AX74" s="52" t="s">
        <v>2943</v>
      </c>
      <c r="AY74" s="52" t="s">
        <v>2937</v>
      </c>
      <c r="AZ74" s="52" t="s">
        <v>2932</v>
      </c>
      <c r="BA74" s="52" t="s">
        <v>2930</v>
      </c>
      <c r="BB74" s="21"/>
      <c r="BC74" s="21"/>
      <c r="BD74" s="21"/>
      <c r="BE74" s="21"/>
      <c r="BF74" s="21"/>
      <c r="BG74" s="21"/>
      <c r="BH74" s="21"/>
      <c r="BI74" s="21"/>
      <c r="BJ74" s="21"/>
      <c r="BK74" s="21"/>
      <c r="BL74" s="21"/>
    </row>
    <row r="75" spans="1:64" ht="12">
      <c r="A75" s="47">
        <v>2.4</v>
      </c>
      <c r="B75" s="44">
        <v>38</v>
      </c>
      <c r="C75" s="51" t="s">
        <v>2926</v>
      </c>
      <c r="D75" s="52">
        <v>75</v>
      </c>
      <c r="E75" s="52">
        <v>100</v>
      </c>
      <c r="F75" s="52">
        <v>50</v>
      </c>
      <c r="G75" s="52">
        <v>100</v>
      </c>
      <c r="H75" s="52">
        <v>75</v>
      </c>
      <c r="I75" s="52">
        <v>0</v>
      </c>
      <c r="J75" s="52">
        <v>75</v>
      </c>
      <c r="K75" s="52">
        <v>100</v>
      </c>
      <c r="L75" s="52">
        <v>100</v>
      </c>
      <c r="M75" s="52">
        <v>50</v>
      </c>
      <c r="N75" s="52">
        <v>100</v>
      </c>
      <c r="O75" s="52">
        <v>100</v>
      </c>
      <c r="P75" s="52">
        <v>100</v>
      </c>
      <c r="Q75" s="52">
        <v>75</v>
      </c>
      <c r="R75" s="52">
        <v>100</v>
      </c>
      <c r="S75" s="52">
        <v>100</v>
      </c>
      <c r="T75" s="52">
        <v>100</v>
      </c>
      <c r="U75" s="52">
        <v>25</v>
      </c>
      <c r="V75" s="52">
        <v>100</v>
      </c>
      <c r="W75" s="52">
        <v>75</v>
      </c>
      <c r="X75" s="52">
        <v>100</v>
      </c>
      <c r="Y75" s="52">
        <v>100</v>
      </c>
      <c r="Z75" s="52">
        <v>100</v>
      </c>
      <c r="AA75" s="52">
        <v>100</v>
      </c>
      <c r="AB75" s="52">
        <v>100</v>
      </c>
      <c r="AC75" s="52">
        <v>75</v>
      </c>
      <c r="AD75" s="52">
        <v>100</v>
      </c>
      <c r="AE75" s="52">
        <v>50</v>
      </c>
      <c r="AF75" s="52">
        <v>100</v>
      </c>
      <c r="AG75" s="52">
        <v>100</v>
      </c>
      <c r="AH75" s="52">
        <v>50</v>
      </c>
      <c r="AI75" s="52">
        <v>100</v>
      </c>
      <c r="AJ75" s="52">
        <v>50</v>
      </c>
      <c r="AK75" s="52">
        <v>100</v>
      </c>
      <c r="AL75" s="52">
        <v>100</v>
      </c>
      <c r="AM75" s="52">
        <v>100</v>
      </c>
      <c r="AN75" s="52">
        <v>25</v>
      </c>
      <c r="AO75" s="52">
        <v>100</v>
      </c>
      <c r="AP75" s="52">
        <v>50</v>
      </c>
      <c r="AQ75" s="52">
        <v>50</v>
      </c>
      <c r="AR75" s="52">
        <v>50</v>
      </c>
      <c r="AS75" s="52">
        <v>75</v>
      </c>
      <c r="AT75" s="52">
        <v>100</v>
      </c>
      <c r="AU75" s="52">
        <v>100</v>
      </c>
      <c r="AV75" s="52">
        <v>100</v>
      </c>
      <c r="AW75" s="52">
        <v>75</v>
      </c>
      <c r="AX75" s="52">
        <v>50</v>
      </c>
      <c r="AY75" s="52">
        <v>0</v>
      </c>
      <c r="AZ75" s="52">
        <v>100</v>
      </c>
      <c r="BA75" s="52">
        <v>100</v>
      </c>
      <c r="BB75" s="21"/>
      <c r="BC75" s="21"/>
      <c r="BD75" s="21"/>
      <c r="BE75" s="21"/>
      <c r="BF75" s="21"/>
      <c r="BG75" s="21"/>
      <c r="BH75" s="21"/>
      <c r="BI75" s="21"/>
      <c r="BJ75" s="21"/>
      <c r="BK75" s="21"/>
      <c r="BL75" s="21"/>
    </row>
    <row r="76" spans="1:64" ht="12">
      <c r="A76" s="47" t="s">
        <v>7438</v>
      </c>
      <c r="B76" s="44"/>
      <c r="C76" s="51" t="s">
        <v>2918</v>
      </c>
      <c r="D76" s="53" t="s">
        <v>1592</v>
      </c>
      <c r="E76" s="52" t="s">
        <v>2908</v>
      </c>
      <c r="F76" s="52" t="s">
        <v>2910</v>
      </c>
      <c r="G76" s="52" t="s">
        <v>2906</v>
      </c>
      <c r="H76" s="53" t="s">
        <v>1590</v>
      </c>
      <c r="I76" s="52" t="s">
        <v>2901</v>
      </c>
      <c r="J76" s="53" t="s">
        <v>1591</v>
      </c>
      <c r="K76" s="52" t="s">
        <v>2895</v>
      </c>
      <c r="L76" s="53" t="s">
        <v>1589</v>
      </c>
      <c r="M76" s="52" t="s">
        <v>2898</v>
      </c>
      <c r="N76" s="52" t="s">
        <v>2890</v>
      </c>
      <c r="O76" s="52" t="s">
        <v>2887</v>
      </c>
      <c r="P76" s="52" t="s">
        <v>2880</v>
      </c>
      <c r="Q76" s="52" t="s">
        <v>2875</v>
      </c>
      <c r="R76" s="52" t="s">
        <v>2874</v>
      </c>
      <c r="S76" s="52" t="s">
        <v>2869</v>
      </c>
      <c r="T76" s="52" t="s">
        <v>2871</v>
      </c>
      <c r="U76" s="53" t="s">
        <v>1588</v>
      </c>
      <c r="V76" s="52" t="s">
        <v>2863</v>
      </c>
      <c r="W76" s="52" t="s">
        <v>2856</v>
      </c>
      <c r="X76" s="52" t="s">
        <v>2853</v>
      </c>
      <c r="Y76" s="53" t="s">
        <v>1586</v>
      </c>
      <c r="Z76" s="52" t="s">
        <v>2855</v>
      </c>
      <c r="AA76" s="52" t="s">
        <v>2850</v>
      </c>
      <c r="AB76" s="52" t="s">
        <v>2843</v>
      </c>
      <c r="AC76" s="52" t="s">
        <v>2837</v>
      </c>
      <c r="AD76" s="52" t="s">
        <v>2833</v>
      </c>
      <c r="AE76" s="52" t="s">
        <v>2828</v>
      </c>
      <c r="AF76" s="52" t="s">
        <v>2825</v>
      </c>
      <c r="AG76" s="53" t="s">
        <v>1587</v>
      </c>
      <c r="AH76" s="52" t="s">
        <v>2819</v>
      </c>
      <c r="AI76" s="52" t="s">
        <v>2813</v>
      </c>
      <c r="AJ76" s="52" t="s">
        <v>2815</v>
      </c>
      <c r="AK76" s="52" t="s">
        <v>2812</v>
      </c>
      <c r="AL76" s="52" t="s">
        <v>2808</v>
      </c>
      <c r="AM76" s="52" t="s">
        <v>2809</v>
      </c>
      <c r="AN76" s="52" t="s">
        <v>2802</v>
      </c>
      <c r="AO76" s="52" t="s">
        <v>2800</v>
      </c>
      <c r="AP76" s="53" t="s">
        <v>1583</v>
      </c>
      <c r="AQ76" s="52" t="s">
        <v>2793</v>
      </c>
      <c r="AR76" s="52" t="s">
        <v>2789</v>
      </c>
      <c r="AS76" s="52" t="s">
        <v>2784</v>
      </c>
      <c r="AT76" s="52" t="s">
        <v>2781</v>
      </c>
      <c r="AU76" s="52" t="s">
        <v>2768</v>
      </c>
      <c r="AV76" s="52" t="s">
        <v>2764</v>
      </c>
      <c r="AW76" s="52" t="s">
        <v>2760</v>
      </c>
      <c r="AX76" s="52" t="s">
        <v>2756</v>
      </c>
      <c r="AY76" s="52" t="s">
        <v>2753</v>
      </c>
      <c r="AZ76" s="52" t="s">
        <v>2752</v>
      </c>
      <c r="BA76" s="53" t="s">
        <v>1584</v>
      </c>
      <c r="BB76" s="21"/>
      <c r="BC76" s="21"/>
      <c r="BD76" s="21"/>
      <c r="BE76" s="21"/>
      <c r="BF76" s="21"/>
      <c r="BG76" s="21"/>
      <c r="BH76" s="21"/>
      <c r="BI76" s="21"/>
      <c r="BJ76" s="21"/>
      <c r="BK76" s="21"/>
      <c r="BL76" s="21"/>
    </row>
    <row r="77" spans="1:64" ht="12">
      <c r="A77" s="47"/>
      <c r="B77" s="44"/>
      <c r="C77" s="51"/>
      <c r="D77" s="52" t="s">
        <v>2740</v>
      </c>
      <c r="E77" s="52" t="s">
        <v>2735</v>
      </c>
      <c r="F77" s="52" t="s">
        <v>2732</v>
      </c>
      <c r="G77" s="52" t="s">
        <v>2722</v>
      </c>
      <c r="H77" s="52" t="s">
        <v>2720</v>
      </c>
      <c r="I77" s="52" t="s">
        <v>2716</v>
      </c>
      <c r="J77" s="52" t="s">
        <v>2711</v>
      </c>
      <c r="K77" s="52" t="s">
        <v>2713</v>
      </c>
      <c r="L77" s="52" t="s">
        <v>2706</v>
      </c>
      <c r="M77" s="52" t="s">
        <v>2708</v>
      </c>
      <c r="N77" s="52" t="s">
        <v>2700</v>
      </c>
      <c r="O77" s="52" t="s">
        <v>2697</v>
      </c>
      <c r="P77" s="52" t="s">
        <v>2692</v>
      </c>
      <c r="Q77" s="52" t="s">
        <v>2694</v>
      </c>
      <c r="R77" s="52" t="s">
        <v>2688</v>
      </c>
      <c r="S77" s="52" t="s">
        <v>2682</v>
      </c>
      <c r="T77" s="52" t="s">
        <v>2683</v>
      </c>
      <c r="U77" s="52" t="s">
        <v>2680</v>
      </c>
      <c r="V77" s="52" t="s">
        <v>3333</v>
      </c>
      <c r="W77" s="52" t="s">
        <v>2678</v>
      </c>
      <c r="X77" s="52" t="s">
        <v>2674</v>
      </c>
      <c r="Y77" s="52" t="s">
        <v>2669</v>
      </c>
      <c r="Z77" s="52" t="s">
        <v>2671</v>
      </c>
      <c r="AA77" s="52" t="s">
        <v>2668</v>
      </c>
      <c r="AB77" s="52" t="s">
        <v>2664</v>
      </c>
      <c r="AC77" s="52" t="s">
        <v>2665</v>
      </c>
      <c r="AD77" s="52" t="s">
        <v>2666</v>
      </c>
      <c r="AE77" s="52" t="s">
        <v>2658</v>
      </c>
      <c r="AF77" s="52" t="s">
        <v>2987</v>
      </c>
      <c r="AG77" s="52" t="s">
        <v>2659</v>
      </c>
      <c r="AH77" s="52" t="s">
        <v>2660</v>
      </c>
      <c r="AI77" s="52" t="s">
        <v>2657</v>
      </c>
      <c r="AJ77" s="52" t="s">
        <v>2654</v>
      </c>
      <c r="AK77" s="52" t="s">
        <v>2655</v>
      </c>
      <c r="AL77" s="52" t="s">
        <v>2651</v>
      </c>
      <c r="AM77" s="52" t="s">
        <v>2647</v>
      </c>
      <c r="AN77" s="52" t="s">
        <v>2649</v>
      </c>
      <c r="AO77" s="52" t="s">
        <v>2645</v>
      </c>
      <c r="AP77" s="52" t="s">
        <v>2642</v>
      </c>
      <c r="AQ77" s="52" t="s">
        <v>2643</v>
      </c>
      <c r="AR77" s="52" t="s">
        <v>2640</v>
      </c>
      <c r="AS77" s="52" t="s">
        <v>2637</v>
      </c>
      <c r="AT77" s="52" t="s">
        <v>2635</v>
      </c>
      <c r="AU77" s="52" t="s">
        <v>2630</v>
      </c>
      <c r="AV77" s="52" t="s">
        <v>2632</v>
      </c>
      <c r="AW77" s="52" t="s">
        <v>2624</v>
      </c>
      <c r="AX77" s="52" t="s">
        <v>2627</v>
      </c>
      <c r="AY77" s="52" t="s">
        <v>2623</v>
      </c>
      <c r="AZ77" s="52" t="s">
        <v>2618</v>
      </c>
      <c r="BA77" s="52" t="s">
        <v>2620</v>
      </c>
      <c r="BB77" s="21"/>
      <c r="BC77" s="21"/>
      <c r="BD77" s="21"/>
      <c r="BE77" s="21"/>
      <c r="BF77" s="21"/>
      <c r="BG77" s="21"/>
      <c r="BH77" s="21"/>
      <c r="BI77" s="21"/>
      <c r="BJ77" s="21"/>
      <c r="BK77" s="21"/>
      <c r="BL77" s="21"/>
    </row>
    <row r="78" spans="1:64" ht="12">
      <c r="A78" s="47">
        <v>2.4</v>
      </c>
      <c r="B78" s="44">
        <v>39</v>
      </c>
      <c r="C78" s="51" t="s">
        <v>2616</v>
      </c>
      <c r="D78" s="52">
        <v>100</v>
      </c>
      <c r="E78" s="52">
        <v>0</v>
      </c>
      <c r="F78" s="52">
        <v>25</v>
      </c>
      <c r="G78" s="52">
        <v>25</v>
      </c>
      <c r="H78" s="52">
        <v>100</v>
      </c>
      <c r="I78" s="52">
        <v>75</v>
      </c>
      <c r="J78" s="52">
        <v>25</v>
      </c>
      <c r="K78" s="52">
        <v>100</v>
      </c>
      <c r="L78" s="52">
        <v>100</v>
      </c>
      <c r="M78" s="52">
        <v>25</v>
      </c>
      <c r="N78" s="52">
        <v>100</v>
      </c>
      <c r="O78" s="52">
        <v>25</v>
      </c>
      <c r="P78" s="52">
        <v>100</v>
      </c>
      <c r="Q78" s="52">
        <v>100</v>
      </c>
      <c r="R78" s="52">
        <v>100</v>
      </c>
      <c r="S78" s="52">
        <v>25</v>
      </c>
      <c r="T78" s="52">
        <v>25</v>
      </c>
      <c r="U78" s="52">
        <v>100</v>
      </c>
      <c r="V78" s="52">
        <v>75</v>
      </c>
      <c r="W78" s="52">
        <v>25</v>
      </c>
      <c r="X78" s="52">
        <v>100</v>
      </c>
      <c r="Y78" s="52">
        <v>25</v>
      </c>
      <c r="Z78" s="52">
        <v>100</v>
      </c>
      <c r="AA78" s="52">
        <v>25</v>
      </c>
      <c r="AB78" s="52">
        <v>25</v>
      </c>
      <c r="AC78" s="52">
        <v>25</v>
      </c>
      <c r="AD78" s="52">
        <v>0</v>
      </c>
      <c r="AE78" s="52">
        <v>100</v>
      </c>
      <c r="AF78" s="52">
        <v>25</v>
      </c>
      <c r="AG78" s="52">
        <v>25</v>
      </c>
      <c r="AH78" s="52">
        <v>75</v>
      </c>
      <c r="AI78" s="52">
        <v>100</v>
      </c>
      <c r="AJ78" s="52">
        <v>100</v>
      </c>
      <c r="AK78" s="52">
        <v>75</v>
      </c>
      <c r="AL78" s="52">
        <v>100</v>
      </c>
      <c r="AM78" s="52">
        <v>100</v>
      </c>
      <c r="AN78" s="52">
        <v>100</v>
      </c>
      <c r="AO78" s="52">
        <v>50</v>
      </c>
      <c r="AP78" s="52">
        <v>25</v>
      </c>
      <c r="AQ78" s="52">
        <v>0</v>
      </c>
      <c r="AR78" s="52">
        <v>25</v>
      </c>
      <c r="AS78" s="52">
        <v>100</v>
      </c>
      <c r="AT78" s="52">
        <v>100</v>
      </c>
      <c r="AU78" s="52">
        <v>100</v>
      </c>
      <c r="AV78" s="52">
        <v>25</v>
      </c>
      <c r="AW78" s="52">
        <v>100</v>
      </c>
      <c r="AX78" s="52">
        <v>100</v>
      </c>
      <c r="AY78" s="52">
        <v>25</v>
      </c>
      <c r="AZ78" s="52">
        <v>100</v>
      </c>
      <c r="BA78" s="52">
        <v>100</v>
      </c>
      <c r="BB78" s="21"/>
      <c r="BC78" s="21"/>
      <c r="BD78" s="21"/>
      <c r="BE78" s="21"/>
      <c r="BF78" s="21"/>
      <c r="BG78" s="21"/>
      <c r="BH78" s="21"/>
      <c r="BI78" s="21"/>
      <c r="BJ78" s="21"/>
      <c r="BK78" s="21"/>
      <c r="BL78" s="21"/>
    </row>
    <row r="79" spans="1:64" ht="12">
      <c r="A79" s="47" t="s">
        <v>7438</v>
      </c>
      <c r="B79" s="44"/>
      <c r="C79" s="51" t="s">
        <v>2608</v>
      </c>
      <c r="D79" s="52" t="s">
        <v>2610</v>
      </c>
      <c r="E79" s="52" t="s">
        <v>2605</v>
      </c>
      <c r="F79" s="53" t="s">
        <v>1585</v>
      </c>
      <c r="G79" s="53" t="s">
        <v>1581</v>
      </c>
      <c r="H79" s="52" t="s">
        <v>2601</v>
      </c>
      <c r="I79" s="52" t="s">
        <v>2594</v>
      </c>
      <c r="J79" s="52" t="s">
        <v>2589</v>
      </c>
      <c r="K79" s="53" t="s">
        <v>1582</v>
      </c>
      <c r="L79" s="52" t="s">
        <v>2592</v>
      </c>
      <c r="M79" s="52" t="s">
        <v>2587</v>
      </c>
      <c r="N79" s="52" t="s">
        <v>2582</v>
      </c>
      <c r="O79" s="52" t="s">
        <v>2583</v>
      </c>
      <c r="P79" s="53" t="s">
        <v>1576</v>
      </c>
      <c r="Q79" s="52" t="s">
        <v>2581</v>
      </c>
      <c r="R79" s="52" t="s">
        <v>2576</v>
      </c>
      <c r="S79" s="52" t="s">
        <v>2577</v>
      </c>
      <c r="T79" s="52" t="s">
        <v>2569</v>
      </c>
      <c r="U79" s="52" t="s">
        <v>2564</v>
      </c>
      <c r="V79" s="52" t="s">
        <v>2566</v>
      </c>
      <c r="W79" s="52" t="s">
        <v>2561</v>
      </c>
      <c r="X79" s="52" t="s">
        <v>2556</v>
      </c>
      <c r="Y79" s="52" t="s">
        <v>2552</v>
      </c>
      <c r="Z79" s="52" t="s">
        <v>2555</v>
      </c>
      <c r="AA79" s="52" t="s">
        <v>2548</v>
      </c>
      <c r="AB79" s="52" t="s">
        <v>2542</v>
      </c>
      <c r="AC79" s="52" t="s">
        <v>2538</v>
      </c>
      <c r="AD79" s="52" t="s">
        <v>2539</v>
      </c>
      <c r="AE79" s="52" t="s">
        <v>2540</v>
      </c>
      <c r="AF79" s="52" t="s">
        <v>2536</v>
      </c>
      <c r="AG79" s="53" t="s">
        <v>1577</v>
      </c>
      <c r="AH79" s="52" t="s">
        <v>2533</v>
      </c>
      <c r="AI79" s="52" t="s">
        <v>2529</v>
      </c>
      <c r="AJ79" s="52" t="s">
        <v>2530</v>
      </c>
      <c r="AK79" s="52" t="s">
        <v>2526</v>
      </c>
      <c r="AL79" s="52" t="s">
        <v>2524</v>
      </c>
      <c r="AM79" s="52" t="s">
        <v>2521</v>
      </c>
      <c r="AN79" s="52" t="s">
        <v>2522</v>
      </c>
      <c r="AO79" s="52" t="s">
        <v>2514</v>
      </c>
      <c r="AP79" s="53" t="s">
        <v>1578</v>
      </c>
      <c r="AQ79" s="52" t="s">
        <v>2516</v>
      </c>
      <c r="AR79" s="52" t="s">
        <v>2511</v>
      </c>
      <c r="AS79" s="52" t="s">
        <v>2513</v>
      </c>
      <c r="AT79" s="52" t="s">
        <v>2509</v>
      </c>
      <c r="AU79" s="52" t="s">
        <v>2505</v>
      </c>
      <c r="AV79" s="52" t="s">
        <v>2501</v>
      </c>
      <c r="AW79" s="52" t="s">
        <v>2497</v>
      </c>
      <c r="AX79" s="52" t="s">
        <v>2498</v>
      </c>
      <c r="AY79" s="53" t="s">
        <v>1579</v>
      </c>
      <c r="AZ79" s="52" t="s">
        <v>2493</v>
      </c>
      <c r="BA79" s="52" t="s">
        <v>2489</v>
      </c>
      <c r="BB79" s="21"/>
      <c r="BC79" s="21"/>
      <c r="BD79" s="21"/>
      <c r="BE79" s="21"/>
      <c r="BF79" s="21"/>
      <c r="BG79" s="21"/>
      <c r="BH79" s="21"/>
      <c r="BI79" s="21"/>
      <c r="BJ79" s="21"/>
      <c r="BK79" s="21"/>
      <c r="BL79" s="21"/>
    </row>
    <row r="80" spans="1:64" ht="12">
      <c r="A80" s="47"/>
      <c r="B80" s="44"/>
      <c r="C80" s="51"/>
      <c r="D80" s="52" t="s">
        <v>2487</v>
      </c>
      <c r="E80" s="52" t="s">
        <v>2484</v>
      </c>
      <c r="F80" s="52" t="s">
        <v>2478</v>
      </c>
      <c r="G80" s="52" t="s">
        <v>2475</v>
      </c>
      <c r="H80" s="52" t="s">
        <v>2468</v>
      </c>
      <c r="I80" s="52" t="s">
        <v>2471</v>
      </c>
      <c r="J80" s="52" t="s">
        <v>2464</v>
      </c>
      <c r="K80" s="52" t="s">
        <v>2459</v>
      </c>
      <c r="L80" s="52" t="s">
        <v>2461</v>
      </c>
      <c r="M80" s="52" t="s">
        <v>2462</v>
      </c>
      <c r="N80" s="52" t="s">
        <v>2454</v>
      </c>
      <c r="O80" s="52" t="s">
        <v>2452</v>
      </c>
      <c r="P80" s="52" t="s">
        <v>2447</v>
      </c>
      <c r="Q80" s="52" t="s">
        <v>2449</v>
      </c>
      <c r="R80" s="52" t="s">
        <v>2445</v>
      </c>
      <c r="S80" s="52" t="s">
        <v>2442</v>
      </c>
      <c r="T80" s="52" t="s">
        <v>2438</v>
      </c>
      <c r="U80" s="52" t="s">
        <v>2436</v>
      </c>
      <c r="V80" s="52" t="s">
        <v>2433</v>
      </c>
      <c r="W80" s="52" t="s">
        <v>2429</v>
      </c>
      <c r="X80" s="52" t="s">
        <v>2431</v>
      </c>
      <c r="Y80" s="52" t="s">
        <v>2425</v>
      </c>
      <c r="Z80" s="52" t="s">
        <v>2422</v>
      </c>
      <c r="AA80" s="52" t="s">
        <v>2419</v>
      </c>
      <c r="AB80" s="52" t="s">
        <v>2416</v>
      </c>
      <c r="AC80" s="52" t="s">
        <v>2412</v>
      </c>
      <c r="AD80" s="52" t="s">
        <v>2414</v>
      </c>
      <c r="AE80" s="52" t="s">
        <v>3728</v>
      </c>
      <c r="AF80" s="52" t="s">
        <v>2411</v>
      </c>
      <c r="AG80" s="52" t="s">
        <v>2405</v>
      </c>
      <c r="AH80" s="52" t="s">
        <v>2407</v>
      </c>
      <c r="AI80" s="52" t="s">
        <v>2398</v>
      </c>
      <c r="AJ80" s="52" t="s">
        <v>2393</v>
      </c>
      <c r="AK80" s="52" t="s">
        <v>2390</v>
      </c>
      <c r="AL80" s="52" t="s">
        <v>2387</v>
      </c>
      <c r="AM80" s="52" t="s">
        <v>2388</v>
      </c>
      <c r="AN80" s="52" t="s">
        <v>2385</v>
      </c>
      <c r="AO80" s="52" t="s">
        <v>2380</v>
      </c>
      <c r="AP80" s="52" t="s">
        <v>2382</v>
      </c>
      <c r="AQ80" s="52" t="s">
        <v>2378</v>
      </c>
      <c r="AR80" s="52" t="s">
        <v>2371</v>
      </c>
      <c r="AS80" s="52" t="s">
        <v>2373</v>
      </c>
      <c r="AT80" s="52" t="s">
        <v>2375</v>
      </c>
      <c r="AU80" s="52" t="s">
        <v>2368</v>
      </c>
      <c r="AV80" s="52" t="s">
        <v>2370</v>
      </c>
      <c r="AW80" s="52" t="s">
        <v>2364</v>
      </c>
      <c r="AX80" s="52" t="s">
        <v>2366</v>
      </c>
      <c r="AY80" s="52" t="s">
        <v>2360</v>
      </c>
      <c r="AZ80" s="52" t="s">
        <v>2362</v>
      </c>
      <c r="BA80" s="52" t="s">
        <v>2357</v>
      </c>
      <c r="BB80" s="21"/>
      <c r="BC80" s="21"/>
      <c r="BD80" s="21"/>
      <c r="BE80" s="21"/>
      <c r="BF80" s="21"/>
      <c r="BG80" s="21"/>
      <c r="BH80" s="21"/>
      <c r="BI80" s="21"/>
      <c r="BJ80" s="21"/>
      <c r="BK80" s="21"/>
      <c r="BL80" s="21"/>
    </row>
    <row r="81" spans="1:64" ht="12" hidden="1">
      <c r="A81" s="25"/>
      <c r="B81" s="11"/>
      <c r="C81" s="26"/>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row>
    <row r="82" spans="1:64" ht="12" hidden="1">
      <c r="A82" s="25"/>
      <c r="B82" s="11"/>
      <c r="C82" s="26"/>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row>
    <row r="83" spans="1:64" ht="12" hidden="1">
      <c r="A83" s="25"/>
      <c r="B83" s="11"/>
      <c r="C83" s="26"/>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row>
    <row r="84" spans="1:64" ht="12" hidden="1">
      <c r="A84" s="25"/>
      <c r="B84" s="11"/>
      <c r="C84" s="26"/>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row>
    <row r="85" spans="1:64" ht="12" hidden="1">
      <c r="A85" s="25"/>
      <c r="B85" s="11"/>
      <c r="C85" s="26"/>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row>
    <row r="86" spans="1:64" ht="12" hidden="1">
      <c r="A86" s="25"/>
      <c r="B86" s="11"/>
      <c r="C86" s="26"/>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row>
    <row r="87" spans="1:64" ht="12" hidden="1">
      <c r="A87" s="25"/>
      <c r="B87" s="11"/>
      <c r="C87" s="26"/>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row>
    <row r="88" spans="1:64" ht="12" hidden="1">
      <c r="A88" s="25"/>
      <c r="B88" s="11"/>
      <c r="C88" s="26"/>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row>
    <row r="89" spans="1:64" ht="12" hidden="1">
      <c r="A89" s="25"/>
      <c r="B89" s="11"/>
      <c r="C89" s="26"/>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row>
    <row r="90" spans="1:64" ht="12" hidden="1">
      <c r="A90" s="25"/>
      <c r="B90" s="11"/>
      <c r="C90" s="26"/>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row>
    <row r="91" spans="1:64" ht="12" hidden="1">
      <c r="A91" s="25"/>
      <c r="B91" s="11"/>
      <c r="C91" s="26"/>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row>
    <row r="92" spans="1:64" ht="12" hidden="1">
      <c r="A92" s="25"/>
      <c r="B92" s="11"/>
      <c r="C92" s="26"/>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row>
    <row r="93" spans="1:64" ht="12" hidden="1">
      <c r="A93" s="25"/>
      <c r="B93" s="11"/>
      <c r="C93" s="26"/>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row>
    <row r="94" spans="1:64" ht="12" hidden="1">
      <c r="A94" s="25"/>
      <c r="B94" s="11"/>
      <c r="C94" s="26"/>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row>
    <row r="95" spans="1:64" ht="12" hidden="1">
      <c r="A95" s="25"/>
      <c r="B95" s="11"/>
      <c r="C95" s="26"/>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row>
    <row r="96" spans="1:64" ht="12" hidden="1">
      <c r="A96" s="25"/>
      <c r="B96" s="11"/>
      <c r="C96" s="26"/>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row>
    <row r="97" spans="1:64" ht="12" hidden="1">
      <c r="A97" s="25"/>
      <c r="B97" s="11"/>
      <c r="C97" s="26"/>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row>
    <row r="98" spans="1:64" ht="12" hidden="1">
      <c r="A98" s="25"/>
      <c r="B98" s="11"/>
      <c r="C98" s="26"/>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row>
    <row r="99" spans="1:64" ht="12" hidden="1">
      <c r="A99" s="25"/>
      <c r="B99" s="11"/>
      <c r="C99" s="26"/>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row>
    <row r="100" spans="1:64" ht="12" hidden="1">
      <c r="A100" s="25"/>
      <c r="B100" s="11"/>
      <c r="C100" s="26"/>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row>
    <row r="101" spans="1:64" ht="12" hidden="1">
      <c r="A101" s="25"/>
      <c r="B101" s="11"/>
      <c r="C101" s="26"/>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row>
    <row r="102" spans="1:64" ht="12" hidden="1">
      <c r="A102" s="25"/>
      <c r="B102" s="11"/>
      <c r="C102" s="26"/>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row>
    <row r="103" spans="1:64" ht="12" hidden="1">
      <c r="A103" s="25"/>
      <c r="B103" s="11"/>
      <c r="C103" s="26"/>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row>
    <row r="104" spans="1:64" ht="12" hidden="1">
      <c r="A104" s="25"/>
      <c r="B104" s="11"/>
      <c r="C104" s="26"/>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row>
    <row r="105" spans="1:64" ht="12" hidden="1">
      <c r="A105" s="25"/>
      <c r="B105" s="11"/>
      <c r="C105" s="26"/>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row>
    <row r="106" spans="1:64" ht="12" hidden="1">
      <c r="A106" s="25"/>
      <c r="B106" s="11"/>
      <c r="C106" s="26"/>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row>
    <row r="107" spans="1:64" ht="12" hidden="1">
      <c r="A107" s="25"/>
      <c r="B107" s="11"/>
      <c r="C107" s="26"/>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row>
    <row r="108" spans="1:64" ht="12" hidden="1">
      <c r="A108" s="25"/>
      <c r="B108" s="11"/>
      <c r="C108" s="26"/>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row>
    <row r="109" spans="1:64" ht="12" hidden="1">
      <c r="A109" s="25"/>
      <c r="B109" s="11"/>
      <c r="C109" s="26"/>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row>
    <row r="110" spans="1:64" ht="12" hidden="1">
      <c r="A110" s="25"/>
      <c r="B110" s="11"/>
      <c r="C110" s="26"/>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row>
    <row r="111" spans="1:64" ht="12" hidden="1">
      <c r="A111" s="25"/>
      <c r="B111" s="11"/>
      <c r="C111" s="26"/>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row>
    <row r="112" spans="1:64" ht="12" hidden="1">
      <c r="A112" s="25"/>
      <c r="B112" s="11"/>
      <c r="C112" s="26"/>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row>
    <row r="113" spans="1:64" ht="12" hidden="1">
      <c r="A113" s="25"/>
      <c r="B113" s="11"/>
      <c r="C113" s="26"/>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row>
    <row r="114" spans="1:64" ht="12" hidden="1">
      <c r="A114" s="25"/>
      <c r="B114" s="11"/>
      <c r="C114" s="26"/>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row>
    <row r="115" spans="1:64" ht="12" hidden="1">
      <c r="A115" s="25"/>
      <c r="B115" s="11"/>
      <c r="C115" s="26"/>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row>
    <row r="116" spans="1:64" ht="12" hidden="1">
      <c r="A116" s="25"/>
      <c r="B116" s="11"/>
      <c r="C116" s="26"/>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row>
    <row r="117" spans="1:64" ht="12" hidden="1">
      <c r="A117" s="25"/>
      <c r="B117" s="11"/>
      <c r="C117" s="26"/>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row>
    <row r="118" spans="1:64" ht="12" hidden="1">
      <c r="A118" s="25"/>
      <c r="B118" s="11"/>
      <c r="C118" s="26"/>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4" ht="12" hidden="1">
      <c r="A119" s="25"/>
      <c r="B119" s="11"/>
      <c r="C119" s="26"/>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row>
    <row r="120" spans="1:64" ht="12" hidden="1">
      <c r="A120" s="25"/>
      <c r="B120" s="11"/>
      <c r="C120" s="26"/>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row>
    <row r="121" spans="1:64" ht="12" hidden="1">
      <c r="A121" s="25"/>
      <c r="B121" s="11"/>
      <c r="C121" s="26"/>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row>
    <row r="122" spans="1:64" ht="12" hidden="1">
      <c r="A122" s="25"/>
      <c r="B122" s="11"/>
      <c r="C122" s="26"/>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row>
    <row r="123" spans="1:64" ht="12" hidden="1">
      <c r="A123" s="25"/>
      <c r="B123" s="11"/>
      <c r="C123" s="26"/>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row>
    <row r="124" spans="1:64" ht="12" hidden="1">
      <c r="A124" s="25"/>
      <c r="B124" s="11"/>
      <c r="C124" s="26"/>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row>
    <row r="125" spans="1:64" ht="12" hidden="1">
      <c r="A125" s="25"/>
      <c r="B125" s="11"/>
      <c r="C125" s="26"/>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row>
    <row r="126" spans="1:64" ht="12" hidden="1">
      <c r="A126" s="25"/>
      <c r="B126" s="11"/>
      <c r="C126" s="26"/>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row>
    <row r="127" spans="1:64" ht="12" hidden="1">
      <c r="A127" s="25"/>
      <c r="B127" s="11"/>
      <c r="C127" s="26"/>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row>
    <row r="128" spans="1:64" ht="12" hidden="1">
      <c r="A128" s="25"/>
      <c r="B128" s="11"/>
      <c r="C128" s="26"/>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row>
    <row r="129" spans="1:64" ht="12" hidden="1">
      <c r="A129" s="25"/>
      <c r="B129" s="11"/>
      <c r="C129" s="26"/>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row>
    <row r="130" spans="1:64" ht="12" hidden="1">
      <c r="A130" s="25"/>
      <c r="B130" s="11"/>
      <c r="C130" s="26"/>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row>
    <row r="131" spans="1:64" ht="12" hidden="1">
      <c r="A131" s="25"/>
      <c r="B131" s="11"/>
      <c r="C131" s="26"/>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row>
    <row r="132" spans="1:64" ht="12" hidden="1">
      <c r="A132" s="25"/>
      <c r="B132" s="11"/>
      <c r="C132" s="26"/>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row>
    <row r="133" spans="1:64" ht="12" hidden="1">
      <c r="A133" s="25"/>
      <c r="B133" s="11"/>
      <c r="C133" s="26"/>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row>
    <row r="134" spans="1:64" ht="12" hidden="1">
      <c r="A134" s="25"/>
      <c r="B134" s="11"/>
      <c r="C134" s="26"/>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row>
    <row r="135" spans="1:64" ht="12" hidden="1">
      <c r="A135" s="25"/>
      <c r="B135" s="11"/>
      <c r="C135" s="26"/>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row>
    <row r="136" spans="1:64" ht="12" hidden="1">
      <c r="A136" s="25"/>
      <c r="B136" s="11"/>
      <c r="C136" s="26"/>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row>
    <row r="137" spans="1:64" ht="12" hidden="1">
      <c r="A137" s="25"/>
      <c r="B137" s="11"/>
      <c r="C137" s="26"/>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row>
    <row r="138" spans="1:64" ht="12" hidden="1">
      <c r="A138" s="25"/>
      <c r="B138" s="11"/>
      <c r="C138" s="26"/>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row>
    <row r="139" spans="1:64" ht="12" hidden="1">
      <c r="A139" s="25"/>
      <c r="B139" s="11"/>
      <c r="C139" s="26"/>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row>
    <row r="140" spans="1:64" ht="12" hidden="1">
      <c r="A140" s="25"/>
      <c r="B140" s="11"/>
      <c r="C140" s="26"/>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row>
    <row r="141" spans="1:64" ht="12" hidden="1">
      <c r="A141" s="25"/>
      <c r="B141" s="11"/>
      <c r="C141" s="26"/>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row>
    <row r="142" spans="1:64" ht="12" hidden="1">
      <c r="A142" s="25"/>
      <c r="B142" s="11"/>
      <c r="C142" s="26"/>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row>
    <row r="143" spans="1:64" ht="12" hidden="1">
      <c r="A143" s="25"/>
      <c r="B143" s="11"/>
      <c r="C143" s="26"/>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row>
    <row r="144" spans="1:64" ht="12" hidden="1">
      <c r="A144" s="25"/>
      <c r="B144" s="11"/>
      <c r="C144" s="26"/>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row>
    <row r="145" spans="1:64" ht="12" hidden="1">
      <c r="A145" s="25"/>
      <c r="B145" s="11"/>
      <c r="C145" s="26"/>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row>
    <row r="146" spans="1:64" ht="12" hidden="1">
      <c r="A146" s="25"/>
      <c r="B146" s="11"/>
      <c r="C146" s="26"/>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row>
    <row r="147" spans="1:64" ht="12" hidden="1">
      <c r="A147" s="25"/>
      <c r="B147" s="11"/>
      <c r="C147" s="26"/>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row>
    <row r="148" spans="1:64" ht="12" hidden="1">
      <c r="A148" s="25"/>
      <c r="B148" s="11"/>
      <c r="C148" s="26"/>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row>
    <row r="149" spans="1:64" ht="12" hidden="1">
      <c r="A149" s="25"/>
      <c r="B149" s="11"/>
      <c r="C149" s="26"/>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row>
    <row r="150" spans="1:64" ht="12" hidden="1">
      <c r="A150" s="25"/>
      <c r="B150" s="11"/>
      <c r="C150" s="26"/>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row>
    <row r="151" spans="1:64" ht="12" hidden="1">
      <c r="A151" s="25"/>
      <c r="B151" s="11"/>
      <c r="C151" s="26"/>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row>
    <row r="152" spans="1:64" ht="12" hidden="1">
      <c r="A152" s="25"/>
      <c r="B152" s="11"/>
      <c r="C152" s="26"/>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row>
    <row r="153" spans="1:64" ht="12" hidden="1">
      <c r="A153" s="25"/>
      <c r="B153" s="11"/>
      <c r="C153" s="26"/>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row>
    <row r="154" spans="1:64" ht="12" hidden="1">
      <c r="A154" s="25"/>
      <c r="B154" s="11"/>
      <c r="C154" s="26"/>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row>
    <row r="155" spans="1:64" ht="12" hidden="1">
      <c r="A155" s="25"/>
      <c r="B155" s="11"/>
      <c r="C155" s="26"/>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row>
    <row r="156" spans="1:64" ht="12" hidden="1">
      <c r="A156" s="25"/>
      <c r="B156" s="11"/>
      <c r="C156" s="26"/>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row>
    <row r="157" spans="1:64" ht="12" hidden="1">
      <c r="A157" s="25"/>
      <c r="B157" s="11"/>
      <c r="C157" s="26"/>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4" ht="12" hidden="1">
      <c r="A158" s="25"/>
      <c r="B158" s="11"/>
      <c r="C158" s="26"/>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row>
    <row r="159" spans="1:64" ht="12" hidden="1">
      <c r="A159" s="25"/>
      <c r="B159" s="11"/>
      <c r="C159" s="26"/>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row>
    <row r="160" spans="1:64" ht="12" hidden="1">
      <c r="A160" s="25"/>
      <c r="B160" s="11"/>
      <c r="C160" s="26"/>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row>
    <row r="161" spans="1:64" ht="12" hidden="1">
      <c r="A161" s="25"/>
      <c r="B161" s="11"/>
      <c r="C161" s="26"/>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row>
    <row r="162" spans="1:64" ht="12" hidden="1">
      <c r="A162" s="25"/>
      <c r="B162" s="11"/>
      <c r="C162" s="26"/>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row>
    <row r="163" spans="1:64" ht="12" hidden="1">
      <c r="A163" s="25"/>
      <c r="B163" s="11"/>
      <c r="C163" s="26"/>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row>
    <row r="164" spans="1:64" ht="12" hidden="1">
      <c r="A164" s="25"/>
      <c r="B164" s="11"/>
      <c r="C164" s="26"/>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row>
    <row r="165" spans="1:64" ht="12" hidden="1">
      <c r="A165" s="25"/>
      <c r="B165" s="11"/>
      <c r="C165" s="26"/>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row>
    <row r="166" spans="1:64" ht="12" hidden="1">
      <c r="A166" s="25"/>
      <c r="B166" s="11"/>
      <c r="C166" s="26"/>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row>
    <row r="167" spans="1:64" ht="12" hidden="1">
      <c r="A167" s="25"/>
      <c r="B167" s="11"/>
      <c r="C167" s="26"/>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row>
    <row r="168" spans="1:64" ht="12" hidden="1">
      <c r="A168" s="25"/>
      <c r="B168" s="11"/>
      <c r="C168" s="26"/>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row>
    <row r="169" spans="1:64" ht="12" hidden="1">
      <c r="A169" s="25"/>
      <c r="B169" s="11"/>
      <c r="C169" s="26"/>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row>
    <row r="170" spans="1:64" ht="12" hidden="1">
      <c r="A170" s="25"/>
      <c r="B170" s="11"/>
      <c r="C170" s="26"/>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row>
    <row r="171" spans="1:64" ht="12" hidden="1">
      <c r="A171" s="25"/>
      <c r="B171" s="11"/>
      <c r="C171" s="26"/>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row>
    <row r="172" spans="1:64" ht="12" hidden="1">
      <c r="A172" s="25"/>
      <c r="B172" s="11"/>
      <c r="C172" s="26"/>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row>
    <row r="173" spans="1:64" ht="12" hidden="1">
      <c r="A173" s="25"/>
      <c r="B173" s="11"/>
      <c r="C173" s="26"/>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row>
    <row r="174" spans="1:64" ht="12" hidden="1">
      <c r="A174" s="25"/>
      <c r="B174" s="11"/>
      <c r="C174" s="26"/>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row>
    <row r="175" spans="1:64" ht="12" hidden="1">
      <c r="A175" s="25"/>
      <c r="B175" s="11"/>
      <c r="C175" s="26"/>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row>
    <row r="176" spans="1:64" ht="12" hidden="1">
      <c r="A176" s="25"/>
      <c r="B176" s="11"/>
      <c r="C176" s="26"/>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row>
    <row r="177" spans="1:64" ht="12" hidden="1">
      <c r="A177" s="25"/>
      <c r="B177" s="11"/>
      <c r="C177" s="26"/>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row>
    <row r="178" spans="1:64" ht="12" hidden="1">
      <c r="A178" s="25"/>
      <c r="B178" s="11"/>
      <c r="C178" s="26"/>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row>
    <row r="179" spans="1:64" ht="12" hidden="1">
      <c r="A179" s="25"/>
      <c r="B179" s="11"/>
      <c r="C179" s="26"/>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row>
    <row r="180" spans="1:64" ht="12" hidden="1">
      <c r="A180" s="25"/>
      <c r="B180" s="11"/>
      <c r="C180" s="26"/>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row>
    <row r="181" spans="1:64" ht="12" hidden="1">
      <c r="A181" s="25"/>
      <c r="B181" s="11"/>
      <c r="C181" s="26"/>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row>
    <row r="182" spans="1:64" ht="12" hidden="1">
      <c r="A182" s="25"/>
      <c r="B182" s="11"/>
      <c r="C182" s="26"/>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row>
    <row r="183" spans="1:64" ht="12" hidden="1">
      <c r="A183" s="25"/>
      <c r="B183" s="11"/>
      <c r="C183" s="26"/>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row>
    <row r="184" spans="1:64" ht="12" hidden="1">
      <c r="A184" s="25"/>
      <c r="B184" s="11"/>
      <c r="C184" s="26"/>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row>
    <row r="185" spans="1:64" ht="12" hidden="1">
      <c r="A185" s="25"/>
      <c r="B185" s="11"/>
      <c r="C185" s="26"/>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row>
    <row r="186" spans="1:64" ht="12" hidden="1">
      <c r="A186" s="25"/>
      <c r="B186" s="11"/>
      <c r="C186" s="26"/>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row>
    <row r="187" spans="1:64" ht="12" hidden="1">
      <c r="A187" s="25"/>
      <c r="B187" s="11"/>
      <c r="C187" s="26"/>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row>
    <row r="188" spans="1:64" ht="12" hidden="1">
      <c r="A188" s="25"/>
      <c r="B188" s="11"/>
      <c r="C188" s="26"/>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row>
    <row r="189" spans="1:64" ht="12" hidden="1">
      <c r="A189" s="25"/>
      <c r="B189" s="11"/>
      <c r="C189" s="26"/>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row>
    <row r="190" spans="1:64" ht="12" hidden="1">
      <c r="A190" s="25"/>
      <c r="B190" s="11"/>
      <c r="C190" s="26"/>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row>
    <row r="191" spans="1:64" ht="12" hidden="1">
      <c r="A191" s="25"/>
      <c r="B191" s="11"/>
      <c r="C191" s="26"/>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row>
    <row r="192" spans="1:64" ht="12" hidden="1">
      <c r="A192" s="25"/>
      <c r="B192" s="11"/>
      <c r="C192" s="26"/>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row>
    <row r="193" spans="1:64" ht="12" hidden="1">
      <c r="A193" s="25"/>
      <c r="B193" s="11"/>
      <c r="C193" s="26"/>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row>
    <row r="194" spans="1:64" ht="12" hidden="1">
      <c r="A194" s="25"/>
      <c r="B194" s="11"/>
      <c r="C194" s="26"/>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row>
    <row r="195" spans="1:64" ht="12" hidden="1">
      <c r="A195" s="25"/>
      <c r="B195" s="11"/>
      <c r="C195" s="26"/>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row r="196" spans="1:64" ht="12" hidden="1">
      <c r="A196" s="25"/>
      <c r="B196" s="11"/>
      <c r="C196" s="26"/>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row>
    <row r="197" spans="1:64" ht="12" hidden="1">
      <c r="A197" s="25"/>
      <c r="B197" s="11"/>
      <c r="C197" s="26"/>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row>
    <row r="198" spans="1:64" ht="12" hidden="1">
      <c r="A198" s="25"/>
      <c r="B198" s="11"/>
      <c r="C198" s="26"/>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row>
    <row r="199" spans="1:64" ht="12" hidden="1">
      <c r="A199" s="25"/>
      <c r="B199" s="11"/>
      <c r="C199" s="26"/>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row>
    <row r="200" spans="1:64" ht="12" hidden="1">
      <c r="A200" s="25"/>
      <c r="B200" s="11"/>
      <c r="C200" s="26"/>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row>
    <row r="201" spans="1:64" ht="12" hidden="1">
      <c r="A201" s="25"/>
      <c r="B201" s="11"/>
      <c r="C201" s="26"/>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row>
    <row r="202" spans="1:64" ht="12" hidden="1">
      <c r="A202" s="25"/>
      <c r="B202" s="11"/>
      <c r="C202" s="26"/>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row>
    <row r="203" spans="1:64" ht="12" hidden="1">
      <c r="A203" s="25"/>
      <c r="B203" s="11"/>
      <c r="C203" s="26"/>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row>
    <row r="204" spans="1:64" ht="12" hidden="1">
      <c r="A204" s="25"/>
      <c r="B204" s="11"/>
      <c r="C204" s="26"/>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row>
    <row r="205" spans="1:64" ht="12" hidden="1">
      <c r="A205" s="25"/>
      <c r="B205" s="11"/>
      <c r="C205" s="26"/>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row>
    <row r="206" spans="1:64" ht="12" hidden="1">
      <c r="A206" s="25"/>
      <c r="B206" s="11"/>
      <c r="C206" s="26"/>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row>
    <row r="207" spans="1:64" ht="12" hidden="1">
      <c r="A207" s="25"/>
      <c r="B207" s="11"/>
      <c r="C207" s="26"/>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row>
    <row r="208" spans="1:64" ht="12" hidden="1">
      <c r="A208" s="25"/>
      <c r="B208" s="11"/>
      <c r="C208" s="26"/>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row>
    <row r="209" spans="1:64" ht="12" hidden="1">
      <c r="A209" s="25"/>
      <c r="B209" s="11"/>
      <c r="C209" s="26"/>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row>
    <row r="210" spans="1:64" ht="12" hidden="1">
      <c r="A210" s="25"/>
      <c r="B210" s="11"/>
      <c r="C210" s="26"/>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row>
    <row r="211" spans="1:64" ht="12" hidden="1">
      <c r="A211" s="25"/>
      <c r="B211" s="11"/>
      <c r="C211" s="26"/>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row>
    <row r="212" spans="1:64" ht="12" hidden="1">
      <c r="A212" s="25"/>
      <c r="B212" s="11"/>
      <c r="C212" s="26"/>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row>
    <row r="213" spans="1:64" ht="12" hidden="1">
      <c r="A213" s="25"/>
      <c r="B213" s="11"/>
      <c r="C213" s="26"/>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row>
    <row r="214" spans="1:64" ht="12" hidden="1">
      <c r="A214" s="25"/>
      <c r="B214" s="11"/>
      <c r="C214" s="26"/>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row>
    <row r="215" spans="1:64" ht="12" hidden="1">
      <c r="A215" s="25"/>
      <c r="B215" s="11"/>
      <c r="C215" s="26"/>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row>
    <row r="216" spans="1:64" ht="12" hidden="1">
      <c r="A216" s="25"/>
      <c r="B216" s="11"/>
      <c r="C216" s="26"/>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row>
    <row r="217" spans="1:64" ht="12" hidden="1">
      <c r="A217" s="25"/>
      <c r="B217" s="11"/>
      <c r="C217" s="26"/>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row>
    <row r="218" spans="1:64" ht="12" hidden="1">
      <c r="A218" s="25"/>
      <c r="B218" s="11"/>
      <c r="C218" s="26"/>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row>
    <row r="219" spans="1:64" ht="12" hidden="1">
      <c r="A219" s="25"/>
      <c r="B219" s="11"/>
      <c r="C219" s="26"/>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row>
    <row r="220" spans="1:64" ht="12" hidden="1">
      <c r="A220" s="25"/>
      <c r="B220" s="11"/>
      <c r="C220" s="26"/>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row>
    <row r="221" spans="1:64" ht="12" hidden="1">
      <c r="A221" s="25"/>
      <c r="B221" s="11"/>
      <c r="C221" s="26"/>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row>
    <row r="222" spans="1:64" ht="12" hidden="1">
      <c r="A222" s="25"/>
      <c r="B222" s="11"/>
      <c r="C222" s="26"/>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row>
    <row r="223" spans="1:64" ht="12" hidden="1">
      <c r="A223" s="25"/>
      <c r="B223" s="11"/>
      <c r="C223" s="26"/>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row>
    <row r="224" spans="1:64" ht="12" hidden="1">
      <c r="A224" s="25"/>
      <c r="B224" s="11"/>
      <c r="C224" s="26"/>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row>
    <row r="225" spans="1:64" ht="12" hidden="1">
      <c r="A225" s="25"/>
      <c r="B225" s="11"/>
      <c r="C225" s="26"/>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row>
    <row r="226" spans="1:64" ht="12" hidden="1">
      <c r="A226" s="25"/>
      <c r="B226" s="11"/>
      <c r="C226" s="26"/>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row>
    <row r="227" spans="1:64" ht="12" hidden="1">
      <c r="A227" s="25"/>
      <c r="B227" s="11"/>
      <c r="C227" s="26"/>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row>
    <row r="228" spans="1:64" ht="12" hidden="1">
      <c r="A228" s="25"/>
      <c r="B228" s="11"/>
      <c r="C228" s="26"/>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row>
    <row r="229" spans="1:64" ht="12" hidden="1">
      <c r="A229" s="25"/>
      <c r="B229" s="11"/>
      <c r="C229" s="26"/>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row>
    <row r="230" spans="1:64" ht="12" hidden="1">
      <c r="A230" s="25"/>
      <c r="B230" s="11"/>
      <c r="C230" s="26"/>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row>
    <row r="231" spans="1:64" ht="12" hidden="1">
      <c r="A231" s="25"/>
      <c r="B231" s="11"/>
      <c r="C231" s="26"/>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row>
    <row r="232" spans="1:64" ht="12" hidden="1">
      <c r="A232" s="25"/>
      <c r="B232" s="11"/>
      <c r="C232" s="26"/>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row>
    <row r="233" spans="1:64" ht="12" hidden="1">
      <c r="A233" s="25"/>
      <c r="B233" s="11"/>
      <c r="C233" s="26"/>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row>
    <row r="234" spans="1:64" ht="12" hidden="1">
      <c r="A234" s="25"/>
      <c r="B234" s="11"/>
      <c r="C234" s="26"/>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row>
    <row r="235" spans="1:64" ht="12" hidden="1">
      <c r="A235" s="25"/>
      <c r="B235" s="11"/>
      <c r="C235" s="26"/>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row>
    <row r="236" spans="1:64" ht="12" hidden="1">
      <c r="A236" s="25"/>
      <c r="B236" s="11"/>
      <c r="C236" s="26"/>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row>
    <row r="237" spans="1:64" ht="12" hidden="1">
      <c r="A237" s="25"/>
      <c r="B237" s="11"/>
      <c r="C237" s="26"/>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row>
    <row r="238" spans="1:64" ht="12" hidden="1">
      <c r="A238" s="25"/>
      <c r="B238" s="11"/>
      <c r="C238" s="26"/>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row>
    <row r="239" spans="1:64" ht="12" hidden="1">
      <c r="A239" s="25"/>
      <c r="B239" s="11"/>
      <c r="C239" s="26"/>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row>
    <row r="240" spans="1:64" ht="12" hidden="1">
      <c r="A240" s="25"/>
      <c r="B240" s="11"/>
      <c r="C240" s="26"/>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row>
    <row r="241" spans="1:64" ht="12" hidden="1">
      <c r="A241" s="25"/>
      <c r="B241" s="11"/>
      <c r="C241" s="26"/>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row>
    <row r="242" spans="1:64" ht="12" hidden="1">
      <c r="A242" s="25"/>
      <c r="B242" s="11"/>
      <c r="C242" s="26"/>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row>
    <row r="243" spans="1:64" ht="12" hidden="1">
      <c r="A243" s="25"/>
      <c r="B243" s="11"/>
      <c r="C243" s="26"/>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row>
    <row r="244" spans="1:64" ht="12" hidden="1">
      <c r="A244" s="25"/>
      <c r="B244" s="11"/>
      <c r="C244" s="26"/>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row>
    <row r="245" spans="1:64" ht="12" hidden="1">
      <c r="A245" s="25"/>
      <c r="B245" s="11"/>
      <c r="C245" s="26"/>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row>
    <row r="246" spans="1:64" ht="12" hidden="1">
      <c r="A246" s="25"/>
      <c r="B246" s="11"/>
      <c r="C246" s="26"/>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row>
    <row r="247" spans="1:64" ht="12" hidden="1">
      <c r="A247" s="25"/>
      <c r="B247" s="11"/>
      <c r="C247" s="26"/>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row>
    <row r="248" spans="1:64" ht="12" hidden="1">
      <c r="A248" s="25"/>
      <c r="B248" s="11"/>
      <c r="C248" s="26"/>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row>
    <row r="249" spans="1:64" ht="12" hidden="1">
      <c r="A249" s="25"/>
      <c r="B249" s="11"/>
      <c r="C249" s="26"/>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row>
    <row r="250" spans="1:64" ht="12" hidden="1">
      <c r="A250" s="25"/>
      <c r="B250" s="11"/>
      <c r="C250" s="26"/>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row>
    <row r="251" spans="1:64" ht="12" hidden="1">
      <c r="A251" s="25"/>
      <c r="B251" s="11"/>
      <c r="C251" s="26"/>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row>
    <row r="252" spans="1:64" ht="12" hidden="1">
      <c r="A252" s="25"/>
      <c r="B252" s="11"/>
      <c r="C252" s="26"/>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row>
    <row r="253" spans="1:64" ht="12" hidden="1">
      <c r="A253" s="25"/>
      <c r="B253" s="11"/>
      <c r="C253" s="26"/>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row>
    <row r="254" spans="1:64" ht="12" hidden="1">
      <c r="A254" s="25"/>
      <c r="B254" s="11"/>
      <c r="C254" s="26"/>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row>
    <row r="255" spans="1:64" ht="12" hidden="1">
      <c r="A255" s="25"/>
      <c r="B255" s="11"/>
      <c r="C255" s="26"/>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row>
    <row r="256" spans="1:64" ht="12" hidden="1">
      <c r="A256" s="25"/>
      <c r="B256" s="11"/>
      <c r="C256" s="26"/>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row>
    <row r="257" spans="1:64" ht="12" hidden="1">
      <c r="A257" s="25"/>
      <c r="B257" s="11"/>
      <c r="C257" s="26"/>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row>
    <row r="258" spans="1:64" ht="12" hidden="1">
      <c r="A258" s="25"/>
      <c r="B258" s="11"/>
      <c r="C258" s="26"/>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row>
    <row r="259" spans="1:64" ht="12" hidden="1">
      <c r="A259" s="25"/>
      <c r="B259" s="11"/>
      <c r="C259" s="26"/>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row>
    <row r="260" spans="1:64" ht="12" hidden="1">
      <c r="A260" s="25"/>
      <c r="B260" s="11"/>
      <c r="C260" s="26"/>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row>
    <row r="261" spans="1:64" ht="12" hidden="1">
      <c r="A261" s="25"/>
      <c r="B261" s="11"/>
      <c r="C261" s="26"/>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row>
    <row r="262" spans="1:64" ht="12" hidden="1">
      <c r="A262" s="25"/>
      <c r="B262" s="11"/>
      <c r="C262" s="26"/>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row>
    <row r="263" spans="1:64" ht="12" hidden="1">
      <c r="A263" s="25"/>
      <c r="B263" s="11"/>
      <c r="C263" s="26"/>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row>
    <row r="264" spans="1:64" ht="12" hidden="1">
      <c r="A264" s="25"/>
      <c r="B264" s="11"/>
      <c r="C264" s="26"/>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row>
    <row r="265" spans="1:64" ht="12" hidden="1">
      <c r="A265" s="25"/>
      <c r="B265" s="11"/>
      <c r="C265" s="26"/>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row>
    <row r="266" spans="1:64" ht="12" hidden="1">
      <c r="A266" s="25"/>
      <c r="B266" s="11"/>
      <c r="C266" s="26"/>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row>
    <row r="267" spans="1:64" ht="12" hidden="1">
      <c r="A267" s="25"/>
      <c r="B267" s="11"/>
      <c r="C267" s="26"/>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row>
    <row r="268" spans="1:64" ht="12" hidden="1">
      <c r="A268" s="25"/>
      <c r="B268" s="11"/>
      <c r="C268" s="26"/>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row>
    <row r="269" spans="1:64" ht="12" hidden="1">
      <c r="A269" s="25"/>
      <c r="B269" s="11"/>
      <c r="C269" s="26"/>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row>
    <row r="270" spans="1:64" ht="12" hidden="1">
      <c r="A270" s="25"/>
      <c r="B270" s="11"/>
      <c r="C270" s="26"/>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row>
    <row r="271" spans="1:64" ht="12" hidden="1">
      <c r="A271" s="25"/>
      <c r="B271" s="11"/>
      <c r="C271" s="26"/>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row>
    <row r="272" spans="1:64" ht="12" hidden="1">
      <c r="A272" s="25"/>
      <c r="B272" s="11"/>
      <c r="C272" s="26"/>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row>
    <row r="273" spans="1:64" ht="12" hidden="1">
      <c r="A273" s="25"/>
      <c r="B273" s="11"/>
      <c r="C273" s="26"/>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row>
    <row r="274" spans="1:64" ht="12" hidden="1">
      <c r="A274" s="25"/>
      <c r="B274" s="11"/>
      <c r="C274" s="26"/>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row>
    <row r="275" spans="1:64" ht="12" hidden="1">
      <c r="A275" s="25"/>
      <c r="B275" s="11"/>
      <c r="C275" s="26"/>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row>
    <row r="276" spans="1:64" ht="12" hidden="1">
      <c r="A276" s="25"/>
      <c r="B276" s="11"/>
      <c r="C276" s="26"/>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row>
    <row r="277" spans="1:64" ht="12" hidden="1">
      <c r="A277" s="25"/>
      <c r="B277" s="11"/>
      <c r="C277" s="26"/>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row>
    <row r="278" spans="1:64" ht="12" hidden="1">
      <c r="A278" s="25"/>
      <c r="B278" s="11"/>
      <c r="C278" s="26"/>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row>
    <row r="279" spans="1:64" ht="12" hidden="1">
      <c r="A279" s="25"/>
      <c r="B279" s="11"/>
      <c r="C279" s="26"/>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row>
    <row r="280" spans="1:64" ht="12" hidden="1">
      <c r="A280" s="25"/>
      <c r="B280" s="11"/>
      <c r="C280" s="26"/>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row>
    <row r="281" spans="1:64" ht="12" hidden="1">
      <c r="A281" s="25"/>
      <c r="B281" s="11"/>
      <c r="C281" s="26"/>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row>
    <row r="282" spans="1:64" ht="12" hidden="1">
      <c r="A282" s="25"/>
      <c r="B282" s="11"/>
      <c r="C282" s="26"/>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row>
    <row r="283" spans="1:64" ht="12" hidden="1">
      <c r="A283" s="25"/>
      <c r="B283" s="11"/>
      <c r="C283" s="26"/>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row>
    <row r="284" spans="1:64" ht="12" hidden="1">
      <c r="A284" s="25"/>
      <c r="B284" s="11"/>
      <c r="C284" s="26"/>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row>
    <row r="285" spans="1:64" ht="12" hidden="1">
      <c r="A285" s="25"/>
      <c r="B285" s="11"/>
      <c r="C285" s="26"/>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row>
    <row r="286" spans="1:64" ht="12" hidden="1">
      <c r="A286" s="25"/>
      <c r="B286" s="11"/>
      <c r="C286" s="26"/>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row>
    <row r="287" spans="1:64" ht="12" hidden="1">
      <c r="A287" s="25"/>
      <c r="B287" s="11"/>
      <c r="C287" s="26"/>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row>
    <row r="288" spans="1:64" ht="12" hidden="1">
      <c r="A288" s="25"/>
      <c r="B288" s="11"/>
      <c r="C288" s="26"/>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row>
    <row r="289" spans="1:64" ht="12" hidden="1">
      <c r="A289" s="25"/>
      <c r="B289" s="11"/>
      <c r="C289" s="26"/>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row>
    <row r="290" spans="1:64" ht="12" hidden="1">
      <c r="A290" s="25"/>
      <c r="B290" s="11"/>
      <c r="C290" s="26"/>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row>
    <row r="291" spans="1:64" ht="12" hidden="1">
      <c r="A291" s="25"/>
      <c r="B291" s="11"/>
      <c r="C291" s="26"/>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row>
    <row r="292" spans="1:64" ht="12" hidden="1">
      <c r="A292" s="25"/>
      <c r="B292" s="11"/>
      <c r="C292" s="26"/>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row>
    <row r="293" spans="1:64" ht="12" hidden="1">
      <c r="A293" s="25"/>
      <c r="B293" s="11"/>
      <c r="C293" s="26"/>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row>
    <row r="294" spans="1:64" ht="12" hidden="1">
      <c r="A294" s="25"/>
      <c r="B294" s="11"/>
      <c r="C294" s="26"/>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row>
    <row r="295" spans="1:64" ht="12" hidden="1">
      <c r="A295" s="25"/>
      <c r="B295" s="11"/>
      <c r="C295" s="26"/>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row>
    <row r="296" spans="1:64" ht="12" hidden="1">
      <c r="A296" s="25"/>
      <c r="B296" s="11"/>
      <c r="C296" s="26"/>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row>
    <row r="297" spans="1:64" ht="12" hidden="1">
      <c r="A297" s="25"/>
      <c r="B297" s="11"/>
      <c r="C297" s="26"/>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row>
    <row r="298" spans="1:64" ht="12" hidden="1">
      <c r="A298" s="25"/>
      <c r="B298" s="11"/>
      <c r="C298" s="26"/>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row>
    <row r="299" spans="1:64" ht="12" hidden="1">
      <c r="A299" s="25"/>
      <c r="B299" s="11"/>
      <c r="C299" s="26"/>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row>
    <row r="300" spans="1:64" ht="12" hidden="1">
      <c r="A300" s="25"/>
      <c r="B300" s="11"/>
      <c r="C300" s="26"/>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row>
    <row r="301" spans="1:64" ht="12" hidden="1">
      <c r="A301" s="25"/>
      <c r="B301" s="11"/>
      <c r="C301" s="26"/>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row>
    <row r="302" spans="1:64" ht="12" hidden="1">
      <c r="A302" s="25"/>
      <c r="B302" s="11"/>
      <c r="C302" s="26"/>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row>
    <row r="303" spans="1:64" ht="12" hidden="1">
      <c r="A303" s="25"/>
      <c r="B303" s="11"/>
      <c r="C303" s="26"/>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row>
    <row r="304" spans="1:64" ht="12" hidden="1">
      <c r="A304" s="25"/>
      <c r="B304" s="11"/>
      <c r="C304" s="26"/>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row>
    <row r="305" spans="1:64" ht="12" hidden="1">
      <c r="A305" s="25"/>
      <c r="B305" s="11"/>
      <c r="C305" s="26"/>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row>
    <row r="306" spans="1:64" ht="12" hidden="1">
      <c r="A306" s="25"/>
      <c r="B306" s="11"/>
      <c r="C306" s="26"/>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row>
    <row r="307" spans="1:64" ht="12" hidden="1">
      <c r="A307" s="25"/>
      <c r="B307" s="11"/>
      <c r="C307" s="26"/>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row>
    <row r="308" spans="1:64" ht="12" hidden="1">
      <c r="A308" s="25"/>
      <c r="B308" s="11"/>
      <c r="C308" s="26"/>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row>
    <row r="309" spans="1:64" ht="12" hidden="1">
      <c r="A309" s="25"/>
      <c r="B309" s="11"/>
      <c r="C309" s="26"/>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row>
    <row r="310" spans="1:64" ht="12" hidden="1">
      <c r="A310" s="25"/>
      <c r="B310" s="11"/>
      <c r="C310" s="26"/>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row>
    <row r="311" spans="1:64" ht="12" hidden="1">
      <c r="A311" s="25"/>
      <c r="B311" s="11"/>
      <c r="C311" s="26"/>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row>
    <row r="312" spans="1:64" ht="12" hidden="1">
      <c r="A312" s="25"/>
      <c r="B312" s="11"/>
      <c r="C312" s="26"/>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row>
    <row r="313" spans="1:64" ht="12" hidden="1">
      <c r="A313" s="25"/>
      <c r="B313" s="11"/>
      <c r="C313" s="26"/>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row>
    <row r="314" spans="1:64" ht="12" hidden="1">
      <c r="A314" s="25"/>
      <c r="B314" s="11"/>
      <c r="C314" s="26"/>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row>
    <row r="315" spans="1:64" ht="12" hidden="1">
      <c r="A315" s="25"/>
      <c r="B315" s="11"/>
      <c r="C315" s="26"/>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row>
    <row r="316" spans="1:64" ht="12" hidden="1">
      <c r="A316" s="25"/>
      <c r="B316" s="11"/>
      <c r="C316" s="26"/>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row>
    <row r="317" spans="1:64" ht="12" hidden="1">
      <c r="A317" s="25"/>
      <c r="B317" s="11"/>
      <c r="C317" s="26"/>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row>
    <row r="318" spans="1:64" ht="12" hidden="1">
      <c r="A318" s="25"/>
      <c r="B318" s="11"/>
      <c r="C318" s="26"/>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row>
    <row r="319" spans="1:64" ht="12" hidden="1">
      <c r="A319" s="25"/>
      <c r="B319" s="11"/>
      <c r="C319" s="26"/>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row>
    <row r="320" spans="1:64" ht="12" hidden="1">
      <c r="A320" s="25"/>
      <c r="B320" s="11"/>
      <c r="C320" s="26"/>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row>
    <row r="321" spans="1:64" ht="12" hidden="1">
      <c r="A321" s="25"/>
      <c r="B321" s="11"/>
      <c r="C321" s="26"/>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row>
    <row r="322" spans="1:64" ht="12" hidden="1">
      <c r="A322" s="25"/>
      <c r="B322" s="11"/>
      <c r="C322" s="26"/>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row>
    <row r="323" spans="1:64" ht="12" hidden="1">
      <c r="A323" s="25"/>
      <c r="B323" s="11"/>
      <c r="C323" s="26"/>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row>
    <row r="324" spans="1:64" ht="12" hidden="1">
      <c r="A324" s="25"/>
      <c r="B324" s="11"/>
      <c r="C324" s="26"/>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row>
    <row r="325" spans="1:64" ht="12" hidden="1">
      <c r="A325" s="25"/>
      <c r="B325" s="11"/>
      <c r="C325" s="26"/>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row>
    <row r="326" spans="1:64" ht="12" hidden="1">
      <c r="A326" s="25"/>
      <c r="B326" s="11"/>
      <c r="C326" s="26"/>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row>
    <row r="327" spans="1:64" ht="12" hidden="1">
      <c r="A327" s="25"/>
      <c r="B327" s="11"/>
      <c r="C327" s="26"/>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row>
    <row r="328" spans="1:64" ht="12" hidden="1">
      <c r="A328" s="25"/>
      <c r="B328" s="11"/>
      <c r="C328" s="26"/>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row>
    <row r="329" spans="1:64" ht="12" hidden="1">
      <c r="A329" s="25"/>
      <c r="B329" s="11"/>
      <c r="C329" s="26"/>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row>
    <row r="330" spans="1:64" ht="12" hidden="1">
      <c r="A330" s="25"/>
      <c r="B330" s="11"/>
      <c r="C330" s="26"/>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row>
    <row r="331" spans="1:64" ht="12" hidden="1">
      <c r="A331" s="25"/>
      <c r="B331" s="11"/>
      <c r="C331" s="26"/>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row>
    <row r="332" spans="1:64" ht="12" hidden="1">
      <c r="A332" s="25"/>
      <c r="B332" s="11"/>
      <c r="C332" s="26"/>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row>
    <row r="333" spans="1:64" ht="12" hidden="1">
      <c r="A333" s="25"/>
      <c r="B333" s="11"/>
      <c r="C333" s="26"/>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row>
    <row r="334" spans="1:64" ht="12" hidden="1">
      <c r="A334" s="25"/>
      <c r="B334" s="11"/>
      <c r="C334" s="26"/>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row>
    <row r="335" spans="1:64" ht="12" hidden="1">
      <c r="A335" s="25"/>
      <c r="B335" s="11"/>
      <c r="C335" s="26"/>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row>
    <row r="336" spans="1:64" ht="12" hidden="1">
      <c r="A336" s="25"/>
      <c r="B336" s="11"/>
      <c r="C336" s="26"/>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row>
    <row r="337" spans="1:64" ht="12" hidden="1">
      <c r="A337" s="25"/>
      <c r="B337" s="11"/>
      <c r="C337" s="26"/>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row>
    <row r="338" spans="1:64" ht="12" hidden="1">
      <c r="A338" s="25"/>
      <c r="B338" s="11"/>
      <c r="C338" s="26"/>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row>
    <row r="339" spans="1:64" ht="12" hidden="1">
      <c r="A339" s="25"/>
      <c r="B339" s="11"/>
      <c r="C339" s="26"/>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row>
    <row r="340" spans="1:64" ht="12" hidden="1">
      <c r="A340" s="25"/>
      <c r="B340" s="11"/>
      <c r="C340" s="26"/>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row>
    <row r="341" spans="1:64" ht="12" hidden="1">
      <c r="A341" s="25"/>
      <c r="B341" s="11"/>
      <c r="C341" s="26"/>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row>
    <row r="342" spans="1:64" ht="12" hidden="1">
      <c r="A342" s="25"/>
      <c r="B342" s="11"/>
      <c r="C342" s="26"/>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row>
    <row r="343" spans="1:64" ht="12" hidden="1">
      <c r="A343" s="25"/>
      <c r="B343" s="11"/>
      <c r="C343" s="26"/>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row>
    <row r="344" spans="1:64" ht="12" hidden="1">
      <c r="A344" s="25"/>
      <c r="B344" s="11"/>
      <c r="C344" s="26"/>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row>
    <row r="345" spans="1:64" ht="12" hidden="1">
      <c r="A345" s="25"/>
      <c r="B345" s="11"/>
      <c r="C345" s="26"/>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row>
    <row r="346" spans="1:64" ht="12" hidden="1">
      <c r="A346" s="25"/>
      <c r="B346" s="11"/>
      <c r="C346" s="26"/>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row>
    <row r="347" spans="1:64" ht="12" hidden="1">
      <c r="A347" s="25"/>
      <c r="B347" s="11"/>
      <c r="C347" s="26"/>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row>
    <row r="348" spans="1:64" ht="12" hidden="1">
      <c r="A348" s="25"/>
      <c r="B348" s="11"/>
      <c r="C348" s="26"/>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row>
    <row r="349" spans="1:64" ht="12" hidden="1">
      <c r="A349" s="25"/>
      <c r="B349" s="11"/>
      <c r="C349" s="26"/>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row>
    <row r="350" spans="1:64" ht="12" hidden="1">
      <c r="A350" s="25"/>
      <c r="B350" s="11"/>
      <c r="C350" s="26"/>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row>
    <row r="351" spans="1:64" ht="12" hidden="1">
      <c r="A351" s="25"/>
      <c r="B351" s="11"/>
      <c r="C351" s="26"/>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row>
    <row r="352" spans="1:64" ht="12" hidden="1">
      <c r="A352" s="25"/>
      <c r="B352" s="11"/>
      <c r="C352" s="26"/>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row>
    <row r="353" spans="1:64" ht="12" hidden="1">
      <c r="A353" s="25"/>
      <c r="B353" s="11"/>
      <c r="C353" s="26"/>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row>
    <row r="354" spans="1:64" ht="12" hidden="1">
      <c r="A354" s="25"/>
      <c r="B354" s="11"/>
      <c r="C354" s="26"/>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row>
    <row r="355" spans="1:64" ht="12" hidden="1">
      <c r="A355" s="25"/>
      <c r="B355" s="11"/>
      <c r="C355" s="26"/>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row>
    <row r="356" spans="1:64" ht="12" hidden="1">
      <c r="A356" s="25"/>
      <c r="B356" s="11"/>
      <c r="C356" s="26"/>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row>
    <row r="357" spans="1:64" ht="12" hidden="1">
      <c r="A357" s="25"/>
      <c r="B357" s="11"/>
      <c r="C357" s="26"/>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row>
    <row r="358" spans="1:64" ht="12" hidden="1">
      <c r="A358" s="25"/>
      <c r="B358" s="11"/>
      <c r="C358" s="26"/>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row>
    <row r="359" spans="1:64" ht="12" hidden="1">
      <c r="A359" s="25"/>
      <c r="B359" s="11"/>
      <c r="C359" s="26"/>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row>
    <row r="360" spans="1:64" ht="12" hidden="1">
      <c r="A360" s="25"/>
      <c r="B360" s="11"/>
      <c r="C360" s="26"/>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row>
    <row r="361" spans="1:64" ht="12" hidden="1">
      <c r="A361" s="25"/>
      <c r="B361" s="11"/>
      <c r="C361" s="26"/>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row>
    <row r="362" spans="1:64" ht="12" hidden="1">
      <c r="A362" s="25"/>
      <c r="B362" s="11"/>
      <c r="C362" s="26"/>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row>
    <row r="363" spans="1:64" ht="12" hidden="1">
      <c r="A363" s="25"/>
      <c r="B363" s="11"/>
      <c r="C363" s="26"/>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row>
    <row r="364" spans="1:64" ht="12" hidden="1">
      <c r="A364" s="25"/>
      <c r="B364" s="11"/>
      <c r="C364" s="26"/>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row>
    <row r="365" spans="1:64" ht="12" hidden="1">
      <c r="A365" s="25"/>
      <c r="B365" s="11"/>
      <c r="C365" s="26"/>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row>
    <row r="366" spans="1:64" ht="12" hidden="1">
      <c r="A366" s="25"/>
      <c r="B366" s="11"/>
      <c r="C366" s="26"/>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row>
    <row r="367" spans="1:64" ht="12" hidden="1">
      <c r="A367" s="25"/>
      <c r="B367" s="11"/>
      <c r="C367" s="26"/>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row>
    <row r="368" spans="1:64" ht="12" hidden="1">
      <c r="A368" s="25"/>
      <c r="B368" s="11"/>
      <c r="C368" s="26"/>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row>
    <row r="369" spans="1:64" ht="12" hidden="1">
      <c r="A369" s="25"/>
      <c r="B369" s="11"/>
      <c r="C369" s="26"/>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row>
    <row r="370" spans="1:64" ht="12" hidden="1">
      <c r="A370" s="25"/>
      <c r="B370" s="11"/>
      <c r="C370" s="26"/>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row>
    <row r="371" spans="1:64" ht="12" hidden="1">
      <c r="A371" s="25"/>
      <c r="B371" s="11"/>
      <c r="C371" s="26"/>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row>
    <row r="372" spans="1:64" ht="12" hidden="1">
      <c r="A372" s="25"/>
      <c r="B372" s="11"/>
      <c r="C372" s="26"/>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row>
    <row r="373" spans="1:64" ht="12" hidden="1">
      <c r="A373" s="25"/>
      <c r="B373" s="11"/>
      <c r="C373" s="26"/>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row>
    <row r="374" spans="1:64" ht="12" hidden="1">
      <c r="A374" s="25"/>
      <c r="B374" s="11"/>
      <c r="C374" s="26"/>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row>
    <row r="375" spans="1:64" ht="12" hidden="1">
      <c r="A375" s="25"/>
      <c r="B375" s="11"/>
      <c r="C375" s="26"/>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row>
    <row r="376" spans="1:64" ht="12" hidden="1">
      <c r="A376" s="25"/>
      <c r="B376" s="11"/>
      <c r="C376" s="26"/>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row>
    <row r="377" spans="1:64" ht="12" hidden="1">
      <c r="A377" s="25"/>
      <c r="B377" s="11"/>
      <c r="C377" s="26"/>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row>
    <row r="378" spans="1:64" ht="12" hidden="1">
      <c r="A378" s="25"/>
      <c r="B378" s="11"/>
      <c r="C378" s="26"/>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row>
    <row r="379" spans="1:64" ht="12" hidden="1">
      <c r="A379" s="25"/>
      <c r="B379" s="11"/>
      <c r="C379" s="26"/>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row>
    <row r="380" spans="1:64" ht="12" hidden="1">
      <c r="A380" s="25"/>
      <c r="B380" s="11"/>
      <c r="C380" s="26"/>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row>
    <row r="381" spans="1:64" ht="12" hidden="1">
      <c r="A381" s="25"/>
      <c r="B381" s="11"/>
      <c r="C381" s="26"/>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row>
    <row r="382" spans="1:64" ht="12" hidden="1">
      <c r="A382" s="25"/>
      <c r="B382" s="11"/>
      <c r="C382" s="26"/>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row>
    <row r="383" spans="1:64" ht="12" hidden="1">
      <c r="A383" s="25"/>
      <c r="B383" s="11"/>
      <c r="C383" s="26"/>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row>
    <row r="384" spans="1:64" ht="12" hidden="1">
      <c r="A384" s="25"/>
      <c r="B384" s="11"/>
      <c r="C384" s="26"/>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row>
    <row r="385" spans="1:64" ht="12" hidden="1">
      <c r="A385" s="25"/>
      <c r="B385" s="11"/>
      <c r="C385" s="26"/>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row>
    <row r="386" spans="1:64" ht="12" hidden="1">
      <c r="A386" s="25"/>
      <c r="B386" s="11"/>
      <c r="C386" s="26"/>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row>
    <row r="387" spans="1:64" ht="12" hidden="1">
      <c r="A387" s="25"/>
      <c r="B387" s="11"/>
      <c r="C387" s="26"/>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row>
    <row r="388" spans="1:64" ht="12" hidden="1">
      <c r="A388" s="25"/>
      <c r="B388" s="11"/>
      <c r="C388" s="26"/>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row>
    <row r="389" spans="1:64" ht="12" hidden="1">
      <c r="A389" s="25"/>
      <c r="B389" s="11"/>
      <c r="C389" s="26"/>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row>
    <row r="390" spans="1:64" ht="12" hidden="1">
      <c r="A390" s="25"/>
      <c r="B390" s="11"/>
      <c r="C390" s="26"/>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row>
    <row r="391" spans="1:64" ht="12" hidden="1">
      <c r="A391" s="25"/>
      <c r="B391" s="11"/>
      <c r="C391" s="26"/>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row>
    <row r="392" spans="1:64" ht="12" hidden="1">
      <c r="A392" s="25"/>
      <c r="B392" s="11"/>
      <c r="C392" s="26"/>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row>
    <row r="393" spans="1:64" ht="12" hidden="1">
      <c r="A393" s="25"/>
      <c r="B393" s="11"/>
      <c r="C393" s="26"/>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row>
    <row r="394" spans="1:64" ht="12" hidden="1">
      <c r="A394" s="25"/>
      <c r="B394" s="11"/>
      <c r="C394" s="26"/>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row>
    <row r="395" spans="1:64" ht="12" hidden="1">
      <c r="A395" s="25"/>
      <c r="B395" s="11"/>
      <c r="C395" s="26"/>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row>
    <row r="396" spans="1:64" ht="12" hidden="1">
      <c r="A396" s="25"/>
      <c r="B396" s="11"/>
      <c r="C396" s="26"/>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row>
    <row r="397" spans="1:64" ht="12" hidden="1">
      <c r="A397" s="25"/>
      <c r="B397" s="11"/>
      <c r="C397" s="26"/>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row>
    <row r="398" spans="1:64" ht="12" hidden="1">
      <c r="A398" s="25"/>
      <c r="B398" s="11"/>
      <c r="C398" s="26"/>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row>
    <row r="399" spans="1:64" ht="12" hidden="1">
      <c r="A399" s="25"/>
      <c r="B399" s="11"/>
      <c r="C399" s="26"/>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row>
    <row r="400" spans="1:64" ht="12" hidden="1">
      <c r="A400" s="25"/>
      <c r="B400" s="11"/>
      <c r="C400" s="26"/>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row>
    <row r="401" spans="1:64" ht="12" hidden="1">
      <c r="A401" s="25"/>
      <c r="B401" s="11"/>
      <c r="C401" s="26"/>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row>
    <row r="402" spans="1:64" ht="12" hidden="1">
      <c r="A402" s="25"/>
      <c r="B402" s="11"/>
      <c r="C402" s="26"/>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row>
    <row r="403" spans="1:64" ht="12" hidden="1">
      <c r="A403" s="25"/>
      <c r="B403" s="11"/>
      <c r="C403" s="26"/>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row>
    <row r="404" spans="1:64" ht="12" hidden="1">
      <c r="A404" s="25"/>
      <c r="B404" s="11"/>
      <c r="C404" s="26"/>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row>
    <row r="405" spans="1:64" ht="12" hidden="1">
      <c r="A405" s="25"/>
      <c r="B405" s="11"/>
      <c r="C405" s="26"/>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row>
    <row r="406" spans="1:64" ht="12" hidden="1">
      <c r="A406" s="25"/>
      <c r="B406" s="11"/>
      <c r="C406" s="26"/>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row>
    <row r="407" spans="1:64" ht="12" hidden="1">
      <c r="A407" s="25"/>
      <c r="B407" s="11"/>
      <c r="C407" s="26"/>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row>
    <row r="408" spans="1:64" ht="12" hidden="1">
      <c r="A408" s="25"/>
      <c r="B408" s="11"/>
      <c r="C408" s="26"/>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row>
    <row r="409" spans="1:64" ht="12" hidden="1">
      <c r="A409" s="25"/>
      <c r="B409" s="11"/>
      <c r="C409" s="26"/>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row>
    <row r="410" spans="1:64" ht="12" hidden="1">
      <c r="A410" s="25"/>
      <c r="B410" s="11"/>
      <c r="C410" s="26"/>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row>
    <row r="411" spans="1:64" ht="12" hidden="1">
      <c r="A411" s="25"/>
      <c r="B411" s="11"/>
      <c r="C411" s="26"/>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row>
    <row r="412" spans="1:64" ht="12" hidden="1">
      <c r="A412" s="25"/>
      <c r="B412" s="11"/>
      <c r="C412" s="26"/>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row>
    <row r="413" spans="1:64" ht="12" hidden="1">
      <c r="A413" s="25"/>
      <c r="B413" s="11"/>
      <c r="C413" s="26"/>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row>
    <row r="414" spans="1:64" ht="12" hidden="1">
      <c r="A414" s="25"/>
      <c r="B414" s="11"/>
      <c r="C414" s="26"/>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row>
    <row r="415" spans="1:64" ht="12" hidden="1">
      <c r="A415" s="25"/>
      <c r="B415" s="11"/>
      <c r="C415" s="26"/>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row>
    <row r="416" spans="1:64" ht="12" hidden="1">
      <c r="A416" s="25"/>
      <c r="B416" s="11"/>
      <c r="C416" s="26"/>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row>
    <row r="417" spans="1:64" ht="12" hidden="1">
      <c r="A417" s="25"/>
      <c r="B417" s="11"/>
      <c r="C417" s="26"/>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row>
    <row r="418" spans="1:64" ht="12" hidden="1">
      <c r="A418" s="25"/>
      <c r="B418" s="11"/>
      <c r="C418" s="26"/>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row>
    <row r="419" spans="1:64" ht="12" hidden="1">
      <c r="A419" s="25"/>
      <c r="B419" s="11"/>
      <c r="C419" s="26"/>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row>
    <row r="420" spans="1:64" ht="12" hidden="1">
      <c r="A420" s="25"/>
      <c r="B420" s="11"/>
      <c r="C420" s="26"/>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row>
    <row r="421" spans="1:64" ht="12" hidden="1">
      <c r="A421" s="25"/>
      <c r="B421" s="11"/>
      <c r="C421" s="26"/>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row>
    <row r="422" spans="1:64" ht="12" hidden="1">
      <c r="A422" s="25"/>
      <c r="B422" s="11"/>
      <c r="C422" s="26"/>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row>
    <row r="423" spans="1:64" ht="12" hidden="1">
      <c r="A423" s="25"/>
      <c r="B423" s="11"/>
      <c r="C423" s="26"/>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row>
    <row r="424" spans="1:64" ht="12" hidden="1">
      <c r="A424" s="25"/>
      <c r="B424" s="11"/>
      <c r="C424" s="26"/>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row>
    <row r="425" spans="1:64" ht="12" hidden="1">
      <c r="A425" s="25"/>
      <c r="B425" s="11"/>
      <c r="C425" s="26"/>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row>
    <row r="426" spans="1:64" ht="12" hidden="1">
      <c r="A426" s="25"/>
      <c r="B426" s="11"/>
      <c r="C426" s="26"/>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row>
    <row r="427" spans="1:64" ht="12" hidden="1">
      <c r="A427" s="25"/>
      <c r="B427" s="11"/>
      <c r="C427" s="26"/>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row>
    <row r="428" spans="1:64" ht="12" hidden="1">
      <c r="A428" s="25"/>
      <c r="B428" s="11"/>
      <c r="C428" s="26"/>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row>
    <row r="429" spans="1:64" ht="12" hidden="1">
      <c r="A429" s="25"/>
      <c r="B429" s="11"/>
      <c r="C429" s="26"/>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row>
    <row r="430" spans="1:64" ht="12" hidden="1">
      <c r="A430" s="25"/>
      <c r="B430" s="11"/>
      <c r="C430" s="26"/>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row>
    <row r="431" spans="1:64" ht="12" hidden="1">
      <c r="A431" s="25"/>
      <c r="B431" s="11"/>
      <c r="C431" s="26"/>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row>
    <row r="432" spans="1:64" ht="12" hidden="1">
      <c r="A432" s="25"/>
      <c r="B432" s="11"/>
      <c r="C432" s="26"/>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row>
    <row r="433" spans="1:64" ht="12" hidden="1">
      <c r="A433" s="25"/>
      <c r="B433" s="11"/>
      <c r="C433" s="26"/>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row>
    <row r="434" spans="1:64" ht="12" hidden="1">
      <c r="A434" s="25"/>
      <c r="B434" s="11"/>
      <c r="C434" s="26"/>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row>
    <row r="435" spans="1:64" ht="12" hidden="1">
      <c r="A435" s="25"/>
      <c r="B435" s="11"/>
      <c r="C435" s="26"/>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row>
    <row r="436" spans="1:64" ht="12" hidden="1">
      <c r="A436" s="25"/>
      <c r="B436" s="11"/>
      <c r="C436" s="26"/>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row>
    <row r="437" spans="1:64" ht="12" hidden="1">
      <c r="A437" s="25"/>
      <c r="B437" s="11"/>
      <c r="C437" s="26"/>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row>
    <row r="438" spans="1:64" ht="12" hidden="1">
      <c r="A438" s="25"/>
      <c r="B438" s="11"/>
      <c r="C438" s="26"/>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row>
    <row r="439" spans="1:64" ht="12" hidden="1">
      <c r="A439" s="25"/>
      <c r="B439" s="11"/>
      <c r="C439" s="26"/>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row>
    <row r="440" spans="1:64" ht="12" hidden="1">
      <c r="A440" s="25"/>
      <c r="B440" s="11"/>
      <c r="C440" s="26"/>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row>
    <row r="441" spans="1:64" ht="12" hidden="1">
      <c r="A441" s="25"/>
      <c r="B441" s="11"/>
      <c r="C441" s="26"/>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row>
    <row r="442" spans="1:64" ht="12" hidden="1">
      <c r="A442" s="25"/>
      <c r="B442" s="11"/>
      <c r="C442" s="26"/>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row>
    <row r="443" spans="1:64" ht="12" hidden="1">
      <c r="A443" s="25"/>
      <c r="B443" s="11"/>
      <c r="C443" s="26"/>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row>
    <row r="444" spans="1:64" ht="12" hidden="1">
      <c r="A444" s="25"/>
      <c r="B444" s="11"/>
      <c r="C444" s="26"/>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row>
    <row r="445" spans="1:64" ht="12" hidden="1">
      <c r="A445" s="25"/>
      <c r="B445" s="11"/>
      <c r="C445" s="26"/>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row>
    <row r="446" spans="1:64" ht="12" hidden="1">
      <c r="A446" s="25"/>
      <c r="B446" s="11"/>
      <c r="C446" s="26"/>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row>
    <row r="447" spans="1:64" ht="12" hidden="1">
      <c r="A447" s="25"/>
      <c r="B447" s="11"/>
      <c r="C447" s="26"/>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row>
    <row r="448" spans="1:64" ht="12" hidden="1">
      <c r="A448" s="25"/>
      <c r="B448" s="11"/>
      <c r="C448" s="26"/>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row>
    <row r="449" spans="1:64" ht="12" hidden="1">
      <c r="A449" s="25"/>
      <c r="B449" s="11"/>
      <c r="C449" s="26"/>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row>
    <row r="450" spans="1:64" ht="12" hidden="1">
      <c r="A450" s="25"/>
      <c r="B450" s="11"/>
      <c r="C450" s="26"/>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row>
    <row r="451" spans="1:64" ht="12" hidden="1">
      <c r="A451" s="25"/>
      <c r="B451" s="11"/>
      <c r="C451" s="26"/>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row>
    <row r="452" spans="1:64" ht="12" hidden="1">
      <c r="A452" s="25"/>
      <c r="B452" s="11"/>
      <c r="C452" s="26"/>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row>
    <row r="453" spans="1:64" ht="12" hidden="1">
      <c r="A453" s="25"/>
      <c r="B453" s="11"/>
      <c r="C453" s="26"/>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row>
    <row r="454" spans="1:64" ht="12" hidden="1">
      <c r="A454" s="25"/>
      <c r="B454" s="11"/>
      <c r="C454" s="26"/>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row>
    <row r="455" spans="1:64" ht="12" hidden="1">
      <c r="A455" s="25"/>
      <c r="B455" s="11"/>
      <c r="C455" s="26"/>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row>
    <row r="456" spans="1:64" ht="12" hidden="1">
      <c r="A456" s="25"/>
      <c r="B456" s="11"/>
      <c r="C456" s="26"/>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row>
    <row r="457" spans="1:64" ht="12" hidden="1">
      <c r="A457" s="25"/>
      <c r="B457" s="11"/>
      <c r="C457" s="26"/>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row>
    <row r="458" spans="1:64" ht="12" hidden="1">
      <c r="A458" s="25"/>
      <c r="B458" s="11"/>
      <c r="C458" s="26"/>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row>
    <row r="459" spans="1:64" ht="12" hidden="1">
      <c r="A459" s="25"/>
      <c r="B459" s="11"/>
      <c r="C459" s="26"/>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row>
    <row r="460" spans="1:64" ht="12" hidden="1">
      <c r="A460" s="25"/>
      <c r="B460" s="11"/>
      <c r="C460" s="26"/>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row>
    <row r="461" spans="1:64" ht="12" hidden="1">
      <c r="A461" s="25"/>
      <c r="B461" s="11"/>
      <c r="C461" s="26"/>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row>
    <row r="462" spans="1:64" ht="12" hidden="1">
      <c r="A462" s="25"/>
      <c r="B462" s="11"/>
      <c r="C462" s="26"/>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row>
    <row r="463" spans="1:64" ht="12" hidden="1">
      <c r="A463" s="25"/>
      <c r="B463" s="11"/>
      <c r="C463" s="26"/>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row>
    <row r="464" spans="1:64" ht="12" hidden="1">
      <c r="A464" s="25"/>
      <c r="B464" s="11"/>
      <c r="C464" s="26"/>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row>
    <row r="465" spans="1:64" ht="12" hidden="1">
      <c r="A465" s="25"/>
      <c r="B465" s="11"/>
      <c r="C465" s="26"/>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row>
    <row r="466" spans="1:64" ht="12" hidden="1">
      <c r="A466" s="25"/>
      <c r="B466" s="11"/>
      <c r="C466" s="26"/>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row>
    <row r="467" spans="1:64" ht="12" hidden="1">
      <c r="A467" s="25"/>
      <c r="B467" s="11"/>
      <c r="C467" s="26"/>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row>
    <row r="468" spans="1:64" ht="12" hidden="1">
      <c r="A468" s="25"/>
      <c r="B468" s="11"/>
      <c r="C468" s="26"/>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row>
    <row r="469" spans="1:64" ht="12" hidden="1">
      <c r="A469" s="25"/>
      <c r="B469" s="11"/>
      <c r="C469" s="26"/>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row>
    <row r="470" spans="1:64" ht="12" hidden="1">
      <c r="A470" s="25"/>
      <c r="B470" s="11"/>
      <c r="C470" s="26"/>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row>
    <row r="471" spans="1:64" ht="12" hidden="1">
      <c r="A471" s="25"/>
      <c r="B471" s="11"/>
      <c r="C471" s="26"/>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row>
    <row r="472" spans="1:64" ht="12" hidden="1">
      <c r="A472" s="25"/>
      <c r="B472" s="11"/>
      <c r="C472" s="26"/>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row>
    <row r="473" spans="1:64" ht="12" hidden="1">
      <c r="A473" s="25"/>
      <c r="B473" s="11"/>
      <c r="C473" s="26"/>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row>
    <row r="474" spans="1:64" ht="12" hidden="1">
      <c r="A474" s="25"/>
      <c r="B474" s="11"/>
      <c r="C474" s="26"/>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row>
    <row r="475" spans="1:64" ht="12" hidden="1">
      <c r="A475" s="25"/>
      <c r="B475" s="11"/>
      <c r="C475" s="26"/>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row>
    <row r="476" spans="1:64" ht="12" hidden="1">
      <c r="A476" s="25"/>
      <c r="B476" s="11"/>
      <c r="C476" s="26"/>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row>
    <row r="477" spans="1:64" ht="12" hidden="1">
      <c r="A477" s="25"/>
      <c r="B477" s="11"/>
      <c r="C477" s="26"/>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row>
    <row r="478" spans="1:64" ht="12" hidden="1">
      <c r="A478" s="25"/>
      <c r="B478" s="11"/>
      <c r="C478" s="26"/>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row>
    <row r="479" spans="1:64" ht="12" hidden="1">
      <c r="A479" s="25"/>
      <c r="B479" s="11"/>
      <c r="C479" s="26"/>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row>
    <row r="480" spans="1:64" ht="12" hidden="1">
      <c r="A480" s="25"/>
      <c r="B480" s="11"/>
      <c r="C480" s="26"/>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row>
    <row r="481" spans="1:64" ht="12" hidden="1">
      <c r="A481" s="25"/>
      <c r="B481" s="11"/>
      <c r="C481" s="26"/>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row>
    <row r="482" spans="1:64" ht="12" hidden="1">
      <c r="A482" s="25"/>
      <c r="B482" s="11"/>
      <c r="C482" s="26"/>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row>
    <row r="483" spans="1:64" ht="12" hidden="1">
      <c r="A483" s="25"/>
      <c r="B483" s="11"/>
      <c r="C483" s="26"/>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row>
    <row r="484" spans="1:64" ht="12" hidden="1">
      <c r="A484" s="25"/>
      <c r="B484" s="11"/>
      <c r="C484" s="26"/>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row>
    <row r="485" spans="1:64" ht="12" hidden="1">
      <c r="A485" s="25"/>
      <c r="B485" s="11"/>
      <c r="C485" s="26"/>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row>
    <row r="486" spans="1:64" ht="12" hidden="1">
      <c r="A486" s="25"/>
      <c r="B486" s="11"/>
      <c r="C486" s="26"/>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row>
    <row r="487" spans="1:64" ht="12" hidden="1">
      <c r="A487" s="25"/>
      <c r="B487" s="11"/>
      <c r="C487" s="26"/>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row>
    <row r="488" spans="1:64" ht="12" hidden="1">
      <c r="A488" s="25"/>
      <c r="B488" s="11"/>
      <c r="C488" s="26"/>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row>
    <row r="489" spans="1:64" ht="12" hidden="1">
      <c r="A489" s="25"/>
      <c r="B489" s="11"/>
      <c r="C489" s="26"/>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row>
    <row r="490" spans="1:64" ht="12" hidden="1">
      <c r="A490" s="25"/>
      <c r="B490" s="11"/>
      <c r="C490" s="26"/>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row>
    <row r="491" spans="1:64" ht="12" hidden="1">
      <c r="A491" s="25"/>
      <c r="B491" s="11"/>
      <c r="C491" s="26"/>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row>
    <row r="492" spans="1:64" ht="12" hidden="1">
      <c r="A492" s="25"/>
      <c r="B492" s="11"/>
      <c r="C492" s="26"/>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row>
    <row r="493" spans="1:64" ht="12" hidden="1">
      <c r="A493" s="25"/>
      <c r="B493" s="11"/>
      <c r="C493" s="26"/>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row>
    <row r="494" spans="1:64" ht="12" hidden="1">
      <c r="A494" s="25"/>
      <c r="B494" s="11"/>
      <c r="C494" s="26"/>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row>
    <row r="495" spans="1:64" ht="12" hidden="1">
      <c r="A495" s="25"/>
      <c r="B495" s="11"/>
      <c r="C495" s="26"/>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row>
    <row r="496" spans="1:64" ht="12" hidden="1">
      <c r="A496" s="25"/>
      <c r="B496" s="11"/>
      <c r="C496" s="26"/>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row>
    <row r="497" spans="1:64" ht="12" hidden="1">
      <c r="A497" s="25"/>
      <c r="B497" s="11"/>
      <c r="C497" s="26"/>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row>
    <row r="498" spans="1:64" ht="12" hidden="1">
      <c r="A498" s="25"/>
      <c r="B498" s="11"/>
      <c r="C498" s="26"/>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row>
    <row r="499" spans="1:64" ht="12" hidden="1">
      <c r="A499" s="25"/>
      <c r="B499" s="11"/>
      <c r="C499" s="26"/>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row>
    <row r="500" spans="1:64" ht="12" hidden="1">
      <c r="A500" s="25"/>
      <c r="B500" s="11"/>
      <c r="C500" s="26"/>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row>
    <row r="501" spans="1:64" ht="12" hidden="1">
      <c r="A501" s="25"/>
      <c r="B501" s="11"/>
      <c r="C501" s="26"/>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row>
    <row r="502" spans="1:64" ht="12" hidden="1">
      <c r="A502" s="25"/>
      <c r="B502" s="11"/>
      <c r="C502" s="26"/>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row>
    <row r="503" spans="1:64" ht="12" hidden="1">
      <c r="A503" s="25"/>
      <c r="B503" s="11"/>
      <c r="C503" s="26"/>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row>
    <row r="504" spans="1:64" ht="12" hidden="1">
      <c r="A504" s="25"/>
      <c r="B504" s="11"/>
      <c r="C504" s="26"/>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row>
    <row r="505" spans="1:64" ht="12" hidden="1">
      <c r="A505" s="25"/>
      <c r="B505" s="11"/>
      <c r="C505" s="26"/>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row>
    <row r="506" spans="1:64" ht="12" hidden="1">
      <c r="A506" s="25"/>
      <c r="B506" s="11"/>
      <c r="C506" s="26"/>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row>
    <row r="507" spans="1:64" ht="12" hidden="1">
      <c r="A507" s="25"/>
      <c r="B507" s="11"/>
      <c r="C507" s="26"/>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row>
    <row r="508" spans="1:64" ht="12" hidden="1">
      <c r="A508" s="25"/>
      <c r="B508" s="11"/>
      <c r="C508" s="26"/>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row>
    <row r="509" spans="1:64" ht="12" hidden="1">
      <c r="A509" s="25"/>
      <c r="B509" s="11"/>
      <c r="C509" s="26"/>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row>
    <row r="510" spans="1:64" ht="12" hidden="1">
      <c r="A510" s="25"/>
      <c r="B510" s="11"/>
      <c r="C510" s="26"/>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row>
    <row r="511" spans="1:64" ht="12" hidden="1">
      <c r="A511" s="25"/>
      <c r="B511" s="11"/>
      <c r="C511" s="26"/>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row>
    <row r="512" spans="1:64" ht="12" hidden="1">
      <c r="A512" s="25"/>
      <c r="B512" s="11"/>
      <c r="C512" s="26"/>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row>
    <row r="513" spans="1:64" ht="12" hidden="1">
      <c r="A513" s="25"/>
      <c r="B513" s="11"/>
      <c r="C513" s="26"/>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row>
    <row r="514" spans="1:64" ht="12" hidden="1">
      <c r="A514" s="25"/>
      <c r="B514" s="11"/>
      <c r="C514" s="26"/>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row>
    <row r="515" spans="1:64" ht="12" hidden="1">
      <c r="A515" s="25"/>
      <c r="B515" s="11"/>
      <c r="C515" s="26"/>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row>
    <row r="516" spans="1:64" ht="12" hidden="1">
      <c r="A516" s="25"/>
      <c r="B516" s="11"/>
      <c r="C516" s="26"/>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row>
    <row r="517" spans="1:64" ht="12" hidden="1">
      <c r="A517" s="25"/>
      <c r="B517" s="11"/>
      <c r="C517" s="26"/>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row>
    <row r="518" spans="1:64" ht="12" hidden="1">
      <c r="A518" s="25"/>
      <c r="B518" s="11"/>
      <c r="C518" s="26"/>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row>
    <row r="519" spans="1:64" ht="12" hidden="1">
      <c r="A519" s="25"/>
      <c r="B519" s="11"/>
      <c r="C519" s="26"/>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row>
    <row r="520" spans="1:64" ht="12" hidden="1">
      <c r="A520" s="25"/>
      <c r="B520" s="11"/>
      <c r="C520" s="26"/>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row>
    <row r="521" spans="1:64" ht="12" hidden="1">
      <c r="A521" s="25"/>
      <c r="B521" s="11"/>
      <c r="C521" s="26"/>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row>
    <row r="522" spans="1:64" ht="12" hidden="1">
      <c r="A522" s="25"/>
      <c r="B522" s="11"/>
      <c r="C522" s="26"/>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row>
    <row r="523" spans="1:64" ht="12" hidden="1">
      <c r="A523" s="25"/>
      <c r="B523" s="11"/>
      <c r="C523" s="26"/>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row>
    <row r="524" spans="1:64" ht="12" hidden="1">
      <c r="A524" s="25"/>
      <c r="B524" s="11"/>
      <c r="C524" s="26"/>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row>
    <row r="525" spans="1:64" ht="12" hidden="1">
      <c r="A525" s="25"/>
      <c r="B525" s="11"/>
      <c r="C525" s="26"/>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row>
    <row r="526" spans="1:64" ht="12" hidden="1">
      <c r="A526" s="25"/>
      <c r="B526" s="11"/>
      <c r="C526" s="26"/>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row>
    <row r="527" spans="1:64" ht="12" hidden="1">
      <c r="A527" s="25"/>
      <c r="B527" s="11"/>
      <c r="C527" s="26"/>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row>
    <row r="528" spans="1:64" ht="12" hidden="1">
      <c r="A528" s="25"/>
      <c r="B528" s="11"/>
      <c r="C528" s="26"/>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row>
    <row r="529" spans="1:64" ht="12" hidden="1">
      <c r="A529" s="25"/>
      <c r="B529" s="11"/>
      <c r="C529" s="26"/>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row>
    <row r="530" spans="1:64" ht="12" hidden="1">
      <c r="A530" s="25"/>
      <c r="B530" s="11"/>
      <c r="C530" s="26"/>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row>
    <row r="531" spans="1:64" ht="12" hidden="1">
      <c r="A531" s="25"/>
      <c r="B531" s="11"/>
      <c r="C531" s="26"/>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row>
    <row r="532" spans="1:64" ht="12" hidden="1">
      <c r="A532" s="25"/>
      <c r="B532" s="11"/>
      <c r="C532" s="26"/>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row>
    <row r="533" spans="1:64" ht="12" hidden="1">
      <c r="A533" s="25"/>
      <c r="B533" s="11"/>
      <c r="C533" s="26"/>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row>
    <row r="534" spans="1:64" ht="12" hidden="1">
      <c r="A534" s="25"/>
      <c r="B534" s="11"/>
      <c r="C534" s="26"/>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row>
    <row r="535" spans="1:64" ht="12" hidden="1">
      <c r="A535" s="25"/>
      <c r="B535" s="11"/>
      <c r="C535" s="26"/>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row>
    <row r="536" spans="1:64" ht="12" hidden="1">
      <c r="A536" s="25"/>
      <c r="B536" s="11"/>
      <c r="C536" s="26"/>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row>
    <row r="537" spans="1:64" ht="12" hidden="1">
      <c r="A537" s="25"/>
      <c r="B537" s="11"/>
      <c r="C537" s="26"/>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row>
    <row r="538" spans="1:64" ht="12" hidden="1">
      <c r="A538" s="25"/>
      <c r="B538" s="11"/>
      <c r="C538" s="26"/>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row>
    <row r="539" spans="1:64" ht="12" hidden="1">
      <c r="A539" s="25"/>
      <c r="B539" s="11"/>
      <c r="C539" s="26"/>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row>
    <row r="540" spans="1:64" ht="12" hidden="1">
      <c r="A540" s="25"/>
      <c r="B540" s="11"/>
      <c r="C540" s="26"/>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row>
    <row r="541" spans="1:64" ht="12" hidden="1">
      <c r="A541" s="25"/>
      <c r="B541" s="11"/>
      <c r="C541" s="26"/>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row>
    <row r="542" spans="1:64" ht="12" hidden="1">
      <c r="A542" s="25"/>
      <c r="B542" s="11"/>
      <c r="C542" s="26"/>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row>
    <row r="543" spans="1:64" ht="12" hidden="1">
      <c r="A543" s="25"/>
      <c r="B543" s="11"/>
      <c r="C543" s="26"/>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row>
    <row r="544" spans="1:64" ht="12" hidden="1">
      <c r="A544" s="25"/>
      <c r="B544" s="11"/>
      <c r="C544" s="26"/>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row>
    <row r="545" spans="1:64" ht="12" hidden="1">
      <c r="A545" s="25"/>
      <c r="B545" s="11"/>
      <c r="C545" s="26"/>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row>
    <row r="546" spans="1:64" ht="12" hidden="1">
      <c r="A546" s="25"/>
      <c r="B546" s="11"/>
      <c r="C546" s="26"/>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row>
    <row r="547" spans="1:64" ht="12" hidden="1">
      <c r="A547" s="25"/>
      <c r="B547" s="11"/>
      <c r="C547" s="26"/>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row>
    <row r="548" spans="1:64" ht="12" hidden="1">
      <c r="A548" s="25"/>
      <c r="B548" s="11"/>
      <c r="C548" s="26"/>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row>
    <row r="549" spans="1:64" ht="12" hidden="1">
      <c r="A549" s="25"/>
      <c r="B549" s="11"/>
      <c r="C549" s="26"/>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row>
    <row r="550" spans="1:64" ht="12" hidden="1">
      <c r="A550" s="25"/>
      <c r="B550" s="11"/>
      <c r="C550" s="26"/>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row>
    <row r="551" spans="1:64" ht="12" hidden="1">
      <c r="A551" s="25"/>
      <c r="B551" s="11"/>
      <c r="C551" s="26"/>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row>
    <row r="552" spans="1:64" ht="12" hidden="1">
      <c r="A552" s="25"/>
      <c r="B552" s="11"/>
      <c r="C552" s="26"/>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row>
    <row r="553" spans="1:64" ht="12" hidden="1">
      <c r="A553" s="25"/>
      <c r="B553" s="11"/>
      <c r="C553" s="26"/>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row>
    <row r="554" spans="1:64" ht="12" hidden="1">
      <c r="A554" s="25"/>
      <c r="B554" s="11"/>
      <c r="C554" s="26"/>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row>
    <row r="555" spans="1:64" ht="12" hidden="1">
      <c r="A555" s="25"/>
      <c r="B555" s="11"/>
      <c r="C555" s="26"/>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row>
    <row r="556" spans="1:64" ht="12" hidden="1">
      <c r="A556" s="25"/>
      <c r="B556" s="11"/>
      <c r="C556" s="26"/>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row>
    <row r="557" spans="1:64" ht="12" hidden="1">
      <c r="A557" s="25"/>
      <c r="B557" s="11"/>
      <c r="C557" s="26"/>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row>
    <row r="558" spans="1:64" ht="12" hidden="1">
      <c r="A558" s="25"/>
      <c r="B558" s="11"/>
      <c r="C558" s="26"/>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row>
    <row r="559" spans="1:64" ht="12" hidden="1">
      <c r="A559" s="25"/>
      <c r="B559" s="11"/>
      <c r="C559" s="26"/>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row>
    <row r="560" spans="1:64" ht="12" hidden="1">
      <c r="A560" s="25"/>
      <c r="B560" s="11"/>
      <c r="C560" s="26"/>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row>
    <row r="561" spans="1:64" ht="12" hidden="1">
      <c r="A561" s="25"/>
      <c r="B561" s="11"/>
      <c r="C561" s="26"/>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row>
    <row r="562" spans="1:64" ht="12" hidden="1">
      <c r="A562" s="25"/>
      <c r="B562" s="11"/>
      <c r="C562" s="26"/>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row>
    <row r="563" spans="1:64" ht="12" hidden="1">
      <c r="A563" s="25"/>
      <c r="B563" s="11"/>
      <c r="C563" s="26"/>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row>
    <row r="564" spans="1:64" ht="12" hidden="1">
      <c r="A564" s="25"/>
      <c r="B564" s="11"/>
      <c r="C564" s="26"/>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row>
    <row r="565" spans="1:64" ht="12" hidden="1">
      <c r="A565" s="25"/>
      <c r="B565" s="11"/>
      <c r="C565" s="26"/>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row>
    <row r="566" spans="1:64" ht="12" hidden="1">
      <c r="A566" s="25"/>
      <c r="B566" s="11"/>
      <c r="C566" s="26"/>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row>
    <row r="567" spans="1:64" ht="12" hidden="1">
      <c r="A567" s="25"/>
      <c r="B567" s="11"/>
      <c r="C567" s="26"/>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row>
    <row r="568" spans="1:64" ht="12" hidden="1">
      <c r="A568" s="25"/>
      <c r="B568" s="11"/>
      <c r="C568" s="26"/>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row>
    <row r="569" spans="1:64" ht="12" hidden="1">
      <c r="A569" s="25"/>
      <c r="B569" s="11"/>
      <c r="C569" s="26"/>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row>
    <row r="570" spans="1:64" ht="12" hidden="1">
      <c r="A570" s="25"/>
      <c r="B570" s="11"/>
      <c r="C570" s="26"/>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row>
    <row r="571" spans="1:64" ht="12" hidden="1">
      <c r="A571" s="25"/>
      <c r="B571" s="11"/>
      <c r="C571" s="26"/>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row>
    <row r="572" spans="1:64" ht="12" hidden="1">
      <c r="A572" s="25"/>
      <c r="B572" s="11"/>
      <c r="C572" s="26"/>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row>
    <row r="573" spans="1:64" ht="12" hidden="1">
      <c r="A573" s="25"/>
      <c r="B573" s="11"/>
      <c r="C573" s="26"/>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row>
    <row r="574" spans="1:64" ht="12" hidden="1">
      <c r="A574" s="25"/>
      <c r="B574" s="11"/>
      <c r="C574" s="26"/>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row>
    <row r="575" spans="1:64" ht="12" hidden="1">
      <c r="A575" s="25"/>
      <c r="B575" s="11"/>
      <c r="C575" s="26"/>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row>
    <row r="576" spans="1:64" ht="12" hidden="1">
      <c r="A576" s="25"/>
      <c r="B576" s="11"/>
      <c r="C576" s="26"/>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row>
    <row r="577" spans="1:64" ht="12" hidden="1">
      <c r="A577" s="25"/>
      <c r="B577" s="11"/>
      <c r="C577" s="26"/>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row>
    <row r="578" spans="1:64" ht="12" hidden="1">
      <c r="A578" s="25"/>
      <c r="B578" s="11"/>
      <c r="C578" s="26"/>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row>
    <row r="579" spans="1:64" ht="12" hidden="1">
      <c r="A579" s="25"/>
      <c r="B579" s="11"/>
      <c r="C579" s="26"/>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row>
    <row r="580" spans="1:64" ht="12" hidden="1">
      <c r="A580" s="25"/>
      <c r="B580" s="11"/>
      <c r="C580" s="26"/>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row>
    <row r="581" spans="1:64" ht="12" hidden="1">
      <c r="A581" s="25"/>
      <c r="B581" s="11"/>
      <c r="C581" s="26"/>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row>
    <row r="582" spans="1:64" ht="12" hidden="1">
      <c r="A582" s="25"/>
      <c r="B582" s="11"/>
      <c r="C582" s="26"/>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row>
    <row r="583" spans="1:64" ht="12" hidden="1">
      <c r="A583" s="25"/>
      <c r="B583" s="11"/>
      <c r="C583" s="26"/>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row>
    <row r="584" spans="1:64" ht="12" hidden="1">
      <c r="A584" s="25"/>
      <c r="B584" s="11"/>
      <c r="C584" s="26"/>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row>
    <row r="585" spans="1:64" ht="12" hidden="1">
      <c r="A585" s="25"/>
      <c r="B585" s="11"/>
      <c r="C585" s="26"/>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row>
    <row r="586" spans="1:64" ht="12" hidden="1">
      <c r="A586" s="25"/>
      <c r="B586" s="11"/>
      <c r="C586" s="26"/>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row>
    <row r="587" spans="1:64" ht="12" hidden="1">
      <c r="A587" s="25"/>
      <c r="B587" s="11"/>
      <c r="C587" s="26"/>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row>
    <row r="588" spans="1:64" ht="12" hidden="1">
      <c r="A588" s="25"/>
      <c r="B588" s="11"/>
      <c r="C588" s="26"/>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row>
    <row r="589" spans="1:64" ht="12" hidden="1">
      <c r="A589" s="25"/>
      <c r="B589" s="11"/>
      <c r="C589" s="26"/>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row>
    <row r="590" spans="1:64" ht="12" hidden="1">
      <c r="A590" s="25"/>
      <c r="B590" s="11"/>
      <c r="C590" s="26"/>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row>
    <row r="591" spans="1:64" ht="12" hidden="1">
      <c r="A591" s="25"/>
      <c r="B591" s="11"/>
      <c r="C591" s="26"/>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row>
    <row r="592" spans="1:64" ht="12" hidden="1">
      <c r="A592" s="25"/>
      <c r="B592" s="11"/>
      <c r="C592" s="26"/>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row>
    <row r="593" spans="1:64" ht="12" hidden="1">
      <c r="A593" s="25"/>
      <c r="B593" s="11"/>
      <c r="C593" s="26"/>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row>
    <row r="594" spans="1:64" ht="12" hidden="1">
      <c r="A594" s="25"/>
      <c r="B594" s="11"/>
      <c r="C594" s="26"/>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row>
    <row r="595" spans="1:64" ht="12" hidden="1">
      <c r="A595" s="25"/>
      <c r="B595" s="11"/>
      <c r="C595" s="26"/>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row>
    <row r="596" spans="1:64" ht="12" hidden="1">
      <c r="A596" s="25"/>
      <c r="B596" s="11"/>
      <c r="C596" s="26"/>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row>
    <row r="597" spans="1:64" ht="12" hidden="1">
      <c r="A597" s="25"/>
      <c r="B597" s="11"/>
      <c r="C597" s="26"/>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row>
    <row r="598" spans="1:64" ht="12" hidden="1">
      <c r="A598" s="25"/>
      <c r="B598" s="11"/>
      <c r="C598" s="26"/>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row>
    <row r="599" spans="1:64" ht="12" hidden="1">
      <c r="A599" s="25"/>
      <c r="B599" s="11"/>
      <c r="C599" s="26"/>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row>
    <row r="600" spans="1:64" ht="12" hidden="1">
      <c r="A600" s="25"/>
      <c r="B600" s="11"/>
      <c r="C600" s="26"/>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row>
    <row r="601" spans="1:64" ht="12" hidden="1">
      <c r="A601" s="25"/>
      <c r="B601" s="11"/>
      <c r="C601" s="26"/>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row>
    <row r="602" spans="1:64" ht="12" hidden="1">
      <c r="A602" s="25"/>
      <c r="B602" s="11"/>
      <c r="C602" s="26"/>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row>
    <row r="603" spans="1:64" ht="12" hidden="1">
      <c r="A603" s="25"/>
      <c r="B603" s="11"/>
      <c r="C603" s="26"/>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row>
    <row r="604" spans="1:64" ht="12" hidden="1">
      <c r="A604" s="25"/>
      <c r="B604" s="11"/>
      <c r="C604" s="26"/>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row>
    <row r="605" spans="1:64" ht="12" hidden="1">
      <c r="A605" s="25"/>
      <c r="B605" s="11"/>
      <c r="C605" s="26"/>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row>
    <row r="606" spans="1:64" ht="12" hidden="1">
      <c r="A606" s="25"/>
      <c r="B606" s="11"/>
      <c r="C606" s="26"/>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row>
    <row r="607" spans="1:64" ht="12" hidden="1">
      <c r="A607" s="25"/>
      <c r="B607" s="11"/>
      <c r="C607" s="26"/>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row>
    <row r="608" spans="1:64" ht="12" hidden="1">
      <c r="A608" s="25"/>
      <c r="B608" s="11"/>
      <c r="C608" s="26"/>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row>
    <row r="609" spans="1:64" ht="12" hidden="1">
      <c r="A609" s="25"/>
      <c r="B609" s="11"/>
      <c r="C609" s="26"/>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row>
    <row r="610" spans="1:64" ht="12" hidden="1">
      <c r="A610" s="25"/>
      <c r="B610" s="11"/>
      <c r="C610" s="26"/>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row>
    <row r="611" spans="1:64" ht="12" hidden="1">
      <c r="A611" s="25"/>
      <c r="B611" s="11"/>
      <c r="C611" s="26"/>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row>
    <row r="612" spans="1:64" ht="12" hidden="1">
      <c r="A612" s="25"/>
      <c r="B612" s="11"/>
      <c r="C612" s="26"/>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row>
    <row r="613" spans="1:64" ht="12" hidden="1">
      <c r="A613" s="25"/>
      <c r="B613" s="11"/>
      <c r="C613" s="26"/>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row>
    <row r="614" spans="1:64" ht="12" hidden="1">
      <c r="A614" s="25"/>
      <c r="B614" s="11"/>
      <c r="C614" s="26"/>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row>
    <row r="615" spans="1:64" ht="12" hidden="1">
      <c r="A615" s="25"/>
      <c r="B615" s="11"/>
      <c r="C615" s="26"/>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row>
    <row r="616" spans="1:64" ht="12" hidden="1">
      <c r="A616" s="25"/>
      <c r="B616" s="11"/>
      <c r="C616" s="26"/>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row>
    <row r="617" spans="1:64" ht="12" hidden="1">
      <c r="A617" s="25"/>
      <c r="B617" s="11"/>
      <c r="C617" s="26"/>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row>
    <row r="618" spans="1:64" ht="12" hidden="1">
      <c r="A618" s="25"/>
      <c r="B618" s="11"/>
      <c r="C618" s="26"/>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row>
    <row r="619" spans="1:64" ht="12" hidden="1">
      <c r="A619" s="25"/>
      <c r="B619" s="11"/>
      <c r="C619" s="26"/>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row>
    <row r="620" spans="1:64" ht="12" hidden="1">
      <c r="A620" s="25"/>
      <c r="B620" s="11"/>
      <c r="C620" s="26"/>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row>
    <row r="621" spans="1:64" ht="12" hidden="1">
      <c r="A621" s="25"/>
      <c r="B621" s="11"/>
      <c r="C621" s="26"/>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row>
    <row r="622" spans="1:64" ht="12" hidden="1">
      <c r="A622" s="25"/>
      <c r="B622" s="11"/>
      <c r="C622" s="26"/>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row>
    <row r="623" spans="1:64" ht="12" hidden="1">
      <c r="A623" s="25"/>
      <c r="B623" s="11"/>
      <c r="C623" s="26"/>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row>
    <row r="624" spans="1:64" ht="12" hidden="1">
      <c r="A624" s="25"/>
      <c r="B624" s="11"/>
      <c r="C624" s="26"/>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row>
    <row r="625" spans="1:64" ht="12" hidden="1">
      <c r="A625" s="25"/>
      <c r="B625" s="11"/>
      <c r="C625" s="26"/>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row>
    <row r="626" spans="1:64" ht="12" hidden="1">
      <c r="A626" s="25"/>
      <c r="B626" s="11"/>
      <c r="C626" s="26"/>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row>
    <row r="627" spans="1:64" ht="12" hidden="1">
      <c r="A627" s="25"/>
      <c r="B627" s="11"/>
      <c r="C627" s="26"/>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row>
    <row r="628" spans="1:64" ht="12" hidden="1">
      <c r="A628" s="25"/>
      <c r="B628" s="11"/>
      <c r="C628" s="26"/>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row>
    <row r="629" spans="1:64" ht="12" hidden="1">
      <c r="A629" s="25"/>
      <c r="B629" s="11"/>
      <c r="C629" s="26"/>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row>
    <row r="630" spans="1:64" ht="12" hidden="1">
      <c r="A630" s="25"/>
      <c r="B630" s="11"/>
      <c r="C630" s="26"/>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row>
    <row r="631" spans="1:64" ht="12" hidden="1">
      <c r="A631" s="25"/>
      <c r="B631" s="11"/>
      <c r="C631" s="26"/>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row>
    <row r="632" spans="1:64" ht="12" hidden="1">
      <c r="A632" s="25"/>
      <c r="B632" s="11"/>
      <c r="C632" s="26"/>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row>
    <row r="633" spans="1:64" ht="12" hidden="1">
      <c r="A633" s="25"/>
      <c r="B633" s="11"/>
      <c r="C633" s="26"/>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row>
    <row r="634" spans="1:64" ht="12" hidden="1">
      <c r="A634" s="25"/>
      <c r="B634" s="11"/>
      <c r="C634" s="26"/>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row>
    <row r="635" spans="1:64" ht="12" hidden="1">
      <c r="A635" s="25"/>
      <c r="B635" s="11"/>
      <c r="C635" s="26"/>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row>
    <row r="636" spans="1:64" ht="12" hidden="1">
      <c r="A636" s="25"/>
      <c r="B636" s="11"/>
      <c r="C636" s="26"/>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row>
    <row r="637" spans="1:64" ht="12" hidden="1">
      <c r="A637" s="25"/>
      <c r="B637" s="11"/>
      <c r="C637" s="26"/>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row>
    <row r="638" spans="1:64" ht="12" hidden="1">
      <c r="A638" s="25"/>
      <c r="B638" s="11"/>
      <c r="C638" s="26"/>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row>
    <row r="639" spans="1:64" ht="12" hidden="1">
      <c r="A639" s="25"/>
      <c r="B639" s="11"/>
      <c r="C639" s="26"/>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row>
    <row r="640" spans="1:64" ht="12" hidden="1">
      <c r="A640" s="25"/>
      <c r="B640" s="11"/>
      <c r="C640" s="26"/>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row>
    <row r="641" spans="1:64" ht="12" hidden="1">
      <c r="A641" s="25"/>
      <c r="B641" s="11"/>
      <c r="C641" s="26"/>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row>
    <row r="642" spans="1:64" ht="12" hidden="1">
      <c r="A642" s="25"/>
      <c r="B642" s="11"/>
      <c r="C642" s="26"/>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row>
    <row r="643" spans="1:64" ht="12" hidden="1">
      <c r="A643" s="25"/>
      <c r="B643" s="11"/>
      <c r="C643" s="26"/>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row>
    <row r="644" spans="1:64" ht="12" hidden="1">
      <c r="A644" s="25"/>
      <c r="B644" s="11"/>
      <c r="C644" s="26"/>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row>
    <row r="645" spans="1:64" ht="12" hidden="1">
      <c r="A645" s="25"/>
      <c r="B645" s="11"/>
      <c r="C645" s="26"/>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row>
    <row r="646" spans="1:64" ht="12" hidden="1">
      <c r="A646" s="25"/>
      <c r="B646" s="11"/>
      <c r="C646" s="26"/>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row>
    <row r="647" spans="1:64" ht="12" hidden="1">
      <c r="A647" s="25"/>
      <c r="B647" s="11"/>
      <c r="C647" s="26"/>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row>
    <row r="648" spans="1:64" ht="12" hidden="1">
      <c r="A648" s="25"/>
      <c r="B648" s="11"/>
      <c r="C648" s="26"/>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row>
    <row r="649" spans="1:64" ht="12" hidden="1">
      <c r="A649" s="25"/>
      <c r="B649" s="11"/>
      <c r="C649" s="26"/>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row>
    <row r="650" spans="1:64" ht="12" hidden="1">
      <c r="A650" s="25"/>
      <c r="B650" s="11"/>
      <c r="C650" s="26"/>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row>
    <row r="651" spans="1:64" ht="12" hidden="1">
      <c r="A651" s="25"/>
      <c r="B651" s="11"/>
      <c r="C651" s="26"/>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row>
    <row r="652" spans="1:64" ht="12" hidden="1">
      <c r="A652" s="25"/>
      <c r="B652" s="11"/>
      <c r="C652" s="26"/>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row>
    <row r="653" spans="1:64" ht="12" hidden="1">
      <c r="A653" s="25"/>
      <c r="B653" s="11"/>
      <c r="C653" s="26"/>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row>
    <row r="654" spans="1:64" ht="12" hidden="1">
      <c r="A654" s="25"/>
      <c r="B654" s="11"/>
      <c r="C654" s="26"/>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row>
    <row r="655" spans="1:64" ht="12" hidden="1">
      <c r="A655" s="25"/>
      <c r="B655" s="11"/>
      <c r="C655" s="26"/>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row>
    <row r="656" spans="1:64" ht="12" hidden="1">
      <c r="A656" s="25"/>
      <c r="B656" s="11"/>
      <c r="C656" s="26"/>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row>
    <row r="657" spans="1:64" ht="12" hidden="1">
      <c r="A657" s="25"/>
      <c r="B657" s="11"/>
      <c r="C657" s="26"/>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row>
    <row r="658" spans="1:64" ht="12" hidden="1">
      <c r="A658" s="25"/>
      <c r="B658" s="11"/>
      <c r="C658" s="26"/>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row>
    <row r="659" spans="1:64" ht="12" hidden="1">
      <c r="A659" s="25"/>
      <c r="B659" s="11"/>
      <c r="C659" s="26"/>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row>
    <row r="660" spans="1:64" ht="12" hidden="1">
      <c r="A660" s="25"/>
      <c r="B660" s="11"/>
      <c r="C660" s="26"/>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row>
    <row r="661" spans="1:64" ht="12" hidden="1">
      <c r="A661" s="25"/>
      <c r="B661" s="11"/>
      <c r="C661" s="26"/>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row>
    <row r="662" spans="1:64" ht="12" hidden="1">
      <c r="A662" s="25"/>
      <c r="B662" s="11"/>
      <c r="C662" s="26"/>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row>
    <row r="663" spans="1:64" ht="12" hidden="1">
      <c r="A663" s="25"/>
      <c r="B663" s="11"/>
      <c r="C663" s="26"/>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row>
    <row r="664" spans="1:64" ht="12" hidden="1">
      <c r="A664" s="25"/>
      <c r="B664" s="11"/>
      <c r="C664" s="26"/>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row>
    <row r="665" spans="1:64" ht="12" hidden="1">
      <c r="A665" s="25"/>
      <c r="B665" s="11"/>
      <c r="C665" s="26"/>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row>
    <row r="666" spans="1:64" ht="12" hidden="1">
      <c r="A666" s="25"/>
      <c r="B666" s="11"/>
      <c r="C666" s="26"/>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row>
    <row r="667" spans="1:64" ht="12" hidden="1">
      <c r="A667" s="25"/>
      <c r="B667" s="11"/>
      <c r="C667" s="26"/>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row>
    <row r="668" spans="1:64" ht="12" hidden="1">
      <c r="A668" s="25"/>
      <c r="B668" s="11"/>
      <c r="C668" s="26"/>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row>
    <row r="669" spans="1:64" ht="12" hidden="1">
      <c r="A669" s="25"/>
      <c r="B669" s="11"/>
      <c r="C669" s="26"/>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row>
    <row r="670" spans="1:64" ht="12" hidden="1">
      <c r="A670" s="25"/>
      <c r="B670" s="11"/>
      <c r="C670" s="26"/>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row>
    <row r="671" spans="1:64" ht="12" hidden="1">
      <c r="A671" s="25"/>
      <c r="B671" s="11"/>
      <c r="C671" s="26"/>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row>
    <row r="672" spans="1:64" ht="12" hidden="1">
      <c r="A672" s="25"/>
      <c r="B672" s="11"/>
      <c r="C672" s="26"/>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row>
    <row r="673" spans="1:64" ht="12" hidden="1">
      <c r="A673" s="25"/>
      <c r="B673" s="11"/>
      <c r="C673" s="26"/>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row>
    <row r="674" spans="1:64" ht="12" hidden="1">
      <c r="A674" s="25"/>
      <c r="B674" s="11"/>
      <c r="C674" s="26"/>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row>
    <row r="675" spans="1:64" ht="12" hidden="1">
      <c r="A675" s="25"/>
      <c r="B675" s="11"/>
      <c r="C675" s="26"/>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row>
    <row r="676" spans="1:64" ht="12" hidden="1">
      <c r="A676" s="25"/>
      <c r="B676" s="11"/>
      <c r="C676" s="26"/>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row>
    <row r="677" spans="1:64" ht="12" hidden="1">
      <c r="A677" s="25"/>
      <c r="B677" s="11"/>
      <c r="C677" s="26"/>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row>
    <row r="678" spans="1:64" ht="12" hidden="1">
      <c r="A678" s="25"/>
      <c r="B678" s="11"/>
      <c r="C678" s="26"/>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row>
    <row r="679" spans="1:64" ht="12" hidden="1">
      <c r="A679" s="25"/>
      <c r="B679" s="11"/>
      <c r="C679" s="26"/>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row>
    <row r="680" spans="1:64" ht="12" hidden="1">
      <c r="A680" s="25"/>
      <c r="B680" s="11"/>
      <c r="C680" s="26"/>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row>
    <row r="681" spans="1:64" ht="12" hidden="1">
      <c r="A681" s="25"/>
      <c r="B681" s="11"/>
      <c r="C681" s="26"/>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row>
    <row r="682" spans="1:64" ht="12" hidden="1">
      <c r="A682" s="25"/>
      <c r="B682" s="11"/>
      <c r="C682" s="26"/>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row>
    <row r="683" spans="1:64" ht="12" hidden="1">
      <c r="A683" s="25"/>
      <c r="B683" s="11"/>
      <c r="C683" s="26"/>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row>
    <row r="684" spans="1:64" ht="12" hidden="1">
      <c r="A684" s="25"/>
      <c r="B684" s="11"/>
      <c r="C684" s="26"/>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row>
    <row r="685" spans="1:64" ht="12" hidden="1">
      <c r="A685" s="25"/>
      <c r="B685" s="11"/>
      <c r="C685" s="26"/>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row>
    <row r="686" spans="1:64" ht="12" hidden="1">
      <c r="A686" s="25"/>
      <c r="B686" s="11"/>
      <c r="C686" s="26"/>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row>
    <row r="687" spans="1:64" ht="12" hidden="1">
      <c r="A687" s="25"/>
      <c r="B687" s="11"/>
      <c r="C687" s="26"/>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row>
    <row r="688" spans="1:64" ht="12" hidden="1">
      <c r="A688" s="25"/>
      <c r="B688" s="11"/>
      <c r="C688" s="26"/>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row>
    <row r="689" spans="1:64" ht="12" hidden="1">
      <c r="A689" s="25"/>
      <c r="B689" s="11"/>
      <c r="C689" s="26"/>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row>
    <row r="690" spans="1:64" ht="12" hidden="1">
      <c r="A690" s="25"/>
      <c r="B690" s="11"/>
      <c r="C690" s="26"/>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row>
    <row r="691" spans="1:64" ht="12" hidden="1">
      <c r="A691" s="25"/>
      <c r="B691" s="11"/>
      <c r="C691" s="26"/>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row>
    <row r="692" spans="1:64" ht="12" hidden="1">
      <c r="A692" s="25"/>
      <c r="B692" s="11"/>
      <c r="C692" s="26"/>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row>
    <row r="693" spans="1:64" ht="12" hidden="1">
      <c r="A693" s="25"/>
      <c r="B693" s="11"/>
      <c r="C693" s="26"/>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row>
    <row r="694" spans="1:64" ht="12" hidden="1">
      <c r="A694" s="25"/>
      <c r="B694" s="11"/>
      <c r="C694" s="26"/>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row>
    <row r="695" spans="1:64" ht="12" hidden="1">
      <c r="A695" s="25"/>
      <c r="B695" s="11"/>
      <c r="C695" s="26"/>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row>
    <row r="696" spans="1:64" ht="12" hidden="1">
      <c r="A696" s="25"/>
      <c r="B696" s="11"/>
      <c r="C696" s="26"/>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row>
    <row r="697" spans="1:64" ht="12" hidden="1">
      <c r="A697" s="25"/>
      <c r="B697" s="11"/>
      <c r="C697" s="26"/>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row>
    <row r="698" spans="1:64" ht="12" hidden="1">
      <c r="A698" s="25"/>
      <c r="B698" s="11"/>
      <c r="C698" s="26"/>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row>
    <row r="699" spans="1:64" ht="12" hidden="1">
      <c r="A699" s="25"/>
      <c r="B699" s="11"/>
      <c r="C699" s="26"/>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row>
    <row r="700" spans="1:64" ht="12" hidden="1">
      <c r="A700" s="25"/>
      <c r="B700" s="11"/>
      <c r="C700" s="26"/>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row>
    <row r="701" spans="1:64" ht="12" hidden="1">
      <c r="A701" s="25"/>
      <c r="B701" s="11"/>
      <c r="C701" s="26"/>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row>
    <row r="702" spans="1:64" ht="12" hidden="1">
      <c r="A702" s="25"/>
      <c r="B702" s="11"/>
      <c r="C702" s="26"/>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row>
    <row r="703" spans="1:64" ht="12" hidden="1">
      <c r="A703" s="25"/>
      <c r="B703" s="11"/>
      <c r="C703" s="26"/>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row>
    <row r="704" spans="1:64" ht="12" hidden="1">
      <c r="A704" s="25"/>
      <c r="B704" s="11"/>
      <c r="C704" s="26"/>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row>
    <row r="705" spans="1:64" ht="12" hidden="1">
      <c r="A705" s="25"/>
      <c r="B705" s="11"/>
      <c r="C705" s="26"/>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row>
    <row r="706" spans="1:64" ht="12" hidden="1">
      <c r="A706" s="25"/>
      <c r="B706" s="11"/>
      <c r="C706" s="26"/>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row>
    <row r="707" spans="1:64" ht="12" hidden="1">
      <c r="A707" s="25"/>
      <c r="B707" s="11"/>
      <c r="C707" s="26"/>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row>
    <row r="708" spans="1:64" ht="12" hidden="1">
      <c r="A708" s="25"/>
      <c r="B708" s="11"/>
      <c r="C708" s="26"/>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row>
    <row r="709" spans="1:64" ht="12" hidden="1">
      <c r="A709" s="25"/>
      <c r="B709" s="11"/>
      <c r="C709" s="26"/>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row>
    <row r="710" spans="1:64" ht="12" hidden="1">
      <c r="A710" s="25"/>
      <c r="B710" s="11"/>
      <c r="C710" s="26"/>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row>
    <row r="711" spans="1:64" ht="12" hidden="1">
      <c r="A711" s="25"/>
      <c r="B711" s="11"/>
      <c r="C711" s="26"/>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row>
    <row r="712" spans="1:64" ht="12" hidden="1">
      <c r="A712" s="25"/>
      <c r="B712" s="11"/>
      <c r="C712" s="26"/>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row>
    <row r="713" spans="1:64" ht="12" hidden="1">
      <c r="A713" s="25"/>
      <c r="B713" s="11"/>
      <c r="C713" s="26"/>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row>
    <row r="714" spans="1:64" ht="12" hidden="1">
      <c r="A714" s="25"/>
      <c r="B714" s="11"/>
      <c r="C714" s="26"/>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row>
    <row r="715" spans="1:64" ht="12" hidden="1">
      <c r="A715" s="25"/>
      <c r="B715" s="11"/>
      <c r="C715" s="26"/>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row>
    <row r="716" spans="1:64" ht="12" hidden="1">
      <c r="A716" s="25"/>
      <c r="B716" s="11"/>
      <c r="C716" s="26"/>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row>
    <row r="717" spans="1:64" ht="12" hidden="1">
      <c r="A717" s="25"/>
      <c r="B717" s="11"/>
      <c r="C717" s="26"/>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row>
    <row r="718" spans="1:64" ht="12" hidden="1">
      <c r="A718" s="25"/>
      <c r="B718" s="11"/>
      <c r="C718" s="26"/>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row>
    <row r="719" spans="1:64" ht="12" hidden="1">
      <c r="A719" s="25"/>
      <c r="B719" s="11"/>
      <c r="C719" s="26"/>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row>
    <row r="720" spans="1:64" ht="12" hidden="1">
      <c r="A720" s="25"/>
      <c r="B720" s="11"/>
      <c r="C720" s="26"/>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row>
    <row r="721" spans="1:64" ht="12" hidden="1">
      <c r="A721" s="25"/>
      <c r="B721" s="11"/>
      <c r="C721" s="26"/>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row>
    <row r="722" spans="1:64" ht="12" hidden="1">
      <c r="A722" s="25"/>
      <c r="B722" s="11"/>
      <c r="C722" s="26"/>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row>
    <row r="723" spans="1:64" ht="12" hidden="1">
      <c r="A723" s="25"/>
      <c r="B723" s="11"/>
      <c r="C723" s="26"/>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row>
    <row r="724" spans="1:64" ht="12" hidden="1">
      <c r="A724" s="25"/>
      <c r="B724" s="11"/>
      <c r="C724" s="26"/>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row>
    <row r="725" spans="1:64" ht="12" hidden="1">
      <c r="A725" s="25"/>
      <c r="B725" s="11"/>
      <c r="C725" s="26"/>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row>
    <row r="726" spans="1:64" ht="12" hidden="1">
      <c r="A726" s="25"/>
      <c r="B726" s="11"/>
      <c r="C726" s="26"/>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row>
    <row r="727" spans="1:64" ht="12" hidden="1">
      <c r="A727" s="25"/>
      <c r="B727" s="11"/>
      <c r="C727" s="26"/>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row>
    <row r="728" spans="1:64" ht="12" hidden="1">
      <c r="A728" s="25"/>
      <c r="B728" s="11"/>
      <c r="C728" s="26"/>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row>
    <row r="729" spans="1:64" ht="12" hidden="1">
      <c r="A729" s="25"/>
      <c r="B729" s="11"/>
      <c r="C729" s="26"/>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row>
    <row r="730" spans="1:64" ht="12" hidden="1">
      <c r="A730" s="25"/>
      <c r="B730" s="11"/>
      <c r="C730" s="26"/>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row>
    <row r="731" spans="1:64" ht="12" hidden="1">
      <c r="A731" s="25"/>
      <c r="B731" s="11"/>
      <c r="C731" s="26"/>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row>
    <row r="732" spans="1:64" ht="12" hidden="1">
      <c r="A732" s="25"/>
      <c r="B732" s="11"/>
      <c r="C732" s="26"/>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row>
    <row r="733" spans="1:64" ht="12" hidden="1">
      <c r="A733" s="25"/>
      <c r="B733" s="11"/>
      <c r="C733" s="26"/>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row>
    <row r="734" spans="1:64" ht="12" hidden="1">
      <c r="A734" s="25"/>
      <c r="B734" s="11"/>
      <c r="C734" s="26"/>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row>
    <row r="735" spans="1:64" ht="12" hidden="1">
      <c r="A735" s="25"/>
      <c r="B735" s="11"/>
      <c r="C735" s="26"/>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row>
    <row r="736" spans="1:64" ht="12" hidden="1">
      <c r="A736" s="25"/>
      <c r="B736" s="11"/>
      <c r="C736" s="26"/>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row>
    <row r="737" spans="1:64" ht="12" hidden="1">
      <c r="A737" s="25"/>
      <c r="B737" s="11"/>
      <c r="C737" s="26"/>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row>
    <row r="738" spans="1:64" ht="12" hidden="1">
      <c r="A738" s="25"/>
      <c r="B738" s="11"/>
      <c r="C738" s="26"/>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row>
    <row r="739" spans="1:64" ht="12" hidden="1">
      <c r="A739" s="25"/>
      <c r="B739" s="11"/>
      <c r="C739" s="26"/>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row>
    <row r="740" spans="1:64" ht="12" hidden="1">
      <c r="A740" s="25"/>
      <c r="B740" s="11"/>
      <c r="C740" s="26"/>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row>
    <row r="741" spans="1:64" ht="12" hidden="1">
      <c r="A741" s="25"/>
      <c r="B741" s="11"/>
      <c r="C741" s="26"/>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row>
    <row r="742" spans="1:64" ht="12" hidden="1">
      <c r="A742" s="25"/>
      <c r="B742" s="11"/>
      <c r="C742" s="26"/>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row>
    <row r="743" spans="1:64" ht="12" hidden="1">
      <c r="A743" s="25"/>
      <c r="B743" s="11"/>
      <c r="C743" s="26"/>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row>
    <row r="744" spans="1:64" ht="12" hidden="1">
      <c r="A744" s="25"/>
      <c r="B744" s="11"/>
      <c r="C744" s="26"/>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row>
    <row r="745" spans="1:64" ht="12" hidden="1">
      <c r="A745" s="25"/>
      <c r="B745" s="11"/>
      <c r="C745" s="26"/>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row>
    <row r="746" spans="1:64" ht="12" hidden="1">
      <c r="A746" s="25"/>
      <c r="B746" s="11"/>
      <c r="C746" s="26"/>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row>
    <row r="747" spans="1:64" ht="12" hidden="1">
      <c r="A747" s="25"/>
      <c r="B747" s="11"/>
      <c r="C747" s="26"/>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row>
    <row r="748" spans="1:64" ht="12" hidden="1">
      <c r="A748" s="25"/>
      <c r="B748" s="11"/>
      <c r="C748" s="26"/>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row>
    <row r="749" spans="1:64" ht="12" hidden="1">
      <c r="A749" s="25"/>
      <c r="B749" s="11"/>
      <c r="C749" s="26"/>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row>
    <row r="750" spans="1:64" ht="12" hidden="1">
      <c r="A750" s="25"/>
      <c r="B750" s="11"/>
      <c r="C750" s="26"/>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row>
    <row r="751" spans="1:64" ht="12" hidden="1">
      <c r="A751" s="25"/>
      <c r="B751" s="11"/>
      <c r="C751" s="26"/>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row>
    <row r="752" spans="1:64" ht="12" hidden="1">
      <c r="A752" s="25"/>
      <c r="B752" s="11"/>
      <c r="C752" s="26"/>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row>
    <row r="753" spans="1:64" ht="12" hidden="1">
      <c r="A753" s="25"/>
      <c r="B753" s="11"/>
      <c r="C753" s="26"/>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row>
    <row r="754" spans="1:64" ht="12" hidden="1">
      <c r="A754" s="25"/>
      <c r="B754" s="11"/>
      <c r="C754" s="26"/>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row>
    <row r="755" spans="1:64" ht="12" hidden="1">
      <c r="A755" s="25"/>
      <c r="B755" s="11"/>
      <c r="C755" s="26"/>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row>
    <row r="756" spans="1:64" ht="12" hidden="1">
      <c r="A756" s="25"/>
      <c r="B756" s="11"/>
      <c r="C756" s="26"/>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row>
    <row r="757" spans="1:64" ht="12" hidden="1">
      <c r="A757" s="25"/>
      <c r="B757" s="11"/>
      <c r="C757" s="26"/>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row>
    <row r="758" spans="1:64" ht="12" hidden="1">
      <c r="A758" s="25"/>
      <c r="B758" s="11"/>
      <c r="C758" s="26"/>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row>
    <row r="759" spans="1:64" ht="12" hidden="1">
      <c r="A759" s="25"/>
      <c r="B759" s="11"/>
      <c r="C759" s="26"/>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row>
    <row r="760" spans="1:64" ht="12" hidden="1">
      <c r="A760" s="25"/>
      <c r="B760" s="11"/>
      <c r="C760" s="26"/>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row>
    <row r="761" spans="1:64" ht="12" hidden="1">
      <c r="A761" s="25"/>
      <c r="B761" s="11"/>
      <c r="C761" s="26"/>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row>
    <row r="762" spans="1:64" ht="12" hidden="1">
      <c r="A762" s="25"/>
      <c r="B762" s="11"/>
      <c r="C762" s="26"/>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row>
    <row r="763" spans="1:64" ht="12" hidden="1">
      <c r="A763" s="25"/>
      <c r="B763" s="11"/>
      <c r="C763" s="26"/>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row>
    <row r="764" spans="1:64" ht="12" hidden="1">
      <c r="A764" s="25"/>
      <c r="B764" s="11"/>
      <c r="C764" s="26"/>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row>
    <row r="765" spans="1:64" ht="12" hidden="1">
      <c r="A765" s="25"/>
      <c r="B765" s="11"/>
      <c r="C765" s="26"/>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row>
    <row r="766" spans="1:64" ht="12" hidden="1">
      <c r="A766" s="25"/>
      <c r="B766" s="11"/>
      <c r="C766" s="26"/>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row>
    <row r="767" spans="1:64" ht="12" hidden="1">
      <c r="A767" s="25"/>
      <c r="B767" s="11"/>
      <c r="C767" s="26"/>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row>
    <row r="768" spans="1:64" ht="12" hidden="1">
      <c r="A768" s="25"/>
      <c r="B768" s="11"/>
      <c r="C768" s="26"/>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row>
    <row r="769" spans="1:64" ht="12" hidden="1">
      <c r="A769" s="25"/>
      <c r="B769" s="11"/>
      <c r="C769" s="26"/>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row>
    <row r="770" spans="1:64" ht="12" hidden="1">
      <c r="A770" s="25"/>
      <c r="B770" s="11"/>
      <c r="C770" s="26"/>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row>
    <row r="771" spans="1:64" ht="12" hidden="1">
      <c r="A771" s="25"/>
      <c r="B771" s="11"/>
      <c r="C771" s="26"/>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row>
    <row r="772" spans="1:64" ht="12" hidden="1">
      <c r="A772" s="25"/>
      <c r="B772" s="11"/>
      <c r="C772" s="26"/>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row>
    <row r="773" spans="1:64" ht="12" hidden="1">
      <c r="A773" s="25"/>
      <c r="B773" s="11"/>
      <c r="C773" s="26"/>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row>
    <row r="774" spans="1:64" ht="12" hidden="1">
      <c r="A774" s="25"/>
      <c r="B774" s="11"/>
      <c r="C774" s="26"/>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row>
    <row r="775" spans="1:64" ht="12" hidden="1">
      <c r="A775" s="25"/>
      <c r="B775" s="11"/>
      <c r="C775" s="26"/>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row>
    <row r="776" spans="1:64" ht="12" hidden="1">
      <c r="A776" s="25"/>
      <c r="B776" s="11"/>
      <c r="C776" s="26"/>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row>
    <row r="777" spans="1:64" ht="12" hidden="1">
      <c r="A777" s="25"/>
      <c r="B777" s="11"/>
      <c r="C777" s="26"/>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row>
    <row r="778" spans="1:64" ht="12" hidden="1">
      <c r="A778" s="25"/>
      <c r="B778" s="11"/>
      <c r="C778" s="26"/>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row>
    <row r="779" spans="1:64" ht="12" hidden="1">
      <c r="A779" s="25"/>
      <c r="B779" s="11"/>
      <c r="C779" s="26"/>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row>
    <row r="780" spans="1:64" ht="12" hidden="1">
      <c r="A780" s="25"/>
      <c r="B780" s="11"/>
      <c r="C780" s="26"/>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row>
    <row r="781" spans="1:64" ht="12" hidden="1">
      <c r="A781" s="25"/>
      <c r="B781" s="11"/>
      <c r="C781" s="26"/>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row>
    <row r="782" spans="1:64" ht="12" hidden="1">
      <c r="A782" s="25"/>
      <c r="B782" s="11"/>
      <c r="C782" s="26"/>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row>
    <row r="783" spans="1:64" ht="12" hidden="1">
      <c r="A783" s="25"/>
      <c r="B783" s="11"/>
      <c r="C783" s="26"/>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row>
    <row r="784" spans="1:64" ht="12" hidden="1">
      <c r="A784" s="25"/>
      <c r="B784" s="11"/>
      <c r="C784" s="26"/>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row>
    <row r="785" spans="1:64" ht="12" hidden="1">
      <c r="A785" s="25"/>
      <c r="B785" s="11"/>
      <c r="C785" s="26"/>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row>
    <row r="786" spans="1:64" ht="12" hidden="1">
      <c r="A786" s="25"/>
      <c r="B786" s="11"/>
      <c r="C786" s="26"/>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row>
    <row r="787" spans="1:64" ht="12" hidden="1">
      <c r="A787" s="25"/>
      <c r="B787" s="11"/>
      <c r="C787" s="26"/>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row>
    <row r="788" spans="1:64" ht="12" hidden="1">
      <c r="A788" s="25"/>
      <c r="B788" s="11"/>
      <c r="C788" s="26"/>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row>
    <row r="789" spans="1:64" ht="12" hidden="1">
      <c r="A789" s="25"/>
      <c r="B789" s="11"/>
      <c r="C789" s="26"/>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row>
    <row r="790" spans="1:64" ht="12" hidden="1">
      <c r="A790" s="25"/>
      <c r="B790" s="11"/>
      <c r="C790" s="26"/>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row>
    <row r="791" spans="1:64" ht="12" hidden="1">
      <c r="A791" s="25"/>
      <c r="B791" s="11"/>
      <c r="C791" s="26"/>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row>
    <row r="792" spans="1:64" ht="12" hidden="1">
      <c r="A792" s="25"/>
      <c r="B792" s="11"/>
      <c r="C792" s="26"/>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row>
    <row r="793" spans="1:64" ht="12" hidden="1">
      <c r="A793" s="25"/>
      <c r="B793" s="11"/>
      <c r="C793" s="26"/>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row>
    <row r="794" spans="1:64" ht="12" hidden="1">
      <c r="A794" s="25"/>
      <c r="B794" s="11"/>
      <c r="C794" s="26"/>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row>
    <row r="795" spans="1:64" ht="12" hidden="1">
      <c r="A795" s="25"/>
      <c r="B795" s="11"/>
      <c r="C795" s="26"/>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row>
    <row r="796" spans="1:64" ht="12" hidden="1">
      <c r="A796" s="25"/>
      <c r="B796" s="11"/>
      <c r="C796" s="26"/>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row>
    <row r="797" spans="1:64" ht="12" hidden="1">
      <c r="A797" s="25"/>
      <c r="B797" s="11"/>
      <c r="C797" s="26"/>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row>
    <row r="798" spans="1:64" ht="12" hidden="1">
      <c r="A798" s="25"/>
      <c r="B798" s="11"/>
      <c r="C798" s="26"/>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row>
    <row r="799" spans="1:64" ht="12" hidden="1">
      <c r="A799" s="25"/>
      <c r="B799" s="11"/>
      <c r="C799" s="26"/>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row>
    <row r="800" spans="1:64" ht="12" hidden="1">
      <c r="A800" s="25"/>
      <c r="B800" s="11"/>
      <c r="C800" s="26"/>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row>
    <row r="801" spans="1:64" ht="12" hidden="1">
      <c r="A801" s="25"/>
      <c r="B801" s="11"/>
      <c r="C801" s="26"/>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row>
    <row r="802" spans="1:64" ht="12" hidden="1">
      <c r="A802" s="25"/>
      <c r="B802" s="11"/>
      <c r="C802" s="26"/>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row>
    <row r="803" spans="1:64" ht="12" hidden="1">
      <c r="A803" s="25"/>
      <c r="B803" s="11"/>
      <c r="C803" s="26"/>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row>
    <row r="804" spans="1:64" ht="12" hidden="1">
      <c r="A804" s="25"/>
      <c r="B804" s="11"/>
      <c r="C804" s="26"/>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row>
    <row r="805" spans="1:64" ht="12" hidden="1">
      <c r="A805" s="25"/>
      <c r="B805" s="11"/>
      <c r="C805" s="26"/>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row>
    <row r="806" spans="1:64" ht="12" hidden="1">
      <c r="A806" s="25"/>
      <c r="B806" s="11"/>
      <c r="C806" s="26"/>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row>
    <row r="807" spans="1:64" ht="12" hidden="1">
      <c r="A807" s="25"/>
      <c r="B807" s="11"/>
      <c r="C807" s="26"/>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row>
    <row r="808" spans="1:64" ht="12" hidden="1">
      <c r="A808" s="25"/>
      <c r="B808" s="11"/>
      <c r="C808" s="26"/>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row>
    <row r="809" spans="1:64" ht="12" hidden="1">
      <c r="A809" s="25"/>
      <c r="B809" s="11"/>
      <c r="C809" s="26"/>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row>
    <row r="810" spans="1:64" ht="12" hidden="1">
      <c r="A810" s="25"/>
      <c r="B810" s="11"/>
      <c r="C810" s="26"/>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row>
    <row r="811" spans="1:64" ht="12" hidden="1">
      <c r="A811" s="25"/>
      <c r="B811" s="11"/>
      <c r="C811" s="26"/>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row>
    <row r="812" spans="1:64" ht="12" hidden="1">
      <c r="A812" s="25"/>
      <c r="B812" s="11"/>
      <c r="C812" s="26"/>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row>
    <row r="813" spans="1:64" ht="12" hidden="1">
      <c r="A813" s="25"/>
      <c r="B813" s="11"/>
      <c r="C813" s="26"/>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row>
    <row r="814" spans="1:64" ht="12" hidden="1">
      <c r="A814" s="25"/>
      <c r="B814" s="11"/>
      <c r="C814" s="26"/>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row>
    <row r="815" spans="1:64" ht="12" hidden="1">
      <c r="A815" s="25"/>
      <c r="B815" s="11"/>
      <c r="C815" s="26"/>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row>
    <row r="816" spans="1:64" ht="12" hidden="1">
      <c r="A816" s="25"/>
      <c r="B816" s="11"/>
      <c r="C816" s="26"/>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row>
    <row r="817" spans="1:64" ht="12" hidden="1">
      <c r="A817" s="25"/>
      <c r="B817" s="11"/>
      <c r="C817" s="26"/>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row>
    <row r="818" spans="1:64" ht="12" hidden="1">
      <c r="A818" s="25"/>
      <c r="B818" s="11"/>
      <c r="C818" s="26"/>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row>
    <row r="819" spans="1:64" ht="12" hidden="1">
      <c r="A819" s="25"/>
      <c r="B819" s="11"/>
      <c r="C819" s="26"/>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row>
    <row r="820" spans="1:64" ht="12" hidden="1">
      <c r="A820" s="25"/>
      <c r="B820" s="11"/>
      <c r="C820" s="26"/>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row>
    <row r="821" spans="1:64" ht="12" hidden="1">
      <c r="A821" s="25"/>
      <c r="B821" s="11"/>
      <c r="C821" s="26"/>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row>
    <row r="822" spans="1:64" ht="12" hidden="1">
      <c r="A822" s="25"/>
      <c r="B822" s="11"/>
      <c r="C822" s="26"/>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row>
    <row r="823" spans="1:64" ht="12" hidden="1">
      <c r="A823" s="25"/>
      <c r="B823" s="11"/>
      <c r="C823" s="26"/>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row>
    <row r="824" spans="1:64" ht="12" hidden="1">
      <c r="A824" s="25"/>
      <c r="B824" s="11"/>
      <c r="C824" s="26"/>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row>
    <row r="825" spans="1:64" ht="12" hidden="1">
      <c r="A825" s="25"/>
      <c r="B825" s="11"/>
      <c r="C825" s="26"/>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row>
    <row r="826" spans="1:64" ht="12" hidden="1">
      <c r="A826" s="25"/>
      <c r="B826" s="11"/>
      <c r="C826" s="26"/>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row>
    <row r="827" spans="1:64" ht="12" hidden="1">
      <c r="A827" s="25"/>
      <c r="B827" s="11"/>
      <c r="C827" s="26"/>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row>
    <row r="828" spans="1:64" ht="12" hidden="1">
      <c r="A828" s="25"/>
      <c r="B828" s="11"/>
      <c r="C828" s="26"/>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row>
    <row r="829" spans="1:64" ht="12" hidden="1">
      <c r="A829" s="25"/>
      <c r="B829" s="11"/>
      <c r="C829" s="26"/>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row>
    <row r="830" spans="1:64" ht="12" hidden="1">
      <c r="A830" s="25"/>
      <c r="B830" s="11"/>
      <c r="C830" s="26"/>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row>
    <row r="831" spans="1:64" ht="12" hidden="1">
      <c r="A831" s="25"/>
      <c r="B831" s="11"/>
      <c r="C831" s="26"/>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row>
    <row r="832" spans="1:64" ht="12" hidden="1">
      <c r="A832" s="25"/>
      <c r="B832" s="11"/>
      <c r="C832" s="26"/>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row>
    <row r="833" spans="1:64" ht="12" hidden="1">
      <c r="A833" s="25"/>
      <c r="B833" s="11"/>
      <c r="C833" s="26"/>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row>
    <row r="834" spans="1:64" ht="12" hidden="1">
      <c r="A834" s="25"/>
      <c r="B834" s="11"/>
      <c r="C834" s="26"/>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row>
    <row r="835" spans="1:64" ht="12" hidden="1">
      <c r="A835" s="25"/>
      <c r="B835" s="11"/>
      <c r="C835" s="26"/>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row>
    <row r="836" spans="1:64" ht="12" hidden="1">
      <c r="A836" s="25"/>
      <c r="B836" s="11"/>
      <c r="C836" s="26"/>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row>
    <row r="837" spans="1:64" ht="12" hidden="1">
      <c r="A837" s="25"/>
      <c r="B837" s="11"/>
      <c r="C837" s="26"/>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row>
    <row r="838" spans="1:64" ht="12" hidden="1">
      <c r="A838" s="25"/>
      <c r="B838" s="11"/>
      <c r="C838" s="26"/>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row>
    <row r="839" spans="1:64" ht="12" hidden="1">
      <c r="A839" s="25"/>
      <c r="B839" s="11"/>
      <c r="C839" s="26"/>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row>
    <row r="840" spans="1:64" ht="12" hidden="1">
      <c r="A840" s="25"/>
      <c r="B840" s="11"/>
      <c r="C840" s="26"/>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row>
    <row r="841" spans="1:64" ht="12" hidden="1">
      <c r="A841" s="25"/>
      <c r="B841" s="11"/>
      <c r="C841" s="26"/>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row>
    <row r="842" spans="1:64" ht="12" hidden="1">
      <c r="A842" s="25"/>
      <c r="B842" s="11"/>
      <c r="C842" s="26"/>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row>
    <row r="843" spans="1:64" ht="12" hidden="1">
      <c r="A843" s="25"/>
      <c r="B843" s="11"/>
      <c r="C843" s="26"/>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row>
    <row r="844" spans="1:64" ht="12" hidden="1">
      <c r="A844" s="25"/>
      <c r="B844" s="11"/>
      <c r="C844" s="26"/>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row>
    <row r="845" spans="1:64" ht="12" hidden="1">
      <c r="A845" s="25"/>
      <c r="B845" s="11"/>
      <c r="C845" s="26"/>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row>
    <row r="846" spans="1:64" ht="12" hidden="1">
      <c r="A846" s="25"/>
      <c r="B846" s="11"/>
      <c r="C846" s="26"/>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row>
    <row r="847" spans="1:64" ht="12" hidden="1">
      <c r="A847" s="25"/>
      <c r="B847" s="11"/>
      <c r="C847" s="26"/>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row>
    <row r="848" spans="1:64" ht="12" hidden="1">
      <c r="A848" s="25"/>
      <c r="B848" s="11"/>
      <c r="C848" s="26"/>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row>
    <row r="849" spans="1:64" ht="12" hidden="1">
      <c r="A849" s="25"/>
      <c r="B849" s="11"/>
      <c r="C849" s="26"/>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row>
    <row r="850" spans="1:64" ht="12" hidden="1">
      <c r="A850" s="25"/>
      <c r="B850" s="11"/>
      <c r="C850" s="26"/>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row>
    <row r="851" spans="1:64" ht="12" hidden="1">
      <c r="A851" s="25"/>
      <c r="B851" s="11"/>
      <c r="C851" s="26"/>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row>
    <row r="852" spans="1:64" ht="12" hidden="1">
      <c r="A852" s="25"/>
      <c r="B852" s="11"/>
      <c r="C852" s="26"/>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row>
    <row r="853" spans="1:64" ht="12" hidden="1">
      <c r="A853" s="25"/>
      <c r="B853" s="11"/>
      <c r="C853" s="26"/>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row>
    <row r="854" spans="1:64" ht="12" hidden="1">
      <c r="A854" s="25"/>
      <c r="B854" s="11"/>
      <c r="C854" s="26"/>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row>
    <row r="855" spans="1:64" ht="12" hidden="1">
      <c r="A855" s="25"/>
      <c r="B855" s="11"/>
      <c r="C855" s="26"/>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row>
    <row r="856" spans="1:64" ht="12" hidden="1">
      <c r="A856" s="25"/>
      <c r="B856" s="11"/>
      <c r="C856" s="26"/>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row>
    <row r="857" spans="1:64" ht="12" hidden="1">
      <c r="A857" s="25"/>
      <c r="B857" s="11"/>
      <c r="C857" s="26"/>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row>
    <row r="858" spans="1:64" ht="12" hidden="1">
      <c r="A858" s="25"/>
      <c r="B858" s="11"/>
      <c r="C858" s="26"/>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row>
    <row r="859" spans="1:64" ht="12" hidden="1">
      <c r="A859" s="25"/>
      <c r="B859" s="11"/>
      <c r="C859" s="26"/>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row>
    <row r="860" spans="1:64" ht="12" hidden="1">
      <c r="A860" s="25"/>
      <c r="B860" s="11"/>
      <c r="C860" s="26"/>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row>
    <row r="861" spans="1:64" ht="12" hidden="1">
      <c r="A861" s="25"/>
      <c r="B861" s="11"/>
      <c r="C861" s="26"/>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row>
    <row r="862" spans="1:64" ht="12" hidden="1">
      <c r="A862" s="25"/>
      <c r="B862" s="11"/>
      <c r="C862" s="26"/>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row>
    <row r="863" spans="1:64" ht="12" hidden="1">
      <c r="A863" s="25"/>
      <c r="B863" s="11"/>
      <c r="C863" s="26"/>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row>
    <row r="864" spans="1:64" ht="12" hidden="1">
      <c r="A864" s="25"/>
      <c r="B864" s="11"/>
      <c r="C864" s="26"/>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row>
    <row r="865" spans="1:64" ht="12" hidden="1">
      <c r="A865" s="25"/>
      <c r="B865" s="11"/>
      <c r="C865" s="26"/>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row>
    <row r="866" spans="1:64" ht="12" hidden="1">
      <c r="A866" s="25"/>
      <c r="B866" s="11"/>
      <c r="C866" s="26"/>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row>
    <row r="867" spans="1:64" ht="12" hidden="1">
      <c r="A867" s="25"/>
      <c r="B867" s="11"/>
      <c r="C867" s="26"/>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row>
    <row r="868" spans="1:64" ht="12" hidden="1">
      <c r="A868" s="25"/>
      <c r="B868" s="11"/>
      <c r="C868" s="26"/>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row>
    <row r="869" spans="1:64" ht="12" hidden="1">
      <c r="A869" s="25"/>
      <c r="B869" s="11"/>
      <c r="C869" s="26"/>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row>
    <row r="870" spans="1:64" ht="12" hidden="1">
      <c r="A870" s="25"/>
      <c r="B870" s="11"/>
      <c r="C870" s="26"/>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row>
    <row r="871" spans="1:64" ht="12" hidden="1">
      <c r="A871" s="25"/>
      <c r="B871" s="11"/>
      <c r="C871" s="26"/>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row>
    <row r="872" spans="1:64" ht="12" hidden="1">
      <c r="A872" s="25"/>
      <c r="B872" s="11"/>
      <c r="C872" s="26"/>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row>
    <row r="873" spans="1:64" ht="12" hidden="1">
      <c r="A873" s="25"/>
      <c r="B873" s="11"/>
      <c r="C873" s="26"/>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row>
    <row r="874" spans="1:64" ht="12" hidden="1">
      <c r="A874" s="25"/>
      <c r="B874" s="11"/>
      <c r="C874" s="26"/>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row>
    <row r="875" spans="1:64" ht="12" hidden="1">
      <c r="A875" s="25"/>
      <c r="B875" s="11"/>
      <c r="C875" s="26"/>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row>
    <row r="876" spans="1:64" ht="12" hidden="1">
      <c r="A876" s="25"/>
      <c r="B876" s="11"/>
      <c r="C876" s="26"/>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row>
    <row r="877" spans="1:64" ht="12" hidden="1">
      <c r="A877" s="25"/>
      <c r="B877" s="11"/>
      <c r="C877" s="26"/>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row>
    <row r="878" spans="1:64" ht="12" hidden="1">
      <c r="A878" s="25"/>
      <c r="B878" s="11"/>
      <c r="C878" s="26"/>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row>
    <row r="879" spans="1:64" ht="12" hidden="1">
      <c r="A879" s="25"/>
      <c r="B879" s="11"/>
      <c r="C879" s="26"/>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row>
    <row r="880" spans="1:64" ht="12" hidden="1">
      <c r="A880" s="25"/>
      <c r="B880" s="11"/>
      <c r="C880" s="26"/>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row>
    <row r="881" spans="1:64" ht="12" hidden="1">
      <c r="A881" s="25"/>
      <c r="B881" s="11"/>
      <c r="C881" s="26"/>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row>
    <row r="882" spans="1:64" ht="12" hidden="1">
      <c r="A882" s="25"/>
      <c r="B882" s="11"/>
      <c r="C882" s="26"/>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row>
    <row r="883" spans="1:64" ht="12" hidden="1">
      <c r="A883" s="25"/>
      <c r="B883" s="11"/>
      <c r="C883" s="26"/>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row>
    <row r="884" spans="1:64" ht="12" hidden="1">
      <c r="A884" s="25"/>
      <c r="B884" s="11"/>
      <c r="C884" s="26"/>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row>
    <row r="885" spans="1:64" ht="12" hidden="1">
      <c r="A885" s="25"/>
      <c r="B885" s="11"/>
      <c r="C885" s="26"/>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row>
    <row r="886" spans="1:64" ht="12" hidden="1">
      <c r="A886" s="25"/>
      <c r="B886" s="11"/>
      <c r="C886" s="26"/>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row>
    <row r="887" spans="1:64" ht="12" hidden="1">
      <c r="A887" s="25"/>
      <c r="B887" s="11"/>
      <c r="C887" s="26"/>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row>
    <row r="888" spans="1:64" ht="12" hidden="1">
      <c r="A888" s="25"/>
      <c r="B888" s="11"/>
      <c r="C888" s="26"/>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row>
    <row r="889" spans="1:64" ht="12" hidden="1">
      <c r="A889" s="25"/>
      <c r="B889" s="11"/>
      <c r="C889" s="26"/>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row>
    <row r="890" spans="1:64" ht="12" hidden="1">
      <c r="A890" s="25"/>
      <c r="B890" s="11"/>
      <c r="C890" s="26"/>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row>
    <row r="891" spans="1:64" ht="12" hidden="1">
      <c r="A891" s="25"/>
      <c r="B891" s="11"/>
      <c r="C891" s="26"/>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row>
    <row r="892" spans="1:64" ht="12" hidden="1">
      <c r="A892" s="25"/>
      <c r="B892" s="11"/>
      <c r="C892" s="26"/>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row>
    <row r="893" spans="1:64" ht="12" hidden="1">
      <c r="A893" s="25"/>
      <c r="B893" s="11"/>
      <c r="C893" s="26"/>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row>
    <row r="894" spans="1:64" ht="12" hidden="1">
      <c r="A894" s="25"/>
      <c r="B894" s="11"/>
      <c r="C894" s="26"/>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row>
    <row r="895" spans="1:64" ht="12" hidden="1">
      <c r="A895" s="25"/>
      <c r="B895" s="11"/>
      <c r="C895" s="26"/>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row>
    <row r="896" spans="1:64" ht="12" hidden="1">
      <c r="A896" s="25"/>
      <c r="B896" s="11"/>
      <c r="C896" s="26"/>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row>
    <row r="897" spans="1:64" ht="12" hidden="1">
      <c r="A897" s="25"/>
      <c r="B897" s="11"/>
      <c r="C897" s="26"/>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row>
    <row r="898" spans="1:64" ht="12" hidden="1">
      <c r="A898" s="25"/>
      <c r="B898" s="11"/>
      <c r="C898" s="26"/>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row>
    <row r="899" spans="1:64" ht="12" hidden="1">
      <c r="A899" s="25"/>
      <c r="B899" s="11"/>
      <c r="C899" s="26"/>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row>
    <row r="900" spans="1:64" ht="12" hidden="1">
      <c r="A900" s="25"/>
      <c r="B900" s="11"/>
      <c r="C900" s="26"/>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row>
    <row r="901" spans="1:64" ht="12" hidden="1">
      <c r="A901" s="25"/>
      <c r="B901" s="11"/>
      <c r="C901" s="26"/>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row>
    <row r="902" spans="1:64" ht="12" hidden="1">
      <c r="A902" s="25"/>
      <c r="B902" s="11"/>
      <c r="C902" s="26"/>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row>
    <row r="903" spans="1:64" ht="12" hidden="1">
      <c r="A903" s="25"/>
      <c r="B903" s="11"/>
      <c r="C903" s="26"/>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row>
    <row r="904" spans="1:64" ht="12" hidden="1">
      <c r="A904" s="25"/>
      <c r="B904" s="11"/>
      <c r="C904" s="26"/>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row>
    <row r="905" spans="1:64" ht="12" hidden="1">
      <c r="A905" s="25"/>
      <c r="B905" s="11"/>
      <c r="C905" s="26"/>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row>
    <row r="906" spans="1:64" ht="12" hidden="1">
      <c r="A906" s="25"/>
      <c r="B906" s="11"/>
      <c r="C906" s="26"/>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row>
    <row r="907" spans="1:64" ht="12" hidden="1">
      <c r="A907" s="25"/>
      <c r="B907" s="11"/>
      <c r="C907" s="26"/>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row>
    <row r="908" spans="1:64" ht="12" hidden="1">
      <c r="A908" s="25"/>
      <c r="B908" s="11"/>
      <c r="C908" s="26"/>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row>
    <row r="909" spans="1:64" ht="12" hidden="1">
      <c r="A909" s="25"/>
      <c r="B909" s="11"/>
      <c r="C909" s="26"/>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row>
    <row r="910" spans="1:64" ht="12" hidden="1">
      <c r="A910" s="25"/>
      <c r="B910" s="11"/>
      <c r="C910" s="26"/>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row>
    <row r="911" spans="1:64" ht="12" hidden="1">
      <c r="A911" s="25"/>
      <c r="B911" s="11"/>
      <c r="C911" s="26"/>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row>
    <row r="912" spans="1:64" ht="12" hidden="1">
      <c r="A912" s="25"/>
      <c r="B912" s="11"/>
      <c r="C912" s="26"/>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row>
    <row r="913" spans="1:64" ht="12" hidden="1">
      <c r="A913" s="25"/>
      <c r="B913" s="11"/>
      <c r="C913" s="26"/>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row>
    <row r="914" spans="1:64" ht="12" hidden="1">
      <c r="A914" s="25"/>
      <c r="B914" s="11"/>
      <c r="C914" s="26"/>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row>
    <row r="915" spans="1:64" ht="12" hidden="1">
      <c r="A915" s="25"/>
      <c r="B915" s="11"/>
      <c r="C915" s="26"/>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row>
    <row r="916" spans="1:64" ht="12" hidden="1">
      <c r="A916" s="25"/>
      <c r="B916" s="11"/>
      <c r="C916" s="26"/>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row>
    <row r="917" spans="1:64" ht="12" hidden="1">
      <c r="A917" s="25"/>
      <c r="B917" s="11"/>
      <c r="C917" s="26"/>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row>
    <row r="918" spans="1:64" ht="12" hidden="1">
      <c r="A918" s="25"/>
      <c r="B918" s="11"/>
      <c r="C918" s="26"/>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row>
    <row r="919" spans="1:64" ht="12" hidden="1">
      <c r="A919" s="25"/>
      <c r="B919" s="11"/>
      <c r="C919" s="26"/>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row>
    <row r="920" spans="1:64" ht="12" hidden="1">
      <c r="A920" s="25"/>
      <c r="B920" s="11"/>
      <c r="C920" s="26"/>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row>
    <row r="921" spans="1:64" ht="12" hidden="1">
      <c r="A921" s="25"/>
      <c r="B921" s="11"/>
      <c r="C921" s="26"/>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row>
    <row r="922" spans="1:64" ht="12" hidden="1">
      <c r="A922" s="25"/>
      <c r="B922" s="11"/>
      <c r="C922" s="26"/>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row>
    <row r="923" spans="1:64" ht="12" hidden="1">
      <c r="A923" s="25"/>
      <c r="B923" s="11"/>
      <c r="C923" s="26"/>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row>
    <row r="924" spans="1:64" ht="12" hidden="1">
      <c r="A924" s="25"/>
      <c r="B924" s="11"/>
      <c r="C924" s="26"/>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row>
    <row r="925" spans="1:64" ht="12" hidden="1">
      <c r="A925" s="25"/>
      <c r="B925" s="11"/>
      <c r="C925" s="26"/>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row>
    <row r="926" spans="1:64" ht="12" hidden="1">
      <c r="A926" s="25"/>
      <c r="B926" s="11"/>
      <c r="C926" s="26"/>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row>
    <row r="927" spans="1:64" ht="12" hidden="1">
      <c r="A927" s="25"/>
      <c r="B927" s="11"/>
      <c r="C927" s="26"/>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row>
    <row r="928" spans="1:64" ht="12" hidden="1">
      <c r="A928" s="25"/>
      <c r="B928" s="11"/>
      <c r="C928" s="26"/>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row>
    <row r="929" spans="1:64" ht="12" hidden="1">
      <c r="A929" s="25"/>
      <c r="B929" s="11"/>
      <c r="C929" s="26"/>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row>
    <row r="930" spans="1:64" ht="12" hidden="1">
      <c r="A930" s="25"/>
      <c r="B930" s="11"/>
      <c r="C930" s="26"/>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row>
    <row r="931" spans="1:64" ht="12" hidden="1">
      <c r="A931" s="25"/>
      <c r="B931" s="11"/>
      <c r="C931" s="26"/>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row>
    <row r="932" spans="1:64" ht="12" hidden="1">
      <c r="A932" s="25"/>
      <c r="B932" s="11"/>
      <c r="C932" s="26"/>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row>
    <row r="933" spans="1:64" ht="12" hidden="1">
      <c r="A933" s="25"/>
      <c r="B933" s="11"/>
      <c r="C933" s="26"/>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row>
    <row r="934" spans="1:64" ht="12" hidden="1">
      <c r="A934" s="25"/>
      <c r="B934" s="11"/>
      <c r="C934" s="26"/>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row>
    <row r="935" spans="1:64" ht="12" hidden="1">
      <c r="A935" s="25"/>
      <c r="B935" s="11"/>
      <c r="C935" s="26"/>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row>
    <row r="936" spans="1:64" ht="12" hidden="1">
      <c r="A936" s="25"/>
      <c r="B936" s="11"/>
      <c r="C936" s="26"/>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row>
    <row r="937" spans="1:64" ht="12" hidden="1">
      <c r="A937" s="25"/>
      <c r="B937" s="11"/>
      <c r="C937" s="26"/>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row>
    <row r="938" spans="1:64" ht="12" hidden="1">
      <c r="A938" s="25"/>
      <c r="B938" s="11"/>
      <c r="C938" s="26"/>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row>
    <row r="939" spans="1:64" ht="12" hidden="1">
      <c r="A939" s="25"/>
      <c r="B939" s="11"/>
      <c r="C939" s="26"/>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row>
    <row r="940" spans="1:64" ht="12" hidden="1">
      <c r="A940" s="25"/>
      <c r="B940" s="11"/>
      <c r="C940" s="26"/>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row>
    <row r="941" spans="1:64" ht="12" hidden="1">
      <c r="A941" s="25"/>
      <c r="B941" s="11"/>
      <c r="C941" s="26"/>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row>
    <row r="942" spans="1:64" ht="12" hidden="1">
      <c r="A942" s="25"/>
      <c r="B942" s="11"/>
      <c r="C942" s="26"/>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row>
    <row r="943" spans="1:64" ht="12" hidden="1">
      <c r="A943" s="25"/>
      <c r="B943" s="11"/>
      <c r="C943" s="26"/>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row>
    <row r="944" spans="1:64" ht="12" hidden="1">
      <c r="A944" s="25"/>
      <c r="B944" s="11"/>
      <c r="C944" s="26"/>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row>
    <row r="945" spans="1:64" ht="12" hidden="1">
      <c r="A945" s="25"/>
      <c r="B945" s="11"/>
      <c r="C945" s="26"/>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row>
    <row r="946" spans="1:64" ht="12" hidden="1">
      <c r="A946" s="25"/>
      <c r="B946" s="11"/>
      <c r="C946" s="26"/>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row>
    <row r="947" spans="1:64" ht="12" hidden="1">
      <c r="A947" s="25"/>
      <c r="B947" s="11"/>
      <c r="C947" s="26"/>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row>
    <row r="948" spans="1:64" ht="12" hidden="1">
      <c r="A948" s="25"/>
      <c r="B948" s="11"/>
      <c r="C948" s="26"/>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row>
    <row r="949" spans="1:64" ht="12" hidden="1">
      <c r="A949" s="25"/>
      <c r="B949" s="11"/>
      <c r="C949" s="26"/>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row>
    <row r="950" spans="1:64" ht="12" hidden="1">
      <c r="A950" s="25"/>
      <c r="B950" s="11"/>
      <c r="C950" s="26"/>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row>
    <row r="951" spans="1:64" ht="12" hidden="1">
      <c r="A951" s="25"/>
      <c r="B951" s="11"/>
      <c r="C951" s="26"/>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row>
    <row r="952" spans="1:64" ht="12" hidden="1">
      <c r="A952" s="25"/>
      <c r="B952" s="11"/>
      <c r="C952" s="26"/>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row>
    <row r="953" spans="1:64" ht="12" hidden="1">
      <c r="A953" s="25"/>
      <c r="B953" s="11"/>
      <c r="C953" s="26"/>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row>
    <row r="954" spans="1:64" ht="12" hidden="1">
      <c r="A954" s="25"/>
      <c r="B954" s="11"/>
      <c r="C954" s="26"/>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row>
    <row r="955" spans="1:64" ht="12" hidden="1">
      <c r="A955" s="25"/>
      <c r="B955" s="11"/>
      <c r="C955" s="26"/>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row>
    <row r="956" spans="1:64" ht="12" hidden="1">
      <c r="A956" s="25"/>
      <c r="B956" s="11"/>
      <c r="C956" s="26"/>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row>
    <row r="957" spans="1:64" ht="12" hidden="1">
      <c r="A957" s="25"/>
      <c r="B957" s="11"/>
      <c r="C957" s="26"/>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row>
    <row r="958" spans="1:64" ht="12" hidden="1">
      <c r="A958" s="25"/>
      <c r="B958" s="11"/>
      <c r="C958" s="26"/>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row>
    <row r="959" spans="1:64" ht="12" hidden="1">
      <c r="A959" s="25"/>
      <c r="B959" s="11"/>
      <c r="C959" s="26"/>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row>
    <row r="960" spans="1:64" ht="12" hidden="1">
      <c r="A960" s="25"/>
      <c r="B960" s="11"/>
      <c r="C960" s="26"/>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row>
    <row r="961" spans="1:64" ht="12" hidden="1">
      <c r="A961" s="25"/>
      <c r="B961" s="11"/>
      <c r="C961" s="26"/>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row>
    <row r="962" spans="1:64" ht="12" hidden="1">
      <c r="A962" s="25"/>
      <c r="B962" s="11"/>
      <c r="C962" s="26"/>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row>
    <row r="963" spans="1:64" ht="12" hidden="1">
      <c r="A963" s="25"/>
      <c r="B963" s="11"/>
      <c r="C963" s="26"/>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row>
    <row r="964" spans="1:64" ht="12" hidden="1">
      <c r="A964" s="25"/>
      <c r="B964" s="11"/>
      <c r="C964" s="26"/>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row>
    <row r="965" spans="1:64" ht="12" hidden="1">
      <c r="A965" s="25"/>
      <c r="B965" s="11"/>
      <c r="C965" s="26"/>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row>
    <row r="966" spans="1:64" ht="12" hidden="1">
      <c r="A966" s="25"/>
      <c r="B966" s="11"/>
      <c r="C966" s="26"/>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row>
    <row r="967" spans="1:64" ht="12" hidden="1">
      <c r="A967" s="25"/>
      <c r="B967" s="11"/>
      <c r="C967" s="26"/>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row>
    <row r="968" spans="1:64" ht="12" hidden="1">
      <c r="A968" s="25"/>
      <c r="B968" s="11"/>
      <c r="C968" s="26"/>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row>
    <row r="969" spans="1:64" ht="12" hidden="1">
      <c r="A969" s="25"/>
      <c r="B969" s="11"/>
      <c r="C969" s="26"/>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row>
    <row r="970" spans="1:64" ht="12" hidden="1">
      <c r="A970" s="25"/>
      <c r="B970" s="11"/>
      <c r="C970" s="26"/>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row>
    <row r="971" spans="1:64" ht="12" hidden="1">
      <c r="A971" s="25"/>
      <c r="B971" s="11"/>
      <c r="C971" s="26"/>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row>
    <row r="972" spans="1:64" ht="12" hidden="1">
      <c r="A972" s="25"/>
      <c r="B972" s="11"/>
      <c r="C972" s="26"/>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row>
    <row r="973" spans="1:64" ht="12" hidden="1">
      <c r="A973" s="25"/>
      <c r="B973" s="11"/>
      <c r="C973" s="26"/>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row>
    <row r="974" spans="1:64" ht="12" hidden="1">
      <c r="A974" s="25"/>
      <c r="B974" s="11"/>
      <c r="C974" s="26"/>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row>
    <row r="975" spans="1:64" ht="12" hidden="1">
      <c r="A975" s="25"/>
      <c r="B975" s="11"/>
      <c r="C975" s="26"/>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row>
    <row r="976" spans="1:64" ht="12" hidden="1">
      <c r="A976" s="25"/>
      <c r="B976" s="11"/>
      <c r="C976" s="26"/>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row>
    <row r="977" spans="1:64" ht="12" hidden="1">
      <c r="A977" s="25"/>
      <c r="B977" s="11"/>
      <c r="C977" s="26"/>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row>
    <row r="978" spans="1:64" ht="12" hidden="1">
      <c r="A978" s="25"/>
      <c r="B978" s="11"/>
      <c r="C978" s="26"/>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row>
    <row r="979" spans="1:64" ht="12" hidden="1">
      <c r="A979" s="25"/>
      <c r="B979" s="11"/>
      <c r="C979" s="26"/>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row>
    <row r="980" spans="1:64" ht="12" hidden="1">
      <c r="A980" s="25"/>
      <c r="B980" s="11"/>
      <c r="C980" s="26"/>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row>
    <row r="981" spans="1:64" ht="12" hidden="1">
      <c r="A981" s="25"/>
      <c r="B981" s="11"/>
      <c r="C981" s="26"/>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row>
    <row r="982" spans="1:64" ht="12" hidden="1">
      <c r="A982" s="25"/>
      <c r="B982" s="11"/>
      <c r="C982" s="26"/>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row>
    <row r="983" spans="1:64" ht="12" hidden="1">
      <c r="A983" s="25"/>
      <c r="B983" s="11"/>
      <c r="C983" s="26"/>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row>
    <row r="984" spans="1:64" ht="12" hidden="1">
      <c r="A984" s="25"/>
      <c r="B984" s="11"/>
      <c r="C984" s="26"/>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row>
    <row r="985" spans="1:64" ht="12" hidden="1">
      <c r="A985" s="25"/>
      <c r="B985" s="11"/>
      <c r="C985" s="26"/>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row>
    <row r="986" spans="1:64" ht="12" hidden="1">
      <c r="A986" s="25"/>
      <c r="B986" s="11"/>
      <c r="C986" s="26"/>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row>
    <row r="987" spans="1:64" ht="12" hidden="1">
      <c r="A987" s="25"/>
      <c r="B987" s="11"/>
      <c r="C987" s="26"/>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row>
    <row r="988" spans="1:64" ht="12" hidden="1">
      <c r="A988" s="25"/>
      <c r="B988" s="11"/>
      <c r="C988" s="26"/>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row>
    <row r="989" spans="1:64" ht="12" hidden="1">
      <c r="A989" s="25"/>
      <c r="B989" s="11"/>
      <c r="C989" s="26"/>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row>
    <row r="990" spans="1:64" ht="12" hidden="1">
      <c r="A990" s="25"/>
      <c r="B990" s="11"/>
      <c r="C990" s="26"/>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row>
    <row r="991" spans="1:64" ht="12" hidden="1">
      <c r="A991" s="25"/>
      <c r="B991" s="11"/>
      <c r="C991" s="26"/>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row>
    <row r="992" spans="1:64" ht="12" hidden="1">
      <c r="A992" s="25"/>
      <c r="B992" s="11"/>
      <c r="C992" s="26"/>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row>
    <row r="993" spans="1:64" ht="12" hidden="1">
      <c r="A993" s="25"/>
      <c r="B993" s="11"/>
      <c r="C993" s="26"/>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row>
    <row r="994" spans="1:64" ht="12" hidden="1">
      <c r="A994" s="25"/>
      <c r="B994" s="11"/>
      <c r="C994" s="26"/>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row>
    <row r="995" spans="1:64" ht="12" hidden="1">
      <c r="A995" s="25"/>
      <c r="B995" s="11"/>
      <c r="C995" s="26"/>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row>
    <row r="996" spans="1:64" ht="12" hidden="1">
      <c r="A996" s="25"/>
      <c r="B996" s="11"/>
      <c r="C996" s="26"/>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row>
    <row r="997" spans="1:64" ht="12" hidden="1">
      <c r="A997" s="25"/>
      <c r="B997" s="11"/>
      <c r="C997" s="26"/>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row>
    <row r="998" spans="1:64" ht="12" hidden="1">
      <c r="A998" s="25"/>
      <c r="B998" s="11"/>
      <c r="C998" s="26"/>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row>
    <row r="999" spans="1:64" ht="12" hidden="1">
      <c r="A999" s="25"/>
      <c r="B999" s="11"/>
      <c r="C999" s="26"/>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row>
    <row r="1000" spans="1:64" ht="12" hidden="1">
      <c r="A1000" s="25"/>
      <c r="B1000" s="11"/>
      <c r="C1000" s="26"/>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row>
  </sheetData>
  <sheetCalcPr fullCalcOnLoad="1"/>
  <pageMargins left="0.75" right="0.75" top="1" bottom="1" header="0.5" footer="0.5"/>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999"/>
  <sheetViews>
    <sheetView workbookViewId="0">
      <pane xSplit="3" ySplit="2" topLeftCell="L3" activePane="bottomRight" state="frozen"/>
      <selection pane="topRight" activeCell="D1" sqref="D1"/>
      <selection pane="bottomLeft" activeCell="A3" sqref="A3"/>
      <selection pane="bottomRight" activeCell="L24" sqref="L24"/>
    </sheetView>
  </sheetViews>
  <sheetFormatPr baseColWidth="10" defaultColWidth="14.5" defaultRowHeight="15.75" customHeight="1"/>
  <cols>
    <col min="3" max="3" width="47.5" customWidth="1"/>
    <col min="54" max="64" width="0" hidden="1"/>
  </cols>
  <sheetData>
    <row r="1" spans="1:64" ht="12">
      <c r="A1" s="33"/>
      <c r="B1" s="54"/>
      <c r="C1" s="35"/>
      <c r="D1" s="43" t="s">
        <v>24104</v>
      </c>
      <c r="E1" s="43" t="s">
        <v>24105</v>
      </c>
      <c r="F1" s="43" t="s">
        <v>24106</v>
      </c>
      <c r="G1" s="43" t="s">
        <v>24107</v>
      </c>
      <c r="H1" s="43" t="s">
        <v>24108</v>
      </c>
      <c r="I1" s="43" t="s">
        <v>24109</v>
      </c>
      <c r="J1" s="43" t="s">
        <v>24110</v>
      </c>
      <c r="K1" s="43" t="s">
        <v>24111</v>
      </c>
      <c r="L1" s="43" t="s">
        <v>24112</v>
      </c>
      <c r="M1" s="43" t="s">
        <v>24113</v>
      </c>
      <c r="N1" s="43" t="s">
        <v>24114</v>
      </c>
      <c r="O1" s="43" t="s">
        <v>24115</v>
      </c>
      <c r="P1" s="43" t="s">
        <v>24116</v>
      </c>
      <c r="Q1" s="43" t="s">
        <v>24117</v>
      </c>
      <c r="R1" s="43" t="s">
        <v>24118</v>
      </c>
      <c r="S1" s="43" t="s">
        <v>24119</v>
      </c>
      <c r="T1" s="43" t="s">
        <v>24120</v>
      </c>
      <c r="U1" s="43" t="s">
        <v>24121</v>
      </c>
      <c r="V1" s="43" t="s">
        <v>24122</v>
      </c>
      <c r="W1" s="43" t="s">
        <v>24123</v>
      </c>
      <c r="X1" s="43" t="s">
        <v>24124</v>
      </c>
      <c r="Y1" s="43" t="s">
        <v>24125</v>
      </c>
      <c r="Z1" s="43" t="s">
        <v>24126</v>
      </c>
      <c r="AA1" s="43" t="s">
        <v>24127</v>
      </c>
      <c r="AB1" s="43" t="s">
        <v>24128</v>
      </c>
      <c r="AC1" s="43" t="s">
        <v>24129</v>
      </c>
      <c r="AD1" s="43" t="s">
        <v>24130</v>
      </c>
      <c r="AE1" s="43" t="s">
        <v>24131</v>
      </c>
      <c r="AF1" s="43" t="s">
        <v>24132</v>
      </c>
      <c r="AG1" s="43" t="s">
        <v>24133</v>
      </c>
      <c r="AH1" s="43" t="s">
        <v>24134</v>
      </c>
      <c r="AI1" s="43" t="s">
        <v>24135</v>
      </c>
      <c r="AJ1" s="43" t="s">
        <v>24136</v>
      </c>
      <c r="AK1" s="43" t="s">
        <v>24137</v>
      </c>
      <c r="AL1" s="43" t="s">
        <v>24138</v>
      </c>
      <c r="AM1" s="43" t="s">
        <v>24139</v>
      </c>
      <c r="AN1" s="43" t="s">
        <v>24140</v>
      </c>
      <c r="AO1" s="43" t="s">
        <v>24141</v>
      </c>
      <c r="AP1" s="43" t="s">
        <v>24142</v>
      </c>
      <c r="AQ1" s="43" t="s">
        <v>24143</v>
      </c>
      <c r="AR1" s="43" t="s">
        <v>24144</v>
      </c>
      <c r="AS1" s="43" t="s">
        <v>24145</v>
      </c>
      <c r="AT1" s="43" t="s">
        <v>24146</v>
      </c>
      <c r="AU1" s="43" t="s">
        <v>24147</v>
      </c>
      <c r="AV1" s="43" t="s">
        <v>24148</v>
      </c>
      <c r="AW1" s="43" t="s">
        <v>24149</v>
      </c>
      <c r="AX1" s="43" t="s">
        <v>24150</v>
      </c>
      <c r="AY1" s="43" t="s">
        <v>24151</v>
      </c>
      <c r="AZ1" s="43" t="s">
        <v>24152</v>
      </c>
      <c r="BA1" s="43" t="s">
        <v>24153</v>
      </c>
      <c r="BB1" s="8"/>
      <c r="BC1" s="8"/>
      <c r="BD1" s="8"/>
      <c r="BE1" s="8"/>
      <c r="BF1" s="8"/>
      <c r="BG1" s="8"/>
      <c r="BH1" s="8"/>
      <c r="BI1" s="8"/>
      <c r="BJ1" s="8"/>
      <c r="BK1" s="8"/>
      <c r="BL1" s="8"/>
    </row>
    <row r="2" spans="1:64" ht="12">
      <c r="A2" s="37" t="str">
        <f ca="1">IFERROR(__xludf.DUMMYFUNCTION(importrange("https://docs.google.com/spreadsheets/d/1B8bz8L_SMnGmCuHmR0X7YJOBdR6s05ngltiIZhhhC_s/edit#gid=0", "3 EO!A8:A")),"")</f>
        <v/>
      </c>
      <c r="B2" s="44" t="str">
        <f ca="1">IFERROR(__xludf.DUMMYFUNCTION(importrange("https://docs.google.com/spreadsheets/d/1huVN2XAshBM5FkfyTsSEyJy7czH6wQh-vuVCAjVx0lI/edit#gid=0", "3 EO!B7:B")),"#")</f>
        <v>#</v>
      </c>
      <c r="C2" s="45" t="str">
        <f ca="1">IFERROR(__xludf.DUMMYFUNCTION(importrange("https://docs.google.com/spreadsheets/d/1huVN2XAshBM5FkfyTsSEyJy7czH6wQh-vuVCAjVx0lI/edit#gid=0", "3 EO!C7:C")),"Indicator")</f>
        <v>Indicator</v>
      </c>
      <c r="D2" s="45" t="str">
        <f ca="1">IFERROR(__xludf.DUMMYFUNCTION(importrange("https://docs.google.com/spreadsheets/d/1B8bz8L_SMnGmCuHmR0X7YJOBdR6s05ngltiIZhhhC_s/edit#gid=907278306", "3 EO!E8:E")),"SII 2")</f>
        <v>SII 2</v>
      </c>
      <c r="E2" s="45" t="str">
        <f ca="1">IFERROR(__xludf.DUMMYFUNCTION(importrange("https://docs.google.com/spreadsheets/d/1B8bz8L_SMnGmCuHmR0X7YJOBdR6s05ngltiIZhhhC_s/edit#gid=907278306", "3 EO!G8:G")),"SII 2")</f>
        <v>SII 2</v>
      </c>
      <c r="F2" s="45" t="str">
        <f ca="1">IFERROR(__xludf.DUMMYFUNCTION(importrange("https://docs.google.com/spreadsheets/d/1B8bz8L_SMnGmCuHmR0X7YJOBdR6s05ngltiIZhhhC_s/edit#gid=907278306", "3 EO!I8:I")),"SII 2")</f>
        <v>SII 2</v>
      </c>
      <c r="G2" s="45" t="str">
        <f ca="1">IFERROR(__xludf.DUMMYFUNCTION(importrange("https://docs.google.com/spreadsheets/d/1B8bz8L_SMnGmCuHmR0X7YJOBdR6s05ngltiIZhhhC_s/edit#gid=907278306", "3 EO!K8:K")),"SII 2")</f>
        <v>SII 2</v>
      </c>
      <c r="H2" s="45" t="str">
        <f ca="1">IFERROR(__xludf.DUMMYFUNCTION(importrange("https://docs.google.com/spreadsheets/d/1B8bz8L_SMnGmCuHmR0X7YJOBdR6s05ngltiIZhhhC_s/edit#gid=907278306", "3 EO!M8:M")),"SII 2")</f>
        <v>SII 2</v>
      </c>
      <c r="I2" s="45" t="str">
        <f ca="1">IFERROR(__xludf.DUMMYFUNCTION(importrange("https://docs.google.com/spreadsheets/d/1B8bz8L_SMnGmCuHmR0X7YJOBdR6s05ngltiIZhhhC_s/edit#gid=907278306", "3 EO!O8:O")),"SII 2")</f>
        <v>SII 2</v>
      </c>
      <c r="J2" s="45" t="str">
        <f ca="1">IFERROR(__xludf.DUMMYFUNCTION(importrange("https://docs.google.com/spreadsheets/d/1B8bz8L_SMnGmCuHmR0X7YJOBdR6s05ngltiIZhhhC_s/edit#gid=907278306", "3 EO!Q8:Q")),"SII 2")</f>
        <v>SII 2</v>
      </c>
      <c r="K2" s="45" t="str">
        <f ca="1">IFERROR(__xludf.DUMMYFUNCTION(importrange("https://docs.google.com/spreadsheets/d/1B8bz8L_SMnGmCuHmR0X7YJOBdR6s05ngltiIZhhhC_s/edit#gid=907278306", "3 EO!S8:S")),"SII 2")</f>
        <v>SII 2</v>
      </c>
      <c r="L2" s="45" t="str">
        <f ca="1">IFERROR(__xludf.DUMMYFUNCTION(importrange("https://docs.google.com/spreadsheets/d/1B8bz8L_SMnGmCuHmR0X7YJOBdR6s05ngltiIZhhhC_s/edit#gid=907278306", "3 EO!U8:U")),"SII 2")</f>
        <v>SII 2</v>
      </c>
      <c r="M2" s="45" t="str">
        <f ca="1">IFERROR(__xludf.DUMMYFUNCTION(importrange("https://docs.google.com/spreadsheets/d/1B8bz8L_SMnGmCuHmR0X7YJOBdR6s05ngltiIZhhhC_s/edit#gid=907278306", "3 EO!W8:W")),"SII 2")</f>
        <v>SII 2</v>
      </c>
      <c r="N2" s="45" t="str">
        <f ca="1">IFERROR(__xludf.DUMMYFUNCTION(importrange("https://docs.google.com/spreadsheets/d/1B8bz8L_SMnGmCuHmR0X7YJOBdR6s05ngltiIZhhhC_s/edit#gid=907278306", "3 EO!Y8:Y")),"SII 2")</f>
        <v>SII 2</v>
      </c>
      <c r="O2" s="45" t="str">
        <f ca="1">IFERROR(__xludf.DUMMYFUNCTION(importrange("https://docs.google.com/spreadsheets/d/1B8bz8L_SMnGmCuHmR0X7YJOBdR6s05ngltiIZhhhC_s/edit#gid=907278306", "3 EO!AA8:AA")),"SII 2")</f>
        <v>SII 2</v>
      </c>
      <c r="P2" s="45" t="str">
        <f ca="1">IFERROR(__xludf.DUMMYFUNCTION(importrange("https://docs.google.com/spreadsheets/d/1B8bz8L_SMnGmCuHmR0X7YJOBdR6s05ngltiIZhhhC_s/edit#gid=907278306", "3 EO!AC8:AC")),"SII 2")</f>
        <v>SII 2</v>
      </c>
      <c r="Q2" s="45" t="str">
        <f ca="1">IFERROR(__xludf.DUMMYFUNCTION(importrange("https://docs.google.com/spreadsheets/d/1B8bz8L_SMnGmCuHmR0X7YJOBdR6s05ngltiIZhhhC_s/edit#gid=907278306", "3 EO!AE8:AE")),"SII 2")</f>
        <v>SII 2</v>
      </c>
      <c r="R2" s="45" t="str">
        <f ca="1">IFERROR(__xludf.DUMMYFUNCTION(importrange("https://docs.google.com/spreadsheets/d/1B8bz8L_SMnGmCuHmR0X7YJOBdR6s05ngltiIZhhhC_s/edit#gid=907278306", "3 EO!AG8:AG")),"SII 2")</f>
        <v>SII 2</v>
      </c>
      <c r="S2" s="45" t="str">
        <f ca="1">IFERROR(__xludf.DUMMYFUNCTION(importrange("https://docs.google.com/spreadsheets/d/1B8bz8L_SMnGmCuHmR0X7YJOBdR6s05ngltiIZhhhC_s/edit#gid=907278306", "3 EO!AI8:AI")),"SII 2")</f>
        <v>SII 2</v>
      </c>
      <c r="T2" s="45" t="str">
        <f ca="1">IFERROR(__xludf.DUMMYFUNCTION(importrange("https://docs.google.com/spreadsheets/d/1B8bz8L_SMnGmCuHmR0X7YJOBdR6s05ngltiIZhhhC_s/edit#gid=907278306", "3 EO!AK8:AK")),"SII 2")</f>
        <v>SII 2</v>
      </c>
      <c r="U2" s="45" t="str">
        <f ca="1">IFERROR(__xludf.DUMMYFUNCTION(importrange("https://docs.google.com/spreadsheets/d/1B8bz8L_SMnGmCuHmR0X7YJOBdR6s05ngltiIZhhhC_s/edit#gid=907278306", "3 EO!AM8:AM")),"SII 2")</f>
        <v>SII 2</v>
      </c>
      <c r="V2" s="45" t="str">
        <f ca="1">IFERROR(__xludf.DUMMYFUNCTION(importrange("https://docs.google.com/spreadsheets/d/1B8bz8L_SMnGmCuHmR0X7YJOBdR6s05ngltiIZhhhC_s/edit#gid=907278306", "3 EO!AO8:AO")),"SII 2")</f>
        <v>SII 2</v>
      </c>
      <c r="W2" s="45" t="str">
        <f ca="1">IFERROR(__xludf.DUMMYFUNCTION(importrange("https://docs.google.com/spreadsheets/d/1B8bz8L_SMnGmCuHmR0X7YJOBdR6s05ngltiIZhhhC_s/edit#gid=907278306", "3 EO!AQ8:AQ")),"SII 2")</f>
        <v>SII 2</v>
      </c>
      <c r="X2" s="45" t="str">
        <f ca="1">IFERROR(__xludf.DUMMYFUNCTION(importrange("https://docs.google.com/spreadsheets/d/1B8bz8L_SMnGmCuHmR0X7YJOBdR6s05ngltiIZhhhC_s/edit#gid=907278306", "3 EO!AS8:AS")),"SII 2")</f>
        <v>SII 2</v>
      </c>
      <c r="Y2" s="45" t="str">
        <f ca="1">IFERROR(__xludf.DUMMYFUNCTION(importrange("https://docs.google.com/spreadsheets/d/1B8bz8L_SMnGmCuHmR0X7YJOBdR6s05ngltiIZhhhC_s/edit#gid=907278306", "3 EO!AU8:AU")),"SII 2")</f>
        <v>SII 2</v>
      </c>
      <c r="Z2" s="45" t="str">
        <f ca="1">IFERROR(__xludf.DUMMYFUNCTION(importrange("https://docs.google.com/spreadsheets/d/1B8bz8L_SMnGmCuHmR0X7YJOBdR6s05ngltiIZhhhC_s/edit#gid=907278306", "3 EO!AW8:AW")),"SII 2")</f>
        <v>SII 2</v>
      </c>
      <c r="AA2" s="45" t="str">
        <f ca="1">IFERROR(__xludf.DUMMYFUNCTION(importrange("https://docs.google.com/spreadsheets/d/1B8bz8L_SMnGmCuHmR0X7YJOBdR6s05ngltiIZhhhC_s/edit#gid=907278306", "3 EO!AY8:AY")),"SII 2")</f>
        <v>SII 2</v>
      </c>
      <c r="AB2" s="45" t="str">
        <f ca="1">IFERROR(__xludf.DUMMYFUNCTION(importrange("https://docs.google.com/spreadsheets/d/1B8bz8L_SMnGmCuHmR0X7YJOBdR6s05ngltiIZhhhC_s/edit#gid=907278306", "3 EO!BA8:BA")),"SII 2")</f>
        <v>SII 2</v>
      </c>
      <c r="AC2" s="45" t="str">
        <f ca="1">IFERROR(__xludf.DUMMYFUNCTION(importrange("https://docs.google.com/spreadsheets/d/1B8bz8L_SMnGmCuHmR0X7YJOBdR6s05ngltiIZhhhC_s/edit#gid=907278306", "3 EO!BC8:BC")),"SII 2")</f>
        <v>SII 2</v>
      </c>
      <c r="AD2" s="45" t="str">
        <f ca="1">IFERROR(__xludf.DUMMYFUNCTION(importrange("https://docs.google.com/spreadsheets/d/1B8bz8L_SMnGmCuHmR0X7YJOBdR6s05ngltiIZhhhC_s/edit#gid=907278306", "3 EO!BE8:BE")),"SII 2")</f>
        <v>SII 2</v>
      </c>
      <c r="AE2" s="45" t="str">
        <f ca="1">IFERROR(__xludf.DUMMYFUNCTION(importrange("https://docs.google.com/spreadsheets/d/1B8bz8L_SMnGmCuHmR0X7YJOBdR6s05ngltiIZhhhC_s/edit#gid=907278306", "3 EO!BG8:BG")),"SII 2")</f>
        <v>SII 2</v>
      </c>
      <c r="AF2" s="45" t="str">
        <f ca="1">IFERROR(__xludf.DUMMYFUNCTION(importrange("https://docs.google.com/spreadsheets/d/1B8bz8L_SMnGmCuHmR0X7YJOBdR6s05ngltiIZhhhC_s/edit#gid=907278306", "3 EO!BI8:BI")),"SII 2")</f>
        <v>SII 2</v>
      </c>
      <c r="AG2" s="45" t="str">
        <f ca="1">IFERROR(__xludf.DUMMYFUNCTION(importrange("https://docs.google.com/spreadsheets/d/1B8bz8L_SMnGmCuHmR0X7YJOBdR6s05ngltiIZhhhC_s/edit#gid=907278306", "3 EO!BK8:BK")),"SII 2")</f>
        <v>SII 2</v>
      </c>
      <c r="AH2" s="45" t="str">
        <f ca="1">IFERROR(__xludf.DUMMYFUNCTION(importrange("https://docs.google.com/spreadsheets/d/1B8bz8L_SMnGmCuHmR0X7YJOBdR6s05ngltiIZhhhC_s/edit#gid=907278306", "3 EO!BM8:BM")),"SII 2")</f>
        <v>SII 2</v>
      </c>
      <c r="AI2" s="45" t="str">
        <f ca="1">IFERROR(__xludf.DUMMYFUNCTION(importrange("https://docs.google.com/spreadsheets/d/1B8bz8L_SMnGmCuHmR0X7YJOBdR6s05ngltiIZhhhC_s/edit#gid=907278306", "3 EO!BO8:BO")),"SII 2")</f>
        <v>SII 2</v>
      </c>
      <c r="AJ2" s="45" t="str">
        <f ca="1">IFERROR(__xludf.DUMMYFUNCTION(importrange("https://docs.google.com/spreadsheets/d/1B8bz8L_SMnGmCuHmR0X7YJOBdR6s05ngltiIZhhhC_s/edit#gid=907278306", "3 EO!BQ8:BQ")),"SII 2")</f>
        <v>SII 2</v>
      </c>
      <c r="AK2" s="45" t="str">
        <f ca="1">IFERROR(__xludf.DUMMYFUNCTION(importrange("https://docs.google.com/spreadsheets/d/1B8bz8L_SMnGmCuHmR0X7YJOBdR6s05ngltiIZhhhC_s/edit#gid=907278306", "3 EO!BS8:BS")),"SII 2")</f>
        <v>SII 2</v>
      </c>
      <c r="AL2" s="45" t="str">
        <f ca="1">IFERROR(__xludf.DUMMYFUNCTION(importrange("https://docs.google.com/spreadsheets/d/1B8bz8L_SMnGmCuHmR0X7YJOBdR6s05ngltiIZhhhC_s/edit#gid=907278306", "3 EO!BU8:BU")),"SII 2")</f>
        <v>SII 2</v>
      </c>
      <c r="AM2" s="45" t="str">
        <f ca="1">IFERROR(__xludf.DUMMYFUNCTION(importrange("https://docs.google.com/spreadsheets/d/1B8bz8L_SMnGmCuHmR0X7YJOBdR6s05ngltiIZhhhC_s/edit#gid=907278306", "3 EO!BW8:BW")),"SII 2")</f>
        <v>SII 2</v>
      </c>
      <c r="AN2" s="45" t="str">
        <f ca="1">IFERROR(__xludf.DUMMYFUNCTION(importrange("https://docs.google.com/spreadsheets/d/1B8bz8L_SMnGmCuHmR0X7YJOBdR6s05ngltiIZhhhC_s/edit#gid=907278306", "3 EO!BY8:BY")),"SII 2")</f>
        <v>SII 2</v>
      </c>
      <c r="AO2" s="45" t="str">
        <f ca="1">IFERROR(__xludf.DUMMYFUNCTION(importrange("https://docs.google.com/spreadsheets/d/1B8bz8L_SMnGmCuHmR0X7YJOBdR6s05ngltiIZhhhC_s/edit#gid=907278306", "3 EO!CA8:CA")),"SII 2")</f>
        <v>SII 2</v>
      </c>
      <c r="AP2" s="45" t="str">
        <f ca="1">IFERROR(__xludf.DUMMYFUNCTION(importrange("https://docs.google.com/spreadsheets/d/1B8bz8L_SMnGmCuHmR0X7YJOBdR6s05ngltiIZhhhC_s/edit#gid=907278306", "3 EO!CC8:CC")),"SII 2")</f>
        <v>SII 2</v>
      </c>
      <c r="AQ2" s="45" t="str">
        <f ca="1">IFERROR(__xludf.DUMMYFUNCTION(importrange("https://docs.google.com/spreadsheets/d/1B8bz8L_SMnGmCuHmR0X7YJOBdR6s05ngltiIZhhhC_s/edit#gid=907278306", "3 EO!CE8:CE")),"SII 2")</f>
        <v>SII 2</v>
      </c>
      <c r="AR2" s="45" t="str">
        <f ca="1">IFERROR(__xludf.DUMMYFUNCTION(importrange("https://docs.google.com/spreadsheets/d/1B8bz8L_SMnGmCuHmR0X7YJOBdR6s05ngltiIZhhhC_s/edit#gid=907278306", "3 EO!CG8:CG")),"SII 2")</f>
        <v>SII 2</v>
      </c>
      <c r="AS2" s="45" t="str">
        <f ca="1">IFERROR(__xludf.DUMMYFUNCTION(importrange("https://docs.google.com/spreadsheets/d/1B8bz8L_SMnGmCuHmR0X7YJOBdR6s05ngltiIZhhhC_s/edit#gid=907278306", "3 EO!CI8:CI")),"SII 2")</f>
        <v>SII 2</v>
      </c>
      <c r="AT2" s="45" t="str">
        <f ca="1">IFERROR(__xludf.DUMMYFUNCTION(importrange("https://docs.google.com/spreadsheets/d/1B8bz8L_SMnGmCuHmR0X7YJOBdR6s05ngltiIZhhhC_s/edit#gid=907278306", "3 EO!CK8:CK")),"SII 2")</f>
        <v>SII 2</v>
      </c>
      <c r="AU2" s="45" t="str">
        <f ca="1">IFERROR(__xludf.DUMMYFUNCTION(importrange("https://docs.google.com/spreadsheets/d/1B8bz8L_SMnGmCuHmR0X7YJOBdR6s05ngltiIZhhhC_s/edit#gid=907278306", "3 EO!CM8:CM")),"SII 2")</f>
        <v>SII 2</v>
      </c>
      <c r="AV2" s="45" t="str">
        <f ca="1">IFERROR(__xludf.DUMMYFUNCTION(importrange("https://docs.google.com/spreadsheets/d/1B8bz8L_SMnGmCuHmR0X7YJOBdR6s05ngltiIZhhhC_s/edit#gid=907278306", "3 EO!CO8:CO")),"SII 2")</f>
        <v>SII 2</v>
      </c>
      <c r="AW2" s="45" t="str">
        <f ca="1">IFERROR(__xludf.DUMMYFUNCTION(importrange("https://docs.google.com/spreadsheets/d/1B8bz8L_SMnGmCuHmR0X7YJOBdR6s05ngltiIZhhhC_s/edit#gid=907278306", "3 EO!CQ8:CQ")),"SII 2")</f>
        <v>SII 2</v>
      </c>
      <c r="AX2" s="45" t="str">
        <f ca="1">IFERROR(__xludf.DUMMYFUNCTION(importrange("https://docs.google.com/spreadsheets/d/1B8bz8L_SMnGmCuHmR0X7YJOBdR6s05ngltiIZhhhC_s/edit#gid=907278306", "3 EO!CS8:CS")),"SII 2")</f>
        <v>SII 2</v>
      </c>
      <c r="AY2" s="45" t="str">
        <f ca="1">IFERROR(__xludf.DUMMYFUNCTION(importrange("https://docs.google.com/spreadsheets/d/1B8bz8L_SMnGmCuHmR0X7YJOBdR6s05ngltiIZhhhC_s/edit#gid=907278306", "3 EO!CU8:CU")),"SII 2")</f>
        <v>SII 2</v>
      </c>
      <c r="AZ2" s="45" t="str">
        <f ca="1">IFERROR(__xludf.DUMMYFUNCTION(importrange("https://docs.google.com/spreadsheets/d/1B8bz8L_SMnGmCuHmR0X7YJOBdR6s05ngltiIZhhhC_s/edit#gid=907278306", "3 EO!CW8:CW")),"SII 2")</f>
        <v>SII 2</v>
      </c>
      <c r="BA2" s="46" t="str">
        <f ca="1">IFERROR(__xludf.DUMMYFUNCTION(importrange("https://docs.google.com/spreadsheets/d/1B8bz8L_SMnGmCuHmR0X7YJOBdR6s05ngltiIZhhhC_s/edit#gid=907278306", "3 EO!CY8:CY")),"SII 2")</f>
        <v>SII 2</v>
      </c>
      <c r="BB2" s="16"/>
      <c r="BC2" s="16"/>
      <c r="BD2" s="16"/>
      <c r="BE2" s="16"/>
      <c r="BF2" s="16"/>
      <c r="BG2" s="16"/>
      <c r="BH2" s="16"/>
      <c r="BI2" s="16"/>
      <c r="BJ2" s="16"/>
      <c r="BK2" s="16"/>
      <c r="BL2" s="16"/>
    </row>
    <row r="3" spans="1:64" ht="12">
      <c r="A3" s="47">
        <v>3.1</v>
      </c>
      <c r="B3" s="55">
        <v>40</v>
      </c>
      <c r="C3" s="48" t="s">
        <v>24078</v>
      </c>
      <c r="D3" s="49" t="s">
        <v>24156</v>
      </c>
      <c r="E3" s="49" t="s">
        <v>24158</v>
      </c>
      <c r="F3" s="49" t="s">
        <v>24156</v>
      </c>
      <c r="G3" s="49" t="s">
        <v>24156</v>
      </c>
      <c r="H3" s="49" t="s">
        <v>24156</v>
      </c>
      <c r="I3" s="49" t="s">
        <v>24156</v>
      </c>
      <c r="J3" s="49" t="s">
        <v>24156</v>
      </c>
      <c r="K3" s="49" t="s">
        <v>24156</v>
      </c>
      <c r="L3" s="49" t="s">
        <v>24158</v>
      </c>
      <c r="M3" s="49" t="s">
        <v>24156</v>
      </c>
      <c r="N3" s="49" t="s">
        <v>24156</v>
      </c>
      <c r="O3" s="49" t="s">
        <v>24156</v>
      </c>
      <c r="P3" s="49" t="s">
        <v>24156</v>
      </c>
      <c r="Q3" s="49" t="s">
        <v>24156</v>
      </c>
      <c r="R3" s="49" t="s">
        <v>24156</v>
      </c>
      <c r="S3" s="49" t="s">
        <v>24156</v>
      </c>
      <c r="T3" s="49" t="s">
        <v>24156</v>
      </c>
      <c r="U3" s="49" t="s">
        <v>24156</v>
      </c>
      <c r="V3" s="49" t="s">
        <v>24158</v>
      </c>
      <c r="W3" s="49" t="s">
        <v>24156</v>
      </c>
      <c r="X3" s="49" t="s">
        <v>24156</v>
      </c>
      <c r="Y3" s="49" t="s">
        <v>24156</v>
      </c>
      <c r="Z3" s="49" t="s">
        <v>24156</v>
      </c>
      <c r="AA3" s="49" t="s">
        <v>24156</v>
      </c>
      <c r="AB3" s="49" t="s">
        <v>24156</v>
      </c>
      <c r="AC3" s="49" t="s">
        <v>24156</v>
      </c>
      <c r="AD3" s="49" t="s">
        <v>24156</v>
      </c>
      <c r="AE3" s="49" t="s">
        <v>24156</v>
      </c>
      <c r="AF3" s="49" t="s">
        <v>24158</v>
      </c>
      <c r="AG3" s="49" t="s">
        <v>24158</v>
      </c>
      <c r="AH3" s="49" t="s">
        <v>24156</v>
      </c>
      <c r="AI3" s="49" t="s">
        <v>24156</v>
      </c>
      <c r="AJ3" s="49" t="s">
        <v>24156</v>
      </c>
      <c r="AK3" s="49" t="s">
        <v>24156</v>
      </c>
      <c r="AL3" s="49" t="s">
        <v>24156</v>
      </c>
      <c r="AM3" s="49" t="s">
        <v>24156</v>
      </c>
      <c r="AN3" s="49" t="s">
        <v>24156</v>
      </c>
      <c r="AO3" s="49" t="s">
        <v>24156</v>
      </c>
      <c r="AP3" s="49" t="s">
        <v>24158</v>
      </c>
      <c r="AQ3" s="49" t="s">
        <v>24158</v>
      </c>
      <c r="AR3" s="49" t="s">
        <v>24156</v>
      </c>
      <c r="AS3" s="49" t="s">
        <v>24158</v>
      </c>
      <c r="AT3" s="49" t="s">
        <v>24156</v>
      </c>
      <c r="AU3" s="49" t="s">
        <v>24158</v>
      </c>
      <c r="AV3" s="49" t="s">
        <v>24156</v>
      </c>
      <c r="AW3" s="49" t="s">
        <v>24156</v>
      </c>
      <c r="AX3" s="49" t="s">
        <v>24156</v>
      </c>
      <c r="AY3" s="49" t="s">
        <v>24156</v>
      </c>
      <c r="AZ3" s="49" t="s">
        <v>24156</v>
      </c>
      <c r="BA3" s="50" t="s">
        <v>24156</v>
      </c>
      <c r="BB3" s="21"/>
      <c r="BC3" s="21"/>
      <c r="BD3" s="21"/>
      <c r="BE3" s="21"/>
      <c r="BF3" s="21"/>
      <c r="BG3" s="21"/>
      <c r="BH3" s="21"/>
      <c r="BI3" s="21"/>
      <c r="BJ3" s="21"/>
      <c r="BK3" s="21"/>
      <c r="BL3" s="21"/>
    </row>
    <row r="4" spans="1:64" ht="12">
      <c r="A4" s="47" t="s">
        <v>23868</v>
      </c>
      <c r="B4" s="55"/>
      <c r="C4" s="48" t="s">
        <v>23859</v>
      </c>
      <c r="D4" s="49" t="s">
        <v>23852</v>
      </c>
      <c r="E4" s="41" t="s">
        <v>1580</v>
      </c>
      <c r="F4" s="41" t="s">
        <v>1574</v>
      </c>
      <c r="G4" s="41" t="s">
        <v>1575</v>
      </c>
      <c r="H4" s="49" t="s">
        <v>23841</v>
      </c>
      <c r="I4" s="49" t="s">
        <v>23788</v>
      </c>
      <c r="J4" s="49" t="s">
        <v>23728</v>
      </c>
      <c r="K4" s="49" t="s">
        <v>23720</v>
      </c>
      <c r="L4" s="49" t="s">
        <v>23709</v>
      </c>
      <c r="M4" s="49" t="s">
        <v>23708</v>
      </c>
      <c r="N4" s="49" t="s">
        <v>23695</v>
      </c>
      <c r="O4" s="49" t="s">
        <v>23694</v>
      </c>
      <c r="P4" s="49" t="s">
        <v>23678</v>
      </c>
      <c r="Q4" s="49" t="s">
        <v>23674</v>
      </c>
      <c r="R4" s="49" t="s">
        <v>23669</v>
      </c>
      <c r="S4" s="49" t="s">
        <v>23646</v>
      </c>
      <c r="T4" s="49" t="s">
        <v>23638</v>
      </c>
      <c r="U4" s="49" t="s">
        <v>23631</v>
      </c>
      <c r="V4" s="49" t="s">
        <v>23629</v>
      </c>
      <c r="W4" s="41" t="s">
        <v>1573</v>
      </c>
      <c r="X4" s="41" t="s">
        <v>1572</v>
      </c>
      <c r="Y4" s="49" t="s">
        <v>23594</v>
      </c>
      <c r="Z4" s="49" t="s">
        <v>23591</v>
      </c>
      <c r="AA4" s="41" t="s">
        <v>1571</v>
      </c>
      <c r="AB4" s="49" t="s">
        <v>23531</v>
      </c>
      <c r="AC4" s="49" t="s">
        <v>23526</v>
      </c>
      <c r="AD4" s="49" t="s">
        <v>23521</v>
      </c>
      <c r="AE4" s="49" t="s">
        <v>23394</v>
      </c>
      <c r="AF4" s="49" t="s">
        <v>23392</v>
      </c>
      <c r="AG4" s="41" t="s">
        <v>1569</v>
      </c>
      <c r="AH4" s="49" t="s">
        <v>23372</v>
      </c>
      <c r="AI4" s="49" t="s">
        <v>23307</v>
      </c>
      <c r="AJ4" s="49" t="s">
        <v>23220</v>
      </c>
      <c r="AK4" s="49" t="s">
        <v>23219</v>
      </c>
      <c r="AL4" s="49" t="s">
        <v>23217</v>
      </c>
      <c r="AM4" s="49" t="s">
        <v>23211</v>
      </c>
      <c r="AN4" s="49" t="s">
        <v>23213</v>
      </c>
      <c r="AO4" s="49" t="s">
        <v>23125</v>
      </c>
      <c r="AP4" s="49" t="s">
        <v>23117</v>
      </c>
      <c r="AQ4" s="49" t="s">
        <v>23110</v>
      </c>
      <c r="AR4" s="49" t="s">
        <v>23108</v>
      </c>
      <c r="AS4" s="49" t="s">
        <v>23101</v>
      </c>
      <c r="AT4" s="49" t="s">
        <v>23098</v>
      </c>
      <c r="AU4" s="49" t="s">
        <v>23092</v>
      </c>
      <c r="AV4" s="49" t="s">
        <v>23094</v>
      </c>
      <c r="AW4" s="41" t="s">
        <v>1570</v>
      </c>
      <c r="AX4" s="49" t="s">
        <v>23089</v>
      </c>
      <c r="AY4" s="49" t="s">
        <v>23084</v>
      </c>
      <c r="AZ4" s="49" t="s">
        <v>23077</v>
      </c>
      <c r="BA4" s="50" t="s">
        <v>23070</v>
      </c>
      <c r="BB4" s="21"/>
      <c r="BC4" s="21"/>
      <c r="BD4" s="21"/>
      <c r="BE4" s="21"/>
      <c r="BF4" s="21"/>
      <c r="BG4" s="21"/>
      <c r="BH4" s="21"/>
      <c r="BI4" s="21"/>
      <c r="BJ4" s="21"/>
      <c r="BK4" s="21"/>
      <c r="BL4" s="21"/>
    </row>
    <row r="5" spans="1:64" ht="12">
      <c r="A5" s="47"/>
      <c r="B5" s="55"/>
      <c r="C5" s="48"/>
      <c r="D5" s="49" t="s">
        <v>23068</v>
      </c>
      <c r="E5" s="49" t="s">
        <v>23065</v>
      </c>
      <c r="F5" s="49" t="s">
        <v>23062</v>
      </c>
      <c r="G5" s="49" t="s">
        <v>22995</v>
      </c>
      <c r="H5" s="49" t="s">
        <v>22991</v>
      </c>
      <c r="I5" s="49" t="s">
        <v>22990</v>
      </c>
      <c r="J5" s="49" t="s">
        <v>22985</v>
      </c>
      <c r="K5" s="49" t="s">
        <v>22976</v>
      </c>
      <c r="L5" s="49" t="s">
        <v>22979</v>
      </c>
      <c r="M5" s="49" t="s">
        <v>22981</v>
      </c>
      <c r="N5" s="49" t="s">
        <v>22972</v>
      </c>
      <c r="O5" s="49" t="s">
        <v>22974</v>
      </c>
      <c r="P5" s="49" t="s">
        <v>22975</v>
      </c>
      <c r="Q5" s="49" t="s">
        <v>22966</v>
      </c>
      <c r="R5" s="49" t="s">
        <v>22967</v>
      </c>
      <c r="S5" s="49" t="s">
        <v>22970</v>
      </c>
      <c r="T5" s="49" t="s">
        <v>22962</v>
      </c>
      <c r="U5" s="49" t="s">
        <v>22955</v>
      </c>
      <c r="V5" s="49" t="s">
        <v>22874</v>
      </c>
      <c r="W5" s="49" t="s">
        <v>22872</v>
      </c>
      <c r="X5" s="49" t="s">
        <v>22865</v>
      </c>
      <c r="Y5" s="49" t="s">
        <v>22867</v>
      </c>
      <c r="Z5" s="49" t="s">
        <v>22861</v>
      </c>
      <c r="AA5" s="49" t="s">
        <v>22857</v>
      </c>
      <c r="AB5" s="49" t="s">
        <v>22860</v>
      </c>
      <c r="AC5" s="49" t="s">
        <v>22827</v>
      </c>
      <c r="AD5" s="49" t="s">
        <v>22831</v>
      </c>
      <c r="AE5" s="49" t="s">
        <v>22823</v>
      </c>
      <c r="AF5" s="49" t="s">
        <v>22817</v>
      </c>
      <c r="AG5" s="49" t="s">
        <v>22815</v>
      </c>
      <c r="AH5" s="49" t="s">
        <v>22809</v>
      </c>
      <c r="AI5" s="49" t="s">
        <v>22811</v>
      </c>
      <c r="AJ5" s="49" t="s">
        <v>22805</v>
      </c>
      <c r="AK5" s="49" t="s">
        <v>22807</v>
      </c>
      <c r="AL5" s="49" t="s">
        <v>22803</v>
      </c>
      <c r="AM5" s="49" t="s">
        <v>22801</v>
      </c>
      <c r="AN5" s="49" t="s">
        <v>22798</v>
      </c>
      <c r="AO5" s="49" t="s">
        <v>22795</v>
      </c>
      <c r="AP5" s="49" t="s">
        <v>22792</v>
      </c>
      <c r="AQ5" s="49" t="s">
        <v>22784</v>
      </c>
      <c r="AR5" s="49" t="s">
        <v>22786</v>
      </c>
      <c r="AS5" s="49" t="s">
        <v>22752</v>
      </c>
      <c r="AT5" s="49" t="s">
        <v>22755</v>
      </c>
      <c r="AU5" s="49" t="s">
        <v>22696</v>
      </c>
      <c r="AV5" s="49" t="s">
        <v>22692</v>
      </c>
      <c r="AW5" s="49" t="s">
        <v>22688</v>
      </c>
      <c r="AX5" s="49" t="s">
        <v>22686</v>
      </c>
      <c r="AY5" s="49" t="s">
        <v>22660</v>
      </c>
      <c r="AZ5" s="49" t="s">
        <v>22571</v>
      </c>
      <c r="BA5" s="50" t="s">
        <v>22563</v>
      </c>
      <c r="BB5" s="21"/>
      <c r="BC5" s="21"/>
      <c r="BD5" s="21"/>
      <c r="BE5" s="21"/>
      <c r="BF5" s="21"/>
      <c r="BG5" s="21"/>
      <c r="BH5" s="21"/>
      <c r="BI5" s="21"/>
      <c r="BJ5" s="21"/>
      <c r="BK5" s="21"/>
      <c r="BL5" s="21"/>
    </row>
    <row r="6" spans="1:64" ht="12">
      <c r="A6" s="47">
        <v>3.1</v>
      </c>
      <c r="B6" s="55">
        <v>41</v>
      </c>
      <c r="C6" s="48" t="s">
        <v>22446</v>
      </c>
      <c r="D6" s="49" t="s">
        <v>24095</v>
      </c>
      <c r="E6" s="49" t="s">
        <v>24095</v>
      </c>
      <c r="F6" s="49" t="s">
        <v>24158</v>
      </c>
      <c r="G6" s="49" t="s">
        <v>24158</v>
      </c>
      <c r="H6" s="49" t="s">
        <v>24095</v>
      </c>
      <c r="I6" s="49" t="s">
        <v>24095</v>
      </c>
      <c r="J6" s="49" t="s">
        <v>24095</v>
      </c>
      <c r="K6" s="49" t="s">
        <v>24158</v>
      </c>
      <c r="L6" s="49" t="s">
        <v>24158</v>
      </c>
      <c r="M6" s="49" t="s">
        <v>24095</v>
      </c>
      <c r="N6" s="49" t="s">
        <v>24095</v>
      </c>
      <c r="O6" s="49" t="s">
        <v>24095</v>
      </c>
      <c r="P6" s="49" t="s">
        <v>24158</v>
      </c>
      <c r="Q6" s="49" t="s">
        <v>24095</v>
      </c>
      <c r="R6" s="49" t="s">
        <v>24095</v>
      </c>
      <c r="S6" s="49" t="s">
        <v>24158</v>
      </c>
      <c r="T6" s="49" t="s">
        <v>24095</v>
      </c>
      <c r="U6" s="49" t="s">
        <v>24095</v>
      </c>
      <c r="V6" s="49" t="s">
        <v>24158</v>
      </c>
      <c r="W6" s="49" t="s">
        <v>24158</v>
      </c>
      <c r="X6" s="49" t="s">
        <v>24095</v>
      </c>
      <c r="Y6" s="49" t="s">
        <v>24156</v>
      </c>
      <c r="Z6" s="49" t="s">
        <v>24095</v>
      </c>
      <c r="AA6" s="49" t="s">
        <v>24095</v>
      </c>
      <c r="AB6" s="49" t="s">
        <v>24095</v>
      </c>
      <c r="AC6" s="49" t="s">
        <v>24156</v>
      </c>
      <c r="AD6" s="49" t="s">
        <v>24156</v>
      </c>
      <c r="AE6" s="49" t="s">
        <v>24095</v>
      </c>
      <c r="AF6" s="49" t="s">
        <v>24057</v>
      </c>
      <c r="AG6" s="49" t="s">
        <v>24158</v>
      </c>
      <c r="AH6" s="49" t="s">
        <v>24095</v>
      </c>
      <c r="AI6" s="49" t="s">
        <v>24095</v>
      </c>
      <c r="AJ6" s="49" t="s">
        <v>24095</v>
      </c>
      <c r="AK6" s="49" t="s">
        <v>24156</v>
      </c>
      <c r="AL6" s="49" t="s">
        <v>24095</v>
      </c>
      <c r="AM6" s="49" t="s">
        <v>24095</v>
      </c>
      <c r="AN6" s="49" t="s">
        <v>24095</v>
      </c>
      <c r="AO6" s="49" t="s">
        <v>24158</v>
      </c>
      <c r="AP6" s="49" t="s">
        <v>24095</v>
      </c>
      <c r="AQ6" s="49" t="s">
        <v>24158</v>
      </c>
      <c r="AR6" s="49" t="s">
        <v>24095</v>
      </c>
      <c r="AS6" s="49" t="s">
        <v>24158</v>
      </c>
      <c r="AT6" s="49" t="s">
        <v>24158</v>
      </c>
      <c r="AU6" s="49" t="s">
        <v>24158</v>
      </c>
      <c r="AV6" s="49" t="s">
        <v>24095</v>
      </c>
      <c r="AW6" s="49" t="s">
        <v>24156</v>
      </c>
      <c r="AX6" s="49" t="s">
        <v>24156</v>
      </c>
      <c r="AY6" s="49" t="s">
        <v>24095</v>
      </c>
      <c r="AZ6" s="49" t="s">
        <v>24095</v>
      </c>
      <c r="BA6" s="50" t="s">
        <v>24156</v>
      </c>
      <c r="BB6" s="21"/>
      <c r="BC6" s="21"/>
      <c r="BD6" s="21"/>
      <c r="BE6" s="21"/>
      <c r="BF6" s="21"/>
      <c r="BG6" s="21"/>
      <c r="BH6" s="21"/>
      <c r="BI6" s="21"/>
      <c r="BJ6" s="21"/>
      <c r="BK6" s="21"/>
      <c r="BL6" s="21"/>
    </row>
    <row r="7" spans="1:64" ht="12">
      <c r="A7" s="47" t="s">
        <v>23868</v>
      </c>
      <c r="B7" s="55"/>
      <c r="C7" s="48" t="s">
        <v>22089</v>
      </c>
      <c r="D7" s="49" t="s">
        <v>22076</v>
      </c>
      <c r="E7" s="41" t="s">
        <v>1568</v>
      </c>
      <c r="F7" s="49" t="s">
        <v>22064</v>
      </c>
      <c r="G7" s="49" t="s">
        <v>22062</v>
      </c>
      <c r="H7" s="49" t="s">
        <v>22059</v>
      </c>
      <c r="I7" s="49" t="s">
        <v>22040</v>
      </c>
      <c r="J7" s="49" t="s">
        <v>22037</v>
      </c>
      <c r="K7" s="41" t="s">
        <v>1567</v>
      </c>
      <c r="L7" s="49" t="s">
        <v>22026</v>
      </c>
      <c r="M7" s="49" t="s">
        <v>21975</v>
      </c>
      <c r="N7" s="49" t="s">
        <v>21967</v>
      </c>
      <c r="O7" s="49" t="s">
        <v>21963</v>
      </c>
      <c r="P7" s="41" t="s">
        <v>1566</v>
      </c>
      <c r="Q7" s="49" t="s">
        <v>21938</v>
      </c>
      <c r="R7" s="49" t="s">
        <v>21932</v>
      </c>
      <c r="S7" s="49" t="s">
        <v>21931</v>
      </c>
      <c r="T7" s="49" t="s">
        <v>21923</v>
      </c>
      <c r="U7" s="49" t="s">
        <v>21920</v>
      </c>
      <c r="V7" s="49" t="s">
        <v>21914</v>
      </c>
      <c r="W7" s="41" t="s">
        <v>1565</v>
      </c>
      <c r="X7" s="49" t="s">
        <v>21905</v>
      </c>
      <c r="Y7" s="41" t="s">
        <v>1562</v>
      </c>
      <c r="Z7" s="49" t="s">
        <v>21874</v>
      </c>
      <c r="AA7" s="49" t="s">
        <v>21868</v>
      </c>
      <c r="AB7" s="49" t="s">
        <v>21829</v>
      </c>
      <c r="AC7" s="49" t="s">
        <v>21825</v>
      </c>
      <c r="AD7" s="49" t="s">
        <v>21823</v>
      </c>
      <c r="AE7" s="49" t="s">
        <v>21820</v>
      </c>
      <c r="AF7" s="49" t="s">
        <v>21817</v>
      </c>
      <c r="AG7" s="49" t="s">
        <v>21815</v>
      </c>
      <c r="AH7" s="49" t="s">
        <v>21808</v>
      </c>
      <c r="AI7" s="49" t="s">
        <v>21792</v>
      </c>
      <c r="AJ7" s="49" t="s">
        <v>21749</v>
      </c>
      <c r="AK7" s="49" t="s">
        <v>21745</v>
      </c>
      <c r="AL7" s="49" t="s">
        <v>21739</v>
      </c>
      <c r="AM7" s="49" t="s">
        <v>21736</v>
      </c>
      <c r="AN7" s="49" t="s">
        <v>21735</v>
      </c>
      <c r="AO7" s="41" t="s">
        <v>1563</v>
      </c>
      <c r="AP7" s="49" t="s">
        <v>21728</v>
      </c>
      <c r="AQ7" s="49" t="s">
        <v>21725</v>
      </c>
      <c r="AR7" s="49" t="s">
        <v>21723</v>
      </c>
      <c r="AS7" s="49" t="s">
        <v>21713</v>
      </c>
      <c r="AT7" s="49" t="s">
        <v>21707</v>
      </c>
      <c r="AU7" s="41" t="s">
        <v>1564</v>
      </c>
      <c r="AV7" s="49" t="s">
        <v>21657</v>
      </c>
      <c r="AW7" s="41" t="s">
        <v>1561</v>
      </c>
      <c r="AX7" s="49" t="s">
        <v>21646</v>
      </c>
      <c r="AY7" s="49" t="s">
        <v>21642</v>
      </c>
      <c r="AZ7" s="49" t="s">
        <v>21633</v>
      </c>
      <c r="BA7" s="50" t="s">
        <v>21594</v>
      </c>
      <c r="BB7" s="21"/>
      <c r="BC7" s="21"/>
      <c r="BD7" s="21"/>
      <c r="BE7" s="21"/>
      <c r="BF7" s="21"/>
      <c r="BG7" s="21"/>
      <c r="BH7" s="21"/>
      <c r="BI7" s="21"/>
      <c r="BJ7" s="21"/>
      <c r="BK7" s="21"/>
      <c r="BL7" s="21"/>
    </row>
    <row r="8" spans="1:64" ht="12">
      <c r="A8" s="47"/>
      <c r="B8" s="55"/>
      <c r="C8" s="48"/>
      <c r="D8" s="49" t="s">
        <v>21582</v>
      </c>
      <c r="E8" s="49" t="s">
        <v>21584</v>
      </c>
      <c r="F8" s="49" t="s">
        <v>21580</v>
      </c>
      <c r="G8" s="49" t="s">
        <v>21500</v>
      </c>
      <c r="H8" s="49" t="s">
        <v>21496</v>
      </c>
      <c r="I8" s="49" t="s">
        <v>21489</v>
      </c>
      <c r="J8" s="49" t="s">
        <v>21490</v>
      </c>
      <c r="K8" s="49" t="s">
        <v>21419</v>
      </c>
      <c r="L8" s="49" t="s">
        <v>21417</v>
      </c>
      <c r="M8" s="49" t="s">
        <v>21412</v>
      </c>
      <c r="N8" s="49" t="s">
        <v>21368</v>
      </c>
      <c r="O8" s="49" t="s">
        <v>21365</v>
      </c>
      <c r="P8" s="49" t="s">
        <v>21362</v>
      </c>
      <c r="Q8" s="49" t="s">
        <v>21297</v>
      </c>
      <c r="R8" s="49" t="s">
        <v>21292</v>
      </c>
      <c r="S8" s="49" t="s">
        <v>21281</v>
      </c>
      <c r="T8" s="49" t="s">
        <v>21279</v>
      </c>
      <c r="U8" s="49" t="s">
        <v>21217</v>
      </c>
      <c r="V8" s="49" t="s">
        <v>21212</v>
      </c>
      <c r="W8" s="49" t="s">
        <v>21207</v>
      </c>
      <c r="X8" s="49" t="s">
        <v>21203</v>
      </c>
      <c r="Y8" s="49" t="s">
        <v>21200</v>
      </c>
      <c r="Z8" s="49" t="s">
        <v>21191</v>
      </c>
      <c r="AA8" s="49" t="s">
        <v>21192</v>
      </c>
      <c r="AB8" s="49" t="s">
        <v>21193</v>
      </c>
      <c r="AC8" s="49" t="s">
        <v>21194</v>
      </c>
      <c r="AD8" s="49" t="s">
        <v>21195</v>
      </c>
      <c r="AE8" s="49" t="s">
        <v>21189</v>
      </c>
      <c r="AF8" s="49" t="s">
        <v>21182</v>
      </c>
      <c r="AG8" s="49" t="s">
        <v>21185</v>
      </c>
      <c r="AH8" s="49" t="s">
        <v>23582</v>
      </c>
      <c r="AI8" s="49" t="s">
        <v>21180</v>
      </c>
      <c r="AJ8" s="49" t="s">
        <v>21176</v>
      </c>
      <c r="AK8" s="49" t="s">
        <v>21169</v>
      </c>
      <c r="AL8" s="49" t="s">
        <v>21166</v>
      </c>
      <c r="AM8" s="49" t="s">
        <v>21162</v>
      </c>
      <c r="AN8" s="49" t="s">
        <v>22798</v>
      </c>
      <c r="AO8" s="49" t="s">
        <v>21048</v>
      </c>
      <c r="AP8" s="49" t="s">
        <v>20990</v>
      </c>
      <c r="AQ8" s="49" t="s">
        <v>20989</v>
      </c>
      <c r="AR8" s="49" t="s">
        <v>20986</v>
      </c>
      <c r="AS8" s="49" t="s">
        <v>20982</v>
      </c>
      <c r="AT8" s="49" t="s">
        <v>20978</v>
      </c>
      <c r="AU8" s="49" t="s">
        <v>20971</v>
      </c>
      <c r="AV8" s="49" t="s">
        <v>20960</v>
      </c>
      <c r="AW8" s="49" t="s">
        <v>20897</v>
      </c>
      <c r="AX8" s="49" t="s">
        <v>20889</v>
      </c>
      <c r="AY8" s="49" t="s">
        <v>20892</v>
      </c>
      <c r="AZ8" s="49" t="s">
        <v>20885</v>
      </c>
      <c r="BA8" s="50" t="s">
        <v>20887</v>
      </c>
      <c r="BB8" s="21"/>
      <c r="BC8" s="21"/>
      <c r="BD8" s="21"/>
      <c r="BE8" s="21"/>
      <c r="BF8" s="21"/>
      <c r="BG8" s="21"/>
      <c r="BH8" s="21"/>
      <c r="BI8" s="21"/>
      <c r="BJ8" s="21"/>
      <c r="BK8" s="21"/>
      <c r="BL8" s="21"/>
    </row>
    <row r="9" spans="1:64" ht="12">
      <c r="A9" s="47">
        <v>3.1</v>
      </c>
      <c r="B9" s="55">
        <v>42</v>
      </c>
      <c r="C9" s="48" t="s">
        <v>20879</v>
      </c>
      <c r="D9" s="49" t="s">
        <v>24095</v>
      </c>
      <c r="E9" s="49" t="s">
        <v>24095</v>
      </c>
      <c r="F9" s="49" t="s">
        <v>24095</v>
      </c>
      <c r="G9" s="49" t="s">
        <v>24156</v>
      </c>
      <c r="H9" s="49" t="s">
        <v>24095</v>
      </c>
      <c r="I9" s="49" t="s">
        <v>24057</v>
      </c>
      <c r="J9" s="49" t="s">
        <v>24156</v>
      </c>
      <c r="K9" s="49" t="s">
        <v>24156</v>
      </c>
      <c r="L9" s="49" t="s">
        <v>24095</v>
      </c>
      <c r="M9" s="49" t="s">
        <v>24095</v>
      </c>
      <c r="N9" s="49" t="s">
        <v>24095</v>
      </c>
      <c r="O9" s="49" t="s">
        <v>24156</v>
      </c>
      <c r="P9" s="49" t="s">
        <v>24156</v>
      </c>
      <c r="Q9" s="49" t="s">
        <v>24156</v>
      </c>
      <c r="R9" s="49" t="s">
        <v>24095</v>
      </c>
      <c r="S9" s="49" t="s">
        <v>24156</v>
      </c>
      <c r="T9" s="49" t="s">
        <v>24095</v>
      </c>
      <c r="U9" s="49" t="s">
        <v>24095</v>
      </c>
      <c r="V9" s="49" t="s">
        <v>24158</v>
      </c>
      <c r="W9" s="49" t="s">
        <v>24156</v>
      </c>
      <c r="X9" s="49" t="s">
        <v>24095</v>
      </c>
      <c r="Y9" s="49" t="s">
        <v>24156</v>
      </c>
      <c r="Z9" s="49" t="s">
        <v>24095</v>
      </c>
      <c r="AA9" s="49" t="s">
        <v>24156</v>
      </c>
      <c r="AB9" s="49" t="s">
        <v>24158</v>
      </c>
      <c r="AC9" s="49" t="s">
        <v>24158</v>
      </c>
      <c r="AD9" s="49" t="s">
        <v>24156</v>
      </c>
      <c r="AE9" s="49" t="s">
        <v>24095</v>
      </c>
      <c r="AF9" s="49" t="s">
        <v>24157</v>
      </c>
      <c r="AG9" s="49" t="s">
        <v>24158</v>
      </c>
      <c r="AH9" s="49" t="s">
        <v>24095</v>
      </c>
      <c r="AI9" s="49" t="s">
        <v>24156</v>
      </c>
      <c r="AJ9" s="49" t="s">
        <v>24156</v>
      </c>
      <c r="AK9" s="49" t="s">
        <v>24095</v>
      </c>
      <c r="AL9" s="49" t="s">
        <v>24095</v>
      </c>
      <c r="AM9" s="49" t="s">
        <v>24158</v>
      </c>
      <c r="AN9" s="49" t="s">
        <v>24156</v>
      </c>
      <c r="AO9" s="49" t="s">
        <v>24158</v>
      </c>
      <c r="AP9" s="49" t="s">
        <v>24095</v>
      </c>
      <c r="AQ9" s="49" t="s">
        <v>24156</v>
      </c>
      <c r="AR9" s="49" t="s">
        <v>24158</v>
      </c>
      <c r="AS9" s="49" t="s">
        <v>24156</v>
      </c>
      <c r="AT9" s="49" t="s">
        <v>24095</v>
      </c>
      <c r="AU9" s="49" t="s">
        <v>24156</v>
      </c>
      <c r="AV9" s="49" t="s">
        <v>24095</v>
      </c>
      <c r="AW9" s="49" t="s">
        <v>24095</v>
      </c>
      <c r="AX9" s="49" t="s">
        <v>24158</v>
      </c>
      <c r="AY9" s="49" t="s">
        <v>24095</v>
      </c>
      <c r="AZ9" s="49" t="s">
        <v>24156</v>
      </c>
      <c r="BA9" s="50" t="s">
        <v>24158</v>
      </c>
      <c r="BB9" s="21"/>
      <c r="BC9" s="21"/>
      <c r="BD9" s="21"/>
      <c r="BE9" s="21"/>
      <c r="BF9" s="21"/>
      <c r="BG9" s="21"/>
      <c r="BH9" s="21"/>
      <c r="BI9" s="21"/>
      <c r="BJ9" s="21"/>
      <c r="BK9" s="21"/>
      <c r="BL9" s="21"/>
    </row>
    <row r="10" spans="1:64" ht="12">
      <c r="A10" s="47" t="s">
        <v>23868</v>
      </c>
      <c r="B10" s="55"/>
      <c r="C10" s="48" t="s">
        <v>20701</v>
      </c>
      <c r="D10" s="49" t="s">
        <v>20696</v>
      </c>
      <c r="E10" s="49" t="s">
        <v>20608</v>
      </c>
      <c r="F10" s="49" t="s">
        <v>20600</v>
      </c>
      <c r="G10" s="49" t="s">
        <v>20603</v>
      </c>
      <c r="H10" s="49" t="s">
        <v>20470</v>
      </c>
      <c r="I10" s="49" t="s">
        <v>20472</v>
      </c>
      <c r="J10" s="49" t="s">
        <v>20464</v>
      </c>
      <c r="K10" s="49" t="s">
        <v>20462</v>
      </c>
      <c r="L10" s="49" t="s">
        <v>20458</v>
      </c>
      <c r="M10" s="49" t="s">
        <v>20452</v>
      </c>
      <c r="N10" s="49" t="s">
        <v>20378</v>
      </c>
      <c r="O10" s="49" t="s">
        <v>20377</v>
      </c>
      <c r="P10" s="49" t="s">
        <v>20365</v>
      </c>
      <c r="Q10" s="49" t="s">
        <v>20280</v>
      </c>
      <c r="R10" s="41" t="s">
        <v>1560</v>
      </c>
      <c r="S10" s="49" t="s">
        <v>20204</v>
      </c>
      <c r="T10" s="49" t="s">
        <v>20196</v>
      </c>
      <c r="U10" s="49" t="s">
        <v>20188</v>
      </c>
      <c r="V10" s="49" t="s">
        <v>20183</v>
      </c>
      <c r="W10" s="41" t="s">
        <v>1559</v>
      </c>
      <c r="X10" s="49" t="s">
        <v>20172</v>
      </c>
      <c r="Y10" s="49" t="s">
        <v>20086</v>
      </c>
      <c r="Z10" s="49" t="s">
        <v>20080</v>
      </c>
      <c r="AA10" s="41" t="s">
        <v>1558</v>
      </c>
      <c r="AB10" s="49" t="s">
        <v>20070</v>
      </c>
      <c r="AC10" s="49" t="s">
        <v>20069</v>
      </c>
      <c r="AD10" s="49" t="s">
        <v>20067</v>
      </c>
      <c r="AE10" s="49" t="s">
        <v>20004</v>
      </c>
      <c r="AF10" s="49" t="s">
        <v>19998</v>
      </c>
      <c r="AG10" s="41" t="s">
        <v>1556</v>
      </c>
      <c r="AH10" s="49" t="s">
        <v>19992</v>
      </c>
      <c r="AI10" s="49" t="s">
        <v>19989</v>
      </c>
      <c r="AJ10" s="41" t="s">
        <v>1557</v>
      </c>
      <c r="AK10" s="41" t="s">
        <v>1554</v>
      </c>
      <c r="AL10" s="49" t="s">
        <v>19970</v>
      </c>
      <c r="AM10" s="49" t="s">
        <v>19964</v>
      </c>
      <c r="AN10" s="49" t="s">
        <v>19965</v>
      </c>
      <c r="AO10" s="49" t="s">
        <v>19889</v>
      </c>
      <c r="AP10" s="49" t="s">
        <v>19882</v>
      </c>
      <c r="AQ10" s="49" t="s">
        <v>19873</v>
      </c>
      <c r="AR10" s="49" t="s">
        <v>19870</v>
      </c>
      <c r="AS10" s="49" t="s">
        <v>19869</v>
      </c>
      <c r="AT10" s="49" t="s">
        <v>19859</v>
      </c>
      <c r="AU10" s="49" t="s">
        <v>19861</v>
      </c>
      <c r="AV10" s="49" t="s">
        <v>19858</v>
      </c>
      <c r="AW10" s="49" t="s">
        <v>19851</v>
      </c>
      <c r="AX10" s="49" t="s">
        <v>19848</v>
      </c>
      <c r="AY10" s="49" t="s">
        <v>19844</v>
      </c>
      <c r="AZ10" s="41" t="s">
        <v>1555</v>
      </c>
      <c r="BA10" s="50" t="s">
        <v>19841</v>
      </c>
      <c r="BB10" s="21"/>
      <c r="BC10" s="21"/>
      <c r="BD10" s="21"/>
      <c r="BE10" s="21"/>
      <c r="BF10" s="21"/>
      <c r="BG10" s="21"/>
      <c r="BH10" s="21"/>
      <c r="BI10" s="21"/>
      <c r="BJ10" s="21"/>
      <c r="BK10" s="21"/>
      <c r="BL10" s="21"/>
    </row>
    <row r="11" spans="1:64" ht="12">
      <c r="A11" s="47"/>
      <c r="B11" s="55"/>
      <c r="C11" s="48"/>
      <c r="D11" s="49" t="s">
        <v>19835</v>
      </c>
      <c r="E11" s="49" t="s">
        <v>19832</v>
      </c>
      <c r="F11" s="49" t="s">
        <v>23062</v>
      </c>
      <c r="G11" s="49" t="s">
        <v>19828</v>
      </c>
      <c r="H11" s="49" t="s">
        <v>19823</v>
      </c>
      <c r="I11" s="49" t="s">
        <v>19767</v>
      </c>
      <c r="J11" s="49" t="s">
        <v>19759</v>
      </c>
      <c r="K11" s="49" t="s">
        <v>19761</v>
      </c>
      <c r="L11" s="49" t="s">
        <v>19764</v>
      </c>
      <c r="M11" s="49" t="s">
        <v>19710</v>
      </c>
      <c r="N11" s="49" t="s">
        <v>19682</v>
      </c>
      <c r="O11" s="49" t="s">
        <v>19677</v>
      </c>
      <c r="P11" s="49" t="s">
        <v>19670</v>
      </c>
      <c r="Q11" s="49" t="s">
        <v>19666</v>
      </c>
      <c r="R11" s="49" t="s">
        <v>19633</v>
      </c>
      <c r="S11" s="49" t="s">
        <v>19631</v>
      </c>
      <c r="T11" s="49" t="s">
        <v>19629</v>
      </c>
      <c r="U11" s="49" t="s">
        <v>19625</v>
      </c>
      <c r="V11" s="49" t="s">
        <v>19627</v>
      </c>
      <c r="W11" s="49" t="s">
        <v>19621</v>
      </c>
      <c r="X11" s="49" t="s">
        <v>19623</v>
      </c>
      <c r="Y11" s="49" t="s">
        <v>19619</v>
      </c>
      <c r="Z11" s="49" t="s">
        <v>19615</v>
      </c>
      <c r="AA11" s="49" t="s">
        <v>19613</v>
      </c>
      <c r="AB11" s="49" t="s">
        <v>19610</v>
      </c>
      <c r="AC11" s="49" t="s">
        <v>19611</v>
      </c>
      <c r="AD11" s="49" t="s">
        <v>19608</v>
      </c>
      <c r="AE11" s="49" t="s">
        <v>19558</v>
      </c>
      <c r="AF11" s="49" t="s">
        <v>19555</v>
      </c>
      <c r="AG11" s="49" t="s">
        <v>19551</v>
      </c>
      <c r="AH11" s="49" t="s">
        <v>19552</v>
      </c>
      <c r="AI11" s="49" t="s">
        <v>19553</v>
      </c>
      <c r="AJ11" s="49" t="s">
        <v>19549</v>
      </c>
      <c r="AK11" s="49" t="s">
        <v>19529</v>
      </c>
      <c r="AL11" s="49" t="s">
        <v>19524</v>
      </c>
      <c r="AM11" s="49" t="s">
        <v>19519</v>
      </c>
      <c r="AN11" s="49" t="s">
        <v>19516</v>
      </c>
      <c r="AO11" s="49" t="s">
        <v>19517</v>
      </c>
      <c r="AP11" s="49" t="s">
        <v>19514</v>
      </c>
      <c r="AQ11" s="49" t="s">
        <v>19509</v>
      </c>
      <c r="AR11" s="49" t="s">
        <v>19505</v>
      </c>
      <c r="AS11" s="49" t="s">
        <v>19501</v>
      </c>
      <c r="AT11" s="49" t="s">
        <v>19502</v>
      </c>
      <c r="AU11" s="49" t="s">
        <v>19467</v>
      </c>
      <c r="AV11" s="49" t="s">
        <v>19464</v>
      </c>
      <c r="AW11" s="49" t="s">
        <v>19459</v>
      </c>
      <c r="AX11" s="49" t="s">
        <v>19461</v>
      </c>
      <c r="AY11" s="49" t="s">
        <v>19456</v>
      </c>
      <c r="AZ11" s="49" t="s">
        <v>19451</v>
      </c>
      <c r="BA11" s="50" t="s">
        <v>23582</v>
      </c>
      <c r="BB11" s="21"/>
      <c r="BC11" s="21"/>
      <c r="BD11" s="21"/>
      <c r="BE11" s="21"/>
      <c r="BF11" s="21"/>
      <c r="BG11" s="21"/>
      <c r="BH11" s="21"/>
      <c r="BI11" s="21"/>
      <c r="BJ11" s="21"/>
      <c r="BK11" s="21"/>
      <c r="BL11" s="21"/>
    </row>
    <row r="12" spans="1:64" ht="12">
      <c r="A12" s="47">
        <v>3.2</v>
      </c>
      <c r="B12" s="55">
        <v>43</v>
      </c>
      <c r="C12" s="48" t="s">
        <v>19446</v>
      </c>
      <c r="D12" s="49">
        <v>100</v>
      </c>
      <c r="E12" s="49">
        <v>100</v>
      </c>
      <c r="F12" s="49">
        <v>100</v>
      </c>
      <c r="G12" s="49">
        <v>50</v>
      </c>
      <c r="H12" s="49">
        <v>75</v>
      </c>
      <c r="I12" s="49">
        <v>100</v>
      </c>
      <c r="J12" s="49">
        <v>50</v>
      </c>
      <c r="K12" s="49">
        <v>100</v>
      </c>
      <c r="L12" s="49">
        <v>100</v>
      </c>
      <c r="M12" s="49">
        <v>75</v>
      </c>
      <c r="N12" s="49">
        <v>50</v>
      </c>
      <c r="O12" s="49">
        <v>100</v>
      </c>
      <c r="P12" s="49">
        <v>50</v>
      </c>
      <c r="Q12" s="49">
        <v>100</v>
      </c>
      <c r="R12" s="49">
        <v>75</v>
      </c>
      <c r="S12" s="49">
        <v>25</v>
      </c>
      <c r="T12" s="49">
        <v>75</v>
      </c>
      <c r="U12" s="49">
        <v>100</v>
      </c>
      <c r="V12" s="49">
        <v>100</v>
      </c>
      <c r="W12" s="49">
        <v>50</v>
      </c>
      <c r="X12" s="49">
        <v>100</v>
      </c>
      <c r="Y12" s="49">
        <v>50</v>
      </c>
      <c r="Z12" s="49">
        <v>100</v>
      </c>
      <c r="AA12" s="49">
        <v>50</v>
      </c>
      <c r="AB12" s="49">
        <v>0</v>
      </c>
      <c r="AC12" s="49">
        <v>100</v>
      </c>
      <c r="AD12" s="49">
        <v>100</v>
      </c>
      <c r="AE12" s="49">
        <v>50</v>
      </c>
      <c r="AF12" s="49">
        <v>75</v>
      </c>
      <c r="AG12" s="49">
        <v>100</v>
      </c>
      <c r="AH12" s="49">
        <v>50</v>
      </c>
      <c r="AI12" s="49">
        <v>0</v>
      </c>
      <c r="AJ12" s="49">
        <v>0</v>
      </c>
      <c r="AK12" s="49">
        <v>100</v>
      </c>
      <c r="AL12" s="49">
        <v>100</v>
      </c>
      <c r="AM12" s="49">
        <v>100</v>
      </c>
      <c r="AN12" s="49">
        <v>100</v>
      </c>
      <c r="AO12" s="49">
        <v>25</v>
      </c>
      <c r="AP12" s="49">
        <v>25</v>
      </c>
      <c r="AQ12" s="49">
        <v>50</v>
      </c>
      <c r="AR12" s="49">
        <v>100</v>
      </c>
      <c r="AS12" s="49">
        <v>100</v>
      </c>
      <c r="AT12" s="49">
        <v>75</v>
      </c>
      <c r="AU12" s="49">
        <v>100</v>
      </c>
      <c r="AV12" s="49">
        <v>25</v>
      </c>
      <c r="AW12" s="49">
        <v>100</v>
      </c>
      <c r="AX12" s="49">
        <v>75</v>
      </c>
      <c r="AY12" s="49">
        <v>50</v>
      </c>
      <c r="AZ12" s="49">
        <v>25</v>
      </c>
      <c r="BA12" s="50">
        <v>50</v>
      </c>
      <c r="BB12" s="21"/>
      <c r="BC12" s="21"/>
      <c r="BD12" s="21"/>
      <c r="BE12" s="21"/>
      <c r="BF12" s="21"/>
      <c r="BG12" s="21"/>
      <c r="BH12" s="21"/>
      <c r="BI12" s="21"/>
      <c r="BJ12" s="21"/>
      <c r="BK12" s="21"/>
      <c r="BL12" s="21"/>
    </row>
    <row r="13" spans="1:64" ht="12">
      <c r="A13" s="47" t="s">
        <v>19438</v>
      </c>
      <c r="B13" s="55"/>
      <c r="C13" s="48" t="s">
        <v>19432</v>
      </c>
      <c r="D13" s="49" t="s">
        <v>19425</v>
      </c>
      <c r="E13" s="49" t="s">
        <v>19419</v>
      </c>
      <c r="F13" s="49" t="s">
        <v>19418</v>
      </c>
      <c r="G13" s="49" t="s">
        <v>19414</v>
      </c>
      <c r="H13" s="49" t="s">
        <v>19409</v>
      </c>
      <c r="I13" s="49" t="s">
        <v>19403</v>
      </c>
      <c r="J13" s="49" t="s">
        <v>19399</v>
      </c>
      <c r="K13" s="49" t="s">
        <v>19394</v>
      </c>
      <c r="L13" s="49" t="s">
        <v>19390</v>
      </c>
      <c r="M13" s="49" t="s">
        <v>19386</v>
      </c>
      <c r="N13" s="49" t="s">
        <v>19382</v>
      </c>
      <c r="O13" s="49" t="s">
        <v>19375</v>
      </c>
      <c r="P13" s="41" t="s">
        <v>1553</v>
      </c>
      <c r="Q13" s="49" t="s">
        <v>19313</v>
      </c>
      <c r="R13" s="49" t="s">
        <v>19308</v>
      </c>
      <c r="S13" s="41" t="s">
        <v>1552</v>
      </c>
      <c r="T13" s="49" t="s">
        <v>19302</v>
      </c>
      <c r="U13" s="41" t="s">
        <v>1550</v>
      </c>
      <c r="V13" s="49" t="s">
        <v>19296</v>
      </c>
      <c r="W13" s="41" t="s">
        <v>1551</v>
      </c>
      <c r="X13" s="49" t="s">
        <v>19284</v>
      </c>
      <c r="Y13" s="49" t="s">
        <v>19283</v>
      </c>
      <c r="Z13" s="49" t="s">
        <v>19278</v>
      </c>
      <c r="AA13" s="49" t="s">
        <v>19265</v>
      </c>
      <c r="AB13" s="49" t="s">
        <v>19260</v>
      </c>
      <c r="AC13" s="49" t="s">
        <v>19258</v>
      </c>
      <c r="AD13" s="49" t="s">
        <v>19199</v>
      </c>
      <c r="AE13" s="49" t="s">
        <v>19174</v>
      </c>
      <c r="AF13" s="49" t="s">
        <v>19159</v>
      </c>
      <c r="AG13" s="41" t="s">
        <v>1548</v>
      </c>
      <c r="AH13" s="49" t="s">
        <v>19150</v>
      </c>
      <c r="AI13" s="49" t="s">
        <v>19143</v>
      </c>
      <c r="AJ13" s="49" t="s">
        <v>19138</v>
      </c>
      <c r="AK13" s="49" t="s">
        <v>19066</v>
      </c>
      <c r="AL13" s="49" t="s">
        <v>19063</v>
      </c>
      <c r="AM13" s="41" t="s">
        <v>1549</v>
      </c>
      <c r="AN13" s="49" t="s">
        <v>19061</v>
      </c>
      <c r="AO13" s="49" t="s">
        <v>19059</v>
      </c>
      <c r="AP13" s="49" t="s">
        <v>19057</v>
      </c>
      <c r="AQ13" s="49" t="s">
        <v>19051</v>
      </c>
      <c r="AR13" s="49" t="s">
        <v>19048</v>
      </c>
      <c r="AS13" s="41" t="s">
        <v>1547</v>
      </c>
      <c r="AT13" s="49" t="s">
        <v>18823</v>
      </c>
      <c r="AU13" s="49" t="s">
        <v>18820</v>
      </c>
      <c r="AV13" s="49" t="s">
        <v>18816</v>
      </c>
      <c r="AW13" s="41" t="s">
        <v>1546</v>
      </c>
      <c r="AX13" s="49" t="s">
        <v>18813</v>
      </c>
      <c r="AY13" s="49" t="s">
        <v>18804</v>
      </c>
      <c r="AZ13" s="41" t="s">
        <v>1545</v>
      </c>
      <c r="BA13" s="42" t="s">
        <v>1543</v>
      </c>
      <c r="BB13" s="21"/>
      <c r="BC13" s="21"/>
      <c r="BD13" s="21"/>
      <c r="BE13" s="21"/>
      <c r="BF13" s="21"/>
      <c r="BG13" s="21"/>
      <c r="BH13" s="21"/>
      <c r="BI13" s="21"/>
      <c r="BJ13" s="21"/>
      <c r="BK13" s="21"/>
      <c r="BL13" s="21"/>
    </row>
    <row r="14" spans="1:64" ht="12">
      <c r="A14" s="47"/>
      <c r="B14" s="55"/>
      <c r="C14" s="48"/>
      <c r="D14" s="49" t="s">
        <v>18790</v>
      </c>
      <c r="E14" s="49" t="s">
        <v>18766</v>
      </c>
      <c r="F14" s="49" t="s">
        <v>18699</v>
      </c>
      <c r="G14" s="49" t="s">
        <v>18697</v>
      </c>
      <c r="H14" s="49" t="s">
        <v>18694</v>
      </c>
      <c r="I14" s="49" t="s">
        <v>18690</v>
      </c>
      <c r="J14" s="49" t="s">
        <v>18692</v>
      </c>
      <c r="K14" s="49" t="s">
        <v>18688</v>
      </c>
      <c r="L14" s="49" t="s">
        <v>18684</v>
      </c>
      <c r="M14" s="49" t="s">
        <v>18682</v>
      </c>
      <c r="N14" s="49" t="s">
        <v>18675</v>
      </c>
      <c r="O14" s="49" t="s">
        <v>18573</v>
      </c>
      <c r="P14" s="49" t="s">
        <v>18557</v>
      </c>
      <c r="Q14" s="49" t="s">
        <v>18555</v>
      </c>
      <c r="R14" s="49" t="s">
        <v>18477</v>
      </c>
      <c r="S14" s="49" t="s">
        <v>18473</v>
      </c>
      <c r="T14" s="49" t="s">
        <v>18471</v>
      </c>
      <c r="U14" s="49" t="s">
        <v>18470</v>
      </c>
      <c r="V14" s="49" t="s">
        <v>18466</v>
      </c>
      <c r="W14" s="49" t="s">
        <v>18464</v>
      </c>
      <c r="X14" s="49" t="s">
        <v>18458</v>
      </c>
      <c r="Y14" s="49" t="s">
        <v>18452</v>
      </c>
      <c r="Z14" s="49" t="s">
        <v>18445</v>
      </c>
      <c r="AA14" s="49" t="s">
        <v>18447</v>
      </c>
      <c r="AB14" s="49" t="s">
        <v>18444</v>
      </c>
      <c r="AC14" s="49" t="s">
        <v>18392</v>
      </c>
      <c r="AD14" s="49" t="s">
        <v>18353</v>
      </c>
      <c r="AE14" s="49" t="s">
        <v>18347</v>
      </c>
      <c r="AF14" s="49" t="s">
        <v>18341</v>
      </c>
      <c r="AG14" s="49" t="s">
        <v>18338</v>
      </c>
      <c r="AH14" s="49" t="s">
        <v>18335</v>
      </c>
      <c r="AI14" s="49" t="s">
        <v>18325</v>
      </c>
      <c r="AJ14" s="49" t="s">
        <v>18322</v>
      </c>
      <c r="AK14" s="49" t="s">
        <v>18316</v>
      </c>
      <c r="AL14" s="49" t="s">
        <v>18258</v>
      </c>
      <c r="AM14" s="49" t="s">
        <v>18252</v>
      </c>
      <c r="AN14" s="49" t="s">
        <v>18243</v>
      </c>
      <c r="AO14" s="49" t="s">
        <v>18240</v>
      </c>
      <c r="AP14" s="49" t="s">
        <v>18230</v>
      </c>
      <c r="AQ14" s="49" t="s">
        <v>18229</v>
      </c>
      <c r="AR14" s="49" t="s">
        <v>18226</v>
      </c>
      <c r="AS14" s="49" t="s">
        <v>18221</v>
      </c>
      <c r="AT14" s="49" t="s">
        <v>18215</v>
      </c>
      <c r="AU14" s="49" t="s">
        <v>18157</v>
      </c>
      <c r="AV14" s="49" t="s">
        <v>18152</v>
      </c>
      <c r="AW14" s="49" t="s">
        <v>18143</v>
      </c>
      <c r="AX14" s="49" t="s">
        <v>18139</v>
      </c>
      <c r="AY14" s="49" t="s">
        <v>18136</v>
      </c>
      <c r="AZ14" s="49" t="s">
        <v>18132</v>
      </c>
      <c r="BA14" s="50" t="s">
        <v>18125</v>
      </c>
      <c r="BB14" s="21"/>
      <c r="BC14" s="21"/>
      <c r="BD14" s="21"/>
      <c r="BE14" s="21"/>
      <c r="BF14" s="21"/>
      <c r="BG14" s="21"/>
      <c r="BH14" s="21"/>
      <c r="BI14" s="21"/>
      <c r="BJ14" s="21"/>
      <c r="BK14" s="21"/>
      <c r="BL14" s="21"/>
    </row>
    <row r="15" spans="1:64" ht="12">
      <c r="A15" s="47">
        <v>3.2</v>
      </c>
      <c r="B15" s="55">
        <v>44</v>
      </c>
      <c r="C15" s="48" t="s">
        <v>18124</v>
      </c>
      <c r="D15" s="49">
        <v>100</v>
      </c>
      <c r="E15" s="49">
        <v>75</v>
      </c>
      <c r="F15" s="49">
        <v>100</v>
      </c>
      <c r="G15" s="49">
        <v>75</v>
      </c>
      <c r="H15" s="49">
        <v>100</v>
      </c>
      <c r="I15" s="49">
        <v>100</v>
      </c>
      <c r="J15" s="49">
        <v>75</v>
      </c>
      <c r="K15" s="49">
        <v>100</v>
      </c>
      <c r="L15" s="49">
        <v>0</v>
      </c>
      <c r="M15" s="49">
        <v>50</v>
      </c>
      <c r="N15" s="49">
        <v>50</v>
      </c>
      <c r="O15" s="49">
        <v>100</v>
      </c>
      <c r="P15" s="49">
        <v>100</v>
      </c>
      <c r="Q15" s="49">
        <v>50</v>
      </c>
      <c r="R15" s="49">
        <v>75</v>
      </c>
      <c r="S15" s="49">
        <v>50</v>
      </c>
      <c r="T15" s="49">
        <v>75</v>
      </c>
      <c r="U15" s="49">
        <v>75</v>
      </c>
      <c r="V15" s="49">
        <v>75</v>
      </c>
      <c r="W15" s="49">
        <v>100</v>
      </c>
      <c r="X15" s="49">
        <v>100</v>
      </c>
      <c r="Y15" s="49">
        <v>100</v>
      </c>
      <c r="Z15" s="49">
        <v>75</v>
      </c>
      <c r="AA15" s="49">
        <v>25</v>
      </c>
      <c r="AB15" s="49">
        <v>50</v>
      </c>
      <c r="AC15" s="49">
        <v>100</v>
      </c>
      <c r="AD15" s="49">
        <v>75</v>
      </c>
      <c r="AE15" s="49">
        <v>100</v>
      </c>
      <c r="AF15" s="49">
        <v>75</v>
      </c>
      <c r="AG15" s="49">
        <v>25</v>
      </c>
      <c r="AH15" s="49">
        <v>50</v>
      </c>
      <c r="AI15" s="49">
        <v>0</v>
      </c>
      <c r="AJ15" s="49">
        <v>75</v>
      </c>
      <c r="AK15" s="49">
        <v>100</v>
      </c>
      <c r="AL15" s="49">
        <v>100</v>
      </c>
      <c r="AM15" s="49">
        <v>50</v>
      </c>
      <c r="AN15" s="49">
        <v>50</v>
      </c>
      <c r="AO15" s="49">
        <v>100</v>
      </c>
      <c r="AP15" s="49">
        <v>75</v>
      </c>
      <c r="AQ15" s="49">
        <v>75</v>
      </c>
      <c r="AR15" s="49">
        <v>50</v>
      </c>
      <c r="AS15" s="49">
        <v>75</v>
      </c>
      <c r="AT15" s="49">
        <v>25</v>
      </c>
      <c r="AU15" s="49">
        <v>75</v>
      </c>
      <c r="AV15" s="49">
        <v>75</v>
      </c>
      <c r="AW15" s="49">
        <v>50</v>
      </c>
      <c r="AX15" s="49">
        <v>75</v>
      </c>
      <c r="AY15" s="49">
        <v>100</v>
      </c>
      <c r="AZ15" s="49">
        <v>75</v>
      </c>
      <c r="BA15" s="50">
        <v>100</v>
      </c>
      <c r="BB15" s="21"/>
      <c r="BC15" s="21"/>
      <c r="BD15" s="21"/>
      <c r="BE15" s="21"/>
      <c r="BF15" s="21"/>
      <c r="BG15" s="21"/>
      <c r="BH15" s="21"/>
      <c r="BI15" s="21"/>
      <c r="BJ15" s="21"/>
      <c r="BK15" s="21"/>
      <c r="BL15" s="21"/>
    </row>
    <row r="16" spans="1:64" ht="12">
      <c r="A16" s="47" t="s">
        <v>19438</v>
      </c>
      <c r="B16" s="55"/>
      <c r="C16" s="48" t="s">
        <v>20895</v>
      </c>
      <c r="D16" s="49" t="s">
        <v>18074</v>
      </c>
      <c r="E16" s="49" t="s">
        <v>18065</v>
      </c>
      <c r="F16" s="41" t="s">
        <v>1544</v>
      </c>
      <c r="G16" s="41" t="s">
        <v>1542</v>
      </c>
      <c r="H16" s="49" t="s">
        <v>18009</v>
      </c>
      <c r="I16" s="49" t="s">
        <v>17996</v>
      </c>
      <c r="J16" s="49" t="s">
        <v>17991</v>
      </c>
      <c r="K16" s="49" t="s">
        <v>17985</v>
      </c>
      <c r="L16" s="49" t="s">
        <v>17984</v>
      </c>
      <c r="M16" s="49" t="s">
        <v>17980</v>
      </c>
      <c r="N16" s="49" t="s">
        <v>17976</v>
      </c>
      <c r="O16" s="49" t="s">
        <v>17975</v>
      </c>
      <c r="P16" s="41" t="s">
        <v>1541</v>
      </c>
      <c r="Q16" s="41" t="s">
        <v>1540</v>
      </c>
      <c r="R16" s="41" t="s">
        <v>1539</v>
      </c>
      <c r="S16" s="41" t="s">
        <v>1538</v>
      </c>
      <c r="T16" s="49" t="s">
        <v>17897</v>
      </c>
      <c r="U16" s="49" t="s">
        <v>17893</v>
      </c>
      <c r="V16" s="41" t="s">
        <v>1536</v>
      </c>
      <c r="W16" s="49" t="s">
        <v>17798</v>
      </c>
      <c r="X16" s="49" t="s">
        <v>17793</v>
      </c>
      <c r="Y16" s="41" t="s">
        <v>1537</v>
      </c>
      <c r="Z16" s="49" t="s">
        <v>17788</v>
      </c>
      <c r="AA16" s="49" t="s">
        <v>17780</v>
      </c>
      <c r="AB16" s="49" t="s">
        <v>17630</v>
      </c>
      <c r="AC16" s="49" t="s">
        <v>17624</v>
      </c>
      <c r="AD16" s="49" t="s">
        <v>17618</v>
      </c>
      <c r="AE16" s="41" t="s">
        <v>1535</v>
      </c>
      <c r="AF16" s="41" t="s">
        <v>1534</v>
      </c>
      <c r="AG16" s="41" t="s">
        <v>1533</v>
      </c>
      <c r="AH16" s="41" t="s">
        <v>1532</v>
      </c>
      <c r="AI16" s="49" t="s">
        <v>17610</v>
      </c>
      <c r="AJ16" s="49" t="s">
        <v>17604</v>
      </c>
      <c r="AK16" s="49" t="s">
        <v>17601</v>
      </c>
      <c r="AL16" s="41" t="s">
        <v>1531</v>
      </c>
      <c r="AM16" s="49" t="s">
        <v>17595</v>
      </c>
      <c r="AN16" s="41" t="s">
        <v>1530</v>
      </c>
      <c r="AO16" s="49" t="s">
        <v>17588</v>
      </c>
      <c r="AP16" s="49" t="s">
        <v>17586</v>
      </c>
      <c r="AQ16" s="49" t="s">
        <v>17569</v>
      </c>
      <c r="AR16" s="49" t="s">
        <v>17568</v>
      </c>
      <c r="AS16" s="49" t="s">
        <v>17561</v>
      </c>
      <c r="AT16" s="49" t="s">
        <v>17555</v>
      </c>
      <c r="AU16" s="49" t="s">
        <v>17553</v>
      </c>
      <c r="AV16" s="49" t="s">
        <v>17550</v>
      </c>
      <c r="AW16" s="49" t="s">
        <v>17549</v>
      </c>
      <c r="AX16" s="49" t="s">
        <v>17545</v>
      </c>
      <c r="AY16" s="49" t="s">
        <v>17539</v>
      </c>
      <c r="AZ16" s="41" t="s">
        <v>1529</v>
      </c>
      <c r="BA16" s="42" t="s">
        <v>1527</v>
      </c>
      <c r="BB16" s="21"/>
      <c r="BC16" s="21"/>
      <c r="BD16" s="21"/>
      <c r="BE16" s="21"/>
      <c r="BF16" s="21"/>
      <c r="BG16" s="21"/>
      <c r="BH16" s="21"/>
      <c r="BI16" s="21"/>
      <c r="BJ16" s="21"/>
      <c r="BK16" s="21"/>
      <c r="BL16" s="21"/>
    </row>
    <row r="17" spans="1:64" ht="12">
      <c r="A17" s="47"/>
      <c r="B17" s="55"/>
      <c r="C17" s="48"/>
      <c r="D17" s="49" t="s">
        <v>17538</v>
      </c>
      <c r="E17" s="49" t="s">
        <v>17529</v>
      </c>
      <c r="F17" s="49" t="s">
        <v>17531</v>
      </c>
      <c r="G17" s="49" t="s">
        <v>17527</v>
      </c>
      <c r="H17" s="49" t="s">
        <v>17522</v>
      </c>
      <c r="I17" s="49" t="s">
        <v>17519</v>
      </c>
      <c r="J17" s="49" t="s">
        <v>17516</v>
      </c>
      <c r="K17" s="49" t="s">
        <v>17518</v>
      </c>
      <c r="L17" s="49" t="s">
        <v>17515</v>
      </c>
      <c r="M17" s="49" t="s">
        <v>17509</v>
      </c>
      <c r="N17" s="49" t="s">
        <v>17508</v>
      </c>
      <c r="O17" s="49" t="s">
        <v>17504</v>
      </c>
      <c r="P17" s="49" t="s">
        <v>17502</v>
      </c>
      <c r="Q17" s="49" t="s">
        <v>17499</v>
      </c>
      <c r="R17" s="49" t="s">
        <v>17497</v>
      </c>
      <c r="S17" s="49" t="s">
        <v>17495</v>
      </c>
      <c r="T17" s="49" t="s">
        <v>17493</v>
      </c>
      <c r="U17" s="49" t="s">
        <v>17489</v>
      </c>
      <c r="V17" s="49" t="s">
        <v>17491</v>
      </c>
      <c r="W17" s="49" t="s">
        <v>17485</v>
      </c>
      <c r="X17" s="49" t="s">
        <v>17483</v>
      </c>
      <c r="Y17" s="49" t="s">
        <v>17481</v>
      </c>
      <c r="Z17" s="49" t="s">
        <v>17482</v>
      </c>
      <c r="AA17" s="49" t="s">
        <v>17479</v>
      </c>
      <c r="AB17" s="49" t="s">
        <v>17475</v>
      </c>
      <c r="AC17" s="49" t="s">
        <v>17476</v>
      </c>
      <c r="AD17" s="49" t="s">
        <v>17471</v>
      </c>
      <c r="AE17" s="49" t="s">
        <v>17472</v>
      </c>
      <c r="AF17" s="49" t="s">
        <v>17468</v>
      </c>
      <c r="AG17" s="49" t="s">
        <v>17470</v>
      </c>
      <c r="AH17" s="49" t="s">
        <v>17465</v>
      </c>
      <c r="AI17" s="49" t="s">
        <v>17461</v>
      </c>
      <c r="AJ17" s="49" t="s">
        <v>17462</v>
      </c>
      <c r="AK17" s="49" t="s">
        <v>17459</v>
      </c>
      <c r="AL17" s="49" t="s">
        <v>17456</v>
      </c>
      <c r="AM17" s="49" t="s">
        <v>17457</v>
      </c>
      <c r="AN17" s="49" t="s">
        <v>17454</v>
      </c>
      <c r="AO17" s="49" t="s">
        <v>17451</v>
      </c>
      <c r="AP17" s="49" t="s">
        <v>17449</v>
      </c>
      <c r="AQ17" s="49" t="s">
        <v>17447</v>
      </c>
      <c r="AR17" s="49" t="s">
        <v>17444</v>
      </c>
      <c r="AS17" s="49" t="s">
        <v>17445</v>
      </c>
      <c r="AT17" s="49" t="s">
        <v>17441</v>
      </c>
      <c r="AU17" s="49" t="s">
        <v>17442</v>
      </c>
      <c r="AV17" s="49" t="s">
        <v>17438</v>
      </c>
      <c r="AW17" s="49" t="s">
        <v>17434</v>
      </c>
      <c r="AX17" s="49" t="s">
        <v>17436</v>
      </c>
      <c r="AY17" s="49" t="s">
        <v>17433</v>
      </c>
      <c r="AZ17" s="49" t="s">
        <v>17430</v>
      </c>
      <c r="BA17" s="50" t="s">
        <v>17426</v>
      </c>
      <c r="BB17" s="21"/>
      <c r="BC17" s="21"/>
      <c r="BD17" s="21"/>
      <c r="BE17" s="21"/>
      <c r="BF17" s="21"/>
      <c r="BG17" s="21"/>
      <c r="BH17" s="21"/>
      <c r="BI17" s="21"/>
      <c r="BJ17" s="21"/>
      <c r="BK17" s="21"/>
      <c r="BL17" s="21"/>
    </row>
    <row r="18" spans="1:64" ht="12">
      <c r="A18" s="47">
        <v>3.2</v>
      </c>
      <c r="B18" s="55">
        <v>45</v>
      </c>
      <c r="C18" s="48" t="s">
        <v>17423</v>
      </c>
      <c r="D18" s="49">
        <v>25</v>
      </c>
      <c r="E18" s="49">
        <v>25</v>
      </c>
      <c r="F18" s="49">
        <v>50</v>
      </c>
      <c r="G18" s="49">
        <v>50</v>
      </c>
      <c r="H18" s="49">
        <v>50</v>
      </c>
      <c r="I18" s="49">
        <v>50</v>
      </c>
      <c r="J18" s="49">
        <v>75</v>
      </c>
      <c r="K18" s="49">
        <v>0</v>
      </c>
      <c r="L18" s="49">
        <v>25</v>
      </c>
      <c r="M18" s="49">
        <v>50</v>
      </c>
      <c r="N18" s="49">
        <v>50</v>
      </c>
      <c r="O18" s="49">
        <v>50</v>
      </c>
      <c r="P18" s="49">
        <v>50</v>
      </c>
      <c r="Q18" s="49">
        <v>75</v>
      </c>
      <c r="R18" s="49">
        <v>100</v>
      </c>
      <c r="S18" s="49">
        <v>50</v>
      </c>
      <c r="T18" s="49">
        <v>25</v>
      </c>
      <c r="U18" s="49">
        <v>25</v>
      </c>
      <c r="V18" s="49">
        <v>0</v>
      </c>
      <c r="W18" s="49">
        <v>50</v>
      </c>
      <c r="X18" s="49">
        <v>100</v>
      </c>
      <c r="Y18" s="49">
        <v>25</v>
      </c>
      <c r="Z18" s="49">
        <v>25</v>
      </c>
      <c r="AA18" s="49">
        <v>50</v>
      </c>
      <c r="AB18" s="49">
        <v>50</v>
      </c>
      <c r="AC18" s="49">
        <v>25</v>
      </c>
      <c r="AD18" s="49">
        <v>50</v>
      </c>
      <c r="AE18" s="49">
        <v>50</v>
      </c>
      <c r="AF18" s="49">
        <v>50</v>
      </c>
      <c r="AG18" s="49">
        <v>50</v>
      </c>
      <c r="AH18" s="49">
        <v>75</v>
      </c>
      <c r="AI18" s="49">
        <v>0</v>
      </c>
      <c r="AJ18" s="49">
        <v>100</v>
      </c>
      <c r="AK18" s="49">
        <v>75</v>
      </c>
      <c r="AL18" s="49">
        <v>25</v>
      </c>
      <c r="AM18" s="49">
        <v>50</v>
      </c>
      <c r="AN18" s="49">
        <v>100</v>
      </c>
      <c r="AO18" s="49">
        <v>0</v>
      </c>
      <c r="AP18" s="49">
        <v>75</v>
      </c>
      <c r="AQ18" s="49">
        <v>50</v>
      </c>
      <c r="AR18" s="49">
        <v>25</v>
      </c>
      <c r="AS18" s="49">
        <v>75</v>
      </c>
      <c r="AT18" s="49">
        <v>50</v>
      </c>
      <c r="AU18" s="49">
        <v>50</v>
      </c>
      <c r="AV18" s="49">
        <v>0</v>
      </c>
      <c r="AW18" s="49">
        <v>25</v>
      </c>
      <c r="AX18" s="49">
        <v>0</v>
      </c>
      <c r="AY18" s="49">
        <v>0</v>
      </c>
      <c r="AZ18" s="49">
        <v>50</v>
      </c>
      <c r="BA18" s="50">
        <v>0</v>
      </c>
      <c r="BB18" s="21"/>
      <c r="BC18" s="21"/>
      <c r="BD18" s="21"/>
      <c r="BE18" s="21"/>
      <c r="BF18" s="21"/>
      <c r="BG18" s="21"/>
      <c r="BH18" s="21"/>
      <c r="BI18" s="21"/>
      <c r="BJ18" s="21"/>
      <c r="BK18" s="21"/>
      <c r="BL18" s="21"/>
    </row>
    <row r="19" spans="1:64" ht="12">
      <c r="A19" s="47" t="s">
        <v>19438</v>
      </c>
      <c r="B19" s="55"/>
      <c r="C19" s="48" t="s">
        <v>17418</v>
      </c>
      <c r="D19" s="49" t="s">
        <v>17416</v>
      </c>
      <c r="E19" s="41" t="s">
        <v>1528</v>
      </c>
      <c r="F19" s="49" t="s">
        <v>17411</v>
      </c>
      <c r="G19" s="41" t="s">
        <v>1526</v>
      </c>
      <c r="H19" s="49" t="s">
        <v>17351</v>
      </c>
      <c r="I19" s="49" t="s">
        <v>17353</v>
      </c>
      <c r="J19" s="49" t="s">
        <v>17347</v>
      </c>
      <c r="K19" s="49" t="s">
        <v>17345</v>
      </c>
      <c r="L19" s="49" t="s">
        <v>17343</v>
      </c>
      <c r="M19" s="49" t="s">
        <v>17335</v>
      </c>
      <c r="N19" s="49" t="s">
        <v>16829</v>
      </c>
      <c r="O19" s="49" t="s">
        <v>16821</v>
      </c>
      <c r="P19" s="49" t="s">
        <v>16817</v>
      </c>
      <c r="Q19" s="41" t="s">
        <v>1525</v>
      </c>
      <c r="R19" s="41" t="s">
        <v>1524</v>
      </c>
      <c r="S19" s="49" t="s">
        <v>16801</v>
      </c>
      <c r="T19" s="49" t="s">
        <v>16797</v>
      </c>
      <c r="U19" s="49" t="s">
        <v>16792</v>
      </c>
      <c r="V19" s="49" t="s">
        <v>16790</v>
      </c>
      <c r="W19" s="49" t="s">
        <v>16788</v>
      </c>
      <c r="X19" s="49" t="s">
        <v>16786</v>
      </c>
      <c r="Y19" s="41" t="s">
        <v>1523</v>
      </c>
      <c r="Z19" s="49" t="s">
        <v>16706</v>
      </c>
      <c r="AA19" s="49" t="s">
        <v>16702</v>
      </c>
      <c r="AB19" s="49" t="s">
        <v>16697</v>
      </c>
      <c r="AC19" s="41" t="s">
        <v>1521</v>
      </c>
      <c r="AD19" s="49" t="s">
        <v>16566</v>
      </c>
      <c r="AE19" s="49" t="s">
        <v>16563</v>
      </c>
      <c r="AF19" s="49" t="s">
        <v>16560</v>
      </c>
      <c r="AG19" s="41" t="s">
        <v>1522</v>
      </c>
      <c r="AH19" s="49" t="s">
        <v>16555</v>
      </c>
      <c r="AI19" s="49" t="s">
        <v>16547</v>
      </c>
      <c r="AJ19" s="49" t="s">
        <v>16541</v>
      </c>
      <c r="AK19" s="49" t="s">
        <v>16536</v>
      </c>
      <c r="AL19" s="49" t="s">
        <v>16533</v>
      </c>
      <c r="AM19" s="49" t="s">
        <v>16526</v>
      </c>
      <c r="AN19" s="41" t="s">
        <v>1520</v>
      </c>
      <c r="AO19" s="49" t="s">
        <v>16520</v>
      </c>
      <c r="AP19" s="49" t="s">
        <v>16516</v>
      </c>
      <c r="AQ19" s="49" t="s">
        <v>16459</v>
      </c>
      <c r="AR19" s="49" t="s">
        <v>16456</v>
      </c>
      <c r="AS19" s="49" t="s">
        <v>16448</v>
      </c>
      <c r="AT19" s="41" t="s">
        <v>1519</v>
      </c>
      <c r="AU19" s="49" t="s">
        <v>16436</v>
      </c>
      <c r="AV19" s="49" t="s">
        <v>16432</v>
      </c>
      <c r="AW19" s="49" t="s">
        <v>16428</v>
      </c>
      <c r="AX19" s="49" t="s">
        <v>16426</v>
      </c>
      <c r="AY19" s="49" t="s">
        <v>16417</v>
      </c>
      <c r="AZ19" s="49" t="s">
        <v>16410</v>
      </c>
      <c r="BA19" s="50" t="s">
        <v>16409</v>
      </c>
      <c r="BB19" s="21"/>
      <c r="BC19" s="21"/>
      <c r="BD19" s="21"/>
      <c r="BE19" s="21"/>
      <c r="BF19" s="21"/>
      <c r="BG19" s="21"/>
      <c r="BH19" s="21"/>
      <c r="BI19" s="21"/>
      <c r="BJ19" s="21"/>
      <c r="BK19" s="21"/>
      <c r="BL19" s="21"/>
    </row>
    <row r="20" spans="1:64" ht="12">
      <c r="A20" s="47"/>
      <c r="B20" s="55"/>
      <c r="C20" s="48"/>
      <c r="D20" s="49" t="s">
        <v>16401</v>
      </c>
      <c r="E20" s="49" t="s">
        <v>16398</v>
      </c>
      <c r="F20" s="49" t="s">
        <v>16395</v>
      </c>
      <c r="G20" s="49" t="s">
        <v>16391</v>
      </c>
      <c r="H20" s="49" t="s">
        <v>16392</v>
      </c>
      <c r="I20" s="49" t="s">
        <v>16388</v>
      </c>
      <c r="J20" s="49" t="s">
        <v>16354</v>
      </c>
      <c r="K20" s="49" t="s">
        <v>16351</v>
      </c>
      <c r="L20" s="49" t="s">
        <v>16280</v>
      </c>
      <c r="M20" s="49" t="s">
        <v>16273</v>
      </c>
      <c r="N20" s="49" t="s">
        <v>16268</v>
      </c>
      <c r="O20" s="49" t="s">
        <v>16262</v>
      </c>
      <c r="P20" s="49" t="s">
        <v>16258</v>
      </c>
      <c r="Q20" s="49" t="s">
        <v>16260</v>
      </c>
      <c r="R20" s="49" t="s">
        <v>16257</v>
      </c>
      <c r="S20" s="49" t="s">
        <v>16254</v>
      </c>
      <c r="T20" s="49" t="s">
        <v>16251</v>
      </c>
      <c r="U20" s="49" t="s">
        <v>16247</v>
      </c>
      <c r="V20" s="49" t="s">
        <v>16245</v>
      </c>
      <c r="W20" s="49" t="s">
        <v>16241</v>
      </c>
      <c r="X20" s="49" t="s">
        <v>16184</v>
      </c>
      <c r="Y20" s="49" t="s">
        <v>16182</v>
      </c>
      <c r="Z20" s="49" t="s">
        <v>16176</v>
      </c>
      <c r="AA20" s="49" t="s">
        <v>16171</v>
      </c>
      <c r="AB20" s="49" t="s">
        <v>16165</v>
      </c>
      <c r="AC20" s="49" t="s">
        <v>16167</v>
      </c>
      <c r="AD20" s="49" t="s">
        <v>16153</v>
      </c>
      <c r="AE20" s="49" t="s">
        <v>16145</v>
      </c>
      <c r="AF20" s="49" t="s">
        <v>16146</v>
      </c>
      <c r="AG20" s="49" t="s">
        <v>16143</v>
      </c>
      <c r="AH20" s="49" t="s">
        <v>16137</v>
      </c>
      <c r="AI20" s="49" t="s">
        <v>16136</v>
      </c>
      <c r="AJ20" s="49" t="s">
        <v>16133</v>
      </c>
      <c r="AK20" s="49" t="s">
        <v>16104</v>
      </c>
      <c r="AL20" s="49" t="s">
        <v>16102</v>
      </c>
      <c r="AM20" s="49" t="s">
        <v>16103</v>
      </c>
      <c r="AN20" s="49" t="s">
        <v>16097</v>
      </c>
      <c r="AO20" s="49" t="s">
        <v>16098</v>
      </c>
      <c r="AP20" s="49" t="s">
        <v>17449</v>
      </c>
      <c r="AQ20" s="49" t="s">
        <v>16094</v>
      </c>
      <c r="AR20" s="49" t="s">
        <v>16095</v>
      </c>
      <c r="AS20" s="49" t="s">
        <v>16089</v>
      </c>
      <c r="AT20" s="49" t="s">
        <v>16088</v>
      </c>
      <c r="AU20" s="49" t="s">
        <v>16084</v>
      </c>
      <c r="AV20" s="49" t="s">
        <v>16085</v>
      </c>
      <c r="AW20" s="49" t="s">
        <v>16079</v>
      </c>
      <c r="AX20" s="49" t="s">
        <v>16073</v>
      </c>
      <c r="AY20" s="49" t="s">
        <v>16077</v>
      </c>
      <c r="AZ20" s="49" t="s">
        <v>16070</v>
      </c>
      <c r="BA20" s="50" t="s">
        <v>15998</v>
      </c>
      <c r="BB20" s="21"/>
      <c r="BC20" s="21"/>
      <c r="BD20" s="21"/>
      <c r="BE20" s="21"/>
      <c r="BF20" s="21"/>
      <c r="BG20" s="21"/>
      <c r="BH20" s="21"/>
      <c r="BI20" s="21"/>
      <c r="BJ20" s="21"/>
      <c r="BK20" s="21"/>
      <c r="BL20" s="21"/>
    </row>
    <row r="21" spans="1:64" ht="12">
      <c r="A21" s="47">
        <v>3.2</v>
      </c>
      <c r="B21" s="55">
        <v>46</v>
      </c>
      <c r="C21" s="48" t="s">
        <v>15997</v>
      </c>
      <c r="D21" s="49">
        <v>100</v>
      </c>
      <c r="E21" s="49">
        <v>100</v>
      </c>
      <c r="F21" s="49">
        <v>100</v>
      </c>
      <c r="G21" s="49">
        <v>75</v>
      </c>
      <c r="H21" s="49">
        <v>100</v>
      </c>
      <c r="I21" s="49">
        <v>100</v>
      </c>
      <c r="J21" s="49">
        <v>100</v>
      </c>
      <c r="K21" s="49">
        <v>100</v>
      </c>
      <c r="L21" s="49">
        <v>75</v>
      </c>
      <c r="M21" s="49">
        <v>100</v>
      </c>
      <c r="N21" s="49">
        <v>100</v>
      </c>
      <c r="O21" s="49">
        <v>100</v>
      </c>
      <c r="P21" s="49">
        <v>100</v>
      </c>
      <c r="Q21" s="49">
        <v>75</v>
      </c>
      <c r="R21" s="49">
        <v>50</v>
      </c>
      <c r="S21" s="49">
        <v>100</v>
      </c>
      <c r="T21" s="49">
        <v>100</v>
      </c>
      <c r="U21" s="49">
        <v>100</v>
      </c>
      <c r="V21" s="49">
        <v>100</v>
      </c>
      <c r="W21" s="49">
        <v>100</v>
      </c>
      <c r="X21" s="49">
        <v>100</v>
      </c>
      <c r="Y21" s="49">
        <v>100</v>
      </c>
      <c r="Z21" s="49">
        <v>100</v>
      </c>
      <c r="AA21" s="49">
        <v>50</v>
      </c>
      <c r="AB21" s="49">
        <v>75</v>
      </c>
      <c r="AC21" s="49">
        <v>100</v>
      </c>
      <c r="AD21" s="49">
        <v>100</v>
      </c>
      <c r="AE21" s="49">
        <v>100</v>
      </c>
      <c r="AF21" s="49">
        <v>100</v>
      </c>
      <c r="AG21" s="49">
        <v>25</v>
      </c>
      <c r="AH21" s="49">
        <v>50</v>
      </c>
      <c r="AI21" s="49">
        <v>0</v>
      </c>
      <c r="AJ21" s="49">
        <v>75</v>
      </c>
      <c r="AK21" s="49">
        <v>100</v>
      </c>
      <c r="AL21" s="49">
        <v>75</v>
      </c>
      <c r="AM21" s="49">
        <v>25</v>
      </c>
      <c r="AN21" s="49">
        <v>75</v>
      </c>
      <c r="AO21" s="49">
        <v>100</v>
      </c>
      <c r="AP21" s="49">
        <v>50</v>
      </c>
      <c r="AQ21" s="49">
        <v>100</v>
      </c>
      <c r="AR21" s="49">
        <v>0</v>
      </c>
      <c r="AS21" s="49">
        <v>100</v>
      </c>
      <c r="AT21" s="49">
        <v>75</v>
      </c>
      <c r="AU21" s="49">
        <v>100</v>
      </c>
      <c r="AV21" s="49">
        <v>100</v>
      </c>
      <c r="AW21" s="49">
        <v>75</v>
      </c>
      <c r="AX21" s="49">
        <v>100</v>
      </c>
      <c r="AY21" s="49">
        <v>100</v>
      </c>
      <c r="AZ21" s="49">
        <v>100</v>
      </c>
      <c r="BA21" s="50">
        <v>100</v>
      </c>
      <c r="BB21" s="21"/>
      <c r="BC21" s="21"/>
      <c r="BD21" s="21"/>
      <c r="BE21" s="21"/>
      <c r="BF21" s="21"/>
      <c r="BG21" s="21"/>
      <c r="BH21" s="21"/>
      <c r="BI21" s="21"/>
      <c r="BJ21" s="21"/>
      <c r="BK21" s="21"/>
      <c r="BL21" s="21"/>
    </row>
    <row r="22" spans="1:64" ht="12">
      <c r="A22" s="47" t="s">
        <v>19438</v>
      </c>
      <c r="B22" s="55"/>
      <c r="C22" s="48" t="s">
        <v>15985</v>
      </c>
      <c r="D22" s="49" t="s">
        <v>15982</v>
      </c>
      <c r="E22" s="49" t="s">
        <v>15980</v>
      </c>
      <c r="F22" s="49" t="s">
        <v>15976</v>
      </c>
      <c r="G22" s="49" t="s">
        <v>15978</v>
      </c>
      <c r="H22" s="49" t="s">
        <v>15972</v>
      </c>
      <c r="I22" s="49" t="s">
        <v>15969</v>
      </c>
      <c r="J22" s="49" t="s">
        <v>15966</v>
      </c>
      <c r="K22" s="49" t="s">
        <v>15968</v>
      </c>
      <c r="L22" s="41" t="s">
        <v>1518</v>
      </c>
      <c r="M22" s="49" t="s">
        <v>15961</v>
      </c>
      <c r="N22" s="49" t="s">
        <v>15963</v>
      </c>
      <c r="O22" s="49" t="s">
        <v>15954</v>
      </c>
      <c r="P22" s="41" t="s">
        <v>1516</v>
      </c>
      <c r="Q22" s="49" t="s">
        <v>15947</v>
      </c>
      <c r="R22" s="49" t="s">
        <v>15929</v>
      </c>
      <c r="S22" s="41" t="s">
        <v>1517</v>
      </c>
      <c r="T22" s="49" t="s">
        <v>15927</v>
      </c>
      <c r="U22" s="49" t="s">
        <v>15922</v>
      </c>
      <c r="V22" s="49" t="s">
        <v>15923</v>
      </c>
      <c r="W22" s="41" t="s">
        <v>1514</v>
      </c>
      <c r="X22" s="49" t="s">
        <v>15917</v>
      </c>
      <c r="Y22" s="49" t="s">
        <v>15913</v>
      </c>
      <c r="Z22" s="49" t="s">
        <v>15870</v>
      </c>
      <c r="AA22" s="49" t="s">
        <v>15864</v>
      </c>
      <c r="AB22" s="49" t="s">
        <v>15860</v>
      </c>
      <c r="AC22" s="41" t="s">
        <v>1515</v>
      </c>
      <c r="AD22" s="49" t="s">
        <v>15798</v>
      </c>
      <c r="AE22" s="49" t="s">
        <v>15793</v>
      </c>
      <c r="AF22" s="49" t="s">
        <v>15727</v>
      </c>
      <c r="AG22" s="49" t="s">
        <v>15627</v>
      </c>
      <c r="AH22" s="49" t="s">
        <v>15563</v>
      </c>
      <c r="AI22" s="49" t="s">
        <v>15560</v>
      </c>
      <c r="AJ22" s="49" t="s">
        <v>15557</v>
      </c>
      <c r="AK22" s="49" t="s">
        <v>15554</v>
      </c>
      <c r="AL22" s="41" t="s">
        <v>1513</v>
      </c>
      <c r="AM22" s="49" t="s">
        <v>15550</v>
      </c>
      <c r="AN22" s="41" t="s">
        <v>1511</v>
      </c>
      <c r="AO22" s="49" t="s">
        <v>15542</v>
      </c>
      <c r="AP22" s="49" t="s">
        <v>15544</v>
      </c>
      <c r="AQ22" s="49" t="s">
        <v>15540</v>
      </c>
      <c r="AR22" s="41" t="s">
        <v>1512</v>
      </c>
      <c r="AS22" s="49" t="s">
        <v>15527</v>
      </c>
      <c r="AT22" s="49" t="s">
        <v>15519</v>
      </c>
      <c r="AU22" s="49" t="s">
        <v>15518</v>
      </c>
      <c r="AV22" s="49" t="s">
        <v>15449</v>
      </c>
      <c r="AW22" s="41" t="s">
        <v>1509</v>
      </c>
      <c r="AX22" s="41" t="s">
        <v>1510</v>
      </c>
      <c r="AY22" s="49" t="s">
        <v>15431</v>
      </c>
      <c r="AZ22" s="49" t="s">
        <v>15426</v>
      </c>
      <c r="BA22" s="50" t="s">
        <v>15419</v>
      </c>
      <c r="BB22" s="21"/>
      <c r="BC22" s="21"/>
      <c r="BD22" s="21"/>
      <c r="BE22" s="21"/>
      <c r="BF22" s="21"/>
      <c r="BG22" s="21"/>
      <c r="BH22" s="21"/>
      <c r="BI22" s="21"/>
      <c r="BJ22" s="21"/>
      <c r="BK22" s="21"/>
      <c r="BL22" s="21"/>
    </row>
    <row r="23" spans="1:64" ht="12">
      <c r="A23" s="47"/>
      <c r="B23" s="55"/>
      <c r="C23" s="48"/>
      <c r="D23" s="49" t="s">
        <v>15377</v>
      </c>
      <c r="E23" s="49" t="s">
        <v>15371</v>
      </c>
      <c r="F23" s="49" t="s">
        <v>15373</v>
      </c>
      <c r="G23" s="49" t="s">
        <v>15368</v>
      </c>
      <c r="H23" s="49" t="s">
        <v>15369</v>
      </c>
      <c r="I23" s="49" t="s">
        <v>15365</v>
      </c>
      <c r="J23" s="49" t="s">
        <v>15345</v>
      </c>
      <c r="K23" s="49" t="s">
        <v>15344</v>
      </c>
      <c r="L23" s="49" t="s">
        <v>15341</v>
      </c>
      <c r="M23" s="49" t="s">
        <v>15273</v>
      </c>
      <c r="N23" s="49" t="s">
        <v>15275</v>
      </c>
      <c r="O23" s="49" t="s">
        <v>15268</v>
      </c>
      <c r="P23" s="49" t="s">
        <v>15264</v>
      </c>
      <c r="Q23" s="49" t="s">
        <v>15266</v>
      </c>
      <c r="R23" s="49" t="s">
        <v>15259</v>
      </c>
      <c r="S23" s="49" t="s">
        <v>15255</v>
      </c>
      <c r="T23" s="49" t="s">
        <v>15257</v>
      </c>
      <c r="U23" s="49" t="s">
        <v>15251</v>
      </c>
      <c r="V23" s="49" t="s">
        <v>15136</v>
      </c>
      <c r="W23" s="49" t="s">
        <v>15134</v>
      </c>
      <c r="X23" s="49" t="s">
        <v>15128</v>
      </c>
      <c r="Y23" s="49" t="s">
        <v>15125</v>
      </c>
      <c r="Z23" s="49" t="s">
        <v>15123</v>
      </c>
      <c r="AA23" s="49" t="s">
        <v>15120</v>
      </c>
      <c r="AB23" s="49" t="s">
        <v>15115</v>
      </c>
      <c r="AC23" s="49" t="s">
        <v>15041</v>
      </c>
      <c r="AD23" s="49" t="s">
        <v>15036</v>
      </c>
      <c r="AE23" s="49" t="s">
        <v>15039</v>
      </c>
      <c r="AF23" s="49" t="s">
        <v>14944</v>
      </c>
      <c r="AG23" s="49" t="s">
        <v>14845</v>
      </c>
      <c r="AH23" s="49" t="s">
        <v>14847</v>
      </c>
      <c r="AI23" s="49" t="s">
        <v>17461</v>
      </c>
      <c r="AJ23" s="49" t="s">
        <v>14844</v>
      </c>
      <c r="AK23" s="49" t="s">
        <v>17459</v>
      </c>
      <c r="AL23" s="49" t="s">
        <v>14838</v>
      </c>
      <c r="AM23" s="49" t="s">
        <v>14835</v>
      </c>
      <c r="AN23" s="49" t="s">
        <v>14767</v>
      </c>
      <c r="AO23" s="49" t="s">
        <v>14770</v>
      </c>
      <c r="AP23" s="49" t="s">
        <v>14765</v>
      </c>
      <c r="AQ23" s="49" t="s">
        <v>14762</v>
      </c>
      <c r="AR23" s="49" t="s">
        <v>14744</v>
      </c>
      <c r="AS23" s="49" t="s">
        <v>14740</v>
      </c>
      <c r="AT23" s="49" t="s">
        <v>14735</v>
      </c>
      <c r="AU23" s="49" t="s">
        <v>14731</v>
      </c>
      <c r="AV23" s="49" t="s">
        <v>14726</v>
      </c>
      <c r="AW23" s="49" t="s">
        <v>14722</v>
      </c>
      <c r="AX23" s="49" t="s">
        <v>14719</v>
      </c>
      <c r="AY23" s="49" t="s">
        <v>14715</v>
      </c>
      <c r="AZ23" s="49" t="s">
        <v>14709</v>
      </c>
      <c r="BA23" s="50" t="s">
        <v>14705</v>
      </c>
      <c r="BB23" s="21"/>
      <c r="BC23" s="21"/>
      <c r="BD23" s="21"/>
      <c r="BE23" s="21"/>
      <c r="BF23" s="21"/>
      <c r="BG23" s="21"/>
      <c r="BH23" s="21"/>
      <c r="BI23" s="21"/>
      <c r="BJ23" s="21"/>
      <c r="BK23" s="21"/>
      <c r="BL23" s="21"/>
    </row>
    <row r="24" spans="1:64" ht="12">
      <c r="A24" s="47">
        <v>3.3</v>
      </c>
      <c r="B24" s="55">
        <v>47</v>
      </c>
      <c r="C24" s="48" t="s">
        <v>14701</v>
      </c>
      <c r="D24" s="49">
        <v>0</v>
      </c>
      <c r="E24" s="49">
        <v>100</v>
      </c>
      <c r="F24" s="49">
        <v>50</v>
      </c>
      <c r="G24" s="49">
        <v>50</v>
      </c>
      <c r="H24" s="49">
        <v>50</v>
      </c>
      <c r="I24" s="49">
        <v>100</v>
      </c>
      <c r="J24" s="49">
        <v>100</v>
      </c>
      <c r="K24" s="49">
        <v>50</v>
      </c>
      <c r="L24" s="49">
        <v>50</v>
      </c>
      <c r="M24" s="49">
        <v>50</v>
      </c>
      <c r="N24" s="49">
        <v>100</v>
      </c>
      <c r="O24" s="49">
        <v>50</v>
      </c>
      <c r="P24" s="49">
        <v>50</v>
      </c>
      <c r="Q24" s="49">
        <v>25</v>
      </c>
      <c r="R24" s="49">
        <v>0</v>
      </c>
      <c r="S24" s="49">
        <v>25</v>
      </c>
      <c r="T24" s="49">
        <v>50</v>
      </c>
      <c r="U24" s="49">
        <v>0</v>
      </c>
      <c r="V24" s="49">
        <v>0</v>
      </c>
      <c r="W24" s="49">
        <v>50</v>
      </c>
      <c r="X24" s="49">
        <v>100</v>
      </c>
      <c r="Y24" s="49">
        <v>100</v>
      </c>
      <c r="Z24" s="49">
        <v>100</v>
      </c>
      <c r="AA24" s="49">
        <v>25</v>
      </c>
      <c r="AB24" s="49">
        <v>100</v>
      </c>
      <c r="AC24" s="49">
        <v>50</v>
      </c>
      <c r="AD24" s="49">
        <v>100</v>
      </c>
      <c r="AE24" s="49">
        <v>25</v>
      </c>
      <c r="AF24" s="49">
        <v>50</v>
      </c>
      <c r="AG24" s="49">
        <v>0</v>
      </c>
      <c r="AH24" s="49">
        <v>0</v>
      </c>
      <c r="AI24" s="49">
        <v>0</v>
      </c>
      <c r="AJ24" s="49">
        <v>0</v>
      </c>
      <c r="AK24" s="49">
        <v>50</v>
      </c>
      <c r="AL24" s="49">
        <v>50</v>
      </c>
      <c r="AM24" s="49">
        <v>0</v>
      </c>
      <c r="AN24" s="49">
        <v>50</v>
      </c>
      <c r="AO24" s="49">
        <v>0</v>
      </c>
      <c r="AP24" s="49">
        <v>50</v>
      </c>
      <c r="AQ24" s="49">
        <v>75</v>
      </c>
      <c r="AR24" s="49">
        <v>100</v>
      </c>
      <c r="AS24" s="49">
        <v>100</v>
      </c>
      <c r="AT24" s="49">
        <v>25</v>
      </c>
      <c r="AU24" s="49">
        <v>100</v>
      </c>
      <c r="AV24" s="49">
        <v>50</v>
      </c>
      <c r="AW24" s="49">
        <v>100</v>
      </c>
      <c r="AX24" s="49">
        <v>50</v>
      </c>
      <c r="AY24" s="49">
        <v>0</v>
      </c>
      <c r="AZ24" s="49">
        <v>0</v>
      </c>
      <c r="BA24" s="50">
        <v>0</v>
      </c>
      <c r="BB24" s="21"/>
      <c r="BC24" s="21"/>
      <c r="BD24" s="21"/>
      <c r="BE24" s="21"/>
      <c r="BF24" s="21"/>
      <c r="BG24" s="21"/>
      <c r="BH24" s="21"/>
      <c r="BI24" s="21"/>
      <c r="BJ24" s="21"/>
      <c r="BK24" s="21"/>
      <c r="BL24" s="21"/>
    </row>
    <row r="25" spans="1:64" ht="12">
      <c r="A25" s="47" t="s">
        <v>14695</v>
      </c>
      <c r="B25" s="55"/>
      <c r="C25" s="48" t="s">
        <v>14693</v>
      </c>
      <c r="D25" s="49" t="s">
        <v>14688</v>
      </c>
      <c r="E25" s="49" t="s">
        <v>14678</v>
      </c>
      <c r="F25" s="49" t="s">
        <v>14680</v>
      </c>
      <c r="G25" s="49" t="s">
        <v>14633</v>
      </c>
      <c r="H25" s="41" t="s">
        <v>1507</v>
      </c>
      <c r="I25" s="49" t="s">
        <v>14630</v>
      </c>
      <c r="J25" s="49" t="s">
        <v>14627</v>
      </c>
      <c r="K25" s="41" t="s">
        <v>1508</v>
      </c>
      <c r="L25" s="49" t="s">
        <v>14622</v>
      </c>
      <c r="M25" s="49" t="s">
        <v>14625</v>
      </c>
      <c r="N25" s="49" t="s">
        <v>14618</v>
      </c>
      <c r="O25" s="49" t="s">
        <v>14614</v>
      </c>
      <c r="P25" s="49" t="s">
        <v>14617</v>
      </c>
      <c r="Q25" s="41" t="s">
        <v>1505</v>
      </c>
      <c r="R25" s="49" t="s">
        <v>14607</v>
      </c>
      <c r="S25" s="41" t="s">
        <v>1506</v>
      </c>
      <c r="T25" s="49" t="s">
        <v>14560</v>
      </c>
      <c r="U25" s="49" t="s">
        <v>14557</v>
      </c>
      <c r="V25" s="49" t="s">
        <v>14552</v>
      </c>
      <c r="W25" s="49" t="s">
        <v>14543</v>
      </c>
      <c r="X25" s="49" t="s">
        <v>14539</v>
      </c>
      <c r="Y25" s="49" t="s">
        <v>14535</v>
      </c>
      <c r="Z25" s="49" t="s">
        <v>14530</v>
      </c>
      <c r="AA25" s="49" t="s">
        <v>14527</v>
      </c>
      <c r="AB25" s="49" t="s">
        <v>14529</v>
      </c>
      <c r="AC25" s="49" t="s">
        <v>14524</v>
      </c>
      <c r="AD25" s="49" t="s">
        <v>14521</v>
      </c>
      <c r="AE25" s="49" t="s">
        <v>14519</v>
      </c>
      <c r="AF25" s="49" t="s">
        <v>14512</v>
      </c>
      <c r="AG25" s="49" t="s">
        <v>14513</v>
      </c>
      <c r="AH25" s="49" t="s">
        <v>14508</v>
      </c>
      <c r="AI25" s="49" t="s">
        <v>14470</v>
      </c>
      <c r="AJ25" s="49" t="s">
        <v>14464</v>
      </c>
      <c r="AK25" s="49" t="s">
        <v>14463</v>
      </c>
      <c r="AL25" s="49" t="s">
        <v>14421</v>
      </c>
      <c r="AM25" s="49" t="s">
        <v>14420</v>
      </c>
      <c r="AN25" s="49" t="s">
        <v>14413</v>
      </c>
      <c r="AO25" s="49" t="s">
        <v>14415</v>
      </c>
      <c r="AP25" s="49" t="s">
        <v>14411</v>
      </c>
      <c r="AQ25" s="49" t="s">
        <v>14407</v>
      </c>
      <c r="AR25" s="49" t="s">
        <v>14403</v>
      </c>
      <c r="AS25" s="49" t="s">
        <v>14400</v>
      </c>
      <c r="AT25" s="49" t="s">
        <v>14398</v>
      </c>
      <c r="AU25" s="49" t="s">
        <v>14394</v>
      </c>
      <c r="AV25" s="49" t="s">
        <v>14390</v>
      </c>
      <c r="AW25" s="49" t="s">
        <v>14392</v>
      </c>
      <c r="AX25" s="49" t="s">
        <v>14389</v>
      </c>
      <c r="AY25" s="49" t="s">
        <v>14386</v>
      </c>
      <c r="AZ25" s="41" t="s">
        <v>1502</v>
      </c>
      <c r="BA25" s="50" t="s">
        <v>14378</v>
      </c>
      <c r="BB25" s="21"/>
      <c r="BC25" s="21"/>
      <c r="BD25" s="21"/>
      <c r="BE25" s="21"/>
      <c r="BF25" s="21"/>
      <c r="BG25" s="21"/>
      <c r="BH25" s="21"/>
      <c r="BI25" s="21"/>
      <c r="BJ25" s="21"/>
      <c r="BK25" s="21"/>
      <c r="BL25" s="21"/>
    </row>
    <row r="26" spans="1:64" ht="12">
      <c r="A26" s="47"/>
      <c r="B26" s="55"/>
      <c r="C26" s="48"/>
      <c r="D26" s="49" t="s">
        <v>14379</v>
      </c>
      <c r="E26" s="49" t="s">
        <v>14380</v>
      </c>
      <c r="F26" s="49" t="s">
        <v>14322</v>
      </c>
      <c r="G26" s="49" t="s">
        <v>14318</v>
      </c>
      <c r="H26" s="49" t="s">
        <v>14314</v>
      </c>
      <c r="I26" s="49" t="s">
        <v>14308</v>
      </c>
      <c r="J26" s="49" t="s">
        <v>14307</v>
      </c>
      <c r="K26" s="49" t="s">
        <v>14303</v>
      </c>
      <c r="L26" s="49" t="s">
        <v>14294</v>
      </c>
      <c r="M26" s="49" t="s">
        <v>14296</v>
      </c>
      <c r="N26" s="49" t="s">
        <v>14285</v>
      </c>
      <c r="O26" s="49" t="s">
        <v>14279</v>
      </c>
      <c r="P26" s="49" t="s">
        <v>14276</v>
      </c>
      <c r="Q26" s="49" t="s">
        <v>14272</v>
      </c>
      <c r="R26" s="49" t="s">
        <v>14274</v>
      </c>
      <c r="S26" s="49" t="s">
        <v>14268</v>
      </c>
      <c r="T26" s="49" t="s">
        <v>14270</v>
      </c>
      <c r="U26" s="49" t="s">
        <v>14271</v>
      </c>
      <c r="V26" s="49" t="s">
        <v>14267</v>
      </c>
      <c r="W26" s="49" t="s">
        <v>14261</v>
      </c>
      <c r="X26" s="49" t="s">
        <v>14256</v>
      </c>
      <c r="Y26" s="49" t="s">
        <v>14255</v>
      </c>
      <c r="Z26" s="49" t="s">
        <v>14251</v>
      </c>
      <c r="AA26" s="49" t="s">
        <v>14247</v>
      </c>
      <c r="AB26" s="49" t="s">
        <v>14249</v>
      </c>
      <c r="AC26" s="49" t="s">
        <v>14246</v>
      </c>
      <c r="AD26" s="49" t="s">
        <v>14244</v>
      </c>
      <c r="AE26" s="49" t="s">
        <v>14241</v>
      </c>
      <c r="AF26" s="49" t="s">
        <v>14128</v>
      </c>
      <c r="AG26" s="49" t="s">
        <v>14122</v>
      </c>
      <c r="AH26" s="49" t="s">
        <v>14118</v>
      </c>
      <c r="AI26" s="49" t="s">
        <v>14113</v>
      </c>
      <c r="AJ26" s="49" t="s">
        <v>14115</v>
      </c>
      <c r="AK26" s="49" t="s">
        <v>14108</v>
      </c>
      <c r="AL26" s="49" t="s">
        <v>14111</v>
      </c>
      <c r="AM26" s="49" t="s">
        <v>14106</v>
      </c>
      <c r="AN26" s="49" t="s">
        <v>14101</v>
      </c>
      <c r="AO26" s="49" t="s">
        <v>14102</v>
      </c>
      <c r="AP26" s="49" t="s">
        <v>14104</v>
      </c>
      <c r="AQ26" s="49" t="s">
        <v>14098</v>
      </c>
      <c r="AR26" s="49" t="s">
        <v>14100</v>
      </c>
      <c r="AS26" s="49" t="s">
        <v>14097</v>
      </c>
      <c r="AT26" s="49" t="s">
        <v>14044</v>
      </c>
      <c r="AU26" s="49" t="s">
        <v>14003</v>
      </c>
      <c r="AV26" s="49" t="s">
        <v>14002</v>
      </c>
      <c r="AW26" s="49" t="s">
        <v>13996</v>
      </c>
      <c r="AX26" s="49" t="s">
        <v>13993</v>
      </c>
      <c r="AY26" s="49" t="s">
        <v>13986</v>
      </c>
      <c r="AZ26" s="49" t="s">
        <v>13980</v>
      </c>
      <c r="BA26" s="50" t="s">
        <v>13978</v>
      </c>
      <c r="BB26" s="21"/>
      <c r="BC26" s="21"/>
      <c r="BD26" s="21"/>
      <c r="BE26" s="21"/>
      <c r="BF26" s="21"/>
      <c r="BG26" s="21"/>
      <c r="BH26" s="21"/>
      <c r="BI26" s="21"/>
      <c r="BJ26" s="21"/>
      <c r="BK26" s="21"/>
      <c r="BL26" s="21"/>
    </row>
    <row r="27" spans="1:64" ht="12">
      <c r="A27" s="47">
        <v>3.3</v>
      </c>
      <c r="B27" s="55">
        <v>48</v>
      </c>
      <c r="C27" s="48" t="s">
        <v>13976</v>
      </c>
      <c r="D27" s="49">
        <v>100</v>
      </c>
      <c r="E27" s="49">
        <v>100</v>
      </c>
      <c r="F27" s="49">
        <v>100</v>
      </c>
      <c r="G27" s="49">
        <v>25</v>
      </c>
      <c r="H27" s="49">
        <v>50</v>
      </c>
      <c r="I27" s="49">
        <v>25</v>
      </c>
      <c r="J27" s="49">
        <v>25</v>
      </c>
      <c r="K27" s="49">
        <v>50</v>
      </c>
      <c r="L27" s="49">
        <v>100</v>
      </c>
      <c r="M27" s="49">
        <v>100</v>
      </c>
      <c r="N27" s="49">
        <v>50</v>
      </c>
      <c r="O27" s="49">
        <v>100</v>
      </c>
      <c r="P27" s="49">
        <v>100</v>
      </c>
      <c r="Q27" s="49">
        <v>25</v>
      </c>
      <c r="R27" s="49">
        <v>50</v>
      </c>
      <c r="S27" s="49">
        <v>25</v>
      </c>
      <c r="T27" s="49">
        <v>25</v>
      </c>
      <c r="U27" s="49">
        <v>100</v>
      </c>
      <c r="V27" s="49">
        <v>100</v>
      </c>
      <c r="W27" s="49">
        <v>100</v>
      </c>
      <c r="X27" s="49">
        <v>25</v>
      </c>
      <c r="Y27" s="49">
        <v>25</v>
      </c>
      <c r="Z27" s="49">
        <v>100</v>
      </c>
      <c r="AA27" s="49">
        <v>25</v>
      </c>
      <c r="AB27" s="49">
        <v>25</v>
      </c>
      <c r="AC27" s="49">
        <v>50</v>
      </c>
      <c r="AD27" s="49">
        <v>25</v>
      </c>
      <c r="AE27" s="49">
        <v>25</v>
      </c>
      <c r="AF27" s="49">
        <v>25</v>
      </c>
      <c r="AG27" s="49">
        <v>25</v>
      </c>
      <c r="AH27" s="49">
        <v>100</v>
      </c>
      <c r="AI27" s="49">
        <v>25</v>
      </c>
      <c r="AJ27" s="49">
        <v>100</v>
      </c>
      <c r="AK27" s="49">
        <v>100</v>
      </c>
      <c r="AL27" s="49">
        <v>100</v>
      </c>
      <c r="AM27" s="49">
        <v>100</v>
      </c>
      <c r="AN27" s="49">
        <v>25</v>
      </c>
      <c r="AO27" s="49">
        <v>25</v>
      </c>
      <c r="AP27" s="49">
        <v>100</v>
      </c>
      <c r="AQ27" s="49">
        <v>100</v>
      </c>
      <c r="AR27" s="49">
        <v>25</v>
      </c>
      <c r="AS27" s="49">
        <v>100</v>
      </c>
      <c r="AT27" s="49">
        <v>25</v>
      </c>
      <c r="AU27" s="49">
        <v>100</v>
      </c>
      <c r="AV27" s="49">
        <v>100</v>
      </c>
      <c r="AW27" s="49">
        <v>100</v>
      </c>
      <c r="AX27" s="49">
        <v>100</v>
      </c>
      <c r="AY27" s="49">
        <v>50</v>
      </c>
      <c r="AZ27" s="49">
        <v>100</v>
      </c>
      <c r="BA27" s="50">
        <v>25</v>
      </c>
      <c r="BB27" s="21"/>
      <c r="BC27" s="21"/>
      <c r="BD27" s="21"/>
      <c r="BE27" s="21"/>
      <c r="BF27" s="21"/>
      <c r="BG27" s="21"/>
      <c r="BH27" s="21"/>
      <c r="BI27" s="21"/>
      <c r="BJ27" s="21"/>
      <c r="BK27" s="21"/>
      <c r="BL27" s="21"/>
    </row>
    <row r="28" spans="1:64" ht="12">
      <c r="A28" s="47" t="s">
        <v>14695</v>
      </c>
      <c r="B28" s="55" t="s">
        <v>16870</v>
      </c>
      <c r="C28" s="48" t="s">
        <v>13963</v>
      </c>
      <c r="D28" s="49" t="s">
        <v>13959</v>
      </c>
      <c r="E28" s="49" t="s">
        <v>13952</v>
      </c>
      <c r="F28" s="49" t="s">
        <v>13950</v>
      </c>
      <c r="G28" s="49" t="s">
        <v>13947</v>
      </c>
      <c r="H28" s="49" t="s">
        <v>13948</v>
      </c>
      <c r="I28" s="41" t="s">
        <v>1503</v>
      </c>
      <c r="J28" s="49" t="s">
        <v>13942</v>
      </c>
      <c r="K28" s="41" t="s">
        <v>1504</v>
      </c>
      <c r="L28" s="49" t="s">
        <v>13932</v>
      </c>
      <c r="M28" s="49" t="s">
        <v>13933</v>
      </c>
      <c r="N28" s="49" t="s">
        <v>13935</v>
      </c>
      <c r="O28" s="49" t="s">
        <v>13931</v>
      </c>
      <c r="P28" s="49" t="s">
        <v>13925</v>
      </c>
      <c r="Q28" s="49" t="s">
        <v>13918</v>
      </c>
      <c r="R28" s="49" t="s">
        <v>13917</v>
      </c>
      <c r="S28" s="41" t="s">
        <v>1499</v>
      </c>
      <c r="T28" s="49" t="s">
        <v>13911</v>
      </c>
      <c r="U28" s="49" t="s">
        <v>13904</v>
      </c>
      <c r="V28" s="49" t="s">
        <v>13901</v>
      </c>
      <c r="W28" s="41" t="s">
        <v>1500</v>
      </c>
      <c r="X28" s="49" t="s">
        <v>13887</v>
      </c>
      <c r="Y28" s="49" t="s">
        <v>13885</v>
      </c>
      <c r="Z28" s="49" t="s">
        <v>13878</v>
      </c>
      <c r="AA28" s="49" t="s">
        <v>13874</v>
      </c>
      <c r="AB28" s="49" t="s">
        <v>13870</v>
      </c>
      <c r="AC28" s="49" t="s">
        <v>13869</v>
      </c>
      <c r="AD28" s="49" t="s">
        <v>13862</v>
      </c>
      <c r="AE28" s="49" t="s">
        <v>13864</v>
      </c>
      <c r="AF28" s="49" t="s">
        <v>13866</v>
      </c>
      <c r="AG28" s="41" t="s">
        <v>1501</v>
      </c>
      <c r="AH28" s="49" t="s">
        <v>13856</v>
      </c>
      <c r="AI28" s="49" t="s">
        <v>13858</v>
      </c>
      <c r="AJ28" s="49" t="s">
        <v>13860</v>
      </c>
      <c r="AK28" s="41" t="s">
        <v>1496</v>
      </c>
      <c r="AL28" s="49" t="s">
        <v>13851</v>
      </c>
      <c r="AM28" s="49" t="s">
        <v>13853</v>
      </c>
      <c r="AN28" s="49" t="s">
        <v>13854</v>
      </c>
      <c r="AO28" s="49" t="s">
        <v>13848</v>
      </c>
      <c r="AP28" s="41" t="s">
        <v>1497</v>
      </c>
      <c r="AQ28" s="49" t="s">
        <v>13845</v>
      </c>
      <c r="AR28" s="49" t="s">
        <v>13846</v>
      </c>
      <c r="AS28" s="49" t="s">
        <v>13841</v>
      </c>
      <c r="AT28" s="41" t="s">
        <v>1498</v>
      </c>
      <c r="AU28" s="49" t="s">
        <v>13838</v>
      </c>
      <c r="AV28" s="49" t="s">
        <v>13839</v>
      </c>
      <c r="AW28" s="49" t="s">
        <v>13833</v>
      </c>
      <c r="AX28" s="49" t="s">
        <v>13835</v>
      </c>
      <c r="AY28" s="49" t="s">
        <v>13830</v>
      </c>
      <c r="AZ28" s="41" t="s">
        <v>1495</v>
      </c>
      <c r="BA28" s="50" t="s">
        <v>13827</v>
      </c>
      <c r="BB28" s="21"/>
      <c r="BC28" s="21"/>
      <c r="BD28" s="21"/>
      <c r="BE28" s="21"/>
      <c r="BF28" s="21"/>
      <c r="BG28" s="21"/>
      <c r="BH28" s="21"/>
      <c r="BI28" s="21"/>
      <c r="BJ28" s="21"/>
      <c r="BK28" s="21"/>
      <c r="BL28" s="21"/>
    </row>
    <row r="29" spans="1:64" ht="12">
      <c r="A29" s="47"/>
      <c r="B29" s="55"/>
      <c r="C29" s="48"/>
      <c r="D29" s="49" t="s">
        <v>13824</v>
      </c>
      <c r="E29" s="49" t="s">
        <v>13820</v>
      </c>
      <c r="F29" s="49" t="s">
        <v>13815</v>
      </c>
      <c r="G29" s="49" t="s">
        <v>13817</v>
      </c>
      <c r="H29" s="49" t="s">
        <v>13811</v>
      </c>
      <c r="I29" s="49" t="s">
        <v>13813</v>
      </c>
      <c r="J29" s="49" t="s">
        <v>13806</v>
      </c>
      <c r="K29" s="49" t="s">
        <v>13808</v>
      </c>
      <c r="L29" s="49" t="s">
        <v>13809</v>
      </c>
      <c r="M29" s="49" t="s">
        <v>13803</v>
      </c>
      <c r="N29" s="49" t="s">
        <v>13797</v>
      </c>
      <c r="O29" s="49" t="s">
        <v>13801</v>
      </c>
      <c r="P29" s="49" t="s">
        <v>13793</v>
      </c>
      <c r="Q29" s="49" t="s">
        <v>13795</v>
      </c>
      <c r="R29" s="49" t="s">
        <v>13789</v>
      </c>
      <c r="S29" s="49" t="s">
        <v>13790</v>
      </c>
      <c r="T29" s="49" t="s">
        <v>13787</v>
      </c>
      <c r="U29" s="49" t="s">
        <v>13783</v>
      </c>
      <c r="V29" s="49" t="s">
        <v>13785</v>
      </c>
      <c r="W29" s="49" t="s">
        <v>13781</v>
      </c>
      <c r="X29" s="49" t="s">
        <v>13707</v>
      </c>
      <c r="Y29" s="49" t="s">
        <v>13708</v>
      </c>
      <c r="Z29" s="49" t="s">
        <v>13706</v>
      </c>
      <c r="AA29" s="49" t="s">
        <v>13703</v>
      </c>
      <c r="AB29" s="49" t="s">
        <v>13704</v>
      </c>
      <c r="AC29" s="49" t="s">
        <v>13698</v>
      </c>
      <c r="AD29" s="49" t="s">
        <v>13699</v>
      </c>
      <c r="AE29" s="49" t="s">
        <v>13700</v>
      </c>
      <c r="AF29" s="49" t="s">
        <v>13701</v>
      </c>
      <c r="AG29" s="49" t="s">
        <v>13695</v>
      </c>
      <c r="AH29" s="49" t="s">
        <v>13697</v>
      </c>
      <c r="AI29" s="49" t="s">
        <v>13691</v>
      </c>
      <c r="AJ29" s="49" t="s">
        <v>13692</v>
      </c>
      <c r="AK29" s="49" t="s">
        <v>13690</v>
      </c>
      <c r="AL29" s="49" t="s">
        <v>13684</v>
      </c>
      <c r="AM29" s="49" t="s">
        <v>13685</v>
      </c>
      <c r="AN29" s="49" t="s">
        <v>13687</v>
      </c>
      <c r="AO29" s="49" t="s">
        <v>13681</v>
      </c>
      <c r="AP29" s="49" t="s">
        <v>13683</v>
      </c>
      <c r="AQ29" s="49" t="s">
        <v>13677</v>
      </c>
      <c r="AR29" s="49" t="s">
        <v>13678</v>
      </c>
      <c r="AS29" s="49" t="s">
        <v>13675</v>
      </c>
      <c r="AT29" s="49" t="s">
        <v>13676</v>
      </c>
      <c r="AU29" s="49" t="s">
        <v>13672</v>
      </c>
      <c r="AV29" s="49" t="s">
        <v>13674</v>
      </c>
      <c r="AW29" s="49" t="s">
        <v>13667</v>
      </c>
      <c r="AX29" s="49" t="s">
        <v>13669</v>
      </c>
      <c r="AY29" s="49" t="s">
        <v>13659</v>
      </c>
      <c r="AZ29" s="49" t="s">
        <v>13658</v>
      </c>
      <c r="BA29" s="50" t="s">
        <v>13656</v>
      </c>
      <c r="BB29" s="21"/>
      <c r="BC29" s="21"/>
      <c r="BD29" s="21"/>
      <c r="BE29" s="21"/>
      <c r="BF29" s="21"/>
      <c r="BG29" s="21"/>
      <c r="BH29" s="21"/>
      <c r="BI29" s="21"/>
      <c r="BJ29" s="21"/>
      <c r="BK29" s="21"/>
      <c r="BL29" s="21"/>
    </row>
    <row r="30" spans="1:64" ht="12">
      <c r="A30" s="47">
        <v>3.3</v>
      </c>
      <c r="B30" s="55">
        <v>49</v>
      </c>
      <c r="C30" s="48" t="s">
        <v>13642</v>
      </c>
      <c r="D30" s="49">
        <v>50</v>
      </c>
      <c r="E30" s="49">
        <v>100</v>
      </c>
      <c r="F30" s="49">
        <v>100</v>
      </c>
      <c r="G30" s="49">
        <v>100</v>
      </c>
      <c r="H30" s="49">
        <v>100</v>
      </c>
      <c r="I30" s="49">
        <v>100</v>
      </c>
      <c r="J30" s="49">
        <v>50</v>
      </c>
      <c r="K30" s="49">
        <v>100</v>
      </c>
      <c r="L30" s="49">
        <v>100</v>
      </c>
      <c r="M30" s="49">
        <v>100</v>
      </c>
      <c r="N30" s="49">
        <v>0</v>
      </c>
      <c r="O30" s="49">
        <v>100</v>
      </c>
      <c r="P30" s="49">
        <v>75</v>
      </c>
      <c r="Q30" s="49">
        <v>100</v>
      </c>
      <c r="R30" s="49">
        <v>75</v>
      </c>
      <c r="S30" s="49">
        <v>100</v>
      </c>
      <c r="T30" s="49">
        <v>100</v>
      </c>
      <c r="U30" s="49">
        <v>100</v>
      </c>
      <c r="V30" s="49">
        <v>100</v>
      </c>
      <c r="W30" s="49">
        <v>100</v>
      </c>
      <c r="X30" s="49">
        <v>100</v>
      </c>
      <c r="Y30" s="49">
        <v>100</v>
      </c>
      <c r="Z30" s="49">
        <v>100</v>
      </c>
      <c r="AA30" s="49">
        <v>75</v>
      </c>
      <c r="AB30" s="49">
        <v>100</v>
      </c>
      <c r="AC30" s="49">
        <v>100</v>
      </c>
      <c r="AD30" s="49">
        <v>100</v>
      </c>
      <c r="AE30" s="49">
        <v>50</v>
      </c>
      <c r="AF30" s="49">
        <v>75</v>
      </c>
      <c r="AG30" s="49">
        <v>25</v>
      </c>
      <c r="AH30" s="49">
        <v>75</v>
      </c>
      <c r="AI30" s="49">
        <v>75</v>
      </c>
      <c r="AJ30" s="49">
        <v>100</v>
      </c>
      <c r="AK30" s="49">
        <v>100</v>
      </c>
      <c r="AL30" s="49">
        <v>100</v>
      </c>
      <c r="AM30" s="49">
        <v>100</v>
      </c>
      <c r="AN30" s="49">
        <v>100</v>
      </c>
      <c r="AO30" s="49">
        <v>75</v>
      </c>
      <c r="AP30" s="49">
        <v>100</v>
      </c>
      <c r="AQ30" s="49">
        <v>75</v>
      </c>
      <c r="AR30" s="49">
        <v>100</v>
      </c>
      <c r="AS30" s="49">
        <v>100</v>
      </c>
      <c r="AT30" s="49">
        <v>100</v>
      </c>
      <c r="AU30" s="49">
        <v>100</v>
      </c>
      <c r="AV30" s="49">
        <v>50</v>
      </c>
      <c r="AW30" s="49">
        <v>100</v>
      </c>
      <c r="AX30" s="49">
        <v>100</v>
      </c>
      <c r="AY30" s="49">
        <v>75</v>
      </c>
      <c r="AZ30" s="49">
        <v>100</v>
      </c>
      <c r="BA30" s="50">
        <v>100</v>
      </c>
      <c r="BB30" s="21"/>
      <c r="BC30" s="21"/>
      <c r="BD30" s="21"/>
      <c r="BE30" s="21"/>
      <c r="BF30" s="21"/>
      <c r="BG30" s="21"/>
      <c r="BH30" s="21"/>
      <c r="BI30" s="21"/>
      <c r="BJ30" s="21"/>
      <c r="BK30" s="21"/>
      <c r="BL30" s="21"/>
    </row>
    <row r="31" spans="1:64" ht="12">
      <c r="A31" s="47" t="s">
        <v>14695</v>
      </c>
      <c r="B31" s="55"/>
      <c r="C31" s="48" t="s">
        <v>13632</v>
      </c>
      <c r="D31" s="49" t="s">
        <v>13628</v>
      </c>
      <c r="E31" s="49" t="s">
        <v>13563</v>
      </c>
      <c r="F31" s="49" t="s">
        <v>13559</v>
      </c>
      <c r="G31" s="49" t="s">
        <v>13555</v>
      </c>
      <c r="H31" s="49" t="s">
        <v>13551</v>
      </c>
      <c r="I31" s="41" t="s">
        <v>1493</v>
      </c>
      <c r="J31" s="49" t="s">
        <v>13547</v>
      </c>
      <c r="K31" s="49" t="s">
        <v>13545</v>
      </c>
      <c r="L31" s="49" t="s">
        <v>13540</v>
      </c>
      <c r="M31" s="49" t="s">
        <v>13491</v>
      </c>
      <c r="N31" s="49" t="s">
        <v>13484</v>
      </c>
      <c r="O31" s="49" t="s">
        <v>13472</v>
      </c>
      <c r="P31" s="49" t="s">
        <v>13474</v>
      </c>
      <c r="Q31" s="49" t="s">
        <v>13468</v>
      </c>
      <c r="R31" s="49" t="s">
        <v>13466</v>
      </c>
      <c r="S31" s="49" t="s">
        <v>13461</v>
      </c>
      <c r="T31" s="41" t="s">
        <v>1494</v>
      </c>
      <c r="U31" s="49" t="s">
        <v>13350</v>
      </c>
      <c r="V31" s="49" t="s">
        <v>13353</v>
      </c>
      <c r="W31" s="49" t="s">
        <v>13343</v>
      </c>
      <c r="X31" s="49" t="s">
        <v>13342</v>
      </c>
      <c r="Y31" s="49" t="s">
        <v>13337</v>
      </c>
      <c r="Z31" s="49" t="s">
        <v>13332</v>
      </c>
      <c r="AA31" s="49" t="s">
        <v>13329</v>
      </c>
      <c r="AB31" s="49" t="s">
        <v>13261</v>
      </c>
      <c r="AC31" s="49" t="s">
        <v>13253</v>
      </c>
      <c r="AD31" s="49" t="s">
        <v>13255</v>
      </c>
      <c r="AE31" s="49" t="s">
        <v>13252</v>
      </c>
      <c r="AF31" s="49" t="s">
        <v>13174</v>
      </c>
      <c r="AG31" s="41" t="s">
        <v>1492</v>
      </c>
      <c r="AH31" s="49" t="s">
        <v>13055</v>
      </c>
      <c r="AI31" s="49" t="s">
        <v>13056</v>
      </c>
      <c r="AJ31" s="49" t="s">
        <v>13050</v>
      </c>
      <c r="AK31" s="41" t="s">
        <v>1491</v>
      </c>
      <c r="AL31" s="49" t="s">
        <v>13045</v>
      </c>
      <c r="AM31" s="49" t="s">
        <v>13048</v>
      </c>
      <c r="AN31" s="49" t="s">
        <v>13043</v>
      </c>
      <c r="AO31" s="49" t="s">
        <v>12939</v>
      </c>
      <c r="AP31" s="49" t="s">
        <v>12931</v>
      </c>
      <c r="AQ31" s="49" t="s">
        <v>12933</v>
      </c>
      <c r="AR31" s="49" t="s">
        <v>12935</v>
      </c>
      <c r="AS31" s="49" t="s">
        <v>12832</v>
      </c>
      <c r="AT31" s="49" t="s">
        <v>12830</v>
      </c>
      <c r="AU31" s="41" t="s">
        <v>1488</v>
      </c>
      <c r="AV31" s="41" t="s">
        <v>1489</v>
      </c>
      <c r="AW31" s="49" t="s">
        <v>12819</v>
      </c>
      <c r="AX31" s="49" t="s">
        <v>12817</v>
      </c>
      <c r="AY31" s="49" t="s">
        <v>12813</v>
      </c>
      <c r="AZ31" s="41" t="s">
        <v>1490</v>
      </c>
      <c r="BA31" s="42" t="s">
        <v>1485</v>
      </c>
      <c r="BB31" s="21"/>
      <c r="BC31" s="21"/>
      <c r="BD31" s="21"/>
      <c r="BE31" s="21"/>
      <c r="BF31" s="21"/>
      <c r="BG31" s="21"/>
      <c r="BH31" s="21"/>
      <c r="BI31" s="21"/>
      <c r="BJ31" s="21"/>
      <c r="BK31" s="21"/>
      <c r="BL31" s="21"/>
    </row>
    <row r="32" spans="1:64" ht="12">
      <c r="A32" s="47"/>
      <c r="B32" s="55"/>
      <c r="C32" s="48"/>
      <c r="D32" s="49" t="s">
        <v>12770</v>
      </c>
      <c r="E32" s="49" t="s">
        <v>12767</v>
      </c>
      <c r="F32" s="49" t="s">
        <v>12764</v>
      </c>
      <c r="G32" s="49" t="s">
        <v>12760</v>
      </c>
      <c r="H32" s="49" t="s">
        <v>12761</v>
      </c>
      <c r="I32" s="49" t="s">
        <v>12762</v>
      </c>
      <c r="J32" s="49" t="s">
        <v>12757</v>
      </c>
      <c r="K32" s="49" t="s">
        <v>12755</v>
      </c>
      <c r="L32" s="49" t="s">
        <v>12752</v>
      </c>
      <c r="M32" s="49" t="s">
        <v>12753</v>
      </c>
      <c r="N32" s="49" t="s">
        <v>12734</v>
      </c>
      <c r="O32" s="49" t="s">
        <v>12730</v>
      </c>
      <c r="P32" s="49" t="s">
        <v>12727</v>
      </c>
      <c r="Q32" s="49" t="s">
        <v>12725</v>
      </c>
      <c r="R32" s="49" t="s">
        <v>12718</v>
      </c>
      <c r="S32" s="49" t="s">
        <v>12720</v>
      </c>
      <c r="T32" s="49" t="s">
        <v>12661</v>
      </c>
      <c r="U32" s="49" t="s">
        <v>12626</v>
      </c>
      <c r="V32" s="49" t="s">
        <v>12614</v>
      </c>
      <c r="W32" s="49" t="s">
        <v>12618</v>
      </c>
      <c r="X32" s="49" t="s">
        <v>12611</v>
      </c>
      <c r="Y32" s="49" t="s">
        <v>12609</v>
      </c>
      <c r="Z32" s="49" t="s">
        <v>12495</v>
      </c>
      <c r="AA32" s="49" t="s">
        <v>12491</v>
      </c>
      <c r="AB32" s="49" t="s">
        <v>12440</v>
      </c>
      <c r="AC32" s="49" t="s">
        <v>12433</v>
      </c>
      <c r="AD32" s="49" t="s">
        <v>12426</v>
      </c>
      <c r="AE32" s="49" t="s">
        <v>12338</v>
      </c>
      <c r="AF32" s="49" t="s">
        <v>12333</v>
      </c>
      <c r="AG32" s="49" t="s">
        <v>12334</v>
      </c>
      <c r="AH32" s="49" t="s">
        <v>12330</v>
      </c>
      <c r="AI32" s="49" t="s">
        <v>12326</v>
      </c>
      <c r="AJ32" s="49" t="s">
        <v>12322</v>
      </c>
      <c r="AK32" s="49" t="s">
        <v>12324</v>
      </c>
      <c r="AL32" s="49" t="s">
        <v>12316</v>
      </c>
      <c r="AM32" s="49" t="s">
        <v>12319</v>
      </c>
      <c r="AN32" s="49" t="s">
        <v>12308</v>
      </c>
      <c r="AO32" s="49" t="s">
        <v>12312</v>
      </c>
      <c r="AP32" s="49" t="s">
        <v>12307</v>
      </c>
      <c r="AQ32" s="49" t="s">
        <v>12301</v>
      </c>
      <c r="AR32" s="49" t="s">
        <v>12294</v>
      </c>
      <c r="AS32" s="49" t="s">
        <v>12289</v>
      </c>
      <c r="AT32" s="49" t="s">
        <v>12291</v>
      </c>
      <c r="AU32" s="49" t="s">
        <v>12285</v>
      </c>
      <c r="AV32" s="49" t="s">
        <v>12287</v>
      </c>
      <c r="AW32" s="49" t="s">
        <v>12280</v>
      </c>
      <c r="AX32" s="49" t="s">
        <v>12282</v>
      </c>
      <c r="AY32" s="49" t="s">
        <v>12277</v>
      </c>
      <c r="AZ32" s="49" t="s">
        <v>12273</v>
      </c>
      <c r="BA32" s="50" t="s">
        <v>12274</v>
      </c>
      <c r="BB32" s="21"/>
      <c r="BC32" s="21"/>
      <c r="BD32" s="21"/>
      <c r="BE32" s="21"/>
      <c r="BF32" s="21"/>
      <c r="BG32" s="21"/>
      <c r="BH32" s="21"/>
      <c r="BI32" s="21"/>
      <c r="BJ32" s="21"/>
      <c r="BK32" s="21"/>
      <c r="BL32" s="21"/>
    </row>
    <row r="33" spans="1:64" ht="12" hidden="1">
      <c r="A33" s="47"/>
      <c r="B33" s="55"/>
      <c r="C33" s="48"/>
      <c r="D33" s="49"/>
      <c r="E33" s="49"/>
      <c r="F33" s="49"/>
      <c r="G33" s="49"/>
      <c r="H33" s="49"/>
      <c r="I33" s="49"/>
      <c r="J33" s="49"/>
      <c r="K33" s="49"/>
      <c r="L33" s="49"/>
      <c r="M33" s="49"/>
      <c r="N33" s="49"/>
      <c r="O33" s="49"/>
      <c r="P33" s="49"/>
      <c r="Q33" s="49"/>
      <c r="R33" s="49"/>
      <c r="S33" s="49"/>
      <c r="T33" s="49"/>
      <c r="U33" s="49"/>
      <c r="V33" s="49"/>
      <c r="W33" s="49"/>
      <c r="X33" s="49"/>
      <c r="Y33" s="49"/>
      <c r="Z33" s="49"/>
      <c r="AA33" s="49"/>
      <c r="AB33" s="49" t="s">
        <v>12261</v>
      </c>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50"/>
      <c r="BB33" s="21"/>
      <c r="BC33" s="21"/>
      <c r="BD33" s="21"/>
      <c r="BE33" s="21"/>
      <c r="BF33" s="21"/>
      <c r="BG33" s="21"/>
      <c r="BH33" s="21"/>
      <c r="BI33" s="21"/>
      <c r="BJ33" s="21"/>
      <c r="BK33" s="21"/>
      <c r="BL33" s="21"/>
    </row>
    <row r="34" spans="1:64" ht="12" hidden="1">
      <c r="A34" s="47"/>
      <c r="B34" s="55"/>
      <c r="C34" s="48"/>
      <c r="D34" s="49"/>
      <c r="E34" s="49"/>
      <c r="F34" s="49"/>
      <c r="G34" s="49"/>
      <c r="H34" s="49"/>
      <c r="I34" s="49"/>
      <c r="J34" s="49"/>
      <c r="K34" s="49"/>
      <c r="L34" s="49"/>
      <c r="M34" s="49"/>
      <c r="N34" s="49"/>
      <c r="O34" s="49"/>
      <c r="P34" s="49"/>
      <c r="Q34" s="49"/>
      <c r="R34" s="49"/>
      <c r="S34" s="49"/>
      <c r="T34" s="49"/>
      <c r="U34" s="49"/>
      <c r="V34" s="49"/>
      <c r="W34" s="49"/>
      <c r="X34" s="49"/>
      <c r="Y34" s="49"/>
      <c r="Z34" s="49"/>
      <c r="AA34" s="49"/>
      <c r="AB34" s="49" t="s">
        <v>12254</v>
      </c>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50"/>
      <c r="BB34" s="21"/>
      <c r="BC34" s="21"/>
      <c r="BD34" s="21"/>
      <c r="BE34" s="21"/>
      <c r="BF34" s="21"/>
      <c r="BG34" s="21"/>
      <c r="BH34" s="21"/>
      <c r="BI34" s="21"/>
      <c r="BJ34" s="21"/>
      <c r="BK34" s="21"/>
      <c r="BL34" s="21"/>
    </row>
    <row r="35" spans="1:64" ht="12" hidden="1">
      <c r="A35" s="47"/>
      <c r="B35" s="55"/>
      <c r="C35" s="48"/>
      <c r="D35" s="49"/>
      <c r="E35" s="49"/>
      <c r="F35" s="49"/>
      <c r="G35" s="49"/>
      <c r="H35" s="49"/>
      <c r="I35" s="49"/>
      <c r="J35" s="49"/>
      <c r="K35" s="49"/>
      <c r="L35" s="49"/>
      <c r="M35" s="49"/>
      <c r="N35" s="49"/>
      <c r="O35" s="49"/>
      <c r="P35" s="49"/>
      <c r="Q35" s="49"/>
      <c r="R35" s="49"/>
      <c r="S35" s="49"/>
      <c r="T35" s="49"/>
      <c r="U35" s="49"/>
      <c r="V35" s="49"/>
      <c r="W35" s="49"/>
      <c r="X35" s="49"/>
      <c r="Y35" s="49"/>
      <c r="Z35" s="49"/>
      <c r="AA35" s="49"/>
      <c r="AB35" s="49" t="s">
        <v>24157</v>
      </c>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50"/>
      <c r="BB35" s="21"/>
      <c r="BC35" s="21"/>
      <c r="BD35" s="21"/>
      <c r="BE35" s="21"/>
      <c r="BF35" s="21"/>
      <c r="BG35" s="21"/>
      <c r="BH35" s="21"/>
      <c r="BI35" s="21"/>
      <c r="BJ35" s="21"/>
      <c r="BK35" s="21"/>
      <c r="BL35" s="21"/>
    </row>
    <row r="36" spans="1:64" ht="12" hidden="1">
      <c r="A36" s="47"/>
      <c r="B36" s="55"/>
      <c r="C36" s="48"/>
      <c r="D36" s="49"/>
      <c r="E36" s="49"/>
      <c r="F36" s="49"/>
      <c r="G36" s="49"/>
      <c r="H36" s="49"/>
      <c r="I36" s="49"/>
      <c r="J36" s="49"/>
      <c r="K36" s="49"/>
      <c r="L36" s="49"/>
      <c r="M36" s="49"/>
      <c r="N36" s="49"/>
      <c r="O36" s="49"/>
      <c r="P36" s="49"/>
      <c r="Q36" s="49"/>
      <c r="R36" s="49"/>
      <c r="S36" s="49"/>
      <c r="T36" s="49"/>
      <c r="U36" s="49"/>
      <c r="V36" s="49"/>
      <c r="W36" s="49"/>
      <c r="X36" s="49"/>
      <c r="Y36" s="49"/>
      <c r="Z36" s="49"/>
      <c r="AA36" s="49"/>
      <c r="AB36" s="49" t="s">
        <v>12242</v>
      </c>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50"/>
      <c r="BB36" s="21"/>
      <c r="BC36" s="21"/>
      <c r="BD36" s="21"/>
      <c r="BE36" s="21"/>
      <c r="BF36" s="21"/>
      <c r="BG36" s="21"/>
      <c r="BH36" s="21"/>
      <c r="BI36" s="21"/>
      <c r="BJ36" s="21"/>
      <c r="BK36" s="21"/>
      <c r="BL36" s="21"/>
    </row>
    <row r="37" spans="1:64" ht="12" hidden="1">
      <c r="A37" s="47"/>
      <c r="B37" s="55"/>
      <c r="C37" s="48"/>
      <c r="D37" s="49"/>
      <c r="E37" s="49"/>
      <c r="F37" s="49"/>
      <c r="G37" s="49"/>
      <c r="H37" s="49"/>
      <c r="I37" s="49"/>
      <c r="J37" s="49"/>
      <c r="K37" s="49"/>
      <c r="L37" s="49"/>
      <c r="M37" s="49"/>
      <c r="N37" s="49"/>
      <c r="O37" s="49"/>
      <c r="P37" s="49"/>
      <c r="Q37" s="49"/>
      <c r="R37" s="49"/>
      <c r="S37" s="49"/>
      <c r="T37" s="49"/>
      <c r="U37" s="49"/>
      <c r="V37" s="49"/>
      <c r="W37" s="49"/>
      <c r="X37" s="49"/>
      <c r="Y37" s="49"/>
      <c r="Z37" s="49"/>
      <c r="AA37" s="49"/>
      <c r="AB37" s="49" t="s">
        <v>12232</v>
      </c>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50"/>
      <c r="BB37" s="21"/>
      <c r="BC37" s="21"/>
      <c r="BD37" s="21"/>
      <c r="BE37" s="21"/>
      <c r="BF37" s="21"/>
      <c r="BG37" s="21"/>
      <c r="BH37" s="21"/>
      <c r="BI37" s="21"/>
      <c r="BJ37" s="21"/>
      <c r="BK37" s="21"/>
      <c r="BL37" s="21"/>
    </row>
    <row r="38" spans="1:64" ht="12" hidden="1">
      <c r="A38" s="47"/>
      <c r="B38" s="55"/>
      <c r="C38" s="48"/>
      <c r="D38" s="49"/>
      <c r="E38" s="49"/>
      <c r="F38" s="49"/>
      <c r="G38" s="49"/>
      <c r="H38" s="49"/>
      <c r="I38" s="49"/>
      <c r="J38" s="49"/>
      <c r="K38" s="49"/>
      <c r="L38" s="49"/>
      <c r="M38" s="49"/>
      <c r="N38" s="49"/>
      <c r="O38" s="49"/>
      <c r="P38" s="49"/>
      <c r="Q38" s="49"/>
      <c r="R38" s="49"/>
      <c r="S38" s="49"/>
      <c r="T38" s="49"/>
      <c r="U38" s="49"/>
      <c r="V38" s="49"/>
      <c r="W38" s="49"/>
      <c r="X38" s="49"/>
      <c r="Y38" s="49"/>
      <c r="Z38" s="49"/>
      <c r="AA38" s="49"/>
      <c r="AB38" s="49">
        <v>50</v>
      </c>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50"/>
      <c r="BB38" s="21"/>
      <c r="BC38" s="21"/>
      <c r="BD38" s="21"/>
      <c r="BE38" s="21"/>
      <c r="BF38" s="21"/>
      <c r="BG38" s="21"/>
      <c r="BH38" s="21"/>
      <c r="BI38" s="21"/>
      <c r="BJ38" s="21"/>
      <c r="BK38" s="21"/>
      <c r="BL38" s="21"/>
    </row>
    <row r="39" spans="1:64" ht="12" hidden="1">
      <c r="A39" s="47"/>
      <c r="B39" s="55"/>
      <c r="C39" s="48"/>
      <c r="D39" s="49"/>
      <c r="E39" s="49"/>
      <c r="F39" s="49"/>
      <c r="G39" s="49"/>
      <c r="H39" s="49"/>
      <c r="I39" s="49"/>
      <c r="J39" s="49"/>
      <c r="K39" s="49"/>
      <c r="L39" s="49"/>
      <c r="M39" s="49"/>
      <c r="N39" s="49"/>
      <c r="O39" s="49"/>
      <c r="P39" s="49"/>
      <c r="Q39" s="49"/>
      <c r="R39" s="49"/>
      <c r="S39" s="49"/>
      <c r="T39" s="49"/>
      <c r="U39" s="49"/>
      <c r="V39" s="49"/>
      <c r="W39" s="49"/>
      <c r="X39" s="49"/>
      <c r="Y39" s="49"/>
      <c r="Z39" s="49"/>
      <c r="AA39" s="49"/>
      <c r="AB39" s="49" t="s">
        <v>12219</v>
      </c>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50"/>
      <c r="BB39" s="21"/>
      <c r="BC39" s="21"/>
      <c r="BD39" s="21"/>
      <c r="BE39" s="21"/>
      <c r="BF39" s="21"/>
      <c r="BG39" s="21"/>
      <c r="BH39" s="21"/>
      <c r="BI39" s="21"/>
      <c r="BJ39" s="21"/>
      <c r="BK39" s="21"/>
      <c r="BL39" s="21"/>
    </row>
    <row r="40" spans="1:64" ht="12" hidden="1">
      <c r="A40" s="47"/>
      <c r="B40" s="55"/>
      <c r="C40" s="48"/>
      <c r="D40" s="49"/>
      <c r="E40" s="49"/>
      <c r="F40" s="49"/>
      <c r="G40" s="49"/>
      <c r="H40" s="49"/>
      <c r="I40" s="49"/>
      <c r="J40" s="49"/>
      <c r="K40" s="49"/>
      <c r="L40" s="49"/>
      <c r="M40" s="49"/>
      <c r="N40" s="49"/>
      <c r="O40" s="49"/>
      <c r="P40" s="49"/>
      <c r="Q40" s="49"/>
      <c r="R40" s="49"/>
      <c r="S40" s="49"/>
      <c r="T40" s="49"/>
      <c r="U40" s="49"/>
      <c r="V40" s="49"/>
      <c r="W40" s="49"/>
      <c r="X40" s="49"/>
      <c r="Y40" s="49"/>
      <c r="Z40" s="49"/>
      <c r="AA40" s="49"/>
      <c r="AB40" s="49" t="s">
        <v>12211</v>
      </c>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50"/>
      <c r="BB40" s="21"/>
      <c r="BC40" s="21"/>
      <c r="BD40" s="21"/>
      <c r="BE40" s="21"/>
      <c r="BF40" s="21"/>
      <c r="BG40" s="21"/>
      <c r="BH40" s="21"/>
      <c r="BI40" s="21"/>
      <c r="BJ40" s="21"/>
      <c r="BK40" s="21"/>
      <c r="BL40" s="21"/>
    </row>
    <row r="41" spans="1:64" ht="12" hidden="1">
      <c r="A41" s="47"/>
      <c r="B41" s="55"/>
      <c r="C41" s="48"/>
      <c r="D41" s="49"/>
      <c r="E41" s="49"/>
      <c r="F41" s="49"/>
      <c r="G41" s="49"/>
      <c r="H41" s="49"/>
      <c r="I41" s="49"/>
      <c r="J41" s="49"/>
      <c r="K41" s="49"/>
      <c r="L41" s="49"/>
      <c r="M41" s="49"/>
      <c r="N41" s="49"/>
      <c r="O41" s="49"/>
      <c r="P41" s="49"/>
      <c r="Q41" s="49"/>
      <c r="R41" s="49"/>
      <c r="S41" s="49"/>
      <c r="T41" s="49"/>
      <c r="U41" s="49"/>
      <c r="V41" s="49"/>
      <c r="W41" s="49"/>
      <c r="X41" s="49"/>
      <c r="Y41" s="49"/>
      <c r="Z41" s="49"/>
      <c r="AA41" s="49"/>
      <c r="AB41" s="49">
        <v>100</v>
      </c>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50"/>
      <c r="BB41" s="21"/>
      <c r="BC41" s="21"/>
      <c r="BD41" s="21"/>
      <c r="BE41" s="21"/>
      <c r="BF41" s="21"/>
      <c r="BG41" s="21"/>
      <c r="BH41" s="21"/>
      <c r="BI41" s="21"/>
      <c r="BJ41" s="21"/>
      <c r="BK41" s="21"/>
      <c r="BL41" s="21"/>
    </row>
    <row r="42" spans="1:64" ht="12" hidden="1">
      <c r="A42" s="47"/>
      <c r="B42" s="55"/>
      <c r="C42" s="48"/>
      <c r="D42" s="49"/>
      <c r="E42" s="49"/>
      <c r="F42" s="49"/>
      <c r="G42" s="49"/>
      <c r="H42" s="49"/>
      <c r="I42" s="49"/>
      <c r="J42" s="49"/>
      <c r="K42" s="49"/>
      <c r="L42" s="49"/>
      <c r="M42" s="49"/>
      <c r="N42" s="49"/>
      <c r="O42" s="49"/>
      <c r="P42" s="49"/>
      <c r="Q42" s="49"/>
      <c r="R42" s="49"/>
      <c r="S42" s="49"/>
      <c r="T42" s="49"/>
      <c r="U42" s="49"/>
      <c r="V42" s="49"/>
      <c r="W42" s="49"/>
      <c r="X42" s="49"/>
      <c r="Y42" s="49"/>
      <c r="Z42" s="49"/>
      <c r="AA42" s="49"/>
      <c r="AB42" s="49" t="s">
        <v>12190</v>
      </c>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50"/>
      <c r="BB42" s="21"/>
      <c r="BC42" s="21"/>
      <c r="BD42" s="21"/>
      <c r="BE42" s="21"/>
      <c r="BF42" s="21"/>
      <c r="BG42" s="21"/>
      <c r="BH42" s="21"/>
      <c r="BI42" s="21"/>
      <c r="BJ42" s="21"/>
      <c r="BK42" s="21"/>
      <c r="BL42" s="21"/>
    </row>
    <row r="43" spans="1:64" ht="12" hidden="1">
      <c r="A43" s="47"/>
      <c r="B43" s="55"/>
      <c r="C43" s="48"/>
      <c r="D43" s="49"/>
      <c r="E43" s="49"/>
      <c r="F43" s="49"/>
      <c r="G43" s="49"/>
      <c r="H43" s="49"/>
      <c r="I43" s="49"/>
      <c r="J43" s="49"/>
      <c r="K43" s="49"/>
      <c r="L43" s="49"/>
      <c r="M43" s="49"/>
      <c r="N43" s="49"/>
      <c r="O43" s="49"/>
      <c r="P43" s="49"/>
      <c r="Q43" s="49"/>
      <c r="R43" s="49"/>
      <c r="S43" s="49"/>
      <c r="T43" s="49"/>
      <c r="U43" s="49"/>
      <c r="V43" s="49"/>
      <c r="W43" s="49"/>
      <c r="X43" s="49"/>
      <c r="Y43" s="49"/>
      <c r="Z43" s="49"/>
      <c r="AA43" s="49"/>
      <c r="AB43" s="49" t="s">
        <v>12173</v>
      </c>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50"/>
      <c r="BB43" s="21"/>
      <c r="BC43" s="21"/>
      <c r="BD43" s="21"/>
      <c r="BE43" s="21"/>
      <c r="BF43" s="21"/>
      <c r="BG43" s="21"/>
      <c r="BH43" s="21"/>
      <c r="BI43" s="21"/>
      <c r="BJ43" s="21"/>
      <c r="BK43" s="21"/>
      <c r="BL43" s="21"/>
    </row>
    <row r="44" spans="1:64" ht="12" hidden="1">
      <c r="A44" s="47"/>
      <c r="B44" s="55"/>
      <c r="C44" s="48"/>
      <c r="D44" s="49"/>
      <c r="E44" s="49"/>
      <c r="F44" s="49"/>
      <c r="G44" s="49"/>
      <c r="H44" s="49"/>
      <c r="I44" s="49"/>
      <c r="J44" s="49"/>
      <c r="K44" s="49"/>
      <c r="L44" s="49"/>
      <c r="M44" s="49"/>
      <c r="N44" s="49"/>
      <c r="O44" s="49"/>
      <c r="P44" s="49"/>
      <c r="Q44" s="49"/>
      <c r="R44" s="49"/>
      <c r="S44" s="49"/>
      <c r="T44" s="49"/>
      <c r="U44" s="49"/>
      <c r="V44" s="49"/>
      <c r="W44" s="49"/>
      <c r="X44" s="49"/>
      <c r="Y44" s="49"/>
      <c r="Z44" s="49"/>
      <c r="AA44" s="49"/>
      <c r="AB44" s="49">
        <v>75</v>
      </c>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50"/>
      <c r="BB44" s="21"/>
      <c r="BC44" s="21"/>
      <c r="BD44" s="21"/>
      <c r="BE44" s="21"/>
      <c r="BF44" s="21"/>
      <c r="BG44" s="21"/>
      <c r="BH44" s="21"/>
      <c r="BI44" s="21"/>
      <c r="BJ44" s="21"/>
      <c r="BK44" s="21"/>
      <c r="BL44" s="21"/>
    </row>
    <row r="45" spans="1:64" ht="12" hidden="1">
      <c r="A45" s="47"/>
      <c r="B45" s="55"/>
      <c r="C45" s="48"/>
      <c r="D45" s="49"/>
      <c r="E45" s="49"/>
      <c r="F45" s="49"/>
      <c r="G45" s="49"/>
      <c r="H45" s="49"/>
      <c r="I45" s="49"/>
      <c r="J45" s="49"/>
      <c r="K45" s="49"/>
      <c r="L45" s="49"/>
      <c r="M45" s="49"/>
      <c r="N45" s="49"/>
      <c r="O45" s="49"/>
      <c r="P45" s="49"/>
      <c r="Q45" s="49"/>
      <c r="R45" s="49"/>
      <c r="S45" s="49"/>
      <c r="T45" s="49"/>
      <c r="U45" s="49"/>
      <c r="V45" s="49"/>
      <c r="W45" s="49"/>
      <c r="X45" s="49"/>
      <c r="Y45" s="49"/>
      <c r="Z45" s="49"/>
      <c r="AA45" s="49"/>
      <c r="AB45" s="49" t="s">
        <v>12168</v>
      </c>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50"/>
      <c r="BB45" s="21"/>
      <c r="BC45" s="21"/>
      <c r="BD45" s="21"/>
      <c r="BE45" s="21"/>
      <c r="BF45" s="21"/>
      <c r="BG45" s="21"/>
      <c r="BH45" s="21"/>
      <c r="BI45" s="21"/>
      <c r="BJ45" s="21"/>
      <c r="BK45" s="21"/>
      <c r="BL45" s="21"/>
    </row>
    <row r="46" spans="1:64" ht="12" hidden="1">
      <c r="A46" s="47"/>
      <c r="B46" s="55"/>
      <c r="C46" s="48"/>
      <c r="D46" s="49"/>
      <c r="E46" s="49"/>
      <c r="F46" s="49"/>
      <c r="G46" s="49"/>
      <c r="H46" s="49"/>
      <c r="I46" s="49"/>
      <c r="J46" s="49"/>
      <c r="K46" s="49"/>
      <c r="L46" s="49"/>
      <c r="M46" s="49"/>
      <c r="N46" s="49"/>
      <c r="O46" s="49"/>
      <c r="P46" s="49"/>
      <c r="Q46" s="49"/>
      <c r="R46" s="49"/>
      <c r="S46" s="49"/>
      <c r="T46" s="49"/>
      <c r="U46" s="49"/>
      <c r="V46" s="49"/>
      <c r="W46" s="49"/>
      <c r="X46" s="49"/>
      <c r="Y46" s="49"/>
      <c r="Z46" s="49"/>
      <c r="AA46" s="49"/>
      <c r="AB46" s="49" t="s">
        <v>12158</v>
      </c>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50"/>
      <c r="BB46" s="21"/>
      <c r="BC46" s="21"/>
      <c r="BD46" s="21"/>
      <c r="BE46" s="21"/>
      <c r="BF46" s="21"/>
      <c r="BG46" s="21"/>
      <c r="BH46" s="21"/>
      <c r="BI46" s="21"/>
      <c r="BJ46" s="21"/>
      <c r="BK46" s="21"/>
      <c r="BL46" s="21"/>
    </row>
    <row r="47" spans="1:64" ht="12" hidden="1">
      <c r="A47" s="47"/>
      <c r="B47" s="55"/>
      <c r="C47" s="48"/>
      <c r="D47" s="49"/>
      <c r="E47" s="49"/>
      <c r="F47" s="49"/>
      <c r="G47" s="49"/>
      <c r="H47" s="49"/>
      <c r="I47" s="49"/>
      <c r="J47" s="49"/>
      <c r="K47" s="49"/>
      <c r="L47" s="49"/>
      <c r="M47" s="49"/>
      <c r="N47" s="49"/>
      <c r="O47" s="49"/>
      <c r="P47" s="49"/>
      <c r="Q47" s="49"/>
      <c r="R47" s="49"/>
      <c r="S47" s="49"/>
      <c r="T47" s="49"/>
      <c r="U47" s="49"/>
      <c r="V47" s="49"/>
      <c r="W47" s="49"/>
      <c r="X47" s="49"/>
      <c r="Y47" s="49"/>
      <c r="Z47" s="49"/>
      <c r="AA47" s="49"/>
      <c r="AB47" s="49">
        <v>100</v>
      </c>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50"/>
      <c r="BB47" s="21"/>
      <c r="BC47" s="21"/>
      <c r="BD47" s="21"/>
      <c r="BE47" s="21"/>
      <c r="BF47" s="21"/>
      <c r="BG47" s="21"/>
      <c r="BH47" s="21"/>
      <c r="BI47" s="21"/>
      <c r="BJ47" s="21"/>
      <c r="BK47" s="21"/>
      <c r="BL47" s="21"/>
    </row>
    <row r="48" spans="1:64" ht="12" hidden="1">
      <c r="A48" s="47"/>
      <c r="B48" s="55"/>
      <c r="C48" s="48"/>
      <c r="D48" s="49"/>
      <c r="E48" s="49"/>
      <c r="F48" s="49"/>
      <c r="G48" s="49"/>
      <c r="H48" s="49"/>
      <c r="I48" s="49"/>
      <c r="J48" s="49"/>
      <c r="K48" s="49"/>
      <c r="L48" s="49"/>
      <c r="M48" s="49"/>
      <c r="N48" s="49"/>
      <c r="O48" s="49"/>
      <c r="P48" s="49"/>
      <c r="Q48" s="49"/>
      <c r="R48" s="49"/>
      <c r="S48" s="49"/>
      <c r="T48" s="49"/>
      <c r="U48" s="49"/>
      <c r="V48" s="49"/>
      <c r="W48" s="49"/>
      <c r="X48" s="49"/>
      <c r="Y48" s="49"/>
      <c r="Z48" s="49"/>
      <c r="AA48" s="49"/>
      <c r="AB48" s="49" t="s">
        <v>12160</v>
      </c>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50"/>
      <c r="BB48" s="21"/>
      <c r="BC48" s="21"/>
      <c r="BD48" s="21"/>
      <c r="BE48" s="21"/>
      <c r="BF48" s="21"/>
      <c r="BG48" s="21"/>
      <c r="BH48" s="21"/>
      <c r="BI48" s="21"/>
      <c r="BJ48" s="21"/>
      <c r="BK48" s="21"/>
      <c r="BL48" s="21"/>
    </row>
    <row r="49" spans="1:64" ht="12" hidden="1">
      <c r="A49" s="47"/>
      <c r="B49" s="55"/>
      <c r="C49" s="48"/>
      <c r="D49" s="49"/>
      <c r="E49" s="49"/>
      <c r="F49" s="49"/>
      <c r="G49" s="49"/>
      <c r="H49" s="49"/>
      <c r="I49" s="49"/>
      <c r="J49" s="49"/>
      <c r="K49" s="49"/>
      <c r="L49" s="49"/>
      <c r="M49" s="49"/>
      <c r="N49" s="49"/>
      <c r="O49" s="49"/>
      <c r="P49" s="49"/>
      <c r="Q49" s="49"/>
      <c r="R49" s="49"/>
      <c r="S49" s="49"/>
      <c r="T49" s="49"/>
      <c r="U49" s="49"/>
      <c r="V49" s="49"/>
      <c r="W49" s="49"/>
      <c r="X49" s="49"/>
      <c r="Y49" s="49"/>
      <c r="Z49" s="49"/>
      <c r="AA49" s="49"/>
      <c r="AB49" s="49" t="s">
        <v>12150</v>
      </c>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50"/>
      <c r="BB49" s="21"/>
      <c r="BC49" s="21"/>
      <c r="BD49" s="21"/>
      <c r="BE49" s="21"/>
      <c r="BF49" s="21"/>
      <c r="BG49" s="21"/>
      <c r="BH49" s="21"/>
      <c r="BI49" s="21"/>
      <c r="BJ49" s="21"/>
      <c r="BK49" s="21"/>
      <c r="BL49" s="21"/>
    </row>
    <row r="50" spans="1:64" ht="12" hidden="1">
      <c r="A50" s="17"/>
      <c r="B50" s="24"/>
      <c r="C50" s="18"/>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20"/>
      <c r="BB50" s="21"/>
      <c r="BC50" s="21"/>
      <c r="BD50" s="21"/>
      <c r="BE50" s="21"/>
      <c r="BF50" s="21"/>
      <c r="BG50" s="21"/>
      <c r="BH50" s="21"/>
      <c r="BI50" s="21"/>
      <c r="BJ50" s="21"/>
      <c r="BK50" s="21"/>
      <c r="BL50" s="21"/>
    </row>
    <row r="51" spans="1:64" ht="12" hidden="1">
      <c r="A51" s="17"/>
      <c r="B51" s="24"/>
      <c r="C51" s="18"/>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20"/>
      <c r="BB51" s="21"/>
      <c r="BC51" s="21"/>
      <c r="BD51" s="21"/>
      <c r="BE51" s="21"/>
      <c r="BF51" s="21"/>
      <c r="BG51" s="21"/>
      <c r="BH51" s="21"/>
      <c r="BI51" s="21"/>
      <c r="BJ51" s="21"/>
      <c r="BK51" s="21"/>
      <c r="BL51" s="21"/>
    </row>
    <row r="52" spans="1:64" ht="12" hidden="1">
      <c r="A52" s="17"/>
      <c r="B52" s="24"/>
      <c r="C52" s="18"/>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20"/>
      <c r="BB52" s="21"/>
      <c r="BC52" s="21"/>
      <c r="BD52" s="21"/>
      <c r="BE52" s="21"/>
      <c r="BF52" s="21"/>
      <c r="BG52" s="21"/>
      <c r="BH52" s="21"/>
      <c r="BI52" s="21"/>
      <c r="BJ52" s="21"/>
      <c r="BK52" s="21"/>
      <c r="BL52" s="21"/>
    </row>
    <row r="53" spans="1:64" ht="12" hidden="1">
      <c r="A53" s="17"/>
      <c r="B53" s="24"/>
      <c r="C53" s="18"/>
      <c r="D53" s="19"/>
      <c r="E53" s="19"/>
      <c r="F53" s="19"/>
      <c r="G53" s="19"/>
      <c r="H53" s="19"/>
      <c r="I53" s="19"/>
      <c r="J53" s="19"/>
      <c r="K53" s="19"/>
      <c r="L53" s="19"/>
      <c r="M53" s="19"/>
      <c r="N53" s="19"/>
      <c r="O53" s="19"/>
      <c r="P53" s="19"/>
      <c r="Q53" s="19"/>
      <c r="R53" s="19"/>
      <c r="S53" s="19"/>
      <c r="T53" s="19"/>
      <c r="U53" s="19"/>
      <c r="V53" s="19"/>
      <c r="W53" s="19"/>
      <c r="X53" s="19"/>
      <c r="Y53" s="19"/>
      <c r="Z53" s="19"/>
      <c r="AA53" s="19"/>
      <c r="AB53" s="19">
        <v>100</v>
      </c>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20"/>
      <c r="BB53" s="21"/>
      <c r="BC53" s="21"/>
      <c r="BD53" s="21"/>
      <c r="BE53" s="21"/>
      <c r="BF53" s="21"/>
      <c r="BG53" s="21"/>
      <c r="BH53" s="21"/>
      <c r="BI53" s="21"/>
      <c r="BJ53" s="21"/>
      <c r="BK53" s="21"/>
      <c r="BL53" s="21"/>
    </row>
    <row r="54" spans="1:64" ht="409" hidden="1">
      <c r="A54" s="17"/>
      <c r="B54" s="24"/>
      <c r="C54" s="18"/>
      <c r="D54" s="19"/>
      <c r="E54" s="19"/>
      <c r="F54" s="19"/>
      <c r="G54" s="19"/>
      <c r="H54" s="19"/>
      <c r="I54" s="19"/>
      <c r="J54" s="19"/>
      <c r="K54" s="19"/>
      <c r="L54" s="19"/>
      <c r="M54" s="19"/>
      <c r="N54" s="19"/>
      <c r="O54" s="19"/>
      <c r="P54" s="19"/>
      <c r="Q54" s="19"/>
      <c r="R54" s="19"/>
      <c r="S54" s="19"/>
      <c r="T54" s="19"/>
      <c r="U54" s="19"/>
      <c r="V54" s="19"/>
      <c r="W54" s="19"/>
      <c r="X54" s="19"/>
      <c r="Y54" s="19"/>
      <c r="Z54" s="19"/>
      <c r="AA54" s="19"/>
      <c r="AB54" s="19" t="s">
        <v>12100</v>
      </c>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20"/>
      <c r="BB54" s="21"/>
      <c r="BC54" s="21"/>
      <c r="BD54" s="21"/>
      <c r="BE54" s="21"/>
      <c r="BF54" s="21"/>
      <c r="BG54" s="21"/>
      <c r="BH54" s="21"/>
      <c r="BI54" s="21"/>
      <c r="BJ54" s="21"/>
      <c r="BK54" s="21"/>
      <c r="BL54" s="21"/>
    </row>
    <row r="55" spans="1:64" ht="409" hidden="1">
      <c r="A55" s="17"/>
      <c r="B55" s="24"/>
      <c r="C55" s="18"/>
      <c r="D55" s="19"/>
      <c r="E55" s="19"/>
      <c r="F55" s="19"/>
      <c r="G55" s="19"/>
      <c r="H55" s="19"/>
      <c r="I55" s="19"/>
      <c r="J55" s="19"/>
      <c r="K55" s="19"/>
      <c r="L55" s="19"/>
      <c r="M55" s="19"/>
      <c r="N55" s="19"/>
      <c r="O55" s="19"/>
      <c r="P55" s="19"/>
      <c r="Q55" s="19"/>
      <c r="R55" s="19"/>
      <c r="S55" s="19"/>
      <c r="T55" s="19"/>
      <c r="U55" s="19"/>
      <c r="V55" s="19"/>
      <c r="W55" s="19"/>
      <c r="X55" s="19"/>
      <c r="Y55" s="19"/>
      <c r="Z55" s="19"/>
      <c r="AA55" s="19"/>
      <c r="AB55" s="19" t="s">
        <v>14619</v>
      </c>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20"/>
      <c r="BB55" s="21"/>
      <c r="BC55" s="21"/>
      <c r="BD55" s="21"/>
      <c r="BE55" s="21"/>
      <c r="BF55" s="21"/>
      <c r="BG55" s="21"/>
      <c r="BH55" s="21"/>
      <c r="BI55" s="21"/>
      <c r="BJ55" s="21"/>
      <c r="BK55" s="21"/>
      <c r="BL55" s="21"/>
    </row>
    <row r="56" spans="1:64" ht="12" hidden="1">
      <c r="A56" s="17"/>
      <c r="B56" s="24"/>
      <c r="C56" s="18"/>
      <c r="D56" s="19"/>
      <c r="E56" s="19"/>
      <c r="F56" s="19"/>
      <c r="G56" s="19"/>
      <c r="H56" s="19"/>
      <c r="I56" s="19"/>
      <c r="J56" s="19"/>
      <c r="K56" s="19"/>
      <c r="L56" s="19"/>
      <c r="M56" s="19"/>
      <c r="N56" s="19"/>
      <c r="O56" s="19"/>
      <c r="P56" s="19"/>
      <c r="Q56" s="19"/>
      <c r="R56" s="19"/>
      <c r="S56" s="19"/>
      <c r="T56" s="19"/>
      <c r="U56" s="19"/>
      <c r="V56" s="19"/>
      <c r="W56" s="19"/>
      <c r="X56" s="19"/>
      <c r="Y56" s="19"/>
      <c r="Z56" s="19"/>
      <c r="AA56" s="19"/>
      <c r="AB56" s="19">
        <v>100</v>
      </c>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20"/>
      <c r="BB56" s="21"/>
      <c r="BC56" s="21"/>
      <c r="BD56" s="21"/>
      <c r="BE56" s="21"/>
      <c r="BF56" s="21"/>
      <c r="BG56" s="21"/>
      <c r="BH56" s="21"/>
      <c r="BI56" s="21"/>
      <c r="BJ56" s="21"/>
      <c r="BK56" s="21"/>
      <c r="BL56" s="21"/>
    </row>
    <row r="57" spans="1:64" ht="409" hidden="1">
      <c r="A57" s="17"/>
      <c r="B57" s="24"/>
      <c r="C57" s="18"/>
      <c r="D57" s="19"/>
      <c r="E57" s="19"/>
      <c r="F57" s="19"/>
      <c r="G57" s="19"/>
      <c r="H57" s="19"/>
      <c r="I57" s="19"/>
      <c r="J57" s="19"/>
      <c r="K57" s="19"/>
      <c r="L57" s="19"/>
      <c r="M57" s="19"/>
      <c r="N57" s="19"/>
      <c r="O57" s="19"/>
      <c r="P57" s="19"/>
      <c r="Q57" s="19"/>
      <c r="R57" s="19"/>
      <c r="S57" s="19"/>
      <c r="T57" s="19"/>
      <c r="U57" s="19"/>
      <c r="V57" s="19"/>
      <c r="W57" s="19"/>
      <c r="X57" s="19"/>
      <c r="Y57" s="19"/>
      <c r="Z57" s="19"/>
      <c r="AA57" s="19"/>
      <c r="AB57" s="19" t="s">
        <v>12077</v>
      </c>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20"/>
      <c r="BB57" s="21"/>
      <c r="BC57" s="21"/>
      <c r="BD57" s="21"/>
      <c r="BE57" s="21"/>
      <c r="BF57" s="21"/>
      <c r="BG57" s="21"/>
      <c r="BH57" s="21"/>
      <c r="BI57" s="21"/>
      <c r="BJ57" s="21"/>
      <c r="BK57" s="21"/>
      <c r="BL57" s="21"/>
    </row>
    <row r="58" spans="1:64" ht="409" hidden="1">
      <c r="A58" s="17"/>
      <c r="B58" s="24"/>
      <c r="C58" s="18"/>
      <c r="D58" s="19"/>
      <c r="E58" s="19"/>
      <c r="F58" s="19"/>
      <c r="G58" s="19"/>
      <c r="H58" s="19"/>
      <c r="I58" s="19"/>
      <c r="J58" s="19"/>
      <c r="K58" s="19"/>
      <c r="L58" s="19"/>
      <c r="M58" s="19"/>
      <c r="N58" s="19"/>
      <c r="O58" s="19"/>
      <c r="P58" s="19"/>
      <c r="Q58" s="19"/>
      <c r="R58" s="19"/>
      <c r="S58" s="19"/>
      <c r="T58" s="19"/>
      <c r="U58" s="19"/>
      <c r="V58" s="19"/>
      <c r="W58" s="19"/>
      <c r="X58" s="19"/>
      <c r="Y58" s="19"/>
      <c r="Z58" s="19"/>
      <c r="AA58" s="19"/>
      <c r="AB58" s="19" t="s">
        <v>14619</v>
      </c>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20"/>
      <c r="BB58" s="21"/>
      <c r="BC58" s="21"/>
      <c r="BD58" s="21"/>
      <c r="BE58" s="21"/>
      <c r="BF58" s="21"/>
      <c r="BG58" s="21"/>
      <c r="BH58" s="21"/>
      <c r="BI58" s="21"/>
      <c r="BJ58" s="21"/>
      <c r="BK58" s="21"/>
      <c r="BL58" s="21"/>
    </row>
    <row r="59" spans="1:64" ht="12" hidden="1">
      <c r="A59" s="25"/>
      <c r="B59" s="24"/>
      <c r="C59" s="26"/>
      <c r="D59" s="21"/>
      <c r="E59" s="21"/>
      <c r="F59" s="21"/>
      <c r="G59" s="21"/>
      <c r="H59" s="21"/>
      <c r="I59" s="21"/>
      <c r="J59" s="21"/>
      <c r="K59" s="21"/>
      <c r="L59" s="21"/>
      <c r="M59" s="21"/>
      <c r="N59" s="21"/>
      <c r="O59" s="21"/>
      <c r="P59" s="21"/>
      <c r="Q59" s="21"/>
      <c r="R59" s="21"/>
      <c r="S59" s="21"/>
      <c r="T59" s="21"/>
      <c r="U59" s="21"/>
      <c r="V59" s="21"/>
      <c r="W59" s="21"/>
      <c r="X59" s="21"/>
      <c r="Y59" s="21"/>
      <c r="Z59" s="21"/>
      <c r="AA59" s="21"/>
      <c r="AB59" s="21">
        <v>0</v>
      </c>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row>
    <row r="60" spans="1:64" ht="252" hidden="1">
      <c r="A60" s="25"/>
      <c r="B60" s="24"/>
      <c r="C60" s="26"/>
      <c r="D60" s="21"/>
      <c r="E60" s="21"/>
      <c r="F60" s="21"/>
      <c r="G60" s="21"/>
      <c r="H60" s="21"/>
      <c r="I60" s="21"/>
      <c r="J60" s="21"/>
      <c r="K60" s="21"/>
      <c r="L60" s="21"/>
      <c r="M60" s="21"/>
      <c r="N60" s="21"/>
      <c r="O60" s="21"/>
      <c r="P60" s="21"/>
      <c r="Q60" s="21"/>
      <c r="R60" s="21"/>
      <c r="S60" s="21"/>
      <c r="T60" s="21"/>
      <c r="U60" s="21"/>
      <c r="V60" s="21"/>
      <c r="W60" s="21"/>
      <c r="X60" s="21"/>
      <c r="Y60" s="21"/>
      <c r="Z60" s="21"/>
      <c r="AA60" s="21"/>
      <c r="AB60" s="21" t="s">
        <v>12043</v>
      </c>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row>
    <row r="61" spans="1:64" ht="409" hidden="1">
      <c r="A61" s="25"/>
      <c r="B61" s="24"/>
      <c r="C61" s="26"/>
      <c r="D61" s="21"/>
      <c r="E61" s="21"/>
      <c r="F61" s="21"/>
      <c r="G61" s="21"/>
      <c r="H61" s="21"/>
      <c r="I61" s="21"/>
      <c r="J61" s="21"/>
      <c r="K61" s="21"/>
      <c r="L61" s="21"/>
      <c r="M61" s="21"/>
      <c r="N61" s="21"/>
      <c r="O61" s="21"/>
      <c r="P61" s="21"/>
      <c r="Q61" s="21"/>
      <c r="R61" s="21"/>
      <c r="S61" s="21"/>
      <c r="T61" s="21"/>
      <c r="U61" s="21"/>
      <c r="V61" s="21"/>
      <c r="W61" s="21"/>
      <c r="X61" s="21"/>
      <c r="Y61" s="21"/>
      <c r="Z61" s="21"/>
      <c r="AA61" s="21"/>
      <c r="AB61" s="21" t="s">
        <v>14619</v>
      </c>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row>
    <row r="62" spans="1:64" ht="12" hidden="1">
      <c r="A62" s="25"/>
      <c r="B62" s="24"/>
      <c r="C62" s="26"/>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row>
    <row r="63" spans="1:64" ht="12" hidden="1">
      <c r="A63" s="25"/>
      <c r="B63" s="24"/>
      <c r="C63" s="26"/>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row>
    <row r="64" spans="1:64" ht="12" hidden="1">
      <c r="A64" s="25"/>
      <c r="B64" s="24"/>
      <c r="C64" s="26"/>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row>
    <row r="65" spans="1:64" ht="12" hidden="1">
      <c r="A65" s="25"/>
      <c r="B65" s="24"/>
      <c r="C65" s="26"/>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row>
    <row r="66" spans="1:64" ht="12" hidden="1">
      <c r="A66" s="25"/>
      <c r="B66" s="24"/>
      <c r="C66" s="26"/>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row>
    <row r="67" spans="1:64" ht="12" hidden="1">
      <c r="A67" s="25"/>
      <c r="B67" s="24"/>
      <c r="C67" s="26"/>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row>
    <row r="68" spans="1:64" ht="12" hidden="1">
      <c r="A68" s="25"/>
      <c r="B68" s="24"/>
      <c r="C68" s="26"/>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row>
    <row r="69" spans="1:64" ht="12" hidden="1">
      <c r="A69" s="25"/>
      <c r="B69" s="24"/>
      <c r="C69" s="26"/>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row>
    <row r="70" spans="1:64" ht="12" hidden="1">
      <c r="A70" s="25"/>
      <c r="B70" s="24"/>
      <c r="C70" s="26"/>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row>
    <row r="71" spans="1:64" ht="12" hidden="1">
      <c r="A71" s="25"/>
      <c r="B71" s="24"/>
      <c r="C71" s="26"/>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row>
    <row r="72" spans="1:64" ht="12" hidden="1">
      <c r="A72" s="25"/>
      <c r="B72" s="24"/>
      <c r="C72" s="26"/>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row>
    <row r="73" spans="1:64" ht="12" hidden="1">
      <c r="A73" s="25"/>
      <c r="B73" s="24"/>
      <c r="C73" s="26"/>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row>
    <row r="74" spans="1:64" ht="12" hidden="1">
      <c r="A74" s="25"/>
      <c r="B74" s="24"/>
      <c r="C74" s="26"/>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row>
    <row r="75" spans="1:64" ht="12" hidden="1">
      <c r="A75" s="25"/>
      <c r="B75" s="24"/>
      <c r="C75" s="26"/>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row>
    <row r="76" spans="1:64" ht="12" hidden="1">
      <c r="A76" s="25"/>
      <c r="B76" s="24"/>
      <c r="C76" s="26"/>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row>
    <row r="77" spans="1:64" ht="12" hidden="1">
      <c r="A77" s="25"/>
      <c r="B77" s="24"/>
      <c r="C77" s="26"/>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row>
    <row r="78" spans="1:64" ht="12" hidden="1">
      <c r="A78" s="25"/>
      <c r="B78" s="24"/>
      <c r="C78" s="26"/>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79" spans="1:64" ht="12" hidden="1">
      <c r="A79" s="25"/>
      <c r="B79" s="24"/>
      <c r="C79" s="26"/>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row>
    <row r="80" spans="1:64" ht="12" hidden="1">
      <c r="A80" s="25"/>
      <c r="B80" s="24"/>
      <c r="C80" s="26"/>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row>
    <row r="81" spans="1:64" ht="12" hidden="1">
      <c r="A81" s="25"/>
      <c r="B81" s="24"/>
      <c r="C81" s="26"/>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row>
    <row r="82" spans="1:64" ht="12" hidden="1">
      <c r="A82" s="25"/>
      <c r="B82" s="24"/>
      <c r="C82" s="26"/>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row>
    <row r="83" spans="1:64" ht="12" hidden="1">
      <c r="A83" s="25"/>
      <c r="B83" s="24"/>
      <c r="C83" s="26"/>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row>
    <row r="84" spans="1:64" ht="12" hidden="1">
      <c r="A84" s="25"/>
      <c r="B84" s="24"/>
      <c r="C84" s="26"/>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row>
    <row r="85" spans="1:64" ht="12" hidden="1">
      <c r="A85" s="25"/>
      <c r="B85" s="24"/>
      <c r="C85" s="26"/>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row>
    <row r="86" spans="1:64" ht="12" hidden="1">
      <c r="A86" s="25"/>
      <c r="B86" s="24"/>
      <c r="C86" s="26"/>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row>
    <row r="87" spans="1:64" ht="12" hidden="1">
      <c r="A87" s="25"/>
      <c r="B87" s="24"/>
      <c r="C87" s="26"/>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row>
    <row r="88" spans="1:64" ht="12" hidden="1">
      <c r="A88" s="25"/>
      <c r="B88" s="24"/>
      <c r="C88" s="26"/>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row>
    <row r="89" spans="1:64" ht="12" hidden="1">
      <c r="A89" s="25"/>
      <c r="B89" s="24"/>
      <c r="C89" s="26"/>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row>
    <row r="90" spans="1:64" ht="12" hidden="1">
      <c r="A90" s="25"/>
      <c r="B90" s="24"/>
      <c r="C90" s="26"/>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row>
    <row r="91" spans="1:64" ht="12" hidden="1">
      <c r="A91" s="25"/>
      <c r="B91" s="24"/>
      <c r="C91" s="26"/>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row>
    <row r="92" spans="1:64" ht="12" hidden="1">
      <c r="A92" s="25"/>
      <c r="B92" s="24"/>
      <c r="C92" s="26"/>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row>
    <row r="93" spans="1:64" ht="12" hidden="1">
      <c r="A93" s="25"/>
      <c r="B93" s="24"/>
      <c r="C93" s="26"/>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row>
    <row r="94" spans="1:64" ht="12" hidden="1">
      <c r="A94" s="25"/>
      <c r="B94" s="24"/>
      <c r="C94" s="26"/>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row>
    <row r="95" spans="1:64" ht="12" hidden="1">
      <c r="A95" s="25"/>
      <c r="B95" s="24"/>
      <c r="C95" s="26"/>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row>
    <row r="96" spans="1:64" ht="12" hidden="1">
      <c r="A96" s="25"/>
      <c r="B96" s="24"/>
      <c r="C96" s="26"/>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row>
    <row r="97" spans="1:64" ht="12" hidden="1">
      <c r="A97" s="25"/>
      <c r="B97" s="24"/>
      <c r="C97" s="26"/>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row>
    <row r="98" spans="1:64" ht="12" hidden="1">
      <c r="A98" s="25"/>
      <c r="B98" s="24"/>
      <c r="C98" s="26"/>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row>
    <row r="99" spans="1:64" ht="12" hidden="1">
      <c r="A99" s="25"/>
      <c r="B99" s="24"/>
      <c r="C99" s="26"/>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row>
    <row r="100" spans="1:64" ht="12" hidden="1">
      <c r="A100" s="25"/>
      <c r="B100" s="24"/>
      <c r="C100" s="26"/>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row>
    <row r="101" spans="1:64" ht="12" hidden="1">
      <c r="A101" s="25"/>
      <c r="B101" s="24"/>
      <c r="C101" s="26"/>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row>
    <row r="102" spans="1:64" ht="12" hidden="1">
      <c r="A102" s="25"/>
      <c r="B102" s="24"/>
      <c r="C102" s="26"/>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row>
    <row r="103" spans="1:64" ht="12" hidden="1">
      <c r="A103" s="25"/>
      <c r="B103" s="24"/>
      <c r="C103" s="26"/>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row>
    <row r="104" spans="1:64" ht="12" hidden="1">
      <c r="A104" s="25"/>
      <c r="B104" s="24"/>
      <c r="C104" s="26"/>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row>
    <row r="105" spans="1:64" ht="12" hidden="1">
      <c r="A105" s="25"/>
      <c r="B105" s="24"/>
      <c r="C105" s="26"/>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row>
    <row r="106" spans="1:64" ht="12" hidden="1">
      <c r="A106" s="25"/>
      <c r="B106" s="24"/>
      <c r="C106" s="26"/>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row>
    <row r="107" spans="1:64" ht="12" hidden="1">
      <c r="A107" s="25"/>
      <c r="B107" s="24"/>
      <c r="C107" s="26"/>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row>
    <row r="108" spans="1:64" ht="12" hidden="1">
      <c r="A108" s="25"/>
      <c r="B108" s="24"/>
      <c r="C108" s="26"/>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row>
    <row r="109" spans="1:64" ht="12" hidden="1">
      <c r="A109" s="25"/>
      <c r="B109" s="24"/>
      <c r="C109" s="26"/>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row>
    <row r="110" spans="1:64" ht="12" hidden="1">
      <c r="A110" s="25"/>
      <c r="B110" s="24"/>
      <c r="C110" s="26"/>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row>
    <row r="111" spans="1:64" ht="12" hidden="1">
      <c r="A111" s="25"/>
      <c r="B111" s="24"/>
      <c r="C111" s="26"/>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row>
    <row r="112" spans="1:64" ht="12" hidden="1">
      <c r="A112" s="25"/>
      <c r="B112" s="24"/>
      <c r="C112" s="26"/>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row>
    <row r="113" spans="1:64" ht="12" hidden="1">
      <c r="A113" s="25"/>
      <c r="B113" s="24"/>
      <c r="C113" s="26"/>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row>
    <row r="114" spans="1:64" ht="12" hidden="1">
      <c r="A114" s="25"/>
      <c r="B114" s="24"/>
      <c r="C114" s="26"/>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row>
    <row r="115" spans="1:64" ht="12" hidden="1">
      <c r="A115" s="25"/>
      <c r="B115" s="24"/>
      <c r="C115" s="26"/>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row>
    <row r="116" spans="1:64" ht="12" hidden="1">
      <c r="A116" s="25"/>
      <c r="B116" s="24"/>
      <c r="C116" s="26"/>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row>
    <row r="117" spans="1:64" ht="12" hidden="1">
      <c r="A117" s="25"/>
      <c r="B117" s="24"/>
      <c r="C117" s="26"/>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row>
    <row r="118" spans="1:64" ht="12" hidden="1">
      <c r="A118" s="25"/>
      <c r="B118" s="24"/>
      <c r="C118" s="26"/>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4" ht="12" hidden="1">
      <c r="A119" s="25"/>
      <c r="B119" s="24"/>
      <c r="C119" s="26"/>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row>
    <row r="120" spans="1:64" ht="12" hidden="1">
      <c r="A120" s="25"/>
      <c r="B120" s="24"/>
      <c r="C120" s="26"/>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row>
    <row r="121" spans="1:64" ht="12" hidden="1">
      <c r="A121" s="25"/>
      <c r="B121" s="24"/>
      <c r="C121" s="26"/>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row>
    <row r="122" spans="1:64" ht="12" hidden="1">
      <c r="A122" s="25"/>
      <c r="B122" s="24"/>
      <c r="C122" s="26"/>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row>
    <row r="123" spans="1:64" ht="12" hidden="1">
      <c r="A123" s="25"/>
      <c r="B123" s="24"/>
      <c r="C123" s="26"/>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row>
    <row r="124" spans="1:64" ht="12" hidden="1">
      <c r="A124" s="25"/>
      <c r="B124" s="24"/>
      <c r="C124" s="26"/>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row>
    <row r="125" spans="1:64" ht="12" hidden="1">
      <c r="A125" s="25"/>
      <c r="B125" s="24"/>
      <c r="C125" s="26"/>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row>
    <row r="126" spans="1:64" ht="12" hidden="1">
      <c r="A126" s="25"/>
      <c r="B126" s="24"/>
      <c r="C126" s="26"/>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row>
    <row r="127" spans="1:64" ht="12" hidden="1">
      <c r="A127" s="25"/>
      <c r="B127" s="24"/>
      <c r="C127" s="26"/>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row>
    <row r="128" spans="1:64" ht="12" hidden="1">
      <c r="A128" s="25"/>
      <c r="B128" s="24"/>
      <c r="C128" s="26"/>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row>
    <row r="129" spans="1:64" ht="12" hidden="1">
      <c r="A129" s="25"/>
      <c r="B129" s="24"/>
      <c r="C129" s="26"/>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row>
    <row r="130" spans="1:64" ht="12" hidden="1">
      <c r="A130" s="25"/>
      <c r="B130" s="24"/>
      <c r="C130" s="26"/>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row>
    <row r="131" spans="1:64" ht="12" hidden="1">
      <c r="A131" s="25"/>
      <c r="B131" s="24"/>
      <c r="C131" s="26"/>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row>
    <row r="132" spans="1:64" ht="12" hidden="1">
      <c r="A132" s="25"/>
      <c r="B132" s="24"/>
      <c r="C132" s="26"/>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row>
    <row r="133" spans="1:64" ht="12" hidden="1">
      <c r="A133" s="25"/>
      <c r="B133" s="24"/>
      <c r="C133" s="26"/>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row>
    <row r="134" spans="1:64" ht="12" hidden="1">
      <c r="A134" s="25"/>
      <c r="B134" s="24"/>
      <c r="C134" s="26"/>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row>
    <row r="135" spans="1:64" ht="12" hidden="1">
      <c r="A135" s="25"/>
      <c r="B135" s="24"/>
      <c r="C135" s="26"/>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row>
    <row r="136" spans="1:64" ht="12" hidden="1">
      <c r="A136" s="25"/>
      <c r="B136" s="24"/>
      <c r="C136" s="26"/>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row>
    <row r="137" spans="1:64" ht="12" hidden="1">
      <c r="A137" s="25"/>
      <c r="B137" s="24"/>
      <c r="C137" s="26"/>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row>
    <row r="138" spans="1:64" ht="12" hidden="1">
      <c r="A138" s="25"/>
      <c r="B138" s="24"/>
      <c r="C138" s="26"/>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row>
    <row r="139" spans="1:64" ht="12" hidden="1">
      <c r="A139" s="25"/>
      <c r="B139" s="24"/>
      <c r="C139" s="26"/>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row>
    <row r="140" spans="1:64" ht="12" hidden="1">
      <c r="A140" s="25"/>
      <c r="B140" s="24"/>
      <c r="C140" s="26"/>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row>
    <row r="141" spans="1:64" ht="12" hidden="1">
      <c r="A141" s="25"/>
      <c r="B141" s="24"/>
      <c r="C141" s="26"/>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row>
    <row r="142" spans="1:64" ht="12" hidden="1">
      <c r="A142" s="25"/>
      <c r="B142" s="24"/>
      <c r="C142" s="26"/>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row>
    <row r="143" spans="1:64" ht="12" hidden="1">
      <c r="A143" s="25"/>
      <c r="B143" s="24"/>
      <c r="C143" s="26"/>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row>
    <row r="144" spans="1:64" ht="12" hidden="1">
      <c r="A144" s="25"/>
      <c r="B144" s="24"/>
      <c r="C144" s="26"/>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row>
    <row r="145" spans="1:64" ht="12" hidden="1">
      <c r="A145" s="25"/>
      <c r="B145" s="24"/>
      <c r="C145" s="26"/>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row>
    <row r="146" spans="1:64" ht="12" hidden="1">
      <c r="A146" s="25"/>
      <c r="B146" s="24"/>
      <c r="C146" s="26"/>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row>
    <row r="147" spans="1:64" ht="12" hidden="1">
      <c r="A147" s="25"/>
      <c r="B147" s="24"/>
      <c r="C147" s="26"/>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row>
    <row r="148" spans="1:64" ht="12" hidden="1">
      <c r="A148" s="25"/>
      <c r="B148" s="24"/>
      <c r="C148" s="26"/>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row>
    <row r="149" spans="1:64" ht="12" hidden="1">
      <c r="A149" s="25"/>
      <c r="B149" s="24"/>
      <c r="C149" s="26"/>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row>
    <row r="150" spans="1:64" ht="12" hidden="1">
      <c r="A150" s="25"/>
      <c r="B150" s="24"/>
      <c r="C150" s="26"/>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row>
    <row r="151" spans="1:64" ht="12" hidden="1">
      <c r="A151" s="25"/>
      <c r="B151" s="24"/>
      <c r="C151" s="26"/>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row>
    <row r="152" spans="1:64" ht="12" hidden="1">
      <c r="A152" s="25"/>
      <c r="B152" s="24"/>
      <c r="C152" s="26"/>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row>
    <row r="153" spans="1:64" ht="12" hidden="1">
      <c r="A153" s="25"/>
      <c r="B153" s="24"/>
      <c r="C153" s="26"/>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row>
    <row r="154" spans="1:64" ht="12" hidden="1">
      <c r="A154" s="25"/>
      <c r="B154" s="24"/>
      <c r="C154" s="26"/>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row>
    <row r="155" spans="1:64" ht="12" hidden="1">
      <c r="A155" s="25"/>
      <c r="B155" s="24"/>
      <c r="C155" s="26"/>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row>
    <row r="156" spans="1:64" ht="12" hidden="1">
      <c r="A156" s="25"/>
      <c r="B156" s="24"/>
      <c r="C156" s="26"/>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row>
    <row r="157" spans="1:64" ht="12" hidden="1">
      <c r="A157" s="25"/>
      <c r="B157" s="24"/>
      <c r="C157" s="26"/>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4" ht="12" hidden="1">
      <c r="A158" s="25"/>
      <c r="B158" s="24"/>
      <c r="C158" s="26"/>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row>
    <row r="159" spans="1:64" ht="12" hidden="1">
      <c r="A159" s="25"/>
      <c r="B159" s="24"/>
      <c r="C159" s="26"/>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row>
    <row r="160" spans="1:64" ht="12" hidden="1">
      <c r="A160" s="25"/>
      <c r="B160" s="24"/>
      <c r="C160" s="26"/>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row>
    <row r="161" spans="1:64" ht="12" hidden="1">
      <c r="A161" s="25"/>
      <c r="B161" s="24"/>
      <c r="C161" s="26"/>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row>
    <row r="162" spans="1:64" ht="12" hidden="1">
      <c r="A162" s="25"/>
      <c r="B162" s="24"/>
      <c r="C162" s="26"/>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row>
    <row r="163" spans="1:64" ht="12" hidden="1">
      <c r="A163" s="25"/>
      <c r="B163" s="24"/>
      <c r="C163" s="26"/>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row>
    <row r="164" spans="1:64" ht="12" hidden="1">
      <c r="A164" s="25"/>
      <c r="B164" s="24"/>
      <c r="C164" s="26"/>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row>
    <row r="165" spans="1:64" ht="12" hidden="1">
      <c r="A165" s="25"/>
      <c r="B165" s="24"/>
      <c r="C165" s="26"/>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row>
    <row r="166" spans="1:64" ht="12" hidden="1">
      <c r="A166" s="25"/>
      <c r="B166" s="24"/>
      <c r="C166" s="26"/>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row>
    <row r="167" spans="1:64" ht="12" hidden="1">
      <c r="A167" s="25"/>
      <c r="B167" s="24"/>
      <c r="C167" s="26"/>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row>
    <row r="168" spans="1:64" ht="12" hidden="1">
      <c r="A168" s="25"/>
      <c r="B168" s="24"/>
      <c r="C168" s="26"/>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row>
    <row r="169" spans="1:64" ht="12" hidden="1">
      <c r="A169" s="25"/>
      <c r="B169" s="24"/>
      <c r="C169" s="26"/>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row>
    <row r="170" spans="1:64" ht="12" hidden="1">
      <c r="A170" s="25"/>
      <c r="B170" s="24"/>
      <c r="C170" s="26"/>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row>
    <row r="171" spans="1:64" ht="12" hidden="1">
      <c r="A171" s="25"/>
      <c r="B171" s="24"/>
      <c r="C171" s="26"/>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row>
    <row r="172" spans="1:64" ht="12" hidden="1">
      <c r="A172" s="25"/>
      <c r="B172" s="24"/>
      <c r="C172" s="26"/>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row>
    <row r="173" spans="1:64" ht="12" hidden="1">
      <c r="A173" s="25"/>
      <c r="B173" s="24"/>
      <c r="C173" s="26"/>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row>
    <row r="174" spans="1:64" ht="12" hidden="1">
      <c r="A174" s="25"/>
      <c r="B174" s="24"/>
      <c r="C174" s="26"/>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row>
    <row r="175" spans="1:64" ht="12" hidden="1">
      <c r="A175" s="25"/>
      <c r="B175" s="24"/>
      <c r="C175" s="26"/>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row>
    <row r="176" spans="1:64" ht="12" hidden="1">
      <c r="A176" s="25"/>
      <c r="B176" s="24"/>
      <c r="C176" s="26"/>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row>
    <row r="177" spans="1:64" ht="12" hidden="1">
      <c r="A177" s="25"/>
      <c r="B177" s="24"/>
      <c r="C177" s="26"/>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row>
    <row r="178" spans="1:64" ht="12" hidden="1">
      <c r="A178" s="25"/>
      <c r="B178" s="24"/>
      <c r="C178" s="26"/>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row>
    <row r="179" spans="1:64" ht="12" hidden="1">
      <c r="A179" s="25"/>
      <c r="B179" s="24"/>
      <c r="C179" s="26"/>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row>
    <row r="180" spans="1:64" ht="12" hidden="1">
      <c r="A180" s="25"/>
      <c r="B180" s="24"/>
      <c r="C180" s="26"/>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row>
    <row r="181" spans="1:64" ht="12" hidden="1">
      <c r="A181" s="25"/>
      <c r="B181" s="24"/>
      <c r="C181" s="26"/>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row>
    <row r="182" spans="1:64" ht="12" hidden="1">
      <c r="A182" s="25"/>
      <c r="B182" s="24"/>
      <c r="C182" s="26"/>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row>
    <row r="183" spans="1:64" ht="12" hidden="1">
      <c r="A183" s="25"/>
      <c r="B183" s="24"/>
      <c r="C183" s="26"/>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row>
    <row r="184" spans="1:64" ht="12" hidden="1">
      <c r="A184" s="25"/>
      <c r="B184" s="24"/>
      <c r="C184" s="26"/>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row>
    <row r="185" spans="1:64" ht="12" hidden="1">
      <c r="A185" s="25"/>
      <c r="B185" s="24"/>
      <c r="C185" s="26"/>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row>
    <row r="186" spans="1:64" ht="12" hidden="1">
      <c r="A186" s="25"/>
      <c r="B186" s="24"/>
      <c r="C186" s="26"/>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row>
    <row r="187" spans="1:64" ht="12" hidden="1">
      <c r="A187" s="25"/>
      <c r="B187" s="24"/>
      <c r="C187" s="26"/>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row>
    <row r="188" spans="1:64" ht="12" hidden="1">
      <c r="A188" s="25"/>
      <c r="B188" s="24"/>
      <c r="C188" s="26"/>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row>
    <row r="189" spans="1:64" ht="12" hidden="1">
      <c r="A189" s="25"/>
      <c r="B189" s="24"/>
      <c r="C189" s="26"/>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row>
    <row r="190" spans="1:64" ht="12" hidden="1">
      <c r="A190" s="25"/>
      <c r="B190" s="24"/>
      <c r="C190" s="26"/>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row>
    <row r="191" spans="1:64" ht="12" hidden="1">
      <c r="A191" s="25"/>
      <c r="B191" s="24"/>
      <c r="C191" s="26"/>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row>
    <row r="192" spans="1:64" ht="12" hidden="1">
      <c r="A192" s="25"/>
      <c r="B192" s="24"/>
      <c r="C192" s="26"/>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row>
    <row r="193" spans="1:64" ht="12" hidden="1">
      <c r="A193" s="25"/>
      <c r="B193" s="24"/>
      <c r="C193" s="26"/>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row>
    <row r="194" spans="1:64" ht="12" hidden="1">
      <c r="A194" s="25"/>
      <c r="B194" s="24"/>
      <c r="C194" s="26"/>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row>
    <row r="195" spans="1:64" ht="12" hidden="1">
      <c r="A195" s="25"/>
      <c r="B195" s="24"/>
      <c r="C195" s="26"/>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row r="196" spans="1:64" ht="12" hidden="1">
      <c r="A196" s="25"/>
      <c r="B196" s="24"/>
      <c r="C196" s="26"/>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row>
    <row r="197" spans="1:64" ht="12" hidden="1">
      <c r="A197" s="25"/>
      <c r="B197" s="24"/>
      <c r="C197" s="26"/>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row>
    <row r="198" spans="1:64" ht="12" hidden="1">
      <c r="A198" s="25"/>
      <c r="B198" s="24"/>
      <c r="C198" s="26"/>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row>
    <row r="199" spans="1:64" ht="12" hidden="1">
      <c r="A199" s="25"/>
      <c r="B199" s="24"/>
      <c r="C199" s="26"/>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row>
    <row r="200" spans="1:64" ht="12" hidden="1">
      <c r="A200" s="25"/>
      <c r="B200" s="24"/>
      <c r="C200" s="26"/>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row>
    <row r="201" spans="1:64" ht="12" hidden="1">
      <c r="A201" s="25"/>
      <c r="B201" s="24"/>
      <c r="C201" s="26"/>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row>
    <row r="202" spans="1:64" ht="12" hidden="1">
      <c r="A202" s="25"/>
      <c r="B202" s="24"/>
      <c r="C202" s="26"/>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row>
    <row r="203" spans="1:64" ht="12" hidden="1">
      <c r="A203" s="25"/>
      <c r="B203" s="24"/>
      <c r="C203" s="26"/>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row>
    <row r="204" spans="1:64" ht="12" hidden="1">
      <c r="A204" s="25"/>
      <c r="B204" s="24"/>
      <c r="C204" s="26"/>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row>
    <row r="205" spans="1:64" ht="12" hidden="1">
      <c r="A205" s="25"/>
      <c r="B205" s="24"/>
      <c r="C205" s="26"/>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row>
    <row r="206" spans="1:64" ht="12" hidden="1">
      <c r="A206" s="25"/>
      <c r="B206" s="24"/>
      <c r="C206" s="26"/>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row>
    <row r="207" spans="1:64" ht="12" hidden="1">
      <c r="A207" s="25"/>
      <c r="B207" s="24"/>
      <c r="C207" s="26"/>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row>
    <row r="208" spans="1:64" ht="12" hidden="1">
      <c r="A208" s="25"/>
      <c r="B208" s="24"/>
      <c r="C208" s="26"/>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row>
    <row r="209" spans="1:64" ht="12" hidden="1">
      <c r="A209" s="25"/>
      <c r="B209" s="24"/>
      <c r="C209" s="26"/>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row>
    <row r="210" spans="1:64" ht="12" hidden="1">
      <c r="A210" s="25"/>
      <c r="B210" s="24"/>
      <c r="C210" s="26"/>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row>
    <row r="211" spans="1:64" ht="12" hidden="1">
      <c r="A211" s="25"/>
      <c r="B211" s="24"/>
      <c r="C211" s="26"/>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row>
    <row r="212" spans="1:64" ht="12" hidden="1">
      <c r="A212" s="25"/>
      <c r="B212" s="24"/>
      <c r="C212" s="26"/>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row>
    <row r="213" spans="1:64" ht="12" hidden="1">
      <c r="A213" s="25"/>
      <c r="B213" s="24"/>
      <c r="C213" s="26"/>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row>
    <row r="214" spans="1:64" ht="12" hidden="1">
      <c r="A214" s="25"/>
      <c r="B214" s="24"/>
      <c r="C214" s="26"/>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row>
    <row r="215" spans="1:64" ht="12" hidden="1">
      <c r="A215" s="25"/>
      <c r="B215" s="24"/>
      <c r="C215" s="26"/>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row>
    <row r="216" spans="1:64" ht="12" hidden="1">
      <c r="A216" s="25"/>
      <c r="B216" s="24"/>
      <c r="C216" s="26"/>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row>
    <row r="217" spans="1:64" ht="12" hidden="1">
      <c r="A217" s="25"/>
      <c r="B217" s="24"/>
      <c r="C217" s="26"/>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row>
    <row r="218" spans="1:64" ht="12" hidden="1">
      <c r="A218" s="25"/>
      <c r="B218" s="24"/>
      <c r="C218" s="26"/>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row>
    <row r="219" spans="1:64" ht="12" hidden="1">
      <c r="A219" s="25"/>
      <c r="B219" s="24"/>
      <c r="C219" s="26"/>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row>
    <row r="220" spans="1:64" ht="12" hidden="1">
      <c r="A220" s="25"/>
      <c r="B220" s="24"/>
      <c r="C220" s="26"/>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row>
    <row r="221" spans="1:64" ht="12" hidden="1">
      <c r="A221" s="25"/>
      <c r="B221" s="24"/>
      <c r="C221" s="26"/>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row>
    <row r="222" spans="1:64" ht="12" hidden="1">
      <c r="A222" s="25"/>
      <c r="B222" s="24"/>
      <c r="C222" s="26"/>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row>
    <row r="223" spans="1:64" ht="12" hidden="1">
      <c r="A223" s="25"/>
      <c r="B223" s="24"/>
      <c r="C223" s="26"/>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row>
    <row r="224" spans="1:64" ht="12" hidden="1">
      <c r="A224" s="25"/>
      <c r="B224" s="24"/>
      <c r="C224" s="26"/>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row>
    <row r="225" spans="1:64" ht="12" hidden="1">
      <c r="A225" s="25"/>
      <c r="B225" s="24"/>
      <c r="C225" s="26"/>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row>
    <row r="226" spans="1:64" ht="12" hidden="1">
      <c r="A226" s="25"/>
      <c r="B226" s="24"/>
      <c r="C226" s="26"/>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row>
    <row r="227" spans="1:64" ht="12" hidden="1">
      <c r="A227" s="25"/>
      <c r="B227" s="24"/>
      <c r="C227" s="26"/>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row>
    <row r="228" spans="1:64" ht="12" hidden="1">
      <c r="A228" s="25"/>
      <c r="B228" s="24"/>
      <c r="C228" s="26"/>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row>
    <row r="229" spans="1:64" ht="12" hidden="1">
      <c r="A229" s="25"/>
      <c r="B229" s="24"/>
      <c r="C229" s="26"/>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row>
    <row r="230" spans="1:64" ht="12" hidden="1">
      <c r="A230" s="25"/>
      <c r="B230" s="24"/>
      <c r="C230" s="26"/>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row>
    <row r="231" spans="1:64" ht="12" hidden="1">
      <c r="A231" s="25"/>
      <c r="B231" s="24"/>
      <c r="C231" s="26"/>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row>
    <row r="232" spans="1:64" ht="12" hidden="1">
      <c r="A232" s="25"/>
      <c r="B232" s="24"/>
      <c r="C232" s="26"/>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row>
    <row r="233" spans="1:64" ht="12" hidden="1">
      <c r="A233" s="25"/>
      <c r="B233" s="24"/>
      <c r="C233" s="26"/>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row>
    <row r="234" spans="1:64" ht="12" hidden="1">
      <c r="A234" s="25"/>
      <c r="B234" s="24"/>
      <c r="C234" s="26"/>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row>
    <row r="235" spans="1:64" ht="12" hidden="1">
      <c r="A235" s="25"/>
      <c r="B235" s="24"/>
      <c r="C235" s="26"/>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row>
    <row r="236" spans="1:64" ht="12" hidden="1">
      <c r="A236" s="25"/>
      <c r="B236" s="24"/>
      <c r="C236" s="26"/>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row>
    <row r="237" spans="1:64" ht="12" hidden="1">
      <c r="A237" s="25"/>
      <c r="B237" s="24"/>
      <c r="C237" s="26"/>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row>
    <row r="238" spans="1:64" ht="12" hidden="1">
      <c r="A238" s="25"/>
      <c r="B238" s="24"/>
      <c r="C238" s="26"/>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row>
    <row r="239" spans="1:64" ht="12" hidden="1">
      <c r="A239" s="25"/>
      <c r="B239" s="24"/>
      <c r="C239" s="26"/>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row>
    <row r="240" spans="1:64" ht="12" hidden="1">
      <c r="A240" s="25"/>
      <c r="B240" s="24"/>
      <c r="C240" s="26"/>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row>
    <row r="241" spans="1:64" ht="12" hidden="1">
      <c r="A241" s="25"/>
      <c r="B241" s="24"/>
      <c r="C241" s="26"/>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row>
    <row r="242" spans="1:64" ht="12" hidden="1">
      <c r="A242" s="25"/>
      <c r="B242" s="24"/>
      <c r="C242" s="26"/>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row>
    <row r="243" spans="1:64" ht="12" hidden="1">
      <c r="A243" s="25"/>
      <c r="B243" s="24"/>
      <c r="C243" s="26"/>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row>
    <row r="244" spans="1:64" ht="12" hidden="1">
      <c r="A244" s="25"/>
      <c r="B244" s="24"/>
      <c r="C244" s="26"/>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row>
    <row r="245" spans="1:64" ht="12" hidden="1">
      <c r="A245" s="25"/>
      <c r="B245" s="24"/>
      <c r="C245" s="26"/>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row>
    <row r="246" spans="1:64" ht="12" hidden="1">
      <c r="A246" s="25"/>
      <c r="B246" s="24"/>
      <c r="C246" s="26"/>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row>
    <row r="247" spans="1:64" ht="12" hidden="1">
      <c r="A247" s="25"/>
      <c r="B247" s="24"/>
      <c r="C247" s="26"/>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row>
    <row r="248" spans="1:64" ht="12" hidden="1">
      <c r="A248" s="25"/>
      <c r="B248" s="24"/>
      <c r="C248" s="26"/>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row>
    <row r="249" spans="1:64" ht="12" hidden="1">
      <c r="A249" s="25"/>
      <c r="B249" s="24"/>
      <c r="C249" s="26"/>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row>
    <row r="250" spans="1:64" ht="12" hidden="1">
      <c r="A250" s="25"/>
      <c r="B250" s="24"/>
      <c r="C250" s="26"/>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row>
    <row r="251" spans="1:64" ht="12" hidden="1">
      <c r="A251" s="25"/>
      <c r="B251" s="24"/>
      <c r="C251" s="26"/>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row>
    <row r="252" spans="1:64" ht="12" hidden="1">
      <c r="A252" s="25"/>
      <c r="B252" s="24"/>
      <c r="C252" s="26"/>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row>
    <row r="253" spans="1:64" ht="12" hidden="1">
      <c r="A253" s="25"/>
      <c r="B253" s="24"/>
      <c r="C253" s="26"/>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row>
    <row r="254" spans="1:64" ht="12" hidden="1">
      <c r="A254" s="25"/>
      <c r="B254" s="24"/>
      <c r="C254" s="26"/>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row>
    <row r="255" spans="1:64" ht="12" hidden="1">
      <c r="A255" s="25"/>
      <c r="B255" s="24"/>
      <c r="C255" s="26"/>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row>
    <row r="256" spans="1:64" ht="12" hidden="1">
      <c r="A256" s="25"/>
      <c r="B256" s="24"/>
      <c r="C256" s="26"/>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row>
    <row r="257" spans="1:64" ht="12" hidden="1">
      <c r="A257" s="25"/>
      <c r="B257" s="24"/>
      <c r="C257" s="26"/>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row>
    <row r="258" spans="1:64" ht="12" hidden="1">
      <c r="A258" s="25"/>
      <c r="B258" s="24"/>
      <c r="C258" s="26"/>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row>
    <row r="259" spans="1:64" ht="12" hidden="1">
      <c r="A259" s="25"/>
      <c r="B259" s="24"/>
      <c r="C259" s="26"/>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row>
    <row r="260" spans="1:64" ht="12" hidden="1">
      <c r="A260" s="25"/>
      <c r="B260" s="24"/>
      <c r="C260" s="26"/>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row>
    <row r="261" spans="1:64" ht="12" hidden="1">
      <c r="A261" s="25"/>
      <c r="B261" s="24"/>
      <c r="C261" s="26"/>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row>
    <row r="262" spans="1:64" ht="12" hidden="1">
      <c r="A262" s="25"/>
      <c r="B262" s="24"/>
      <c r="C262" s="26"/>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row>
    <row r="263" spans="1:64" ht="12" hidden="1">
      <c r="A263" s="25"/>
      <c r="B263" s="24"/>
      <c r="C263" s="26"/>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row>
    <row r="264" spans="1:64" ht="12" hidden="1">
      <c r="A264" s="25"/>
      <c r="B264" s="24"/>
      <c r="C264" s="26"/>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row>
    <row r="265" spans="1:64" ht="12" hidden="1">
      <c r="A265" s="25"/>
      <c r="B265" s="24"/>
      <c r="C265" s="26"/>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row>
    <row r="266" spans="1:64" ht="12" hidden="1">
      <c r="A266" s="25"/>
      <c r="B266" s="24"/>
      <c r="C266" s="26"/>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row>
    <row r="267" spans="1:64" ht="12" hidden="1">
      <c r="A267" s="25"/>
      <c r="B267" s="24"/>
      <c r="C267" s="26"/>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row>
    <row r="268" spans="1:64" ht="12" hidden="1">
      <c r="A268" s="25"/>
      <c r="B268" s="24"/>
      <c r="C268" s="26"/>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row>
    <row r="269" spans="1:64" ht="12" hidden="1">
      <c r="A269" s="25"/>
      <c r="B269" s="24"/>
      <c r="C269" s="26"/>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row>
    <row r="270" spans="1:64" ht="12" hidden="1">
      <c r="A270" s="25"/>
      <c r="B270" s="24"/>
      <c r="C270" s="26"/>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row>
    <row r="271" spans="1:64" ht="12" hidden="1">
      <c r="A271" s="25"/>
      <c r="B271" s="24"/>
      <c r="C271" s="26"/>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row>
    <row r="272" spans="1:64" ht="12" hidden="1">
      <c r="A272" s="25"/>
      <c r="B272" s="24"/>
      <c r="C272" s="26"/>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row>
    <row r="273" spans="1:64" ht="12" hidden="1">
      <c r="A273" s="25"/>
      <c r="B273" s="24"/>
      <c r="C273" s="26"/>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row>
    <row r="274" spans="1:64" ht="12" hidden="1">
      <c r="A274" s="25"/>
      <c r="B274" s="24"/>
      <c r="C274" s="26"/>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row>
    <row r="275" spans="1:64" ht="12" hidden="1">
      <c r="A275" s="25"/>
      <c r="B275" s="24"/>
      <c r="C275" s="26"/>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row>
    <row r="276" spans="1:64" ht="12" hidden="1">
      <c r="A276" s="25"/>
      <c r="B276" s="24"/>
      <c r="C276" s="26"/>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row>
    <row r="277" spans="1:64" ht="12" hidden="1">
      <c r="A277" s="25"/>
      <c r="B277" s="24"/>
      <c r="C277" s="26"/>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row>
    <row r="278" spans="1:64" ht="12" hidden="1">
      <c r="A278" s="25"/>
      <c r="B278" s="24"/>
      <c r="C278" s="26"/>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row>
    <row r="279" spans="1:64" ht="12" hidden="1">
      <c r="A279" s="25"/>
      <c r="B279" s="24"/>
      <c r="C279" s="26"/>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row>
    <row r="280" spans="1:64" ht="12" hidden="1">
      <c r="A280" s="25"/>
      <c r="B280" s="24"/>
      <c r="C280" s="26"/>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row>
    <row r="281" spans="1:64" ht="12" hidden="1">
      <c r="A281" s="25"/>
      <c r="B281" s="24"/>
      <c r="C281" s="26"/>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row>
    <row r="282" spans="1:64" ht="12" hidden="1">
      <c r="A282" s="25"/>
      <c r="B282" s="24"/>
      <c r="C282" s="26"/>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row>
    <row r="283" spans="1:64" ht="12" hidden="1">
      <c r="A283" s="25"/>
      <c r="B283" s="24"/>
      <c r="C283" s="26"/>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row>
    <row r="284" spans="1:64" ht="12" hidden="1">
      <c r="A284" s="25"/>
      <c r="B284" s="24"/>
      <c r="C284" s="26"/>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row>
    <row r="285" spans="1:64" ht="12" hidden="1">
      <c r="A285" s="25"/>
      <c r="B285" s="24"/>
      <c r="C285" s="26"/>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row>
    <row r="286" spans="1:64" ht="12" hidden="1">
      <c r="A286" s="25"/>
      <c r="B286" s="24"/>
      <c r="C286" s="26"/>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row>
    <row r="287" spans="1:64" ht="12" hidden="1">
      <c r="A287" s="25"/>
      <c r="B287" s="24"/>
      <c r="C287" s="26"/>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row>
    <row r="288" spans="1:64" ht="12" hidden="1">
      <c r="A288" s="25"/>
      <c r="B288" s="24"/>
      <c r="C288" s="26"/>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row>
    <row r="289" spans="1:64" ht="12" hidden="1">
      <c r="A289" s="25"/>
      <c r="B289" s="24"/>
      <c r="C289" s="26"/>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row>
    <row r="290" spans="1:64" ht="12" hidden="1">
      <c r="A290" s="25"/>
      <c r="B290" s="24"/>
      <c r="C290" s="26"/>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row>
    <row r="291" spans="1:64" ht="12" hidden="1">
      <c r="A291" s="25"/>
      <c r="B291" s="24"/>
      <c r="C291" s="26"/>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row>
    <row r="292" spans="1:64" ht="12" hidden="1">
      <c r="A292" s="25"/>
      <c r="B292" s="24"/>
      <c r="C292" s="26"/>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row>
    <row r="293" spans="1:64" ht="12" hidden="1">
      <c r="A293" s="25"/>
      <c r="B293" s="24"/>
      <c r="C293" s="26"/>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row>
    <row r="294" spans="1:64" ht="12" hidden="1">
      <c r="A294" s="25"/>
      <c r="B294" s="24"/>
      <c r="C294" s="26"/>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row>
    <row r="295" spans="1:64" ht="12" hidden="1">
      <c r="A295" s="25"/>
      <c r="B295" s="24"/>
      <c r="C295" s="26"/>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row>
    <row r="296" spans="1:64" ht="12" hidden="1">
      <c r="A296" s="25"/>
      <c r="B296" s="24"/>
      <c r="C296" s="26"/>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row>
    <row r="297" spans="1:64" ht="12" hidden="1">
      <c r="A297" s="25"/>
      <c r="B297" s="24"/>
      <c r="C297" s="26"/>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row>
    <row r="298" spans="1:64" ht="12" hidden="1">
      <c r="A298" s="25"/>
      <c r="B298" s="24"/>
      <c r="C298" s="26"/>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row>
    <row r="299" spans="1:64" ht="12" hidden="1">
      <c r="A299" s="25"/>
      <c r="B299" s="24"/>
      <c r="C299" s="26"/>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row>
    <row r="300" spans="1:64" ht="12" hidden="1">
      <c r="A300" s="25"/>
      <c r="B300" s="24"/>
      <c r="C300" s="26"/>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row>
    <row r="301" spans="1:64" ht="12" hidden="1">
      <c r="A301" s="25"/>
      <c r="B301" s="24"/>
      <c r="C301" s="26"/>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row>
    <row r="302" spans="1:64" ht="12" hidden="1">
      <c r="A302" s="25"/>
      <c r="B302" s="24"/>
      <c r="C302" s="26"/>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row>
    <row r="303" spans="1:64" ht="12" hidden="1">
      <c r="A303" s="25"/>
      <c r="B303" s="24"/>
      <c r="C303" s="26"/>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row>
    <row r="304" spans="1:64" ht="12" hidden="1">
      <c r="A304" s="25"/>
      <c r="B304" s="24"/>
      <c r="C304" s="26"/>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row>
    <row r="305" spans="1:64" ht="12" hidden="1">
      <c r="A305" s="25"/>
      <c r="B305" s="24"/>
      <c r="C305" s="26"/>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row>
    <row r="306" spans="1:64" ht="12" hidden="1">
      <c r="A306" s="25"/>
      <c r="B306" s="24"/>
      <c r="C306" s="26"/>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row>
    <row r="307" spans="1:64" ht="12" hidden="1">
      <c r="A307" s="25"/>
      <c r="B307" s="24"/>
      <c r="C307" s="26"/>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row>
    <row r="308" spans="1:64" ht="12" hidden="1">
      <c r="A308" s="25"/>
      <c r="B308" s="24"/>
      <c r="C308" s="26"/>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row>
    <row r="309" spans="1:64" ht="12" hidden="1">
      <c r="A309" s="25"/>
      <c r="B309" s="24"/>
      <c r="C309" s="26"/>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row>
    <row r="310" spans="1:64" ht="12" hidden="1">
      <c r="A310" s="25"/>
      <c r="B310" s="24"/>
      <c r="C310" s="26"/>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row>
    <row r="311" spans="1:64" ht="12" hidden="1">
      <c r="A311" s="25"/>
      <c r="B311" s="24"/>
      <c r="C311" s="26"/>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row>
    <row r="312" spans="1:64" ht="12" hidden="1">
      <c r="A312" s="25"/>
      <c r="B312" s="24"/>
      <c r="C312" s="26"/>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row>
    <row r="313" spans="1:64" ht="12" hidden="1">
      <c r="A313" s="25"/>
      <c r="B313" s="24"/>
      <c r="C313" s="26"/>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row>
    <row r="314" spans="1:64" ht="12" hidden="1">
      <c r="A314" s="25"/>
      <c r="B314" s="24"/>
      <c r="C314" s="26"/>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row>
    <row r="315" spans="1:64" ht="12" hidden="1">
      <c r="A315" s="25"/>
      <c r="B315" s="24"/>
      <c r="C315" s="26"/>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row>
    <row r="316" spans="1:64" ht="12" hidden="1">
      <c r="A316" s="25"/>
      <c r="B316" s="24"/>
      <c r="C316" s="26"/>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row>
    <row r="317" spans="1:64" ht="12" hidden="1">
      <c r="A317" s="25"/>
      <c r="B317" s="24"/>
      <c r="C317" s="26"/>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row>
    <row r="318" spans="1:64" ht="12" hidden="1">
      <c r="A318" s="25"/>
      <c r="B318" s="24"/>
      <c r="C318" s="26"/>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row>
    <row r="319" spans="1:64" ht="12" hidden="1">
      <c r="A319" s="25"/>
      <c r="B319" s="24"/>
      <c r="C319" s="26"/>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row>
    <row r="320" spans="1:64" ht="12" hidden="1">
      <c r="A320" s="25"/>
      <c r="B320" s="24"/>
      <c r="C320" s="26"/>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row>
    <row r="321" spans="1:64" ht="12" hidden="1">
      <c r="A321" s="25"/>
      <c r="B321" s="24"/>
      <c r="C321" s="26"/>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row>
    <row r="322" spans="1:64" ht="12" hidden="1">
      <c r="A322" s="25"/>
      <c r="B322" s="24"/>
      <c r="C322" s="26"/>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row>
    <row r="323" spans="1:64" ht="12" hidden="1">
      <c r="A323" s="25"/>
      <c r="B323" s="24"/>
      <c r="C323" s="26"/>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row>
    <row r="324" spans="1:64" ht="12" hidden="1">
      <c r="A324" s="25"/>
      <c r="B324" s="24"/>
      <c r="C324" s="26"/>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row>
    <row r="325" spans="1:64" ht="12" hidden="1">
      <c r="A325" s="25"/>
      <c r="B325" s="24"/>
      <c r="C325" s="26"/>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row>
    <row r="326" spans="1:64" ht="12" hidden="1">
      <c r="A326" s="25"/>
      <c r="B326" s="24"/>
      <c r="C326" s="26"/>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row>
    <row r="327" spans="1:64" ht="12" hidden="1">
      <c r="A327" s="25"/>
      <c r="B327" s="24"/>
      <c r="C327" s="26"/>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row>
    <row r="328" spans="1:64" ht="12" hidden="1">
      <c r="A328" s="25"/>
      <c r="B328" s="24"/>
      <c r="C328" s="26"/>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row>
    <row r="329" spans="1:64" ht="12" hidden="1">
      <c r="A329" s="25"/>
      <c r="B329" s="24"/>
      <c r="C329" s="26"/>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row>
    <row r="330" spans="1:64" ht="12" hidden="1">
      <c r="A330" s="25"/>
      <c r="B330" s="24"/>
      <c r="C330" s="26"/>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row>
    <row r="331" spans="1:64" ht="12" hidden="1">
      <c r="A331" s="25"/>
      <c r="B331" s="24"/>
      <c r="C331" s="26"/>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row>
    <row r="332" spans="1:64" ht="12" hidden="1">
      <c r="A332" s="25"/>
      <c r="B332" s="24"/>
      <c r="C332" s="26"/>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row>
    <row r="333" spans="1:64" ht="12" hidden="1">
      <c r="A333" s="25"/>
      <c r="B333" s="24"/>
      <c r="C333" s="26"/>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row>
    <row r="334" spans="1:64" ht="12" hidden="1">
      <c r="A334" s="25"/>
      <c r="B334" s="24"/>
      <c r="C334" s="26"/>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row>
    <row r="335" spans="1:64" ht="12" hidden="1">
      <c r="A335" s="25"/>
      <c r="B335" s="24"/>
      <c r="C335" s="26"/>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row>
    <row r="336" spans="1:64" ht="12" hidden="1">
      <c r="A336" s="25"/>
      <c r="B336" s="24"/>
      <c r="C336" s="26"/>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row>
    <row r="337" spans="1:64" ht="12" hidden="1">
      <c r="A337" s="25"/>
      <c r="B337" s="24"/>
      <c r="C337" s="26"/>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row>
    <row r="338" spans="1:64" ht="12" hidden="1">
      <c r="A338" s="25"/>
      <c r="B338" s="24"/>
      <c r="C338" s="26"/>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row>
    <row r="339" spans="1:64" ht="12" hidden="1">
      <c r="A339" s="25"/>
      <c r="B339" s="24"/>
      <c r="C339" s="26"/>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row>
    <row r="340" spans="1:64" ht="12" hidden="1">
      <c r="A340" s="25"/>
      <c r="B340" s="24"/>
      <c r="C340" s="26"/>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row>
    <row r="341" spans="1:64" ht="12" hidden="1">
      <c r="A341" s="25"/>
      <c r="B341" s="24"/>
      <c r="C341" s="26"/>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row>
    <row r="342" spans="1:64" ht="12" hidden="1">
      <c r="A342" s="25"/>
      <c r="B342" s="24"/>
      <c r="C342" s="26"/>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row>
    <row r="343" spans="1:64" ht="12" hidden="1">
      <c r="A343" s="25"/>
      <c r="B343" s="24"/>
      <c r="C343" s="26"/>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row>
    <row r="344" spans="1:64" ht="12" hidden="1">
      <c r="A344" s="25"/>
      <c r="B344" s="24"/>
      <c r="C344" s="26"/>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row>
    <row r="345" spans="1:64" ht="12" hidden="1">
      <c r="A345" s="25"/>
      <c r="B345" s="24"/>
      <c r="C345" s="26"/>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row>
    <row r="346" spans="1:64" ht="12" hidden="1">
      <c r="A346" s="25"/>
      <c r="B346" s="24"/>
      <c r="C346" s="26"/>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row>
    <row r="347" spans="1:64" ht="12" hidden="1">
      <c r="A347" s="25"/>
      <c r="B347" s="24"/>
      <c r="C347" s="26"/>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row>
    <row r="348" spans="1:64" ht="12" hidden="1">
      <c r="A348" s="25"/>
      <c r="B348" s="24"/>
      <c r="C348" s="26"/>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row>
    <row r="349" spans="1:64" ht="12" hidden="1">
      <c r="A349" s="25"/>
      <c r="B349" s="24"/>
      <c r="C349" s="26"/>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row>
    <row r="350" spans="1:64" ht="12" hidden="1">
      <c r="A350" s="25"/>
      <c r="B350" s="24"/>
      <c r="C350" s="26"/>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row>
    <row r="351" spans="1:64" ht="12" hidden="1">
      <c r="A351" s="25"/>
      <c r="B351" s="24"/>
      <c r="C351" s="26"/>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row>
    <row r="352" spans="1:64" ht="12" hidden="1">
      <c r="A352" s="25"/>
      <c r="B352" s="24"/>
      <c r="C352" s="26"/>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row>
    <row r="353" spans="1:64" ht="12" hidden="1">
      <c r="A353" s="25"/>
      <c r="B353" s="24"/>
      <c r="C353" s="26"/>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row>
    <row r="354" spans="1:64" ht="12" hidden="1">
      <c r="A354" s="25"/>
      <c r="B354" s="24"/>
      <c r="C354" s="26"/>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row>
    <row r="355" spans="1:64" ht="12" hidden="1">
      <c r="A355" s="25"/>
      <c r="B355" s="24"/>
      <c r="C355" s="26"/>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row>
    <row r="356" spans="1:64" ht="12" hidden="1">
      <c r="A356" s="25"/>
      <c r="B356" s="24"/>
      <c r="C356" s="26"/>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row>
    <row r="357" spans="1:64" ht="12" hidden="1">
      <c r="A357" s="25"/>
      <c r="B357" s="24"/>
      <c r="C357" s="26"/>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row>
    <row r="358" spans="1:64" ht="12" hidden="1">
      <c r="A358" s="25"/>
      <c r="B358" s="24"/>
      <c r="C358" s="26"/>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row>
    <row r="359" spans="1:64" ht="12" hidden="1">
      <c r="A359" s="25"/>
      <c r="B359" s="24"/>
      <c r="C359" s="26"/>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row>
    <row r="360" spans="1:64" ht="12" hidden="1">
      <c r="A360" s="25"/>
      <c r="B360" s="24"/>
      <c r="C360" s="26"/>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row>
    <row r="361" spans="1:64" ht="12" hidden="1">
      <c r="A361" s="25"/>
      <c r="B361" s="24"/>
      <c r="C361" s="26"/>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row>
    <row r="362" spans="1:64" ht="12" hidden="1">
      <c r="A362" s="25"/>
      <c r="B362" s="24"/>
      <c r="C362" s="26"/>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row>
    <row r="363" spans="1:64" ht="12" hidden="1">
      <c r="A363" s="25"/>
      <c r="B363" s="24"/>
      <c r="C363" s="26"/>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row>
    <row r="364" spans="1:64" ht="12" hidden="1">
      <c r="A364" s="25"/>
      <c r="B364" s="24"/>
      <c r="C364" s="26"/>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row>
    <row r="365" spans="1:64" ht="12" hidden="1">
      <c r="A365" s="25"/>
      <c r="B365" s="24"/>
      <c r="C365" s="26"/>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row>
    <row r="366" spans="1:64" ht="12" hidden="1">
      <c r="A366" s="25"/>
      <c r="B366" s="24"/>
      <c r="C366" s="26"/>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row>
    <row r="367" spans="1:64" ht="12" hidden="1">
      <c r="A367" s="25"/>
      <c r="B367" s="24"/>
      <c r="C367" s="26"/>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row>
    <row r="368" spans="1:64" ht="12" hidden="1">
      <c r="A368" s="25"/>
      <c r="B368" s="24"/>
      <c r="C368" s="26"/>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row>
    <row r="369" spans="1:64" ht="12" hidden="1">
      <c r="A369" s="25"/>
      <c r="B369" s="24"/>
      <c r="C369" s="26"/>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row>
    <row r="370" spans="1:64" ht="12" hidden="1">
      <c r="A370" s="25"/>
      <c r="B370" s="24"/>
      <c r="C370" s="26"/>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row>
    <row r="371" spans="1:64" ht="12" hidden="1">
      <c r="A371" s="25"/>
      <c r="B371" s="24"/>
      <c r="C371" s="26"/>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row>
    <row r="372" spans="1:64" ht="12" hidden="1">
      <c r="A372" s="25"/>
      <c r="B372" s="24"/>
      <c r="C372" s="26"/>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row>
    <row r="373" spans="1:64" ht="12" hidden="1">
      <c r="A373" s="25"/>
      <c r="B373" s="24"/>
      <c r="C373" s="26"/>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row>
    <row r="374" spans="1:64" ht="12" hidden="1">
      <c r="A374" s="25"/>
      <c r="B374" s="24"/>
      <c r="C374" s="26"/>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row>
    <row r="375" spans="1:64" ht="12" hidden="1">
      <c r="A375" s="25"/>
      <c r="B375" s="24"/>
      <c r="C375" s="26"/>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row>
    <row r="376" spans="1:64" ht="12" hidden="1">
      <c r="A376" s="25"/>
      <c r="B376" s="24"/>
      <c r="C376" s="26"/>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row>
    <row r="377" spans="1:64" ht="12" hidden="1">
      <c r="A377" s="25"/>
      <c r="B377" s="24"/>
      <c r="C377" s="26"/>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row>
    <row r="378" spans="1:64" ht="12" hidden="1">
      <c r="A378" s="25"/>
      <c r="B378" s="24"/>
      <c r="C378" s="26"/>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row>
    <row r="379" spans="1:64" ht="12" hidden="1">
      <c r="A379" s="25"/>
      <c r="B379" s="24"/>
      <c r="C379" s="26"/>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row>
    <row r="380" spans="1:64" ht="12" hidden="1">
      <c r="A380" s="25"/>
      <c r="B380" s="24"/>
      <c r="C380" s="26"/>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row>
    <row r="381" spans="1:64" ht="12" hidden="1">
      <c r="A381" s="25"/>
      <c r="B381" s="24"/>
      <c r="C381" s="26"/>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row>
    <row r="382" spans="1:64" ht="12" hidden="1">
      <c r="A382" s="25"/>
      <c r="B382" s="24"/>
      <c r="C382" s="26"/>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row>
    <row r="383" spans="1:64" ht="12" hidden="1">
      <c r="A383" s="25"/>
      <c r="B383" s="24"/>
      <c r="C383" s="26"/>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row>
    <row r="384" spans="1:64" ht="12" hidden="1">
      <c r="A384" s="25"/>
      <c r="B384" s="24"/>
      <c r="C384" s="26"/>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row>
    <row r="385" spans="1:64" ht="12" hidden="1">
      <c r="A385" s="25"/>
      <c r="B385" s="24"/>
      <c r="C385" s="26"/>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row>
    <row r="386" spans="1:64" ht="12" hidden="1">
      <c r="A386" s="25"/>
      <c r="B386" s="24"/>
      <c r="C386" s="26"/>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row>
    <row r="387" spans="1:64" ht="12" hidden="1">
      <c r="A387" s="25"/>
      <c r="B387" s="24"/>
      <c r="C387" s="26"/>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row>
    <row r="388" spans="1:64" ht="12" hidden="1">
      <c r="A388" s="25"/>
      <c r="B388" s="24"/>
      <c r="C388" s="26"/>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row>
    <row r="389" spans="1:64" ht="12" hidden="1">
      <c r="A389" s="25"/>
      <c r="B389" s="24"/>
      <c r="C389" s="26"/>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row>
    <row r="390" spans="1:64" ht="12" hidden="1">
      <c r="A390" s="25"/>
      <c r="B390" s="24"/>
      <c r="C390" s="26"/>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row>
    <row r="391" spans="1:64" ht="12" hidden="1">
      <c r="A391" s="25"/>
      <c r="B391" s="24"/>
      <c r="C391" s="26"/>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row>
    <row r="392" spans="1:64" ht="12" hidden="1">
      <c r="A392" s="25"/>
      <c r="B392" s="24"/>
      <c r="C392" s="26"/>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row>
    <row r="393" spans="1:64" ht="12" hidden="1">
      <c r="A393" s="25"/>
      <c r="B393" s="24"/>
      <c r="C393" s="26"/>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row>
    <row r="394" spans="1:64" ht="12" hidden="1">
      <c r="A394" s="25"/>
      <c r="B394" s="24"/>
      <c r="C394" s="26"/>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row>
    <row r="395" spans="1:64" ht="12" hidden="1">
      <c r="A395" s="25"/>
      <c r="B395" s="24"/>
      <c r="C395" s="26"/>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row>
    <row r="396" spans="1:64" ht="12" hidden="1">
      <c r="A396" s="25"/>
      <c r="B396" s="24"/>
      <c r="C396" s="26"/>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row>
    <row r="397" spans="1:64" ht="12" hidden="1">
      <c r="A397" s="25"/>
      <c r="B397" s="24"/>
      <c r="C397" s="26"/>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row>
    <row r="398" spans="1:64" ht="12" hidden="1">
      <c r="A398" s="25"/>
      <c r="B398" s="24"/>
      <c r="C398" s="26"/>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row>
    <row r="399" spans="1:64" ht="12" hidden="1">
      <c r="A399" s="25"/>
      <c r="B399" s="24"/>
      <c r="C399" s="26"/>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row>
    <row r="400" spans="1:64" ht="12" hidden="1">
      <c r="A400" s="25"/>
      <c r="B400" s="24"/>
      <c r="C400" s="26"/>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row>
    <row r="401" spans="1:64" ht="12" hidden="1">
      <c r="A401" s="25"/>
      <c r="B401" s="24"/>
      <c r="C401" s="26"/>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row>
    <row r="402" spans="1:64" ht="12" hidden="1">
      <c r="A402" s="25"/>
      <c r="B402" s="24"/>
      <c r="C402" s="26"/>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row>
    <row r="403" spans="1:64" ht="12" hidden="1">
      <c r="A403" s="25"/>
      <c r="B403" s="24"/>
      <c r="C403" s="26"/>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row>
    <row r="404" spans="1:64" ht="12" hidden="1">
      <c r="A404" s="25"/>
      <c r="B404" s="24"/>
      <c r="C404" s="26"/>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row>
    <row r="405" spans="1:64" ht="12" hidden="1">
      <c r="A405" s="25"/>
      <c r="B405" s="24"/>
      <c r="C405" s="26"/>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row>
    <row r="406" spans="1:64" ht="12" hidden="1">
      <c r="A406" s="25"/>
      <c r="B406" s="24"/>
      <c r="C406" s="26"/>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row>
    <row r="407" spans="1:64" ht="12" hidden="1">
      <c r="A407" s="25"/>
      <c r="B407" s="24"/>
      <c r="C407" s="26"/>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row>
    <row r="408" spans="1:64" ht="12" hidden="1">
      <c r="A408" s="25"/>
      <c r="B408" s="24"/>
      <c r="C408" s="26"/>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row>
    <row r="409" spans="1:64" ht="12" hidden="1">
      <c r="A409" s="25"/>
      <c r="B409" s="24"/>
      <c r="C409" s="26"/>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row>
    <row r="410" spans="1:64" ht="12" hidden="1">
      <c r="A410" s="25"/>
      <c r="B410" s="24"/>
      <c r="C410" s="26"/>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row>
    <row r="411" spans="1:64" ht="12" hidden="1">
      <c r="A411" s="25"/>
      <c r="B411" s="24"/>
      <c r="C411" s="26"/>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row>
    <row r="412" spans="1:64" ht="12" hidden="1">
      <c r="A412" s="25"/>
      <c r="B412" s="24"/>
      <c r="C412" s="26"/>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row>
    <row r="413" spans="1:64" ht="12" hidden="1">
      <c r="A413" s="25"/>
      <c r="B413" s="24"/>
      <c r="C413" s="26"/>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row>
    <row r="414" spans="1:64" ht="12" hidden="1">
      <c r="A414" s="25"/>
      <c r="B414" s="24"/>
      <c r="C414" s="26"/>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row>
    <row r="415" spans="1:64" ht="12" hidden="1">
      <c r="A415" s="25"/>
      <c r="B415" s="24"/>
      <c r="C415" s="26"/>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row>
    <row r="416" spans="1:64" ht="12" hidden="1">
      <c r="A416" s="25"/>
      <c r="B416" s="24"/>
      <c r="C416" s="26"/>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row>
    <row r="417" spans="1:64" ht="12" hidden="1">
      <c r="A417" s="25"/>
      <c r="B417" s="24"/>
      <c r="C417" s="26"/>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row>
    <row r="418" spans="1:64" ht="12" hidden="1">
      <c r="A418" s="25"/>
      <c r="B418" s="24"/>
      <c r="C418" s="26"/>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row>
    <row r="419" spans="1:64" ht="12" hidden="1">
      <c r="A419" s="25"/>
      <c r="B419" s="24"/>
      <c r="C419" s="26"/>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row>
    <row r="420" spans="1:64" ht="12" hidden="1">
      <c r="A420" s="25"/>
      <c r="B420" s="24"/>
      <c r="C420" s="26"/>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row>
    <row r="421" spans="1:64" ht="12" hidden="1">
      <c r="A421" s="25"/>
      <c r="B421" s="24"/>
      <c r="C421" s="26"/>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row>
    <row r="422" spans="1:64" ht="12" hidden="1">
      <c r="A422" s="25"/>
      <c r="B422" s="24"/>
      <c r="C422" s="26"/>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row>
    <row r="423" spans="1:64" ht="12" hidden="1">
      <c r="A423" s="25"/>
      <c r="B423" s="24"/>
      <c r="C423" s="26"/>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row>
    <row r="424" spans="1:64" ht="12" hidden="1">
      <c r="A424" s="25"/>
      <c r="B424" s="24"/>
      <c r="C424" s="26"/>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row>
    <row r="425" spans="1:64" ht="12" hidden="1">
      <c r="A425" s="25"/>
      <c r="B425" s="24"/>
      <c r="C425" s="26"/>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row>
    <row r="426" spans="1:64" ht="12" hidden="1">
      <c r="A426" s="25"/>
      <c r="B426" s="24"/>
      <c r="C426" s="26"/>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row>
    <row r="427" spans="1:64" ht="12" hidden="1">
      <c r="A427" s="25"/>
      <c r="B427" s="24"/>
      <c r="C427" s="26"/>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row>
    <row r="428" spans="1:64" ht="12" hidden="1">
      <c r="A428" s="25"/>
      <c r="B428" s="24"/>
      <c r="C428" s="26"/>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row>
    <row r="429" spans="1:64" ht="12" hidden="1">
      <c r="A429" s="25"/>
      <c r="B429" s="24"/>
      <c r="C429" s="26"/>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row>
    <row r="430" spans="1:64" ht="12" hidden="1">
      <c r="A430" s="25"/>
      <c r="B430" s="24"/>
      <c r="C430" s="26"/>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row>
    <row r="431" spans="1:64" ht="12" hidden="1">
      <c r="A431" s="25"/>
      <c r="B431" s="24"/>
      <c r="C431" s="26"/>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row>
    <row r="432" spans="1:64" ht="12" hidden="1">
      <c r="A432" s="25"/>
      <c r="B432" s="24"/>
      <c r="C432" s="26"/>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row>
    <row r="433" spans="1:64" ht="12" hidden="1">
      <c r="A433" s="25"/>
      <c r="B433" s="24"/>
      <c r="C433" s="26"/>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row>
    <row r="434" spans="1:64" ht="12" hidden="1">
      <c r="A434" s="25"/>
      <c r="B434" s="24"/>
      <c r="C434" s="26"/>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row>
    <row r="435" spans="1:64" ht="12" hidden="1">
      <c r="A435" s="25"/>
      <c r="B435" s="24"/>
      <c r="C435" s="26"/>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row>
    <row r="436" spans="1:64" ht="12" hidden="1">
      <c r="A436" s="25"/>
      <c r="B436" s="24"/>
      <c r="C436" s="26"/>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row>
    <row r="437" spans="1:64" ht="12" hidden="1">
      <c r="A437" s="25"/>
      <c r="B437" s="24"/>
      <c r="C437" s="26"/>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row>
    <row r="438" spans="1:64" ht="12" hidden="1">
      <c r="A438" s="25"/>
      <c r="B438" s="24"/>
      <c r="C438" s="26"/>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row>
    <row r="439" spans="1:64" ht="12" hidden="1">
      <c r="A439" s="25"/>
      <c r="B439" s="24"/>
      <c r="C439" s="26"/>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row>
    <row r="440" spans="1:64" ht="12" hidden="1">
      <c r="A440" s="25"/>
      <c r="B440" s="24"/>
      <c r="C440" s="26"/>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row>
    <row r="441" spans="1:64" ht="12" hidden="1">
      <c r="A441" s="25"/>
      <c r="B441" s="24"/>
      <c r="C441" s="26"/>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row>
    <row r="442" spans="1:64" ht="12" hidden="1">
      <c r="A442" s="25"/>
      <c r="B442" s="24"/>
      <c r="C442" s="26"/>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row>
    <row r="443" spans="1:64" ht="12" hidden="1">
      <c r="A443" s="25"/>
      <c r="B443" s="24"/>
      <c r="C443" s="26"/>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row>
    <row r="444" spans="1:64" ht="12" hidden="1">
      <c r="A444" s="25"/>
      <c r="B444" s="24"/>
      <c r="C444" s="26"/>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row>
    <row r="445" spans="1:64" ht="12" hidden="1">
      <c r="A445" s="25"/>
      <c r="B445" s="24"/>
      <c r="C445" s="26"/>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row>
    <row r="446" spans="1:64" ht="12" hidden="1">
      <c r="A446" s="25"/>
      <c r="B446" s="24"/>
      <c r="C446" s="26"/>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row>
    <row r="447" spans="1:64" ht="12" hidden="1">
      <c r="A447" s="25"/>
      <c r="B447" s="24"/>
      <c r="C447" s="26"/>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row>
    <row r="448" spans="1:64" ht="12" hidden="1">
      <c r="A448" s="25"/>
      <c r="B448" s="24"/>
      <c r="C448" s="26"/>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row>
    <row r="449" spans="1:64" ht="12" hidden="1">
      <c r="A449" s="25"/>
      <c r="B449" s="24"/>
      <c r="C449" s="26"/>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row>
    <row r="450" spans="1:64" ht="12" hidden="1">
      <c r="A450" s="25"/>
      <c r="B450" s="24"/>
      <c r="C450" s="26"/>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row>
    <row r="451" spans="1:64" ht="12" hidden="1">
      <c r="A451" s="25"/>
      <c r="B451" s="24"/>
      <c r="C451" s="26"/>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row>
    <row r="452" spans="1:64" ht="12" hidden="1">
      <c r="A452" s="25"/>
      <c r="B452" s="24"/>
      <c r="C452" s="26"/>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row>
    <row r="453" spans="1:64" ht="12" hidden="1">
      <c r="A453" s="25"/>
      <c r="B453" s="24"/>
      <c r="C453" s="26"/>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row>
    <row r="454" spans="1:64" ht="12" hidden="1">
      <c r="A454" s="25"/>
      <c r="B454" s="24"/>
      <c r="C454" s="26"/>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row>
    <row r="455" spans="1:64" ht="12" hidden="1">
      <c r="A455" s="25"/>
      <c r="B455" s="24"/>
      <c r="C455" s="26"/>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row>
    <row r="456" spans="1:64" ht="12" hidden="1">
      <c r="A456" s="25"/>
      <c r="B456" s="24"/>
      <c r="C456" s="26"/>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row>
    <row r="457" spans="1:64" ht="12" hidden="1">
      <c r="A457" s="25"/>
      <c r="B457" s="24"/>
      <c r="C457" s="26"/>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row>
    <row r="458" spans="1:64" ht="12" hidden="1">
      <c r="A458" s="25"/>
      <c r="B458" s="24"/>
      <c r="C458" s="26"/>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row>
    <row r="459" spans="1:64" ht="12" hidden="1">
      <c r="A459" s="25"/>
      <c r="B459" s="24"/>
      <c r="C459" s="26"/>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row>
    <row r="460" spans="1:64" ht="12" hidden="1">
      <c r="A460" s="25"/>
      <c r="B460" s="24"/>
      <c r="C460" s="26"/>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row>
    <row r="461" spans="1:64" ht="12" hidden="1">
      <c r="A461" s="25"/>
      <c r="B461" s="24"/>
      <c r="C461" s="26"/>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row>
    <row r="462" spans="1:64" ht="12" hidden="1">
      <c r="A462" s="25"/>
      <c r="B462" s="24"/>
      <c r="C462" s="26"/>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row>
    <row r="463" spans="1:64" ht="12" hidden="1">
      <c r="A463" s="25"/>
      <c r="B463" s="24"/>
      <c r="C463" s="26"/>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row>
    <row r="464" spans="1:64" ht="12" hidden="1">
      <c r="A464" s="25"/>
      <c r="B464" s="24"/>
      <c r="C464" s="26"/>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row>
    <row r="465" spans="1:64" ht="12" hidden="1">
      <c r="A465" s="25"/>
      <c r="B465" s="24"/>
      <c r="C465" s="26"/>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row>
    <row r="466" spans="1:64" ht="12" hidden="1">
      <c r="A466" s="25"/>
      <c r="B466" s="24"/>
      <c r="C466" s="26"/>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row>
    <row r="467" spans="1:64" ht="12" hidden="1">
      <c r="A467" s="25"/>
      <c r="B467" s="24"/>
      <c r="C467" s="26"/>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row>
    <row r="468" spans="1:64" ht="12" hidden="1">
      <c r="A468" s="25"/>
      <c r="B468" s="24"/>
      <c r="C468" s="26"/>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row>
    <row r="469" spans="1:64" ht="12" hidden="1">
      <c r="A469" s="25"/>
      <c r="B469" s="24"/>
      <c r="C469" s="26"/>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row>
    <row r="470" spans="1:64" ht="12" hidden="1">
      <c r="A470" s="25"/>
      <c r="B470" s="24"/>
      <c r="C470" s="26"/>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row>
    <row r="471" spans="1:64" ht="12" hidden="1">
      <c r="A471" s="25"/>
      <c r="B471" s="24"/>
      <c r="C471" s="26"/>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row>
    <row r="472" spans="1:64" ht="12" hidden="1">
      <c r="A472" s="25"/>
      <c r="B472" s="24"/>
      <c r="C472" s="26"/>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row>
    <row r="473" spans="1:64" ht="12" hidden="1">
      <c r="A473" s="25"/>
      <c r="B473" s="24"/>
      <c r="C473" s="26"/>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row>
    <row r="474" spans="1:64" ht="12" hidden="1">
      <c r="A474" s="25"/>
      <c r="B474" s="24"/>
      <c r="C474" s="26"/>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row>
    <row r="475" spans="1:64" ht="12" hidden="1">
      <c r="A475" s="25"/>
      <c r="B475" s="24"/>
      <c r="C475" s="26"/>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row>
    <row r="476" spans="1:64" ht="12" hidden="1">
      <c r="A476" s="25"/>
      <c r="B476" s="24"/>
      <c r="C476" s="26"/>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row>
    <row r="477" spans="1:64" ht="12" hidden="1">
      <c r="A477" s="25"/>
      <c r="B477" s="24"/>
      <c r="C477" s="26"/>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row>
    <row r="478" spans="1:64" ht="12" hidden="1">
      <c r="A478" s="25"/>
      <c r="B478" s="24"/>
      <c r="C478" s="26"/>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row>
    <row r="479" spans="1:64" ht="12" hidden="1">
      <c r="A479" s="25"/>
      <c r="B479" s="24"/>
      <c r="C479" s="26"/>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row>
    <row r="480" spans="1:64" ht="12" hidden="1">
      <c r="A480" s="25"/>
      <c r="B480" s="24"/>
      <c r="C480" s="26"/>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row>
    <row r="481" spans="1:64" ht="12" hidden="1">
      <c r="A481" s="25"/>
      <c r="B481" s="24"/>
      <c r="C481" s="26"/>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row>
    <row r="482" spans="1:64" ht="12" hidden="1">
      <c r="A482" s="25"/>
      <c r="B482" s="24"/>
      <c r="C482" s="26"/>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row>
    <row r="483" spans="1:64" ht="12" hidden="1">
      <c r="A483" s="25"/>
      <c r="B483" s="24"/>
      <c r="C483" s="26"/>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row>
    <row r="484" spans="1:64" ht="12" hidden="1">
      <c r="A484" s="25"/>
      <c r="B484" s="24"/>
      <c r="C484" s="26"/>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row>
    <row r="485" spans="1:64" ht="12" hidden="1">
      <c r="A485" s="25"/>
      <c r="B485" s="24"/>
      <c r="C485" s="26"/>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row>
    <row r="486" spans="1:64" ht="12" hidden="1">
      <c r="A486" s="25"/>
      <c r="B486" s="24"/>
      <c r="C486" s="26"/>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row>
    <row r="487" spans="1:64" ht="12" hidden="1">
      <c r="A487" s="25"/>
      <c r="B487" s="24"/>
      <c r="C487" s="26"/>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row>
    <row r="488" spans="1:64" ht="12" hidden="1">
      <c r="A488" s="25"/>
      <c r="B488" s="24"/>
      <c r="C488" s="26"/>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row>
    <row r="489" spans="1:64" ht="12" hidden="1">
      <c r="A489" s="25"/>
      <c r="B489" s="24"/>
      <c r="C489" s="26"/>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row>
    <row r="490" spans="1:64" ht="12" hidden="1">
      <c r="A490" s="25"/>
      <c r="B490" s="24"/>
      <c r="C490" s="26"/>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row>
    <row r="491" spans="1:64" ht="12" hidden="1">
      <c r="A491" s="25"/>
      <c r="B491" s="24"/>
      <c r="C491" s="26"/>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row>
    <row r="492" spans="1:64" ht="12" hidden="1">
      <c r="A492" s="25"/>
      <c r="B492" s="24"/>
      <c r="C492" s="26"/>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row>
    <row r="493" spans="1:64" ht="12" hidden="1">
      <c r="A493" s="25"/>
      <c r="B493" s="24"/>
      <c r="C493" s="26"/>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row>
    <row r="494" spans="1:64" ht="12" hidden="1">
      <c r="A494" s="25"/>
      <c r="B494" s="24"/>
      <c r="C494" s="26"/>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row>
    <row r="495" spans="1:64" ht="12" hidden="1">
      <c r="A495" s="25"/>
      <c r="B495" s="24"/>
      <c r="C495" s="26"/>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row>
    <row r="496" spans="1:64" ht="12" hidden="1">
      <c r="A496" s="25"/>
      <c r="B496" s="24"/>
      <c r="C496" s="26"/>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row>
    <row r="497" spans="1:64" ht="12" hidden="1">
      <c r="A497" s="25"/>
      <c r="B497" s="24"/>
      <c r="C497" s="26"/>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row>
    <row r="498" spans="1:64" ht="12" hidden="1">
      <c r="A498" s="25"/>
      <c r="B498" s="24"/>
      <c r="C498" s="26"/>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row>
    <row r="499" spans="1:64" ht="12" hidden="1">
      <c r="A499" s="25"/>
      <c r="B499" s="24"/>
      <c r="C499" s="26"/>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row>
    <row r="500" spans="1:64" ht="12" hidden="1">
      <c r="A500" s="25"/>
      <c r="B500" s="24"/>
      <c r="C500" s="26"/>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row>
    <row r="501" spans="1:64" ht="12" hidden="1">
      <c r="A501" s="25"/>
      <c r="B501" s="24"/>
      <c r="C501" s="26"/>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row>
    <row r="502" spans="1:64" ht="12" hidden="1">
      <c r="A502" s="25"/>
      <c r="B502" s="24"/>
      <c r="C502" s="26"/>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row>
    <row r="503" spans="1:64" ht="12" hidden="1">
      <c r="A503" s="25"/>
      <c r="B503" s="24"/>
      <c r="C503" s="26"/>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row>
    <row r="504" spans="1:64" ht="12" hidden="1">
      <c r="A504" s="25"/>
      <c r="B504" s="24"/>
      <c r="C504" s="26"/>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row>
    <row r="505" spans="1:64" ht="12" hidden="1">
      <c r="A505" s="25"/>
      <c r="B505" s="24"/>
      <c r="C505" s="26"/>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row>
    <row r="506" spans="1:64" ht="12" hidden="1">
      <c r="A506" s="25"/>
      <c r="B506" s="24"/>
      <c r="C506" s="26"/>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row>
    <row r="507" spans="1:64" ht="12" hidden="1">
      <c r="A507" s="25"/>
      <c r="B507" s="24"/>
      <c r="C507" s="26"/>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row>
    <row r="508" spans="1:64" ht="12" hidden="1">
      <c r="A508" s="25"/>
      <c r="B508" s="24"/>
      <c r="C508" s="26"/>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row>
    <row r="509" spans="1:64" ht="12" hidden="1">
      <c r="A509" s="25"/>
      <c r="B509" s="24"/>
      <c r="C509" s="26"/>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row>
    <row r="510" spans="1:64" ht="12" hidden="1">
      <c r="A510" s="25"/>
      <c r="B510" s="24"/>
      <c r="C510" s="26"/>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row>
    <row r="511" spans="1:64" ht="12" hidden="1">
      <c r="A511" s="25"/>
      <c r="B511" s="24"/>
      <c r="C511" s="26"/>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row>
    <row r="512" spans="1:64" ht="12" hidden="1">
      <c r="A512" s="25"/>
      <c r="B512" s="24"/>
      <c r="C512" s="26"/>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row>
    <row r="513" spans="1:64" ht="12" hidden="1">
      <c r="A513" s="25"/>
      <c r="B513" s="24"/>
      <c r="C513" s="26"/>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row>
    <row r="514" spans="1:64" ht="12" hidden="1">
      <c r="A514" s="25"/>
      <c r="B514" s="24"/>
      <c r="C514" s="26"/>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row>
    <row r="515" spans="1:64" ht="12" hidden="1">
      <c r="A515" s="25"/>
      <c r="B515" s="24"/>
      <c r="C515" s="26"/>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row>
    <row r="516" spans="1:64" ht="12" hidden="1">
      <c r="A516" s="25"/>
      <c r="B516" s="24"/>
      <c r="C516" s="26"/>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row>
    <row r="517" spans="1:64" ht="12" hidden="1">
      <c r="A517" s="25"/>
      <c r="B517" s="24"/>
      <c r="C517" s="26"/>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row>
    <row r="518" spans="1:64" ht="12" hidden="1">
      <c r="A518" s="25"/>
      <c r="B518" s="24"/>
      <c r="C518" s="26"/>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row>
    <row r="519" spans="1:64" ht="12" hidden="1">
      <c r="A519" s="25"/>
      <c r="B519" s="24"/>
      <c r="C519" s="26"/>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row>
    <row r="520" spans="1:64" ht="12" hidden="1">
      <c r="A520" s="25"/>
      <c r="B520" s="24"/>
      <c r="C520" s="26"/>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row>
    <row r="521" spans="1:64" ht="12" hidden="1">
      <c r="A521" s="25"/>
      <c r="B521" s="24"/>
      <c r="C521" s="26"/>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row>
    <row r="522" spans="1:64" ht="12" hidden="1">
      <c r="A522" s="25"/>
      <c r="B522" s="24"/>
      <c r="C522" s="26"/>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row>
    <row r="523" spans="1:64" ht="12" hidden="1">
      <c r="A523" s="25"/>
      <c r="B523" s="24"/>
      <c r="C523" s="26"/>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row>
    <row r="524" spans="1:64" ht="12" hidden="1">
      <c r="A524" s="25"/>
      <c r="B524" s="24"/>
      <c r="C524" s="26"/>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row>
    <row r="525" spans="1:64" ht="12" hidden="1">
      <c r="A525" s="25"/>
      <c r="B525" s="24"/>
      <c r="C525" s="26"/>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row>
    <row r="526" spans="1:64" ht="12" hidden="1">
      <c r="A526" s="25"/>
      <c r="B526" s="24"/>
      <c r="C526" s="26"/>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row>
    <row r="527" spans="1:64" ht="12" hidden="1">
      <c r="A527" s="25"/>
      <c r="B527" s="24"/>
      <c r="C527" s="26"/>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row>
    <row r="528" spans="1:64" ht="12" hidden="1">
      <c r="A528" s="25"/>
      <c r="B528" s="24"/>
      <c r="C528" s="26"/>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row>
    <row r="529" spans="1:64" ht="12" hidden="1">
      <c r="A529" s="25"/>
      <c r="B529" s="24"/>
      <c r="C529" s="26"/>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row>
    <row r="530" spans="1:64" ht="12" hidden="1">
      <c r="A530" s="25"/>
      <c r="B530" s="24"/>
      <c r="C530" s="26"/>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row>
    <row r="531" spans="1:64" ht="12" hidden="1">
      <c r="A531" s="25"/>
      <c r="B531" s="24"/>
      <c r="C531" s="26"/>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row>
    <row r="532" spans="1:64" ht="12" hidden="1">
      <c r="A532" s="25"/>
      <c r="B532" s="24"/>
      <c r="C532" s="26"/>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row>
    <row r="533" spans="1:64" ht="12" hidden="1">
      <c r="A533" s="25"/>
      <c r="B533" s="24"/>
      <c r="C533" s="26"/>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row>
    <row r="534" spans="1:64" ht="12" hidden="1">
      <c r="A534" s="25"/>
      <c r="B534" s="24"/>
      <c r="C534" s="26"/>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row>
    <row r="535" spans="1:64" ht="12" hidden="1">
      <c r="A535" s="25"/>
      <c r="B535" s="24"/>
      <c r="C535" s="26"/>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row>
    <row r="536" spans="1:64" ht="12" hidden="1">
      <c r="A536" s="25"/>
      <c r="B536" s="24"/>
      <c r="C536" s="26"/>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row>
    <row r="537" spans="1:64" ht="12" hidden="1">
      <c r="A537" s="25"/>
      <c r="B537" s="24"/>
      <c r="C537" s="26"/>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row>
    <row r="538" spans="1:64" ht="12" hidden="1">
      <c r="A538" s="25"/>
      <c r="B538" s="24"/>
      <c r="C538" s="26"/>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row>
    <row r="539" spans="1:64" ht="12" hidden="1">
      <c r="A539" s="25"/>
      <c r="B539" s="24"/>
      <c r="C539" s="26"/>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row>
    <row r="540" spans="1:64" ht="12" hidden="1">
      <c r="A540" s="25"/>
      <c r="B540" s="24"/>
      <c r="C540" s="26"/>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row>
    <row r="541" spans="1:64" ht="12" hidden="1">
      <c r="A541" s="25"/>
      <c r="B541" s="24"/>
      <c r="C541" s="26"/>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row>
    <row r="542" spans="1:64" ht="12" hidden="1">
      <c r="A542" s="25"/>
      <c r="B542" s="24"/>
      <c r="C542" s="26"/>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row>
    <row r="543" spans="1:64" ht="12" hidden="1">
      <c r="A543" s="25"/>
      <c r="B543" s="24"/>
      <c r="C543" s="26"/>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row>
    <row r="544" spans="1:64" ht="12" hidden="1">
      <c r="A544" s="25"/>
      <c r="B544" s="24"/>
      <c r="C544" s="26"/>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row>
    <row r="545" spans="1:64" ht="12" hidden="1">
      <c r="A545" s="25"/>
      <c r="B545" s="24"/>
      <c r="C545" s="26"/>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row>
    <row r="546" spans="1:64" ht="12" hidden="1">
      <c r="A546" s="25"/>
      <c r="B546" s="24"/>
      <c r="C546" s="26"/>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row>
    <row r="547" spans="1:64" ht="12" hidden="1">
      <c r="A547" s="25"/>
      <c r="B547" s="24"/>
      <c r="C547" s="26"/>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row>
    <row r="548" spans="1:64" ht="12" hidden="1">
      <c r="A548" s="25"/>
      <c r="B548" s="24"/>
      <c r="C548" s="26"/>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row>
    <row r="549" spans="1:64" ht="12" hidden="1">
      <c r="A549" s="25"/>
      <c r="B549" s="24"/>
      <c r="C549" s="26"/>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row>
    <row r="550" spans="1:64" ht="12" hidden="1">
      <c r="A550" s="25"/>
      <c r="B550" s="24"/>
      <c r="C550" s="26"/>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row>
    <row r="551" spans="1:64" ht="12" hidden="1">
      <c r="A551" s="25"/>
      <c r="B551" s="24"/>
      <c r="C551" s="26"/>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row>
    <row r="552" spans="1:64" ht="12" hidden="1">
      <c r="A552" s="25"/>
      <c r="B552" s="24"/>
      <c r="C552" s="26"/>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row>
    <row r="553" spans="1:64" ht="12" hidden="1">
      <c r="A553" s="25"/>
      <c r="B553" s="24"/>
      <c r="C553" s="26"/>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row>
    <row r="554" spans="1:64" ht="12" hidden="1">
      <c r="A554" s="25"/>
      <c r="B554" s="24"/>
      <c r="C554" s="26"/>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row>
    <row r="555" spans="1:64" ht="12" hidden="1">
      <c r="A555" s="25"/>
      <c r="B555" s="24"/>
      <c r="C555" s="26"/>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row>
    <row r="556" spans="1:64" ht="12" hidden="1">
      <c r="A556" s="25"/>
      <c r="B556" s="24"/>
      <c r="C556" s="26"/>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row>
    <row r="557" spans="1:64" ht="12" hidden="1">
      <c r="A557" s="25"/>
      <c r="B557" s="24"/>
      <c r="C557" s="26"/>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row>
    <row r="558" spans="1:64" ht="12" hidden="1">
      <c r="A558" s="25"/>
      <c r="B558" s="24"/>
      <c r="C558" s="26"/>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row>
    <row r="559" spans="1:64" ht="12" hidden="1">
      <c r="A559" s="25"/>
      <c r="B559" s="24"/>
      <c r="C559" s="26"/>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row>
    <row r="560" spans="1:64" ht="12" hidden="1">
      <c r="A560" s="25"/>
      <c r="B560" s="24"/>
      <c r="C560" s="26"/>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row>
    <row r="561" spans="1:64" ht="12" hidden="1">
      <c r="A561" s="25"/>
      <c r="B561" s="24"/>
      <c r="C561" s="26"/>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row>
    <row r="562" spans="1:64" ht="12" hidden="1">
      <c r="A562" s="25"/>
      <c r="B562" s="24"/>
      <c r="C562" s="26"/>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row>
    <row r="563" spans="1:64" ht="12" hidden="1">
      <c r="A563" s="25"/>
      <c r="B563" s="24"/>
      <c r="C563" s="26"/>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row>
    <row r="564" spans="1:64" ht="12" hidden="1">
      <c r="A564" s="25"/>
      <c r="B564" s="24"/>
      <c r="C564" s="26"/>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row>
    <row r="565" spans="1:64" ht="12" hidden="1">
      <c r="A565" s="25"/>
      <c r="B565" s="24"/>
      <c r="C565" s="26"/>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row>
    <row r="566" spans="1:64" ht="12" hidden="1">
      <c r="A566" s="25"/>
      <c r="B566" s="24"/>
      <c r="C566" s="26"/>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row>
    <row r="567" spans="1:64" ht="12" hidden="1">
      <c r="A567" s="25"/>
      <c r="B567" s="24"/>
      <c r="C567" s="26"/>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row>
    <row r="568" spans="1:64" ht="12" hidden="1">
      <c r="A568" s="25"/>
      <c r="B568" s="24"/>
      <c r="C568" s="26"/>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row>
    <row r="569" spans="1:64" ht="12" hidden="1">
      <c r="A569" s="25"/>
      <c r="B569" s="24"/>
      <c r="C569" s="26"/>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row>
    <row r="570" spans="1:64" ht="12" hidden="1">
      <c r="A570" s="25"/>
      <c r="B570" s="24"/>
      <c r="C570" s="26"/>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row>
    <row r="571" spans="1:64" ht="12" hidden="1">
      <c r="A571" s="25"/>
      <c r="B571" s="24"/>
      <c r="C571" s="26"/>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row>
    <row r="572" spans="1:64" ht="12" hidden="1">
      <c r="A572" s="25"/>
      <c r="B572" s="24"/>
      <c r="C572" s="26"/>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row>
    <row r="573" spans="1:64" ht="12" hidden="1">
      <c r="A573" s="25"/>
      <c r="B573" s="24"/>
      <c r="C573" s="26"/>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row>
    <row r="574" spans="1:64" ht="12" hidden="1">
      <c r="A574" s="25"/>
      <c r="B574" s="24"/>
      <c r="C574" s="26"/>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row>
    <row r="575" spans="1:64" ht="12" hidden="1">
      <c r="A575" s="25"/>
      <c r="B575" s="24"/>
      <c r="C575" s="26"/>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row>
    <row r="576" spans="1:64" ht="12" hidden="1">
      <c r="A576" s="25"/>
      <c r="B576" s="24"/>
      <c r="C576" s="26"/>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row>
    <row r="577" spans="1:64" ht="12" hidden="1">
      <c r="A577" s="25"/>
      <c r="B577" s="24"/>
      <c r="C577" s="26"/>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row>
    <row r="578" spans="1:64" ht="12" hidden="1">
      <c r="A578" s="25"/>
      <c r="B578" s="24"/>
      <c r="C578" s="26"/>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row>
    <row r="579" spans="1:64" ht="12" hidden="1">
      <c r="A579" s="25"/>
      <c r="B579" s="24"/>
      <c r="C579" s="26"/>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row>
    <row r="580" spans="1:64" ht="12" hidden="1">
      <c r="A580" s="25"/>
      <c r="B580" s="24"/>
      <c r="C580" s="26"/>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row>
    <row r="581" spans="1:64" ht="12" hidden="1">
      <c r="A581" s="25"/>
      <c r="B581" s="24"/>
      <c r="C581" s="26"/>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row>
    <row r="582" spans="1:64" ht="12" hidden="1">
      <c r="A582" s="25"/>
      <c r="B582" s="24"/>
      <c r="C582" s="26"/>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row>
    <row r="583" spans="1:64" ht="12" hidden="1">
      <c r="A583" s="25"/>
      <c r="B583" s="24"/>
      <c r="C583" s="26"/>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row>
    <row r="584" spans="1:64" ht="12" hidden="1">
      <c r="A584" s="25"/>
      <c r="B584" s="24"/>
      <c r="C584" s="26"/>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row>
    <row r="585" spans="1:64" ht="12" hidden="1">
      <c r="A585" s="25"/>
      <c r="B585" s="24"/>
      <c r="C585" s="26"/>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row>
    <row r="586" spans="1:64" ht="12" hidden="1">
      <c r="A586" s="25"/>
      <c r="B586" s="24"/>
      <c r="C586" s="26"/>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row>
    <row r="587" spans="1:64" ht="12" hidden="1">
      <c r="A587" s="25"/>
      <c r="B587" s="24"/>
      <c r="C587" s="26"/>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row>
    <row r="588" spans="1:64" ht="12" hidden="1">
      <c r="A588" s="25"/>
      <c r="B588" s="24"/>
      <c r="C588" s="26"/>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row>
    <row r="589" spans="1:64" ht="12" hidden="1">
      <c r="A589" s="25"/>
      <c r="B589" s="24"/>
      <c r="C589" s="26"/>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row>
    <row r="590" spans="1:64" ht="12" hidden="1">
      <c r="A590" s="25"/>
      <c r="B590" s="24"/>
      <c r="C590" s="26"/>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row>
    <row r="591" spans="1:64" ht="12" hidden="1">
      <c r="A591" s="25"/>
      <c r="B591" s="24"/>
      <c r="C591" s="26"/>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row>
    <row r="592" spans="1:64" ht="12" hidden="1">
      <c r="A592" s="25"/>
      <c r="B592" s="24"/>
      <c r="C592" s="26"/>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row>
    <row r="593" spans="1:64" ht="12" hidden="1">
      <c r="A593" s="25"/>
      <c r="B593" s="24"/>
      <c r="C593" s="26"/>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row>
    <row r="594" spans="1:64" ht="12" hidden="1">
      <c r="A594" s="25"/>
      <c r="B594" s="24"/>
      <c r="C594" s="26"/>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row>
    <row r="595" spans="1:64" ht="12" hidden="1">
      <c r="A595" s="25"/>
      <c r="B595" s="24"/>
      <c r="C595" s="26"/>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row>
    <row r="596" spans="1:64" ht="12" hidden="1">
      <c r="A596" s="25"/>
      <c r="B596" s="24"/>
      <c r="C596" s="26"/>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row>
    <row r="597" spans="1:64" ht="12" hidden="1">
      <c r="A597" s="25"/>
      <c r="B597" s="24"/>
      <c r="C597" s="26"/>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row>
    <row r="598" spans="1:64" ht="12" hidden="1">
      <c r="A598" s="25"/>
      <c r="B598" s="24"/>
      <c r="C598" s="26"/>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row>
    <row r="599" spans="1:64" ht="12" hidden="1">
      <c r="A599" s="25"/>
      <c r="B599" s="24"/>
      <c r="C599" s="26"/>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row>
    <row r="600" spans="1:64" ht="12" hidden="1">
      <c r="A600" s="25"/>
      <c r="B600" s="24"/>
      <c r="C600" s="26"/>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row>
    <row r="601" spans="1:64" ht="12" hidden="1">
      <c r="A601" s="25"/>
      <c r="B601" s="24"/>
      <c r="C601" s="26"/>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row>
    <row r="602" spans="1:64" ht="12" hidden="1">
      <c r="A602" s="25"/>
      <c r="B602" s="24"/>
      <c r="C602" s="26"/>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row>
    <row r="603" spans="1:64" ht="12" hidden="1">
      <c r="A603" s="25"/>
      <c r="B603" s="24"/>
      <c r="C603" s="26"/>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row>
    <row r="604" spans="1:64" ht="12" hidden="1">
      <c r="A604" s="25"/>
      <c r="B604" s="24"/>
      <c r="C604" s="26"/>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row>
    <row r="605" spans="1:64" ht="12" hidden="1">
      <c r="A605" s="25"/>
      <c r="B605" s="24"/>
      <c r="C605" s="26"/>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row>
    <row r="606" spans="1:64" ht="12" hidden="1">
      <c r="A606" s="25"/>
      <c r="B606" s="24"/>
      <c r="C606" s="26"/>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row>
    <row r="607" spans="1:64" ht="12" hidden="1">
      <c r="A607" s="25"/>
      <c r="B607" s="24"/>
      <c r="C607" s="26"/>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row>
    <row r="608" spans="1:64" ht="12" hidden="1">
      <c r="A608" s="25"/>
      <c r="B608" s="24"/>
      <c r="C608" s="26"/>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row>
    <row r="609" spans="1:64" ht="12" hidden="1">
      <c r="A609" s="25"/>
      <c r="B609" s="24"/>
      <c r="C609" s="26"/>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row>
    <row r="610" spans="1:64" ht="12" hidden="1">
      <c r="A610" s="25"/>
      <c r="B610" s="24"/>
      <c r="C610" s="26"/>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row>
    <row r="611" spans="1:64" ht="12" hidden="1">
      <c r="A611" s="25"/>
      <c r="B611" s="24"/>
      <c r="C611" s="26"/>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row>
    <row r="612" spans="1:64" ht="12" hidden="1">
      <c r="A612" s="25"/>
      <c r="B612" s="24"/>
      <c r="C612" s="26"/>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row>
    <row r="613" spans="1:64" ht="12" hidden="1">
      <c r="A613" s="25"/>
      <c r="B613" s="24"/>
      <c r="C613" s="26"/>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row>
    <row r="614" spans="1:64" ht="12" hidden="1">
      <c r="A614" s="25"/>
      <c r="B614" s="24"/>
      <c r="C614" s="26"/>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row>
    <row r="615" spans="1:64" ht="12" hidden="1">
      <c r="A615" s="25"/>
      <c r="B615" s="24"/>
      <c r="C615" s="26"/>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row>
    <row r="616" spans="1:64" ht="12" hidden="1">
      <c r="A616" s="25"/>
      <c r="B616" s="24"/>
      <c r="C616" s="26"/>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row>
    <row r="617" spans="1:64" ht="12" hidden="1">
      <c r="A617" s="25"/>
      <c r="B617" s="24"/>
      <c r="C617" s="26"/>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row>
    <row r="618" spans="1:64" ht="12" hidden="1">
      <c r="A618" s="25"/>
      <c r="B618" s="24"/>
      <c r="C618" s="26"/>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row>
    <row r="619" spans="1:64" ht="12" hidden="1">
      <c r="A619" s="25"/>
      <c r="B619" s="24"/>
      <c r="C619" s="26"/>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row>
    <row r="620" spans="1:64" ht="12" hidden="1">
      <c r="A620" s="25"/>
      <c r="B620" s="24"/>
      <c r="C620" s="26"/>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row>
    <row r="621" spans="1:64" ht="12" hidden="1">
      <c r="A621" s="25"/>
      <c r="B621" s="24"/>
      <c r="C621" s="26"/>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row>
    <row r="622" spans="1:64" ht="12" hidden="1">
      <c r="A622" s="25"/>
      <c r="B622" s="24"/>
      <c r="C622" s="26"/>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row>
    <row r="623" spans="1:64" ht="12" hidden="1">
      <c r="A623" s="25"/>
      <c r="B623" s="24"/>
      <c r="C623" s="26"/>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row>
    <row r="624" spans="1:64" ht="12" hidden="1">
      <c r="A624" s="25"/>
      <c r="B624" s="24"/>
      <c r="C624" s="26"/>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row>
    <row r="625" spans="1:64" ht="12" hidden="1">
      <c r="A625" s="25"/>
      <c r="B625" s="24"/>
      <c r="C625" s="26"/>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row>
    <row r="626" spans="1:64" ht="12" hidden="1">
      <c r="A626" s="25"/>
      <c r="B626" s="24"/>
      <c r="C626" s="26"/>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row>
    <row r="627" spans="1:64" ht="12" hidden="1">
      <c r="A627" s="25"/>
      <c r="B627" s="24"/>
      <c r="C627" s="26"/>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row>
    <row r="628" spans="1:64" ht="12" hidden="1">
      <c r="A628" s="25"/>
      <c r="B628" s="24"/>
      <c r="C628" s="26"/>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row>
    <row r="629" spans="1:64" ht="12" hidden="1">
      <c r="A629" s="25"/>
      <c r="B629" s="24"/>
      <c r="C629" s="26"/>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row>
    <row r="630" spans="1:64" ht="12" hidden="1">
      <c r="A630" s="25"/>
      <c r="B630" s="24"/>
      <c r="C630" s="26"/>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row>
    <row r="631" spans="1:64" ht="12" hidden="1">
      <c r="A631" s="25"/>
      <c r="B631" s="24"/>
      <c r="C631" s="26"/>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row>
    <row r="632" spans="1:64" ht="12" hidden="1">
      <c r="A632" s="25"/>
      <c r="B632" s="24"/>
      <c r="C632" s="26"/>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row>
    <row r="633" spans="1:64" ht="12" hidden="1">
      <c r="A633" s="25"/>
      <c r="B633" s="24"/>
      <c r="C633" s="26"/>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row>
    <row r="634" spans="1:64" ht="12" hidden="1">
      <c r="A634" s="25"/>
      <c r="B634" s="24"/>
      <c r="C634" s="26"/>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row>
    <row r="635" spans="1:64" ht="12" hidden="1">
      <c r="A635" s="25"/>
      <c r="B635" s="24"/>
      <c r="C635" s="26"/>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row>
    <row r="636" spans="1:64" ht="12" hidden="1">
      <c r="A636" s="25"/>
      <c r="B636" s="24"/>
      <c r="C636" s="26"/>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row>
    <row r="637" spans="1:64" ht="12" hidden="1">
      <c r="A637" s="25"/>
      <c r="B637" s="24"/>
      <c r="C637" s="26"/>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row>
    <row r="638" spans="1:64" ht="12" hidden="1">
      <c r="A638" s="25"/>
      <c r="B638" s="24"/>
      <c r="C638" s="26"/>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row>
    <row r="639" spans="1:64" ht="12" hidden="1">
      <c r="A639" s="25"/>
      <c r="B639" s="24"/>
      <c r="C639" s="26"/>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row>
    <row r="640" spans="1:64" ht="12" hidden="1">
      <c r="A640" s="25"/>
      <c r="B640" s="24"/>
      <c r="C640" s="26"/>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row>
    <row r="641" spans="1:64" ht="12" hidden="1">
      <c r="A641" s="25"/>
      <c r="B641" s="24"/>
      <c r="C641" s="26"/>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row>
    <row r="642" spans="1:64" ht="12" hidden="1">
      <c r="A642" s="25"/>
      <c r="B642" s="24"/>
      <c r="C642" s="26"/>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row>
    <row r="643" spans="1:64" ht="12" hidden="1">
      <c r="A643" s="25"/>
      <c r="B643" s="24"/>
      <c r="C643" s="26"/>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row>
    <row r="644" spans="1:64" ht="12" hidden="1">
      <c r="A644" s="25"/>
      <c r="B644" s="24"/>
      <c r="C644" s="26"/>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row>
    <row r="645" spans="1:64" ht="12" hidden="1">
      <c r="A645" s="25"/>
      <c r="B645" s="24"/>
      <c r="C645" s="26"/>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row>
    <row r="646" spans="1:64" ht="12" hidden="1">
      <c r="A646" s="25"/>
      <c r="B646" s="24"/>
      <c r="C646" s="26"/>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row>
    <row r="647" spans="1:64" ht="12" hidden="1">
      <c r="A647" s="25"/>
      <c r="B647" s="24"/>
      <c r="C647" s="26"/>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row>
    <row r="648" spans="1:64" ht="12" hidden="1">
      <c r="A648" s="25"/>
      <c r="B648" s="24"/>
      <c r="C648" s="26"/>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row>
    <row r="649" spans="1:64" ht="12" hidden="1">
      <c r="A649" s="25"/>
      <c r="B649" s="24"/>
      <c r="C649" s="26"/>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row>
    <row r="650" spans="1:64" ht="12" hidden="1">
      <c r="A650" s="25"/>
      <c r="B650" s="24"/>
      <c r="C650" s="26"/>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row>
    <row r="651" spans="1:64" ht="12" hidden="1">
      <c r="A651" s="25"/>
      <c r="B651" s="24"/>
      <c r="C651" s="26"/>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row>
    <row r="652" spans="1:64" ht="12" hidden="1">
      <c r="A652" s="25"/>
      <c r="B652" s="24"/>
      <c r="C652" s="26"/>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row>
    <row r="653" spans="1:64" ht="12" hidden="1">
      <c r="A653" s="25"/>
      <c r="B653" s="24"/>
      <c r="C653" s="26"/>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row>
    <row r="654" spans="1:64" ht="12" hidden="1">
      <c r="A654" s="25"/>
      <c r="B654" s="24"/>
      <c r="C654" s="26"/>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row>
    <row r="655" spans="1:64" ht="12" hidden="1">
      <c r="A655" s="25"/>
      <c r="B655" s="24"/>
      <c r="C655" s="26"/>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row>
    <row r="656" spans="1:64" ht="12" hidden="1">
      <c r="A656" s="25"/>
      <c r="B656" s="24"/>
      <c r="C656" s="26"/>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row>
    <row r="657" spans="1:64" ht="12" hidden="1">
      <c r="A657" s="25"/>
      <c r="B657" s="24"/>
      <c r="C657" s="26"/>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row>
    <row r="658" spans="1:64" ht="12" hidden="1">
      <c r="A658" s="25"/>
      <c r="B658" s="24"/>
      <c r="C658" s="26"/>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row>
    <row r="659" spans="1:64" ht="12" hidden="1">
      <c r="A659" s="25"/>
      <c r="B659" s="24"/>
      <c r="C659" s="26"/>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row>
    <row r="660" spans="1:64" ht="12" hidden="1">
      <c r="A660" s="25"/>
      <c r="B660" s="24"/>
      <c r="C660" s="26"/>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row>
    <row r="661" spans="1:64" ht="12" hidden="1">
      <c r="A661" s="25"/>
      <c r="B661" s="24"/>
      <c r="C661" s="26"/>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row>
    <row r="662" spans="1:64" ht="12" hidden="1">
      <c r="A662" s="25"/>
      <c r="B662" s="24"/>
      <c r="C662" s="26"/>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row>
    <row r="663" spans="1:64" ht="12" hidden="1">
      <c r="A663" s="25"/>
      <c r="B663" s="24"/>
      <c r="C663" s="26"/>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row>
    <row r="664" spans="1:64" ht="12" hidden="1">
      <c r="A664" s="25"/>
      <c r="B664" s="24"/>
      <c r="C664" s="26"/>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row>
    <row r="665" spans="1:64" ht="12" hidden="1">
      <c r="A665" s="25"/>
      <c r="B665" s="24"/>
      <c r="C665" s="26"/>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row>
    <row r="666" spans="1:64" ht="12" hidden="1">
      <c r="A666" s="25"/>
      <c r="B666" s="24"/>
      <c r="C666" s="26"/>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row>
    <row r="667" spans="1:64" ht="12" hidden="1">
      <c r="A667" s="25"/>
      <c r="B667" s="24"/>
      <c r="C667" s="26"/>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row>
    <row r="668" spans="1:64" ht="12" hidden="1">
      <c r="A668" s="25"/>
      <c r="B668" s="24"/>
      <c r="C668" s="26"/>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row>
    <row r="669" spans="1:64" ht="12" hidden="1">
      <c r="A669" s="25"/>
      <c r="B669" s="24"/>
      <c r="C669" s="26"/>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row>
    <row r="670" spans="1:64" ht="12" hidden="1">
      <c r="A670" s="25"/>
      <c r="B670" s="24"/>
      <c r="C670" s="26"/>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row>
    <row r="671" spans="1:64" ht="12" hidden="1">
      <c r="A671" s="25"/>
      <c r="B671" s="24"/>
      <c r="C671" s="26"/>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row>
    <row r="672" spans="1:64" ht="12" hidden="1">
      <c r="A672" s="25"/>
      <c r="B672" s="24"/>
      <c r="C672" s="26"/>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row>
    <row r="673" spans="1:64" ht="12" hidden="1">
      <c r="A673" s="25"/>
      <c r="B673" s="24"/>
      <c r="C673" s="26"/>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row>
    <row r="674" spans="1:64" ht="12" hidden="1">
      <c r="A674" s="25"/>
      <c r="B674" s="24"/>
      <c r="C674" s="26"/>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row>
    <row r="675" spans="1:64" ht="12" hidden="1">
      <c r="A675" s="25"/>
      <c r="B675" s="24"/>
      <c r="C675" s="26"/>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row>
    <row r="676" spans="1:64" ht="12" hidden="1">
      <c r="A676" s="25"/>
      <c r="B676" s="24"/>
      <c r="C676" s="26"/>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row>
    <row r="677" spans="1:64" ht="12" hidden="1">
      <c r="A677" s="25"/>
      <c r="B677" s="24"/>
      <c r="C677" s="26"/>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row>
    <row r="678" spans="1:64" ht="12" hidden="1">
      <c r="A678" s="25"/>
      <c r="B678" s="24"/>
      <c r="C678" s="26"/>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row>
    <row r="679" spans="1:64" ht="12" hidden="1">
      <c r="A679" s="25"/>
      <c r="B679" s="24"/>
      <c r="C679" s="26"/>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row>
    <row r="680" spans="1:64" ht="12" hidden="1">
      <c r="A680" s="25"/>
      <c r="B680" s="24"/>
      <c r="C680" s="26"/>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row>
    <row r="681" spans="1:64" ht="12" hidden="1">
      <c r="A681" s="25"/>
      <c r="B681" s="24"/>
      <c r="C681" s="26"/>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row>
    <row r="682" spans="1:64" ht="12" hidden="1">
      <c r="A682" s="25"/>
      <c r="B682" s="24"/>
      <c r="C682" s="26"/>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row>
    <row r="683" spans="1:64" ht="12" hidden="1">
      <c r="A683" s="25"/>
      <c r="B683" s="24"/>
      <c r="C683" s="26"/>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row>
    <row r="684" spans="1:64" ht="12" hidden="1">
      <c r="A684" s="25"/>
      <c r="B684" s="24"/>
      <c r="C684" s="26"/>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row>
    <row r="685" spans="1:64" ht="12" hidden="1">
      <c r="A685" s="25"/>
      <c r="B685" s="24"/>
      <c r="C685" s="26"/>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row>
    <row r="686" spans="1:64" ht="12" hidden="1">
      <c r="A686" s="25"/>
      <c r="B686" s="24"/>
      <c r="C686" s="26"/>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row>
    <row r="687" spans="1:64" ht="12" hidden="1">
      <c r="A687" s="25"/>
      <c r="B687" s="24"/>
      <c r="C687" s="26"/>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row>
    <row r="688" spans="1:64" ht="12" hidden="1">
      <c r="A688" s="25"/>
      <c r="B688" s="24"/>
      <c r="C688" s="26"/>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row>
    <row r="689" spans="1:64" ht="12" hidden="1">
      <c r="A689" s="25"/>
      <c r="B689" s="24"/>
      <c r="C689" s="26"/>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row>
    <row r="690" spans="1:64" ht="12" hidden="1">
      <c r="A690" s="25"/>
      <c r="B690" s="24"/>
      <c r="C690" s="26"/>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row>
    <row r="691" spans="1:64" ht="12" hidden="1">
      <c r="A691" s="25"/>
      <c r="B691" s="24"/>
      <c r="C691" s="26"/>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row>
    <row r="692" spans="1:64" ht="12" hidden="1">
      <c r="A692" s="25"/>
      <c r="B692" s="24"/>
      <c r="C692" s="26"/>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row>
    <row r="693" spans="1:64" ht="12" hidden="1">
      <c r="A693" s="25"/>
      <c r="B693" s="24"/>
      <c r="C693" s="26"/>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row>
    <row r="694" spans="1:64" ht="12" hidden="1">
      <c r="A694" s="25"/>
      <c r="B694" s="24"/>
      <c r="C694" s="26"/>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row>
    <row r="695" spans="1:64" ht="12" hidden="1">
      <c r="A695" s="25"/>
      <c r="B695" s="24"/>
      <c r="C695" s="26"/>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row>
    <row r="696" spans="1:64" ht="12" hidden="1">
      <c r="A696" s="25"/>
      <c r="B696" s="24"/>
      <c r="C696" s="26"/>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row>
    <row r="697" spans="1:64" ht="12" hidden="1">
      <c r="A697" s="25"/>
      <c r="B697" s="24"/>
      <c r="C697" s="26"/>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row>
    <row r="698" spans="1:64" ht="12" hidden="1">
      <c r="A698" s="25"/>
      <c r="B698" s="24"/>
      <c r="C698" s="26"/>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row>
    <row r="699" spans="1:64" ht="12" hidden="1">
      <c r="A699" s="25"/>
      <c r="B699" s="24"/>
      <c r="C699" s="26"/>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row>
    <row r="700" spans="1:64" ht="12" hidden="1">
      <c r="A700" s="25"/>
      <c r="B700" s="24"/>
      <c r="C700" s="26"/>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row>
    <row r="701" spans="1:64" ht="12" hidden="1">
      <c r="A701" s="25"/>
      <c r="B701" s="24"/>
      <c r="C701" s="26"/>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row>
    <row r="702" spans="1:64" ht="12" hidden="1">
      <c r="A702" s="25"/>
      <c r="B702" s="24"/>
      <c r="C702" s="26"/>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row>
    <row r="703" spans="1:64" ht="12" hidden="1">
      <c r="A703" s="25"/>
      <c r="B703" s="24"/>
      <c r="C703" s="26"/>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row>
    <row r="704" spans="1:64" ht="12" hidden="1">
      <c r="A704" s="25"/>
      <c r="B704" s="24"/>
      <c r="C704" s="26"/>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row>
    <row r="705" spans="1:64" ht="12" hidden="1">
      <c r="A705" s="25"/>
      <c r="B705" s="24"/>
      <c r="C705" s="26"/>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row>
    <row r="706" spans="1:64" ht="12" hidden="1">
      <c r="A706" s="25"/>
      <c r="B706" s="24"/>
      <c r="C706" s="26"/>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row>
    <row r="707" spans="1:64" ht="12" hidden="1">
      <c r="A707" s="25"/>
      <c r="B707" s="24"/>
      <c r="C707" s="26"/>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row>
    <row r="708" spans="1:64" ht="12" hidden="1">
      <c r="A708" s="25"/>
      <c r="B708" s="24"/>
      <c r="C708" s="26"/>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row>
    <row r="709" spans="1:64" ht="12" hidden="1">
      <c r="A709" s="25"/>
      <c r="B709" s="24"/>
      <c r="C709" s="26"/>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row>
    <row r="710" spans="1:64" ht="12" hidden="1">
      <c r="A710" s="25"/>
      <c r="B710" s="24"/>
      <c r="C710" s="26"/>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row>
    <row r="711" spans="1:64" ht="12" hidden="1">
      <c r="A711" s="25"/>
      <c r="B711" s="24"/>
      <c r="C711" s="26"/>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row>
    <row r="712" spans="1:64" ht="12" hidden="1">
      <c r="A712" s="25"/>
      <c r="B712" s="24"/>
      <c r="C712" s="26"/>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row>
    <row r="713" spans="1:64" ht="12" hidden="1">
      <c r="A713" s="25"/>
      <c r="B713" s="24"/>
      <c r="C713" s="26"/>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row>
    <row r="714" spans="1:64" ht="12" hidden="1">
      <c r="A714" s="25"/>
      <c r="B714" s="24"/>
      <c r="C714" s="26"/>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row>
    <row r="715" spans="1:64" ht="12" hidden="1">
      <c r="A715" s="25"/>
      <c r="B715" s="24"/>
      <c r="C715" s="26"/>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row>
    <row r="716" spans="1:64" ht="12" hidden="1">
      <c r="A716" s="25"/>
      <c r="B716" s="24"/>
      <c r="C716" s="26"/>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row>
    <row r="717" spans="1:64" ht="12" hidden="1">
      <c r="A717" s="25"/>
      <c r="B717" s="24"/>
      <c r="C717" s="26"/>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row>
    <row r="718" spans="1:64" ht="12" hidden="1">
      <c r="A718" s="25"/>
      <c r="B718" s="24"/>
      <c r="C718" s="26"/>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row>
    <row r="719" spans="1:64" ht="12" hidden="1">
      <c r="A719" s="25"/>
      <c r="B719" s="24"/>
      <c r="C719" s="26"/>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row>
    <row r="720" spans="1:64" ht="12" hidden="1">
      <c r="A720" s="25"/>
      <c r="B720" s="24"/>
      <c r="C720" s="26"/>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row>
    <row r="721" spans="1:64" ht="12" hidden="1">
      <c r="A721" s="25"/>
      <c r="B721" s="24"/>
      <c r="C721" s="26"/>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row>
    <row r="722" spans="1:64" ht="12" hidden="1">
      <c r="A722" s="25"/>
      <c r="B722" s="24"/>
      <c r="C722" s="26"/>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row>
    <row r="723" spans="1:64" ht="12" hidden="1">
      <c r="A723" s="25"/>
      <c r="B723" s="24"/>
      <c r="C723" s="26"/>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row>
    <row r="724" spans="1:64" ht="12" hidden="1">
      <c r="A724" s="25"/>
      <c r="B724" s="24"/>
      <c r="C724" s="26"/>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row>
    <row r="725" spans="1:64" ht="12" hidden="1">
      <c r="A725" s="25"/>
      <c r="B725" s="24"/>
      <c r="C725" s="26"/>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row>
    <row r="726" spans="1:64" ht="12" hidden="1">
      <c r="A726" s="25"/>
      <c r="B726" s="24"/>
      <c r="C726" s="26"/>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row>
    <row r="727" spans="1:64" ht="12" hidden="1">
      <c r="A727" s="25"/>
      <c r="B727" s="24"/>
      <c r="C727" s="26"/>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row>
    <row r="728" spans="1:64" ht="12" hidden="1">
      <c r="A728" s="25"/>
      <c r="B728" s="24"/>
      <c r="C728" s="26"/>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row>
    <row r="729" spans="1:64" ht="12" hidden="1">
      <c r="A729" s="25"/>
      <c r="B729" s="24"/>
      <c r="C729" s="26"/>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row>
    <row r="730" spans="1:64" ht="12" hidden="1">
      <c r="A730" s="25"/>
      <c r="B730" s="24"/>
      <c r="C730" s="26"/>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row>
    <row r="731" spans="1:64" ht="12" hidden="1">
      <c r="A731" s="25"/>
      <c r="B731" s="24"/>
      <c r="C731" s="26"/>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row>
    <row r="732" spans="1:64" ht="12" hidden="1">
      <c r="A732" s="25"/>
      <c r="B732" s="24"/>
      <c r="C732" s="26"/>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row>
    <row r="733" spans="1:64" ht="12" hidden="1">
      <c r="A733" s="25"/>
      <c r="B733" s="24"/>
      <c r="C733" s="26"/>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row>
    <row r="734" spans="1:64" ht="12" hidden="1">
      <c r="A734" s="25"/>
      <c r="B734" s="24"/>
      <c r="C734" s="26"/>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row>
    <row r="735" spans="1:64" ht="12" hidden="1">
      <c r="A735" s="25"/>
      <c r="B735" s="24"/>
      <c r="C735" s="26"/>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row>
    <row r="736" spans="1:64" ht="12" hidden="1">
      <c r="A736" s="25"/>
      <c r="B736" s="24"/>
      <c r="C736" s="26"/>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row>
    <row r="737" spans="1:64" ht="12" hidden="1">
      <c r="A737" s="25"/>
      <c r="B737" s="24"/>
      <c r="C737" s="26"/>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row>
    <row r="738" spans="1:64" ht="12" hidden="1">
      <c r="A738" s="25"/>
      <c r="B738" s="24"/>
      <c r="C738" s="26"/>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row>
    <row r="739" spans="1:64" ht="12" hidden="1">
      <c r="A739" s="25"/>
      <c r="B739" s="24"/>
      <c r="C739" s="26"/>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row>
    <row r="740" spans="1:64" ht="12" hidden="1">
      <c r="A740" s="25"/>
      <c r="B740" s="24"/>
      <c r="C740" s="26"/>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row>
    <row r="741" spans="1:64" ht="12" hidden="1">
      <c r="A741" s="25"/>
      <c r="B741" s="24"/>
      <c r="C741" s="26"/>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row>
    <row r="742" spans="1:64" ht="12" hidden="1">
      <c r="A742" s="25"/>
      <c r="B742" s="24"/>
      <c r="C742" s="26"/>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row>
    <row r="743" spans="1:64" ht="12" hidden="1">
      <c r="A743" s="25"/>
      <c r="B743" s="24"/>
      <c r="C743" s="26"/>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row>
    <row r="744" spans="1:64" ht="12" hidden="1">
      <c r="A744" s="25"/>
      <c r="B744" s="24"/>
      <c r="C744" s="26"/>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row>
    <row r="745" spans="1:64" ht="12" hidden="1">
      <c r="A745" s="25"/>
      <c r="B745" s="24"/>
      <c r="C745" s="26"/>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row>
    <row r="746" spans="1:64" ht="12" hidden="1">
      <c r="A746" s="25"/>
      <c r="B746" s="24"/>
      <c r="C746" s="26"/>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row>
    <row r="747" spans="1:64" ht="12" hidden="1">
      <c r="A747" s="25"/>
      <c r="B747" s="24"/>
      <c r="C747" s="26"/>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row>
    <row r="748" spans="1:64" ht="12" hidden="1">
      <c r="A748" s="25"/>
      <c r="B748" s="24"/>
      <c r="C748" s="26"/>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row>
    <row r="749" spans="1:64" ht="12" hidden="1">
      <c r="A749" s="25"/>
      <c r="B749" s="24"/>
      <c r="C749" s="26"/>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row>
    <row r="750" spans="1:64" ht="12" hidden="1">
      <c r="A750" s="25"/>
      <c r="B750" s="24"/>
      <c r="C750" s="26"/>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row>
    <row r="751" spans="1:64" ht="12" hidden="1">
      <c r="A751" s="25"/>
      <c r="B751" s="24"/>
      <c r="C751" s="26"/>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row>
    <row r="752" spans="1:64" ht="12" hidden="1">
      <c r="A752" s="25"/>
      <c r="B752" s="24"/>
      <c r="C752" s="26"/>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row>
    <row r="753" spans="1:64" ht="12" hidden="1">
      <c r="A753" s="25"/>
      <c r="B753" s="24"/>
      <c r="C753" s="26"/>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row>
    <row r="754" spans="1:64" ht="12" hidden="1">
      <c r="A754" s="25"/>
      <c r="B754" s="24"/>
      <c r="C754" s="26"/>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row>
    <row r="755" spans="1:64" ht="12" hidden="1">
      <c r="A755" s="25"/>
      <c r="B755" s="24"/>
      <c r="C755" s="26"/>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row>
    <row r="756" spans="1:64" ht="12" hidden="1">
      <c r="A756" s="25"/>
      <c r="B756" s="24"/>
      <c r="C756" s="26"/>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row>
    <row r="757" spans="1:64" ht="12" hidden="1">
      <c r="A757" s="25"/>
      <c r="B757" s="24"/>
      <c r="C757" s="26"/>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row>
    <row r="758" spans="1:64" ht="12" hidden="1">
      <c r="A758" s="25"/>
      <c r="B758" s="24"/>
      <c r="C758" s="26"/>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row>
    <row r="759" spans="1:64" ht="12" hidden="1">
      <c r="A759" s="25"/>
      <c r="B759" s="24"/>
      <c r="C759" s="26"/>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row>
    <row r="760" spans="1:64" ht="12" hidden="1">
      <c r="A760" s="25"/>
      <c r="B760" s="24"/>
      <c r="C760" s="26"/>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row>
    <row r="761" spans="1:64" ht="12" hidden="1">
      <c r="A761" s="25"/>
      <c r="B761" s="24"/>
      <c r="C761" s="26"/>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row>
    <row r="762" spans="1:64" ht="12" hidden="1">
      <c r="A762" s="25"/>
      <c r="B762" s="24"/>
      <c r="C762" s="26"/>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row>
    <row r="763" spans="1:64" ht="12" hidden="1">
      <c r="A763" s="25"/>
      <c r="B763" s="24"/>
      <c r="C763" s="26"/>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row>
    <row r="764" spans="1:64" ht="12" hidden="1">
      <c r="A764" s="25"/>
      <c r="B764" s="24"/>
      <c r="C764" s="26"/>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row>
    <row r="765" spans="1:64" ht="12" hidden="1">
      <c r="A765" s="25"/>
      <c r="B765" s="24"/>
      <c r="C765" s="26"/>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row>
    <row r="766" spans="1:64" ht="12" hidden="1">
      <c r="A766" s="25"/>
      <c r="B766" s="24"/>
      <c r="C766" s="26"/>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row>
    <row r="767" spans="1:64" ht="12" hidden="1">
      <c r="A767" s="25"/>
      <c r="B767" s="24"/>
      <c r="C767" s="26"/>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row>
    <row r="768" spans="1:64" ht="12" hidden="1">
      <c r="A768" s="25"/>
      <c r="B768" s="24"/>
      <c r="C768" s="26"/>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row>
    <row r="769" spans="1:64" ht="12" hidden="1">
      <c r="A769" s="25"/>
      <c r="B769" s="24"/>
      <c r="C769" s="26"/>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row>
    <row r="770" spans="1:64" ht="12" hidden="1">
      <c r="A770" s="25"/>
      <c r="B770" s="24"/>
      <c r="C770" s="26"/>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row>
    <row r="771" spans="1:64" ht="12" hidden="1">
      <c r="A771" s="25"/>
      <c r="B771" s="24"/>
      <c r="C771" s="26"/>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row>
    <row r="772" spans="1:64" ht="12" hidden="1">
      <c r="A772" s="25"/>
      <c r="B772" s="24"/>
      <c r="C772" s="26"/>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row>
    <row r="773" spans="1:64" ht="12" hidden="1">
      <c r="A773" s="25"/>
      <c r="B773" s="24"/>
      <c r="C773" s="26"/>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row>
    <row r="774" spans="1:64" ht="12" hidden="1">
      <c r="A774" s="25"/>
      <c r="B774" s="24"/>
      <c r="C774" s="26"/>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row>
    <row r="775" spans="1:64" ht="12" hidden="1">
      <c r="A775" s="25"/>
      <c r="B775" s="24"/>
      <c r="C775" s="26"/>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row>
    <row r="776" spans="1:64" ht="12" hidden="1">
      <c r="A776" s="25"/>
      <c r="B776" s="24"/>
      <c r="C776" s="26"/>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row>
    <row r="777" spans="1:64" ht="12" hidden="1">
      <c r="A777" s="25"/>
      <c r="B777" s="24"/>
      <c r="C777" s="26"/>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row>
    <row r="778" spans="1:64" ht="12" hidden="1">
      <c r="A778" s="25"/>
      <c r="B778" s="24"/>
      <c r="C778" s="26"/>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row>
    <row r="779" spans="1:64" ht="12" hidden="1">
      <c r="A779" s="25"/>
      <c r="B779" s="24"/>
      <c r="C779" s="26"/>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row>
    <row r="780" spans="1:64" ht="12" hidden="1">
      <c r="A780" s="25"/>
      <c r="B780" s="24"/>
      <c r="C780" s="26"/>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row>
    <row r="781" spans="1:64" ht="12" hidden="1">
      <c r="A781" s="25"/>
      <c r="B781" s="24"/>
      <c r="C781" s="26"/>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row>
    <row r="782" spans="1:64" ht="12" hidden="1">
      <c r="A782" s="25"/>
      <c r="B782" s="24"/>
      <c r="C782" s="26"/>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row>
    <row r="783" spans="1:64" ht="12" hidden="1">
      <c r="A783" s="25"/>
      <c r="B783" s="24"/>
      <c r="C783" s="26"/>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row>
    <row r="784" spans="1:64" ht="12" hidden="1">
      <c r="A784" s="25"/>
      <c r="B784" s="24"/>
      <c r="C784" s="26"/>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row>
    <row r="785" spans="1:64" ht="12" hidden="1">
      <c r="A785" s="25"/>
      <c r="B785" s="24"/>
      <c r="C785" s="26"/>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row>
    <row r="786" spans="1:64" ht="12" hidden="1">
      <c r="A786" s="25"/>
      <c r="B786" s="24"/>
      <c r="C786" s="26"/>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row>
    <row r="787" spans="1:64" ht="12" hidden="1">
      <c r="A787" s="25"/>
      <c r="B787" s="24"/>
      <c r="C787" s="26"/>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row>
    <row r="788" spans="1:64" ht="12" hidden="1">
      <c r="A788" s="25"/>
      <c r="B788" s="24"/>
      <c r="C788" s="26"/>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row>
    <row r="789" spans="1:64" ht="12" hidden="1">
      <c r="A789" s="25"/>
      <c r="B789" s="24"/>
      <c r="C789" s="26"/>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row>
    <row r="790" spans="1:64" ht="12" hidden="1">
      <c r="A790" s="25"/>
      <c r="B790" s="24"/>
      <c r="C790" s="26"/>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row>
    <row r="791" spans="1:64" ht="12" hidden="1">
      <c r="A791" s="25"/>
      <c r="B791" s="24"/>
      <c r="C791" s="26"/>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row>
    <row r="792" spans="1:64" ht="12" hidden="1">
      <c r="A792" s="25"/>
      <c r="B792" s="24"/>
      <c r="C792" s="26"/>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row>
    <row r="793" spans="1:64" ht="12" hidden="1">
      <c r="A793" s="25"/>
      <c r="B793" s="24"/>
      <c r="C793" s="26"/>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row>
    <row r="794" spans="1:64" ht="12" hidden="1">
      <c r="A794" s="25"/>
      <c r="B794" s="24"/>
      <c r="C794" s="26"/>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row>
    <row r="795" spans="1:64" ht="12" hidden="1">
      <c r="A795" s="25"/>
      <c r="B795" s="24"/>
      <c r="C795" s="26"/>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row>
    <row r="796" spans="1:64" ht="12" hidden="1">
      <c r="A796" s="25"/>
      <c r="B796" s="24"/>
      <c r="C796" s="26"/>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row>
    <row r="797" spans="1:64" ht="12" hidden="1">
      <c r="A797" s="25"/>
      <c r="B797" s="24"/>
      <c r="C797" s="26"/>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row>
    <row r="798" spans="1:64" ht="12" hidden="1">
      <c r="A798" s="25"/>
      <c r="B798" s="24"/>
      <c r="C798" s="26"/>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row>
    <row r="799" spans="1:64" ht="12" hidden="1">
      <c r="A799" s="25"/>
      <c r="B799" s="24"/>
      <c r="C799" s="26"/>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row>
    <row r="800" spans="1:64" ht="12" hidden="1">
      <c r="A800" s="25"/>
      <c r="B800" s="24"/>
      <c r="C800" s="26"/>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row>
    <row r="801" spans="1:64" ht="12" hidden="1">
      <c r="A801" s="25"/>
      <c r="B801" s="24"/>
      <c r="C801" s="26"/>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row>
    <row r="802" spans="1:64" ht="12" hidden="1">
      <c r="A802" s="25"/>
      <c r="B802" s="24"/>
      <c r="C802" s="26"/>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row>
    <row r="803" spans="1:64" ht="12" hidden="1">
      <c r="A803" s="25"/>
      <c r="B803" s="24"/>
      <c r="C803" s="26"/>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row>
    <row r="804" spans="1:64" ht="12" hidden="1">
      <c r="A804" s="25"/>
      <c r="B804" s="24"/>
      <c r="C804" s="26"/>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row>
    <row r="805" spans="1:64" ht="12" hidden="1">
      <c r="A805" s="25"/>
      <c r="B805" s="24"/>
      <c r="C805" s="26"/>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row>
    <row r="806" spans="1:64" ht="12" hidden="1">
      <c r="A806" s="25"/>
      <c r="B806" s="24"/>
      <c r="C806" s="26"/>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row>
    <row r="807" spans="1:64" ht="12" hidden="1">
      <c r="A807" s="25"/>
      <c r="B807" s="24"/>
      <c r="C807" s="26"/>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row>
    <row r="808" spans="1:64" ht="12" hidden="1">
      <c r="A808" s="25"/>
      <c r="B808" s="24"/>
      <c r="C808" s="26"/>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row>
    <row r="809" spans="1:64" ht="12" hidden="1">
      <c r="A809" s="25"/>
      <c r="B809" s="24"/>
      <c r="C809" s="26"/>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row>
    <row r="810" spans="1:64" ht="12" hidden="1">
      <c r="A810" s="25"/>
      <c r="B810" s="24"/>
      <c r="C810" s="26"/>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row>
    <row r="811" spans="1:64" ht="12" hidden="1">
      <c r="A811" s="25"/>
      <c r="B811" s="24"/>
      <c r="C811" s="26"/>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row>
    <row r="812" spans="1:64" ht="12" hidden="1">
      <c r="A812" s="25"/>
      <c r="B812" s="24"/>
      <c r="C812" s="26"/>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row>
    <row r="813" spans="1:64" ht="12" hidden="1">
      <c r="A813" s="25"/>
      <c r="B813" s="24"/>
      <c r="C813" s="26"/>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row>
    <row r="814" spans="1:64" ht="12" hidden="1">
      <c r="A814" s="25"/>
      <c r="B814" s="24"/>
      <c r="C814" s="26"/>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row>
    <row r="815" spans="1:64" ht="12" hidden="1">
      <c r="A815" s="25"/>
      <c r="B815" s="24"/>
      <c r="C815" s="26"/>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row>
    <row r="816" spans="1:64" ht="12" hidden="1">
      <c r="A816" s="25"/>
      <c r="B816" s="24"/>
      <c r="C816" s="26"/>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row>
    <row r="817" spans="1:64" ht="12" hidden="1">
      <c r="A817" s="25"/>
      <c r="B817" s="24"/>
      <c r="C817" s="26"/>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row>
    <row r="818" spans="1:64" ht="12" hidden="1">
      <c r="A818" s="25"/>
      <c r="B818" s="24"/>
      <c r="C818" s="26"/>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row>
    <row r="819" spans="1:64" ht="12" hidden="1">
      <c r="A819" s="25"/>
      <c r="B819" s="24"/>
      <c r="C819" s="26"/>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row>
    <row r="820" spans="1:64" ht="12" hidden="1">
      <c r="A820" s="25"/>
      <c r="B820" s="24"/>
      <c r="C820" s="26"/>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row>
    <row r="821" spans="1:64" ht="12" hidden="1">
      <c r="A821" s="25"/>
      <c r="B821" s="24"/>
      <c r="C821" s="26"/>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row>
    <row r="822" spans="1:64" ht="12" hidden="1">
      <c r="A822" s="25"/>
      <c r="B822" s="24"/>
      <c r="C822" s="26"/>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row>
    <row r="823" spans="1:64" ht="12" hidden="1">
      <c r="A823" s="25"/>
      <c r="B823" s="24"/>
      <c r="C823" s="26"/>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row>
    <row r="824" spans="1:64" ht="12" hidden="1">
      <c r="A824" s="25"/>
      <c r="B824" s="24"/>
      <c r="C824" s="26"/>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row>
    <row r="825" spans="1:64" ht="12" hidden="1">
      <c r="A825" s="25"/>
      <c r="B825" s="24"/>
      <c r="C825" s="26"/>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row>
    <row r="826" spans="1:64" ht="12" hidden="1">
      <c r="A826" s="25"/>
      <c r="B826" s="24"/>
      <c r="C826" s="26"/>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row>
    <row r="827" spans="1:64" ht="12" hidden="1">
      <c r="A827" s="25"/>
      <c r="B827" s="24"/>
      <c r="C827" s="26"/>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row>
    <row r="828" spans="1:64" ht="12" hidden="1">
      <c r="A828" s="25"/>
      <c r="B828" s="24"/>
      <c r="C828" s="26"/>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row>
    <row r="829" spans="1:64" ht="12" hidden="1">
      <c r="A829" s="25"/>
      <c r="B829" s="24"/>
      <c r="C829" s="26"/>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row>
    <row r="830" spans="1:64" ht="12" hidden="1">
      <c r="A830" s="25"/>
      <c r="B830" s="24"/>
      <c r="C830" s="26"/>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row>
    <row r="831" spans="1:64" ht="12" hidden="1">
      <c r="A831" s="25"/>
      <c r="B831" s="24"/>
      <c r="C831" s="26"/>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row>
    <row r="832" spans="1:64" ht="12" hidden="1">
      <c r="A832" s="25"/>
      <c r="B832" s="24"/>
      <c r="C832" s="26"/>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row>
    <row r="833" spans="1:64" ht="12" hidden="1">
      <c r="A833" s="25"/>
      <c r="B833" s="24"/>
      <c r="C833" s="26"/>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row>
    <row r="834" spans="1:64" ht="12" hidden="1">
      <c r="A834" s="25"/>
      <c r="B834" s="24"/>
      <c r="C834" s="26"/>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row>
    <row r="835" spans="1:64" ht="12" hidden="1">
      <c r="A835" s="25"/>
      <c r="B835" s="24"/>
      <c r="C835" s="26"/>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row>
    <row r="836" spans="1:64" ht="12" hidden="1">
      <c r="A836" s="25"/>
      <c r="B836" s="24"/>
      <c r="C836" s="26"/>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row>
    <row r="837" spans="1:64" ht="12" hidden="1">
      <c r="A837" s="25"/>
      <c r="B837" s="24"/>
      <c r="C837" s="26"/>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row>
    <row r="838" spans="1:64" ht="12" hidden="1">
      <c r="A838" s="25"/>
      <c r="B838" s="24"/>
      <c r="C838" s="26"/>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row>
    <row r="839" spans="1:64" ht="12" hidden="1">
      <c r="A839" s="25"/>
      <c r="B839" s="24"/>
      <c r="C839" s="26"/>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row>
    <row r="840" spans="1:64" ht="12" hidden="1">
      <c r="A840" s="25"/>
      <c r="B840" s="24"/>
      <c r="C840" s="26"/>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row>
    <row r="841" spans="1:64" ht="12" hidden="1">
      <c r="A841" s="25"/>
      <c r="B841" s="24"/>
      <c r="C841" s="26"/>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row>
    <row r="842" spans="1:64" ht="12" hidden="1">
      <c r="A842" s="25"/>
      <c r="B842" s="24"/>
      <c r="C842" s="26"/>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row>
    <row r="843" spans="1:64" ht="12" hidden="1">
      <c r="A843" s="25"/>
      <c r="B843" s="24"/>
      <c r="C843" s="26"/>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row>
    <row r="844" spans="1:64" ht="12" hidden="1">
      <c r="A844" s="25"/>
      <c r="B844" s="24"/>
      <c r="C844" s="26"/>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row>
    <row r="845" spans="1:64" ht="12" hidden="1">
      <c r="A845" s="25"/>
      <c r="B845" s="24"/>
      <c r="C845" s="26"/>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row>
    <row r="846" spans="1:64" ht="12" hidden="1">
      <c r="A846" s="25"/>
      <c r="B846" s="24"/>
      <c r="C846" s="26"/>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row>
    <row r="847" spans="1:64" ht="12" hidden="1">
      <c r="A847" s="25"/>
      <c r="B847" s="24"/>
      <c r="C847" s="26"/>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row>
    <row r="848" spans="1:64" ht="12" hidden="1">
      <c r="A848" s="25"/>
      <c r="B848" s="24"/>
      <c r="C848" s="26"/>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row>
    <row r="849" spans="1:64" ht="12" hidden="1">
      <c r="A849" s="25"/>
      <c r="B849" s="24"/>
      <c r="C849" s="26"/>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row>
    <row r="850" spans="1:64" ht="12" hidden="1">
      <c r="A850" s="25"/>
      <c r="B850" s="24"/>
      <c r="C850" s="26"/>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row>
    <row r="851" spans="1:64" ht="12" hidden="1">
      <c r="A851" s="25"/>
      <c r="B851" s="24"/>
      <c r="C851" s="26"/>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row>
    <row r="852" spans="1:64" ht="12" hidden="1">
      <c r="A852" s="25"/>
      <c r="B852" s="24"/>
      <c r="C852" s="26"/>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row>
    <row r="853" spans="1:64" ht="12" hidden="1">
      <c r="A853" s="25"/>
      <c r="B853" s="24"/>
      <c r="C853" s="26"/>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row>
    <row r="854" spans="1:64" ht="12" hidden="1">
      <c r="A854" s="25"/>
      <c r="B854" s="24"/>
      <c r="C854" s="26"/>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row>
    <row r="855" spans="1:64" ht="12" hidden="1">
      <c r="A855" s="25"/>
      <c r="B855" s="24"/>
      <c r="C855" s="26"/>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row>
    <row r="856" spans="1:64" ht="12" hidden="1">
      <c r="A856" s="25"/>
      <c r="B856" s="24"/>
      <c r="C856" s="26"/>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row>
    <row r="857" spans="1:64" ht="12" hidden="1">
      <c r="A857" s="25"/>
      <c r="B857" s="24"/>
      <c r="C857" s="26"/>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row>
    <row r="858" spans="1:64" ht="12" hidden="1">
      <c r="A858" s="25"/>
      <c r="B858" s="24"/>
      <c r="C858" s="26"/>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row>
    <row r="859" spans="1:64" ht="12" hidden="1">
      <c r="A859" s="25"/>
      <c r="B859" s="24"/>
      <c r="C859" s="26"/>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row>
    <row r="860" spans="1:64" ht="12" hidden="1">
      <c r="A860" s="25"/>
      <c r="B860" s="24"/>
      <c r="C860" s="26"/>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row>
    <row r="861" spans="1:64" ht="12" hidden="1">
      <c r="A861" s="25"/>
      <c r="B861" s="24"/>
      <c r="C861" s="26"/>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row>
    <row r="862" spans="1:64" ht="12" hidden="1">
      <c r="A862" s="25"/>
      <c r="B862" s="24"/>
      <c r="C862" s="26"/>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row>
    <row r="863" spans="1:64" ht="12" hidden="1">
      <c r="A863" s="25"/>
      <c r="B863" s="24"/>
      <c r="C863" s="26"/>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row>
    <row r="864" spans="1:64" ht="12" hidden="1">
      <c r="A864" s="25"/>
      <c r="B864" s="24"/>
      <c r="C864" s="26"/>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row>
    <row r="865" spans="1:64" ht="12" hidden="1">
      <c r="A865" s="25"/>
      <c r="B865" s="24"/>
      <c r="C865" s="26"/>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row>
    <row r="866" spans="1:64" ht="12" hidden="1">
      <c r="A866" s="25"/>
      <c r="B866" s="24"/>
      <c r="C866" s="26"/>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row>
    <row r="867" spans="1:64" ht="12" hidden="1">
      <c r="A867" s="25"/>
      <c r="B867" s="24"/>
      <c r="C867" s="26"/>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row>
    <row r="868" spans="1:64" ht="12" hidden="1">
      <c r="A868" s="25"/>
      <c r="B868" s="24"/>
      <c r="C868" s="26"/>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row>
    <row r="869" spans="1:64" ht="12" hidden="1">
      <c r="A869" s="25"/>
      <c r="B869" s="24"/>
      <c r="C869" s="26"/>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row>
    <row r="870" spans="1:64" ht="12" hidden="1">
      <c r="A870" s="25"/>
      <c r="B870" s="24"/>
      <c r="C870" s="26"/>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row>
    <row r="871" spans="1:64" ht="12" hidden="1">
      <c r="A871" s="25"/>
      <c r="B871" s="24"/>
      <c r="C871" s="26"/>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row>
    <row r="872" spans="1:64" ht="12" hidden="1">
      <c r="A872" s="25"/>
      <c r="B872" s="24"/>
      <c r="C872" s="26"/>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row>
    <row r="873" spans="1:64" ht="12" hidden="1">
      <c r="A873" s="25"/>
      <c r="B873" s="24"/>
      <c r="C873" s="26"/>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row>
    <row r="874" spans="1:64" ht="12" hidden="1">
      <c r="A874" s="25"/>
      <c r="B874" s="24"/>
      <c r="C874" s="26"/>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row>
    <row r="875" spans="1:64" ht="12" hidden="1">
      <c r="A875" s="25"/>
      <c r="B875" s="24"/>
      <c r="C875" s="26"/>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row>
    <row r="876" spans="1:64" ht="12" hidden="1">
      <c r="A876" s="25"/>
      <c r="B876" s="24"/>
      <c r="C876" s="26"/>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row>
    <row r="877" spans="1:64" ht="12" hidden="1">
      <c r="A877" s="25"/>
      <c r="B877" s="24"/>
      <c r="C877" s="26"/>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row>
    <row r="878" spans="1:64" ht="12" hidden="1">
      <c r="A878" s="25"/>
      <c r="B878" s="24"/>
      <c r="C878" s="26"/>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row>
    <row r="879" spans="1:64" ht="12" hidden="1">
      <c r="A879" s="25"/>
      <c r="B879" s="24"/>
      <c r="C879" s="26"/>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row>
    <row r="880" spans="1:64" ht="12" hidden="1">
      <c r="A880" s="25"/>
      <c r="B880" s="24"/>
      <c r="C880" s="26"/>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row>
    <row r="881" spans="1:64" ht="12" hidden="1">
      <c r="A881" s="25"/>
      <c r="B881" s="24"/>
      <c r="C881" s="26"/>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row>
    <row r="882" spans="1:64" ht="12" hidden="1">
      <c r="A882" s="25"/>
      <c r="B882" s="24"/>
      <c r="C882" s="26"/>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row>
    <row r="883" spans="1:64" ht="12" hidden="1">
      <c r="A883" s="25"/>
      <c r="B883" s="24"/>
      <c r="C883" s="26"/>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row>
    <row r="884" spans="1:64" ht="12" hidden="1">
      <c r="A884" s="25"/>
      <c r="B884" s="24"/>
      <c r="C884" s="26"/>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row>
    <row r="885" spans="1:64" ht="12" hidden="1">
      <c r="A885" s="25"/>
      <c r="B885" s="24"/>
      <c r="C885" s="26"/>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row>
    <row r="886" spans="1:64" ht="12" hidden="1">
      <c r="A886" s="25"/>
      <c r="B886" s="24"/>
      <c r="C886" s="26"/>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row>
    <row r="887" spans="1:64" ht="12" hidden="1">
      <c r="A887" s="25"/>
      <c r="B887" s="24"/>
      <c r="C887" s="26"/>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row>
    <row r="888" spans="1:64" ht="12" hidden="1">
      <c r="A888" s="25"/>
      <c r="B888" s="24"/>
      <c r="C888" s="26"/>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row>
    <row r="889" spans="1:64" ht="12" hidden="1">
      <c r="A889" s="25"/>
      <c r="B889" s="24"/>
      <c r="C889" s="26"/>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row>
    <row r="890" spans="1:64" ht="12" hidden="1">
      <c r="A890" s="25"/>
      <c r="B890" s="24"/>
      <c r="C890" s="26"/>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row>
    <row r="891" spans="1:64" ht="12" hidden="1">
      <c r="A891" s="25"/>
      <c r="B891" s="24"/>
      <c r="C891" s="26"/>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row>
    <row r="892" spans="1:64" ht="12" hidden="1">
      <c r="A892" s="25"/>
      <c r="B892" s="24"/>
      <c r="C892" s="26"/>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row>
    <row r="893" spans="1:64" ht="12" hidden="1">
      <c r="A893" s="25"/>
      <c r="B893" s="24"/>
      <c r="C893" s="26"/>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row>
    <row r="894" spans="1:64" ht="12" hidden="1">
      <c r="A894" s="25"/>
      <c r="B894" s="24"/>
      <c r="C894" s="26"/>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row>
    <row r="895" spans="1:64" ht="12" hidden="1">
      <c r="A895" s="25"/>
      <c r="B895" s="24"/>
      <c r="C895" s="26"/>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row>
    <row r="896" spans="1:64" ht="12" hidden="1">
      <c r="A896" s="25"/>
      <c r="B896" s="24"/>
      <c r="C896" s="26"/>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row>
    <row r="897" spans="1:64" ht="12" hidden="1">
      <c r="A897" s="25"/>
      <c r="B897" s="24"/>
      <c r="C897" s="26"/>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row>
    <row r="898" spans="1:64" ht="12" hidden="1">
      <c r="A898" s="25"/>
      <c r="B898" s="24"/>
      <c r="C898" s="26"/>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row>
    <row r="899" spans="1:64" ht="12" hidden="1">
      <c r="A899" s="25"/>
      <c r="B899" s="24"/>
      <c r="C899" s="26"/>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row>
    <row r="900" spans="1:64" ht="12" hidden="1">
      <c r="A900" s="25"/>
      <c r="B900" s="24"/>
      <c r="C900" s="26"/>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row>
    <row r="901" spans="1:64" ht="12" hidden="1">
      <c r="A901" s="25"/>
      <c r="B901" s="24"/>
      <c r="C901" s="26"/>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row>
    <row r="902" spans="1:64" ht="12" hidden="1">
      <c r="A902" s="25"/>
      <c r="B902" s="24"/>
      <c r="C902" s="26"/>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row>
    <row r="903" spans="1:64" ht="12" hidden="1">
      <c r="A903" s="25"/>
      <c r="B903" s="24"/>
      <c r="C903" s="26"/>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row>
    <row r="904" spans="1:64" ht="12" hidden="1">
      <c r="A904" s="25"/>
      <c r="B904" s="24"/>
      <c r="C904" s="26"/>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row>
    <row r="905" spans="1:64" ht="12" hidden="1">
      <c r="A905" s="25"/>
      <c r="B905" s="24"/>
      <c r="C905" s="26"/>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row>
    <row r="906" spans="1:64" ht="12" hidden="1">
      <c r="A906" s="25"/>
      <c r="B906" s="24"/>
      <c r="C906" s="26"/>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row>
    <row r="907" spans="1:64" ht="12" hidden="1">
      <c r="A907" s="25"/>
      <c r="B907" s="24"/>
      <c r="C907" s="26"/>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row>
    <row r="908" spans="1:64" ht="12" hidden="1">
      <c r="A908" s="25"/>
      <c r="B908" s="24"/>
      <c r="C908" s="26"/>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row>
    <row r="909" spans="1:64" ht="12" hidden="1">
      <c r="A909" s="25"/>
      <c r="B909" s="24"/>
      <c r="C909" s="26"/>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row>
    <row r="910" spans="1:64" ht="12" hidden="1">
      <c r="A910" s="25"/>
      <c r="B910" s="24"/>
      <c r="C910" s="26"/>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row>
    <row r="911" spans="1:64" ht="12" hidden="1">
      <c r="A911" s="25"/>
      <c r="B911" s="24"/>
      <c r="C911" s="26"/>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row>
    <row r="912" spans="1:64" ht="12" hidden="1">
      <c r="A912" s="25"/>
      <c r="B912" s="24"/>
      <c r="C912" s="26"/>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row>
    <row r="913" spans="1:64" ht="12" hidden="1">
      <c r="A913" s="25"/>
      <c r="B913" s="24"/>
      <c r="C913" s="26"/>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row>
    <row r="914" spans="1:64" ht="12" hidden="1">
      <c r="A914" s="25"/>
      <c r="B914" s="24"/>
      <c r="C914" s="26"/>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row>
    <row r="915" spans="1:64" ht="12" hidden="1">
      <c r="A915" s="25"/>
      <c r="B915" s="24"/>
      <c r="C915" s="26"/>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row>
    <row r="916" spans="1:64" ht="12" hidden="1">
      <c r="A916" s="25"/>
      <c r="B916" s="24"/>
      <c r="C916" s="26"/>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row>
    <row r="917" spans="1:64" ht="12" hidden="1">
      <c r="A917" s="25"/>
      <c r="B917" s="24"/>
      <c r="C917" s="26"/>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row>
    <row r="918" spans="1:64" ht="12" hidden="1">
      <c r="A918" s="25"/>
      <c r="B918" s="24"/>
      <c r="C918" s="26"/>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row>
    <row r="919" spans="1:64" ht="12" hidden="1">
      <c r="A919" s="25"/>
      <c r="B919" s="24"/>
      <c r="C919" s="26"/>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row>
    <row r="920" spans="1:64" ht="12" hidden="1">
      <c r="A920" s="25"/>
      <c r="B920" s="24"/>
      <c r="C920" s="26"/>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row>
    <row r="921" spans="1:64" ht="12" hidden="1">
      <c r="A921" s="25"/>
      <c r="B921" s="24"/>
      <c r="C921" s="26"/>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row>
    <row r="922" spans="1:64" ht="12" hidden="1">
      <c r="A922" s="25"/>
      <c r="B922" s="24"/>
      <c r="C922" s="26"/>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row>
    <row r="923" spans="1:64" ht="12" hidden="1">
      <c r="A923" s="25"/>
      <c r="B923" s="24"/>
      <c r="C923" s="26"/>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row>
    <row r="924" spans="1:64" ht="12" hidden="1">
      <c r="A924" s="25"/>
      <c r="B924" s="24"/>
      <c r="C924" s="26"/>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row>
    <row r="925" spans="1:64" ht="12" hidden="1">
      <c r="A925" s="25"/>
      <c r="B925" s="24"/>
      <c r="C925" s="26"/>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row>
    <row r="926" spans="1:64" ht="12" hidden="1">
      <c r="A926" s="25"/>
      <c r="B926" s="24"/>
      <c r="C926" s="26"/>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row>
    <row r="927" spans="1:64" ht="12" hidden="1">
      <c r="A927" s="25"/>
      <c r="B927" s="24"/>
      <c r="C927" s="26"/>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row>
    <row r="928" spans="1:64" ht="12" hidden="1">
      <c r="A928" s="25"/>
      <c r="B928" s="24"/>
      <c r="C928" s="26"/>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row>
    <row r="929" spans="1:64" ht="12" hidden="1">
      <c r="A929" s="25"/>
      <c r="B929" s="24"/>
      <c r="C929" s="26"/>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row>
    <row r="930" spans="1:64" ht="12" hidden="1">
      <c r="A930" s="25"/>
      <c r="B930" s="24"/>
      <c r="C930" s="26"/>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row>
    <row r="931" spans="1:64" ht="12" hidden="1">
      <c r="A931" s="25"/>
      <c r="B931" s="24"/>
      <c r="C931" s="26"/>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row>
    <row r="932" spans="1:64" ht="12" hidden="1">
      <c r="A932" s="25"/>
      <c r="B932" s="24"/>
      <c r="C932" s="26"/>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row>
    <row r="933" spans="1:64" ht="12" hidden="1">
      <c r="A933" s="25"/>
      <c r="B933" s="24"/>
      <c r="C933" s="26"/>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row>
    <row r="934" spans="1:64" ht="12" hidden="1">
      <c r="A934" s="25"/>
      <c r="B934" s="24"/>
      <c r="C934" s="26"/>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row>
    <row r="935" spans="1:64" ht="12" hidden="1">
      <c r="A935" s="25"/>
      <c r="B935" s="24"/>
      <c r="C935" s="26"/>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row>
    <row r="936" spans="1:64" ht="12" hidden="1">
      <c r="A936" s="25"/>
      <c r="B936" s="24"/>
      <c r="C936" s="26"/>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row>
    <row r="937" spans="1:64" ht="12" hidden="1">
      <c r="A937" s="25"/>
      <c r="B937" s="24"/>
      <c r="C937" s="26"/>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row>
    <row r="938" spans="1:64" ht="12" hidden="1">
      <c r="A938" s="25"/>
      <c r="B938" s="24"/>
      <c r="C938" s="26"/>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row>
    <row r="939" spans="1:64" ht="12" hidden="1">
      <c r="A939" s="25"/>
      <c r="B939" s="24"/>
      <c r="C939" s="26"/>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row>
    <row r="940" spans="1:64" ht="12" hidden="1">
      <c r="A940" s="25"/>
      <c r="B940" s="24"/>
      <c r="C940" s="26"/>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row>
    <row r="941" spans="1:64" ht="12" hidden="1">
      <c r="A941" s="25"/>
      <c r="B941" s="24"/>
      <c r="C941" s="26"/>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row>
    <row r="942" spans="1:64" ht="12" hidden="1">
      <c r="A942" s="25"/>
      <c r="B942" s="24"/>
      <c r="C942" s="26"/>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row>
    <row r="943" spans="1:64" ht="12" hidden="1">
      <c r="A943" s="25"/>
      <c r="B943" s="24"/>
      <c r="C943" s="26"/>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row>
    <row r="944" spans="1:64" ht="12" hidden="1">
      <c r="A944" s="25"/>
      <c r="B944" s="24"/>
      <c r="C944" s="26"/>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row>
    <row r="945" spans="1:64" ht="12" hidden="1">
      <c r="A945" s="25"/>
      <c r="B945" s="24"/>
      <c r="C945" s="26"/>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row>
    <row r="946" spans="1:64" ht="12" hidden="1">
      <c r="A946" s="25"/>
      <c r="B946" s="24"/>
      <c r="C946" s="26"/>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row>
    <row r="947" spans="1:64" ht="12" hidden="1">
      <c r="A947" s="25"/>
      <c r="B947" s="24"/>
      <c r="C947" s="26"/>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row>
    <row r="948" spans="1:64" ht="12" hidden="1">
      <c r="A948" s="25"/>
      <c r="B948" s="24"/>
      <c r="C948" s="26"/>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row>
    <row r="949" spans="1:64" ht="12" hidden="1">
      <c r="A949" s="25"/>
      <c r="B949" s="24"/>
      <c r="C949" s="26"/>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row>
    <row r="950" spans="1:64" ht="12" hidden="1">
      <c r="A950" s="25"/>
      <c r="B950" s="24"/>
      <c r="C950" s="26"/>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row>
    <row r="951" spans="1:64" ht="12" hidden="1">
      <c r="A951" s="25"/>
      <c r="B951" s="24"/>
      <c r="C951" s="26"/>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row>
    <row r="952" spans="1:64" ht="12" hidden="1">
      <c r="A952" s="25"/>
      <c r="B952" s="24"/>
      <c r="C952" s="26"/>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row>
    <row r="953" spans="1:64" ht="12" hidden="1">
      <c r="A953" s="25"/>
      <c r="B953" s="24"/>
      <c r="C953" s="26"/>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row>
    <row r="954" spans="1:64" ht="12" hidden="1">
      <c r="A954" s="25"/>
      <c r="B954" s="24"/>
      <c r="C954" s="26"/>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row>
    <row r="955" spans="1:64" ht="12" hidden="1">
      <c r="A955" s="25"/>
      <c r="B955" s="24"/>
      <c r="C955" s="26"/>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row>
    <row r="956" spans="1:64" ht="12" hidden="1">
      <c r="A956" s="25"/>
      <c r="B956" s="24"/>
      <c r="C956" s="26"/>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row>
    <row r="957" spans="1:64" ht="12" hidden="1">
      <c r="A957" s="25"/>
      <c r="B957" s="24"/>
      <c r="C957" s="26"/>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row>
    <row r="958" spans="1:64" ht="12" hidden="1">
      <c r="A958" s="25"/>
      <c r="B958" s="24"/>
      <c r="C958" s="26"/>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row>
    <row r="959" spans="1:64" ht="12" hidden="1">
      <c r="A959" s="25"/>
      <c r="B959" s="24"/>
      <c r="C959" s="26"/>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row>
    <row r="960" spans="1:64" ht="12" hidden="1">
      <c r="A960" s="25"/>
      <c r="B960" s="24"/>
      <c r="C960" s="26"/>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row>
    <row r="961" spans="1:64" ht="12" hidden="1">
      <c r="A961" s="25"/>
      <c r="B961" s="24"/>
      <c r="C961" s="26"/>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row>
    <row r="962" spans="1:64" ht="12" hidden="1">
      <c r="A962" s="25"/>
      <c r="B962" s="24"/>
      <c r="C962" s="26"/>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row>
    <row r="963" spans="1:64" ht="12" hidden="1">
      <c r="A963" s="25"/>
      <c r="B963" s="24"/>
      <c r="C963" s="26"/>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row>
    <row r="964" spans="1:64" ht="12" hidden="1">
      <c r="A964" s="25"/>
      <c r="B964" s="24"/>
      <c r="C964" s="26"/>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row>
    <row r="965" spans="1:64" ht="12" hidden="1">
      <c r="A965" s="25"/>
      <c r="B965" s="24"/>
      <c r="C965" s="26"/>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row>
    <row r="966" spans="1:64" ht="12" hidden="1">
      <c r="A966" s="25"/>
      <c r="B966" s="24"/>
      <c r="C966" s="26"/>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row>
    <row r="967" spans="1:64" ht="12" hidden="1">
      <c r="A967" s="25"/>
      <c r="B967" s="24"/>
      <c r="C967" s="26"/>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row>
    <row r="968" spans="1:64" ht="12" hidden="1">
      <c r="A968" s="25"/>
      <c r="B968" s="24"/>
      <c r="C968" s="26"/>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row>
    <row r="969" spans="1:64" ht="12" hidden="1">
      <c r="A969" s="25"/>
      <c r="B969" s="24"/>
      <c r="C969" s="26"/>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row>
    <row r="970" spans="1:64" ht="12" hidden="1">
      <c r="A970" s="25"/>
      <c r="B970" s="24"/>
      <c r="C970" s="26"/>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row>
    <row r="971" spans="1:64" ht="12" hidden="1">
      <c r="A971" s="25"/>
      <c r="B971" s="24"/>
      <c r="C971" s="26"/>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row>
    <row r="972" spans="1:64" ht="12" hidden="1">
      <c r="A972" s="25"/>
      <c r="B972" s="24"/>
      <c r="C972" s="26"/>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row>
    <row r="973" spans="1:64" ht="12" hidden="1">
      <c r="A973" s="25"/>
      <c r="B973" s="24"/>
      <c r="C973" s="26"/>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row>
    <row r="974" spans="1:64" ht="12" hidden="1">
      <c r="A974" s="25"/>
      <c r="B974" s="24"/>
      <c r="C974" s="26"/>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row>
    <row r="975" spans="1:64" ht="12" hidden="1">
      <c r="A975" s="25"/>
      <c r="B975" s="24"/>
      <c r="C975" s="26"/>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row>
    <row r="976" spans="1:64" ht="12" hidden="1">
      <c r="A976" s="25"/>
      <c r="B976" s="24"/>
      <c r="C976" s="26"/>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row>
    <row r="977" spans="1:64" ht="12" hidden="1">
      <c r="A977" s="25"/>
      <c r="B977" s="24"/>
      <c r="C977" s="26"/>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row>
    <row r="978" spans="1:64" ht="12" hidden="1">
      <c r="A978" s="25"/>
      <c r="B978" s="24"/>
      <c r="C978" s="26"/>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row>
    <row r="979" spans="1:64" ht="12" hidden="1">
      <c r="A979" s="25"/>
      <c r="B979" s="24"/>
      <c r="C979" s="26"/>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row>
    <row r="980" spans="1:64" ht="12" hidden="1">
      <c r="A980" s="25"/>
      <c r="B980" s="24"/>
      <c r="C980" s="26"/>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row>
    <row r="981" spans="1:64" ht="12" hidden="1">
      <c r="A981" s="25"/>
      <c r="B981" s="24"/>
      <c r="C981" s="26"/>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row>
    <row r="982" spans="1:64" ht="12" hidden="1">
      <c r="A982" s="25"/>
      <c r="B982" s="24"/>
      <c r="C982" s="26"/>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row>
    <row r="983" spans="1:64" ht="12" hidden="1">
      <c r="A983" s="25"/>
      <c r="B983" s="24"/>
      <c r="C983" s="26"/>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row>
    <row r="984" spans="1:64" ht="12" hidden="1">
      <c r="A984" s="25"/>
      <c r="B984" s="24"/>
      <c r="C984" s="26"/>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row>
    <row r="985" spans="1:64" ht="12" hidden="1">
      <c r="A985" s="25"/>
      <c r="B985" s="24"/>
      <c r="C985" s="26"/>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row>
    <row r="986" spans="1:64" ht="12" hidden="1">
      <c r="A986" s="25"/>
      <c r="B986" s="24"/>
      <c r="C986" s="26"/>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row>
    <row r="987" spans="1:64" ht="12" hidden="1">
      <c r="A987" s="25"/>
      <c r="B987" s="24"/>
      <c r="C987" s="26"/>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row>
    <row r="988" spans="1:64" ht="12" hidden="1">
      <c r="A988" s="25"/>
      <c r="B988" s="24"/>
      <c r="C988" s="26"/>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row>
    <row r="989" spans="1:64" ht="12" hidden="1">
      <c r="A989" s="25"/>
      <c r="B989" s="24"/>
      <c r="C989" s="26"/>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row>
    <row r="990" spans="1:64" ht="12" hidden="1">
      <c r="A990" s="25"/>
      <c r="B990" s="24"/>
      <c r="C990" s="26"/>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row>
    <row r="991" spans="1:64" ht="12" hidden="1">
      <c r="A991" s="25"/>
      <c r="B991" s="24"/>
      <c r="C991" s="26"/>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row>
    <row r="992" spans="1:64" ht="12" hidden="1">
      <c r="A992" s="25"/>
      <c r="B992" s="24"/>
      <c r="C992" s="26"/>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row>
    <row r="993" spans="1:64" ht="12" hidden="1">
      <c r="A993" s="25"/>
      <c r="B993" s="24"/>
      <c r="C993" s="26"/>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row>
    <row r="994" spans="1:64" ht="12" hidden="1">
      <c r="A994" s="25"/>
      <c r="B994" s="24"/>
      <c r="C994" s="26"/>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row>
    <row r="995" spans="1:64" ht="12" hidden="1">
      <c r="A995" s="25"/>
      <c r="B995" s="24"/>
      <c r="C995" s="26"/>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row>
    <row r="996" spans="1:64" ht="12" hidden="1">
      <c r="A996" s="25"/>
      <c r="B996" s="24"/>
      <c r="C996" s="26"/>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row>
    <row r="997" spans="1:64" ht="12" hidden="1">
      <c r="A997" s="25"/>
      <c r="B997" s="24"/>
      <c r="C997" s="26"/>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row>
    <row r="998" spans="1:64" ht="12" hidden="1">
      <c r="A998" s="25"/>
      <c r="B998" s="24"/>
      <c r="C998" s="26"/>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row>
    <row r="999" spans="1:64" ht="12" hidden="1">
      <c r="A999" s="25"/>
      <c r="B999" s="24"/>
      <c r="C999" s="26"/>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62"/>
  <sheetViews>
    <sheetView workbookViewId="0">
      <pane xSplit="3" ySplit="1" topLeftCell="D2" activePane="bottomRight" state="frozen"/>
      <selection pane="topRight" activeCell="D1" sqref="D1"/>
      <selection pane="bottomLeft" activeCell="A2" sqref="A2"/>
      <selection pane="bottomRight" activeCell="AV37" sqref="AV37"/>
    </sheetView>
  </sheetViews>
  <sheetFormatPr baseColWidth="10" defaultColWidth="14.5" defaultRowHeight="15.75" customHeight="1"/>
  <cols>
    <col min="3" max="3" width="47.5" customWidth="1"/>
    <col min="54" max="64" width="0" hidden="1"/>
  </cols>
  <sheetData>
    <row r="1" spans="1:64" ht="12">
      <c r="A1" s="33"/>
      <c r="B1" s="34"/>
      <c r="C1" s="35"/>
      <c r="D1" s="43" t="s">
        <v>24104</v>
      </c>
      <c r="E1" s="43" t="s">
        <v>24105</v>
      </c>
      <c r="F1" s="43" t="s">
        <v>24106</v>
      </c>
      <c r="G1" s="43" t="s">
        <v>24107</v>
      </c>
      <c r="H1" s="43" t="s">
        <v>24108</v>
      </c>
      <c r="I1" s="43" t="s">
        <v>24109</v>
      </c>
      <c r="J1" s="43" t="s">
        <v>24110</v>
      </c>
      <c r="K1" s="43" t="s">
        <v>24111</v>
      </c>
      <c r="L1" s="43" t="s">
        <v>24112</v>
      </c>
      <c r="M1" s="43" t="s">
        <v>24113</v>
      </c>
      <c r="N1" s="43" t="s">
        <v>24114</v>
      </c>
      <c r="O1" s="43" t="s">
        <v>24115</v>
      </c>
      <c r="P1" s="43" t="s">
        <v>24116</v>
      </c>
      <c r="Q1" s="43" t="s">
        <v>24117</v>
      </c>
      <c r="R1" s="43" t="s">
        <v>24118</v>
      </c>
      <c r="S1" s="43" t="s">
        <v>24119</v>
      </c>
      <c r="T1" s="43" t="s">
        <v>24120</v>
      </c>
      <c r="U1" s="43" t="s">
        <v>24121</v>
      </c>
      <c r="V1" s="43" t="s">
        <v>24122</v>
      </c>
      <c r="W1" s="43" t="s">
        <v>24123</v>
      </c>
      <c r="X1" s="43" t="s">
        <v>24124</v>
      </c>
      <c r="Y1" s="43" t="s">
        <v>24125</v>
      </c>
      <c r="Z1" s="43" t="s">
        <v>24126</v>
      </c>
      <c r="AA1" s="43" t="s">
        <v>24127</v>
      </c>
      <c r="AB1" s="43" t="s">
        <v>24128</v>
      </c>
      <c r="AC1" s="43" t="s">
        <v>24129</v>
      </c>
      <c r="AD1" s="43" t="s">
        <v>24130</v>
      </c>
      <c r="AE1" s="43" t="s">
        <v>24131</v>
      </c>
      <c r="AF1" s="43" t="s">
        <v>24132</v>
      </c>
      <c r="AG1" s="43" t="s">
        <v>24133</v>
      </c>
      <c r="AH1" s="43" t="s">
        <v>24134</v>
      </c>
      <c r="AI1" s="43" t="s">
        <v>24135</v>
      </c>
      <c r="AJ1" s="43" t="s">
        <v>24136</v>
      </c>
      <c r="AK1" s="43" t="s">
        <v>24137</v>
      </c>
      <c r="AL1" s="43" t="s">
        <v>24138</v>
      </c>
      <c r="AM1" s="43" t="s">
        <v>24139</v>
      </c>
      <c r="AN1" s="43" t="s">
        <v>24140</v>
      </c>
      <c r="AO1" s="43" t="s">
        <v>24141</v>
      </c>
      <c r="AP1" s="43" t="s">
        <v>24142</v>
      </c>
      <c r="AQ1" s="43" t="s">
        <v>24143</v>
      </c>
      <c r="AR1" s="43" t="s">
        <v>24144</v>
      </c>
      <c r="AS1" s="43" t="s">
        <v>24145</v>
      </c>
      <c r="AT1" s="43" t="s">
        <v>24146</v>
      </c>
      <c r="AU1" s="43" t="s">
        <v>24147</v>
      </c>
      <c r="AV1" s="43" t="s">
        <v>24148</v>
      </c>
      <c r="AW1" s="43" t="s">
        <v>24149</v>
      </c>
      <c r="AX1" s="43" t="s">
        <v>24150</v>
      </c>
      <c r="AY1" s="43" t="s">
        <v>24151</v>
      </c>
      <c r="AZ1" s="43" t="s">
        <v>24152</v>
      </c>
      <c r="BA1" s="43" t="s">
        <v>24153</v>
      </c>
      <c r="BB1" s="12"/>
      <c r="BC1" s="12"/>
      <c r="BD1" s="12"/>
      <c r="BE1" s="12"/>
      <c r="BF1" s="12"/>
      <c r="BG1" s="12"/>
      <c r="BH1" s="12"/>
      <c r="BI1" s="12"/>
      <c r="BJ1" s="12"/>
      <c r="BK1" s="12"/>
      <c r="BL1" s="12"/>
    </row>
    <row r="2" spans="1:64" ht="12">
      <c r="A2" s="37" t="str">
        <f ca="1">IFERROR(__xludf.DUMMYFUNCTION(importrange("https://docs.google.com/spreadsheets/d/1B8bz8L_SMnGmCuHmR0X7YJOBdR6s05ngltiIZhhhC_s/edit#gid=0", "4 EA!A8:A")),"")</f>
        <v/>
      </c>
      <c r="B2" s="55" t="s">
        <v>24154</v>
      </c>
      <c r="C2" s="45" t="str">
        <f ca="1">IFERROR(__xludf.DUMMYFUNCTION(importrange("https://docs.google.com/spreadsheets/d/1huVN2XAshBM5FkfyTsSEyJy7czH6wQh-vuVCAjVx0lI/edit#gid=0", "4 EA!C7:C")),"Indicator")</f>
        <v>Indicator</v>
      </c>
      <c r="D2" s="45" t="str">
        <f ca="1">IFERROR(__xludf.DUMMYFUNCTION(importrange("https://docs.google.com/spreadsheets/d/1B8bz8L_SMnGmCuHmR0X7YJOBdR6s05ngltiIZhhhC_s/edit#gid=907278306", "4 EA!E8:E")),"SII2")</f>
        <v>SII2</v>
      </c>
      <c r="E2" s="45" t="str">
        <f ca="1">IFERROR(__xludf.DUMMYFUNCTION(importrange("https://docs.google.com/spreadsheets/d/1B8bz8L_SMnGmCuHmR0X7YJOBdR6s05ngltiIZhhhC_s/edit#gid=907278306", "4 EA!G8:G")),"SII 2")</f>
        <v>SII 2</v>
      </c>
      <c r="F2" s="45" t="str">
        <f ca="1">IFERROR(__xludf.DUMMYFUNCTION(importrange("https://docs.google.com/spreadsheets/d/1B8bz8L_SMnGmCuHmR0X7YJOBdR6s05ngltiIZhhhC_s/edit#gid=907278306", "4 EA!I8:I")),"SII 2")</f>
        <v>SII 2</v>
      </c>
      <c r="G2" s="45" t="str">
        <f ca="1">IFERROR(__xludf.DUMMYFUNCTION(importrange("https://docs.google.com/spreadsheets/d/1B8bz8L_SMnGmCuHmR0X7YJOBdR6s05ngltiIZhhhC_s/edit#gid=907278306", "4 EA!K8:K")),"SII 2")</f>
        <v>SII 2</v>
      </c>
      <c r="H2" s="45" t="str">
        <f ca="1">IFERROR(__xludf.DUMMYFUNCTION(importrange("https://docs.google.com/spreadsheets/d/1B8bz8L_SMnGmCuHmR0X7YJOBdR6s05ngltiIZhhhC_s/edit#gid=907278306", "4 EA!M8:M")),"SII 2")</f>
        <v>SII 2</v>
      </c>
      <c r="I2" s="45" t="str">
        <f ca="1">IFERROR(__xludf.DUMMYFUNCTION(importrange("https://docs.google.com/spreadsheets/d/1B8bz8L_SMnGmCuHmR0X7YJOBdR6s05ngltiIZhhhC_s/edit#gid=907278306", "4 EA!O8:O")),"SII 2")</f>
        <v>SII 2</v>
      </c>
      <c r="J2" s="45" t="str">
        <f ca="1">IFERROR(__xludf.DUMMYFUNCTION(importrange("https://docs.google.com/spreadsheets/d/1B8bz8L_SMnGmCuHmR0X7YJOBdR6s05ngltiIZhhhC_s/edit#gid=907278306", "4 EA!Q8:Q")),"SII 2")</f>
        <v>SII 2</v>
      </c>
      <c r="K2" s="45" t="str">
        <f ca="1">IFERROR(__xludf.DUMMYFUNCTION(importrange("https://docs.google.com/spreadsheets/d/1B8bz8L_SMnGmCuHmR0X7YJOBdR6s05ngltiIZhhhC_s/edit#gid=907278306", "4 EA!S8:S")),"SII 2")</f>
        <v>SII 2</v>
      </c>
      <c r="L2" s="45" t="str">
        <f ca="1">IFERROR(__xludf.DUMMYFUNCTION(importrange("https://docs.google.com/spreadsheets/d/1B8bz8L_SMnGmCuHmR0X7YJOBdR6s05ngltiIZhhhC_s/edit#gid=907278306", "4 EA!U8:U")),"SII 2")</f>
        <v>SII 2</v>
      </c>
      <c r="M2" s="45" t="str">
        <f ca="1">IFERROR(__xludf.DUMMYFUNCTION(importrange("https://docs.google.com/spreadsheets/d/1B8bz8L_SMnGmCuHmR0X7YJOBdR6s05ngltiIZhhhC_s/edit#gid=907278306", "4 EA!W8:W")),"SII 2")</f>
        <v>SII 2</v>
      </c>
      <c r="N2" s="45" t="str">
        <f ca="1">IFERROR(__xludf.DUMMYFUNCTION(importrange("https://docs.google.com/spreadsheets/d/1B8bz8L_SMnGmCuHmR0X7YJOBdR6s05ngltiIZhhhC_s/edit#gid=907278306", "4 EA!Y8:Y")),"SII 2")</f>
        <v>SII 2</v>
      </c>
      <c r="O2" s="45" t="str">
        <f ca="1">IFERROR(__xludf.DUMMYFUNCTION(importrange("https://docs.google.com/spreadsheets/d/1B8bz8L_SMnGmCuHmR0X7YJOBdR6s05ngltiIZhhhC_s/edit#gid=907278306", "4 EA!AA8:AA")),"SII 2")</f>
        <v>SII 2</v>
      </c>
      <c r="P2" s="45" t="str">
        <f ca="1">IFERROR(__xludf.DUMMYFUNCTION(importrange("https://docs.google.com/spreadsheets/d/1B8bz8L_SMnGmCuHmR0X7YJOBdR6s05ngltiIZhhhC_s/edit#gid=907278306", "4 EA!AC8:AC")),"SII 2")</f>
        <v>SII 2</v>
      </c>
      <c r="Q2" s="45" t="str">
        <f ca="1">IFERROR(__xludf.DUMMYFUNCTION(importrange("https://docs.google.com/spreadsheets/d/1B8bz8L_SMnGmCuHmR0X7YJOBdR6s05ngltiIZhhhC_s/edit#gid=907278306", "4 EA!AE8:AE")),"SII 2")</f>
        <v>SII 2</v>
      </c>
      <c r="R2" s="45" t="str">
        <f ca="1">IFERROR(__xludf.DUMMYFUNCTION(importrange("https://docs.google.com/spreadsheets/d/1B8bz8L_SMnGmCuHmR0X7YJOBdR6s05ngltiIZhhhC_s/edit#gid=907278306", "4 EA!AG8:AG")),"SII 2")</f>
        <v>SII 2</v>
      </c>
      <c r="S2" s="45" t="str">
        <f ca="1">IFERROR(__xludf.DUMMYFUNCTION(importrange("https://docs.google.com/spreadsheets/d/1B8bz8L_SMnGmCuHmR0X7YJOBdR6s05ngltiIZhhhC_s/edit#gid=907278306", "4 EA!AI8:AI")),"SII 2")</f>
        <v>SII 2</v>
      </c>
      <c r="T2" s="45" t="str">
        <f ca="1">IFERROR(__xludf.DUMMYFUNCTION(importrange("https://docs.google.com/spreadsheets/d/1B8bz8L_SMnGmCuHmR0X7YJOBdR6s05ngltiIZhhhC_s/edit#gid=907278306", "4 EA!AK8:AK")),"SII 2")</f>
        <v>SII 2</v>
      </c>
      <c r="U2" s="45" t="str">
        <f ca="1">IFERROR(__xludf.DUMMYFUNCTION(importrange("https://docs.google.com/spreadsheets/d/1B8bz8L_SMnGmCuHmR0X7YJOBdR6s05ngltiIZhhhC_s/edit#gid=907278306", "4 EA!AM8:AM")),"SII 2")</f>
        <v>SII 2</v>
      </c>
      <c r="V2" s="45" t="str">
        <f ca="1">IFERROR(__xludf.DUMMYFUNCTION(importrange("https://docs.google.com/spreadsheets/d/1B8bz8L_SMnGmCuHmR0X7YJOBdR6s05ngltiIZhhhC_s/edit#gid=907278306", "4 EA!AO8:AO")),"SII 2")</f>
        <v>SII 2</v>
      </c>
      <c r="W2" s="45" t="str">
        <f ca="1">IFERROR(__xludf.DUMMYFUNCTION(importrange("https://docs.google.com/spreadsheets/d/1B8bz8L_SMnGmCuHmR0X7YJOBdR6s05ngltiIZhhhC_s/edit#gid=907278306", "4 EA!AQ8:AQ")),"SII 2")</f>
        <v>SII 2</v>
      </c>
      <c r="X2" s="45" t="str">
        <f ca="1">IFERROR(__xludf.DUMMYFUNCTION(importrange("https://docs.google.com/spreadsheets/d/1B8bz8L_SMnGmCuHmR0X7YJOBdR6s05ngltiIZhhhC_s/edit#gid=907278306", "4 EA!AS8:AS")),"SII 2")</f>
        <v>SII 2</v>
      </c>
      <c r="Y2" s="45" t="str">
        <f ca="1">IFERROR(__xludf.DUMMYFUNCTION(importrange("https://docs.google.com/spreadsheets/d/1B8bz8L_SMnGmCuHmR0X7YJOBdR6s05ngltiIZhhhC_s/edit#gid=907278306", "4 EA!AU8:AU")),"SII 2")</f>
        <v>SII 2</v>
      </c>
      <c r="Z2" s="45" t="str">
        <f ca="1">IFERROR(__xludf.DUMMYFUNCTION(importrange("https://docs.google.com/spreadsheets/d/1B8bz8L_SMnGmCuHmR0X7YJOBdR6s05ngltiIZhhhC_s/edit#gid=907278306", "4 EA!AW8:AW")),"SII 2")</f>
        <v>SII 2</v>
      </c>
      <c r="AA2" s="45" t="str">
        <f ca="1">IFERROR(__xludf.DUMMYFUNCTION(importrange("https://docs.google.com/spreadsheets/d/1B8bz8L_SMnGmCuHmR0X7YJOBdR6s05ngltiIZhhhC_s/edit#gid=907278306", "4 EA!AY8:AY")),"SII 2")</f>
        <v>SII 2</v>
      </c>
      <c r="AB2" s="45" t="str">
        <f ca="1">IFERROR(__xludf.DUMMYFUNCTION(importrange("https://docs.google.com/spreadsheets/d/1B8bz8L_SMnGmCuHmR0X7YJOBdR6s05ngltiIZhhhC_s/edit#gid=907278306", "4 EA!BA8:BA")),"SII 2")</f>
        <v>SII 2</v>
      </c>
      <c r="AC2" s="45" t="str">
        <f ca="1">IFERROR(__xludf.DUMMYFUNCTION(importrange("https://docs.google.com/spreadsheets/d/1B8bz8L_SMnGmCuHmR0X7YJOBdR6s05ngltiIZhhhC_s/edit#gid=907278306", "4 EA!BC8:BC")),"SII 2")</f>
        <v>SII 2</v>
      </c>
      <c r="AD2" s="45" t="str">
        <f ca="1">IFERROR(__xludf.DUMMYFUNCTION(importrange("https://docs.google.com/spreadsheets/d/1B8bz8L_SMnGmCuHmR0X7YJOBdR6s05ngltiIZhhhC_s/edit#gid=907278306", "4 EA!BE8:BE")),"SII 2")</f>
        <v>SII 2</v>
      </c>
      <c r="AE2" s="45" t="str">
        <f ca="1">IFERROR(__xludf.DUMMYFUNCTION(importrange("https://docs.google.com/spreadsheets/d/1B8bz8L_SMnGmCuHmR0X7YJOBdR6s05ngltiIZhhhC_s/edit#gid=907278306", "4 EA!BG8:BG")),"SII 2")</f>
        <v>SII 2</v>
      </c>
      <c r="AF2" s="45" t="str">
        <f ca="1">IFERROR(__xludf.DUMMYFUNCTION(importrange("https://docs.google.com/spreadsheets/d/1B8bz8L_SMnGmCuHmR0X7YJOBdR6s05ngltiIZhhhC_s/edit#gid=907278306", "4 EA!BI8:BI")),"SII 2")</f>
        <v>SII 2</v>
      </c>
      <c r="AG2" s="45" t="str">
        <f ca="1">IFERROR(__xludf.DUMMYFUNCTION(importrange("https://docs.google.com/spreadsheets/d/1B8bz8L_SMnGmCuHmR0X7YJOBdR6s05ngltiIZhhhC_s/edit#gid=907278306", "4 EA!BK8:BK")),"SII 2")</f>
        <v>SII 2</v>
      </c>
      <c r="AH2" s="45" t="str">
        <f ca="1">IFERROR(__xludf.DUMMYFUNCTION(importrange("https://docs.google.com/spreadsheets/d/1B8bz8L_SMnGmCuHmR0X7YJOBdR6s05ngltiIZhhhC_s/edit#gid=907278306", "4 EA!BM8:BM")),"SII 2")</f>
        <v>SII 2</v>
      </c>
      <c r="AI2" s="45" t="str">
        <f ca="1">IFERROR(__xludf.DUMMYFUNCTION(importrange("https://docs.google.com/spreadsheets/d/1B8bz8L_SMnGmCuHmR0X7YJOBdR6s05ngltiIZhhhC_s/edit#gid=907278306", "4 EA!BO8:BO")),"SII 2")</f>
        <v>SII 2</v>
      </c>
      <c r="AJ2" s="45" t="str">
        <f ca="1">IFERROR(__xludf.DUMMYFUNCTION(importrange("https://docs.google.com/spreadsheets/d/1B8bz8L_SMnGmCuHmR0X7YJOBdR6s05ngltiIZhhhC_s/edit#gid=907278306", "4 EA!BQ8:BQ")),"SII 2")</f>
        <v>SII 2</v>
      </c>
      <c r="AK2" s="45" t="str">
        <f ca="1">IFERROR(__xludf.DUMMYFUNCTION(importrange("https://docs.google.com/spreadsheets/d/1B8bz8L_SMnGmCuHmR0X7YJOBdR6s05ngltiIZhhhC_s/edit#gid=907278306", "4 EA!BS8:BS")),"SII 2")</f>
        <v>SII 2</v>
      </c>
      <c r="AL2" s="45" t="str">
        <f ca="1">IFERROR(__xludf.DUMMYFUNCTION(importrange("https://docs.google.com/spreadsheets/d/1B8bz8L_SMnGmCuHmR0X7YJOBdR6s05ngltiIZhhhC_s/edit#gid=907278306", "4 EA!BU8:BU")),"SII 2")</f>
        <v>SII 2</v>
      </c>
      <c r="AM2" s="45" t="str">
        <f ca="1">IFERROR(__xludf.DUMMYFUNCTION(importrange("https://docs.google.com/spreadsheets/d/1B8bz8L_SMnGmCuHmR0X7YJOBdR6s05ngltiIZhhhC_s/edit#gid=907278306", "4 EA!BW8:BW")),"SII 2")</f>
        <v>SII 2</v>
      </c>
      <c r="AN2" s="45" t="str">
        <f ca="1">IFERROR(__xludf.DUMMYFUNCTION(importrange("https://docs.google.com/spreadsheets/d/1B8bz8L_SMnGmCuHmR0X7YJOBdR6s05ngltiIZhhhC_s/edit#gid=907278306", "4 EA!BY8:BY")),"SII 2")</f>
        <v>SII 2</v>
      </c>
      <c r="AO2" s="45" t="str">
        <f ca="1">IFERROR(__xludf.DUMMYFUNCTION(importrange("https://docs.google.com/spreadsheets/d/1B8bz8L_SMnGmCuHmR0X7YJOBdR6s05ngltiIZhhhC_s/edit#gid=907278306", "4 EA!CA8:CA")),"SII 2")</f>
        <v>SII 2</v>
      </c>
      <c r="AP2" s="45" t="str">
        <f ca="1">IFERROR(__xludf.DUMMYFUNCTION(importrange("https://docs.google.com/spreadsheets/d/1B8bz8L_SMnGmCuHmR0X7YJOBdR6s05ngltiIZhhhC_s/edit#gid=907278306", "4 EA!CC8:CC")),"SII 2")</f>
        <v>SII 2</v>
      </c>
      <c r="AQ2" s="45" t="str">
        <f ca="1">IFERROR(__xludf.DUMMYFUNCTION(importrange("https://docs.google.com/spreadsheets/d/1B8bz8L_SMnGmCuHmR0X7YJOBdR6s05ngltiIZhhhC_s/edit#gid=907278306", "4 EA!CE8:CE")),"SII 2")</f>
        <v>SII 2</v>
      </c>
      <c r="AR2" s="45" t="str">
        <f ca="1">IFERROR(__xludf.DUMMYFUNCTION(importrange("https://docs.google.com/spreadsheets/d/1B8bz8L_SMnGmCuHmR0X7YJOBdR6s05ngltiIZhhhC_s/edit#gid=907278306", "4 EA!CG8:CG")),"SII 2")</f>
        <v>SII 2</v>
      </c>
      <c r="AS2" s="45" t="str">
        <f ca="1">IFERROR(__xludf.DUMMYFUNCTION(importrange("https://docs.google.com/spreadsheets/d/1B8bz8L_SMnGmCuHmR0X7YJOBdR6s05ngltiIZhhhC_s/edit#gid=907278306", "4 EA!CI8:CI")),"SII 2")</f>
        <v>SII 2</v>
      </c>
      <c r="AT2" s="45" t="str">
        <f ca="1">IFERROR(__xludf.DUMMYFUNCTION(importrange("https://docs.google.com/spreadsheets/d/1B8bz8L_SMnGmCuHmR0X7YJOBdR6s05ngltiIZhhhC_s/edit#gid=907278306", "4 EA!CK8:CK")),"SII 2")</f>
        <v>SII 2</v>
      </c>
      <c r="AU2" s="45" t="str">
        <f ca="1">IFERROR(__xludf.DUMMYFUNCTION(importrange("https://docs.google.com/spreadsheets/d/1B8bz8L_SMnGmCuHmR0X7YJOBdR6s05ngltiIZhhhC_s/edit#gid=907278306", "4 EA!CM8:CM")),"SII 2")</f>
        <v>SII 2</v>
      </c>
      <c r="AV2" s="45" t="str">
        <f ca="1">IFERROR(__xludf.DUMMYFUNCTION(importrange("https://docs.google.com/spreadsheets/d/1B8bz8L_SMnGmCuHmR0X7YJOBdR6s05ngltiIZhhhC_s/edit#gid=907278306", "4 EA!CO8:CO")),"SII 2")</f>
        <v>SII 2</v>
      </c>
      <c r="AW2" s="45" t="str">
        <f ca="1">IFERROR(__xludf.DUMMYFUNCTION(importrange("https://docs.google.com/spreadsheets/d/1B8bz8L_SMnGmCuHmR0X7YJOBdR6s05ngltiIZhhhC_s/edit#gid=907278306", "4 EA!CQ8:CQ")),"SII 2")</f>
        <v>SII 2</v>
      </c>
      <c r="AX2" s="45" t="str">
        <f ca="1">IFERROR(__xludf.DUMMYFUNCTION(importrange("https://docs.google.com/spreadsheets/d/1B8bz8L_SMnGmCuHmR0X7YJOBdR6s05ngltiIZhhhC_s/edit#gid=907278306", "4 EA!CS8:CS")),"SII 2")</f>
        <v>SII 2</v>
      </c>
      <c r="AY2" s="45" t="str">
        <f ca="1">IFERROR(__xludf.DUMMYFUNCTION(importrange("https://docs.google.com/spreadsheets/d/1B8bz8L_SMnGmCuHmR0X7YJOBdR6s05ngltiIZhhhC_s/edit#gid=907278306", "4 EA!CU8:CU")),"SII 2")</f>
        <v>SII 2</v>
      </c>
      <c r="AZ2" s="45" t="str">
        <f ca="1">IFERROR(__xludf.DUMMYFUNCTION(importrange("https://docs.google.com/spreadsheets/d/1B8bz8L_SMnGmCuHmR0X7YJOBdR6s05ngltiIZhhhC_s/edit#gid=907278306", "4 EA!CW8:CW")),"SII 2")</f>
        <v>SII 2</v>
      </c>
      <c r="BA2" s="46" t="str">
        <f ca="1">IFERROR(__xludf.DUMMYFUNCTION(importrange("https://docs.google.com/spreadsheets/d/1B8bz8L_SMnGmCuHmR0X7YJOBdR6s05ngltiIZhhhC_s/edit#gid=907278306", "4 EA!CY8:CY")),"SII 2")</f>
        <v>SII 2</v>
      </c>
      <c r="BB2" s="22"/>
      <c r="BC2" s="22"/>
      <c r="BD2" s="22"/>
      <c r="BE2" s="22"/>
      <c r="BF2" s="22"/>
      <c r="BG2" s="22"/>
      <c r="BH2" s="22"/>
      <c r="BI2" s="22"/>
      <c r="BJ2" s="22"/>
      <c r="BK2" s="22"/>
      <c r="BL2" s="22"/>
    </row>
    <row r="3" spans="1:64" ht="12">
      <c r="A3" s="47">
        <v>4.0999999999999996</v>
      </c>
      <c r="B3" s="44">
        <v>50</v>
      </c>
      <c r="C3" s="48" t="s">
        <v>24036</v>
      </c>
      <c r="D3" s="49" t="s">
        <v>24157</v>
      </c>
      <c r="E3" s="49" t="s">
        <v>24157</v>
      </c>
      <c r="F3" s="49" t="s">
        <v>24156</v>
      </c>
      <c r="G3" s="49" t="s">
        <v>24157</v>
      </c>
      <c r="H3" s="49" t="s">
        <v>24157</v>
      </c>
      <c r="I3" s="49" t="s">
        <v>24157</v>
      </c>
      <c r="J3" s="49" t="s">
        <v>24157</v>
      </c>
      <c r="K3" s="49" t="s">
        <v>24157</v>
      </c>
      <c r="L3" s="49" t="s">
        <v>24157</v>
      </c>
      <c r="M3" s="49" t="s">
        <v>24157</v>
      </c>
      <c r="N3" s="49" t="s">
        <v>24157</v>
      </c>
      <c r="O3" s="49" t="s">
        <v>24157</v>
      </c>
      <c r="P3" s="49" t="s">
        <v>24156</v>
      </c>
      <c r="Q3" s="49" t="s">
        <v>24157</v>
      </c>
      <c r="R3" s="49" t="s">
        <v>24156</v>
      </c>
      <c r="S3" s="49" t="s">
        <v>24157</v>
      </c>
      <c r="T3" s="49" t="s">
        <v>24157</v>
      </c>
      <c r="U3" s="49" t="s">
        <v>24013</v>
      </c>
      <c r="V3" s="49" t="s">
        <v>24013</v>
      </c>
      <c r="W3" s="49" t="s">
        <v>24157</v>
      </c>
      <c r="X3" s="49" t="s">
        <v>24157</v>
      </c>
      <c r="Y3" s="49" t="s">
        <v>24156</v>
      </c>
      <c r="Z3" s="49" t="s">
        <v>24157</v>
      </c>
      <c r="AA3" s="49" t="s">
        <v>24157</v>
      </c>
      <c r="AB3" s="49" t="s">
        <v>24157</v>
      </c>
      <c r="AC3" s="49" t="s">
        <v>24157</v>
      </c>
      <c r="AD3" s="49" t="s">
        <v>24157</v>
      </c>
      <c r="AE3" s="49" t="s">
        <v>24157</v>
      </c>
      <c r="AF3" s="49" t="s">
        <v>24157</v>
      </c>
      <c r="AG3" s="49" t="s">
        <v>24157</v>
      </c>
      <c r="AH3" s="49" t="s">
        <v>24157</v>
      </c>
      <c r="AI3" s="49" t="s">
        <v>24157</v>
      </c>
      <c r="AJ3" s="49" t="s">
        <v>24157</v>
      </c>
      <c r="AK3" s="49" t="s">
        <v>24157</v>
      </c>
      <c r="AL3" s="49" t="s">
        <v>24157</v>
      </c>
      <c r="AM3" s="49" t="s">
        <v>24157</v>
      </c>
      <c r="AN3" s="49" t="s">
        <v>24157</v>
      </c>
      <c r="AO3" s="49" t="s">
        <v>24157</v>
      </c>
      <c r="AP3" s="49" t="s">
        <v>24157</v>
      </c>
      <c r="AQ3" s="49" t="s">
        <v>24157</v>
      </c>
      <c r="AR3" s="49" t="s">
        <v>24158</v>
      </c>
      <c r="AS3" s="49" t="s">
        <v>24157</v>
      </c>
      <c r="AT3" s="49" t="s">
        <v>24157</v>
      </c>
      <c r="AU3" s="49" t="s">
        <v>24157</v>
      </c>
      <c r="AV3" s="49" t="s">
        <v>24013</v>
      </c>
      <c r="AW3" s="49" t="s">
        <v>24157</v>
      </c>
      <c r="AX3" s="49" t="s">
        <v>24157</v>
      </c>
      <c r="AY3" s="49" t="s">
        <v>24157</v>
      </c>
      <c r="AZ3" s="49" t="s">
        <v>24157</v>
      </c>
      <c r="BA3" s="50" t="s">
        <v>24157</v>
      </c>
      <c r="BB3" s="23"/>
      <c r="BC3" s="23"/>
      <c r="BD3" s="23"/>
      <c r="BE3" s="23"/>
      <c r="BF3" s="23"/>
      <c r="BG3" s="23"/>
      <c r="BH3" s="23"/>
      <c r="BI3" s="23"/>
      <c r="BJ3" s="23"/>
      <c r="BK3" s="23"/>
      <c r="BL3" s="23"/>
    </row>
    <row r="4" spans="1:64" ht="12">
      <c r="A4" s="47" t="s">
        <v>23713</v>
      </c>
      <c r="B4" s="44"/>
      <c r="C4" s="48" t="s">
        <v>23716</v>
      </c>
      <c r="D4" s="49" t="s">
        <v>23702</v>
      </c>
      <c r="E4" s="49" t="s">
        <v>23698</v>
      </c>
      <c r="F4" s="49" t="s">
        <v>23691</v>
      </c>
      <c r="G4" s="49" t="s">
        <v>23684</v>
      </c>
      <c r="H4" s="49" t="s">
        <v>23822</v>
      </c>
      <c r="I4" s="49" t="s">
        <v>23680</v>
      </c>
      <c r="J4" s="49" t="s">
        <v>23677</v>
      </c>
      <c r="K4" s="49" t="s">
        <v>23675</v>
      </c>
      <c r="L4" s="49" t="s">
        <v>23670</v>
      </c>
      <c r="M4" s="49" t="s">
        <v>23671</v>
      </c>
      <c r="N4" s="49" t="s">
        <v>23664</v>
      </c>
      <c r="O4" s="49" t="s">
        <v>23660</v>
      </c>
      <c r="P4" s="49" t="s">
        <v>23650</v>
      </c>
      <c r="Q4" s="49" t="s">
        <v>23566</v>
      </c>
      <c r="R4" s="41" t="s">
        <v>1486</v>
      </c>
      <c r="S4" s="41" t="s">
        <v>1487</v>
      </c>
      <c r="T4" s="49" t="s">
        <v>23555</v>
      </c>
      <c r="U4" s="49" t="s">
        <v>23553</v>
      </c>
      <c r="V4" s="49" t="s">
        <v>23544</v>
      </c>
      <c r="W4" s="49" t="s">
        <v>23542</v>
      </c>
      <c r="X4" s="49" t="s">
        <v>23538</v>
      </c>
      <c r="Y4" s="49" t="s">
        <v>23532</v>
      </c>
      <c r="Z4" s="49" t="s">
        <v>23530</v>
      </c>
      <c r="AA4" s="49" t="s">
        <v>23528</v>
      </c>
      <c r="AB4" s="49" t="s">
        <v>23525</v>
      </c>
      <c r="AC4" s="49" t="s">
        <v>23523</v>
      </c>
      <c r="AD4" s="49" t="s">
        <v>23518</v>
      </c>
      <c r="AE4" s="49" t="s">
        <v>23517</v>
      </c>
      <c r="AF4" s="49" t="s">
        <v>23511</v>
      </c>
      <c r="AG4" s="41" t="s">
        <v>23500</v>
      </c>
      <c r="AH4" s="49" t="s">
        <v>23584</v>
      </c>
      <c r="AI4" s="49" t="s">
        <v>23405</v>
      </c>
      <c r="AJ4" s="49" t="s">
        <v>23400</v>
      </c>
      <c r="AK4" s="49" t="s">
        <v>23397</v>
      </c>
      <c r="AL4" s="49" t="s">
        <v>23384</v>
      </c>
      <c r="AM4" s="49" t="s">
        <v>23279</v>
      </c>
      <c r="AN4" s="49" t="s">
        <v>23281</v>
      </c>
      <c r="AO4" s="49" t="s">
        <v>23278</v>
      </c>
      <c r="AP4" s="49" t="s">
        <v>23276</v>
      </c>
      <c r="AQ4" s="41" t="s">
        <v>1484</v>
      </c>
      <c r="AR4" s="49" t="s">
        <v>23265</v>
      </c>
      <c r="AS4" s="41" t="s">
        <v>1483</v>
      </c>
      <c r="AT4" s="49" t="s">
        <v>23247</v>
      </c>
      <c r="AU4" s="41" t="s">
        <v>1481</v>
      </c>
      <c r="AV4" s="49" t="s">
        <v>23244</v>
      </c>
      <c r="AW4" s="41" t="s">
        <v>1482</v>
      </c>
      <c r="AX4" s="49" t="s">
        <v>23238</v>
      </c>
      <c r="AY4" s="49" t="s">
        <v>23326</v>
      </c>
      <c r="AZ4" s="49" t="s">
        <v>23169</v>
      </c>
      <c r="BA4" s="50" t="s">
        <v>23164</v>
      </c>
      <c r="BB4" s="23"/>
      <c r="BC4" s="23"/>
      <c r="BD4" s="23"/>
      <c r="BE4" s="23"/>
      <c r="BF4" s="23"/>
      <c r="BG4" s="23"/>
      <c r="BH4" s="23"/>
      <c r="BI4" s="23"/>
      <c r="BJ4" s="23"/>
      <c r="BK4" s="23"/>
      <c r="BL4" s="23"/>
    </row>
    <row r="5" spans="1:64" ht="12">
      <c r="A5" s="47"/>
      <c r="B5" s="44"/>
      <c r="C5" s="48"/>
      <c r="D5" s="49" t="s">
        <v>23154</v>
      </c>
      <c r="E5" s="49" t="s">
        <v>23155</v>
      </c>
      <c r="F5" s="49" t="s">
        <v>23086</v>
      </c>
      <c r="G5" s="49" t="s">
        <v>23088</v>
      </c>
      <c r="H5" s="49" t="s">
        <v>23082</v>
      </c>
      <c r="I5" s="49" t="s">
        <v>23078</v>
      </c>
      <c r="J5" s="49" t="s">
        <v>22978</v>
      </c>
      <c r="K5" s="49" t="s">
        <v>22982</v>
      </c>
      <c r="L5" s="49" t="s">
        <v>22971</v>
      </c>
      <c r="M5" s="49" t="s">
        <v>22973</v>
      </c>
      <c r="N5" s="49" t="s">
        <v>22965</v>
      </c>
      <c r="O5" s="49" t="s">
        <v>22968</v>
      </c>
      <c r="P5" s="49" t="s">
        <v>22969</v>
      </c>
      <c r="Q5" s="49" t="s">
        <v>22961</v>
      </c>
      <c r="R5" s="49" t="s">
        <v>22854</v>
      </c>
      <c r="S5" s="49" t="s">
        <v>22856</v>
      </c>
      <c r="T5" s="49" t="s">
        <v>22849</v>
      </c>
      <c r="U5" s="49" t="s">
        <v>22845</v>
      </c>
      <c r="V5" s="49" t="s">
        <v>22840</v>
      </c>
      <c r="W5" s="49" t="s">
        <v>22842</v>
      </c>
      <c r="X5" s="49" t="s">
        <v>22834</v>
      </c>
      <c r="Y5" s="49" t="s">
        <v>22836</v>
      </c>
      <c r="Z5" s="49" t="s">
        <v>22837</v>
      </c>
      <c r="AA5" s="49" t="s">
        <v>22822</v>
      </c>
      <c r="AB5" s="49" t="s">
        <v>22818</v>
      </c>
      <c r="AC5" s="49" t="s">
        <v>22820</v>
      </c>
      <c r="AD5" s="49" t="s">
        <v>22728</v>
      </c>
      <c r="AE5" s="49" t="s">
        <v>22723</v>
      </c>
      <c r="AF5" s="49" t="s">
        <v>22725</v>
      </c>
      <c r="AG5" s="49" t="s">
        <v>22722</v>
      </c>
      <c r="AH5" s="49" t="s">
        <v>22895</v>
      </c>
      <c r="AI5" s="49" t="s">
        <v>22890</v>
      </c>
      <c r="AJ5" s="49" t="s">
        <v>22719</v>
      </c>
      <c r="AK5" s="49" t="s">
        <v>23475</v>
      </c>
      <c r="AL5" s="49" t="s">
        <v>22634</v>
      </c>
      <c r="AM5" s="49" t="s">
        <v>22880</v>
      </c>
      <c r="AN5" s="49" t="s">
        <v>22626</v>
      </c>
      <c r="AO5" s="49" t="s">
        <v>22612</v>
      </c>
      <c r="AP5" s="49" t="s">
        <v>22611</v>
      </c>
      <c r="AQ5" s="49" t="s">
        <v>23451</v>
      </c>
      <c r="AR5" s="49" t="s">
        <v>22524</v>
      </c>
      <c r="AS5" s="49" t="s">
        <v>22510</v>
      </c>
      <c r="AT5" s="49" t="s">
        <v>22512</v>
      </c>
      <c r="AU5" s="49" t="s">
        <v>22508</v>
      </c>
      <c r="AV5" s="49" t="s">
        <v>22500</v>
      </c>
      <c r="AW5" s="49" t="s">
        <v>22503</v>
      </c>
      <c r="AX5" s="49" t="s">
        <v>22496</v>
      </c>
      <c r="AY5" s="49" t="s">
        <v>22499</v>
      </c>
      <c r="AZ5" s="49" t="s">
        <v>22490</v>
      </c>
      <c r="BA5" s="50" t="s">
        <v>22494</v>
      </c>
      <c r="BB5" s="23"/>
      <c r="BC5" s="23"/>
      <c r="BD5" s="23"/>
      <c r="BE5" s="23"/>
      <c r="BF5" s="23"/>
      <c r="BG5" s="23"/>
      <c r="BH5" s="23"/>
      <c r="BI5" s="23"/>
      <c r="BJ5" s="23"/>
      <c r="BK5" s="23"/>
      <c r="BL5" s="23"/>
    </row>
    <row r="6" spans="1:64" ht="12">
      <c r="A6" s="47">
        <v>4.0999999999999996</v>
      </c>
      <c r="B6" s="44">
        <v>51</v>
      </c>
      <c r="C6" s="48" t="s">
        <v>22480</v>
      </c>
      <c r="D6" s="49">
        <v>100</v>
      </c>
      <c r="E6" s="49">
        <v>100</v>
      </c>
      <c r="F6" s="49">
        <v>75</v>
      </c>
      <c r="G6" s="49">
        <v>50</v>
      </c>
      <c r="H6" s="49">
        <v>100</v>
      </c>
      <c r="I6" s="49">
        <v>50</v>
      </c>
      <c r="J6" s="49">
        <v>75</v>
      </c>
      <c r="K6" s="49">
        <v>75</v>
      </c>
      <c r="L6" s="49">
        <v>100</v>
      </c>
      <c r="M6" s="49">
        <v>75</v>
      </c>
      <c r="N6" s="49">
        <v>100</v>
      </c>
      <c r="O6" s="49">
        <v>100</v>
      </c>
      <c r="P6" s="49">
        <v>100</v>
      </c>
      <c r="Q6" s="49">
        <v>75</v>
      </c>
      <c r="R6" s="49" t="s">
        <v>24156</v>
      </c>
      <c r="S6" s="49">
        <v>100</v>
      </c>
      <c r="T6" s="49">
        <v>100</v>
      </c>
      <c r="U6" s="49">
        <v>50</v>
      </c>
      <c r="V6" s="49">
        <v>75</v>
      </c>
      <c r="W6" s="49">
        <v>75</v>
      </c>
      <c r="X6" s="49">
        <v>75</v>
      </c>
      <c r="Y6" s="49">
        <v>75</v>
      </c>
      <c r="Z6" s="49">
        <v>50</v>
      </c>
      <c r="AA6" s="49">
        <v>75</v>
      </c>
      <c r="AB6" s="49">
        <v>50</v>
      </c>
      <c r="AC6" s="49">
        <v>100</v>
      </c>
      <c r="AD6" s="49">
        <v>75</v>
      </c>
      <c r="AE6" s="49">
        <v>75</v>
      </c>
      <c r="AF6" s="49">
        <v>100</v>
      </c>
      <c r="AG6" s="49">
        <v>50</v>
      </c>
      <c r="AH6" s="49">
        <v>50</v>
      </c>
      <c r="AI6" s="49">
        <v>75</v>
      </c>
      <c r="AJ6" s="49">
        <v>100</v>
      </c>
      <c r="AK6" s="49">
        <v>75</v>
      </c>
      <c r="AL6" s="49">
        <v>100</v>
      </c>
      <c r="AM6" s="49">
        <v>75</v>
      </c>
      <c r="AN6" s="49">
        <v>0</v>
      </c>
      <c r="AO6" s="49">
        <v>75</v>
      </c>
      <c r="AP6" s="49">
        <v>100</v>
      </c>
      <c r="AQ6" s="49">
        <v>50</v>
      </c>
      <c r="AR6" s="49">
        <v>50</v>
      </c>
      <c r="AS6" s="49">
        <v>75</v>
      </c>
      <c r="AT6" s="49">
        <v>50</v>
      </c>
      <c r="AU6" s="49">
        <v>100</v>
      </c>
      <c r="AV6" s="49">
        <v>100</v>
      </c>
      <c r="AW6" s="49">
        <v>50</v>
      </c>
      <c r="AX6" s="49">
        <v>50</v>
      </c>
      <c r="AY6" s="49">
        <v>75</v>
      </c>
      <c r="AZ6" s="49">
        <v>50</v>
      </c>
      <c r="BA6" s="50">
        <v>50</v>
      </c>
      <c r="BB6" s="23"/>
      <c r="BC6" s="23"/>
      <c r="BD6" s="23"/>
      <c r="BE6" s="23"/>
      <c r="BF6" s="23"/>
      <c r="BG6" s="23"/>
      <c r="BH6" s="23"/>
      <c r="BI6" s="23"/>
      <c r="BJ6" s="23"/>
      <c r="BK6" s="23"/>
      <c r="BL6" s="23"/>
    </row>
    <row r="7" spans="1:64" ht="12">
      <c r="A7" s="47" t="s">
        <v>23713</v>
      </c>
      <c r="B7" s="44"/>
      <c r="C7" s="48" t="s">
        <v>22401</v>
      </c>
      <c r="D7" s="49" t="s">
        <v>22395</v>
      </c>
      <c r="E7" s="41" t="s">
        <v>1479</v>
      </c>
      <c r="F7" s="49" t="s">
        <v>22384</v>
      </c>
      <c r="G7" s="49" t="s">
        <v>22322</v>
      </c>
      <c r="H7" s="49" t="s">
        <v>22321</v>
      </c>
      <c r="I7" s="49" t="s">
        <v>22319</v>
      </c>
      <c r="J7" s="49" t="s">
        <v>22252</v>
      </c>
      <c r="K7" s="41" t="s">
        <v>1480</v>
      </c>
      <c r="L7" s="41" t="s">
        <v>1477</v>
      </c>
      <c r="M7" s="49" t="s">
        <v>22242</v>
      </c>
      <c r="N7" s="49" t="s">
        <v>22244</v>
      </c>
      <c r="O7" s="49" t="s">
        <v>22179</v>
      </c>
      <c r="P7" s="41" t="s">
        <v>1478</v>
      </c>
      <c r="Q7" s="49" t="s">
        <v>22160</v>
      </c>
      <c r="R7" s="49" t="s">
        <v>22152</v>
      </c>
      <c r="S7" s="41" t="s">
        <v>1476</v>
      </c>
      <c r="T7" s="49" t="s">
        <v>22145</v>
      </c>
      <c r="U7" s="41" t="s">
        <v>1475</v>
      </c>
      <c r="V7" s="41" t="s">
        <v>1474</v>
      </c>
      <c r="W7" s="49" t="s">
        <v>22131</v>
      </c>
      <c r="X7" s="49" t="s">
        <v>22132</v>
      </c>
      <c r="Y7" s="49" t="s">
        <v>22133</v>
      </c>
      <c r="Z7" s="49" t="s">
        <v>22129</v>
      </c>
      <c r="AA7" s="41" t="s">
        <v>1473</v>
      </c>
      <c r="AB7" s="49" t="s">
        <v>22121</v>
      </c>
      <c r="AC7" s="41" t="s">
        <v>1471</v>
      </c>
      <c r="AD7" s="49" t="s">
        <v>22096</v>
      </c>
      <c r="AE7" s="49" t="s">
        <v>22094</v>
      </c>
      <c r="AF7" s="41" t="s">
        <v>1472</v>
      </c>
      <c r="AG7" s="49" t="s">
        <v>22082</v>
      </c>
      <c r="AH7" s="49" t="s">
        <v>22077</v>
      </c>
      <c r="AI7" s="49" t="s">
        <v>22071</v>
      </c>
      <c r="AJ7" s="49" t="s">
        <v>22073</v>
      </c>
      <c r="AK7" s="49" t="s">
        <v>22066</v>
      </c>
      <c r="AL7" s="49" t="s">
        <v>22067</v>
      </c>
      <c r="AM7" s="49" t="s">
        <v>22063</v>
      </c>
      <c r="AN7" s="49" t="s">
        <v>22061</v>
      </c>
      <c r="AO7" s="49" t="s">
        <v>22054</v>
      </c>
      <c r="AP7" s="49" t="s">
        <v>22055</v>
      </c>
      <c r="AQ7" s="49" t="s">
        <v>22047</v>
      </c>
      <c r="AR7" s="49" t="s">
        <v>21960</v>
      </c>
      <c r="AS7" s="49" t="s">
        <v>21952</v>
      </c>
      <c r="AT7" s="49" t="s">
        <v>21950</v>
      </c>
      <c r="AU7" s="49" t="s">
        <v>21943</v>
      </c>
      <c r="AV7" s="49" t="s">
        <v>21947</v>
      </c>
      <c r="AW7" s="41" t="s">
        <v>1470</v>
      </c>
      <c r="AX7" s="49" t="s">
        <v>21937</v>
      </c>
      <c r="AY7" s="41" t="s">
        <v>1468</v>
      </c>
      <c r="AZ7" s="49" t="s">
        <v>21924</v>
      </c>
      <c r="BA7" s="50" t="s">
        <v>21922</v>
      </c>
      <c r="BB7" s="23"/>
      <c r="BC7" s="23"/>
      <c r="BD7" s="23"/>
      <c r="BE7" s="23"/>
      <c r="BF7" s="23"/>
      <c r="BG7" s="23"/>
      <c r="BH7" s="23"/>
      <c r="BI7" s="23"/>
      <c r="BJ7" s="23"/>
      <c r="BK7" s="23"/>
      <c r="BL7" s="23"/>
    </row>
    <row r="8" spans="1:64" ht="12">
      <c r="A8" s="47"/>
      <c r="B8" s="44"/>
      <c r="C8" s="48"/>
      <c r="D8" s="49" t="s">
        <v>21915</v>
      </c>
      <c r="E8" s="49" t="s">
        <v>21909</v>
      </c>
      <c r="F8" s="49" t="s">
        <v>21906</v>
      </c>
      <c r="G8" s="49" t="s">
        <v>21901</v>
      </c>
      <c r="H8" s="49" t="s">
        <v>21900</v>
      </c>
      <c r="I8" s="49" t="s">
        <v>21893</v>
      </c>
      <c r="J8" s="49" t="s">
        <v>21889</v>
      </c>
      <c r="K8" s="49" t="s">
        <v>21886</v>
      </c>
      <c r="L8" s="49" t="s">
        <v>21885</v>
      </c>
      <c r="M8" s="49" t="s">
        <v>21883</v>
      </c>
      <c r="N8" s="49" t="s">
        <v>21879</v>
      </c>
      <c r="O8" s="49" t="s">
        <v>21875</v>
      </c>
      <c r="P8" s="49" t="s">
        <v>21873</v>
      </c>
      <c r="Q8" s="49" t="s">
        <v>21872</v>
      </c>
      <c r="R8" s="49" t="s">
        <v>21867</v>
      </c>
      <c r="S8" s="49" t="s">
        <v>21827</v>
      </c>
      <c r="T8" s="49" t="s">
        <v>21819</v>
      </c>
      <c r="U8" s="49" t="s">
        <v>21816</v>
      </c>
      <c r="V8" s="49" t="s">
        <v>21814</v>
      </c>
      <c r="W8" s="49" t="s">
        <v>21783</v>
      </c>
      <c r="X8" s="49" t="s">
        <v>21782</v>
      </c>
      <c r="Y8" s="49" t="s">
        <v>21779</v>
      </c>
      <c r="Z8" s="49" t="s">
        <v>21774</v>
      </c>
      <c r="AA8" s="49" t="s">
        <v>21772</v>
      </c>
      <c r="AB8" s="49" t="s">
        <v>21769</v>
      </c>
      <c r="AC8" s="49" t="s">
        <v>21760</v>
      </c>
      <c r="AD8" s="49" t="s">
        <v>21756</v>
      </c>
      <c r="AE8" s="49" t="s">
        <v>21758</v>
      </c>
      <c r="AF8" s="49" t="s">
        <v>21752</v>
      </c>
      <c r="AG8" s="49" t="s">
        <v>21748</v>
      </c>
      <c r="AH8" s="49" t="s">
        <v>21750</v>
      </c>
      <c r="AI8" s="49" t="s">
        <v>21744</v>
      </c>
      <c r="AJ8" s="49" t="s">
        <v>21738</v>
      </c>
      <c r="AK8" s="49" t="s">
        <v>21724</v>
      </c>
      <c r="AL8" s="49" t="s">
        <v>21722</v>
      </c>
      <c r="AM8" s="49" t="s">
        <v>21719</v>
      </c>
      <c r="AN8" s="49" t="s">
        <v>21716</v>
      </c>
      <c r="AO8" s="49" t="s">
        <v>21641</v>
      </c>
      <c r="AP8" s="49" t="s">
        <v>21583</v>
      </c>
      <c r="AQ8" s="49" t="s">
        <v>21581</v>
      </c>
      <c r="AR8" s="49" t="s">
        <v>21573</v>
      </c>
      <c r="AS8" s="49" t="s">
        <v>21572</v>
      </c>
      <c r="AT8" s="49" t="s">
        <v>21570</v>
      </c>
      <c r="AU8" s="49" t="s">
        <v>21562</v>
      </c>
      <c r="AV8" s="49" t="s">
        <v>21559</v>
      </c>
      <c r="AW8" s="49" t="s">
        <v>21554</v>
      </c>
      <c r="AX8" s="49" t="s">
        <v>21547</v>
      </c>
      <c r="AY8" s="49" t="s">
        <v>21546</v>
      </c>
      <c r="AZ8" s="49" t="s">
        <v>21537</v>
      </c>
      <c r="BA8" s="50" t="s">
        <v>21528</v>
      </c>
      <c r="BB8" s="23"/>
      <c r="BC8" s="23"/>
      <c r="BD8" s="23"/>
      <c r="BE8" s="23"/>
      <c r="BF8" s="23"/>
      <c r="BG8" s="23"/>
      <c r="BH8" s="23"/>
      <c r="BI8" s="23"/>
      <c r="BJ8" s="23"/>
      <c r="BK8" s="23"/>
      <c r="BL8" s="23"/>
    </row>
    <row r="9" spans="1:64" ht="12">
      <c r="A9" s="47">
        <v>4.0999999999999996</v>
      </c>
      <c r="B9" s="44">
        <v>52</v>
      </c>
      <c r="C9" s="48" t="s">
        <v>21527</v>
      </c>
      <c r="D9" s="49">
        <v>100</v>
      </c>
      <c r="E9" s="49">
        <v>100</v>
      </c>
      <c r="F9" s="49">
        <v>75</v>
      </c>
      <c r="G9" s="49">
        <v>100</v>
      </c>
      <c r="H9" s="49">
        <v>75</v>
      </c>
      <c r="I9" s="49">
        <v>100</v>
      </c>
      <c r="J9" s="49">
        <v>100</v>
      </c>
      <c r="K9" s="49">
        <v>100</v>
      </c>
      <c r="L9" s="49">
        <v>0</v>
      </c>
      <c r="M9" s="49">
        <v>100</v>
      </c>
      <c r="N9" s="49">
        <v>75</v>
      </c>
      <c r="O9" s="49">
        <v>50</v>
      </c>
      <c r="P9" s="49">
        <v>75</v>
      </c>
      <c r="Q9" s="49">
        <v>25</v>
      </c>
      <c r="R9" s="49">
        <v>75</v>
      </c>
      <c r="S9" s="49">
        <v>50</v>
      </c>
      <c r="T9" s="49">
        <v>75</v>
      </c>
      <c r="U9" s="49">
        <v>25</v>
      </c>
      <c r="V9" s="49">
        <v>50</v>
      </c>
      <c r="W9" s="49">
        <v>100</v>
      </c>
      <c r="X9" s="49">
        <v>75</v>
      </c>
      <c r="Y9" s="49">
        <v>100</v>
      </c>
      <c r="Z9" s="49">
        <v>75</v>
      </c>
      <c r="AA9" s="49">
        <v>75</v>
      </c>
      <c r="AB9" s="49">
        <v>75</v>
      </c>
      <c r="AC9" s="49">
        <v>50</v>
      </c>
      <c r="AD9" s="49">
        <v>100</v>
      </c>
      <c r="AE9" s="49">
        <v>75</v>
      </c>
      <c r="AF9" s="49">
        <v>100</v>
      </c>
      <c r="AG9" s="49">
        <v>25</v>
      </c>
      <c r="AH9" s="49">
        <v>50</v>
      </c>
      <c r="AI9" s="49">
        <v>75</v>
      </c>
      <c r="AJ9" s="49">
        <v>50</v>
      </c>
      <c r="AK9" s="49">
        <v>50</v>
      </c>
      <c r="AL9" s="49">
        <v>50</v>
      </c>
      <c r="AM9" s="49">
        <v>75</v>
      </c>
      <c r="AN9" s="49">
        <v>25</v>
      </c>
      <c r="AO9" s="49">
        <v>75</v>
      </c>
      <c r="AP9" s="49">
        <v>100</v>
      </c>
      <c r="AQ9" s="49">
        <v>100</v>
      </c>
      <c r="AR9" s="49">
        <v>50</v>
      </c>
      <c r="AS9" s="49">
        <v>75</v>
      </c>
      <c r="AT9" s="49">
        <v>100</v>
      </c>
      <c r="AU9" s="49">
        <v>100</v>
      </c>
      <c r="AV9" s="49">
        <v>100</v>
      </c>
      <c r="AW9" s="49">
        <v>100</v>
      </c>
      <c r="AX9" s="49">
        <v>75</v>
      </c>
      <c r="AY9" s="49">
        <v>75</v>
      </c>
      <c r="AZ9" s="49">
        <v>75</v>
      </c>
      <c r="BA9" s="50">
        <v>75</v>
      </c>
      <c r="BB9" s="23"/>
      <c r="BC9" s="23"/>
      <c r="BD9" s="23"/>
      <c r="BE9" s="23"/>
      <c r="BF9" s="23"/>
      <c r="BG9" s="23"/>
      <c r="BH9" s="23"/>
      <c r="BI9" s="23"/>
      <c r="BJ9" s="23"/>
      <c r="BK9" s="23"/>
      <c r="BL9" s="23"/>
    </row>
    <row r="10" spans="1:64" ht="12">
      <c r="A10" s="47" t="s">
        <v>23713</v>
      </c>
      <c r="B10" s="44"/>
      <c r="C10" s="48" t="s">
        <v>21499</v>
      </c>
      <c r="D10" s="49" t="s">
        <v>21492</v>
      </c>
      <c r="E10" s="49" t="s">
        <v>21488</v>
      </c>
      <c r="F10" s="49" t="s">
        <v>21486</v>
      </c>
      <c r="G10" s="49" t="s">
        <v>21483</v>
      </c>
      <c r="H10" s="49" t="s">
        <v>21481</v>
      </c>
      <c r="I10" s="49" t="s">
        <v>21477</v>
      </c>
      <c r="J10" s="41" t="s">
        <v>1469</v>
      </c>
      <c r="K10" s="49" t="s">
        <v>21469</v>
      </c>
      <c r="L10" s="41" t="s">
        <v>1467</v>
      </c>
      <c r="M10" s="49" t="s">
        <v>21463</v>
      </c>
      <c r="N10" s="49" t="s">
        <v>21460</v>
      </c>
      <c r="O10" s="49" t="s">
        <v>21457</v>
      </c>
      <c r="P10" s="49" t="s">
        <v>21455</v>
      </c>
      <c r="Q10" s="49" t="s">
        <v>21445</v>
      </c>
      <c r="R10" s="49" t="s">
        <v>21438</v>
      </c>
      <c r="S10" s="41" t="s">
        <v>1466</v>
      </c>
      <c r="T10" s="49" t="s">
        <v>21324</v>
      </c>
      <c r="U10" s="49" t="s">
        <v>21317</v>
      </c>
      <c r="V10" s="49" t="s">
        <v>21310</v>
      </c>
      <c r="W10" s="49" t="s">
        <v>21309</v>
      </c>
      <c r="X10" s="49" t="s">
        <v>21300</v>
      </c>
      <c r="Y10" s="49" t="s">
        <v>21298</v>
      </c>
      <c r="Z10" s="49" t="s">
        <v>21293</v>
      </c>
      <c r="AA10" s="49" t="s">
        <v>21287</v>
      </c>
      <c r="AB10" s="49" t="s">
        <v>21286</v>
      </c>
      <c r="AC10" s="49" t="s">
        <v>21280</v>
      </c>
      <c r="AD10" s="49" t="s">
        <v>21273</v>
      </c>
      <c r="AE10" s="49" t="s">
        <v>21276</v>
      </c>
      <c r="AF10" s="49" t="s">
        <v>21270</v>
      </c>
      <c r="AG10" s="41" t="s">
        <v>1465</v>
      </c>
      <c r="AH10" s="41" t="s">
        <v>1464</v>
      </c>
      <c r="AI10" s="49" t="s">
        <v>21210</v>
      </c>
      <c r="AJ10" s="49" t="s">
        <v>21204</v>
      </c>
      <c r="AK10" s="49" t="s">
        <v>21201</v>
      </c>
      <c r="AL10" s="41" t="s">
        <v>1463</v>
      </c>
      <c r="AM10" s="49" t="s">
        <v>21187</v>
      </c>
      <c r="AN10" s="41" t="s">
        <v>1462</v>
      </c>
      <c r="AO10" s="49" t="s">
        <v>21177</v>
      </c>
      <c r="AP10" s="49" t="s">
        <v>21164</v>
      </c>
      <c r="AQ10" s="49" t="s">
        <v>21156</v>
      </c>
      <c r="AR10" s="49" t="s">
        <v>21124</v>
      </c>
      <c r="AS10" s="41" t="s">
        <v>1461</v>
      </c>
      <c r="AT10" s="49" t="s">
        <v>21117</v>
      </c>
      <c r="AU10" s="49" t="s">
        <v>21104</v>
      </c>
      <c r="AV10" s="49" t="s">
        <v>21101</v>
      </c>
      <c r="AW10" s="49" t="s">
        <v>21098</v>
      </c>
      <c r="AX10" s="49" t="s">
        <v>21096</v>
      </c>
      <c r="AY10" s="49" t="s">
        <v>21051</v>
      </c>
      <c r="AZ10" s="49" t="s">
        <v>21049</v>
      </c>
      <c r="BA10" s="50" t="s">
        <v>21046</v>
      </c>
      <c r="BB10" s="23"/>
      <c r="BC10" s="23"/>
      <c r="BD10" s="23"/>
      <c r="BE10" s="23"/>
      <c r="BF10" s="23"/>
      <c r="BG10" s="23"/>
      <c r="BH10" s="23"/>
      <c r="BI10" s="23"/>
      <c r="BJ10" s="23"/>
      <c r="BK10" s="23"/>
      <c r="BL10" s="23"/>
    </row>
    <row r="11" spans="1:64" ht="12">
      <c r="A11" s="47"/>
      <c r="B11" s="44"/>
      <c r="C11" s="48"/>
      <c r="D11" s="49" t="s">
        <v>21043</v>
      </c>
      <c r="E11" s="49" t="s">
        <v>21038</v>
      </c>
      <c r="F11" s="49" t="s">
        <v>21040</v>
      </c>
      <c r="G11" s="49" t="s">
        <v>21032</v>
      </c>
      <c r="H11" s="49" t="s">
        <v>21001</v>
      </c>
      <c r="I11" s="49" t="s">
        <v>21000</v>
      </c>
      <c r="J11" s="49" t="s">
        <v>20998</v>
      </c>
      <c r="K11" s="49" t="s">
        <v>20995</v>
      </c>
      <c r="L11" s="49" t="s">
        <v>20992</v>
      </c>
      <c r="M11" s="49" t="s">
        <v>20993</v>
      </c>
      <c r="N11" s="49" t="s">
        <v>20991</v>
      </c>
      <c r="O11" s="49" t="s">
        <v>20988</v>
      </c>
      <c r="P11" s="49" t="s">
        <v>20984</v>
      </c>
      <c r="Q11" s="49" t="s">
        <v>20981</v>
      </c>
      <c r="R11" s="49" t="s">
        <v>20956</v>
      </c>
      <c r="S11" s="49" t="s">
        <v>20952</v>
      </c>
      <c r="T11" s="49" t="s">
        <v>20953</v>
      </c>
      <c r="U11" s="49" t="s">
        <v>20948</v>
      </c>
      <c r="V11" s="49" t="s">
        <v>20947</v>
      </c>
      <c r="W11" s="49" t="s">
        <v>20946</v>
      </c>
      <c r="X11" s="49" t="s">
        <v>20940</v>
      </c>
      <c r="Y11" s="49" t="s">
        <v>20918</v>
      </c>
      <c r="Z11" s="49" t="s">
        <v>20916</v>
      </c>
      <c r="AA11" s="49" t="s">
        <v>20841</v>
      </c>
      <c r="AB11" s="49" t="s">
        <v>20837</v>
      </c>
      <c r="AC11" s="49" t="s">
        <v>20827</v>
      </c>
      <c r="AD11" s="49" t="s">
        <v>20823</v>
      </c>
      <c r="AE11" s="49" t="s">
        <v>20819</v>
      </c>
      <c r="AF11" s="49" t="s">
        <v>20741</v>
      </c>
      <c r="AG11" s="49" t="s">
        <v>20739</v>
      </c>
      <c r="AH11" s="49" t="s">
        <v>20731</v>
      </c>
      <c r="AI11" s="49" t="s">
        <v>20728</v>
      </c>
      <c r="AJ11" s="49" t="s">
        <v>20730</v>
      </c>
      <c r="AK11" s="49" t="s">
        <v>20725</v>
      </c>
      <c r="AL11" s="49" t="s">
        <v>20721</v>
      </c>
      <c r="AM11" s="49" t="s">
        <v>20676</v>
      </c>
      <c r="AN11" s="49" t="s">
        <v>20670</v>
      </c>
      <c r="AO11" s="49" t="s">
        <v>20668</v>
      </c>
      <c r="AP11" s="49" t="s">
        <v>20664</v>
      </c>
      <c r="AQ11" s="49" t="s">
        <v>20661</v>
      </c>
      <c r="AR11" s="49" t="s">
        <v>20635</v>
      </c>
      <c r="AS11" s="49" t="s">
        <v>20632</v>
      </c>
      <c r="AT11" s="49" t="s">
        <v>20626</v>
      </c>
      <c r="AU11" s="49" t="s">
        <v>20624</v>
      </c>
      <c r="AV11" s="49" t="s">
        <v>20622</v>
      </c>
      <c r="AW11" s="49" t="s">
        <v>20619</v>
      </c>
      <c r="AX11" s="49" t="s">
        <v>20616</v>
      </c>
      <c r="AY11" s="49" t="s">
        <v>20614</v>
      </c>
      <c r="AZ11" s="49" t="s">
        <v>20611</v>
      </c>
      <c r="BA11" s="50" t="s">
        <v>20607</v>
      </c>
      <c r="BB11" s="23"/>
      <c r="BC11" s="23"/>
      <c r="BD11" s="23"/>
      <c r="BE11" s="23"/>
      <c r="BF11" s="23"/>
      <c r="BG11" s="23"/>
      <c r="BH11" s="23"/>
      <c r="BI11" s="23"/>
      <c r="BJ11" s="23"/>
      <c r="BK11" s="23"/>
      <c r="BL11" s="23"/>
    </row>
    <row r="12" spans="1:64" ht="12">
      <c r="A12" s="47">
        <v>4.0999999999999996</v>
      </c>
      <c r="B12" s="44">
        <v>53</v>
      </c>
      <c r="C12" s="48" t="s">
        <v>20605</v>
      </c>
      <c r="D12" s="49">
        <v>100</v>
      </c>
      <c r="E12" s="49">
        <v>100</v>
      </c>
      <c r="F12" s="49">
        <v>100</v>
      </c>
      <c r="G12" s="49">
        <v>100</v>
      </c>
      <c r="H12" s="49">
        <v>100</v>
      </c>
      <c r="I12" s="49">
        <v>100</v>
      </c>
      <c r="J12" s="49">
        <v>75</v>
      </c>
      <c r="K12" s="49">
        <v>100</v>
      </c>
      <c r="L12" s="49">
        <v>100</v>
      </c>
      <c r="M12" s="49">
        <v>50</v>
      </c>
      <c r="N12" s="49">
        <v>100</v>
      </c>
      <c r="O12" s="49">
        <v>100</v>
      </c>
      <c r="P12" s="49">
        <v>100</v>
      </c>
      <c r="Q12" s="49">
        <v>100</v>
      </c>
      <c r="R12" s="49">
        <v>100</v>
      </c>
      <c r="S12" s="49">
        <v>75</v>
      </c>
      <c r="T12" s="49">
        <v>100</v>
      </c>
      <c r="U12" s="49">
        <v>100</v>
      </c>
      <c r="V12" s="49">
        <v>100</v>
      </c>
      <c r="W12" s="49">
        <v>100</v>
      </c>
      <c r="X12" s="49">
        <v>100</v>
      </c>
      <c r="Y12" s="49">
        <v>75</v>
      </c>
      <c r="Z12" s="49">
        <v>75</v>
      </c>
      <c r="AA12" s="49">
        <v>100</v>
      </c>
      <c r="AB12" s="49">
        <v>75</v>
      </c>
      <c r="AC12" s="49">
        <v>100</v>
      </c>
      <c r="AD12" s="49">
        <v>100</v>
      </c>
      <c r="AE12" s="49">
        <v>75</v>
      </c>
      <c r="AF12" s="49">
        <v>100</v>
      </c>
      <c r="AG12" s="49">
        <v>100</v>
      </c>
      <c r="AH12" s="49">
        <v>100</v>
      </c>
      <c r="AI12" s="49">
        <v>100</v>
      </c>
      <c r="AJ12" s="49">
        <v>100</v>
      </c>
      <c r="AK12" s="49">
        <v>100</v>
      </c>
      <c r="AL12" s="49">
        <v>75</v>
      </c>
      <c r="AM12" s="49">
        <v>100</v>
      </c>
      <c r="AN12" s="49">
        <v>75</v>
      </c>
      <c r="AO12" s="49">
        <v>75</v>
      </c>
      <c r="AP12" s="49">
        <v>100</v>
      </c>
      <c r="AQ12" s="49">
        <v>75</v>
      </c>
      <c r="AR12" s="49">
        <v>75</v>
      </c>
      <c r="AS12" s="49">
        <v>100</v>
      </c>
      <c r="AT12" s="49">
        <v>100</v>
      </c>
      <c r="AU12" s="49">
        <v>100</v>
      </c>
      <c r="AV12" s="49">
        <v>100</v>
      </c>
      <c r="AW12" s="49">
        <v>100</v>
      </c>
      <c r="AX12" s="49">
        <v>100</v>
      </c>
      <c r="AY12" s="49">
        <v>100</v>
      </c>
      <c r="AZ12" s="49">
        <v>100</v>
      </c>
      <c r="BA12" s="50">
        <v>75</v>
      </c>
      <c r="BB12" s="23"/>
      <c r="BC12" s="23"/>
      <c r="BD12" s="23"/>
      <c r="BE12" s="23"/>
      <c r="BF12" s="23"/>
      <c r="BG12" s="23"/>
      <c r="BH12" s="23"/>
      <c r="BI12" s="23"/>
      <c r="BJ12" s="23"/>
      <c r="BK12" s="23"/>
      <c r="BL12" s="23"/>
    </row>
    <row r="13" spans="1:64" ht="12">
      <c r="A13" s="47" t="s">
        <v>23713</v>
      </c>
      <c r="B13" s="44"/>
      <c r="C13" s="40" t="s">
        <v>19</v>
      </c>
      <c r="D13" s="49" t="s">
        <v>20595</v>
      </c>
      <c r="E13" s="41" t="s">
        <v>1460</v>
      </c>
      <c r="F13" s="49" t="s">
        <v>20587</v>
      </c>
      <c r="G13" s="49" t="s">
        <v>20577</v>
      </c>
      <c r="H13" s="49" t="s">
        <v>20576</v>
      </c>
      <c r="I13" s="49" t="s">
        <v>20569</v>
      </c>
      <c r="J13" s="49" t="s">
        <v>20562</v>
      </c>
      <c r="K13" s="49" t="s">
        <v>20557</v>
      </c>
      <c r="L13" s="49" t="s">
        <v>20552</v>
      </c>
      <c r="M13" s="41" t="s">
        <v>1458</v>
      </c>
      <c r="N13" s="49" t="s">
        <v>20539</v>
      </c>
      <c r="O13" s="49" t="s">
        <v>20533</v>
      </c>
      <c r="P13" s="41" t="s">
        <v>1459</v>
      </c>
      <c r="Q13" s="49" t="s">
        <v>20523</v>
      </c>
      <c r="R13" s="41" t="s">
        <v>1457</v>
      </c>
      <c r="S13" s="49" t="s">
        <v>20510</v>
      </c>
      <c r="T13" s="49" t="s">
        <v>20506</v>
      </c>
      <c r="U13" s="49" t="s">
        <v>20505</v>
      </c>
      <c r="V13" s="41" t="s">
        <v>1456</v>
      </c>
      <c r="W13" s="49" t="s">
        <v>20501</v>
      </c>
      <c r="X13" s="49" t="s">
        <v>20494</v>
      </c>
      <c r="Y13" s="49" t="s">
        <v>20486</v>
      </c>
      <c r="Z13" s="49" t="s">
        <v>20482</v>
      </c>
      <c r="AA13" s="49" t="s">
        <v>20480</v>
      </c>
      <c r="AB13" s="49" t="s">
        <v>20477</v>
      </c>
      <c r="AC13" s="49" t="s">
        <v>20478</v>
      </c>
      <c r="AD13" s="49" t="s">
        <v>20475</v>
      </c>
      <c r="AE13" s="49" t="s">
        <v>20469</v>
      </c>
      <c r="AF13" s="49" t="s">
        <v>20466</v>
      </c>
      <c r="AG13" s="49" t="s">
        <v>20467</v>
      </c>
      <c r="AH13" s="49" t="s">
        <v>20460</v>
      </c>
      <c r="AI13" s="49" t="s">
        <v>20461</v>
      </c>
      <c r="AJ13" s="49" t="s">
        <v>20455</v>
      </c>
      <c r="AK13" s="49" t="s">
        <v>20376</v>
      </c>
      <c r="AL13" s="49" t="s">
        <v>20374</v>
      </c>
      <c r="AM13" s="49" t="s">
        <v>20371</v>
      </c>
      <c r="AN13" s="49" t="s">
        <v>20368</v>
      </c>
      <c r="AO13" s="49" t="s">
        <v>20364</v>
      </c>
      <c r="AP13" s="49" t="s">
        <v>20358</v>
      </c>
      <c r="AQ13" s="49" t="s">
        <v>20360</v>
      </c>
      <c r="AR13" s="41" t="s">
        <v>1454</v>
      </c>
      <c r="AS13" s="49" t="s">
        <v>20347</v>
      </c>
      <c r="AT13" s="49" t="s">
        <v>20344</v>
      </c>
      <c r="AU13" s="49" t="s">
        <v>20338</v>
      </c>
      <c r="AV13" s="49" t="s">
        <v>20327</v>
      </c>
      <c r="AW13" s="49" t="s">
        <v>20330</v>
      </c>
      <c r="AX13" s="49" t="s">
        <v>20303</v>
      </c>
      <c r="AY13" s="41" t="s">
        <v>1455</v>
      </c>
      <c r="AZ13" s="49" t="s">
        <v>20237</v>
      </c>
      <c r="BA13" s="50" t="s">
        <v>20234</v>
      </c>
      <c r="BB13" s="23"/>
      <c r="BC13" s="23"/>
      <c r="BD13" s="23"/>
      <c r="BE13" s="23"/>
      <c r="BF13" s="23"/>
      <c r="BG13" s="23"/>
      <c r="BH13" s="23"/>
      <c r="BI13" s="23"/>
      <c r="BJ13" s="23"/>
      <c r="BK13" s="23"/>
      <c r="BL13" s="23"/>
    </row>
    <row r="14" spans="1:64" ht="12">
      <c r="A14" s="47"/>
      <c r="B14" s="44"/>
      <c r="C14" s="48"/>
      <c r="D14" s="49" t="s">
        <v>20231</v>
      </c>
      <c r="E14" s="49" t="s">
        <v>20227</v>
      </c>
      <c r="F14" s="49" t="s">
        <v>20222</v>
      </c>
      <c r="G14" s="49" t="s">
        <v>20134</v>
      </c>
      <c r="H14" s="49" t="s">
        <v>20128</v>
      </c>
      <c r="I14" s="49" t="s">
        <v>20123</v>
      </c>
      <c r="J14" s="49" t="s">
        <v>20114</v>
      </c>
      <c r="K14" s="49" t="s">
        <v>20115</v>
      </c>
      <c r="L14" s="49" t="s">
        <v>20112</v>
      </c>
      <c r="M14" s="49" t="s">
        <v>20110</v>
      </c>
      <c r="N14" s="49" t="s">
        <v>20104</v>
      </c>
      <c r="O14" s="49" t="s">
        <v>20099</v>
      </c>
      <c r="P14" s="49" t="s">
        <v>20098</v>
      </c>
      <c r="Q14" s="49" t="s">
        <v>20094</v>
      </c>
      <c r="R14" s="49" t="s">
        <v>20083</v>
      </c>
      <c r="S14" s="49" t="s">
        <v>20076</v>
      </c>
      <c r="T14" s="49" t="s">
        <v>20073</v>
      </c>
      <c r="U14" s="49" t="s">
        <v>20064</v>
      </c>
      <c r="V14" s="49" t="s">
        <v>20006</v>
      </c>
      <c r="W14" s="49" t="s">
        <v>19959</v>
      </c>
      <c r="X14" s="49" t="s">
        <v>19952</v>
      </c>
      <c r="Y14" s="49" t="s">
        <v>19950</v>
      </c>
      <c r="Z14" s="49" t="s">
        <v>19945</v>
      </c>
      <c r="AA14" s="49" t="s">
        <v>19941</v>
      </c>
      <c r="AB14" s="49" t="s">
        <v>19927</v>
      </c>
      <c r="AC14" s="49" t="s">
        <v>19921</v>
      </c>
      <c r="AD14" s="49" t="s">
        <v>19917</v>
      </c>
      <c r="AE14" s="49" t="s">
        <v>19919</v>
      </c>
      <c r="AF14" s="49" t="s">
        <v>19910</v>
      </c>
      <c r="AG14" s="49" t="s">
        <v>19907</v>
      </c>
      <c r="AH14" s="49" t="s">
        <v>19905</v>
      </c>
      <c r="AI14" s="49" t="s">
        <v>19865</v>
      </c>
      <c r="AJ14" s="49" t="s">
        <v>19863</v>
      </c>
      <c r="AK14" s="49" t="s">
        <v>19857</v>
      </c>
      <c r="AL14" s="49" t="s">
        <v>19853</v>
      </c>
      <c r="AM14" s="49" t="s">
        <v>19852</v>
      </c>
      <c r="AN14" s="49" t="s">
        <v>19847</v>
      </c>
      <c r="AO14" s="49" t="s">
        <v>19838</v>
      </c>
      <c r="AP14" s="49" t="s">
        <v>19831</v>
      </c>
      <c r="AQ14" s="49" t="s">
        <v>19818</v>
      </c>
      <c r="AR14" s="49" t="s">
        <v>19783</v>
      </c>
      <c r="AS14" s="49" t="s">
        <v>19782</v>
      </c>
      <c r="AT14" s="49" t="s">
        <v>19762</v>
      </c>
      <c r="AU14" s="49" t="s">
        <v>19754</v>
      </c>
      <c r="AV14" s="49" t="s">
        <v>19756</v>
      </c>
      <c r="AW14" s="49" t="s">
        <v>19748</v>
      </c>
      <c r="AX14" s="49" t="s">
        <v>19750</v>
      </c>
      <c r="AY14" s="49" t="s">
        <v>20614</v>
      </c>
      <c r="AZ14" s="49" t="s">
        <v>19747</v>
      </c>
      <c r="BA14" s="50" t="s">
        <v>19741</v>
      </c>
      <c r="BB14" s="23"/>
      <c r="BC14" s="23"/>
      <c r="BD14" s="23"/>
      <c r="BE14" s="23"/>
      <c r="BF14" s="23"/>
      <c r="BG14" s="23"/>
      <c r="BH14" s="23"/>
      <c r="BI14" s="23"/>
      <c r="BJ14" s="23"/>
      <c r="BK14" s="23"/>
      <c r="BL14" s="23"/>
    </row>
    <row r="15" spans="1:64" ht="12">
      <c r="A15" s="47">
        <v>4.0999999999999996</v>
      </c>
      <c r="B15" s="44">
        <v>54</v>
      </c>
      <c r="C15" s="48" t="s">
        <v>19738</v>
      </c>
      <c r="D15" s="49">
        <v>100</v>
      </c>
      <c r="E15" s="49">
        <v>100</v>
      </c>
      <c r="F15" s="49">
        <v>75</v>
      </c>
      <c r="G15" s="49">
        <v>100</v>
      </c>
      <c r="H15" s="49">
        <v>100</v>
      </c>
      <c r="I15" s="49">
        <v>100</v>
      </c>
      <c r="J15" s="49">
        <v>100</v>
      </c>
      <c r="K15" s="49">
        <v>75</v>
      </c>
      <c r="L15" s="49">
        <v>100</v>
      </c>
      <c r="M15" s="49">
        <v>75</v>
      </c>
      <c r="N15" s="49">
        <v>100</v>
      </c>
      <c r="O15" s="49">
        <v>100</v>
      </c>
      <c r="P15" s="49">
        <v>75</v>
      </c>
      <c r="Q15" s="49">
        <v>75</v>
      </c>
      <c r="R15" s="49">
        <v>100</v>
      </c>
      <c r="S15" s="49">
        <v>50</v>
      </c>
      <c r="T15" s="49">
        <v>75</v>
      </c>
      <c r="U15" s="49">
        <v>0</v>
      </c>
      <c r="V15" s="49">
        <v>75</v>
      </c>
      <c r="W15" s="49">
        <v>100</v>
      </c>
      <c r="X15" s="49">
        <v>100</v>
      </c>
      <c r="Y15" s="49">
        <v>100</v>
      </c>
      <c r="Z15" s="49">
        <v>75</v>
      </c>
      <c r="AA15" s="49">
        <v>75</v>
      </c>
      <c r="AB15" s="49">
        <v>100</v>
      </c>
      <c r="AC15" s="49">
        <v>100</v>
      </c>
      <c r="AD15" s="49">
        <v>100</v>
      </c>
      <c r="AE15" s="49">
        <v>100</v>
      </c>
      <c r="AF15" s="49">
        <v>100</v>
      </c>
      <c r="AG15" s="49">
        <v>50</v>
      </c>
      <c r="AH15" s="49">
        <v>75</v>
      </c>
      <c r="AI15" s="49">
        <v>75</v>
      </c>
      <c r="AJ15" s="49">
        <v>100</v>
      </c>
      <c r="AK15" s="49">
        <v>100</v>
      </c>
      <c r="AL15" s="49">
        <v>100</v>
      </c>
      <c r="AM15" s="49">
        <v>50</v>
      </c>
      <c r="AN15" s="49">
        <v>100</v>
      </c>
      <c r="AO15" s="49">
        <v>50</v>
      </c>
      <c r="AP15" s="49">
        <v>75</v>
      </c>
      <c r="AQ15" s="49">
        <v>100</v>
      </c>
      <c r="AR15" s="49">
        <v>100</v>
      </c>
      <c r="AS15" s="49">
        <v>100</v>
      </c>
      <c r="AT15" s="49">
        <v>50</v>
      </c>
      <c r="AU15" s="49">
        <v>100</v>
      </c>
      <c r="AV15" s="49">
        <v>100</v>
      </c>
      <c r="AW15" s="49">
        <v>50</v>
      </c>
      <c r="AX15" s="49">
        <v>50</v>
      </c>
      <c r="AY15" s="49">
        <v>100</v>
      </c>
      <c r="AZ15" s="49">
        <v>75</v>
      </c>
      <c r="BA15" s="50">
        <v>100</v>
      </c>
      <c r="BB15" s="23"/>
      <c r="BC15" s="23"/>
      <c r="BD15" s="23"/>
      <c r="BE15" s="23"/>
      <c r="BF15" s="23"/>
      <c r="BG15" s="23"/>
      <c r="BH15" s="23"/>
      <c r="BI15" s="23"/>
      <c r="BJ15" s="23"/>
      <c r="BK15" s="23"/>
      <c r="BL15" s="23"/>
    </row>
    <row r="16" spans="1:64" ht="12">
      <c r="A16" s="47" t="s">
        <v>23713</v>
      </c>
      <c r="B16" s="44"/>
      <c r="C16" s="48" t="s">
        <v>19728</v>
      </c>
      <c r="D16" s="49" t="s">
        <v>19724</v>
      </c>
      <c r="E16" s="49" t="s">
        <v>19721</v>
      </c>
      <c r="F16" s="49" t="s">
        <v>19718</v>
      </c>
      <c r="G16" s="41" t="s">
        <v>1453</v>
      </c>
      <c r="H16" s="49" t="s">
        <v>19706</v>
      </c>
      <c r="I16" s="49" t="s">
        <v>19702</v>
      </c>
      <c r="J16" s="49" t="s">
        <v>19695</v>
      </c>
      <c r="K16" s="49" t="s">
        <v>19693</v>
      </c>
      <c r="L16" s="49" t="s">
        <v>19681</v>
      </c>
      <c r="M16" s="49" t="s">
        <v>19674</v>
      </c>
      <c r="N16" s="49" t="s">
        <v>19669</v>
      </c>
      <c r="O16" s="49" t="s">
        <v>19668</v>
      </c>
      <c r="P16" s="49" t="s">
        <v>19663</v>
      </c>
      <c r="Q16" s="49" t="s">
        <v>19659</v>
      </c>
      <c r="R16" s="41" t="s">
        <v>1452</v>
      </c>
      <c r="S16" s="41" t="s">
        <v>1451</v>
      </c>
      <c r="T16" s="49" t="s">
        <v>19645</v>
      </c>
      <c r="U16" s="49" t="s">
        <v>19634</v>
      </c>
      <c r="V16" s="41" t="s">
        <v>1450</v>
      </c>
      <c r="W16" s="41" t="s">
        <v>1449</v>
      </c>
      <c r="X16" s="49" t="s">
        <v>19571</v>
      </c>
      <c r="Y16" s="49" t="s">
        <v>19566</v>
      </c>
      <c r="Z16" s="49" t="s">
        <v>19564</v>
      </c>
      <c r="AA16" s="41" t="s">
        <v>1448</v>
      </c>
      <c r="AB16" s="49" t="s">
        <v>19547</v>
      </c>
      <c r="AC16" s="49" t="s">
        <v>19545</v>
      </c>
      <c r="AD16" s="49" t="s">
        <v>19542</v>
      </c>
      <c r="AE16" s="41" t="s">
        <v>1446</v>
      </c>
      <c r="AF16" s="49" t="s">
        <v>19537</v>
      </c>
      <c r="AG16" s="49" t="s">
        <v>19528</v>
      </c>
      <c r="AH16" s="49" t="s">
        <v>19523</v>
      </c>
      <c r="AI16" s="49" t="s">
        <v>19521</v>
      </c>
      <c r="AJ16" s="41" t="s">
        <v>1447</v>
      </c>
      <c r="AK16" s="49" t="s">
        <v>19515</v>
      </c>
      <c r="AL16" s="49" t="s">
        <v>19448</v>
      </c>
      <c r="AM16" s="49" t="s">
        <v>19439</v>
      </c>
      <c r="AN16" s="49" t="s">
        <v>19436</v>
      </c>
      <c r="AO16" s="41" t="s">
        <v>1444</v>
      </c>
      <c r="AP16" s="41" t="s">
        <v>1445</v>
      </c>
      <c r="AQ16" s="49" t="s">
        <v>19428</v>
      </c>
      <c r="AR16" s="49" t="s">
        <v>19426</v>
      </c>
      <c r="AS16" s="49" t="s">
        <v>19347</v>
      </c>
      <c r="AT16" s="49" t="s">
        <v>19340</v>
      </c>
      <c r="AU16" s="41" t="s">
        <v>1442</v>
      </c>
      <c r="AV16" s="49" t="s">
        <v>19338</v>
      </c>
      <c r="AW16" s="49" t="s">
        <v>19336</v>
      </c>
      <c r="AX16" s="49" t="s">
        <v>19328</v>
      </c>
      <c r="AY16" s="49" t="s">
        <v>19323</v>
      </c>
      <c r="AZ16" s="41" t="s">
        <v>1443</v>
      </c>
      <c r="BA16" s="50" t="s">
        <v>19316</v>
      </c>
      <c r="BB16" s="23"/>
      <c r="BC16" s="23"/>
      <c r="BD16" s="23"/>
      <c r="BE16" s="23"/>
      <c r="BF16" s="23"/>
      <c r="BG16" s="23"/>
      <c r="BH16" s="23"/>
      <c r="BI16" s="23"/>
      <c r="BJ16" s="23"/>
      <c r="BK16" s="23"/>
      <c r="BL16" s="23"/>
    </row>
    <row r="17" spans="1:64" ht="12">
      <c r="A17" s="47"/>
      <c r="B17" s="44"/>
      <c r="C17" s="48"/>
      <c r="D17" s="49" t="s">
        <v>19246</v>
      </c>
      <c r="E17" s="49" t="s">
        <v>19238</v>
      </c>
      <c r="F17" s="49" t="s">
        <v>19204</v>
      </c>
      <c r="G17" s="49" t="s">
        <v>19177</v>
      </c>
      <c r="H17" s="49" t="s">
        <v>19173</v>
      </c>
      <c r="I17" s="49" t="s">
        <v>19121</v>
      </c>
      <c r="J17" s="49" t="s">
        <v>19111</v>
      </c>
      <c r="K17" s="49" t="s">
        <v>19107</v>
      </c>
      <c r="L17" s="49" t="s">
        <v>18885</v>
      </c>
      <c r="M17" s="49" t="s">
        <v>18887</v>
      </c>
      <c r="N17" s="49" t="s">
        <v>18877</v>
      </c>
      <c r="O17" s="49" t="s">
        <v>18792</v>
      </c>
      <c r="P17" s="49" t="s">
        <v>18783</v>
      </c>
      <c r="Q17" s="49" t="s">
        <v>18781</v>
      </c>
      <c r="R17" s="49" t="s">
        <v>18780</v>
      </c>
      <c r="S17" s="49" t="s">
        <v>18776</v>
      </c>
      <c r="T17" s="49" t="s">
        <v>18775</v>
      </c>
      <c r="U17" s="49" t="s">
        <v>18768</v>
      </c>
      <c r="V17" s="49" t="s">
        <v>18705</v>
      </c>
      <c r="W17" s="49" t="s">
        <v>18703</v>
      </c>
      <c r="X17" s="49" t="s">
        <v>18696</v>
      </c>
      <c r="Y17" s="49" t="s">
        <v>18693</v>
      </c>
      <c r="Z17" s="49" t="s">
        <v>18695</v>
      </c>
      <c r="AA17" s="49" t="s">
        <v>18686</v>
      </c>
      <c r="AB17" s="49" t="s">
        <v>18685</v>
      </c>
      <c r="AC17" s="49" t="s">
        <v>18570</v>
      </c>
      <c r="AD17" s="49" t="s">
        <v>18572</v>
      </c>
      <c r="AE17" s="49" t="s">
        <v>18565</v>
      </c>
      <c r="AF17" s="49" t="s">
        <v>18566</v>
      </c>
      <c r="AG17" s="49" t="s">
        <v>18567</v>
      </c>
      <c r="AH17" s="49" t="s">
        <v>18560</v>
      </c>
      <c r="AI17" s="49" t="s">
        <v>18559</v>
      </c>
      <c r="AJ17" s="49" t="s">
        <v>18554</v>
      </c>
      <c r="AK17" s="49" t="s">
        <v>18549</v>
      </c>
      <c r="AL17" s="49" t="s">
        <v>18488</v>
      </c>
      <c r="AM17" s="49" t="s">
        <v>18443</v>
      </c>
      <c r="AN17" s="49" t="s">
        <v>18441</v>
      </c>
      <c r="AO17" s="49" t="s">
        <v>18433</v>
      </c>
      <c r="AP17" s="49" t="s">
        <v>18431</v>
      </c>
      <c r="AQ17" s="49" t="s">
        <v>18430</v>
      </c>
      <c r="AR17" s="49" t="s">
        <v>18401</v>
      </c>
      <c r="AS17" s="49" t="s">
        <v>18396</v>
      </c>
      <c r="AT17" s="49" t="s">
        <v>18398</v>
      </c>
      <c r="AU17" s="49" t="s">
        <v>18394</v>
      </c>
      <c r="AV17" s="49" t="s">
        <v>18395</v>
      </c>
      <c r="AW17" s="49" t="s">
        <v>18383</v>
      </c>
      <c r="AX17" s="49" t="s">
        <v>18380</v>
      </c>
      <c r="AY17" s="49" t="s">
        <v>18376</v>
      </c>
      <c r="AZ17" s="49" t="s">
        <v>18369</v>
      </c>
      <c r="BA17" s="50" t="s">
        <v>18366</v>
      </c>
      <c r="BB17" s="23"/>
      <c r="BC17" s="23"/>
      <c r="BD17" s="23"/>
      <c r="BE17" s="23"/>
      <c r="BF17" s="23"/>
      <c r="BG17" s="23"/>
      <c r="BH17" s="23"/>
      <c r="BI17" s="23"/>
      <c r="BJ17" s="23"/>
      <c r="BK17" s="23"/>
      <c r="BL17" s="23"/>
    </row>
    <row r="18" spans="1:64" ht="12">
      <c r="A18" s="47">
        <v>4.0999999999999996</v>
      </c>
      <c r="B18" s="44">
        <v>55</v>
      </c>
      <c r="C18" s="48" t="s">
        <v>18356</v>
      </c>
      <c r="D18" s="49">
        <v>100</v>
      </c>
      <c r="E18" s="49">
        <v>100</v>
      </c>
      <c r="F18" s="49">
        <v>100</v>
      </c>
      <c r="G18" s="49">
        <v>100</v>
      </c>
      <c r="H18" s="49">
        <v>100</v>
      </c>
      <c r="I18" s="49">
        <v>100</v>
      </c>
      <c r="J18" s="49">
        <v>100</v>
      </c>
      <c r="K18" s="49">
        <v>100</v>
      </c>
      <c r="L18" s="49">
        <v>75</v>
      </c>
      <c r="M18" s="49">
        <v>50</v>
      </c>
      <c r="N18" s="49">
        <v>100</v>
      </c>
      <c r="O18" s="49">
        <v>75</v>
      </c>
      <c r="P18" s="49">
        <v>100</v>
      </c>
      <c r="Q18" s="49">
        <v>50</v>
      </c>
      <c r="R18" s="49">
        <v>100</v>
      </c>
      <c r="S18" s="49">
        <v>100</v>
      </c>
      <c r="T18" s="49">
        <v>75</v>
      </c>
      <c r="U18" s="49">
        <v>25</v>
      </c>
      <c r="V18" s="49">
        <v>50</v>
      </c>
      <c r="W18" s="49">
        <v>100</v>
      </c>
      <c r="X18" s="49">
        <v>100</v>
      </c>
      <c r="Y18" s="49">
        <v>50</v>
      </c>
      <c r="Z18" s="49">
        <v>100</v>
      </c>
      <c r="AA18" s="49">
        <v>100</v>
      </c>
      <c r="AB18" s="49">
        <v>100</v>
      </c>
      <c r="AC18" s="49">
        <v>100</v>
      </c>
      <c r="AD18" s="49">
        <v>100</v>
      </c>
      <c r="AE18" s="49">
        <v>100</v>
      </c>
      <c r="AF18" s="49">
        <v>100</v>
      </c>
      <c r="AG18" s="49">
        <v>25</v>
      </c>
      <c r="AH18" s="49">
        <v>100</v>
      </c>
      <c r="AI18" s="49">
        <v>100</v>
      </c>
      <c r="AJ18" s="49">
        <v>100</v>
      </c>
      <c r="AK18" s="49">
        <v>100</v>
      </c>
      <c r="AL18" s="49">
        <v>100</v>
      </c>
      <c r="AM18" s="49">
        <v>100</v>
      </c>
      <c r="AN18" s="49">
        <v>0</v>
      </c>
      <c r="AO18" s="49">
        <v>100</v>
      </c>
      <c r="AP18" s="49">
        <v>100</v>
      </c>
      <c r="AQ18" s="49">
        <v>50</v>
      </c>
      <c r="AR18" s="49">
        <v>50</v>
      </c>
      <c r="AS18" s="49">
        <v>100</v>
      </c>
      <c r="AT18" s="49">
        <v>100</v>
      </c>
      <c r="AU18" s="49">
        <v>100</v>
      </c>
      <c r="AV18" s="49">
        <v>100</v>
      </c>
      <c r="AW18" s="49">
        <v>50</v>
      </c>
      <c r="AX18" s="49">
        <v>100</v>
      </c>
      <c r="AY18" s="49">
        <v>100</v>
      </c>
      <c r="AZ18" s="49">
        <v>100</v>
      </c>
      <c r="BA18" s="50">
        <v>25</v>
      </c>
      <c r="BB18" s="23"/>
      <c r="BC18" s="23"/>
      <c r="BD18" s="23"/>
      <c r="BE18" s="23"/>
      <c r="BF18" s="23"/>
      <c r="BG18" s="23"/>
      <c r="BH18" s="23"/>
      <c r="BI18" s="23"/>
      <c r="BJ18" s="23"/>
      <c r="BK18" s="23"/>
      <c r="BL18" s="23"/>
    </row>
    <row r="19" spans="1:64" ht="12">
      <c r="A19" s="47" t="s">
        <v>23713</v>
      </c>
      <c r="B19" s="44"/>
      <c r="C19" s="48" t="s">
        <v>18300</v>
      </c>
      <c r="D19" s="49" t="s">
        <v>18294</v>
      </c>
      <c r="E19" s="41" t="s">
        <v>1440</v>
      </c>
      <c r="F19" s="41" t="s">
        <v>1441</v>
      </c>
      <c r="G19" s="41" t="s">
        <v>1438</v>
      </c>
      <c r="H19" s="49" t="s">
        <v>18197</v>
      </c>
      <c r="I19" s="49" t="s">
        <v>18192</v>
      </c>
      <c r="J19" s="49" t="s">
        <v>18191</v>
      </c>
      <c r="K19" s="49" t="s">
        <v>18187</v>
      </c>
      <c r="L19" s="41" t="s">
        <v>1439</v>
      </c>
      <c r="M19" s="41" t="s">
        <v>1436</v>
      </c>
      <c r="N19" s="49" t="s">
        <v>18168</v>
      </c>
      <c r="O19" s="49" t="s">
        <v>18163</v>
      </c>
      <c r="P19" s="41" t="s">
        <v>1437</v>
      </c>
      <c r="Q19" s="41" t="s">
        <v>1435</v>
      </c>
      <c r="R19" s="49" t="s">
        <v>18146</v>
      </c>
      <c r="S19" s="41" t="s">
        <v>1434</v>
      </c>
      <c r="T19" s="49" t="s">
        <v>18133</v>
      </c>
      <c r="U19" s="49" t="s">
        <v>18127</v>
      </c>
      <c r="V19" s="41" t="s">
        <v>1433</v>
      </c>
      <c r="W19" s="41" t="s">
        <v>1432</v>
      </c>
      <c r="X19" s="49" t="s">
        <v>18117</v>
      </c>
      <c r="Y19" s="41" t="s">
        <v>1430</v>
      </c>
      <c r="Z19" s="49" t="s">
        <v>18106</v>
      </c>
      <c r="AA19" s="41" t="s">
        <v>1431</v>
      </c>
      <c r="AB19" s="49" t="s">
        <v>18103</v>
      </c>
      <c r="AC19" s="49" t="s">
        <v>18100</v>
      </c>
      <c r="AD19" s="49" t="s">
        <v>18092</v>
      </c>
      <c r="AE19" s="49" t="s">
        <v>18090</v>
      </c>
      <c r="AF19" s="49" t="s">
        <v>18086</v>
      </c>
      <c r="AG19" s="41" t="s">
        <v>1428</v>
      </c>
      <c r="AH19" s="41" t="s">
        <v>1429</v>
      </c>
      <c r="AI19" s="49" t="s">
        <v>17999</v>
      </c>
      <c r="AJ19" s="49" t="s">
        <v>17992</v>
      </c>
      <c r="AK19" s="49" t="s">
        <v>17994</v>
      </c>
      <c r="AL19" s="49" t="s">
        <v>17989</v>
      </c>
      <c r="AM19" s="49" t="s">
        <v>17988</v>
      </c>
      <c r="AN19" s="41" t="s">
        <v>1427</v>
      </c>
      <c r="AO19" s="49" t="s">
        <v>17982</v>
      </c>
      <c r="AP19" s="49" t="s">
        <v>17977</v>
      </c>
      <c r="AQ19" s="49" t="s">
        <v>17969</v>
      </c>
      <c r="AR19" s="49" t="s">
        <v>17965</v>
      </c>
      <c r="AS19" s="49" t="s">
        <v>17961</v>
      </c>
      <c r="AT19" s="49" t="s">
        <v>17957</v>
      </c>
      <c r="AU19" s="41" t="s">
        <v>1322</v>
      </c>
      <c r="AV19" s="49" t="s">
        <v>17950</v>
      </c>
      <c r="AW19" s="49" t="s">
        <v>17949</v>
      </c>
      <c r="AX19" s="49" t="s">
        <v>17944</v>
      </c>
      <c r="AY19" s="49" t="s">
        <v>17941</v>
      </c>
      <c r="AZ19" s="41" t="s">
        <v>1426</v>
      </c>
      <c r="BA19" s="42" t="s">
        <v>1425</v>
      </c>
      <c r="BB19" s="23"/>
      <c r="BC19" s="23"/>
      <c r="BD19" s="23"/>
      <c r="BE19" s="23"/>
      <c r="BF19" s="23"/>
      <c r="BG19" s="23"/>
      <c r="BH19" s="23"/>
      <c r="BI19" s="23"/>
      <c r="BJ19" s="23"/>
      <c r="BK19" s="23"/>
      <c r="BL19" s="23"/>
    </row>
    <row r="20" spans="1:64" ht="12">
      <c r="A20" s="47"/>
      <c r="B20" s="44"/>
      <c r="C20" s="48"/>
      <c r="D20" s="49" t="s">
        <v>17921</v>
      </c>
      <c r="E20" s="49" t="s">
        <v>17861</v>
      </c>
      <c r="F20" s="49" t="s">
        <v>17853</v>
      </c>
      <c r="G20" s="49" t="s">
        <v>17845</v>
      </c>
      <c r="H20" s="49" t="s">
        <v>17840</v>
      </c>
      <c r="I20" s="49" t="s">
        <v>17819</v>
      </c>
      <c r="J20" s="49" t="s">
        <v>17810</v>
      </c>
      <c r="K20" s="49" t="s">
        <v>17806</v>
      </c>
      <c r="L20" s="49" t="s">
        <v>17808</v>
      </c>
      <c r="M20" s="49" t="s">
        <v>17805</v>
      </c>
      <c r="N20" s="49" t="s">
        <v>17765</v>
      </c>
      <c r="O20" s="49" t="s">
        <v>17759</v>
      </c>
      <c r="P20" s="49" t="s">
        <v>17758</v>
      </c>
      <c r="Q20" s="49" t="s">
        <v>17746</v>
      </c>
      <c r="R20" s="49" t="s">
        <v>17745</v>
      </c>
      <c r="S20" s="49" t="s">
        <v>17659</v>
      </c>
      <c r="T20" s="49" t="s">
        <v>17598</v>
      </c>
      <c r="U20" s="49" t="s">
        <v>17593</v>
      </c>
      <c r="V20" s="49" t="s">
        <v>17590</v>
      </c>
      <c r="W20" s="49" t="s">
        <v>20946</v>
      </c>
      <c r="X20" s="49" t="s">
        <v>17581</v>
      </c>
      <c r="Y20" s="49" t="s">
        <v>17580</v>
      </c>
      <c r="Z20" s="49" t="s">
        <v>17404</v>
      </c>
      <c r="AA20" s="49" t="s">
        <v>17401</v>
      </c>
      <c r="AB20" s="49" t="s">
        <v>17396</v>
      </c>
      <c r="AC20" s="49" t="s">
        <v>17393</v>
      </c>
      <c r="AD20" s="49" t="s">
        <v>17394</v>
      </c>
      <c r="AE20" s="49" t="s">
        <v>17365</v>
      </c>
      <c r="AF20" s="49" t="s">
        <v>17367</v>
      </c>
      <c r="AG20" s="49" t="s">
        <v>17361</v>
      </c>
      <c r="AH20" s="49" t="s">
        <v>17364</v>
      </c>
      <c r="AI20" s="49" t="s">
        <v>17360</v>
      </c>
      <c r="AJ20" s="49" t="s">
        <v>17356</v>
      </c>
      <c r="AK20" s="49" t="s">
        <v>17331</v>
      </c>
      <c r="AL20" s="49" t="s">
        <v>17328</v>
      </c>
      <c r="AM20" s="49" t="s">
        <v>17177</v>
      </c>
      <c r="AN20" s="49" t="s">
        <v>17169</v>
      </c>
      <c r="AO20" s="49" t="s">
        <v>17165</v>
      </c>
      <c r="AP20" s="49" t="s">
        <v>17166</v>
      </c>
      <c r="AQ20" s="49" t="s">
        <v>17162</v>
      </c>
      <c r="AR20" s="49" t="s">
        <v>17155</v>
      </c>
      <c r="AS20" s="49" t="s">
        <v>17153</v>
      </c>
      <c r="AT20" s="49" t="s">
        <v>17147</v>
      </c>
      <c r="AU20" s="49" t="s">
        <v>17144</v>
      </c>
      <c r="AV20" s="49" t="s">
        <v>17140</v>
      </c>
      <c r="AW20" s="49" t="s">
        <v>17138</v>
      </c>
      <c r="AX20" s="49" t="s">
        <v>17136</v>
      </c>
      <c r="AY20" s="49" t="s">
        <v>17129</v>
      </c>
      <c r="AZ20" s="49" t="s">
        <v>17128</v>
      </c>
      <c r="BA20" s="50" t="s">
        <v>17125</v>
      </c>
      <c r="BB20" s="23"/>
      <c r="BC20" s="23"/>
      <c r="BD20" s="23"/>
      <c r="BE20" s="23"/>
      <c r="BF20" s="23"/>
      <c r="BG20" s="23"/>
      <c r="BH20" s="23"/>
      <c r="BI20" s="23"/>
      <c r="BJ20" s="23"/>
      <c r="BK20" s="23"/>
      <c r="BL20" s="23"/>
    </row>
    <row r="21" spans="1:64" ht="12">
      <c r="A21" s="47">
        <v>4.0999999999999996</v>
      </c>
      <c r="B21" s="44">
        <v>56</v>
      </c>
      <c r="C21" s="48" t="s">
        <v>17120</v>
      </c>
      <c r="D21" s="49">
        <v>100</v>
      </c>
      <c r="E21" s="49">
        <v>100</v>
      </c>
      <c r="F21" s="49">
        <v>100</v>
      </c>
      <c r="G21" s="49">
        <v>75</v>
      </c>
      <c r="H21" s="49">
        <v>100</v>
      </c>
      <c r="I21" s="49">
        <v>75</v>
      </c>
      <c r="J21" s="49">
        <v>75</v>
      </c>
      <c r="K21" s="49">
        <v>100</v>
      </c>
      <c r="L21" s="49">
        <v>75</v>
      </c>
      <c r="M21" s="49">
        <v>75</v>
      </c>
      <c r="N21" s="49">
        <v>100</v>
      </c>
      <c r="O21" s="49">
        <v>100</v>
      </c>
      <c r="P21" s="49">
        <v>75</v>
      </c>
      <c r="Q21" s="49">
        <v>50</v>
      </c>
      <c r="R21" s="49">
        <v>100</v>
      </c>
      <c r="S21" s="49">
        <v>25</v>
      </c>
      <c r="T21" s="49">
        <v>75</v>
      </c>
      <c r="U21" s="49">
        <v>75</v>
      </c>
      <c r="V21" s="49">
        <v>50</v>
      </c>
      <c r="W21" s="49">
        <v>50</v>
      </c>
      <c r="X21" s="49">
        <v>50</v>
      </c>
      <c r="Y21" s="49">
        <v>50</v>
      </c>
      <c r="Z21" s="49">
        <v>50</v>
      </c>
      <c r="AA21" s="49">
        <v>50</v>
      </c>
      <c r="AB21" s="49">
        <v>75</v>
      </c>
      <c r="AC21" s="49">
        <v>100</v>
      </c>
      <c r="AD21" s="49">
        <v>100</v>
      </c>
      <c r="AE21" s="49">
        <v>75</v>
      </c>
      <c r="AF21" s="49">
        <v>100</v>
      </c>
      <c r="AG21" s="49">
        <v>25</v>
      </c>
      <c r="AH21" s="49">
        <v>50</v>
      </c>
      <c r="AI21" s="49">
        <v>100</v>
      </c>
      <c r="AJ21" s="49">
        <v>50</v>
      </c>
      <c r="AK21" s="49">
        <v>75</v>
      </c>
      <c r="AL21" s="49">
        <v>50</v>
      </c>
      <c r="AM21" s="49">
        <v>50</v>
      </c>
      <c r="AN21" s="49">
        <v>50</v>
      </c>
      <c r="AO21" s="49">
        <v>100</v>
      </c>
      <c r="AP21" s="49">
        <v>100</v>
      </c>
      <c r="AQ21" s="49">
        <v>75</v>
      </c>
      <c r="AR21" s="49">
        <v>100</v>
      </c>
      <c r="AS21" s="49">
        <v>75</v>
      </c>
      <c r="AT21" s="49">
        <v>100</v>
      </c>
      <c r="AU21" s="49">
        <v>100</v>
      </c>
      <c r="AV21" s="49">
        <v>75</v>
      </c>
      <c r="AW21" s="49">
        <v>100</v>
      </c>
      <c r="AX21" s="49">
        <v>75</v>
      </c>
      <c r="AY21" s="49">
        <v>75</v>
      </c>
      <c r="AZ21" s="49">
        <v>50</v>
      </c>
      <c r="BA21" s="50">
        <v>75</v>
      </c>
      <c r="BB21" s="23"/>
      <c r="BC21" s="23"/>
      <c r="BD21" s="23"/>
      <c r="BE21" s="23"/>
      <c r="BF21" s="23"/>
      <c r="BG21" s="23"/>
      <c r="BH21" s="23"/>
      <c r="BI21" s="23"/>
      <c r="BJ21" s="23"/>
      <c r="BK21" s="23"/>
      <c r="BL21" s="23"/>
    </row>
    <row r="22" spans="1:64" ht="12">
      <c r="A22" s="47" t="s">
        <v>23713</v>
      </c>
      <c r="B22" s="44"/>
      <c r="C22" s="48" t="s">
        <v>17110</v>
      </c>
      <c r="D22" s="49" t="s">
        <v>17102</v>
      </c>
      <c r="E22" s="41" t="s">
        <v>1424</v>
      </c>
      <c r="F22" s="49" t="s">
        <v>17094</v>
      </c>
      <c r="G22" s="49" t="s">
        <v>17087</v>
      </c>
      <c r="H22" s="49" t="s">
        <v>17086</v>
      </c>
      <c r="I22" s="49" t="s">
        <v>17081</v>
      </c>
      <c r="J22" s="49" t="s">
        <v>17077</v>
      </c>
      <c r="K22" s="49" t="s">
        <v>17079</v>
      </c>
      <c r="L22" s="49" t="s">
        <v>17072</v>
      </c>
      <c r="M22" s="49" t="s">
        <v>17070</v>
      </c>
      <c r="N22" s="41" t="s">
        <v>1423</v>
      </c>
      <c r="O22" s="49" t="s">
        <v>17064</v>
      </c>
      <c r="P22" s="49" t="s">
        <v>17057</v>
      </c>
      <c r="Q22" s="49" t="s">
        <v>17050</v>
      </c>
      <c r="R22" s="49" t="s">
        <v>17045</v>
      </c>
      <c r="S22" s="41" t="s">
        <v>1422</v>
      </c>
      <c r="T22" s="49" t="s">
        <v>17035</v>
      </c>
      <c r="U22" s="49" t="s">
        <v>17026</v>
      </c>
      <c r="V22" s="49" t="s">
        <v>17024</v>
      </c>
      <c r="W22" s="49" t="s">
        <v>17022</v>
      </c>
      <c r="X22" s="49" t="s">
        <v>17010</v>
      </c>
      <c r="Y22" s="49" t="s">
        <v>17009</v>
      </c>
      <c r="Z22" s="49" t="s">
        <v>16998</v>
      </c>
      <c r="AA22" s="41" t="s">
        <v>1421</v>
      </c>
      <c r="AB22" s="49" t="s">
        <v>16996</v>
      </c>
      <c r="AC22" s="49" t="s">
        <v>16984</v>
      </c>
      <c r="AD22" s="49" t="s">
        <v>16981</v>
      </c>
      <c r="AE22" s="49" t="s">
        <v>16978</v>
      </c>
      <c r="AF22" s="49" t="s">
        <v>16980</v>
      </c>
      <c r="AG22" s="41" t="s">
        <v>1420</v>
      </c>
      <c r="AH22" s="49" t="s">
        <v>16967</v>
      </c>
      <c r="AI22" s="49" t="s">
        <v>16968</v>
      </c>
      <c r="AJ22" s="49" t="s">
        <v>16964</v>
      </c>
      <c r="AK22" s="49" t="s">
        <v>16957</v>
      </c>
      <c r="AL22" s="41" t="s">
        <v>1419</v>
      </c>
      <c r="AM22" s="41" t="s">
        <v>1418</v>
      </c>
      <c r="AN22" s="49" t="s">
        <v>16945</v>
      </c>
      <c r="AO22" s="41" t="s">
        <v>1416</v>
      </c>
      <c r="AP22" s="49" t="s">
        <v>16942</v>
      </c>
      <c r="AQ22" s="41" t="s">
        <v>1417</v>
      </c>
      <c r="AR22" s="41" t="s">
        <v>1415</v>
      </c>
      <c r="AS22" s="41" t="s">
        <v>1414</v>
      </c>
      <c r="AT22" s="41" t="s">
        <v>1413</v>
      </c>
      <c r="AU22" s="49" t="s">
        <v>16919</v>
      </c>
      <c r="AV22" s="49" t="s">
        <v>16917</v>
      </c>
      <c r="AW22" s="41" t="s">
        <v>1412</v>
      </c>
      <c r="AX22" s="49" t="s">
        <v>16907</v>
      </c>
      <c r="AY22" s="49" t="s">
        <v>16905</v>
      </c>
      <c r="AZ22" s="49" t="s">
        <v>16898</v>
      </c>
      <c r="BA22" s="50" t="s">
        <v>16893</v>
      </c>
      <c r="BB22" s="23"/>
      <c r="BC22" s="23"/>
      <c r="BD22" s="23"/>
      <c r="BE22" s="23"/>
      <c r="BF22" s="23"/>
      <c r="BG22" s="23"/>
      <c r="BH22" s="23"/>
      <c r="BI22" s="23"/>
      <c r="BJ22" s="23"/>
      <c r="BK22" s="23"/>
      <c r="BL22" s="23"/>
    </row>
    <row r="23" spans="1:64" ht="12">
      <c r="A23" s="47"/>
      <c r="B23" s="44"/>
      <c r="C23" s="48"/>
      <c r="D23" s="49" t="s">
        <v>16892</v>
      </c>
      <c r="E23" s="49" t="s">
        <v>16882</v>
      </c>
      <c r="F23" s="49" t="s">
        <v>16880</v>
      </c>
      <c r="G23" s="49" t="s">
        <v>16877</v>
      </c>
      <c r="H23" s="49" t="s">
        <v>16874</v>
      </c>
      <c r="I23" s="49" t="s">
        <v>16868</v>
      </c>
      <c r="J23" s="49" t="s">
        <v>16871</v>
      </c>
      <c r="K23" s="49" t="s">
        <v>16866</v>
      </c>
      <c r="L23" s="49" t="s">
        <v>16864</v>
      </c>
      <c r="M23" s="49" t="s">
        <v>16861</v>
      </c>
      <c r="N23" s="49" t="s">
        <v>16853</v>
      </c>
      <c r="O23" s="49" t="s">
        <v>16848</v>
      </c>
      <c r="P23" s="49" t="s">
        <v>16846</v>
      </c>
      <c r="Q23" s="49" t="s">
        <v>16842</v>
      </c>
      <c r="R23" s="49" t="s">
        <v>16839</v>
      </c>
      <c r="S23" s="49" t="s">
        <v>16836</v>
      </c>
      <c r="T23" s="49" t="s">
        <v>16834</v>
      </c>
      <c r="U23" s="49" t="s">
        <v>16835</v>
      </c>
      <c r="V23" s="49" t="s">
        <v>16832</v>
      </c>
      <c r="W23" s="49" t="s">
        <v>16830</v>
      </c>
      <c r="X23" s="49" t="s">
        <v>16827</v>
      </c>
      <c r="Y23" s="49" t="s">
        <v>16824</v>
      </c>
      <c r="Z23" s="49" t="s">
        <v>16750</v>
      </c>
      <c r="AA23" s="49" t="s">
        <v>16747</v>
      </c>
      <c r="AB23" s="49" t="s">
        <v>16742</v>
      </c>
      <c r="AC23" s="49" t="s">
        <v>16737</v>
      </c>
      <c r="AD23" s="49" t="s">
        <v>17394</v>
      </c>
      <c r="AE23" s="49" t="s">
        <v>19919</v>
      </c>
      <c r="AF23" s="49" t="s">
        <v>17367</v>
      </c>
      <c r="AG23" s="49" t="s">
        <v>16714</v>
      </c>
      <c r="AH23" s="49" t="s">
        <v>16692</v>
      </c>
      <c r="AI23" s="49" t="s">
        <v>16689</v>
      </c>
      <c r="AJ23" s="49" t="s">
        <v>16684</v>
      </c>
      <c r="AK23" s="49" t="s">
        <v>16579</v>
      </c>
      <c r="AL23" s="49" t="s">
        <v>16575</v>
      </c>
      <c r="AM23" s="49" t="s">
        <v>16562</v>
      </c>
      <c r="AN23" s="49" t="s">
        <v>16557</v>
      </c>
      <c r="AO23" s="49" t="s">
        <v>16499</v>
      </c>
      <c r="AP23" s="49" t="s">
        <v>17166</v>
      </c>
      <c r="AQ23" s="49" t="s">
        <v>16497</v>
      </c>
      <c r="AR23" s="49" t="s">
        <v>16492</v>
      </c>
      <c r="AS23" s="49" t="s">
        <v>16487</v>
      </c>
      <c r="AT23" s="49" t="s">
        <v>16484</v>
      </c>
      <c r="AU23" s="49" t="s">
        <v>16480</v>
      </c>
      <c r="AV23" s="49" t="s">
        <v>16475</v>
      </c>
      <c r="AW23" s="49" t="s">
        <v>16470</v>
      </c>
      <c r="AX23" s="49" t="s">
        <v>16465</v>
      </c>
      <c r="AY23" s="49" t="s">
        <v>16464</v>
      </c>
      <c r="AZ23" s="49" t="s">
        <v>16390</v>
      </c>
      <c r="BA23" s="50" t="s">
        <v>16382</v>
      </c>
      <c r="BB23" s="23"/>
      <c r="BC23" s="23"/>
      <c r="BD23" s="23"/>
      <c r="BE23" s="23"/>
      <c r="BF23" s="23"/>
      <c r="BG23" s="23"/>
      <c r="BH23" s="23"/>
      <c r="BI23" s="23"/>
      <c r="BJ23" s="23"/>
      <c r="BK23" s="23"/>
      <c r="BL23" s="23"/>
    </row>
    <row r="24" spans="1:64" ht="12">
      <c r="A24" s="47">
        <v>4.2</v>
      </c>
      <c r="B24" s="44">
        <v>57</v>
      </c>
      <c r="C24" s="48" t="s">
        <v>16374</v>
      </c>
      <c r="D24" s="49" t="s">
        <v>24156</v>
      </c>
      <c r="E24" s="49" t="s">
        <v>24156</v>
      </c>
      <c r="F24" s="49" t="s">
        <v>24156</v>
      </c>
      <c r="G24" s="49" t="s">
        <v>24095</v>
      </c>
      <c r="H24" s="49" t="s">
        <v>24156</v>
      </c>
      <c r="I24" s="49" t="s">
        <v>24157</v>
      </c>
      <c r="J24" s="49" t="s">
        <v>24156</v>
      </c>
      <c r="K24" s="49" t="s">
        <v>24095</v>
      </c>
      <c r="L24" s="49" t="s">
        <v>24095</v>
      </c>
      <c r="M24" s="49" t="s">
        <v>24095</v>
      </c>
      <c r="N24" s="49" t="s">
        <v>24156</v>
      </c>
      <c r="O24" s="49" t="s">
        <v>24158</v>
      </c>
      <c r="P24" s="49" t="s">
        <v>24095</v>
      </c>
      <c r="Q24" s="49" t="s">
        <v>24156</v>
      </c>
      <c r="R24" s="49" t="s">
        <v>24095</v>
      </c>
      <c r="S24" s="49" t="s">
        <v>24156</v>
      </c>
      <c r="T24" s="49" t="s">
        <v>24156</v>
      </c>
      <c r="U24" s="49" t="s">
        <v>24095</v>
      </c>
      <c r="V24" s="49" t="s">
        <v>24156</v>
      </c>
      <c r="W24" s="49" t="s">
        <v>24095</v>
      </c>
      <c r="X24" s="49" t="s">
        <v>24156</v>
      </c>
      <c r="Y24" s="49" t="s">
        <v>24158</v>
      </c>
      <c r="Z24" s="49" t="s">
        <v>24095</v>
      </c>
      <c r="AA24" s="49" t="s">
        <v>24156</v>
      </c>
      <c r="AB24" s="49" t="s">
        <v>24156</v>
      </c>
      <c r="AC24" s="49" t="s">
        <v>24095</v>
      </c>
      <c r="AD24" s="49" t="s">
        <v>24095</v>
      </c>
      <c r="AE24" s="49" t="s">
        <v>24156</v>
      </c>
      <c r="AF24" s="49" t="s">
        <v>24156</v>
      </c>
      <c r="AG24" s="49" t="s">
        <v>24156</v>
      </c>
      <c r="AH24" s="49" t="s">
        <v>24156</v>
      </c>
      <c r="AI24" s="49" t="s">
        <v>24156</v>
      </c>
      <c r="AJ24" s="49" t="s">
        <v>24156</v>
      </c>
      <c r="AK24" s="49" t="s">
        <v>24095</v>
      </c>
      <c r="AL24" s="49" t="s">
        <v>24156</v>
      </c>
      <c r="AM24" s="49" t="s">
        <v>24095</v>
      </c>
      <c r="AN24" s="49" t="s">
        <v>24156</v>
      </c>
      <c r="AO24" s="49" t="s">
        <v>24095</v>
      </c>
      <c r="AP24" s="49" t="s">
        <v>24157</v>
      </c>
      <c r="AQ24" s="49" t="s">
        <v>24095</v>
      </c>
      <c r="AR24" s="49" t="s">
        <v>24156</v>
      </c>
      <c r="AS24" s="49" t="s">
        <v>24156</v>
      </c>
      <c r="AT24" s="49" t="s">
        <v>24156</v>
      </c>
      <c r="AU24" s="49" t="s">
        <v>24156</v>
      </c>
      <c r="AV24" s="49" t="s">
        <v>24158</v>
      </c>
      <c r="AW24" s="49" t="s">
        <v>24156</v>
      </c>
      <c r="AX24" s="49" t="s">
        <v>24156</v>
      </c>
      <c r="AY24" s="49" t="s">
        <v>24095</v>
      </c>
      <c r="AZ24" s="49" t="s">
        <v>24156</v>
      </c>
      <c r="BA24" s="50" t="s">
        <v>24057</v>
      </c>
      <c r="BB24" s="23"/>
      <c r="BC24" s="23"/>
      <c r="BD24" s="23"/>
      <c r="BE24" s="23"/>
      <c r="BF24" s="23"/>
      <c r="BG24" s="23"/>
      <c r="BH24" s="23"/>
      <c r="BI24" s="23"/>
      <c r="BJ24" s="23"/>
      <c r="BK24" s="23"/>
      <c r="BL24" s="23"/>
    </row>
    <row r="25" spans="1:64" ht="12">
      <c r="A25" s="47" t="s">
        <v>16064</v>
      </c>
      <c r="B25" s="44"/>
      <c r="C25" s="48" t="s">
        <v>16060</v>
      </c>
      <c r="D25" s="49" t="s">
        <v>16049</v>
      </c>
      <c r="E25" s="49" t="s">
        <v>16048</v>
      </c>
      <c r="F25" s="49" t="s">
        <v>16031</v>
      </c>
      <c r="G25" s="49" t="s">
        <v>16026</v>
      </c>
      <c r="H25" s="49" t="s">
        <v>16024</v>
      </c>
      <c r="I25" s="49" t="s">
        <v>16014</v>
      </c>
      <c r="J25" s="49" t="s">
        <v>16008</v>
      </c>
      <c r="K25" s="49" t="s">
        <v>16003</v>
      </c>
      <c r="L25" s="49" t="s">
        <v>15993</v>
      </c>
      <c r="M25" s="49" t="s">
        <v>15988</v>
      </c>
      <c r="N25" s="49" t="s">
        <v>15981</v>
      </c>
      <c r="O25" s="49" t="s">
        <v>19068</v>
      </c>
      <c r="P25" s="41" t="s">
        <v>1411</v>
      </c>
      <c r="Q25" s="49" t="s">
        <v>15958</v>
      </c>
      <c r="R25" s="49" t="s">
        <v>15950</v>
      </c>
      <c r="S25" s="49" t="s">
        <v>15953</v>
      </c>
      <c r="T25" s="49" t="s">
        <v>15941</v>
      </c>
      <c r="U25" s="49" t="s">
        <v>15934</v>
      </c>
      <c r="V25" s="49" t="s">
        <v>15850</v>
      </c>
      <c r="W25" s="41" t="s">
        <v>1410</v>
      </c>
      <c r="X25" s="49" t="s">
        <v>15823</v>
      </c>
      <c r="Y25" s="49" t="s">
        <v>15822</v>
      </c>
      <c r="Z25" s="49" t="s">
        <v>15816</v>
      </c>
      <c r="AA25" s="49" t="s">
        <v>15794</v>
      </c>
      <c r="AB25" s="49" t="s">
        <v>15785</v>
      </c>
      <c r="AC25" s="49" t="s">
        <v>15779</v>
      </c>
      <c r="AD25" s="49" t="s">
        <v>15774</v>
      </c>
      <c r="AE25" s="49" t="s">
        <v>15776</v>
      </c>
      <c r="AF25" s="49" t="s">
        <v>15771</v>
      </c>
      <c r="AG25" s="41" t="s">
        <v>1407</v>
      </c>
      <c r="AH25" s="49" t="s">
        <v>15769</v>
      </c>
      <c r="AI25" s="49" t="s">
        <v>15767</v>
      </c>
      <c r="AJ25" s="49" t="s">
        <v>15604</v>
      </c>
      <c r="AK25" s="49" t="s">
        <v>15594</v>
      </c>
      <c r="AL25" s="49" t="s">
        <v>15597</v>
      </c>
      <c r="AM25" s="49" t="s">
        <v>15588</v>
      </c>
      <c r="AN25" s="49" t="s">
        <v>15587</v>
      </c>
      <c r="AO25" s="49" t="s">
        <v>15579</v>
      </c>
      <c r="AP25" s="49" t="s">
        <v>15578</v>
      </c>
      <c r="AQ25" s="41" t="s">
        <v>1408</v>
      </c>
      <c r="AR25" s="49" t="s">
        <v>15572</v>
      </c>
      <c r="AS25" s="49" t="s">
        <v>15535</v>
      </c>
      <c r="AT25" s="49" t="s">
        <v>15533</v>
      </c>
      <c r="AU25" s="49" t="s">
        <v>15530</v>
      </c>
      <c r="AV25" s="49" t="s">
        <v>15525</v>
      </c>
      <c r="AW25" s="49" t="s">
        <v>15517</v>
      </c>
      <c r="AX25" s="49" t="s">
        <v>15512</v>
      </c>
      <c r="AY25" s="49" t="s">
        <v>15506</v>
      </c>
      <c r="AZ25" s="49" t="s">
        <v>15494</v>
      </c>
      <c r="BA25" s="50" t="s">
        <v>15483</v>
      </c>
      <c r="BB25" s="23"/>
      <c r="BC25" s="23"/>
      <c r="BD25" s="23"/>
      <c r="BE25" s="23"/>
      <c r="BF25" s="23"/>
      <c r="BG25" s="23"/>
      <c r="BH25" s="23"/>
      <c r="BI25" s="23"/>
      <c r="BJ25" s="23"/>
      <c r="BK25" s="23"/>
      <c r="BL25" s="23"/>
    </row>
    <row r="26" spans="1:64" ht="12">
      <c r="A26" s="47"/>
      <c r="B26" s="44"/>
      <c r="C26" s="48"/>
      <c r="D26" s="49" t="s">
        <v>15476</v>
      </c>
      <c r="E26" s="49" t="s">
        <v>15405</v>
      </c>
      <c r="F26" s="49" t="s">
        <v>15399</v>
      </c>
      <c r="G26" s="49" t="s">
        <v>15401</v>
      </c>
      <c r="H26" s="49" t="s">
        <v>15394</v>
      </c>
      <c r="I26" s="49" t="s">
        <v>15392</v>
      </c>
      <c r="J26" s="49" t="s">
        <v>15319</v>
      </c>
      <c r="K26" s="49" t="s">
        <v>15311</v>
      </c>
      <c r="L26" s="49" t="s">
        <v>15307</v>
      </c>
      <c r="M26" s="49" t="s">
        <v>15305</v>
      </c>
      <c r="N26" s="49" t="s">
        <v>15296</v>
      </c>
      <c r="O26" s="49" t="s">
        <v>23582</v>
      </c>
      <c r="P26" s="49" t="s">
        <v>15294</v>
      </c>
      <c r="Q26" s="49" t="s">
        <v>15293</v>
      </c>
      <c r="R26" s="49" t="s">
        <v>15231</v>
      </c>
      <c r="S26" s="49" t="s">
        <v>15234</v>
      </c>
      <c r="T26" s="49" t="s">
        <v>15191</v>
      </c>
      <c r="U26" s="49" t="s">
        <v>15188</v>
      </c>
      <c r="V26" s="49" t="s">
        <v>15190</v>
      </c>
      <c r="W26" s="49" t="s">
        <v>15183</v>
      </c>
      <c r="X26" s="49" t="s">
        <v>15182</v>
      </c>
      <c r="Y26" s="49" t="s">
        <v>18806</v>
      </c>
      <c r="Z26" s="49" t="s">
        <v>15176</v>
      </c>
      <c r="AA26" s="49" t="s">
        <v>15168</v>
      </c>
      <c r="AB26" s="49" t="s">
        <v>18760</v>
      </c>
      <c r="AC26" s="49" t="s">
        <v>15160</v>
      </c>
      <c r="AD26" s="49" t="s">
        <v>15157</v>
      </c>
      <c r="AE26" s="49" t="s">
        <v>15150</v>
      </c>
      <c r="AF26" s="49" t="s">
        <v>15153</v>
      </c>
      <c r="AG26" s="49" t="s">
        <v>15145</v>
      </c>
      <c r="AH26" s="49" t="s">
        <v>15143</v>
      </c>
      <c r="AI26" s="49" t="s">
        <v>15110</v>
      </c>
      <c r="AJ26" s="49" t="s">
        <v>15103</v>
      </c>
      <c r="AK26" s="49" t="s">
        <v>15068</v>
      </c>
      <c r="AL26" s="49" t="s">
        <v>15064</v>
      </c>
      <c r="AM26" s="49" t="s">
        <v>15060</v>
      </c>
      <c r="AN26" s="49" t="s">
        <v>15061</v>
      </c>
      <c r="AO26" s="49" t="s">
        <v>15055</v>
      </c>
      <c r="AP26" s="49" t="s">
        <v>14926</v>
      </c>
      <c r="AQ26" s="49" t="s">
        <v>14928</v>
      </c>
      <c r="AR26" s="49" t="s">
        <v>14921</v>
      </c>
      <c r="AS26" s="49" t="s">
        <v>14915</v>
      </c>
      <c r="AT26" s="49" t="s">
        <v>14914</v>
      </c>
      <c r="AU26" s="49" t="s">
        <v>14908</v>
      </c>
      <c r="AV26" s="49" t="s">
        <v>14903</v>
      </c>
      <c r="AW26" s="49" t="s">
        <v>14905</v>
      </c>
      <c r="AX26" s="49" t="s">
        <v>14888</v>
      </c>
      <c r="AY26" s="49" t="s">
        <v>14815</v>
      </c>
      <c r="AZ26" s="49" t="s">
        <v>14818</v>
      </c>
      <c r="BA26" s="50" t="s">
        <v>14812</v>
      </c>
      <c r="BB26" s="23"/>
      <c r="BC26" s="23"/>
      <c r="BD26" s="23"/>
      <c r="BE26" s="23"/>
      <c r="BF26" s="23"/>
      <c r="BG26" s="23"/>
      <c r="BH26" s="23"/>
      <c r="BI26" s="23"/>
      <c r="BJ26" s="23"/>
      <c r="BK26" s="23"/>
      <c r="BL26" s="23"/>
    </row>
    <row r="27" spans="1:64" ht="12">
      <c r="A27" s="47">
        <v>4.2</v>
      </c>
      <c r="B27" s="44">
        <v>58</v>
      </c>
      <c r="C27" s="48" t="s">
        <v>14814</v>
      </c>
      <c r="D27" s="49" t="s">
        <v>24095</v>
      </c>
      <c r="E27" s="49" t="s">
        <v>24156</v>
      </c>
      <c r="F27" s="49" t="s">
        <v>24158</v>
      </c>
      <c r="G27" s="49" t="s">
        <v>24158</v>
      </c>
      <c r="H27" s="49" t="s">
        <v>24158</v>
      </c>
      <c r="I27" s="49" t="s">
        <v>24013</v>
      </c>
      <c r="J27" s="49" t="s">
        <v>24158</v>
      </c>
      <c r="K27" s="49" t="s">
        <v>24158</v>
      </c>
      <c r="L27" s="49" t="s">
        <v>24095</v>
      </c>
      <c r="M27" s="49" t="s">
        <v>24158</v>
      </c>
      <c r="N27" s="49" t="s">
        <v>24158</v>
      </c>
      <c r="O27" s="49" t="s">
        <v>24158</v>
      </c>
      <c r="P27" s="49" t="s">
        <v>24158</v>
      </c>
      <c r="Q27" s="49" t="s">
        <v>24158</v>
      </c>
      <c r="R27" s="49" t="s">
        <v>24095</v>
      </c>
      <c r="S27" s="49" t="s">
        <v>24095</v>
      </c>
      <c r="T27" s="49" t="s">
        <v>24095</v>
      </c>
      <c r="U27" s="49" t="s">
        <v>24156</v>
      </c>
      <c r="V27" s="49" t="s">
        <v>24158</v>
      </c>
      <c r="W27" s="49" t="s">
        <v>24158</v>
      </c>
      <c r="X27" s="49" t="s">
        <v>24095</v>
      </c>
      <c r="Y27" s="49" t="s">
        <v>24158</v>
      </c>
      <c r="Z27" s="49" t="s">
        <v>24095</v>
      </c>
      <c r="AA27" s="49" t="s">
        <v>24158</v>
      </c>
      <c r="AB27" s="49" t="s">
        <v>24095</v>
      </c>
      <c r="AC27" s="49" t="s">
        <v>24095</v>
      </c>
      <c r="AD27" s="49" t="s">
        <v>24158</v>
      </c>
      <c r="AE27" s="49" t="s">
        <v>24158</v>
      </c>
      <c r="AF27" s="49" t="s">
        <v>24158</v>
      </c>
      <c r="AG27" s="49" t="s">
        <v>24095</v>
      </c>
      <c r="AH27" s="49" t="s">
        <v>24158</v>
      </c>
      <c r="AI27" s="49" t="s">
        <v>24156</v>
      </c>
      <c r="AJ27" s="49" t="s">
        <v>24095</v>
      </c>
      <c r="AK27" s="49" t="s">
        <v>24095</v>
      </c>
      <c r="AL27" s="49" t="s">
        <v>24158</v>
      </c>
      <c r="AM27" s="49" t="s">
        <v>24158</v>
      </c>
      <c r="AN27" s="49" t="s">
        <v>24156</v>
      </c>
      <c r="AO27" s="49" t="s">
        <v>24095</v>
      </c>
      <c r="AP27" s="49" t="s">
        <v>24158</v>
      </c>
      <c r="AQ27" s="49" t="s">
        <v>24158</v>
      </c>
      <c r="AR27" s="49" t="s">
        <v>24158</v>
      </c>
      <c r="AS27" s="49" t="s">
        <v>24158</v>
      </c>
      <c r="AT27" s="49" t="s">
        <v>24158</v>
      </c>
      <c r="AU27" s="49" t="s">
        <v>24158</v>
      </c>
      <c r="AV27" s="49" t="s">
        <v>24158</v>
      </c>
      <c r="AW27" s="49" t="s">
        <v>24158</v>
      </c>
      <c r="AX27" s="49" t="s">
        <v>24158</v>
      </c>
      <c r="AY27" s="49" t="s">
        <v>24158</v>
      </c>
      <c r="AZ27" s="49" t="s">
        <v>24095</v>
      </c>
      <c r="BA27" s="50" t="s">
        <v>24158</v>
      </c>
      <c r="BB27" s="23"/>
      <c r="BC27" s="23"/>
      <c r="BD27" s="23"/>
      <c r="BE27" s="23"/>
      <c r="BF27" s="23"/>
      <c r="BG27" s="23"/>
      <c r="BH27" s="23"/>
      <c r="BI27" s="23"/>
      <c r="BJ27" s="23"/>
      <c r="BK27" s="23"/>
      <c r="BL27" s="23"/>
    </row>
    <row r="28" spans="1:64" ht="12">
      <c r="A28" s="47" t="s">
        <v>16064</v>
      </c>
      <c r="B28" s="44"/>
      <c r="C28" s="48" t="s">
        <v>14790</v>
      </c>
      <c r="D28" s="49" t="s">
        <v>14787</v>
      </c>
      <c r="E28" s="41" t="s">
        <v>1409</v>
      </c>
      <c r="F28" s="49" t="s">
        <v>18179</v>
      </c>
      <c r="G28" s="49" t="s">
        <v>14786</v>
      </c>
      <c r="H28" s="49" t="s">
        <v>23582</v>
      </c>
      <c r="I28" s="49" t="s">
        <v>14782</v>
      </c>
      <c r="J28" s="49" t="s">
        <v>14776</v>
      </c>
      <c r="K28" s="49" t="s">
        <v>14777</v>
      </c>
      <c r="L28" s="49" t="s">
        <v>14778</v>
      </c>
      <c r="M28" s="49" t="s">
        <v>14779</v>
      </c>
      <c r="N28" s="49" t="s">
        <v>14772</v>
      </c>
      <c r="O28" s="49" t="s">
        <v>14773</v>
      </c>
      <c r="P28" s="49" t="s">
        <v>14768</v>
      </c>
      <c r="Q28" s="41" t="s">
        <v>1403</v>
      </c>
      <c r="R28" s="41" t="s">
        <v>1404</v>
      </c>
      <c r="S28" s="49" t="s">
        <v>14761</v>
      </c>
      <c r="T28" s="49" t="s">
        <v>14758</v>
      </c>
      <c r="U28" s="49" t="s">
        <v>14756</v>
      </c>
      <c r="V28" s="49" t="s">
        <v>14753</v>
      </c>
      <c r="W28" s="49" t="s">
        <v>14745</v>
      </c>
      <c r="X28" s="49" t="s">
        <v>14741</v>
      </c>
      <c r="Y28" s="49" t="s">
        <v>23324</v>
      </c>
      <c r="Z28" s="49" t="s">
        <v>14737</v>
      </c>
      <c r="AA28" s="41" t="s">
        <v>1405</v>
      </c>
      <c r="AB28" s="41" t="s">
        <v>1406</v>
      </c>
      <c r="AC28" s="49" t="s">
        <v>14728</v>
      </c>
      <c r="AD28" s="41" t="s">
        <v>1400</v>
      </c>
      <c r="AE28" s="49" t="s">
        <v>14594</v>
      </c>
      <c r="AF28" s="49" t="s">
        <v>14590</v>
      </c>
      <c r="AG28" s="49" t="s">
        <v>14587</v>
      </c>
      <c r="AH28" s="49" t="s">
        <v>14580</v>
      </c>
      <c r="AI28" s="49" t="s">
        <v>14574</v>
      </c>
      <c r="AJ28" s="49" t="s">
        <v>14569</v>
      </c>
      <c r="AK28" s="49" t="s">
        <v>17756</v>
      </c>
      <c r="AL28" s="49" t="s">
        <v>14506</v>
      </c>
      <c r="AM28" s="49" t="s">
        <v>17750</v>
      </c>
      <c r="AN28" s="49" t="s">
        <v>14502</v>
      </c>
      <c r="AO28" s="49" t="s">
        <v>17747</v>
      </c>
      <c r="AP28" s="41" t="s">
        <v>1401</v>
      </c>
      <c r="AQ28" s="49" t="s">
        <v>14497</v>
      </c>
      <c r="AR28" s="49" t="s">
        <v>23582</v>
      </c>
      <c r="AS28" s="49" t="s">
        <v>14499</v>
      </c>
      <c r="AT28" s="49" t="s">
        <v>14493</v>
      </c>
      <c r="AU28" s="49" t="s">
        <v>14488</v>
      </c>
      <c r="AV28" s="49" t="s">
        <v>14489</v>
      </c>
      <c r="AW28" s="49" t="s">
        <v>23582</v>
      </c>
      <c r="AX28" s="49" t="s">
        <v>14490</v>
      </c>
      <c r="AY28" s="49" t="s">
        <v>14486</v>
      </c>
      <c r="AZ28" s="49" t="s">
        <v>14482</v>
      </c>
      <c r="BA28" s="50" t="s">
        <v>14483</v>
      </c>
      <c r="BB28" s="23"/>
      <c r="BC28" s="23"/>
      <c r="BD28" s="23"/>
      <c r="BE28" s="23"/>
      <c r="BF28" s="23"/>
      <c r="BG28" s="23"/>
      <c r="BH28" s="23"/>
      <c r="BI28" s="23"/>
      <c r="BJ28" s="23"/>
      <c r="BK28" s="23"/>
      <c r="BL28" s="23"/>
    </row>
    <row r="29" spans="1:64" ht="12">
      <c r="A29" s="47"/>
      <c r="B29" s="44"/>
      <c r="C29" s="48"/>
      <c r="D29" s="49" t="s">
        <v>14481</v>
      </c>
      <c r="E29" s="49" t="s">
        <v>14479</v>
      </c>
      <c r="F29" s="49" t="s">
        <v>14477</v>
      </c>
      <c r="G29" s="49" t="s">
        <v>17655</v>
      </c>
      <c r="H29" s="49" t="s">
        <v>14473</v>
      </c>
      <c r="I29" s="49" t="s">
        <v>14471</v>
      </c>
      <c r="J29" s="49" t="s">
        <v>14467</v>
      </c>
      <c r="K29" s="49" t="s">
        <v>14468</v>
      </c>
      <c r="L29" s="49" t="s">
        <v>17384</v>
      </c>
      <c r="M29" s="49" t="s">
        <v>14462</v>
      </c>
      <c r="N29" s="49" t="s">
        <v>14456</v>
      </c>
      <c r="O29" s="49" t="s">
        <v>14457</v>
      </c>
      <c r="P29" s="49" t="s">
        <v>14458</v>
      </c>
      <c r="Q29" s="49" t="s">
        <v>14409</v>
      </c>
      <c r="R29" s="49" t="s">
        <v>14405</v>
      </c>
      <c r="S29" s="49" t="s">
        <v>14375</v>
      </c>
      <c r="T29" s="49" t="s">
        <v>14376</v>
      </c>
      <c r="U29" s="49" t="s">
        <v>14370</v>
      </c>
      <c r="V29" s="49" t="s">
        <v>14371</v>
      </c>
      <c r="W29" s="49" t="s">
        <v>14373</v>
      </c>
      <c r="X29" s="49" t="s">
        <v>14366</v>
      </c>
      <c r="Y29" s="49" t="s">
        <v>23324</v>
      </c>
      <c r="Z29" s="49" t="s">
        <v>17176</v>
      </c>
      <c r="AA29" s="49" t="s">
        <v>14367</v>
      </c>
      <c r="AB29" s="49" t="s">
        <v>16808</v>
      </c>
      <c r="AC29" s="49" t="s">
        <v>16773</v>
      </c>
      <c r="AD29" s="49" t="s">
        <v>23582</v>
      </c>
      <c r="AE29" s="49" t="s">
        <v>14345</v>
      </c>
      <c r="AF29" s="49" t="s">
        <v>14340</v>
      </c>
      <c r="AG29" s="49" t="s">
        <v>14341</v>
      </c>
      <c r="AH29" s="49" t="s">
        <v>14342</v>
      </c>
      <c r="AI29" s="49" t="s">
        <v>14343</v>
      </c>
      <c r="AJ29" s="49" t="s">
        <v>14334</v>
      </c>
      <c r="AK29" s="49" t="s">
        <v>16732</v>
      </c>
      <c r="AL29" s="49" t="s">
        <v>14329</v>
      </c>
      <c r="AM29" s="49" t="s">
        <v>14331</v>
      </c>
      <c r="AN29" s="49" t="s">
        <v>14333</v>
      </c>
      <c r="AO29" s="49" t="s">
        <v>14328</v>
      </c>
      <c r="AP29" s="49" t="s">
        <v>14324</v>
      </c>
      <c r="AQ29" s="49" t="s">
        <v>14321</v>
      </c>
      <c r="AR29" s="49" t="s">
        <v>23582</v>
      </c>
      <c r="AS29" s="49" t="s">
        <v>14317</v>
      </c>
      <c r="AT29" s="49" t="s">
        <v>14309</v>
      </c>
      <c r="AU29" s="49" t="s">
        <v>14304</v>
      </c>
      <c r="AV29" s="49" t="s">
        <v>14302</v>
      </c>
      <c r="AW29" s="49" t="s">
        <v>23582</v>
      </c>
      <c r="AX29" s="49" t="s">
        <v>14182</v>
      </c>
      <c r="AY29" s="49" t="s">
        <v>14178</v>
      </c>
      <c r="AZ29" s="49" t="s">
        <v>14179</v>
      </c>
      <c r="BA29" s="50" t="s">
        <v>23582</v>
      </c>
      <c r="BB29" s="23"/>
      <c r="BC29" s="23"/>
      <c r="BD29" s="23"/>
      <c r="BE29" s="23"/>
      <c r="BF29" s="23"/>
      <c r="BG29" s="23"/>
      <c r="BH29" s="23"/>
      <c r="BI29" s="23"/>
      <c r="BJ29" s="23"/>
      <c r="BK29" s="23"/>
      <c r="BL29" s="23"/>
    </row>
    <row r="30" spans="1:64" ht="12">
      <c r="A30" s="47">
        <v>4.2</v>
      </c>
      <c r="B30" s="44">
        <v>59</v>
      </c>
      <c r="C30" s="48" t="s">
        <v>14171</v>
      </c>
      <c r="D30" s="49" t="s">
        <v>24156</v>
      </c>
      <c r="E30" s="49" t="s">
        <v>24156</v>
      </c>
      <c r="F30" s="49" t="s">
        <v>24095</v>
      </c>
      <c r="G30" s="49" t="s">
        <v>24095</v>
      </c>
      <c r="H30" s="49" t="s">
        <v>24157</v>
      </c>
      <c r="I30" s="49" t="s">
        <v>24157</v>
      </c>
      <c r="J30" s="49" t="s">
        <v>24156</v>
      </c>
      <c r="K30" s="49" t="s">
        <v>24095</v>
      </c>
      <c r="L30" s="49" t="s">
        <v>24156</v>
      </c>
      <c r="M30" s="49" t="s">
        <v>24156</v>
      </c>
      <c r="N30" s="49" t="s">
        <v>24156</v>
      </c>
      <c r="O30" s="49" t="s">
        <v>24156</v>
      </c>
      <c r="P30" s="49" t="s">
        <v>24156</v>
      </c>
      <c r="Q30" s="49" t="s">
        <v>24156</v>
      </c>
      <c r="R30" s="49" t="s">
        <v>24156</v>
      </c>
      <c r="S30" s="49" t="s">
        <v>24095</v>
      </c>
      <c r="T30" s="49" t="s">
        <v>24156</v>
      </c>
      <c r="U30" s="49" t="s">
        <v>24095</v>
      </c>
      <c r="V30" s="49" t="s">
        <v>24095</v>
      </c>
      <c r="W30" s="49" t="s">
        <v>24156</v>
      </c>
      <c r="X30" s="49" t="s">
        <v>24095</v>
      </c>
      <c r="Y30" s="49" t="s">
        <v>24095</v>
      </c>
      <c r="Z30" s="49" t="s">
        <v>24156</v>
      </c>
      <c r="AA30" s="49" t="s">
        <v>24158</v>
      </c>
      <c r="AB30" s="49" t="s">
        <v>24095</v>
      </c>
      <c r="AC30" s="49" t="s">
        <v>24095</v>
      </c>
      <c r="AD30" s="49" t="s">
        <v>24156</v>
      </c>
      <c r="AE30" s="49" t="s">
        <v>24156</v>
      </c>
      <c r="AF30" s="49" t="s">
        <v>24156</v>
      </c>
      <c r="AG30" s="49" t="s">
        <v>24095</v>
      </c>
      <c r="AH30" s="49" t="s">
        <v>24095</v>
      </c>
      <c r="AI30" s="49" t="s">
        <v>24095</v>
      </c>
      <c r="AJ30" s="49" t="s">
        <v>24095</v>
      </c>
      <c r="AK30" s="49" t="s">
        <v>24095</v>
      </c>
      <c r="AL30" s="49" t="s">
        <v>24095</v>
      </c>
      <c r="AM30" s="49" t="s">
        <v>24156</v>
      </c>
      <c r="AN30" s="49" t="s">
        <v>24095</v>
      </c>
      <c r="AO30" s="49" t="s">
        <v>24095</v>
      </c>
      <c r="AP30" s="49" t="s">
        <v>24156</v>
      </c>
      <c r="AQ30" s="49" t="s">
        <v>24095</v>
      </c>
      <c r="AR30" s="49" t="s">
        <v>24095</v>
      </c>
      <c r="AS30" s="49" t="s">
        <v>24156</v>
      </c>
      <c r="AT30" s="49" t="s">
        <v>24095</v>
      </c>
      <c r="AU30" s="49" t="s">
        <v>24095</v>
      </c>
      <c r="AV30" s="49" t="s">
        <v>24158</v>
      </c>
      <c r="AW30" s="49" t="s">
        <v>24156</v>
      </c>
      <c r="AX30" s="49" t="s">
        <v>24156</v>
      </c>
      <c r="AY30" s="49" t="s">
        <v>24156</v>
      </c>
      <c r="AZ30" s="49" t="s">
        <v>24156</v>
      </c>
      <c r="BA30" s="50" t="s">
        <v>24095</v>
      </c>
      <c r="BB30" s="23"/>
      <c r="BC30" s="23"/>
      <c r="BD30" s="23"/>
      <c r="BE30" s="23"/>
      <c r="BF30" s="23"/>
      <c r="BG30" s="23"/>
      <c r="BH30" s="23"/>
      <c r="BI30" s="23"/>
      <c r="BJ30" s="23"/>
      <c r="BK30" s="23"/>
      <c r="BL30" s="23"/>
    </row>
    <row r="31" spans="1:64" ht="12">
      <c r="A31" s="47" t="s">
        <v>16064</v>
      </c>
      <c r="B31" s="44"/>
      <c r="C31" s="48" t="s">
        <v>13969</v>
      </c>
      <c r="D31" s="49" t="s">
        <v>13962</v>
      </c>
      <c r="E31" s="49" t="s">
        <v>14245</v>
      </c>
      <c r="F31" s="49" t="s">
        <v>13956</v>
      </c>
      <c r="G31" s="49" t="s">
        <v>13953</v>
      </c>
      <c r="H31" s="49" t="s">
        <v>13949</v>
      </c>
      <c r="I31" s="49" t="s">
        <v>13941</v>
      </c>
      <c r="J31" s="49" t="s">
        <v>13936</v>
      </c>
      <c r="K31" s="41" t="s">
        <v>1402</v>
      </c>
      <c r="L31" s="49" t="s">
        <v>13929</v>
      </c>
      <c r="M31" s="49" t="s">
        <v>13927</v>
      </c>
      <c r="N31" s="49" t="s">
        <v>13923</v>
      </c>
      <c r="O31" s="49" t="s">
        <v>13913</v>
      </c>
      <c r="P31" s="49" t="s">
        <v>13775</v>
      </c>
      <c r="Q31" s="49" t="s">
        <v>13771</v>
      </c>
      <c r="R31" s="41" t="s">
        <v>1399</v>
      </c>
      <c r="S31" s="49" t="s">
        <v>13730</v>
      </c>
      <c r="T31" s="49" t="s">
        <v>13725</v>
      </c>
      <c r="U31" s="49" t="s">
        <v>13643</v>
      </c>
      <c r="V31" s="49" t="s">
        <v>13613</v>
      </c>
      <c r="W31" s="41" t="s">
        <v>1397</v>
      </c>
      <c r="X31" s="49" t="s">
        <v>13601</v>
      </c>
      <c r="Y31" s="49" t="s">
        <v>13600</v>
      </c>
      <c r="Z31" s="49" t="s">
        <v>13586</v>
      </c>
      <c r="AA31" s="41" t="s">
        <v>1398</v>
      </c>
      <c r="AB31" s="49" t="s">
        <v>13522</v>
      </c>
      <c r="AC31" s="49" t="s">
        <v>13525</v>
      </c>
      <c r="AD31" s="49" t="s">
        <v>13512</v>
      </c>
      <c r="AE31" s="49" t="s">
        <v>13509</v>
      </c>
      <c r="AF31" s="49" t="s">
        <v>13506</v>
      </c>
      <c r="AG31" s="49" t="s">
        <v>13504</v>
      </c>
      <c r="AH31" s="49" t="s">
        <v>13500</v>
      </c>
      <c r="AI31" s="41" t="s">
        <v>1396</v>
      </c>
      <c r="AJ31" s="49" t="s">
        <v>13494</v>
      </c>
      <c r="AK31" s="49" t="s">
        <v>13407</v>
      </c>
      <c r="AL31" s="49" t="s">
        <v>13401</v>
      </c>
      <c r="AM31" s="49" t="s">
        <v>13398</v>
      </c>
      <c r="AN31" s="49" t="s">
        <v>13395</v>
      </c>
      <c r="AO31" s="41" t="s">
        <v>1395</v>
      </c>
      <c r="AP31" s="49" t="s">
        <v>13385</v>
      </c>
      <c r="AQ31" s="49" t="s">
        <v>13387</v>
      </c>
      <c r="AR31" s="49" t="s">
        <v>13379</v>
      </c>
      <c r="AS31" s="49" t="s">
        <v>13375</v>
      </c>
      <c r="AT31" s="49" t="s">
        <v>13316</v>
      </c>
      <c r="AU31" s="41" t="s">
        <v>1392</v>
      </c>
      <c r="AV31" s="49" t="s">
        <v>13278</v>
      </c>
      <c r="AW31" s="49" t="s">
        <v>13272</v>
      </c>
      <c r="AX31" s="49" t="s">
        <v>13269</v>
      </c>
      <c r="AY31" s="49" t="s">
        <v>13266</v>
      </c>
      <c r="AZ31" s="49" t="s">
        <v>13259</v>
      </c>
      <c r="BA31" s="50" t="s">
        <v>13245</v>
      </c>
      <c r="BB31" s="23"/>
      <c r="BC31" s="23"/>
      <c r="BD31" s="23"/>
      <c r="BE31" s="23"/>
      <c r="BF31" s="23"/>
      <c r="BG31" s="23"/>
      <c r="BH31" s="23"/>
      <c r="BI31" s="23"/>
      <c r="BJ31" s="23"/>
      <c r="BK31" s="23"/>
      <c r="BL31" s="23"/>
    </row>
    <row r="32" spans="1:64" ht="12">
      <c r="A32" s="47"/>
      <c r="B32" s="44"/>
      <c r="C32" s="48"/>
      <c r="D32" s="49" t="s">
        <v>13243</v>
      </c>
      <c r="E32" s="49" t="s">
        <v>13330</v>
      </c>
      <c r="F32" s="49" t="s">
        <v>13187</v>
      </c>
      <c r="G32" s="49" t="s">
        <v>13158</v>
      </c>
      <c r="H32" s="49" t="s">
        <v>13155</v>
      </c>
      <c r="I32" s="49" t="s">
        <v>16267</v>
      </c>
      <c r="J32" s="49" t="s">
        <v>13157</v>
      </c>
      <c r="K32" s="49" t="s">
        <v>13153</v>
      </c>
      <c r="L32" s="49" t="s">
        <v>16252</v>
      </c>
      <c r="M32" s="49" t="s">
        <v>13145</v>
      </c>
      <c r="N32" s="49" t="s">
        <v>16237</v>
      </c>
      <c r="O32" s="49" t="s">
        <v>13148</v>
      </c>
      <c r="P32" s="49" t="s">
        <v>13141</v>
      </c>
      <c r="Q32" s="49" t="s">
        <v>13136</v>
      </c>
      <c r="R32" s="49" t="s">
        <v>13088</v>
      </c>
      <c r="S32" s="49" t="s">
        <v>13090</v>
      </c>
      <c r="T32" s="49" t="s">
        <v>13082</v>
      </c>
      <c r="U32" s="49" t="s">
        <v>13084</v>
      </c>
      <c r="V32" s="49" t="s">
        <v>13081</v>
      </c>
      <c r="W32" s="49" t="s">
        <v>13078</v>
      </c>
      <c r="X32" s="49" t="s">
        <v>13068</v>
      </c>
      <c r="Y32" s="49" t="s">
        <v>13059</v>
      </c>
      <c r="Z32" s="49" t="s">
        <v>15992</v>
      </c>
      <c r="AA32" s="49" t="s">
        <v>13062</v>
      </c>
      <c r="AB32" s="49" t="s">
        <v>15986</v>
      </c>
      <c r="AC32" s="49" t="s">
        <v>13032</v>
      </c>
      <c r="AD32" s="49" t="s">
        <v>13027</v>
      </c>
      <c r="AE32" s="49" t="s">
        <v>12948</v>
      </c>
      <c r="AF32" s="49" t="s">
        <v>12926</v>
      </c>
      <c r="AG32" s="49" t="s">
        <v>12927</v>
      </c>
      <c r="AH32" s="49" t="s">
        <v>15893</v>
      </c>
      <c r="AI32" s="49" t="s">
        <v>12914</v>
      </c>
      <c r="AJ32" s="49" t="s">
        <v>12915</v>
      </c>
      <c r="AK32" s="49" t="s">
        <v>12916</v>
      </c>
      <c r="AL32" s="49" t="s">
        <v>12919</v>
      </c>
      <c r="AM32" s="49" t="s">
        <v>12921</v>
      </c>
      <c r="AN32" s="49" t="s">
        <v>12909</v>
      </c>
      <c r="AO32" s="49" t="s">
        <v>12908</v>
      </c>
      <c r="AP32" s="49" t="s">
        <v>12907</v>
      </c>
      <c r="AQ32" s="49" t="s">
        <v>12904</v>
      </c>
      <c r="AR32" s="49" t="s">
        <v>12900</v>
      </c>
      <c r="AS32" s="49" t="s">
        <v>12894</v>
      </c>
      <c r="AT32" s="49" t="s">
        <v>12889</v>
      </c>
      <c r="AU32" s="49" t="s">
        <v>12885</v>
      </c>
      <c r="AV32" s="49" t="s">
        <v>12887</v>
      </c>
      <c r="AW32" s="49" t="s">
        <v>12882</v>
      </c>
      <c r="AX32" s="49" t="s">
        <v>12883</v>
      </c>
      <c r="AY32" s="49" t="s">
        <v>12875</v>
      </c>
      <c r="AZ32" s="49" t="s">
        <v>12868</v>
      </c>
      <c r="BA32" s="50" t="s">
        <v>12862</v>
      </c>
      <c r="BB32" s="23"/>
      <c r="BC32" s="23"/>
      <c r="BD32" s="23"/>
      <c r="BE32" s="23"/>
      <c r="BF32" s="23"/>
      <c r="BG32" s="23"/>
      <c r="BH32" s="23"/>
      <c r="BI32" s="23"/>
      <c r="BJ32" s="23"/>
      <c r="BK32" s="23"/>
      <c r="BL32" s="23"/>
    </row>
    <row r="33" spans="1:64" ht="12">
      <c r="A33" s="47">
        <v>4.2</v>
      </c>
      <c r="B33" s="44">
        <v>60</v>
      </c>
      <c r="C33" s="48" t="s">
        <v>12860</v>
      </c>
      <c r="D33" s="49" t="s">
        <v>24156</v>
      </c>
      <c r="E33" s="49" t="s">
        <v>24156</v>
      </c>
      <c r="F33" s="49" t="s">
        <v>24095</v>
      </c>
      <c r="G33" s="49" t="s">
        <v>24095</v>
      </c>
      <c r="H33" s="49" t="s">
        <v>24158</v>
      </c>
      <c r="I33" s="49" t="s">
        <v>24158</v>
      </c>
      <c r="J33" s="49" t="s">
        <v>24095</v>
      </c>
      <c r="K33" s="49" t="s">
        <v>24095</v>
      </c>
      <c r="L33" s="49" t="s">
        <v>24095</v>
      </c>
      <c r="M33" s="49" t="s">
        <v>24095</v>
      </c>
      <c r="N33" s="49" t="s">
        <v>24158</v>
      </c>
      <c r="O33" s="49" t="s">
        <v>24095</v>
      </c>
      <c r="P33" s="49" t="s">
        <v>24158</v>
      </c>
      <c r="Q33" s="49" t="s">
        <v>24095</v>
      </c>
      <c r="R33" s="49" t="s">
        <v>24095</v>
      </c>
      <c r="S33" s="49" t="s">
        <v>24095</v>
      </c>
      <c r="T33" s="49" t="s">
        <v>24158</v>
      </c>
      <c r="U33" s="49" t="s">
        <v>24095</v>
      </c>
      <c r="V33" s="49" t="s">
        <v>24156</v>
      </c>
      <c r="W33" s="49" t="s">
        <v>24095</v>
      </c>
      <c r="X33" s="49" t="s">
        <v>24095</v>
      </c>
      <c r="Y33" s="49" t="s">
        <v>24158</v>
      </c>
      <c r="Z33" s="49" t="s">
        <v>24156</v>
      </c>
      <c r="AA33" s="49" t="s">
        <v>24095</v>
      </c>
      <c r="AB33" s="49" t="s">
        <v>24156</v>
      </c>
      <c r="AC33" s="49" t="s">
        <v>24095</v>
      </c>
      <c r="AD33" s="49" t="s">
        <v>24095</v>
      </c>
      <c r="AE33" s="49" t="s">
        <v>24095</v>
      </c>
      <c r="AF33" s="49" t="s">
        <v>24095</v>
      </c>
      <c r="AG33" s="49" t="s">
        <v>24095</v>
      </c>
      <c r="AH33" s="49" t="s">
        <v>24095</v>
      </c>
      <c r="AI33" s="49" t="s">
        <v>24095</v>
      </c>
      <c r="AJ33" s="49" t="s">
        <v>24095</v>
      </c>
      <c r="AK33" s="49" t="s">
        <v>24095</v>
      </c>
      <c r="AL33" s="49" t="s">
        <v>24095</v>
      </c>
      <c r="AM33" s="49" t="s">
        <v>24156</v>
      </c>
      <c r="AN33" s="49" t="s">
        <v>24156</v>
      </c>
      <c r="AO33" s="49" t="s">
        <v>24095</v>
      </c>
      <c r="AP33" s="49" t="s">
        <v>24156</v>
      </c>
      <c r="AQ33" s="49" t="s">
        <v>24156</v>
      </c>
      <c r="AR33" s="49" t="s">
        <v>24158</v>
      </c>
      <c r="AS33" s="49" t="s">
        <v>24095</v>
      </c>
      <c r="AT33" s="49" t="s">
        <v>24095</v>
      </c>
      <c r="AU33" s="49" t="s">
        <v>24095</v>
      </c>
      <c r="AV33" s="49" t="s">
        <v>24095</v>
      </c>
      <c r="AW33" s="49" t="s">
        <v>24095</v>
      </c>
      <c r="AX33" s="49" t="s">
        <v>24095</v>
      </c>
      <c r="AY33" s="49" t="s">
        <v>24095</v>
      </c>
      <c r="AZ33" s="49" t="s">
        <v>24095</v>
      </c>
      <c r="BA33" s="50" t="s">
        <v>24095</v>
      </c>
      <c r="BB33" s="23"/>
      <c r="BC33" s="23"/>
      <c r="BD33" s="23"/>
      <c r="BE33" s="23"/>
      <c r="BF33" s="23"/>
      <c r="BG33" s="23"/>
      <c r="BH33" s="23"/>
      <c r="BI33" s="23"/>
      <c r="BJ33" s="23"/>
      <c r="BK33" s="23"/>
      <c r="BL33" s="23"/>
    </row>
    <row r="34" spans="1:64" ht="12">
      <c r="A34" s="47" t="s">
        <v>16064</v>
      </c>
      <c r="B34" s="44"/>
      <c r="C34" s="48" t="s">
        <v>12550</v>
      </c>
      <c r="D34" s="49" t="s">
        <v>12548</v>
      </c>
      <c r="E34" s="49" t="s">
        <v>12543</v>
      </c>
      <c r="F34" s="49" t="s">
        <v>12542</v>
      </c>
      <c r="G34" s="49" t="s">
        <v>12534</v>
      </c>
      <c r="H34" s="49" t="s">
        <v>12530</v>
      </c>
      <c r="I34" s="41" t="s">
        <v>1393</v>
      </c>
      <c r="J34" s="49" t="s">
        <v>12524</v>
      </c>
      <c r="K34" s="49" t="s">
        <v>12522</v>
      </c>
      <c r="L34" s="49" t="s">
        <v>12511</v>
      </c>
      <c r="M34" s="49" t="s">
        <v>12503</v>
      </c>
      <c r="N34" s="49" t="s">
        <v>12420</v>
      </c>
      <c r="O34" s="49" t="s">
        <v>12409</v>
      </c>
      <c r="P34" s="41" t="s">
        <v>1394</v>
      </c>
      <c r="Q34" s="41" t="s">
        <v>1391</v>
      </c>
      <c r="R34" s="49" t="s">
        <v>12400</v>
      </c>
      <c r="S34" s="49" t="s">
        <v>12402</v>
      </c>
      <c r="T34" s="49" t="s">
        <v>12398</v>
      </c>
      <c r="U34" s="49" t="s">
        <v>12392</v>
      </c>
      <c r="V34" s="41" t="s">
        <v>1390</v>
      </c>
      <c r="W34" s="49" t="s">
        <v>12386</v>
      </c>
      <c r="X34" s="49" t="s">
        <v>12380</v>
      </c>
      <c r="Y34" s="49" t="s">
        <v>12382</v>
      </c>
      <c r="Z34" s="49" t="s">
        <v>12376</v>
      </c>
      <c r="AA34" s="49" t="s">
        <v>12370</v>
      </c>
      <c r="AB34" s="49" t="s">
        <v>12367</v>
      </c>
      <c r="AC34" s="49" t="s">
        <v>12365</v>
      </c>
      <c r="AD34" s="49" t="s">
        <v>12358</v>
      </c>
      <c r="AE34" s="49" t="s">
        <v>12361</v>
      </c>
      <c r="AF34" s="49" t="s">
        <v>12344</v>
      </c>
      <c r="AG34" s="49" t="s">
        <v>12256</v>
      </c>
      <c r="AH34" s="49" t="s">
        <v>12252</v>
      </c>
      <c r="AI34" s="49" t="s">
        <v>15238</v>
      </c>
      <c r="AJ34" s="49" t="s">
        <v>12244</v>
      </c>
      <c r="AK34" s="49" t="s">
        <v>12240</v>
      </c>
      <c r="AL34" s="49" t="s">
        <v>15233</v>
      </c>
      <c r="AM34" s="49" t="s">
        <v>12162</v>
      </c>
      <c r="AN34" s="49" t="s">
        <v>12090</v>
      </c>
      <c r="AO34" s="49" t="s">
        <v>12083</v>
      </c>
      <c r="AP34" s="49" t="s">
        <v>12079</v>
      </c>
      <c r="AQ34" s="41" t="s">
        <v>1388</v>
      </c>
      <c r="AR34" s="49" t="s">
        <v>23582</v>
      </c>
      <c r="AS34" s="49" t="s">
        <v>12070</v>
      </c>
      <c r="AT34" s="49" t="s">
        <v>12071</v>
      </c>
      <c r="AU34" s="41" t="s">
        <v>1389</v>
      </c>
      <c r="AV34" s="49" t="s">
        <v>12067</v>
      </c>
      <c r="AW34" s="49" t="s">
        <v>12064</v>
      </c>
      <c r="AX34" s="41" t="s">
        <v>1386</v>
      </c>
      <c r="AY34" s="49" t="s">
        <v>12059</v>
      </c>
      <c r="AZ34" s="49" t="s">
        <v>12058</v>
      </c>
      <c r="BA34" s="50" t="s">
        <v>12053</v>
      </c>
      <c r="BB34" s="23"/>
      <c r="BC34" s="23"/>
      <c r="BD34" s="23"/>
      <c r="BE34" s="23"/>
      <c r="BF34" s="23"/>
      <c r="BG34" s="23"/>
      <c r="BH34" s="23"/>
      <c r="BI34" s="23"/>
      <c r="BJ34" s="23"/>
      <c r="BK34" s="23"/>
      <c r="BL34" s="23"/>
    </row>
    <row r="35" spans="1:64" ht="12">
      <c r="A35" s="47"/>
      <c r="B35" s="44"/>
      <c r="C35" s="48"/>
      <c r="D35" s="49" t="s">
        <v>12051</v>
      </c>
      <c r="E35" s="49" t="s">
        <v>12047</v>
      </c>
      <c r="F35" s="49" t="s">
        <v>15173</v>
      </c>
      <c r="G35" s="49" t="s">
        <v>12044</v>
      </c>
      <c r="H35" s="49" t="s">
        <v>12045</v>
      </c>
      <c r="I35" s="49" t="s">
        <v>12042</v>
      </c>
      <c r="J35" s="49" t="s">
        <v>12038</v>
      </c>
      <c r="K35" s="49" t="s">
        <v>12040</v>
      </c>
      <c r="L35" s="49" t="s">
        <v>15094</v>
      </c>
      <c r="M35" s="49" t="s">
        <v>11975</v>
      </c>
      <c r="N35" s="49" t="s">
        <v>11972</v>
      </c>
      <c r="O35" s="49" t="s">
        <v>11964</v>
      </c>
      <c r="P35" s="49" t="s">
        <v>11967</v>
      </c>
      <c r="Q35" s="49" t="s">
        <v>11951</v>
      </c>
      <c r="R35" s="49" t="s">
        <v>11946</v>
      </c>
      <c r="S35" s="49" t="s">
        <v>11941</v>
      </c>
      <c r="T35" s="49" t="s">
        <v>11943</v>
      </c>
      <c r="U35" s="49" t="s">
        <v>11938</v>
      </c>
      <c r="V35" s="49" t="s">
        <v>11934</v>
      </c>
      <c r="W35" s="49" t="s">
        <v>11936</v>
      </c>
      <c r="X35" s="49" t="s">
        <v>11904</v>
      </c>
      <c r="Y35" s="49" t="s">
        <v>23324</v>
      </c>
      <c r="Z35" s="49" t="s">
        <v>11901</v>
      </c>
      <c r="AA35" s="49" t="s">
        <v>11897</v>
      </c>
      <c r="AB35" s="49" t="s">
        <v>12254</v>
      </c>
      <c r="AC35" s="49" t="s">
        <v>14893</v>
      </c>
      <c r="AD35" s="49" t="s">
        <v>11868</v>
      </c>
      <c r="AE35" s="49" t="s">
        <v>11869</v>
      </c>
      <c r="AF35" s="49" t="s">
        <v>11866</v>
      </c>
      <c r="AG35" s="49" t="s">
        <v>11851</v>
      </c>
      <c r="AH35" s="49" t="s">
        <v>11845</v>
      </c>
      <c r="AI35" s="49" t="s">
        <v>14824</v>
      </c>
      <c r="AJ35" s="49" t="s">
        <v>11839</v>
      </c>
      <c r="AK35" s="49" t="s">
        <v>11838</v>
      </c>
      <c r="AL35" s="49" t="s">
        <v>14802</v>
      </c>
      <c r="AM35" s="49" t="s">
        <v>14797</v>
      </c>
      <c r="AN35" s="49" t="s">
        <v>11828</v>
      </c>
      <c r="AO35" s="49" t="s">
        <v>11830</v>
      </c>
      <c r="AP35" s="49" t="s">
        <v>11795</v>
      </c>
      <c r="AQ35" s="49" t="s">
        <v>11799</v>
      </c>
      <c r="AR35" s="49" t="s">
        <v>23582</v>
      </c>
      <c r="AS35" s="49" t="s">
        <v>11790</v>
      </c>
      <c r="AT35" s="49" t="s">
        <v>11636</v>
      </c>
      <c r="AU35" s="49" t="s">
        <v>11630</v>
      </c>
      <c r="AV35" s="49" t="s">
        <v>11633</v>
      </c>
      <c r="AW35" s="49" t="s">
        <v>11634</v>
      </c>
      <c r="AX35" s="49" t="s">
        <v>11628</v>
      </c>
      <c r="AY35" s="49" t="s">
        <v>11624</v>
      </c>
      <c r="AZ35" s="49" t="s">
        <v>11616</v>
      </c>
      <c r="BA35" s="50" t="s">
        <v>12862</v>
      </c>
      <c r="BB35" s="23"/>
      <c r="BC35" s="23"/>
      <c r="BD35" s="23"/>
      <c r="BE35" s="23"/>
      <c r="BF35" s="23"/>
      <c r="BG35" s="23"/>
      <c r="BH35" s="23"/>
      <c r="BI35" s="23"/>
      <c r="BJ35" s="23"/>
      <c r="BK35" s="23"/>
      <c r="BL35" s="23"/>
    </row>
    <row r="36" spans="1:64" ht="12">
      <c r="A36" s="47">
        <v>4.2</v>
      </c>
      <c r="B36" s="44">
        <v>61</v>
      </c>
      <c r="C36" s="48" t="s">
        <v>11609</v>
      </c>
      <c r="D36" s="49" t="s">
        <v>24157</v>
      </c>
      <c r="E36" s="49" t="s">
        <v>24157</v>
      </c>
      <c r="F36" s="49" t="s">
        <v>24158</v>
      </c>
      <c r="G36" s="49" t="s">
        <v>24157</v>
      </c>
      <c r="H36" s="49" t="s">
        <v>24157</v>
      </c>
      <c r="I36" s="49" t="s">
        <v>24157</v>
      </c>
      <c r="J36" s="49" t="s">
        <v>24157</v>
      </c>
      <c r="K36" s="49" t="s">
        <v>24157</v>
      </c>
      <c r="L36" s="49" t="s">
        <v>24157</v>
      </c>
      <c r="M36" s="49" t="s">
        <v>24157</v>
      </c>
      <c r="N36" s="49" t="s">
        <v>24157</v>
      </c>
      <c r="O36" s="49" t="s">
        <v>24013</v>
      </c>
      <c r="P36" s="49" t="s">
        <v>24157</v>
      </c>
      <c r="Q36" s="49" t="s">
        <v>24157</v>
      </c>
      <c r="R36" s="49" t="s">
        <v>24156</v>
      </c>
      <c r="S36" s="49" t="s">
        <v>24156</v>
      </c>
      <c r="T36" s="49" t="s">
        <v>24157</v>
      </c>
      <c r="U36" s="49" t="s">
        <v>24157</v>
      </c>
      <c r="V36" s="49" t="s">
        <v>24157</v>
      </c>
      <c r="W36" s="49" t="s">
        <v>24157</v>
      </c>
      <c r="X36" s="49" t="s">
        <v>24157</v>
      </c>
      <c r="Y36" s="49" t="s">
        <v>24158</v>
      </c>
      <c r="Z36" s="49" t="s">
        <v>24013</v>
      </c>
      <c r="AA36" s="49" t="s">
        <v>24157</v>
      </c>
      <c r="AB36" s="49" t="s">
        <v>24157</v>
      </c>
      <c r="AC36" s="49" t="s">
        <v>24157</v>
      </c>
      <c r="AD36" s="49" t="s">
        <v>24158</v>
      </c>
      <c r="AE36" s="49" t="s">
        <v>24157</v>
      </c>
      <c r="AF36" s="49" t="s">
        <v>24156</v>
      </c>
      <c r="AG36" s="49" t="s">
        <v>24157</v>
      </c>
      <c r="AH36" s="49" t="s">
        <v>24157</v>
      </c>
      <c r="AI36" s="49" t="s">
        <v>24157</v>
      </c>
      <c r="AJ36" s="49" t="s">
        <v>24157</v>
      </c>
      <c r="AK36" s="49" t="s">
        <v>24013</v>
      </c>
      <c r="AL36" s="49" t="s">
        <v>24156</v>
      </c>
      <c r="AM36" s="49" t="s">
        <v>24157</v>
      </c>
      <c r="AN36" s="49" t="s">
        <v>24013</v>
      </c>
      <c r="AO36" s="49" t="s">
        <v>24157</v>
      </c>
      <c r="AP36" s="49" t="s">
        <v>24157</v>
      </c>
      <c r="AQ36" s="49" t="s">
        <v>24157</v>
      </c>
      <c r="AR36" s="49" t="s">
        <v>24157</v>
      </c>
      <c r="AS36" s="49" t="s">
        <v>24157</v>
      </c>
      <c r="AT36" s="49" t="s">
        <v>24013</v>
      </c>
      <c r="AU36" s="49" t="s">
        <v>24013</v>
      </c>
      <c r="AV36" s="49" t="s">
        <v>24013</v>
      </c>
      <c r="AW36" s="49" t="s">
        <v>24157</v>
      </c>
      <c r="AX36" s="49" t="s">
        <v>24157</v>
      </c>
      <c r="AY36" s="49" t="s">
        <v>24157</v>
      </c>
      <c r="AZ36" s="49" t="s">
        <v>24157</v>
      </c>
      <c r="BA36" s="50" t="s">
        <v>24013</v>
      </c>
      <c r="BB36" s="23"/>
      <c r="BC36" s="23"/>
      <c r="BD36" s="23"/>
      <c r="BE36" s="23"/>
      <c r="BF36" s="23"/>
      <c r="BG36" s="23"/>
      <c r="BH36" s="23"/>
      <c r="BI36" s="23"/>
      <c r="BJ36" s="23"/>
      <c r="BK36" s="23"/>
      <c r="BL36" s="23"/>
    </row>
    <row r="37" spans="1:64" ht="12">
      <c r="A37" s="47" t="s">
        <v>16064</v>
      </c>
      <c r="B37" s="44"/>
      <c r="C37" s="48" t="s">
        <v>11353</v>
      </c>
      <c r="D37" s="49" t="s">
        <v>11350</v>
      </c>
      <c r="E37" s="49" t="s">
        <v>11349</v>
      </c>
      <c r="F37" s="49" t="s">
        <v>11344</v>
      </c>
      <c r="G37" s="49" t="s">
        <v>11338</v>
      </c>
      <c r="H37" s="49" t="s">
        <v>11341</v>
      </c>
      <c r="I37" s="49" t="s">
        <v>11337</v>
      </c>
      <c r="J37" s="49" t="s">
        <v>11328</v>
      </c>
      <c r="K37" s="49" t="s">
        <v>11326</v>
      </c>
      <c r="L37" s="49" t="s">
        <v>11321</v>
      </c>
      <c r="M37" s="49" t="s">
        <v>11319</v>
      </c>
      <c r="N37" s="49" t="s">
        <v>11309</v>
      </c>
      <c r="O37" s="49" t="s">
        <v>11307</v>
      </c>
      <c r="P37" s="49" t="s">
        <v>11300</v>
      </c>
      <c r="Q37" s="49" t="s">
        <v>11298</v>
      </c>
      <c r="R37" s="49" t="s">
        <v>11295</v>
      </c>
      <c r="S37" s="49" t="s">
        <v>11292</v>
      </c>
      <c r="T37" s="49" t="s">
        <v>11285</v>
      </c>
      <c r="U37" s="41" t="s">
        <v>1387</v>
      </c>
      <c r="V37" s="49" t="s">
        <v>11280</v>
      </c>
      <c r="W37" s="41" t="s">
        <v>1385</v>
      </c>
      <c r="X37" s="49" t="s">
        <v>11279</v>
      </c>
      <c r="Y37" s="49" t="s">
        <v>23582</v>
      </c>
      <c r="Z37" s="49" t="s">
        <v>11274</v>
      </c>
      <c r="AA37" s="49" t="s">
        <v>11271</v>
      </c>
      <c r="AB37" s="49" t="s">
        <v>11272</v>
      </c>
      <c r="AC37" s="49" t="s">
        <v>11267</v>
      </c>
      <c r="AD37" s="49" t="s">
        <v>11269</v>
      </c>
      <c r="AE37" s="49" t="s">
        <v>11265</v>
      </c>
      <c r="AF37" s="49" t="s">
        <v>11260</v>
      </c>
      <c r="AG37" s="49" t="s">
        <v>11257</v>
      </c>
      <c r="AH37" s="49" t="s">
        <v>11255</v>
      </c>
      <c r="AI37" s="49" t="s">
        <v>11252</v>
      </c>
      <c r="AJ37" s="49" t="s">
        <v>11248</v>
      </c>
      <c r="AK37" s="49" t="s">
        <v>11243</v>
      </c>
      <c r="AL37" s="49" t="s">
        <v>11245</v>
      </c>
      <c r="AM37" s="49" t="s">
        <v>11198</v>
      </c>
      <c r="AN37" s="49" t="s">
        <v>11200</v>
      </c>
      <c r="AO37" s="49" t="s">
        <v>11195</v>
      </c>
      <c r="AP37" s="49" t="s">
        <v>11197</v>
      </c>
      <c r="AQ37" s="49" t="s">
        <v>13521</v>
      </c>
      <c r="AR37" s="49" t="s">
        <v>11191</v>
      </c>
      <c r="AS37" s="49" t="s">
        <v>11187</v>
      </c>
      <c r="AT37" s="49" t="s">
        <v>11189</v>
      </c>
      <c r="AU37" s="49" t="s">
        <v>11181</v>
      </c>
      <c r="AV37" s="41" t="s">
        <v>1383</v>
      </c>
      <c r="AW37" s="49" t="s">
        <v>10962</v>
      </c>
      <c r="AX37" s="49" t="s">
        <v>10956</v>
      </c>
      <c r="AY37" s="49" t="s">
        <v>13383</v>
      </c>
      <c r="AZ37" s="49" t="s">
        <v>10945</v>
      </c>
      <c r="BA37" s="50" t="s">
        <v>10921</v>
      </c>
      <c r="BB37" s="23"/>
      <c r="BC37" s="23"/>
      <c r="BD37" s="23"/>
      <c r="BE37" s="23"/>
      <c r="BF37" s="23"/>
      <c r="BG37" s="23"/>
      <c r="BH37" s="23"/>
      <c r="BI37" s="23"/>
      <c r="BJ37" s="23"/>
      <c r="BK37" s="23"/>
      <c r="BL37" s="23"/>
    </row>
    <row r="38" spans="1:64" ht="12">
      <c r="A38" s="47"/>
      <c r="B38" s="44"/>
      <c r="C38" s="48"/>
      <c r="D38" s="49" t="s">
        <v>10908</v>
      </c>
      <c r="E38" s="49" t="s">
        <v>10903</v>
      </c>
      <c r="F38" s="49" t="s">
        <v>10904</v>
      </c>
      <c r="G38" s="49" t="s">
        <v>10897</v>
      </c>
      <c r="H38" s="49" t="s">
        <v>10899</v>
      </c>
      <c r="I38" s="49" t="s">
        <v>10889</v>
      </c>
      <c r="J38" s="49" t="s">
        <v>10891</v>
      </c>
      <c r="K38" s="49" t="s">
        <v>10884</v>
      </c>
      <c r="L38" s="49" t="s">
        <v>10880</v>
      </c>
      <c r="M38" s="49" t="s">
        <v>10882</v>
      </c>
      <c r="N38" s="49" t="s">
        <v>10876</v>
      </c>
      <c r="O38" s="49" t="s">
        <v>10853</v>
      </c>
      <c r="P38" s="49" t="s">
        <v>10855</v>
      </c>
      <c r="Q38" s="49" t="s">
        <v>10826</v>
      </c>
      <c r="R38" s="49" t="s">
        <v>10820</v>
      </c>
      <c r="S38" s="49" t="s">
        <v>10814</v>
      </c>
      <c r="T38" s="49" t="s">
        <v>10817</v>
      </c>
      <c r="U38" s="49" t="s">
        <v>10796</v>
      </c>
      <c r="V38" s="49" t="s">
        <v>10790</v>
      </c>
      <c r="W38" s="49" t="s">
        <v>10787</v>
      </c>
      <c r="X38" s="49" t="s">
        <v>10784</v>
      </c>
      <c r="Y38" s="49" t="s">
        <v>23582</v>
      </c>
      <c r="Z38" s="49" t="s">
        <v>13249</v>
      </c>
      <c r="AA38" s="49" t="s">
        <v>10745</v>
      </c>
      <c r="AB38" s="49" t="s">
        <v>12232</v>
      </c>
      <c r="AC38" s="49" t="s">
        <v>10748</v>
      </c>
      <c r="AD38" s="49" t="s">
        <v>23582</v>
      </c>
      <c r="AE38" s="49" t="s">
        <v>10740</v>
      </c>
      <c r="AF38" s="49" t="s">
        <v>10734</v>
      </c>
      <c r="AG38" s="49" t="s">
        <v>10729</v>
      </c>
      <c r="AH38" s="49" t="s">
        <v>10725</v>
      </c>
      <c r="AI38" s="49" t="s">
        <v>10726</v>
      </c>
      <c r="AJ38" s="49" t="s">
        <v>10667</v>
      </c>
      <c r="AK38" s="49" t="s">
        <v>10665</v>
      </c>
      <c r="AL38" s="49" t="s">
        <v>10614</v>
      </c>
      <c r="AM38" s="49" t="s">
        <v>10608</v>
      </c>
      <c r="AN38" s="49" t="s">
        <v>10602</v>
      </c>
      <c r="AO38" s="49" t="s">
        <v>10152</v>
      </c>
      <c r="AP38" s="49" t="s">
        <v>12962</v>
      </c>
      <c r="AQ38" s="49" t="s">
        <v>10144</v>
      </c>
      <c r="AR38" s="49" t="s">
        <v>10141</v>
      </c>
      <c r="AS38" s="49" t="s">
        <v>12955</v>
      </c>
      <c r="AT38" s="49" t="s">
        <v>10131</v>
      </c>
      <c r="AU38" s="49" t="s">
        <v>10130</v>
      </c>
      <c r="AV38" s="49" t="s">
        <v>10127</v>
      </c>
      <c r="AW38" s="49" t="s">
        <v>10123</v>
      </c>
      <c r="AX38" s="49" t="s">
        <v>10117</v>
      </c>
      <c r="AY38" s="49" t="s">
        <v>10100</v>
      </c>
      <c r="AZ38" s="49" t="s">
        <v>10092</v>
      </c>
      <c r="BA38" s="50" t="s">
        <v>23582</v>
      </c>
      <c r="BB38" s="23"/>
      <c r="BC38" s="23"/>
      <c r="BD38" s="23"/>
      <c r="BE38" s="23"/>
      <c r="BF38" s="23"/>
      <c r="BG38" s="23"/>
      <c r="BH38" s="23"/>
      <c r="BI38" s="23"/>
      <c r="BJ38" s="23"/>
      <c r="BK38" s="23"/>
      <c r="BL38" s="23"/>
    </row>
    <row r="39" spans="1:64" ht="12">
      <c r="A39" s="47">
        <v>4.3</v>
      </c>
      <c r="B39" s="44">
        <v>62</v>
      </c>
      <c r="C39" s="48" t="s">
        <v>10088</v>
      </c>
      <c r="D39" s="49">
        <v>50</v>
      </c>
      <c r="E39" s="49">
        <v>100</v>
      </c>
      <c r="F39" s="49">
        <v>0</v>
      </c>
      <c r="G39" s="49">
        <v>25</v>
      </c>
      <c r="H39" s="49">
        <v>25</v>
      </c>
      <c r="I39" s="49">
        <v>0</v>
      </c>
      <c r="J39" s="49">
        <v>25</v>
      </c>
      <c r="K39" s="49">
        <v>0</v>
      </c>
      <c r="L39" s="49">
        <v>50</v>
      </c>
      <c r="M39" s="49">
        <v>0</v>
      </c>
      <c r="N39" s="49">
        <v>25</v>
      </c>
      <c r="O39" s="49">
        <v>0</v>
      </c>
      <c r="P39" s="49">
        <v>0</v>
      </c>
      <c r="Q39" s="49">
        <v>0</v>
      </c>
      <c r="R39" s="49">
        <v>50</v>
      </c>
      <c r="S39" s="49">
        <v>25</v>
      </c>
      <c r="T39" s="49">
        <v>100</v>
      </c>
      <c r="U39" s="49">
        <v>25</v>
      </c>
      <c r="V39" s="49">
        <v>0</v>
      </c>
      <c r="W39" s="49">
        <v>25</v>
      </c>
      <c r="X39" s="49">
        <v>25</v>
      </c>
      <c r="Y39" s="49" t="s">
        <v>24158</v>
      </c>
      <c r="Z39" s="49">
        <v>50</v>
      </c>
      <c r="AA39" s="49">
        <v>0</v>
      </c>
      <c r="AB39" s="49">
        <v>50</v>
      </c>
      <c r="AC39" s="49">
        <v>25</v>
      </c>
      <c r="AD39" s="49">
        <v>50</v>
      </c>
      <c r="AE39" s="49">
        <v>0</v>
      </c>
      <c r="AF39" s="49">
        <v>0</v>
      </c>
      <c r="AG39" s="49">
        <v>25</v>
      </c>
      <c r="AH39" s="49">
        <v>0</v>
      </c>
      <c r="AI39" s="49">
        <v>25</v>
      </c>
      <c r="AJ39" s="49">
        <v>25</v>
      </c>
      <c r="AK39" s="49">
        <v>0</v>
      </c>
      <c r="AL39" s="49">
        <v>50</v>
      </c>
      <c r="AM39" s="49">
        <v>0</v>
      </c>
      <c r="AN39" s="49">
        <v>25</v>
      </c>
      <c r="AO39" s="49">
        <v>25</v>
      </c>
      <c r="AP39" s="49">
        <v>0</v>
      </c>
      <c r="AQ39" s="49">
        <v>0</v>
      </c>
      <c r="AR39" s="49">
        <v>0</v>
      </c>
      <c r="AS39" s="49">
        <v>25</v>
      </c>
      <c r="AT39" s="49">
        <v>0</v>
      </c>
      <c r="AU39" s="49">
        <v>0</v>
      </c>
      <c r="AV39" s="49">
        <v>0</v>
      </c>
      <c r="AW39" s="49">
        <v>25</v>
      </c>
      <c r="AX39" s="49">
        <v>25</v>
      </c>
      <c r="AY39" s="49">
        <v>0</v>
      </c>
      <c r="AZ39" s="49">
        <v>25</v>
      </c>
      <c r="BA39" s="50">
        <v>0</v>
      </c>
      <c r="BB39" s="23"/>
      <c r="BC39" s="23"/>
      <c r="BD39" s="23"/>
      <c r="BE39" s="23"/>
      <c r="BF39" s="23"/>
      <c r="BG39" s="23"/>
      <c r="BH39" s="23"/>
      <c r="BI39" s="23"/>
      <c r="BJ39" s="23"/>
      <c r="BK39" s="23"/>
      <c r="BL39" s="23"/>
    </row>
    <row r="40" spans="1:64" ht="12">
      <c r="A40" s="47" t="s">
        <v>10069</v>
      </c>
      <c r="B40" s="44"/>
      <c r="C40" s="48" t="s">
        <v>10063</v>
      </c>
      <c r="D40" s="49" t="s">
        <v>10060</v>
      </c>
      <c r="E40" s="49" t="s">
        <v>10055</v>
      </c>
      <c r="F40" s="49" t="s">
        <v>10052</v>
      </c>
      <c r="G40" s="49" t="s">
        <v>10047</v>
      </c>
      <c r="H40" s="49" t="s">
        <v>10042</v>
      </c>
      <c r="I40" s="49" t="s">
        <v>10036</v>
      </c>
      <c r="J40" s="49" t="s">
        <v>10030</v>
      </c>
      <c r="K40" s="49" t="s">
        <v>10024</v>
      </c>
      <c r="L40" s="41" t="s">
        <v>1384</v>
      </c>
      <c r="M40" s="49" t="s">
        <v>10012</v>
      </c>
      <c r="N40" s="49" t="s">
        <v>9919</v>
      </c>
      <c r="O40" s="49" t="s">
        <v>9910</v>
      </c>
      <c r="P40" s="49" t="s">
        <v>9912</v>
      </c>
      <c r="Q40" s="49" t="s">
        <v>9915</v>
      </c>
      <c r="R40" s="41" t="s">
        <v>1382</v>
      </c>
      <c r="S40" s="41" t="s">
        <v>1380</v>
      </c>
      <c r="T40" s="49" t="s">
        <v>9814</v>
      </c>
      <c r="U40" s="49" t="s">
        <v>9811</v>
      </c>
      <c r="V40" s="49" t="s">
        <v>9803</v>
      </c>
      <c r="W40" s="41" t="s">
        <v>1381</v>
      </c>
      <c r="X40" s="41" t="s">
        <v>1378</v>
      </c>
      <c r="Y40" s="49" t="s">
        <v>9792</v>
      </c>
      <c r="Z40" s="49" t="s">
        <v>9776</v>
      </c>
      <c r="AA40" s="49" t="s">
        <v>9766</v>
      </c>
      <c r="AB40" s="49" t="s">
        <v>12219</v>
      </c>
      <c r="AC40" s="49" t="s">
        <v>9746</v>
      </c>
      <c r="AD40" s="49" t="s">
        <v>9743</v>
      </c>
      <c r="AE40" s="49" t="s">
        <v>9740</v>
      </c>
      <c r="AF40" s="41" t="s">
        <v>1379</v>
      </c>
      <c r="AG40" s="41" t="s">
        <v>1376</v>
      </c>
      <c r="AH40" s="49" t="s">
        <v>9727</v>
      </c>
      <c r="AI40" s="49" t="s">
        <v>9725</v>
      </c>
      <c r="AJ40" s="49" t="s">
        <v>9722</v>
      </c>
      <c r="AK40" s="49" t="s">
        <v>9724</v>
      </c>
      <c r="AL40" s="49" t="s">
        <v>9717</v>
      </c>
      <c r="AM40" s="41" t="s">
        <v>1377</v>
      </c>
      <c r="AN40" s="41" t="s">
        <v>1374</v>
      </c>
      <c r="AO40" s="49" t="s">
        <v>9712</v>
      </c>
      <c r="AP40" s="49" t="s">
        <v>9705</v>
      </c>
      <c r="AQ40" s="49" t="s">
        <v>9702</v>
      </c>
      <c r="AR40" s="49" t="s">
        <v>9704</v>
      </c>
      <c r="AS40" s="49" t="s">
        <v>9697</v>
      </c>
      <c r="AT40" s="49" t="s">
        <v>9693</v>
      </c>
      <c r="AU40" s="49" t="s">
        <v>9678</v>
      </c>
      <c r="AV40" s="49" t="s">
        <v>9673</v>
      </c>
      <c r="AW40" s="49" t="s">
        <v>10791</v>
      </c>
      <c r="AX40" s="49" t="s">
        <v>9655</v>
      </c>
      <c r="AY40" s="49" t="s">
        <v>9647</v>
      </c>
      <c r="AZ40" s="49" t="s">
        <v>9646</v>
      </c>
      <c r="BA40" s="50" t="s">
        <v>9643</v>
      </c>
      <c r="BB40" s="23"/>
      <c r="BC40" s="23"/>
      <c r="BD40" s="23"/>
      <c r="BE40" s="23"/>
      <c r="BF40" s="23"/>
      <c r="BG40" s="23"/>
      <c r="BH40" s="23"/>
      <c r="BI40" s="23"/>
      <c r="BJ40" s="23"/>
      <c r="BK40" s="23"/>
      <c r="BL40" s="23"/>
    </row>
    <row r="41" spans="1:64" ht="12">
      <c r="A41" s="47"/>
      <c r="B41" s="44"/>
      <c r="C41" s="48"/>
      <c r="D41" s="49" t="s">
        <v>10879</v>
      </c>
      <c r="E41" s="49" t="s">
        <v>9594</v>
      </c>
      <c r="F41" s="49" t="s">
        <v>9593</v>
      </c>
      <c r="G41" s="49" t="s">
        <v>9590</v>
      </c>
      <c r="H41" s="49" t="s">
        <v>9588</v>
      </c>
      <c r="I41" s="49" t="s">
        <v>9580</v>
      </c>
      <c r="J41" s="49" t="s">
        <v>9578</v>
      </c>
      <c r="K41" s="49" t="s">
        <v>9573</v>
      </c>
      <c r="L41" s="49" t="s">
        <v>9575</v>
      </c>
      <c r="M41" s="49" t="s">
        <v>9533</v>
      </c>
      <c r="N41" s="49" t="s">
        <v>10719</v>
      </c>
      <c r="O41" s="49" t="s">
        <v>9497</v>
      </c>
      <c r="P41" s="49" t="s">
        <v>9498</v>
      </c>
      <c r="Q41" s="49" t="s">
        <v>9500</v>
      </c>
      <c r="R41" s="49" t="s">
        <v>9494</v>
      </c>
      <c r="S41" s="49" t="s">
        <v>9490</v>
      </c>
      <c r="T41" s="49" t="s">
        <v>9485</v>
      </c>
      <c r="U41" s="49" t="s">
        <v>9481</v>
      </c>
      <c r="V41" s="49" t="s">
        <v>10631</v>
      </c>
      <c r="W41" s="49" t="s">
        <v>9483</v>
      </c>
      <c r="X41" s="49" t="s">
        <v>9474</v>
      </c>
      <c r="Y41" s="49" t="s">
        <v>9428</v>
      </c>
      <c r="Z41" s="49" t="s">
        <v>9424</v>
      </c>
      <c r="AA41" s="49" t="s">
        <v>9426</v>
      </c>
      <c r="AB41" s="49" t="s">
        <v>12211</v>
      </c>
      <c r="AC41" s="49" t="s">
        <v>9418</v>
      </c>
      <c r="AD41" s="49" t="s">
        <v>9420</v>
      </c>
      <c r="AE41" s="49" t="s">
        <v>20819</v>
      </c>
      <c r="AF41" s="49" t="s">
        <v>9414</v>
      </c>
      <c r="AG41" s="49" t="s">
        <v>9417</v>
      </c>
      <c r="AH41" s="49" t="s">
        <v>9412</v>
      </c>
      <c r="AI41" s="49" t="s">
        <v>9408</v>
      </c>
      <c r="AJ41" s="49" t="s">
        <v>9404</v>
      </c>
      <c r="AK41" s="49" t="s">
        <v>9992</v>
      </c>
      <c r="AL41" s="49" t="s">
        <v>9402</v>
      </c>
      <c r="AM41" s="49" t="s">
        <v>9367</v>
      </c>
      <c r="AN41" s="49" t="s">
        <v>9362</v>
      </c>
      <c r="AO41" s="49" t="s">
        <v>9358</v>
      </c>
      <c r="AP41" s="49" t="s">
        <v>17735</v>
      </c>
      <c r="AQ41" s="49" t="s">
        <v>9344</v>
      </c>
      <c r="AR41" s="49" t="s">
        <v>9348</v>
      </c>
      <c r="AS41" s="49" t="s">
        <v>9978</v>
      </c>
      <c r="AT41" s="49" t="s">
        <v>9337</v>
      </c>
      <c r="AU41" s="49" t="s">
        <v>9332</v>
      </c>
      <c r="AV41" s="49" t="s">
        <v>9334</v>
      </c>
      <c r="AW41" s="49" t="s">
        <v>9964</v>
      </c>
      <c r="AX41" s="49" t="s">
        <v>9321</v>
      </c>
      <c r="AY41" s="49" t="s">
        <v>9318</v>
      </c>
      <c r="AZ41" s="49" t="s">
        <v>9314</v>
      </c>
      <c r="BA41" s="50" t="s">
        <v>9309</v>
      </c>
      <c r="BB41" s="23"/>
      <c r="BC41" s="23"/>
      <c r="BD41" s="23"/>
      <c r="BE41" s="23"/>
      <c r="BF41" s="23"/>
      <c r="BG41" s="23"/>
      <c r="BH41" s="23"/>
      <c r="BI41" s="23"/>
      <c r="BJ41" s="23"/>
      <c r="BK41" s="23"/>
      <c r="BL41" s="23"/>
    </row>
    <row r="42" spans="1:64" ht="12">
      <c r="A42" s="47">
        <v>4.3</v>
      </c>
      <c r="B42" s="44">
        <v>63</v>
      </c>
      <c r="C42" s="48" t="s">
        <v>9302</v>
      </c>
      <c r="D42" s="49">
        <v>100</v>
      </c>
      <c r="E42" s="49">
        <v>75</v>
      </c>
      <c r="F42" s="49">
        <v>100</v>
      </c>
      <c r="G42" s="49">
        <v>75</v>
      </c>
      <c r="H42" s="49">
        <v>100</v>
      </c>
      <c r="I42" s="49">
        <v>100</v>
      </c>
      <c r="J42" s="49">
        <v>75</v>
      </c>
      <c r="K42" s="49">
        <v>100</v>
      </c>
      <c r="L42" s="49">
        <v>100</v>
      </c>
      <c r="M42" s="49">
        <v>75</v>
      </c>
      <c r="N42" s="49">
        <v>100</v>
      </c>
      <c r="O42" s="49">
        <v>75</v>
      </c>
      <c r="P42" s="49">
        <v>50</v>
      </c>
      <c r="Q42" s="49">
        <v>100</v>
      </c>
      <c r="R42" s="49">
        <v>75</v>
      </c>
      <c r="S42" s="49">
        <v>100</v>
      </c>
      <c r="T42" s="49">
        <v>75</v>
      </c>
      <c r="U42" s="49">
        <v>50</v>
      </c>
      <c r="V42" s="49">
        <v>100</v>
      </c>
      <c r="W42" s="49">
        <v>100</v>
      </c>
      <c r="X42" s="49">
        <v>100</v>
      </c>
      <c r="Y42" s="49">
        <v>25</v>
      </c>
      <c r="Z42" s="49">
        <v>50</v>
      </c>
      <c r="AA42" s="49">
        <v>0</v>
      </c>
      <c r="AB42" s="49">
        <v>100</v>
      </c>
      <c r="AC42" s="49">
        <v>100</v>
      </c>
      <c r="AD42" s="49">
        <v>100</v>
      </c>
      <c r="AE42" s="49">
        <v>50</v>
      </c>
      <c r="AF42" s="49">
        <v>75</v>
      </c>
      <c r="AG42" s="49">
        <v>25</v>
      </c>
      <c r="AH42" s="49">
        <v>100</v>
      </c>
      <c r="AI42" s="49">
        <v>75</v>
      </c>
      <c r="AJ42" s="49">
        <v>100</v>
      </c>
      <c r="AK42" s="49">
        <v>75</v>
      </c>
      <c r="AL42" s="49">
        <v>75</v>
      </c>
      <c r="AM42" s="49">
        <v>100</v>
      </c>
      <c r="AN42" s="49">
        <v>50</v>
      </c>
      <c r="AO42" s="49">
        <v>100</v>
      </c>
      <c r="AP42" s="49">
        <v>100</v>
      </c>
      <c r="AQ42" s="49">
        <v>50</v>
      </c>
      <c r="AR42" s="49">
        <v>75</v>
      </c>
      <c r="AS42" s="49">
        <v>100</v>
      </c>
      <c r="AT42" s="49">
        <v>100</v>
      </c>
      <c r="AU42" s="49">
        <v>75</v>
      </c>
      <c r="AV42" s="49">
        <v>100</v>
      </c>
      <c r="AW42" s="49">
        <v>50</v>
      </c>
      <c r="AX42" s="49">
        <v>100</v>
      </c>
      <c r="AY42" s="49">
        <v>100</v>
      </c>
      <c r="AZ42" s="49">
        <v>100</v>
      </c>
      <c r="BA42" s="50">
        <v>100</v>
      </c>
      <c r="BB42" s="23"/>
      <c r="BC42" s="23"/>
      <c r="BD42" s="23"/>
      <c r="BE42" s="23"/>
      <c r="BF42" s="23"/>
      <c r="BG42" s="23"/>
      <c r="BH42" s="23"/>
      <c r="BI42" s="23"/>
      <c r="BJ42" s="23"/>
      <c r="BK42" s="23"/>
      <c r="BL42" s="23"/>
    </row>
    <row r="43" spans="1:64" ht="12">
      <c r="A43" s="47" t="s">
        <v>10069</v>
      </c>
      <c r="B43" s="44"/>
      <c r="C43" s="48" t="s">
        <v>9288</v>
      </c>
      <c r="D43" s="49" t="s">
        <v>9279</v>
      </c>
      <c r="E43" s="49" t="s">
        <v>9275</v>
      </c>
      <c r="F43" s="49" t="s">
        <v>9272</v>
      </c>
      <c r="G43" s="49" t="s">
        <v>9266</v>
      </c>
      <c r="H43" s="49" t="s">
        <v>9263</v>
      </c>
      <c r="I43" s="49" t="s">
        <v>9259</v>
      </c>
      <c r="J43" s="49" t="s">
        <v>9256</v>
      </c>
      <c r="K43" s="41" t="s">
        <v>1375</v>
      </c>
      <c r="L43" s="41" t="s">
        <v>1372</v>
      </c>
      <c r="M43" s="49" t="s">
        <v>9234</v>
      </c>
      <c r="N43" s="49" t="s">
        <v>9858</v>
      </c>
      <c r="O43" s="49" t="s">
        <v>9222</v>
      </c>
      <c r="P43" s="41" t="s">
        <v>1373</v>
      </c>
      <c r="Q43" s="49" t="s">
        <v>9219</v>
      </c>
      <c r="R43" s="41" t="s">
        <v>1371</v>
      </c>
      <c r="S43" s="49" t="s">
        <v>9214</v>
      </c>
      <c r="T43" s="49" t="s">
        <v>9167</v>
      </c>
      <c r="U43" s="49" t="s">
        <v>9159</v>
      </c>
      <c r="V43" s="49" t="s">
        <v>9155</v>
      </c>
      <c r="W43" s="41" t="s">
        <v>1370</v>
      </c>
      <c r="X43" s="49" t="s">
        <v>9153</v>
      </c>
      <c r="Y43" s="49" t="s">
        <v>9145</v>
      </c>
      <c r="Z43" s="49" t="s">
        <v>9138</v>
      </c>
      <c r="AA43" s="49" t="s">
        <v>9132</v>
      </c>
      <c r="AB43" s="49" t="s">
        <v>9130</v>
      </c>
      <c r="AC43" s="49" t="s">
        <v>9122</v>
      </c>
      <c r="AD43" s="49" t="s">
        <v>9121</v>
      </c>
      <c r="AE43" s="49" t="s">
        <v>9113</v>
      </c>
      <c r="AF43" s="49" t="s">
        <v>9112</v>
      </c>
      <c r="AG43" s="49" t="s">
        <v>9103</v>
      </c>
      <c r="AH43" s="49" t="s">
        <v>9102</v>
      </c>
      <c r="AI43" s="49" t="s">
        <v>9099</v>
      </c>
      <c r="AJ43" s="49" t="s">
        <v>9097</v>
      </c>
      <c r="AK43" s="49" t="s">
        <v>9090</v>
      </c>
      <c r="AL43" s="49" t="s">
        <v>9091</v>
      </c>
      <c r="AM43" s="49" t="s">
        <v>9088</v>
      </c>
      <c r="AN43" s="49" t="s">
        <v>9085</v>
      </c>
      <c r="AO43" s="41" t="s">
        <v>1369</v>
      </c>
      <c r="AP43" s="49" t="s">
        <v>9082</v>
      </c>
      <c r="AQ43" s="49" t="s">
        <v>9075</v>
      </c>
      <c r="AR43" s="49" t="s">
        <v>9068</v>
      </c>
      <c r="AS43" s="49" t="s">
        <v>9062</v>
      </c>
      <c r="AT43" s="49" t="s">
        <v>9061</v>
      </c>
      <c r="AU43" s="49" t="s">
        <v>9055</v>
      </c>
      <c r="AV43" s="49" t="s">
        <v>9050</v>
      </c>
      <c r="AW43" s="49" t="s">
        <v>9046</v>
      </c>
      <c r="AX43" s="49" t="s">
        <v>9039</v>
      </c>
      <c r="AY43" s="49" t="s">
        <v>9035</v>
      </c>
      <c r="AZ43" s="49" t="s">
        <v>9032</v>
      </c>
      <c r="BA43" s="50" t="s">
        <v>9006</v>
      </c>
      <c r="BB43" s="23"/>
      <c r="BC43" s="23"/>
      <c r="BD43" s="23"/>
      <c r="BE43" s="23"/>
      <c r="BF43" s="23"/>
      <c r="BG43" s="23"/>
      <c r="BH43" s="23"/>
      <c r="BI43" s="23"/>
      <c r="BJ43" s="23"/>
      <c r="BK43" s="23"/>
      <c r="BL43" s="23"/>
    </row>
    <row r="44" spans="1:64" ht="12">
      <c r="A44" s="47"/>
      <c r="B44" s="44"/>
      <c r="C44" s="48"/>
      <c r="D44" s="49" t="s">
        <v>9002</v>
      </c>
      <c r="E44" s="49" t="s">
        <v>8988</v>
      </c>
      <c r="F44" s="49" t="s">
        <v>8960</v>
      </c>
      <c r="G44" s="49" t="s">
        <v>8951</v>
      </c>
      <c r="H44" s="49" t="s">
        <v>8949</v>
      </c>
      <c r="I44" s="49" t="s">
        <v>8950</v>
      </c>
      <c r="J44" s="49" t="s">
        <v>8945</v>
      </c>
      <c r="K44" s="49" t="s">
        <v>8942</v>
      </c>
      <c r="L44" s="49" t="s">
        <v>8934</v>
      </c>
      <c r="M44" s="49" t="s">
        <v>8932</v>
      </c>
      <c r="N44" s="49" t="s">
        <v>8933</v>
      </c>
      <c r="O44" s="49" t="s">
        <v>8891</v>
      </c>
      <c r="P44" s="49" t="s">
        <v>8890</v>
      </c>
      <c r="Q44" s="49" t="s">
        <v>8886</v>
      </c>
      <c r="R44" s="49" t="s">
        <v>8879</v>
      </c>
      <c r="S44" s="49" t="s">
        <v>8882</v>
      </c>
      <c r="T44" s="49" t="s">
        <v>8874</v>
      </c>
      <c r="U44" s="49" t="s">
        <v>8839</v>
      </c>
      <c r="V44" s="49" t="s">
        <v>8837</v>
      </c>
      <c r="W44" s="49" t="s">
        <v>8835</v>
      </c>
      <c r="X44" s="49" t="s">
        <v>8831</v>
      </c>
      <c r="Y44" s="49" t="s">
        <v>8833</v>
      </c>
      <c r="Z44" s="49" t="s">
        <v>8829</v>
      </c>
      <c r="AA44" s="49" t="s">
        <v>8826</v>
      </c>
      <c r="AB44" s="49" t="s">
        <v>12173</v>
      </c>
      <c r="AC44" s="49" t="s">
        <v>8820</v>
      </c>
      <c r="AD44" s="49" t="s">
        <v>8807</v>
      </c>
      <c r="AE44" s="49" t="s">
        <v>8805</v>
      </c>
      <c r="AF44" s="49" t="s">
        <v>8802</v>
      </c>
      <c r="AG44" s="49" t="s">
        <v>8795</v>
      </c>
      <c r="AH44" s="49" t="s">
        <v>8793</v>
      </c>
      <c r="AI44" s="49" t="s">
        <v>8789</v>
      </c>
      <c r="AJ44" s="49" t="s">
        <v>8790</v>
      </c>
      <c r="AK44" s="49" t="s">
        <v>8783</v>
      </c>
      <c r="AL44" s="49" t="s">
        <v>8785</v>
      </c>
      <c r="AM44" s="49" t="s">
        <v>8777</v>
      </c>
      <c r="AN44" s="49" t="s">
        <v>8775</v>
      </c>
      <c r="AO44" s="49" t="s">
        <v>8772</v>
      </c>
      <c r="AP44" s="49" t="s">
        <v>8757</v>
      </c>
      <c r="AQ44" s="49" t="s">
        <v>8759</v>
      </c>
      <c r="AR44" s="49" t="s">
        <v>8754</v>
      </c>
      <c r="AS44" s="49" t="s">
        <v>8750</v>
      </c>
      <c r="AT44" s="49" t="s">
        <v>8746</v>
      </c>
      <c r="AU44" s="49" t="s">
        <v>8743</v>
      </c>
      <c r="AV44" s="49" t="s">
        <v>8744</v>
      </c>
      <c r="AW44" s="49" t="s">
        <v>8738</v>
      </c>
      <c r="AX44" s="49" t="s">
        <v>8732</v>
      </c>
      <c r="AY44" s="49" t="s">
        <v>8735</v>
      </c>
      <c r="AZ44" s="49" t="s">
        <v>8730</v>
      </c>
      <c r="BA44" s="50" t="s">
        <v>8725</v>
      </c>
      <c r="BB44" s="23"/>
      <c r="BC44" s="23"/>
      <c r="BD44" s="23"/>
      <c r="BE44" s="23"/>
      <c r="BF44" s="23"/>
      <c r="BG44" s="23"/>
      <c r="BH44" s="23"/>
      <c r="BI44" s="23"/>
      <c r="BJ44" s="23"/>
      <c r="BK44" s="23"/>
      <c r="BL44" s="23"/>
    </row>
    <row r="45" spans="1:64" ht="12">
      <c r="A45" s="47">
        <v>4.3</v>
      </c>
      <c r="B45" s="44">
        <v>64</v>
      </c>
      <c r="C45" s="48" t="s">
        <v>8723</v>
      </c>
      <c r="D45" s="49">
        <v>100</v>
      </c>
      <c r="E45" s="49">
        <v>75</v>
      </c>
      <c r="F45" s="49">
        <v>75</v>
      </c>
      <c r="G45" s="49">
        <v>25</v>
      </c>
      <c r="H45" s="49">
        <v>50</v>
      </c>
      <c r="I45" s="49">
        <v>100</v>
      </c>
      <c r="J45" s="49">
        <v>25</v>
      </c>
      <c r="K45" s="49">
        <v>50</v>
      </c>
      <c r="L45" s="49">
        <v>0</v>
      </c>
      <c r="M45" s="49">
        <v>25</v>
      </c>
      <c r="N45" s="49">
        <v>75</v>
      </c>
      <c r="O45" s="49">
        <v>50</v>
      </c>
      <c r="P45" s="49">
        <v>50</v>
      </c>
      <c r="Q45" s="49">
        <v>25</v>
      </c>
      <c r="R45" s="49">
        <v>25</v>
      </c>
      <c r="S45" s="49">
        <v>25</v>
      </c>
      <c r="T45" s="49">
        <v>75</v>
      </c>
      <c r="U45" s="49">
        <v>50</v>
      </c>
      <c r="V45" s="49">
        <v>25</v>
      </c>
      <c r="W45" s="49">
        <v>50</v>
      </c>
      <c r="X45" s="49">
        <v>50</v>
      </c>
      <c r="Y45" s="49">
        <v>50</v>
      </c>
      <c r="Z45" s="49">
        <v>50</v>
      </c>
      <c r="AA45" s="49">
        <v>50</v>
      </c>
      <c r="AB45" s="49">
        <v>75</v>
      </c>
      <c r="AC45" s="49">
        <v>100</v>
      </c>
      <c r="AD45" s="49">
        <v>50</v>
      </c>
      <c r="AE45" s="49">
        <v>100</v>
      </c>
      <c r="AF45" s="49">
        <v>100</v>
      </c>
      <c r="AG45" s="49">
        <v>0</v>
      </c>
      <c r="AH45" s="49">
        <v>50</v>
      </c>
      <c r="AI45" s="49">
        <v>100</v>
      </c>
      <c r="AJ45" s="49">
        <v>50</v>
      </c>
      <c r="AK45" s="49">
        <v>100</v>
      </c>
      <c r="AL45" s="49">
        <v>50</v>
      </c>
      <c r="AM45" s="49">
        <v>50</v>
      </c>
      <c r="AN45" s="49">
        <v>50</v>
      </c>
      <c r="AO45" s="49">
        <v>50</v>
      </c>
      <c r="AP45" s="49">
        <v>75</v>
      </c>
      <c r="AQ45" s="49">
        <v>50</v>
      </c>
      <c r="AR45" s="49">
        <v>50</v>
      </c>
      <c r="AS45" s="49">
        <v>75</v>
      </c>
      <c r="AT45" s="49">
        <v>25</v>
      </c>
      <c r="AU45" s="49">
        <v>75</v>
      </c>
      <c r="AV45" s="49">
        <v>100</v>
      </c>
      <c r="AW45" s="49">
        <v>50</v>
      </c>
      <c r="AX45" s="49">
        <v>50</v>
      </c>
      <c r="AY45" s="49">
        <v>100</v>
      </c>
      <c r="AZ45" s="49">
        <v>25</v>
      </c>
      <c r="BA45" s="50">
        <v>75</v>
      </c>
      <c r="BB45" s="23"/>
      <c r="BC45" s="23"/>
      <c r="BD45" s="23"/>
      <c r="BE45" s="23"/>
      <c r="BF45" s="23"/>
      <c r="BG45" s="23"/>
      <c r="BH45" s="23"/>
      <c r="BI45" s="23"/>
      <c r="BJ45" s="23"/>
      <c r="BK45" s="23"/>
      <c r="BL45" s="23"/>
    </row>
    <row r="46" spans="1:64" ht="12">
      <c r="A46" s="47" t="s">
        <v>10069</v>
      </c>
      <c r="B46" s="44"/>
      <c r="C46" s="48" t="s">
        <v>8706</v>
      </c>
      <c r="D46" s="41" t="s">
        <v>8697</v>
      </c>
      <c r="E46" s="49" t="s">
        <v>8686</v>
      </c>
      <c r="F46" s="49" t="s">
        <v>8681</v>
      </c>
      <c r="G46" s="41" t="s">
        <v>1368</v>
      </c>
      <c r="H46" s="49" t="s">
        <v>8654</v>
      </c>
      <c r="I46" s="49" t="s">
        <v>8648</v>
      </c>
      <c r="J46" s="41" t="s">
        <v>1367</v>
      </c>
      <c r="K46" s="41" t="s">
        <v>1366</v>
      </c>
      <c r="L46" s="49" t="s">
        <v>8607</v>
      </c>
      <c r="M46" s="41" t="s">
        <v>1365</v>
      </c>
      <c r="N46" s="49" t="s">
        <v>8595</v>
      </c>
      <c r="O46" s="49" t="s">
        <v>8590</v>
      </c>
      <c r="P46" s="41" t="s">
        <v>1364</v>
      </c>
      <c r="Q46" s="49" t="s">
        <v>8557</v>
      </c>
      <c r="R46" s="41" t="s">
        <v>1363</v>
      </c>
      <c r="S46" s="41" t="s">
        <v>1362</v>
      </c>
      <c r="T46" s="49" t="s">
        <v>8537</v>
      </c>
      <c r="U46" s="41" t="s">
        <v>1361</v>
      </c>
      <c r="V46" s="41" t="s">
        <v>1360</v>
      </c>
      <c r="W46" s="41" t="s">
        <v>1358</v>
      </c>
      <c r="X46" s="49" t="s">
        <v>8514</v>
      </c>
      <c r="Y46" s="49" t="s">
        <v>8490</v>
      </c>
      <c r="Z46" s="49" t="s">
        <v>8442</v>
      </c>
      <c r="AA46" s="49" t="s">
        <v>8431</v>
      </c>
      <c r="AB46" s="49" t="s">
        <v>12168</v>
      </c>
      <c r="AC46" s="49" t="s">
        <v>8425</v>
      </c>
      <c r="AD46" s="49" t="s">
        <v>8422</v>
      </c>
      <c r="AE46" s="49" t="s">
        <v>8419</v>
      </c>
      <c r="AF46" s="49" t="s">
        <v>8412</v>
      </c>
      <c r="AG46" s="49" t="s">
        <v>8403</v>
      </c>
      <c r="AH46" s="49" t="s">
        <v>8402</v>
      </c>
      <c r="AI46" s="49" t="s">
        <v>8398</v>
      </c>
      <c r="AJ46" s="49" t="s">
        <v>8393</v>
      </c>
      <c r="AK46" s="49" t="s">
        <v>8352</v>
      </c>
      <c r="AL46" s="49" t="s">
        <v>8349</v>
      </c>
      <c r="AM46" s="49" t="s">
        <v>8345</v>
      </c>
      <c r="AN46" s="41" t="s">
        <v>1359</v>
      </c>
      <c r="AO46" s="49" t="s">
        <v>8341</v>
      </c>
      <c r="AP46" s="41" t="s">
        <v>1357</v>
      </c>
      <c r="AQ46" s="41" t="s">
        <v>1356</v>
      </c>
      <c r="AR46" s="49" t="s">
        <v>8334</v>
      </c>
      <c r="AS46" s="49" t="s">
        <v>8331</v>
      </c>
      <c r="AT46" s="49" t="s">
        <v>8324</v>
      </c>
      <c r="AU46" s="41" t="s">
        <v>1355</v>
      </c>
      <c r="AV46" s="49" t="s">
        <v>8314</v>
      </c>
      <c r="AW46" s="49" t="s">
        <v>8308</v>
      </c>
      <c r="AX46" s="49" t="s">
        <v>8305</v>
      </c>
      <c r="AY46" s="49" t="s">
        <v>8300</v>
      </c>
      <c r="AZ46" s="49" t="s">
        <v>8295</v>
      </c>
      <c r="BA46" s="50" t="s">
        <v>8294</v>
      </c>
      <c r="BB46" s="23"/>
      <c r="BC46" s="23"/>
      <c r="BD46" s="23"/>
      <c r="BE46" s="23"/>
      <c r="BF46" s="23"/>
      <c r="BG46" s="23"/>
      <c r="BH46" s="23"/>
      <c r="BI46" s="23"/>
      <c r="BJ46" s="23"/>
      <c r="BK46" s="23"/>
      <c r="BL46" s="23"/>
    </row>
    <row r="47" spans="1:64" ht="12">
      <c r="A47" s="47"/>
      <c r="B47" s="44"/>
      <c r="C47" s="48"/>
      <c r="D47" s="49" t="s">
        <v>8287</v>
      </c>
      <c r="E47" s="49" t="s">
        <v>8283</v>
      </c>
      <c r="F47" s="49" t="s">
        <v>8277</v>
      </c>
      <c r="G47" s="49" t="s">
        <v>8272</v>
      </c>
      <c r="H47" s="49" t="s">
        <v>8266</v>
      </c>
      <c r="I47" s="49" t="s">
        <v>8269</v>
      </c>
      <c r="J47" s="49" t="s">
        <v>8261</v>
      </c>
      <c r="K47" s="49" t="s">
        <v>8259</v>
      </c>
      <c r="L47" s="49" t="s">
        <v>8247</v>
      </c>
      <c r="M47" s="49" t="s">
        <v>8222</v>
      </c>
      <c r="N47" s="49" t="s">
        <v>8221</v>
      </c>
      <c r="O47" s="49" t="s">
        <v>8211</v>
      </c>
      <c r="P47" s="49" t="s">
        <v>8209</v>
      </c>
      <c r="Q47" s="49" t="s">
        <v>8203</v>
      </c>
      <c r="R47" s="49" t="s">
        <v>8164</v>
      </c>
      <c r="S47" s="49" t="s">
        <v>8159</v>
      </c>
      <c r="T47" s="49" t="s">
        <v>8153</v>
      </c>
      <c r="U47" s="49" t="s">
        <v>8146</v>
      </c>
      <c r="V47" s="49" t="s">
        <v>8142</v>
      </c>
      <c r="W47" s="49" t="s">
        <v>8141</v>
      </c>
      <c r="X47" s="49" t="s">
        <v>8129</v>
      </c>
      <c r="Y47" s="49" t="s">
        <v>8128</v>
      </c>
      <c r="Z47" s="49" t="s">
        <v>8124</v>
      </c>
      <c r="AA47" s="49" t="s">
        <v>8114</v>
      </c>
      <c r="AB47" s="49" t="s">
        <v>12158</v>
      </c>
      <c r="AC47" s="49" t="s">
        <v>8110</v>
      </c>
      <c r="AD47" s="49" t="s">
        <v>17394</v>
      </c>
      <c r="AE47" s="49" t="s">
        <v>8106</v>
      </c>
      <c r="AF47" s="49" t="s">
        <v>8101</v>
      </c>
      <c r="AG47" s="49" t="s">
        <v>8099</v>
      </c>
      <c r="AH47" s="49" t="s">
        <v>8094</v>
      </c>
      <c r="AI47" s="49" t="s">
        <v>8095</v>
      </c>
      <c r="AJ47" s="49" t="s">
        <v>8093</v>
      </c>
      <c r="AK47" s="49" t="s">
        <v>8089</v>
      </c>
      <c r="AL47" s="49" t="s">
        <v>8085</v>
      </c>
      <c r="AM47" s="49" t="s">
        <v>8079</v>
      </c>
      <c r="AN47" s="49" t="s">
        <v>8081</v>
      </c>
      <c r="AO47" s="49" t="s">
        <v>8075</v>
      </c>
      <c r="AP47" s="49" t="s">
        <v>8073</v>
      </c>
      <c r="AQ47" s="49" t="s">
        <v>8067</v>
      </c>
      <c r="AR47" s="49" t="s">
        <v>8047</v>
      </c>
      <c r="AS47" s="49" t="s">
        <v>8038</v>
      </c>
      <c r="AT47" s="49" t="s">
        <v>8035</v>
      </c>
      <c r="AU47" s="49" t="s">
        <v>8027</v>
      </c>
      <c r="AV47" s="49" t="s">
        <v>8025</v>
      </c>
      <c r="AW47" s="49" t="s">
        <v>8019</v>
      </c>
      <c r="AX47" s="49" t="s">
        <v>8014</v>
      </c>
      <c r="AY47" s="49" t="s">
        <v>16464</v>
      </c>
      <c r="AZ47" s="49" t="s">
        <v>8011</v>
      </c>
      <c r="BA47" s="50" t="s">
        <v>8013</v>
      </c>
      <c r="BB47" s="23"/>
      <c r="BC47" s="23"/>
      <c r="BD47" s="23"/>
      <c r="BE47" s="23"/>
      <c r="BF47" s="23"/>
      <c r="BG47" s="23"/>
      <c r="BH47" s="23"/>
      <c r="BI47" s="23"/>
      <c r="BJ47" s="23"/>
      <c r="BK47" s="23"/>
      <c r="BL47" s="23"/>
    </row>
    <row r="48" spans="1:64" ht="12">
      <c r="A48" s="47">
        <v>4.3</v>
      </c>
      <c r="B48" s="44">
        <v>65</v>
      </c>
      <c r="C48" s="48" t="s">
        <v>8008</v>
      </c>
      <c r="D48" s="49">
        <v>100</v>
      </c>
      <c r="E48" s="49">
        <v>100</v>
      </c>
      <c r="F48" s="49">
        <v>0</v>
      </c>
      <c r="G48" s="49">
        <v>50</v>
      </c>
      <c r="H48" s="49">
        <v>100</v>
      </c>
      <c r="I48" s="49">
        <v>100</v>
      </c>
      <c r="J48" s="49">
        <v>100</v>
      </c>
      <c r="K48" s="49">
        <v>75</v>
      </c>
      <c r="L48" s="49">
        <v>100</v>
      </c>
      <c r="M48" s="49">
        <v>100</v>
      </c>
      <c r="N48" s="49">
        <v>75</v>
      </c>
      <c r="O48" s="49">
        <v>0</v>
      </c>
      <c r="P48" s="49">
        <v>25</v>
      </c>
      <c r="Q48" s="49">
        <v>25</v>
      </c>
      <c r="R48" s="49">
        <v>50</v>
      </c>
      <c r="S48" s="49">
        <v>0</v>
      </c>
      <c r="T48" s="49">
        <v>75</v>
      </c>
      <c r="U48" s="49">
        <v>50</v>
      </c>
      <c r="V48" s="49">
        <v>75</v>
      </c>
      <c r="W48" s="49">
        <v>100</v>
      </c>
      <c r="X48" s="49">
        <v>75</v>
      </c>
      <c r="Y48" s="49">
        <v>0</v>
      </c>
      <c r="Z48" s="49">
        <v>0</v>
      </c>
      <c r="AA48" s="49">
        <v>50</v>
      </c>
      <c r="AB48" s="49">
        <v>100</v>
      </c>
      <c r="AC48" s="49">
        <v>100</v>
      </c>
      <c r="AD48" s="49">
        <v>0</v>
      </c>
      <c r="AE48" s="49">
        <v>100</v>
      </c>
      <c r="AF48" s="49">
        <v>100</v>
      </c>
      <c r="AG48" s="49">
        <v>50</v>
      </c>
      <c r="AH48" s="49">
        <v>50</v>
      </c>
      <c r="AI48" s="49">
        <v>50</v>
      </c>
      <c r="AJ48" s="49">
        <v>100</v>
      </c>
      <c r="AK48" s="49">
        <v>0</v>
      </c>
      <c r="AL48" s="49">
        <v>100</v>
      </c>
      <c r="AM48" s="49">
        <v>25</v>
      </c>
      <c r="AN48" s="49">
        <v>100</v>
      </c>
      <c r="AO48" s="49">
        <v>75</v>
      </c>
      <c r="AP48" s="49">
        <v>100</v>
      </c>
      <c r="AQ48" s="49">
        <v>100</v>
      </c>
      <c r="AR48" s="49">
        <v>50</v>
      </c>
      <c r="AS48" s="49">
        <v>100</v>
      </c>
      <c r="AT48" s="49">
        <v>0</v>
      </c>
      <c r="AU48" s="49">
        <v>0</v>
      </c>
      <c r="AV48" s="49">
        <v>50</v>
      </c>
      <c r="AW48" s="49">
        <v>100</v>
      </c>
      <c r="AX48" s="49">
        <v>0</v>
      </c>
      <c r="AY48" s="49">
        <v>100</v>
      </c>
      <c r="AZ48" s="49">
        <v>100</v>
      </c>
      <c r="BA48" s="50">
        <v>0</v>
      </c>
      <c r="BB48" s="23"/>
      <c r="BC48" s="23"/>
      <c r="BD48" s="23"/>
      <c r="BE48" s="23"/>
      <c r="BF48" s="23"/>
      <c r="BG48" s="23"/>
      <c r="BH48" s="23"/>
      <c r="BI48" s="23"/>
      <c r="BJ48" s="23"/>
      <c r="BK48" s="23"/>
      <c r="BL48" s="23"/>
    </row>
    <row r="49" spans="1:64" ht="12">
      <c r="A49" s="47" t="s">
        <v>10069</v>
      </c>
      <c r="B49" s="44"/>
      <c r="C49" s="48" t="s">
        <v>9781</v>
      </c>
      <c r="D49" s="49" t="s">
        <v>7944</v>
      </c>
      <c r="E49" s="49" t="s">
        <v>7940</v>
      </c>
      <c r="F49" s="49" t="s">
        <v>7942</v>
      </c>
      <c r="G49" s="49" t="s">
        <v>7934</v>
      </c>
      <c r="H49" s="49" t="s">
        <v>7931</v>
      </c>
      <c r="I49" s="41" t="s">
        <v>1354</v>
      </c>
      <c r="J49" s="49" t="s">
        <v>7927</v>
      </c>
      <c r="K49" s="41" t="s">
        <v>1353</v>
      </c>
      <c r="L49" s="49" t="s">
        <v>7879</v>
      </c>
      <c r="M49" s="49" t="s">
        <v>7880</v>
      </c>
      <c r="N49" s="49" t="s">
        <v>7871</v>
      </c>
      <c r="O49" s="49" t="s">
        <v>7834</v>
      </c>
      <c r="P49" s="49" t="s">
        <v>7832</v>
      </c>
      <c r="Q49" s="49" t="s">
        <v>7820</v>
      </c>
      <c r="R49" s="41" t="s">
        <v>1352</v>
      </c>
      <c r="S49" s="41" t="s">
        <v>1351</v>
      </c>
      <c r="T49" s="49" t="s">
        <v>7810</v>
      </c>
      <c r="U49" s="41" t="s">
        <v>1349</v>
      </c>
      <c r="V49" s="41" t="s">
        <v>1350</v>
      </c>
      <c r="W49" s="49" t="s">
        <v>7775</v>
      </c>
      <c r="X49" s="49" t="s">
        <v>7774</v>
      </c>
      <c r="Y49" s="49" t="s">
        <v>7763</v>
      </c>
      <c r="Z49" s="49" t="s">
        <v>7756</v>
      </c>
      <c r="AA49" s="41" t="s">
        <v>1347</v>
      </c>
      <c r="AB49" s="41" t="s">
        <v>1348</v>
      </c>
      <c r="AC49" s="49" t="s">
        <v>7730</v>
      </c>
      <c r="AD49" s="49" t="s">
        <v>7722</v>
      </c>
      <c r="AE49" s="49" t="s">
        <v>7719</v>
      </c>
      <c r="AF49" s="49" t="s">
        <v>7721</v>
      </c>
      <c r="AG49" s="41" t="s">
        <v>1346</v>
      </c>
      <c r="AH49" s="49" t="s">
        <v>7702</v>
      </c>
      <c r="AI49" s="49" t="s">
        <v>7700</v>
      </c>
      <c r="AJ49" s="49" t="s">
        <v>7697</v>
      </c>
      <c r="AK49" s="49" t="s">
        <v>7698</v>
      </c>
      <c r="AL49" s="49" t="s">
        <v>7695</v>
      </c>
      <c r="AM49" s="49" t="s">
        <v>7687</v>
      </c>
      <c r="AN49" s="49" t="s">
        <v>7684</v>
      </c>
      <c r="AO49" s="49" t="s">
        <v>7680</v>
      </c>
      <c r="AP49" s="41" t="s">
        <v>1344</v>
      </c>
      <c r="AQ49" s="49" t="s">
        <v>7652</v>
      </c>
      <c r="AR49" s="49" t="s">
        <v>7640</v>
      </c>
      <c r="AS49" s="41" t="s">
        <v>1345</v>
      </c>
      <c r="AT49" s="41" t="s">
        <v>1343</v>
      </c>
      <c r="AU49" s="49" t="s">
        <v>7627</v>
      </c>
      <c r="AV49" s="49" t="s">
        <v>7629</v>
      </c>
      <c r="AW49" s="49" t="s">
        <v>7621</v>
      </c>
      <c r="AX49" s="49" t="s">
        <v>7617</v>
      </c>
      <c r="AY49" s="49" t="s">
        <v>7616</v>
      </c>
      <c r="AZ49" s="49" t="s">
        <v>7609</v>
      </c>
      <c r="BA49" s="50" t="s">
        <v>7612</v>
      </c>
      <c r="BB49" s="23"/>
      <c r="BC49" s="23"/>
      <c r="BD49" s="23"/>
      <c r="BE49" s="23"/>
      <c r="BF49" s="23"/>
      <c r="BG49" s="23"/>
      <c r="BH49" s="23"/>
      <c r="BI49" s="23"/>
      <c r="BJ49" s="23"/>
      <c r="BK49" s="23"/>
      <c r="BL49" s="23"/>
    </row>
    <row r="50" spans="1:64" ht="12">
      <c r="A50" s="47"/>
      <c r="B50" s="44"/>
      <c r="C50" s="48"/>
      <c r="D50" s="49" t="s">
        <v>7604</v>
      </c>
      <c r="E50" s="49" t="s">
        <v>7602</v>
      </c>
      <c r="F50" s="49" t="s">
        <v>7599</v>
      </c>
      <c r="G50" s="49" t="s">
        <v>7596</v>
      </c>
      <c r="H50" s="49" t="s">
        <v>7584</v>
      </c>
      <c r="I50" s="49" t="s">
        <v>7580</v>
      </c>
      <c r="J50" s="49" t="s">
        <v>7577</v>
      </c>
      <c r="K50" s="49" t="s">
        <v>7573</v>
      </c>
      <c r="L50" s="49" t="s">
        <v>7567</v>
      </c>
      <c r="M50" s="49" t="s">
        <v>7569</v>
      </c>
      <c r="N50" s="49" t="s">
        <v>7562</v>
      </c>
      <c r="O50" s="49" t="s">
        <v>7561</v>
      </c>
      <c r="P50" s="49" t="s">
        <v>7557</v>
      </c>
      <c r="Q50" s="49" t="s">
        <v>7554</v>
      </c>
      <c r="R50" s="49" t="s">
        <v>7531</v>
      </c>
      <c r="S50" s="49" t="s">
        <v>7525</v>
      </c>
      <c r="T50" s="49" t="s">
        <v>7523</v>
      </c>
      <c r="U50" s="49" t="s">
        <v>7518</v>
      </c>
      <c r="V50" s="49" t="s">
        <v>7511</v>
      </c>
      <c r="W50" s="49" t="s">
        <v>7507</v>
      </c>
      <c r="X50" s="49" t="s">
        <v>7505</v>
      </c>
      <c r="Y50" s="49" t="s">
        <v>7497</v>
      </c>
      <c r="Z50" s="49" t="s">
        <v>7491</v>
      </c>
      <c r="AA50" s="49" t="s">
        <v>7486</v>
      </c>
      <c r="AB50" s="49" t="s">
        <v>12150</v>
      </c>
      <c r="AC50" s="49" t="s">
        <v>7454</v>
      </c>
      <c r="AD50" s="49" t="s">
        <v>7451</v>
      </c>
      <c r="AE50" s="49" t="s">
        <v>7437</v>
      </c>
      <c r="AF50" s="49" t="s">
        <v>7415</v>
      </c>
      <c r="AG50" s="49" t="s">
        <v>7407</v>
      </c>
      <c r="AH50" s="49" t="s">
        <v>7406</v>
      </c>
      <c r="AI50" s="49" t="s">
        <v>7404</v>
      </c>
      <c r="AJ50" s="49" t="s">
        <v>7400</v>
      </c>
      <c r="AK50" s="49" t="s">
        <v>7390</v>
      </c>
      <c r="AL50" s="49" t="s">
        <v>7361</v>
      </c>
      <c r="AM50" s="49" t="s">
        <v>7357</v>
      </c>
      <c r="AN50" s="49" t="s">
        <v>7352</v>
      </c>
      <c r="AO50" s="49" t="s">
        <v>7694</v>
      </c>
      <c r="AP50" s="49" t="s">
        <v>7343</v>
      </c>
      <c r="AQ50" s="49" t="s">
        <v>7344</v>
      </c>
      <c r="AR50" s="49" t="s">
        <v>7340</v>
      </c>
      <c r="AS50" s="49" t="s">
        <v>7338</v>
      </c>
      <c r="AT50" s="49" t="s">
        <v>7335</v>
      </c>
      <c r="AU50" s="49" t="s">
        <v>7299</v>
      </c>
      <c r="AV50" s="49" t="s">
        <v>7298</v>
      </c>
      <c r="AW50" s="49" t="s">
        <v>7294</v>
      </c>
      <c r="AX50" s="49" t="s">
        <v>7286</v>
      </c>
      <c r="AY50" s="49" t="s">
        <v>16464</v>
      </c>
      <c r="AZ50" s="49" t="s">
        <v>7276</v>
      </c>
      <c r="BA50" s="50" t="s">
        <v>7268</v>
      </c>
      <c r="BB50" s="23"/>
      <c r="BC50" s="23"/>
      <c r="BD50" s="23"/>
      <c r="BE50" s="23"/>
      <c r="BF50" s="23"/>
      <c r="BG50" s="23"/>
      <c r="BH50" s="23"/>
      <c r="BI50" s="23"/>
      <c r="BJ50" s="23"/>
      <c r="BK50" s="23"/>
      <c r="BL50" s="23"/>
    </row>
    <row r="51" spans="1:64" ht="12" hidden="1">
      <c r="A51" s="17"/>
      <c r="B51" s="11"/>
      <c r="C51" s="18"/>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20"/>
      <c r="BB51" s="23"/>
      <c r="BC51" s="23"/>
      <c r="BD51" s="23"/>
      <c r="BE51" s="23"/>
      <c r="BF51" s="23"/>
      <c r="BG51" s="23"/>
      <c r="BH51" s="23"/>
      <c r="BI51" s="23"/>
      <c r="BJ51" s="23"/>
      <c r="BK51" s="23"/>
      <c r="BL51" s="23"/>
    </row>
    <row r="52" spans="1:64" ht="12" hidden="1">
      <c r="A52" s="17"/>
      <c r="B52" s="11"/>
      <c r="C52" s="18"/>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20"/>
      <c r="BB52" s="23"/>
      <c r="BC52" s="23"/>
      <c r="BD52" s="23"/>
      <c r="BE52" s="23"/>
      <c r="BF52" s="23"/>
      <c r="BG52" s="23"/>
      <c r="BH52" s="23"/>
      <c r="BI52" s="23"/>
      <c r="BJ52" s="23"/>
      <c r="BK52" s="23"/>
      <c r="BL52" s="23"/>
    </row>
    <row r="53" spans="1:64" ht="12" hidden="1">
      <c r="A53" s="17"/>
      <c r="B53" s="11"/>
      <c r="C53" s="18"/>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20"/>
      <c r="BB53" s="23"/>
      <c r="BC53" s="23"/>
      <c r="BD53" s="23"/>
      <c r="BE53" s="23"/>
      <c r="BF53" s="23"/>
      <c r="BG53" s="23"/>
      <c r="BH53" s="23"/>
      <c r="BI53" s="23"/>
      <c r="BJ53" s="23"/>
      <c r="BK53" s="23"/>
      <c r="BL53" s="23"/>
    </row>
    <row r="54" spans="1:64" ht="12">
      <c r="A54" s="47">
        <v>4.4000000000000004</v>
      </c>
      <c r="B54" s="44">
        <v>66</v>
      </c>
      <c r="C54" s="48" t="s">
        <v>7224</v>
      </c>
      <c r="D54" s="49">
        <v>100</v>
      </c>
      <c r="E54" s="49">
        <v>100</v>
      </c>
      <c r="F54" s="49">
        <v>100</v>
      </c>
      <c r="G54" s="49">
        <v>100</v>
      </c>
      <c r="H54" s="49">
        <v>75</v>
      </c>
      <c r="I54" s="49">
        <v>100</v>
      </c>
      <c r="J54" s="49">
        <v>75</v>
      </c>
      <c r="K54" s="49">
        <v>50</v>
      </c>
      <c r="L54" s="49">
        <v>100</v>
      </c>
      <c r="M54" s="49">
        <v>75</v>
      </c>
      <c r="N54" s="49">
        <v>100</v>
      </c>
      <c r="O54" s="49">
        <v>0</v>
      </c>
      <c r="P54" s="49">
        <v>100</v>
      </c>
      <c r="Q54" s="49">
        <v>100</v>
      </c>
      <c r="R54" s="49">
        <v>100</v>
      </c>
      <c r="S54" s="49">
        <v>100</v>
      </c>
      <c r="T54" s="49">
        <v>75</v>
      </c>
      <c r="U54" s="49">
        <v>100</v>
      </c>
      <c r="V54" s="49">
        <v>100</v>
      </c>
      <c r="W54" s="49">
        <v>50</v>
      </c>
      <c r="X54" s="49">
        <v>50</v>
      </c>
      <c r="Y54" s="49">
        <v>0</v>
      </c>
      <c r="Z54" s="49">
        <v>100</v>
      </c>
      <c r="AA54" s="49">
        <v>100</v>
      </c>
      <c r="AB54" s="49">
        <v>75</v>
      </c>
      <c r="AC54" s="49">
        <v>100</v>
      </c>
      <c r="AD54" s="49">
        <v>75</v>
      </c>
      <c r="AE54" s="49">
        <v>100</v>
      </c>
      <c r="AF54" s="49">
        <v>100</v>
      </c>
      <c r="AG54" s="49">
        <v>100</v>
      </c>
      <c r="AH54" s="49">
        <v>50</v>
      </c>
      <c r="AI54" s="49">
        <v>50</v>
      </c>
      <c r="AJ54" s="49">
        <v>100</v>
      </c>
      <c r="AK54" s="49">
        <v>75</v>
      </c>
      <c r="AL54" s="49">
        <v>75</v>
      </c>
      <c r="AM54" s="49">
        <v>75</v>
      </c>
      <c r="AN54" s="49">
        <v>75</v>
      </c>
      <c r="AO54" s="49">
        <v>100</v>
      </c>
      <c r="AP54" s="49">
        <v>75</v>
      </c>
      <c r="AQ54" s="49">
        <v>100</v>
      </c>
      <c r="AR54" s="49">
        <v>75</v>
      </c>
      <c r="AS54" s="49">
        <v>100</v>
      </c>
      <c r="AT54" s="49">
        <v>75</v>
      </c>
      <c r="AU54" s="49">
        <v>25</v>
      </c>
      <c r="AV54" s="49">
        <v>0</v>
      </c>
      <c r="AW54" s="49">
        <v>100</v>
      </c>
      <c r="AX54" s="49">
        <v>75</v>
      </c>
      <c r="AY54" s="49">
        <v>100</v>
      </c>
      <c r="AZ54" s="49">
        <v>50</v>
      </c>
      <c r="BA54" s="50">
        <v>75</v>
      </c>
      <c r="BB54" s="23"/>
      <c r="BC54" s="23"/>
      <c r="BD54" s="23"/>
      <c r="BE54" s="23"/>
      <c r="BF54" s="23"/>
      <c r="BG54" s="23"/>
      <c r="BH54" s="23"/>
      <c r="BI54" s="23"/>
      <c r="BJ54" s="23"/>
      <c r="BK54" s="23"/>
      <c r="BL54" s="23"/>
    </row>
    <row r="55" spans="1:64" ht="12">
      <c r="A55" s="47" t="s">
        <v>7220</v>
      </c>
      <c r="B55" s="44"/>
      <c r="C55" s="48" t="s">
        <v>7223</v>
      </c>
      <c r="D55" s="49" t="s">
        <v>7217</v>
      </c>
      <c r="E55" s="41" t="s">
        <v>1338</v>
      </c>
      <c r="F55" s="49" t="s">
        <v>7208</v>
      </c>
      <c r="G55" s="49" t="s">
        <v>7210</v>
      </c>
      <c r="H55" s="49" t="s">
        <v>7205</v>
      </c>
      <c r="I55" s="49" t="s">
        <v>7201</v>
      </c>
      <c r="J55" s="49" t="s">
        <v>7195</v>
      </c>
      <c r="K55" s="49" t="s">
        <v>7188</v>
      </c>
      <c r="L55" s="49" t="s">
        <v>7190</v>
      </c>
      <c r="M55" s="49" t="s">
        <v>7180</v>
      </c>
      <c r="N55" s="49" t="s">
        <v>7182</v>
      </c>
      <c r="O55" s="49" t="s">
        <v>7177</v>
      </c>
      <c r="P55" s="49" t="s">
        <v>7173</v>
      </c>
      <c r="Q55" s="49" t="s">
        <v>7175</v>
      </c>
      <c r="R55" s="49" t="s">
        <v>7172</v>
      </c>
      <c r="S55" s="49" t="s">
        <v>7169</v>
      </c>
      <c r="T55" s="49" t="s">
        <v>7164</v>
      </c>
      <c r="U55" s="49" t="s">
        <v>7163</v>
      </c>
      <c r="V55" s="49" t="s">
        <v>7155</v>
      </c>
      <c r="W55" s="49" t="s">
        <v>7151</v>
      </c>
      <c r="X55" s="49" t="s">
        <v>7141</v>
      </c>
      <c r="Y55" s="49" t="s">
        <v>9792</v>
      </c>
      <c r="Z55" s="49" t="s">
        <v>7105</v>
      </c>
      <c r="AA55" s="49" t="s">
        <v>7093</v>
      </c>
      <c r="AB55" s="49" t="s">
        <v>12100</v>
      </c>
      <c r="AC55" s="49" t="s">
        <v>7076</v>
      </c>
      <c r="AD55" s="49" t="s">
        <v>7078</v>
      </c>
      <c r="AE55" s="49" t="s">
        <v>7006</v>
      </c>
      <c r="AF55" s="49" t="s">
        <v>7010</v>
      </c>
      <c r="AG55" s="49" t="s">
        <v>7011</v>
      </c>
      <c r="AH55" s="49" t="s">
        <v>7002</v>
      </c>
      <c r="AI55" s="49" t="s">
        <v>6997</v>
      </c>
      <c r="AJ55" s="49" t="s">
        <v>6994</v>
      </c>
      <c r="AK55" s="49" t="s">
        <v>6989</v>
      </c>
      <c r="AL55" s="49" t="s">
        <v>6919</v>
      </c>
      <c r="AM55" s="49" t="s">
        <v>6912</v>
      </c>
      <c r="AN55" s="41" t="s">
        <v>1339</v>
      </c>
      <c r="AO55" s="49" t="s">
        <v>6910</v>
      </c>
      <c r="AP55" s="49" t="s">
        <v>6906</v>
      </c>
      <c r="AQ55" s="41" t="s">
        <v>1340</v>
      </c>
      <c r="AR55" s="49" t="s">
        <v>6903</v>
      </c>
      <c r="AS55" s="49" t="s">
        <v>6785</v>
      </c>
      <c r="AT55" s="49" t="s">
        <v>6777</v>
      </c>
      <c r="AU55" s="49" t="s">
        <v>6779</v>
      </c>
      <c r="AV55" s="49" t="s">
        <v>6775</v>
      </c>
      <c r="AW55" s="49" t="s">
        <v>6769</v>
      </c>
      <c r="AX55" s="41" t="s">
        <v>1341</v>
      </c>
      <c r="AY55" s="49" t="s">
        <v>6761</v>
      </c>
      <c r="AZ55" s="49" t="s">
        <v>6752</v>
      </c>
      <c r="BA55" s="50" t="s">
        <v>6745</v>
      </c>
      <c r="BB55" s="23"/>
      <c r="BC55" s="23"/>
      <c r="BD55" s="23"/>
      <c r="BE55" s="23"/>
      <c r="BF55" s="23"/>
      <c r="BG55" s="23"/>
      <c r="BH55" s="23"/>
      <c r="BI55" s="23"/>
      <c r="BJ55" s="23"/>
      <c r="BK55" s="23"/>
      <c r="BL55" s="23"/>
    </row>
    <row r="56" spans="1:64" ht="12">
      <c r="A56" s="47"/>
      <c r="B56" s="44"/>
      <c r="C56" s="48"/>
      <c r="D56" s="49" t="s">
        <v>6749</v>
      </c>
      <c r="E56" s="49" t="s">
        <v>6740</v>
      </c>
      <c r="F56" s="49" t="s">
        <v>6742</v>
      </c>
      <c r="G56" s="49" t="s">
        <v>6732</v>
      </c>
      <c r="H56" s="49" t="s">
        <v>6703</v>
      </c>
      <c r="I56" s="49" t="s">
        <v>6704</v>
      </c>
      <c r="J56" s="49" t="s">
        <v>6706</v>
      </c>
      <c r="K56" s="49" t="s">
        <v>6700</v>
      </c>
      <c r="L56" s="49" t="s">
        <v>6701</v>
      </c>
      <c r="M56" s="49" t="s">
        <v>6694</v>
      </c>
      <c r="N56" s="49" t="s">
        <v>6696</v>
      </c>
      <c r="O56" s="49" t="s">
        <v>9497</v>
      </c>
      <c r="P56" s="49" t="s">
        <v>6690</v>
      </c>
      <c r="Q56" s="49" t="s">
        <v>6691</v>
      </c>
      <c r="R56" s="49" t="s">
        <v>6686</v>
      </c>
      <c r="S56" s="49" t="s">
        <v>6684</v>
      </c>
      <c r="T56" s="49" t="s">
        <v>6679</v>
      </c>
      <c r="U56" s="49" t="s">
        <v>6673</v>
      </c>
      <c r="V56" s="49" t="s">
        <v>6676</v>
      </c>
      <c r="W56" s="49" t="s">
        <v>8835</v>
      </c>
      <c r="X56" s="49" t="s">
        <v>6668</v>
      </c>
      <c r="Y56" s="49" t="s">
        <v>9428</v>
      </c>
      <c r="Z56" s="49" t="s">
        <v>6663</v>
      </c>
      <c r="AA56" s="49" t="s">
        <v>6635</v>
      </c>
      <c r="AB56" s="49" t="s">
        <v>14619</v>
      </c>
      <c r="AC56" s="49" t="s">
        <v>6634</v>
      </c>
      <c r="AD56" s="49" t="s">
        <v>6607</v>
      </c>
      <c r="AE56" s="49" t="s">
        <v>6598</v>
      </c>
      <c r="AF56" s="49" t="s">
        <v>6599</v>
      </c>
      <c r="AG56" s="49" t="s">
        <v>6597</v>
      </c>
      <c r="AH56" s="49" t="s">
        <v>6589</v>
      </c>
      <c r="AI56" s="49" t="s">
        <v>6590</v>
      </c>
      <c r="AJ56" s="49" t="s">
        <v>6585</v>
      </c>
      <c r="AK56" s="49" t="s">
        <v>8640</v>
      </c>
      <c r="AL56" s="49" t="s">
        <v>6581</v>
      </c>
      <c r="AM56" s="49" t="s">
        <v>6576</v>
      </c>
      <c r="AN56" s="49" t="s">
        <v>6491</v>
      </c>
      <c r="AO56" s="49" t="s">
        <v>6397</v>
      </c>
      <c r="AP56" s="49" t="s">
        <v>21583</v>
      </c>
      <c r="AQ56" s="49" t="s">
        <v>6395</v>
      </c>
      <c r="AR56" s="49" t="s">
        <v>6389</v>
      </c>
      <c r="AS56" s="49" t="s">
        <v>6387</v>
      </c>
      <c r="AT56" s="49" t="s">
        <v>6385</v>
      </c>
      <c r="AU56" s="49" t="s">
        <v>6379</v>
      </c>
      <c r="AV56" s="49" t="s">
        <v>6377</v>
      </c>
      <c r="AW56" s="49" t="s">
        <v>6374</v>
      </c>
      <c r="AX56" s="49" t="s">
        <v>6366</v>
      </c>
      <c r="AY56" s="49" t="s">
        <v>6362</v>
      </c>
      <c r="AZ56" s="49" t="s">
        <v>6355</v>
      </c>
      <c r="BA56" s="50" t="s">
        <v>6354</v>
      </c>
      <c r="BB56" s="23"/>
      <c r="BC56" s="23"/>
      <c r="BD56" s="23"/>
      <c r="BE56" s="23"/>
      <c r="BF56" s="23"/>
      <c r="BG56" s="23"/>
      <c r="BH56" s="23"/>
      <c r="BI56" s="23"/>
      <c r="BJ56" s="23"/>
      <c r="BK56" s="23"/>
      <c r="BL56" s="23"/>
    </row>
    <row r="57" spans="1:64" ht="12">
      <c r="A57" s="47">
        <v>4.4000000000000004</v>
      </c>
      <c r="B57" s="44">
        <v>67</v>
      </c>
      <c r="C57" s="48" t="s">
        <v>6349</v>
      </c>
      <c r="D57" s="49">
        <v>50</v>
      </c>
      <c r="E57" s="49">
        <v>100</v>
      </c>
      <c r="F57" s="49">
        <v>50</v>
      </c>
      <c r="G57" s="49">
        <v>50</v>
      </c>
      <c r="H57" s="49">
        <v>100</v>
      </c>
      <c r="I57" s="49">
        <v>50</v>
      </c>
      <c r="J57" s="49">
        <v>50</v>
      </c>
      <c r="K57" s="49">
        <v>25</v>
      </c>
      <c r="L57" s="49">
        <v>50</v>
      </c>
      <c r="M57" s="49">
        <v>50</v>
      </c>
      <c r="N57" s="49">
        <v>50</v>
      </c>
      <c r="O57" s="49">
        <v>0</v>
      </c>
      <c r="P57" s="49">
        <v>50</v>
      </c>
      <c r="Q57" s="49">
        <v>75</v>
      </c>
      <c r="R57" s="49">
        <v>25</v>
      </c>
      <c r="S57" s="49">
        <v>50</v>
      </c>
      <c r="T57" s="49">
        <v>50</v>
      </c>
      <c r="U57" s="49">
        <v>50</v>
      </c>
      <c r="V57" s="49">
        <v>50</v>
      </c>
      <c r="W57" s="49">
        <v>50</v>
      </c>
      <c r="X57" s="49">
        <v>50</v>
      </c>
      <c r="Y57" s="49" t="s">
        <v>24158</v>
      </c>
      <c r="Z57" s="49">
        <v>50</v>
      </c>
      <c r="AA57" s="49">
        <v>50</v>
      </c>
      <c r="AB57" s="49">
        <v>100</v>
      </c>
      <c r="AC57" s="49">
        <v>25</v>
      </c>
      <c r="AD57" s="49">
        <v>50</v>
      </c>
      <c r="AE57" s="49">
        <v>75</v>
      </c>
      <c r="AF57" s="49">
        <v>50</v>
      </c>
      <c r="AG57" s="49">
        <v>50</v>
      </c>
      <c r="AH57" s="49">
        <v>0</v>
      </c>
      <c r="AI57" s="49">
        <v>50</v>
      </c>
      <c r="AJ57" s="49">
        <v>50</v>
      </c>
      <c r="AK57" s="49">
        <v>25</v>
      </c>
      <c r="AL57" s="49">
        <v>50</v>
      </c>
      <c r="AM57" s="49">
        <v>25</v>
      </c>
      <c r="AN57" s="49">
        <v>50</v>
      </c>
      <c r="AO57" s="49">
        <v>25</v>
      </c>
      <c r="AP57" s="49">
        <v>50</v>
      </c>
      <c r="AQ57" s="49">
        <v>50</v>
      </c>
      <c r="AR57" s="49">
        <v>0</v>
      </c>
      <c r="AS57" s="49">
        <v>50</v>
      </c>
      <c r="AT57" s="49">
        <v>50</v>
      </c>
      <c r="AU57" s="49">
        <v>25</v>
      </c>
      <c r="AV57" s="49">
        <v>0</v>
      </c>
      <c r="AW57" s="49">
        <v>50</v>
      </c>
      <c r="AX57" s="49">
        <v>50</v>
      </c>
      <c r="AY57" s="49">
        <v>75</v>
      </c>
      <c r="AZ57" s="49">
        <v>50</v>
      </c>
      <c r="BA57" s="50">
        <v>50</v>
      </c>
      <c r="BB57" s="23"/>
      <c r="BC57" s="23"/>
      <c r="BD57" s="23"/>
      <c r="BE57" s="23"/>
      <c r="BF57" s="23"/>
      <c r="BG57" s="23"/>
      <c r="BH57" s="23"/>
      <c r="BI57" s="23"/>
      <c r="BJ57" s="23"/>
      <c r="BK57" s="23"/>
      <c r="BL57" s="23"/>
    </row>
    <row r="58" spans="1:64" ht="12">
      <c r="A58" s="47" t="s">
        <v>7220</v>
      </c>
      <c r="B58" s="44"/>
      <c r="C58" s="48" t="s">
        <v>6335</v>
      </c>
      <c r="D58" s="49" t="s">
        <v>6329</v>
      </c>
      <c r="E58" s="49" t="s">
        <v>6324</v>
      </c>
      <c r="F58" s="49" t="s">
        <v>6320</v>
      </c>
      <c r="G58" s="49" t="s">
        <v>6315</v>
      </c>
      <c r="H58" s="49" t="s">
        <v>6313</v>
      </c>
      <c r="I58" s="49" t="s">
        <v>6308</v>
      </c>
      <c r="J58" s="49" t="s">
        <v>6307</v>
      </c>
      <c r="K58" s="49" t="s">
        <v>6294</v>
      </c>
      <c r="L58" s="49" t="s">
        <v>6288</v>
      </c>
      <c r="M58" s="41" t="s">
        <v>1342</v>
      </c>
      <c r="N58" s="49" t="s">
        <v>6280</v>
      </c>
      <c r="O58" s="49" t="s">
        <v>6275</v>
      </c>
      <c r="P58" s="41" t="s">
        <v>1336</v>
      </c>
      <c r="Q58" s="49" t="s">
        <v>6262</v>
      </c>
      <c r="R58" s="49" t="s">
        <v>6232</v>
      </c>
      <c r="S58" s="41" t="s">
        <v>1337</v>
      </c>
      <c r="T58" s="49" t="s">
        <v>6207</v>
      </c>
      <c r="U58" s="49" t="s">
        <v>6206</v>
      </c>
      <c r="V58" s="49" t="s">
        <v>6199</v>
      </c>
      <c r="W58" s="49" t="s">
        <v>6195</v>
      </c>
      <c r="X58" s="49" t="s">
        <v>6181</v>
      </c>
      <c r="Y58" s="49" t="s">
        <v>9792</v>
      </c>
      <c r="Z58" s="49" t="s">
        <v>6165</v>
      </c>
      <c r="AA58" s="41" t="s">
        <v>1335</v>
      </c>
      <c r="AB58" s="49" t="s">
        <v>12077</v>
      </c>
      <c r="AC58" s="41" t="s">
        <v>1332</v>
      </c>
      <c r="AD58" s="49" t="s">
        <v>6121</v>
      </c>
      <c r="AE58" s="49" t="s">
        <v>6070</v>
      </c>
      <c r="AF58" s="49" t="s">
        <v>6014</v>
      </c>
      <c r="AG58" s="49" t="s">
        <v>6008</v>
      </c>
      <c r="AH58" s="49" t="s">
        <v>6001</v>
      </c>
      <c r="AI58" s="49" t="s">
        <v>5997</v>
      </c>
      <c r="AJ58" s="49" t="s">
        <v>5980</v>
      </c>
      <c r="AK58" s="49" t="s">
        <v>5970</v>
      </c>
      <c r="AL58" s="49" t="s">
        <v>5958</v>
      </c>
      <c r="AM58" s="41" t="s">
        <v>1333</v>
      </c>
      <c r="AN58" s="49" t="s">
        <v>5910</v>
      </c>
      <c r="AO58" s="49" t="s">
        <v>5903</v>
      </c>
      <c r="AP58" s="49" t="s">
        <v>5882</v>
      </c>
      <c r="AQ58" s="41" t="s">
        <v>1334</v>
      </c>
      <c r="AR58" s="49" t="s">
        <v>5872</v>
      </c>
      <c r="AS58" s="49" t="s">
        <v>5864</v>
      </c>
      <c r="AT58" s="49" t="s">
        <v>5858</v>
      </c>
      <c r="AU58" s="49" t="s">
        <v>5851</v>
      </c>
      <c r="AV58" s="49" t="s">
        <v>5855</v>
      </c>
      <c r="AW58" s="49" t="s">
        <v>5842</v>
      </c>
      <c r="AX58" s="49" t="s">
        <v>5823</v>
      </c>
      <c r="AY58" s="49" t="s">
        <v>5818</v>
      </c>
      <c r="AZ58" s="49" t="s">
        <v>5807</v>
      </c>
      <c r="BA58" s="42" t="s">
        <v>1329</v>
      </c>
      <c r="BB58" s="23"/>
      <c r="BC58" s="23"/>
      <c r="BD58" s="23"/>
      <c r="BE58" s="23"/>
      <c r="BF58" s="23"/>
      <c r="BG58" s="23"/>
      <c r="BH58" s="23"/>
      <c r="BI58" s="23"/>
      <c r="BJ58" s="23"/>
      <c r="BK58" s="23"/>
      <c r="BL58" s="23"/>
    </row>
    <row r="59" spans="1:64" ht="12">
      <c r="A59" s="47"/>
      <c r="B59" s="44"/>
      <c r="C59" s="48"/>
      <c r="D59" s="49" t="s">
        <v>5800</v>
      </c>
      <c r="E59" s="49" t="s">
        <v>5796</v>
      </c>
      <c r="F59" s="49" t="s">
        <v>5793</v>
      </c>
      <c r="G59" s="49" t="s">
        <v>5787</v>
      </c>
      <c r="H59" s="49" t="s">
        <v>5785</v>
      </c>
      <c r="I59" s="49" t="s">
        <v>5778</v>
      </c>
      <c r="J59" s="49" t="s">
        <v>5781</v>
      </c>
      <c r="K59" s="49" t="s">
        <v>5729</v>
      </c>
      <c r="L59" s="49" t="s">
        <v>5728</v>
      </c>
      <c r="M59" s="49" t="s">
        <v>5699</v>
      </c>
      <c r="N59" s="49" t="s">
        <v>5694</v>
      </c>
      <c r="O59" s="49" t="s">
        <v>9497</v>
      </c>
      <c r="P59" s="49" t="s">
        <v>5650</v>
      </c>
      <c r="Q59" s="49" t="s">
        <v>5645</v>
      </c>
      <c r="R59" s="49" t="s">
        <v>5641</v>
      </c>
      <c r="S59" s="49" t="s">
        <v>5636</v>
      </c>
      <c r="T59" s="49" t="s">
        <v>5623</v>
      </c>
      <c r="U59" s="49" t="s">
        <v>5620</v>
      </c>
      <c r="V59" s="49" t="s">
        <v>5621</v>
      </c>
      <c r="W59" s="49" t="s">
        <v>5617</v>
      </c>
      <c r="X59" s="49" t="s">
        <v>5607</v>
      </c>
      <c r="Y59" s="49" t="s">
        <v>9428</v>
      </c>
      <c r="Z59" s="49" t="s">
        <v>5602</v>
      </c>
      <c r="AA59" s="49" t="s">
        <v>5604</v>
      </c>
      <c r="AB59" s="49" t="s">
        <v>14619</v>
      </c>
      <c r="AC59" s="49" t="s">
        <v>5596</v>
      </c>
      <c r="AD59" s="49" t="s">
        <v>6607</v>
      </c>
      <c r="AE59" s="49" t="s">
        <v>6598</v>
      </c>
      <c r="AF59" s="49" t="s">
        <v>5581</v>
      </c>
      <c r="AG59" s="49" t="s">
        <v>5579</v>
      </c>
      <c r="AH59" s="49" t="s">
        <v>5569</v>
      </c>
      <c r="AI59" s="49" t="s">
        <v>5566</v>
      </c>
      <c r="AJ59" s="49" t="s">
        <v>5565</v>
      </c>
      <c r="AK59" s="49" t="s">
        <v>5557</v>
      </c>
      <c r="AL59" s="49" t="s">
        <v>5555</v>
      </c>
      <c r="AM59" s="49" t="s">
        <v>5552</v>
      </c>
      <c r="AN59" s="49" t="s">
        <v>5554</v>
      </c>
      <c r="AO59" s="49" t="s">
        <v>5546</v>
      </c>
      <c r="AP59" s="49" t="s">
        <v>17166</v>
      </c>
      <c r="AQ59" s="49" t="s">
        <v>5542</v>
      </c>
      <c r="AR59" s="49" t="s">
        <v>5545</v>
      </c>
      <c r="AS59" s="49" t="s">
        <v>5535</v>
      </c>
      <c r="AT59" s="49" t="s">
        <v>5537</v>
      </c>
      <c r="AU59" s="49" t="s">
        <v>5530</v>
      </c>
      <c r="AV59" s="49" t="s">
        <v>5532</v>
      </c>
      <c r="AW59" s="49" t="s">
        <v>5525</v>
      </c>
      <c r="AX59" s="49" t="s">
        <v>5521</v>
      </c>
      <c r="AY59" s="49" t="s">
        <v>5519</v>
      </c>
      <c r="AZ59" s="49" t="s">
        <v>5515</v>
      </c>
      <c r="BA59" s="50" t="s">
        <v>5513</v>
      </c>
      <c r="BB59" s="23"/>
      <c r="BC59" s="23"/>
      <c r="BD59" s="23"/>
      <c r="BE59" s="23"/>
      <c r="BF59" s="23"/>
      <c r="BG59" s="23"/>
      <c r="BH59" s="23"/>
      <c r="BI59" s="23"/>
      <c r="BJ59" s="23"/>
      <c r="BK59" s="23"/>
      <c r="BL59" s="23"/>
    </row>
    <row r="60" spans="1:64" ht="12">
      <c r="A60" s="47">
        <v>4.4000000000000004</v>
      </c>
      <c r="B60" s="44">
        <v>68</v>
      </c>
      <c r="C60" s="51" t="s">
        <v>5511</v>
      </c>
      <c r="D60" s="52">
        <v>0</v>
      </c>
      <c r="E60" s="52">
        <v>0</v>
      </c>
      <c r="F60" s="52">
        <v>25</v>
      </c>
      <c r="G60" s="52">
        <v>25</v>
      </c>
      <c r="H60" s="52">
        <v>25</v>
      </c>
      <c r="I60" s="52">
        <v>0</v>
      </c>
      <c r="J60" s="52">
        <v>0</v>
      </c>
      <c r="K60" s="52">
        <v>0</v>
      </c>
      <c r="L60" s="52">
        <v>25</v>
      </c>
      <c r="M60" s="52">
        <v>25</v>
      </c>
      <c r="N60" s="52">
        <v>25</v>
      </c>
      <c r="O60" s="52">
        <v>0</v>
      </c>
      <c r="P60" s="52">
        <v>25</v>
      </c>
      <c r="Q60" s="52">
        <v>25</v>
      </c>
      <c r="R60" s="52">
        <v>50</v>
      </c>
      <c r="S60" s="52">
        <v>0</v>
      </c>
      <c r="T60" s="52">
        <v>0</v>
      </c>
      <c r="U60" s="52">
        <v>25</v>
      </c>
      <c r="V60" s="52">
        <v>25</v>
      </c>
      <c r="W60" s="52">
        <v>0</v>
      </c>
      <c r="X60" s="52">
        <v>0</v>
      </c>
      <c r="Y60" s="52">
        <v>0</v>
      </c>
      <c r="Z60" s="52">
        <v>0</v>
      </c>
      <c r="AA60" s="52">
        <v>25</v>
      </c>
      <c r="AB60" s="52">
        <v>0</v>
      </c>
      <c r="AC60" s="52">
        <v>25</v>
      </c>
      <c r="AD60" s="52">
        <v>0</v>
      </c>
      <c r="AE60" s="52">
        <v>25</v>
      </c>
      <c r="AF60" s="52">
        <v>25</v>
      </c>
      <c r="AG60" s="52">
        <v>25</v>
      </c>
      <c r="AH60" s="52">
        <v>25</v>
      </c>
      <c r="AI60" s="52">
        <v>25</v>
      </c>
      <c r="AJ60" s="52">
        <v>25</v>
      </c>
      <c r="AK60" s="52">
        <v>0</v>
      </c>
      <c r="AL60" s="52">
        <v>0</v>
      </c>
      <c r="AM60" s="52">
        <v>0</v>
      </c>
      <c r="AN60" s="52">
        <v>0</v>
      </c>
      <c r="AO60" s="52">
        <v>25</v>
      </c>
      <c r="AP60" s="52">
        <v>0</v>
      </c>
      <c r="AQ60" s="52">
        <v>0</v>
      </c>
      <c r="AR60" s="52">
        <v>25</v>
      </c>
      <c r="AS60" s="52">
        <v>0</v>
      </c>
      <c r="AT60" s="52">
        <v>0</v>
      </c>
      <c r="AU60" s="52">
        <v>0</v>
      </c>
      <c r="AV60" s="52">
        <v>0</v>
      </c>
      <c r="AW60" s="52">
        <v>0</v>
      </c>
      <c r="AX60" s="52">
        <v>0</v>
      </c>
      <c r="AY60" s="52">
        <v>25</v>
      </c>
      <c r="AZ60" s="52">
        <v>0</v>
      </c>
      <c r="BA60" s="52">
        <v>0</v>
      </c>
      <c r="BB60" s="23"/>
      <c r="BC60" s="23"/>
      <c r="BD60" s="23"/>
      <c r="BE60" s="23"/>
      <c r="BF60" s="23"/>
      <c r="BG60" s="23"/>
      <c r="BH60" s="23"/>
      <c r="BI60" s="23"/>
      <c r="BJ60" s="23"/>
      <c r="BK60" s="23"/>
      <c r="BL60" s="23"/>
    </row>
    <row r="61" spans="1:64" ht="12">
      <c r="A61" s="47" t="s">
        <v>7220</v>
      </c>
      <c r="B61" s="44"/>
      <c r="C61" s="51" t="s">
        <v>5478</v>
      </c>
      <c r="D61" s="52" t="s">
        <v>5475</v>
      </c>
      <c r="E61" s="52" t="s">
        <v>5468</v>
      </c>
      <c r="F61" s="52" t="s">
        <v>5454</v>
      </c>
      <c r="G61" s="52" t="s">
        <v>8449</v>
      </c>
      <c r="H61" s="52" t="s">
        <v>5446</v>
      </c>
      <c r="I61" s="52" t="s">
        <v>5421</v>
      </c>
      <c r="J61" s="52" t="s">
        <v>5414</v>
      </c>
      <c r="K61" s="52" t="s">
        <v>5413</v>
      </c>
      <c r="L61" s="52" t="s">
        <v>5390</v>
      </c>
      <c r="M61" s="52" t="s">
        <v>5392</v>
      </c>
      <c r="N61" s="52" t="s">
        <v>5386</v>
      </c>
      <c r="O61" s="52" t="s">
        <v>5383</v>
      </c>
      <c r="P61" s="52" t="s">
        <v>5376</v>
      </c>
      <c r="Q61" s="52" t="s">
        <v>5370</v>
      </c>
      <c r="R61" s="52" t="s">
        <v>5373</v>
      </c>
      <c r="S61" s="52" t="s">
        <v>8363</v>
      </c>
      <c r="T61" s="52" t="s">
        <v>5339</v>
      </c>
      <c r="U61" s="52" t="s">
        <v>5331</v>
      </c>
      <c r="V61" s="52" t="s">
        <v>5324</v>
      </c>
      <c r="W61" s="52" t="s">
        <v>5327</v>
      </c>
      <c r="X61" s="52" t="s">
        <v>5322</v>
      </c>
      <c r="Y61" s="52" t="s">
        <v>9792</v>
      </c>
      <c r="Z61" s="53" t="s">
        <v>1330</v>
      </c>
      <c r="AA61" s="52" t="s">
        <v>5267</v>
      </c>
      <c r="AB61" s="52" t="s">
        <v>12043</v>
      </c>
      <c r="AC61" s="52" t="s">
        <v>5220</v>
      </c>
      <c r="AD61" s="52" t="s">
        <v>5222</v>
      </c>
      <c r="AE61" s="52" t="s">
        <v>5217</v>
      </c>
      <c r="AF61" s="52" t="s">
        <v>5213</v>
      </c>
      <c r="AG61" s="53" t="s">
        <v>1331</v>
      </c>
      <c r="AH61" s="52" t="s">
        <v>5186</v>
      </c>
      <c r="AI61" s="52" t="s">
        <v>5188</v>
      </c>
      <c r="AJ61" s="52" t="s">
        <v>5190</v>
      </c>
      <c r="AK61" s="52" t="s">
        <v>8195</v>
      </c>
      <c r="AL61" s="52" t="s">
        <v>5183</v>
      </c>
      <c r="AM61" s="52" t="s">
        <v>5175</v>
      </c>
      <c r="AN61" s="52" t="s">
        <v>8193</v>
      </c>
      <c r="AO61" s="52" t="s">
        <v>5139</v>
      </c>
      <c r="AP61" s="52" t="s">
        <v>5141</v>
      </c>
      <c r="AQ61" s="52" t="s">
        <v>5143</v>
      </c>
      <c r="AR61" s="52" t="s">
        <v>5136</v>
      </c>
      <c r="AS61" s="52" t="s">
        <v>5137</v>
      </c>
      <c r="AT61" s="53" t="s">
        <v>1326</v>
      </c>
      <c r="AU61" s="52" t="s">
        <v>5132</v>
      </c>
      <c r="AV61" s="52" t="s">
        <v>5133</v>
      </c>
      <c r="AW61" s="52" t="s">
        <v>5124</v>
      </c>
      <c r="AX61" s="53" t="s">
        <v>1327</v>
      </c>
      <c r="AY61" s="53" t="s">
        <v>1328</v>
      </c>
      <c r="AZ61" s="53" t="s">
        <v>1325</v>
      </c>
      <c r="BA61" s="52" t="s">
        <v>5123</v>
      </c>
      <c r="BB61" s="23"/>
      <c r="BC61" s="23"/>
      <c r="BD61" s="23"/>
      <c r="BE61" s="23"/>
      <c r="BF61" s="23"/>
      <c r="BG61" s="23"/>
      <c r="BH61" s="23"/>
      <c r="BI61" s="23"/>
      <c r="BJ61" s="23"/>
      <c r="BK61" s="23"/>
      <c r="BL61" s="23"/>
    </row>
    <row r="62" spans="1:64" ht="12">
      <c r="A62" s="47"/>
      <c r="B62" s="44"/>
      <c r="C62" s="51"/>
      <c r="D62" s="52" t="s">
        <v>5116</v>
      </c>
      <c r="E62" s="52" t="s">
        <v>5108</v>
      </c>
      <c r="F62" s="52" t="s">
        <v>5113</v>
      </c>
      <c r="G62" s="52" t="s">
        <v>5107</v>
      </c>
      <c r="H62" s="52" t="s">
        <v>5101</v>
      </c>
      <c r="I62" s="52" t="s">
        <v>5104</v>
      </c>
      <c r="J62" s="52" t="s">
        <v>5071</v>
      </c>
      <c r="K62" s="52" t="s">
        <v>5064</v>
      </c>
      <c r="L62" s="52" t="s">
        <v>5065</v>
      </c>
      <c r="M62" s="52" t="s">
        <v>5067</v>
      </c>
      <c r="N62" s="52" t="s">
        <v>5060</v>
      </c>
      <c r="O62" s="52" t="s">
        <v>9497</v>
      </c>
      <c r="P62" s="52" t="s">
        <v>5057</v>
      </c>
      <c r="Q62" s="52" t="s">
        <v>5054</v>
      </c>
      <c r="R62" s="52" t="s">
        <v>5049</v>
      </c>
      <c r="S62" s="52" t="s">
        <v>5018</v>
      </c>
      <c r="T62" s="52" t="s">
        <v>6679</v>
      </c>
      <c r="U62" s="52" t="s">
        <v>5008</v>
      </c>
      <c r="V62" s="52" t="s">
        <v>5621</v>
      </c>
      <c r="W62" s="52" t="s">
        <v>5004</v>
      </c>
      <c r="X62" s="52" t="s">
        <v>5001</v>
      </c>
      <c r="Y62" s="52" t="s">
        <v>4997</v>
      </c>
      <c r="Z62" s="52" t="s">
        <v>4934</v>
      </c>
      <c r="AA62" s="52" t="s">
        <v>4932</v>
      </c>
      <c r="AB62" s="52" t="s">
        <v>14619</v>
      </c>
      <c r="AC62" s="52" t="s">
        <v>4900</v>
      </c>
      <c r="AD62" s="52" t="s">
        <v>6607</v>
      </c>
      <c r="AE62" s="52" t="s">
        <v>6598</v>
      </c>
      <c r="AF62" s="52" t="s">
        <v>4834</v>
      </c>
      <c r="AG62" s="52" t="s">
        <v>4829</v>
      </c>
      <c r="AH62" s="52" t="s">
        <v>4824</v>
      </c>
      <c r="AI62" s="52" t="s">
        <v>4823</v>
      </c>
      <c r="AJ62" s="52" t="s">
        <v>4819</v>
      </c>
      <c r="AK62" s="52" t="s">
        <v>7875</v>
      </c>
      <c r="AL62" s="52" t="s">
        <v>4764</v>
      </c>
      <c r="AM62" s="52" t="s">
        <v>4721</v>
      </c>
      <c r="AN62" s="52" t="s">
        <v>4843</v>
      </c>
      <c r="AO62" s="52" t="s">
        <v>4712</v>
      </c>
      <c r="AP62" s="52" t="s">
        <v>4713</v>
      </c>
      <c r="AQ62" s="52" t="s">
        <v>4710</v>
      </c>
      <c r="AR62" s="52" t="s">
        <v>4681</v>
      </c>
      <c r="AS62" s="52" t="s">
        <v>4680</v>
      </c>
      <c r="AT62" s="52" t="s">
        <v>4675</v>
      </c>
      <c r="AU62" s="52" t="s">
        <v>4669</v>
      </c>
      <c r="AV62" s="52" t="s">
        <v>5532</v>
      </c>
      <c r="AW62" s="52" t="s">
        <v>4651</v>
      </c>
      <c r="AX62" s="52" t="s">
        <v>4646</v>
      </c>
      <c r="AY62" s="52" t="s">
        <v>4643</v>
      </c>
      <c r="AZ62" s="52" t="s">
        <v>4594</v>
      </c>
      <c r="BA62" s="52" t="s">
        <v>4591</v>
      </c>
      <c r="BB62" s="23"/>
      <c r="BC62" s="23"/>
      <c r="BD62" s="23"/>
      <c r="BE62" s="23"/>
      <c r="BF62" s="23"/>
      <c r="BG62" s="23"/>
      <c r="BH62" s="23"/>
      <c r="BI62" s="23"/>
      <c r="BJ62" s="23"/>
      <c r="BK62" s="23"/>
      <c r="BL62" s="23"/>
    </row>
  </sheetData>
  <sheetCalcPr fullCalcOnLoad="1"/>
  <pageMargins left="0.75" right="0.75" top="1" bottom="1" header="0.5" footer="0.5"/>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68"/>
  <sheetViews>
    <sheetView workbookViewId="0">
      <pane xSplit="3" ySplit="1" topLeftCell="D38" activePane="bottomRight" state="frozen"/>
      <selection pane="topRight" activeCell="D1" sqref="D1"/>
      <selection pane="bottomLeft" activeCell="A2" sqref="A2"/>
      <selection pane="bottomRight" activeCell="E62" sqref="E62"/>
    </sheetView>
  </sheetViews>
  <sheetFormatPr baseColWidth="10" defaultColWidth="14.5" defaultRowHeight="15.75" customHeight="1"/>
  <cols>
    <col min="3" max="3" width="47.5" customWidth="1"/>
    <col min="54" max="64" width="0" hidden="1"/>
  </cols>
  <sheetData>
    <row r="1" spans="1:64" ht="15.75" customHeight="1">
      <c r="A1" s="2"/>
      <c r="B1" s="3"/>
      <c r="C1" s="4"/>
      <c r="D1" s="5" t="s">
        <v>24104</v>
      </c>
      <c r="E1" s="6" t="s">
        <v>24105</v>
      </c>
      <c r="F1" s="6" t="s">
        <v>24106</v>
      </c>
      <c r="G1" s="6" t="s">
        <v>24107</v>
      </c>
      <c r="H1" s="6" t="s">
        <v>24108</v>
      </c>
      <c r="I1" s="6" t="s">
        <v>24109</v>
      </c>
      <c r="J1" s="6" t="s">
        <v>24110</v>
      </c>
      <c r="K1" s="6" t="s">
        <v>24111</v>
      </c>
      <c r="L1" s="6" t="s">
        <v>24112</v>
      </c>
      <c r="M1" s="6" t="s">
        <v>24113</v>
      </c>
      <c r="N1" s="6" t="s">
        <v>24114</v>
      </c>
      <c r="O1" s="6" t="s">
        <v>24115</v>
      </c>
      <c r="P1" s="6" t="s">
        <v>24116</v>
      </c>
      <c r="Q1" s="6" t="s">
        <v>24117</v>
      </c>
      <c r="R1" s="6" t="s">
        <v>24118</v>
      </c>
      <c r="S1" s="6" t="s">
        <v>24119</v>
      </c>
      <c r="T1" s="6" t="s">
        <v>24120</v>
      </c>
      <c r="U1" s="6" t="s">
        <v>24121</v>
      </c>
      <c r="V1" s="6" t="s">
        <v>24122</v>
      </c>
      <c r="W1" s="6" t="s">
        <v>24123</v>
      </c>
      <c r="X1" s="6" t="s">
        <v>24124</v>
      </c>
      <c r="Y1" s="7" t="s">
        <v>24125</v>
      </c>
      <c r="Z1" s="7" t="s">
        <v>24126</v>
      </c>
      <c r="AA1" s="7" t="s">
        <v>24127</v>
      </c>
      <c r="AB1" s="7" t="s">
        <v>24128</v>
      </c>
      <c r="AC1" s="7" t="s">
        <v>24129</v>
      </c>
      <c r="AD1" s="7" t="s">
        <v>24130</v>
      </c>
      <c r="AE1" s="7" t="s">
        <v>24131</v>
      </c>
      <c r="AF1" s="7" t="s">
        <v>24132</v>
      </c>
      <c r="AG1" s="7" t="s">
        <v>24133</v>
      </c>
      <c r="AH1" s="7" t="s">
        <v>24134</v>
      </c>
      <c r="AI1" s="7" t="s">
        <v>24135</v>
      </c>
      <c r="AJ1" s="7" t="s">
        <v>24136</v>
      </c>
      <c r="AK1" s="7" t="s">
        <v>24137</v>
      </c>
      <c r="AL1" s="7" t="s">
        <v>24138</v>
      </c>
      <c r="AM1" s="7" t="s">
        <v>24139</v>
      </c>
      <c r="AN1" s="7" t="s">
        <v>24140</v>
      </c>
      <c r="AO1" s="7" t="s">
        <v>24141</v>
      </c>
      <c r="AP1" s="7" t="s">
        <v>24142</v>
      </c>
      <c r="AQ1" s="7" t="s">
        <v>24143</v>
      </c>
      <c r="AR1" s="5" t="s">
        <v>24144</v>
      </c>
      <c r="AS1" s="7" t="s">
        <v>24145</v>
      </c>
      <c r="AT1" s="7" t="s">
        <v>24146</v>
      </c>
      <c r="AU1" s="7" t="s">
        <v>24147</v>
      </c>
      <c r="AV1" s="7" t="s">
        <v>24148</v>
      </c>
      <c r="AW1" s="7" t="s">
        <v>24149</v>
      </c>
      <c r="AX1" s="7" t="s">
        <v>24150</v>
      </c>
      <c r="AY1" s="7" t="s">
        <v>24151</v>
      </c>
      <c r="AZ1" s="7" t="s">
        <v>24152</v>
      </c>
      <c r="BA1" s="7" t="s">
        <v>24153</v>
      </c>
      <c r="BB1" s="12"/>
      <c r="BC1" s="12"/>
      <c r="BD1" s="12"/>
      <c r="BE1" s="12"/>
      <c r="BF1" s="12"/>
      <c r="BG1" s="12"/>
      <c r="BH1" s="12"/>
      <c r="BI1" s="12"/>
      <c r="BJ1" s="12"/>
      <c r="BK1" s="12"/>
      <c r="BL1" s="12"/>
    </row>
    <row r="2" spans="1:64" ht="15.75" customHeight="1">
      <c r="A2" s="9" t="str">
        <f ca="1">IFERROR(__xludf.DUMMYFUNCTION(importrange("https://docs.google.com/spreadsheets/d/1B8bz8L_SMnGmCuHmR0X7YJOBdR6s05ngltiIZhhhC_s/edit#gid=0", "5 LA!A8:A")),"")</f>
        <v/>
      </c>
      <c r="B2" s="14" t="s">
        <v>24154</v>
      </c>
      <c r="C2" s="10" t="str">
        <f ca="1">IFERROR(__xludf.DUMMYFUNCTION(importrange("https://docs.google.com/spreadsheets/d/1huVN2XAshBM5FkfyTsSEyJy7czH6wQh-vuVCAjVx0lI/edit#gid=0", "5 LA!C7:C")),"Indicator")</f>
        <v>Indicator</v>
      </c>
      <c r="D2" s="10" t="str">
        <f ca="1">IFERROR(__xludf.DUMMYFUNCTION(importrange("https://docs.google.com/spreadsheets/d/1B8bz8L_SMnGmCuHmR0X7YJOBdR6s05ngltiIZhhhC_s/edit#gid=907278306", "5 LA!E8:E")),"SII 2")</f>
        <v>SII 2</v>
      </c>
      <c r="E2" s="10" t="str">
        <f ca="1">IFERROR(__xludf.DUMMYFUNCTION(importrange("https://docs.google.com/spreadsheets/d/1B8bz8L_SMnGmCuHmR0X7YJOBdR6s05ngltiIZhhhC_s/edit#gid=907278306", "5 LA!G8:G")),"SII 2")</f>
        <v>SII 2</v>
      </c>
      <c r="F2" s="10" t="str">
        <f ca="1">IFERROR(__xludf.DUMMYFUNCTION(importrange("https://docs.google.com/spreadsheets/d/1B8bz8L_SMnGmCuHmR0X7YJOBdR6s05ngltiIZhhhC_s/edit#gid=907278306", "5 LA!I8:I")),"SII 2")</f>
        <v>SII 2</v>
      </c>
      <c r="G2" s="10" t="str">
        <f ca="1">IFERROR(__xludf.DUMMYFUNCTION(importrange("https://docs.google.com/spreadsheets/d/1B8bz8L_SMnGmCuHmR0X7YJOBdR6s05ngltiIZhhhC_s/edit#gid=907278306", "5 LA!K8:K")),"SII 2")</f>
        <v>SII 2</v>
      </c>
      <c r="H2" s="10" t="str">
        <f ca="1">IFERROR(__xludf.DUMMYFUNCTION(importrange("https://docs.google.com/spreadsheets/d/1B8bz8L_SMnGmCuHmR0X7YJOBdR6s05ngltiIZhhhC_s/edit#gid=907278306", "5 LA!M8:M")),"SII 2")</f>
        <v>SII 2</v>
      </c>
      <c r="I2" s="10" t="str">
        <f ca="1">IFERROR(__xludf.DUMMYFUNCTION(importrange("https://docs.google.com/spreadsheets/d/1B8bz8L_SMnGmCuHmR0X7YJOBdR6s05ngltiIZhhhC_s/edit#gid=907278306", "5 LA!O8:O")),"SII 2")</f>
        <v>SII 2</v>
      </c>
      <c r="J2" s="10" t="str">
        <f ca="1">IFERROR(__xludf.DUMMYFUNCTION(importrange("https://docs.google.com/spreadsheets/d/1B8bz8L_SMnGmCuHmR0X7YJOBdR6s05ngltiIZhhhC_s/edit#gid=907278306", "5 LA!Q8:Q")),"SII 2")</f>
        <v>SII 2</v>
      </c>
      <c r="K2" s="10" t="str">
        <f ca="1">IFERROR(__xludf.DUMMYFUNCTION(importrange("https://docs.google.com/spreadsheets/d/1B8bz8L_SMnGmCuHmR0X7YJOBdR6s05ngltiIZhhhC_s/edit#gid=907278306", "5 LA!S8:S")),"SII 2")</f>
        <v>SII 2</v>
      </c>
      <c r="L2" s="10" t="str">
        <f ca="1">IFERROR(__xludf.DUMMYFUNCTION(importrange("https://docs.google.com/spreadsheets/d/1B8bz8L_SMnGmCuHmR0X7YJOBdR6s05ngltiIZhhhC_s/edit#gid=907278306", "5 LA!U8:U")),"SII 2")</f>
        <v>SII 2</v>
      </c>
      <c r="M2" s="10" t="str">
        <f ca="1">IFERROR(__xludf.DUMMYFUNCTION(importrange("https://docs.google.com/spreadsheets/d/1B8bz8L_SMnGmCuHmR0X7YJOBdR6s05ngltiIZhhhC_s/edit#gid=907278306", "5 LA!W8:W")),"SII 2")</f>
        <v>SII 2</v>
      </c>
      <c r="N2" s="10" t="str">
        <f ca="1">IFERROR(__xludf.DUMMYFUNCTION(importrange("https://docs.google.com/spreadsheets/d/1B8bz8L_SMnGmCuHmR0X7YJOBdR6s05ngltiIZhhhC_s/edit#gid=907278306", "5 LA!Y8:Y")),"SII 2")</f>
        <v>SII 2</v>
      </c>
      <c r="O2" s="10" t="str">
        <f ca="1">IFERROR(__xludf.DUMMYFUNCTION(importrange("https://docs.google.com/spreadsheets/d/1B8bz8L_SMnGmCuHmR0X7YJOBdR6s05ngltiIZhhhC_s/edit#gid=907278306", "5 LA!AA8:AA")),"SII 2")</f>
        <v>SII 2</v>
      </c>
      <c r="P2" s="10" t="str">
        <f ca="1">IFERROR(__xludf.DUMMYFUNCTION(importrange("https://docs.google.com/spreadsheets/d/1B8bz8L_SMnGmCuHmR0X7YJOBdR6s05ngltiIZhhhC_s/edit#gid=907278306", "5 LA!AC8:AC")),"SII 2")</f>
        <v>SII 2</v>
      </c>
      <c r="Q2" s="10" t="str">
        <f ca="1">IFERROR(__xludf.DUMMYFUNCTION(importrange("https://docs.google.com/spreadsheets/d/1B8bz8L_SMnGmCuHmR0X7YJOBdR6s05ngltiIZhhhC_s/edit#gid=907278306", "5 LA!AE8:AE")),"SII 2")</f>
        <v>SII 2</v>
      </c>
      <c r="R2" s="10" t="str">
        <f ca="1">IFERROR(__xludf.DUMMYFUNCTION(importrange("https://docs.google.com/spreadsheets/d/1B8bz8L_SMnGmCuHmR0X7YJOBdR6s05ngltiIZhhhC_s/edit#gid=907278306", "5 LA!AG8:AG")),"SII 2")</f>
        <v>SII 2</v>
      </c>
      <c r="S2" s="10" t="str">
        <f ca="1">IFERROR(__xludf.DUMMYFUNCTION(importrange("https://docs.google.com/spreadsheets/d/1B8bz8L_SMnGmCuHmR0X7YJOBdR6s05ngltiIZhhhC_s/edit#gid=907278306", "5 LA!AI8:AI")),"SII 2")</f>
        <v>SII 2</v>
      </c>
      <c r="T2" s="10" t="str">
        <f ca="1">IFERROR(__xludf.DUMMYFUNCTION(importrange("https://docs.google.com/spreadsheets/d/1B8bz8L_SMnGmCuHmR0X7YJOBdR6s05ngltiIZhhhC_s/edit#gid=907278306", "5 LA!AK8:AK")),"SII 2")</f>
        <v>SII 2</v>
      </c>
      <c r="U2" s="10" t="str">
        <f ca="1">IFERROR(__xludf.DUMMYFUNCTION(importrange("https://docs.google.com/spreadsheets/d/1B8bz8L_SMnGmCuHmR0X7YJOBdR6s05ngltiIZhhhC_s/edit#gid=907278306", "5 LA!AM8:AM")),"SII 2")</f>
        <v>SII 2</v>
      </c>
      <c r="V2" s="10" t="str">
        <f ca="1">IFERROR(__xludf.DUMMYFUNCTION(importrange("https://docs.google.com/spreadsheets/d/1B8bz8L_SMnGmCuHmR0X7YJOBdR6s05ngltiIZhhhC_s/edit#gid=907278306", "5 LA!AO8:AO")),"SII 2")</f>
        <v>SII 2</v>
      </c>
      <c r="W2" s="10" t="str">
        <f ca="1">IFERROR(__xludf.DUMMYFUNCTION(importrange("https://docs.google.com/spreadsheets/d/1B8bz8L_SMnGmCuHmR0X7YJOBdR6s05ngltiIZhhhC_s/edit#gid=907278306", "5 LA!AQ8:AQ")),"SII 2")</f>
        <v>SII 2</v>
      </c>
      <c r="X2" s="10" t="str">
        <f ca="1">IFERROR(__xludf.DUMMYFUNCTION(importrange("https://docs.google.com/spreadsheets/d/1B8bz8L_SMnGmCuHmR0X7YJOBdR6s05ngltiIZhhhC_s/edit#gid=907278306", "5 LA!AS8:AS")),"SII 2")</f>
        <v>SII 2</v>
      </c>
      <c r="Y2" s="10" t="str">
        <f ca="1">IFERROR(__xludf.DUMMYFUNCTION(importrange("https://docs.google.com/spreadsheets/d/1B8bz8L_SMnGmCuHmR0X7YJOBdR6s05ngltiIZhhhC_s/edit#gid=907278306", "5 LA!AU8:AU")),"SII 2")</f>
        <v>SII 2</v>
      </c>
      <c r="Z2" s="10" t="str">
        <f ca="1">IFERROR(__xludf.DUMMYFUNCTION(importrange("https://docs.google.com/spreadsheets/d/1B8bz8L_SMnGmCuHmR0X7YJOBdR6s05ngltiIZhhhC_s/edit#gid=907278306", "5 LA!AW8:AW")),"SII 2")</f>
        <v>SII 2</v>
      </c>
      <c r="AA2" s="10" t="str">
        <f ca="1">IFERROR(__xludf.DUMMYFUNCTION(importrange("https://docs.google.com/spreadsheets/d/1B8bz8L_SMnGmCuHmR0X7YJOBdR6s05ngltiIZhhhC_s/edit#gid=907278306", "5 LA!AY8:AY")),"SII 2")</f>
        <v>SII 2</v>
      </c>
      <c r="AB2" s="10" t="str">
        <f ca="1">IFERROR(__xludf.DUMMYFUNCTION(importrange("https://docs.google.com/spreadsheets/d/1B8bz8L_SMnGmCuHmR0X7YJOBdR6s05ngltiIZhhhC_s/edit#gid=907278306", "5 LA!BA8:BA")),"SII 2")</f>
        <v>SII 2</v>
      </c>
      <c r="AC2" s="10" t="str">
        <f ca="1">IFERROR(__xludf.DUMMYFUNCTION(importrange("https://docs.google.com/spreadsheets/d/1B8bz8L_SMnGmCuHmR0X7YJOBdR6s05ngltiIZhhhC_s/edit#gid=907278306", "5 LA!BC8:BC")),"SII 2")</f>
        <v>SII 2</v>
      </c>
      <c r="AD2" s="10" t="str">
        <f ca="1">IFERROR(__xludf.DUMMYFUNCTION(importrange("https://docs.google.com/spreadsheets/d/1B8bz8L_SMnGmCuHmR0X7YJOBdR6s05ngltiIZhhhC_s/edit#gid=907278306", "5 LA!BE8:BE")),"SII 2")</f>
        <v>SII 2</v>
      </c>
      <c r="AE2" s="10" t="str">
        <f ca="1">IFERROR(__xludf.DUMMYFUNCTION(importrange("https://docs.google.com/spreadsheets/d/1B8bz8L_SMnGmCuHmR0X7YJOBdR6s05ngltiIZhhhC_s/edit#gid=907278306", "5 LA!BG8:BG")),"SII 2")</f>
        <v>SII 2</v>
      </c>
      <c r="AF2" s="10" t="str">
        <f ca="1">IFERROR(__xludf.DUMMYFUNCTION(importrange("https://docs.google.com/spreadsheets/d/1B8bz8L_SMnGmCuHmR0X7YJOBdR6s05ngltiIZhhhC_s/edit#gid=907278306", "5 LA!BI8:BI")),"SII 2")</f>
        <v>SII 2</v>
      </c>
      <c r="AG2" s="10" t="str">
        <f ca="1">IFERROR(__xludf.DUMMYFUNCTION(importrange("https://docs.google.com/spreadsheets/d/1B8bz8L_SMnGmCuHmR0X7YJOBdR6s05ngltiIZhhhC_s/edit#gid=907278306", "5 LA!BK8:BK")),"SII 2")</f>
        <v>SII 2</v>
      </c>
      <c r="AH2" s="10" t="str">
        <f ca="1">IFERROR(__xludf.DUMMYFUNCTION(importrange("https://docs.google.com/spreadsheets/d/1B8bz8L_SMnGmCuHmR0X7YJOBdR6s05ngltiIZhhhC_s/edit#gid=907278306", "5 LA!BM8:BM")),"SII 2")</f>
        <v>SII 2</v>
      </c>
      <c r="AI2" s="10" t="str">
        <f ca="1">IFERROR(__xludf.DUMMYFUNCTION(importrange("https://docs.google.com/spreadsheets/d/1B8bz8L_SMnGmCuHmR0X7YJOBdR6s05ngltiIZhhhC_s/edit#gid=907278306", "5 LA!BO8:BO")),"SII 2")</f>
        <v>SII 2</v>
      </c>
      <c r="AJ2" s="10" t="str">
        <f ca="1">IFERROR(__xludf.DUMMYFUNCTION(importrange("https://docs.google.com/spreadsheets/d/1B8bz8L_SMnGmCuHmR0X7YJOBdR6s05ngltiIZhhhC_s/edit#gid=907278306", "5 LA!BQ8:BQ")),"SII 2")</f>
        <v>SII 2</v>
      </c>
      <c r="AK2" s="10" t="str">
        <f ca="1">IFERROR(__xludf.DUMMYFUNCTION(importrange("https://docs.google.com/spreadsheets/d/1B8bz8L_SMnGmCuHmR0X7YJOBdR6s05ngltiIZhhhC_s/edit#gid=907278306", "5 LA!BS8:BS")),"SII 2")</f>
        <v>SII 2</v>
      </c>
      <c r="AL2" s="10" t="str">
        <f ca="1">IFERROR(__xludf.DUMMYFUNCTION(importrange("https://docs.google.com/spreadsheets/d/1B8bz8L_SMnGmCuHmR0X7YJOBdR6s05ngltiIZhhhC_s/edit#gid=907278306", "5 LA!BU8:BU")),"SII 2")</f>
        <v>SII 2</v>
      </c>
      <c r="AM2" s="10" t="str">
        <f ca="1">IFERROR(__xludf.DUMMYFUNCTION(importrange("https://docs.google.com/spreadsheets/d/1B8bz8L_SMnGmCuHmR0X7YJOBdR6s05ngltiIZhhhC_s/edit#gid=907278306", "5 LA!BW8:BW")),"SII 2")</f>
        <v>SII 2</v>
      </c>
      <c r="AN2" s="10" t="str">
        <f ca="1">IFERROR(__xludf.DUMMYFUNCTION(importrange("https://docs.google.com/spreadsheets/d/1B8bz8L_SMnGmCuHmR0X7YJOBdR6s05ngltiIZhhhC_s/edit#gid=907278306", "5 LA!BY8:BY")),"SII 2")</f>
        <v>SII 2</v>
      </c>
      <c r="AO2" s="10" t="str">
        <f ca="1">IFERROR(__xludf.DUMMYFUNCTION(importrange("https://docs.google.com/spreadsheets/d/1B8bz8L_SMnGmCuHmR0X7YJOBdR6s05ngltiIZhhhC_s/edit#gid=907278306", "5 LA!CA8:CA")),"SII 2")</f>
        <v>SII 2</v>
      </c>
      <c r="AP2" s="10" t="str">
        <f ca="1">IFERROR(__xludf.DUMMYFUNCTION(importrange("https://docs.google.com/spreadsheets/d/1B8bz8L_SMnGmCuHmR0X7YJOBdR6s05ngltiIZhhhC_s/edit#gid=907278306", "5 LA!CC8:CC")),"SII 2")</f>
        <v>SII 2</v>
      </c>
      <c r="AQ2" s="10" t="str">
        <f ca="1">IFERROR(__xludf.DUMMYFUNCTION(importrange("https://docs.google.com/spreadsheets/d/1B8bz8L_SMnGmCuHmR0X7YJOBdR6s05ngltiIZhhhC_s/edit#gid=907278306", "5 LA!CE8:CE")),"SII 2")</f>
        <v>SII 2</v>
      </c>
      <c r="AR2" s="10" t="str">
        <f ca="1">IFERROR(__xludf.DUMMYFUNCTION(importrange("https://docs.google.com/spreadsheets/d/1B8bz8L_SMnGmCuHmR0X7YJOBdR6s05ngltiIZhhhC_s/edit#gid=907278306", "5 LA!CG8:CG")),"SII 2")</f>
        <v>SII 2</v>
      </c>
      <c r="AS2" s="10" t="str">
        <f ca="1">IFERROR(__xludf.DUMMYFUNCTION(importrange("https://docs.google.com/spreadsheets/d/1B8bz8L_SMnGmCuHmR0X7YJOBdR6s05ngltiIZhhhC_s/edit#gid=907278306", "5 LA!CI8:CI")),"SII 2")</f>
        <v>SII 2</v>
      </c>
      <c r="AT2" s="10" t="str">
        <f ca="1">IFERROR(__xludf.DUMMYFUNCTION(importrange("https://docs.google.com/spreadsheets/d/1B8bz8L_SMnGmCuHmR0X7YJOBdR6s05ngltiIZhhhC_s/edit#gid=907278306", "5 LA!CK8:CK")),"SII 2")</f>
        <v>SII 2</v>
      </c>
      <c r="AU2" s="10" t="str">
        <f ca="1">IFERROR(__xludf.DUMMYFUNCTION(importrange("https://docs.google.com/spreadsheets/d/1B8bz8L_SMnGmCuHmR0X7YJOBdR6s05ngltiIZhhhC_s/edit#gid=907278306", "5 LA!CM8:CM")),"SII 2")</f>
        <v>SII 2</v>
      </c>
      <c r="AV2" s="10" t="str">
        <f ca="1">IFERROR(__xludf.DUMMYFUNCTION(importrange("https://docs.google.com/spreadsheets/d/1B8bz8L_SMnGmCuHmR0X7YJOBdR6s05ngltiIZhhhC_s/edit#gid=907278306", "5 LA!CO8:CO")),"SII 2")</f>
        <v>SII 2</v>
      </c>
      <c r="AW2" s="10" t="str">
        <f ca="1">IFERROR(__xludf.DUMMYFUNCTION(importrange("https://docs.google.com/spreadsheets/d/1B8bz8L_SMnGmCuHmR0X7YJOBdR6s05ngltiIZhhhC_s/edit#gid=907278306", "5 LA!CQ8:CQ")),"SII 2")</f>
        <v>SII 2</v>
      </c>
      <c r="AX2" s="10" t="str">
        <f ca="1">IFERROR(__xludf.DUMMYFUNCTION(importrange("https://docs.google.com/spreadsheets/d/1B8bz8L_SMnGmCuHmR0X7YJOBdR6s05ngltiIZhhhC_s/edit#gid=907278306", "5 LA!CS8:CS")),"SII 2")</f>
        <v>SII 2</v>
      </c>
      <c r="AY2" s="10" t="str">
        <f ca="1">IFERROR(__xludf.DUMMYFUNCTION(importrange("https://docs.google.com/spreadsheets/d/1B8bz8L_SMnGmCuHmR0X7YJOBdR6s05ngltiIZhhhC_s/edit#gid=907278306", "5 LA!CU8:CU")),"SII 2")</f>
        <v>SII 2</v>
      </c>
      <c r="AZ2" s="10" t="str">
        <f ca="1">IFERROR(__xludf.DUMMYFUNCTION(importrange("https://docs.google.com/spreadsheets/d/1B8bz8L_SMnGmCuHmR0X7YJOBdR6s05ngltiIZhhhC_s/edit#gid=907278306", "5 LA!CW8:CW")),"SII 2")</f>
        <v>SII 2</v>
      </c>
      <c r="BA2" s="15" t="str">
        <f ca="1">IFERROR(__xludf.DUMMYFUNCTION(importrange("https://docs.google.com/spreadsheets/d/1B8bz8L_SMnGmCuHmR0X7YJOBdR6s05ngltiIZhhhC_s/edit#gid=907278306", "5 LA!CY8:CY")),"SII 2")</f>
        <v>SII 2</v>
      </c>
      <c r="BB2" s="22"/>
      <c r="BC2" s="22"/>
      <c r="BD2" s="22"/>
      <c r="BE2" s="22"/>
      <c r="BF2" s="22"/>
      <c r="BG2" s="22"/>
      <c r="BH2" s="22"/>
      <c r="BI2" s="22"/>
      <c r="BJ2" s="22"/>
      <c r="BK2" s="22"/>
      <c r="BL2" s="22"/>
    </row>
    <row r="3" spans="1:64" ht="15.75" customHeight="1">
      <c r="A3" s="17">
        <v>5.0999999999999996</v>
      </c>
      <c r="B3" s="13">
        <v>69</v>
      </c>
      <c r="C3" s="18" t="s">
        <v>24046</v>
      </c>
      <c r="D3" s="19" t="s">
        <v>24156</v>
      </c>
      <c r="E3" s="19" t="s">
        <v>24156</v>
      </c>
      <c r="F3" s="19" t="s">
        <v>24156</v>
      </c>
      <c r="G3" s="19" t="s">
        <v>24156</v>
      </c>
      <c r="H3" s="19" t="s">
        <v>24156</v>
      </c>
      <c r="I3" s="19" t="s">
        <v>24157</v>
      </c>
      <c r="J3" s="19" t="s">
        <v>24156</v>
      </c>
      <c r="K3" s="19" t="s">
        <v>24158</v>
      </c>
      <c r="L3" s="19" t="s">
        <v>24156</v>
      </c>
      <c r="M3" s="19" t="s">
        <v>24156</v>
      </c>
      <c r="N3" s="19" t="s">
        <v>24156</v>
      </c>
      <c r="O3" s="19" t="s">
        <v>24156</v>
      </c>
      <c r="P3" s="19" t="s">
        <v>24156</v>
      </c>
      <c r="Q3" s="19" t="s">
        <v>24156</v>
      </c>
      <c r="R3" s="19" t="s">
        <v>24156</v>
      </c>
      <c r="S3" s="19" t="s">
        <v>24156</v>
      </c>
      <c r="T3" s="19" t="s">
        <v>24156</v>
      </c>
      <c r="U3" s="19" t="s">
        <v>24158</v>
      </c>
      <c r="V3" s="19" t="s">
        <v>24156</v>
      </c>
      <c r="W3" s="19" t="s">
        <v>24156</v>
      </c>
      <c r="X3" s="19" t="s">
        <v>24156</v>
      </c>
      <c r="Y3" s="19" t="s">
        <v>24156</v>
      </c>
      <c r="Z3" s="19" t="s">
        <v>24158</v>
      </c>
      <c r="AA3" s="19" t="s">
        <v>24156</v>
      </c>
      <c r="AB3" s="19" t="s">
        <v>24156</v>
      </c>
      <c r="AC3" s="19" t="s">
        <v>24156</v>
      </c>
      <c r="AD3" s="19" t="s">
        <v>24156</v>
      </c>
      <c r="AE3" s="19" t="s">
        <v>24156</v>
      </c>
      <c r="AF3" s="19" t="s">
        <v>24156</v>
      </c>
      <c r="AG3" s="19" t="s">
        <v>24156</v>
      </c>
      <c r="AH3" s="19" t="s">
        <v>24156</v>
      </c>
      <c r="AI3" s="19" t="s">
        <v>24156</v>
      </c>
      <c r="AJ3" s="19" t="s">
        <v>24156</v>
      </c>
      <c r="AK3" s="19" t="s">
        <v>24156</v>
      </c>
      <c r="AL3" s="19" t="s">
        <v>24156</v>
      </c>
      <c r="AM3" s="19" t="s">
        <v>24156</v>
      </c>
      <c r="AN3" s="19" t="s">
        <v>24156</v>
      </c>
      <c r="AO3" s="19" t="s">
        <v>24156</v>
      </c>
      <c r="AP3" s="19" t="s">
        <v>24156</v>
      </c>
      <c r="AQ3" s="19" t="s">
        <v>24156</v>
      </c>
      <c r="AR3" s="19" t="s">
        <v>24158</v>
      </c>
      <c r="AS3" s="19" t="s">
        <v>24156</v>
      </c>
      <c r="AT3" s="19" t="s">
        <v>24156</v>
      </c>
      <c r="AU3" s="19" t="s">
        <v>24156</v>
      </c>
      <c r="AV3" s="19" t="s">
        <v>24158</v>
      </c>
      <c r="AW3" s="19" t="s">
        <v>24156</v>
      </c>
      <c r="AX3" s="19" t="s">
        <v>24156</v>
      </c>
      <c r="AY3" s="19" t="s">
        <v>24156</v>
      </c>
      <c r="AZ3" s="19" t="s">
        <v>24156</v>
      </c>
      <c r="BA3" s="20" t="s">
        <v>24156</v>
      </c>
      <c r="BB3" s="23"/>
      <c r="BC3" s="23"/>
      <c r="BD3" s="23"/>
      <c r="BE3" s="23"/>
      <c r="BF3" s="23"/>
      <c r="BG3" s="23"/>
      <c r="BH3" s="23"/>
      <c r="BI3" s="23"/>
      <c r="BJ3" s="23"/>
      <c r="BK3" s="23"/>
      <c r="BL3" s="23"/>
    </row>
    <row r="4" spans="1:64" ht="15.75" customHeight="1">
      <c r="A4" s="17" t="s">
        <v>23936</v>
      </c>
      <c r="B4" s="11"/>
      <c r="C4" s="18" t="s">
        <v>23931</v>
      </c>
      <c r="D4" s="19" t="s">
        <v>23929</v>
      </c>
      <c r="E4" s="19" t="s">
        <v>23925</v>
      </c>
      <c r="F4" s="19" t="s">
        <v>23926</v>
      </c>
      <c r="G4" s="19" t="s">
        <v>23826</v>
      </c>
      <c r="H4" s="19" t="s">
        <v>23822</v>
      </c>
      <c r="I4" s="19" t="s">
        <v>23824</v>
      </c>
      <c r="J4" s="19" t="s">
        <v>23819</v>
      </c>
      <c r="K4" s="19" t="s">
        <v>23809</v>
      </c>
      <c r="L4" s="19" t="s">
        <v>23807</v>
      </c>
      <c r="M4" s="19" t="s">
        <v>23799</v>
      </c>
      <c r="N4" s="19" t="s">
        <v>23803</v>
      </c>
      <c r="O4" s="19" t="s">
        <v>23791</v>
      </c>
      <c r="P4" s="19" t="s">
        <v>23783</v>
      </c>
      <c r="Q4" s="19" t="s">
        <v>23742</v>
      </c>
      <c r="R4" s="19" t="s">
        <v>23740</v>
      </c>
      <c r="S4" s="19" t="s">
        <v>23741</v>
      </c>
      <c r="T4" s="19" t="s">
        <v>23668</v>
      </c>
      <c r="U4" s="19" t="s">
        <v>23665</v>
      </c>
      <c r="V4" s="19" t="s">
        <v>23666</v>
      </c>
      <c r="W4" s="19" t="s">
        <v>23661</v>
      </c>
      <c r="X4" s="19" t="s">
        <v>23654</v>
      </c>
      <c r="Y4" s="19" t="s">
        <v>23651</v>
      </c>
      <c r="Z4" s="19" t="s">
        <v>23652</v>
      </c>
      <c r="AA4" s="19" t="s">
        <v>23648</v>
      </c>
      <c r="AB4" s="28" t="s">
        <v>1323</v>
      </c>
      <c r="AC4" s="19" t="s">
        <v>23644</v>
      </c>
      <c r="AD4" s="19" t="s">
        <v>23639</v>
      </c>
      <c r="AE4" s="19" t="s">
        <v>23642</v>
      </c>
      <c r="AF4" s="19" t="s">
        <v>23633</v>
      </c>
      <c r="AG4" s="19" t="s">
        <v>23625</v>
      </c>
      <c r="AH4" s="19" t="s">
        <v>23584</v>
      </c>
      <c r="AI4" s="19" t="s">
        <v>23578</v>
      </c>
      <c r="AJ4" s="19" t="s">
        <v>23573</v>
      </c>
      <c r="AK4" s="19" t="s">
        <v>23567</v>
      </c>
      <c r="AL4" s="19" t="s">
        <v>23565</v>
      </c>
      <c r="AM4" s="19" t="s">
        <v>23561</v>
      </c>
      <c r="AN4" s="19" t="s">
        <v>23562</v>
      </c>
      <c r="AO4" s="19" t="s">
        <v>23455</v>
      </c>
      <c r="AP4" s="19" t="s">
        <v>23450</v>
      </c>
      <c r="AQ4" s="28" t="s">
        <v>1324</v>
      </c>
      <c r="AR4" s="19" t="s">
        <v>23446</v>
      </c>
      <c r="AS4" s="19" t="s">
        <v>23335</v>
      </c>
      <c r="AT4" s="19" t="s">
        <v>23332</v>
      </c>
      <c r="AU4" s="28" t="s">
        <v>1320</v>
      </c>
      <c r="AV4" s="19" t="s">
        <v>23334</v>
      </c>
      <c r="AW4" s="28" t="s">
        <v>1321</v>
      </c>
      <c r="AX4" s="19" t="s">
        <v>23329</v>
      </c>
      <c r="AY4" s="19" t="s">
        <v>23326</v>
      </c>
      <c r="AZ4" s="19" t="s">
        <v>23322</v>
      </c>
      <c r="BA4" s="20" t="s">
        <v>23314</v>
      </c>
      <c r="BB4" s="23"/>
      <c r="BC4" s="23"/>
      <c r="BD4" s="23"/>
      <c r="BE4" s="23"/>
      <c r="BF4" s="23"/>
      <c r="BG4" s="23"/>
      <c r="BH4" s="23"/>
      <c r="BI4" s="23"/>
      <c r="BJ4" s="23"/>
      <c r="BK4" s="23"/>
      <c r="BL4" s="23"/>
    </row>
    <row r="5" spans="1:64" ht="15.75" customHeight="1">
      <c r="A5" s="17"/>
      <c r="B5" s="11"/>
      <c r="C5" s="18"/>
      <c r="D5" s="19" t="s">
        <v>23309</v>
      </c>
      <c r="E5" s="19" t="s">
        <v>23311</v>
      </c>
      <c r="F5" s="19" t="s">
        <v>23212</v>
      </c>
      <c r="G5" s="19" t="s">
        <v>23214</v>
      </c>
      <c r="H5" s="19" t="s">
        <v>23207</v>
      </c>
      <c r="I5" s="19" t="s">
        <v>23210</v>
      </c>
      <c r="J5" s="19" t="s">
        <v>23203</v>
      </c>
      <c r="K5" s="19" t="s">
        <v>23205</v>
      </c>
      <c r="L5" s="19" t="s">
        <v>23623</v>
      </c>
      <c r="M5" s="19" t="s">
        <v>23197</v>
      </c>
      <c r="N5" s="19" t="s">
        <v>23199</v>
      </c>
      <c r="O5" s="19" t="s">
        <v>23201</v>
      </c>
      <c r="P5" s="19" t="s">
        <v>23133</v>
      </c>
      <c r="Q5" s="19" t="s">
        <v>23130</v>
      </c>
      <c r="R5" s="19" t="s">
        <v>23123</v>
      </c>
      <c r="S5" s="19" t="s">
        <v>23116</v>
      </c>
      <c r="T5" s="19" t="s">
        <v>23118</v>
      </c>
      <c r="U5" s="19" t="s">
        <v>23113</v>
      </c>
      <c r="V5" s="19" t="s">
        <v>23114</v>
      </c>
      <c r="W5" s="19" t="s">
        <v>23057</v>
      </c>
      <c r="X5" s="19" t="s">
        <v>23009</v>
      </c>
      <c r="Y5" s="19" t="s">
        <v>23011</v>
      </c>
      <c r="Z5" s="19" t="s">
        <v>23003</v>
      </c>
      <c r="AA5" s="19" t="s">
        <v>23004</v>
      </c>
      <c r="AB5" s="19" t="s">
        <v>23006</v>
      </c>
      <c r="AC5" s="19" t="s">
        <v>23008</v>
      </c>
      <c r="AD5" s="19" t="s">
        <v>22998</v>
      </c>
      <c r="AE5" s="19" t="s">
        <v>23000</v>
      </c>
      <c r="AF5" s="19" t="s">
        <v>22994</v>
      </c>
      <c r="AG5" s="19" t="s">
        <v>22960</v>
      </c>
      <c r="AH5" s="19" t="s">
        <v>22895</v>
      </c>
      <c r="AI5" s="19" t="s">
        <v>22890</v>
      </c>
      <c r="AJ5" s="19" t="s">
        <v>22892</v>
      </c>
      <c r="AK5" s="19" t="s">
        <v>23475</v>
      </c>
      <c r="AL5" s="19" t="s">
        <v>22886</v>
      </c>
      <c r="AM5" s="19" t="s">
        <v>22880</v>
      </c>
      <c r="AN5" s="19" t="s">
        <v>22881</v>
      </c>
      <c r="AO5" s="19" t="s">
        <v>22802</v>
      </c>
      <c r="AP5" s="19" t="s">
        <v>22800</v>
      </c>
      <c r="AQ5" s="19" t="s">
        <v>23451</v>
      </c>
      <c r="AR5" s="19" t="s">
        <v>22797</v>
      </c>
      <c r="AS5" s="19" t="s">
        <v>22788</v>
      </c>
      <c r="AT5" s="19" t="s">
        <v>22790</v>
      </c>
      <c r="AU5" s="19" t="s">
        <v>22782</v>
      </c>
      <c r="AV5" s="19" t="s">
        <v>22741</v>
      </c>
      <c r="AW5" s="19" t="s">
        <v>22735</v>
      </c>
      <c r="AX5" s="19" t="s">
        <v>22737</v>
      </c>
      <c r="AY5" s="19" t="s">
        <v>22733</v>
      </c>
      <c r="AZ5" s="19" t="s">
        <v>22709</v>
      </c>
      <c r="BA5" s="20" t="s">
        <v>22705</v>
      </c>
      <c r="BB5" s="23"/>
      <c r="BC5" s="23"/>
      <c r="BD5" s="23"/>
      <c r="BE5" s="23"/>
      <c r="BF5" s="23"/>
      <c r="BG5" s="23"/>
      <c r="BH5" s="23"/>
      <c r="BI5" s="23"/>
      <c r="BJ5" s="23"/>
      <c r="BK5" s="23"/>
      <c r="BL5" s="23"/>
    </row>
    <row r="6" spans="1:64" ht="15.75" customHeight="1">
      <c r="A6" s="17">
        <v>5.0999999999999996</v>
      </c>
      <c r="B6" s="13">
        <v>70</v>
      </c>
      <c r="C6" s="18" t="s">
        <v>22653</v>
      </c>
      <c r="D6" s="19">
        <v>75</v>
      </c>
      <c r="E6" s="19">
        <v>75</v>
      </c>
      <c r="F6" s="19">
        <v>100</v>
      </c>
      <c r="G6" s="19">
        <v>25</v>
      </c>
      <c r="H6" s="19">
        <v>100</v>
      </c>
      <c r="I6" s="19">
        <v>100</v>
      </c>
      <c r="J6" s="19">
        <v>100</v>
      </c>
      <c r="K6" s="19">
        <v>75</v>
      </c>
      <c r="L6" s="19">
        <v>100</v>
      </c>
      <c r="M6" s="19">
        <v>100</v>
      </c>
      <c r="N6" s="19">
        <v>0</v>
      </c>
      <c r="O6" s="19">
        <v>100</v>
      </c>
      <c r="P6" s="19">
        <v>100</v>
      </c>
      <c r="Q6" s="19">
        <v>75</v>
      </c>
      <c r="R6" s="19">
        <v>100</v>
      </c>
      <c r="S6" s="19">
        <v>100</v>
      </c>
      <c r="T6" s="19">
        <v>75</v>
      </c>
      <c r="U6" s="19">
        <v>50</v>
      </c>
      <c r="V6" s="19">
        <v>100</v>
      </c>
      <c r="W6" s="19">
        <v>75</v>
      </c>
      <c r="X6" s="19">
        <v>75</v>
      </c>
      <c r="Y6" s="19">
        <v>100</v>
      </c>
      <c r="Z6" s="19">
        <v>50</v>
      </c>
      <c r="AA6" s="19">
        <v>75</v>
      </c>
      <c r="AB6" s="19">
        <v>75</v>
      </c>
      <c r="AC6" s="19">
        <v>100</v>
      </c>
      <c r="AD6" s="19">
        <v>100</v>
      </c>
      <c r="AE6" s="19">
        <v>75</v>
      </c>
      <c r="AF6" s="19">
        <v>100</v>
      </c>
      <c r="AG6" s="19">
        <v>75</v>
      </c>
      <c r="AH6" s="19">
        <v>75</v>
      </c>
      <c r="AI6" s="19">
        <v>25</v>
      </c>
      <c r="AJ6" s="19">
        <v>100</v>
      </c>
      <c r="AK6" s="19">
        <v>100</v>
      </c>
      <c r="AL6" s="19">
        <v>75</v>
      </c>
      <c r="AM6" s="19">
        <v>75</v>
      </c>
      <c r="AN6" s="19">
        <v>100</v>
      </c>
      <c r="AO6" s="19">
        <v>0</v>
      </c>
      <c r="AP6" s="19">
        <v>75</v>
      </c>
      <c r="AQ6" s="19">
        <v>75</v>
      </c>
      <c r="AR6" s="19">
        <v>100</v>
      </c>
      <c r="AS6" s="19">
        <v>50</v>
      </c>
      <c r="AT6" s="19">
        <v>75</v>
      </c>
      <c r="AU6" s="19">
        <v>100</v>
      </c>
      <c r="AV6" s="19">
        <v>100</v>
      </c>
      <c r="AW6" s="19">
        <v>100</v>
      </c>
      <c r="AX6" s="19">
        <v>50</v>
      </c>
      <c r="AY6" s="19">
        <v>100</v>
      </c>
      <c r="AZ6" s="19">
        <v>50</v>
      </c>
      <c r="BA6" s="20">
        <v>100</v>
      </c>
      <c r="BB6" s="23"/>
      <c r="BC6" s="23"/>
      <c r="BD6" s="23"/>
      <c r="BE6" s="23"/>
      <c r="BF6" s="23"/>
      <c r="BG6" s="23"/>
      <c r="BH6" s="23"/>
      <c r="BI6" s="23"/>
      <c r="BJ6" s="23"/>
      <c r="BK6" s="23"/>
      <c r="BL6" s="23"/>
    </row>
    <row r="7" spans="1:64" ht="15.75" customHeight="1">
      <c r="A7" s="17" t="s">
        <v>23936</v>
      </c>
      <c r="B7" s="11"/>
      <c r="C7" s="18" t="s">
        <v>22646</v>
      </c>
      <c r="D7" s="19" t="s">
        <v>22599</v>
      </c>
      <c r="E7" s="19" t="s">
        <v>22598</v>
      </c>
      <c r="F7" s="19" t="s">
        <v>22594</v>
      </c>
      <c r="G7" s="19" t="s">
        <v>22549</v>
      </c>
      <c r="H7" s="19" t="s">
        <v>22547</v>
      </c>
      <c r="I7" s="19" t="s">
        <v>22543</v>
      </c>
      <c r="J7" s="19" t="s">
        <v>22536</v>
      </c>
      <c r="K7" s="19" t="s">
        <v>22461</v>
      </c>
      <c r="L7" s="19" t="s">
        <v>22428</v>
      </c>
      <c r="M7" s="19" t="s">
        <v>22422</v>
      </c>
      <c r="N7" s="19" t="s">
        <v>22417</v>
      </c>
      <c r="O7" s="19" t="s">
        <v>22411</v>
      </c>
      <c r="P7" s="19" t="s">
        <v>22404</v>
      </c>
      <c r="Q7" s="19" t="s">
        <v>22397</v>
      </c>
      <c r="R7" s="19" t="s">
        <v>22393</v>
      </c>
      <c r="S7" s="28" t="s">
        <v>1319</v>
      </c>
      <c r="T7" s="19" t="s">
        <v>22378</v>
      </c>
      <c r="U7" s="19" t="s">
        <v>22370</v>
      </c>
      <c r="V7" s="19" t="s">
        <v>22372</v>
      </c>
      <c r="W7" s="28" t="s">
        <v>1317</v>
      </c>
      <c r="X7" s="19" t="s">
        <v>22362</v>
      </c>
      <c r="Y7" s="19" t="s">
        <v>22358</v>
      </c>
      <c r="Z7" s="19" t="s">
        <v>22291</v>
      </c>
      <c r="AA7" s="19" t="s">
        <v>22286</v>
      </c>
      <c r="AB7" s="19" t="s">
        <v>22287</v>
      </c>
      <c r="AC7" s="19" t="s">
        <v>22288</v>
      </c>
      <c r="AD7" s="19" t="s">
        <v>22284</v>
      </c>
      <c r="AE7" s="19" t="s">
        <v>22276</v>
      </c>
      <c r="AF7" s="19" t="s">
        <v>22229</v>
      </c>
      <c r="AG7" s="19" t="s">
        <v>22225</v>
      </c>
      <c r="AH7" s="19" t="s">
        <v>22186</v>
      </c>
      <c r="AI7" s="19" t="s">
        <v>22183</v>
      </c>
      <c r="AJ7" s="28" t="s">
        <v>1318</v>
      </c>
      <c r="AK7" s="19" t="s">
        <v>22147</v>
      </c>
      <c r="AL7" s="19" t="s">
        <v>22140</v>
      </c>
      <c r="AM7" s="19" t="s">
        <v>22137</v>
      </c>
      <c r="AN7" s="19" t="s">
        <v>22138</v>
      </c>
      <c r="AO7" s="19" t="s">
        <v>22130</v>
      </c>
      <c r="AP7" s="19" t="s">
        <v>22126</v>
      </c>
      <c r="AQ7" s="19" t="s">
        <v>22123</v>
      </c>
      <c r="AR7" s="19" t="s">
        <v>22125</v>
      </c>
      <c r="AS7" s="19" t="s">
        <v>22117</v>
      </c>
      <c r="AT7" s="19" t="s">
        <v>22113</v>
      </c>
      <c r="AU7" s="19" t="s">
        <v>22110</v>
      </c>
      <c r="AV7" s="19" t="s">
        <v>22106</v>
      </c>
      <c r="AW7" s="19" t="s">
        <v>22108</v>
      </c>
      <c r="AX7" s="19" t="s">
        <v>22105</v>
      </c>
      <c r="AY7" s="19" t="s">
        <v>22103</v>
      </c>
      <c r="AZ7" s="28" t="s">
        <v>1316</v>
      </c>
      <c r="BA7" s="20" t="s">
        <v>22010</v>
      </c>
      <c r="BB7" s="23"/>
      <c r="BC7" s="23"/>
      <c r="BD7" s="23"/>
      <c r="BE7" s="23"/>
      <c r="BF7" s="23"/>
      <c r="BG7" s="23"/>
      <c r="BH7" s="23"/>
      <c r="BI7" s="23"/>
      <c r="BJ7" s="23"/>
      <c r="BK7" s="23"/>
      <c r="BL7" s="23"/>
    </row>
    <row r="8" spans="1:64" ht="15.75" customHeight="1">
      <c r="A8" s="17"/>
      <c r="B8" s="11"/>
      <c r="C8" s="18"/>
      <c r="D8" s="19" t="s">
        <v>21990</v>
      </c>
      <c r="E8" s="19" t="s">
        <v>21988</v>
      </c>
      <c r="F8" s="19" t="s">
        <v>21921</v>
      </c>
      <c r="G8" s="19" t="s">
        <v>21913</v>
      </c>
      <c r="H8" s="19" t="s">
        <v>21910</v>
      </c>
      <c r="I8" s="19" t="s">
        <v>21912</v>
      </c>
      <c r="J8" s="19" t="s">
        <v>21907</v>
      </c>
      <c r="K8" s="19" t="s">
        <v>21904</v>
      </c>
      <c r="L8" s="19" t="s">
        <v>21898</v>
      </c>
      <c r="M8" s="19" t="s">
        <v>21877</v>
      </c>
      <c r="N8" s="19" t="s">
        <v>21818</v>
      </c>
      <c r="O8" s="19" t="s">
        <v>21809</v>
      </c>
      <c r="P8" s="19" t="s">
        <v>21805</v>
      </c>
      <c r="Q8" s="19" t="s">
        <v>21802</v>
      </c>
      <c r="R8" s="19" t="s">
        <v>21798</v>
      </c>
      <c r="S8" s="19" t="s">
        <v>21747</v>
      </c>
      <c r="T8" s="19" t="s">
        <v>21737</v>
      </c>
      <c r="U8" s="19" t="s">
        <v>21734</v>
      </c>
      <c r="V8" s="19" t="s">
        <v>21730</v>
      </c>
      <c r="W8" s="19" t="s">
        <v>21732</v>
      </c>
      <c r="X8" s="19" t="s">
        <v>21726</v>
      </c>
      <c r="Y8" s="19" t="s">
        <v>21721</v>
      </c>
      <c r="Z8" s="19" t="s">
        <v>21718</v>
      </c>
      <c r="AA8" s="19" t="s">
        <v>21710</v>
      </c>
      <c r="AB8" s="19" t="s">
        <v>21706</v>
      </c>
      <c r="AC8" s="19" t="s">
        <v>21704</v>
      </c>
      <c r="AD8" s="19" t="s">
        <v>21700</v>
      </c>
      <c r="AE8" s="19" t="s">
        <v>21701</v>
      </c>
      <c r="AF8" s="19" t="s">
        <v>21693</v>
      </c>
      <c r="AG8" s="19" t="s">
        <v>21695</v>
      </c>
      <c r="AH8" s="19" t="s">
        <v>21680</v>
      </c>
      <c r="AI8" s="19" t="s">
        <v>21674</v>
      </c>
      <c r="AJ8" s="19" t="s">
        <v>21670</v>
      </c>
      <c r="AK8" s="19" t="s">
        <v>21668</v>
      </c>
      <c r="AL8" s="19" t="s">
        <v>21660</v>
      </c>
      <c r="AM8" s="19" t="s">
        <v>21659</v>
      </c>
      <c r="AN8" s="19" t="s">
        <v>21648</v>
      </c>
      <c r="AO8" s="19" t="s">
        <v>21644</v>
      </c>
      <c r="AP8" s="19" t="s">
        <v>21643</v>
      </c>
      <c r="AQ8" s="19" t="s">
        <v>21635</v>
      </c>
      <c r="AR8" s="19" t="s">
        <v>21636</v>
      </c>
      <c r="AS8" s="19" t="s">
        <v>21630</v>
      </c>
      <c r="AT8" s="19" t="s">
        <v>21628</v>
      </c>
      <c r="AU8" s="19" t="s">
        <v>21624</v>
      </c>
      <c r="AV8" s="19" t="s">
        <v>21626</v>
      </c>
      <c r="AW8" s="19" t="s">
        <v>21622</v>
      </c>
      <c r="AX8" s="19" t="s">
        <v>21620</v>
      </c>
      <c r="AY8" s="19" t="s">
        <v>21614</v>
      </c>
      <c r="AZ8" s="19" t="s">
        <v>21609</v>
      </c>
      <c r="BA8" s="20" t="s">
        <v>21603</v>
      </c>
      <c r="BB8" s="23"/>
      <c r="BC8" s="23"/>
      <c r="BD8" s="23"/>
      <c r="BE8" s="23"/>
      <c r="BF8" s="23"/>
      <c r="BG8" s="23"/>
      <c r="BH8" s="23"/>
      <c r="BI8" s="23"/>
      <c r="BJ8" s="23"/>
      <c r="BK8" s="23"/>
      <c r="BL8" s="23"/>
    </row>
    <row r="9" spans="1:64" ht="15.75" customHeight="1">
      <c r="A9" s="17">
        <v>5.0999999999999996</v>
      </c>
      <c r="B9" s="13">
        <v>71</v>
      </c>
      <c r="C9" s="18" t="s">
        <v>21605</v>
      </c>
      <c r="D9" s="19">
        <v>100</v>
      </c>
      <c r="E9" s="19">
        <v>100</v>
      </c>
      <c r="F9" s="19">
        <v>100</v>
      </c>
      <c r="G9" s="19">
        <v>50</v>
      </c>
      <c r="H9" s="19">
        <v>100</v>
      </c>
      <c r="I9" s="19">
        <v>100</v>
      </c>
      <c r="J9" s="19">
        <v>100</v>
      </c>
      <c r="K9" s="19">
        <v>100</v>
      </c>
      <c r="L9" s="19">
        <v>100</v>
      </c>
      <c r="M9" s="19">
        <v>100</v>
      </c>
      <c r="N9" s="19">
        <v>100</v>
      </c>
      <c r="O9" s="19">
        <v>100</v>
      </c>
      <c r="P9" s="19">
        <v>100</v>
      </c>
      <c r="Q9" s="19">
        <v>100</v>
      </c>
      <c r="R9" s="19">
        <v>100</v>
      </c>
      <c r="S9" s="19">
        <v>100</v>
      </c>
      <c r="T9" s="19">
        <v>100</v>
      </c>
      <c r="U9" s="19">
        <v>100</v>
      </c>
      <c r="V9" s="19">
        <v>100</v>
      </c>
      <c r="W9" s="19">
        <v>100</v>
      </c>
      <c r="X9" s="19">
        <v>100</v>
      </c>
      <c r="Y9" s="19">
        <v>50</v>
      </c>
      <c r="Z9" s="19">
        <v>100</v>
      </c>
      <c r="AA9" s="19">
        <v>100</v>
      </c>
      <c r="AB9" s="19">
        <v>100</v>
      </c>
      <c r="AC9" s="19">
        <v>100</v>
      </c>
      <c r="AD9" s="19">
        <v>100</v>
      </c>
      <c r="AE9" s="19">
        <v>100</v>
      </c>
      <c r="AF9" s="19">
        <v>75</v>
      </c>
      <c r="AG9" s="19">
        <v>100</v>
      </c>
      <c r="AH9" s="19">
        <v>100</v>
      </c>
      <c r="AI9" s="19">
        <v>100</v>
      </c>
      <c r="AJ9" s="19">
        <v>100</v>
      </c>
      <c r="AK9" s="19">
        <v>100</v>
      </c>
      <c r="AL9" s="19">
        <v>100</v>
      </c>
      <c r="AM9" s="19">
        <v>75</v>
      </c>
      <c r="AN9" s="19">
        <v>100</v>
      </c>
      <c r="AO9" s="19">
        <v>75</v>
      </c>
      <c r="AP9" s="19">
        <v>100</v>
      </c>
      <c r="AQ9" s="19">
        <v>50</v>
      </c>
      <c r="AR9" s="19">
        <v>100</v>
      </c>
      <c r="AS9" s="19">
        <v>100</v>
      </c>
      <c r="AT9" s="19">
        <v>100</v>
      </c>
      <c r="AU9" s="19">
        <v>100</v>
      </c>
      <c r="AV9" s="19">
        <v>100</v>
      </c>
      <c r="AW9" s="19">
        <v>100</v>
      </c>
      <c r="AX9" s="19">
        <v>50</v>
      </c>
      <c r="AY9" s="19">
        <v>100</v>
      </c>
      <c r="AZ9" s="19">
        <v>50</v>
      </c>
      <c r="BA9" s="20">
        <v>100</v>
      </c>
      <c r="BB9" s="23"/>
      <c r="BC9" s="23"/>
      <c r="BD9" s="23"/>
      <c r="BE9" s="23"/>
      <c r="BF9" s="23"/>
      <c r="BG9" s="23"/>
      <c r="BH9" s="23"/>
      <c r="BI9" s="23"/>
      <c r="BJ9" s="23"/>
      <c r="BK9" s="23"/>
      <c r="BL9" s="23"/>
    </row>
    <row r="10" spans="1:64" ht="15.75" customHeight="1">
      <c r="A10" s="17" t="s">
        <v>23936</v>
      </c>
      <c r="B10" s="11"/>
      <c r="C10" s="31" t="s">
        <v>17</v>
      </c>
      <c r="D10" s="19" t="s">
        <v>21589</v>
      </c>
      <c r="E10" s="19" t="s">
        <v>21485</v>
      </c>
      <c r="F10" s="19" t="s">
        <v>21484</v>
      </c>
      <c r="G10" s="28" t="s">
        <v>1315</v>
      </c>
      <c r="H10" s="28" t="s">
        <v>1314</v>
      </c>
      <c r="I10" s="19" t="s">
        <v>21444</v>
      </c>
      <c r="J10" s="19" t="s">
        <v>21437</v>
      </c>
      <c r="K10" s="19" t="s">
        <v>21345</v>
      </c>
      <c r="L10" s="19" t="s">
        <v>21342</v>
      </c>
      <c r="M10" s="19" t="s">
        <v>21332</v>
      </c>
      <c r="N10" s="19" t="s">
        <v>21331</v>
      </c>
      <c r="O10" s="19" t="s">
        <v>21246</v>
      </c>
      <c r="P10" s="28" t="s">
        <v>1312</v>
      </c>
      <c r="Q10" s="19" t="s">
        <v>21230</v>
      </c>
      <c r="R10" s="19" t="s">
        <v>21229</v>
      </c>
      <c r="S10" s="19" t="s">
        <v>21223</v>
      </c>
      <c r="T10" s="19" t="s">
        <v>21151</v>
      </c>
      <c r="U10" s="19" t="s">
        <v>21150</v>
      </c>
      <c r="V10" s="28" t="s">
        <v>1313</v>
      </c>
      <c r="W10" s="28" t="s">
        <v>1311</v>
      </c>
      <c r="X10" s="19" t="s">
        <v>21129</v>
      </c>
      <c r="Y10" s="19" t="s">
        <v>21120</v>
      </c>
      <c r="Z10" s="19" t="s">
        <v>21108</v>
      </c>
      <c r="AA10" s="19" t="s">
        <v>21100</v>
      </c>
      <c r="AB10" s="19" t="s">
        <v>21097</v>
      </c>
      <c r="AC10" s="28" t="s">
        <v>1310</v>
      </c>
      <c r="AD10" s="19" t="s">
        <v>21083</v>
      </c>
      <c r="AE10" s="19" t="s">
        <v>21074</v>
      </c>
      <c r="AF10" s="19" t="s">
        <v>21072</v>
      </c>
      <c r="AG10" s="19" t="s">
        <v>21066</v>
      </c>
      <c r="AH10" s="19" t="s">
        <v>21064</v>
      </c>
      <c r="AI10" s="19" t="s">
        <v>21056</v>
      </c>
      <c r="AJ10" s="19" t="s">
        <v>21054</v>
      </c>
      <c r="AK10" s="19" t="s">
        <v>21050</v>
      </c>
      <c r="AL10" s="19" t="s">
        <v>20985</v>
      </c>
      <c r="AM10" s="19" t="s">
        <v>20980</v>
      </c>
      <c r="AN10" s="19" t="s">
        <v>20979</v>
      </c>
      <c r="AO10" s="19" t="s">
        <v>20972</v>
      </c>
      <c r="AP10" s="28" t="s">
        <v>1308</v>
      </c>
      <c r="AQ10" s="19" t="s">
        <v>20950</v>
      </c>
      <c r="AR10" s="19" t="s">
        <v>20949</v>
      </c>
      <c r="AS10" s="19" t="s">
        <v>20945</v>
      </c>
      <c r="AT10" s="19" t="s">
        <v>20912</v>
      </c>
      <c r="AU10" s="28" t="s">
        <v>1309</v>
      </c>
      <c r="AV10" s="19" t="s">
        <v>20908</v>
      </c>
      <c r="AW10" s="28" t="s">
        <v>1306</v>
      </c>
      <c r="AX10" s="28" t="s">
        <v>1307</v>
      </c>
      <c r="AY10" s="19" t="s">
        <v>20894</v>
      </c>
      <c r="AZ10" s="28" t="s">
        <v>1305</v>
      </c>
      <c r="BA10" s="20" t="s">
        <v>20877</v>
      </c>
      <c r="BB10" s="23"/>
      <c r="BC10" s="23"/>
      <c r="BD10" s="23"/>
      <c r="BE10" s="23"/>
      <c r="BF10" s="23"/>
      <c r="BG10" s="23"/>
      <c r="BH10" s="23"/>
      <c r="BI10" s="23"/>
      <c r="BJ10" s="23"/>
      <c r="BK10" s="23"/>
      <c r="BL10" s="23"/>
    </row>
    <row r="11" spans="1:64" ht="15.75" customHeight="1">
      <c r="A11" s="17"/>
      <c r="B11" s="11"/>
      <c r="C11" s="18"/>
      <c r="D11" s="19" t="s">
        <v>20876</v>
      </c>
      <c r="E11" s="19" t="s">
        <v>20873</v>
      </c>
      <c r="F11" s="19" t="s">
        <v>20868</v>
      </c>
      <c r="G11" s="19" t="s">
        <v>20864</v>
      </c>
      <c r="H11" s="19" t="s">
        <v>20860</v>
      </c>
      <c r="I11" s="19" t="s">
        <v>20854</v>
      </c>
      <c r="J11" s="19" t="s">
        <v>20849</v>
      </c>
      <c r="K11" s="19" t="s">
        <v>20846</v>
      </c>
      <c r="L11" s="19" t="s">
        <v>20844</v>
      </c>
      <c r="M11" s="19" t="s">
        <v>21877</v>
      </c>
      <c r="N11" s="19" t="s">
        <v>20839</v>
      </c>
      <c r="O11" s="19" t="s">
        <v>20838</v>
      </c>
      <c r="P11" s="19" t="s">
        <v>20834</v>
      </c>
      <c r="Q11" s="19" t="s">
        <v>20835</v>
      </c>
      <c r="R11" s="19" t="s">
        <v>20825</v>
      </c>
      <c r="S11" s="19" t="s">
        <v>20816</v>
      </c>
      <c r="T11" s="19" t="s">
        <v>20742</v>
      </c>
      <c r="U11" s="19" t="s">
        <v>20738</v>
      </c>
      <c r="V11" s="19" t="s">
        <v>20736</v>
      </c>
      <c r="W11" s="19" t="s">
        <v>20733</v>
      </c>
      <c r="X11" s="19" t="s">
        <v>20658</v>
      </c>
      <c r="Y11" s="19" t="s">
        <v>20653</v>
      </c>
      <c r="Z11" s="19" t="s">
        <v>20649</v>
      </c>
      <c r="AA11" s="19" t="s">
        <v>20645</v>
      </c>
      <c r="AB11" s="19" t="s">
        <v>20647</v>
      </c>
      <c r="AC11" s="19" t="s">
        <v>20642</v>
      </c>
      <c r="AD11" s="19" t="s">
        <v>20639</v>
      </c>
      <c r="AE11" s="19" t="s">
        <v>20641</v>
      </c>
      <c r="AF11" s="19" t="s">
        <v>20633</v>
      </c>
      <c r="AG11" s="19" t="s">
        <v>20572</v>
      </c>
      <c r="AH11" s="19" t="s">
        <v>20566</v>
      </c>
      <c r="AI11" s="19" t="s">
        <v>20515</v>
      </c>
      <c r="AJ11" s="19" t="s">
        <v>20442</v>
      </c>
      <c r="AK11" s="19" t="s">
        <v>20444</v>
      </c>
      <c r="AL11" s="19" t="s">
        <v>20414</v>
      </c>
      <c r="AM11" s="19" t="s">
        <v>20321</v>
      </c>
      <c r="AN11" s="19" t="s">
        <v>20315</v>
      </c>
      <c r="AO11" s="19" t="s">
        <v>20314</v>
      </c>
      <c r="AP11" s="19" t="s">
        <v>20306</v>
      </c>
      <c r="AQ11" s="19" t="s">
        <v>20307</v>
      </c>
      <c r="AR11" s="19" t="s">
        <v>20309</v>
      </c>
      <c r="AS11" s="19" t="s">
        <v>20302</v>
      </c>
      <c r="AT11" s="19" t="s">
        <v>20233</v>
      </c>
      <c r="AU11" s="19" t="s">
        <v>20226</v>
      </c>
      <c r="AV11" s="19" t="s">
        <v>20224</v>
      </c>
      <c r="AW11" s="19" t="s">
        <v>20217</v>
      </c>
      <c r="AX11" s="19" t="s">
        <v>20132</v>
      </c>
      <c r="AY11" s="19" t="s">
        <v>20129</v>
      </c>
      <c r="AZ11" s="19" t="s">
        <v>20124</v>
      </c>
      <c r="BA11" s="20" t="s">
        <v>20121</v>
      </c>
      <c r="BB11" s="23"/>
      <c r="BC11" s="23"/>
      <c r="BD11" s="23"/>
      <c r="BE11" s="23"/>
      <c r="BF11" s="23"/>
      <c r="BG11" s="23"/>
      <c r="BH11" s="23"/>
      <c r="BI11" s="23"/>
      <c r="BJ11" s="23"/>
      <c r="BK11" s="23"/>
      <c r="BL11" s="23"/>
    </row>
    <row r="12" spans="1:64" ht="15.75" customHeight="1">
      <c r="A12" s="17">
        <v>5.2</v>
      </c>
      <c r="B12" s="13">
        <v>72</v>
      </c>
      <c r="C12" s="18" t="s">
        <v>20119</v>
      </c>
      <c r="D12" s="19" t="s">
        <v>24156</v>
      </c>
      <c r="E12" s="19" t="s">
        <v>24156</v>
      </c>
      <c r="F12" s="19" t="s">
        <v>24156</v>
      </c>
      <c r="G12" s="19" t="s">
        <v>24095</v>
      </c>
      <c r="H12" s="19" t="s">
        <v>24156</v>
      </c>
      <c r="I12" s="19" t="s">
        <v>24157</v>
      </c>
      <c r="J12" s="19" t="s">
        <v>24156</v>
      </c>
      <c r="K12" s="19" t="s">
        <v>24095</v>
      </c>
      <c r="L12" s="19" t="s">
        <v>24095</v>
      </c>
      <c r="M12" s="19" t="s">
        <v>24156</v>
      </c>
      <c r="N12" s="19" t="s">
        <v>24156</v>
      </c>
      <c r="O12" s="19" t="s">
        <v>24158</v>
      </c>
      <c r="P12" s="19" t="s">
        <v>24095</v>
      </c>
      <c r="Q12" s="19" t="s">
        <v>24156</v>
      </c>
      <c r="R12" s="19" t="s">
        <v>24095</v>
      </c>
      <c r="S12" s="19" t="s">
        <v>24095</v>
      </c>
      <c r="T12" s="19" t="s">
        <v>24156</v>
      </c>
      <c r="U12" s="19" t="s">
        <v>24095</v>
      </c>
      <c r="V12" s="19" t="s">
        <v>24156</v>
      </c>
      <c r="W12" s="19" t="s">
        <v>24095</v>
      </c>
      <c r="X12" s="19" t="s">
        <v>24156</v>
      </c>
      <c r="Y12" s="19" t="s">
        <v>24158</v>
      </c>
      <c r="Z12" s="19" t="s">
        <v>24095</v>
      </c>
      <c r="AA12" s="19" t="s">
        <v>24156</v>
      </c>
      <c r="AB12" s="19" t="s">
        <v>24156</v>
      </c>
      <c r="AC12" s="19" t="s">
        <v>24095</v>
      </c>
      <c r="AD12" s="19" t="s">
        <v>24095</v>
      </c>
      <c r="AE12" s="19" t="s">
        <v>24156</v>
      </c>
      <c r="AF12" s="19" t="s">
        <v>24156</v>
      </c>
      <c r="AG12" s="19" t="s">
        <v>24156</v>
      </c>
      <c r="AH12" s="19" t="s">
        <v>24156</v>
      </c>
      <c r="AI12" s="19" t="s">
        <v>24156</v>
      </c>
      <c r="AJ12" s="19" t="s">
        <v>24156</v>
      </c>
      <c r="AK12" s="19" t="s">
        <v>24095</v>
      </c>
      <c r="AL12" s="19" t="s">
        <v>24156</v>
      </c>
      <c r="AM12" s="19" t="s">
        <v>24156</v>
      </c>
      <c r="AN12" s="19" t="s">
        <v>24156</v>
      </c>
      <c r="AO12" s="19" t="s">
        <v>24095</v>
      </c>
      <c r="AP12" s="19" t="s">
        <v>24156</v>
      </c>
      <c r="AQ12" s="19" t="s">
        <v>24095</v>
      </c>
      <c r="AR12" s="19" t="s">
        <v>24156</v>
      </c>
      <c r="AS12" s="19" t="s">
        <v>24156</v>
      </c>
      <c r="AT12" s="19" t="s">
        <v>24095</v>
      </c>
      <c r="AU12" s="19" t="s">
        <v>24156</v>
      </c>
      <c r="AV12" s="19" t="s">
        <v>24158</v>
      </c>
      <c r="AW12" s="19" t="s">
        <v>24156</v>
      </c>
      <c r="AX12" s="19" t="s">
        <v>24156</v>
      </c>
      <c r="AY12" s="19" t="s">
        <v>24095</v>
      </c>
      <c r="AZ12" s="19" t="s">
        <v>24156</v>
      </c>
      <c r="BA12" s="20" t="s">
        <v>24095</v>
      </c>
      <c r="BB12" s="23"/>
      <c r="BC12" s="23"/>
      <c r="BD12" s="23"/>
      <c r="BE12" s="23"/>
      <c r="BF12" s="23"/>
      <c r="BG12" s="23"/>
      <c r="BH12" s="23"/>
      <c r="BI12" s="23"/>
      <c r="BJ12" s="23"/>
      <c r="BK12" s="23"/>
      <c r="BL12" s="23"/>
    </row>
    <row r="13" spans="1:64" ht="15.75" customHeight="1">
      <c r="A13" s="17" t="s">
        <v>19933</v>
      </c>
      <c r="B13" s="11"/>
      <c r="C13" s="18" t="s">
        <v>19935</v>
      </c>
      <c r="D13" s="19" t="s">
        <v>19928</v>
      </c>
      <c r="E13" s="19" t="s">
        <v>19827</v>
      </c>
      <c r="F13" s="19" t="s">
        <v>19830</v>
      </c>
      <c r="G13" s="19" t="s">
        <v>19772</v>
      </c>
      <c r="H13" s="19" t="s">
        <v>19771</v>
      </c>
      <c r="I13" s="19" t="s">
        <v>19769</v>
      </c>
      <c r="J13" s="19" t="s">
        <v>19757</v>
      </c>
      <c r="K13" s="19" t="s">
        <v>19713</v>
      </c>
      <c r="L13" s="28" t="s">
        <v>1304</v>
      </c>
      <c r="M13" s="19" t="s">
        <v>19704</v>
      </c>
      <c r="N13" s="19" t="s">
        <v>19699</v>
      </c>
      <c r="O13" s="19" t="s">
        <v>19696</v>
      </c>
      <c r="P13" s="19" t="s">
        <v>19624</v>
      </c>
      <c r="Q13" s="19" t="s">
        <v>19618</v>
      </c>
      <c r="R13" s="19" t="s">
        <v>19616</v>
      </c>
      <c r="S13" s="19" t="s">
        <v>19544</v>
      </c>
      <c r="T13" s="19" t="s">
        <v>19540</v>
      </c>
      <c r="U13" s="19" t="s">
        <v>19533</v>
      </c>
      <c r="V13" s="19" t="s">
        <v>19526</v>
      </c>
      <c r="W13" s="19" t="s">
        <v>19520</v>
      </c>
      <c r="X13" s="19" t="s">
        <v>19449</v>
      </c>
      <c r="Y13" s="19" t="s">
        <v>19447</v>
      </c>
      <c r="Z13" s="19" t="s">
        <v>19443</v>
      </c>
      <c r="AA13" s="19" t="s">
        <v>19441</v>
      </c>
      <c r="AB13" s="19" t="s">
        <v>19434</v>
      </c>
      <c r="AC13" s="19" t="s">
        <v>19431</v>
      </c>
      <c r="AD13" s="19" t="s">
        <v>19430</v>
      </c>
      <c r="AE13" s="19" t="s">
        <v>19422</v>
      </c>
      <c r="AF13" s="19" t="s">
        <v>19420</v>
      </c>
      <c r="AG13" s="28" t="s">
        <v>1301</v>
      </c>
      <c r="AH13" s="19" t="s">
        <v>19364</v>
      </c>
      <c r="AI13" s="19" t="s">
        <v>19324</v>
      </c>
      <c r="AJ13" s="19" t="s">
        <v>19320</v>
      </c>
      <c r="AK13" s="19" t="s">
        <v>19318</v>
      </c>
      <c r="AL13" s="19" t="s">
        <v>19312</v>
      </c>
      <c r="AM13" s="19" t="s">
        <v>19309</v>
      </c>
      <c r="AN13" s="19" t="s">
        <v>19307</v>
      </c>
      <c r="AO13" s="19" t="s">
        <v>19269</v>
      </c>
      <c r="AP13" s="19" t="s">
        <v>19263</v>
      </c>
      <c r="AQ13" s="19" t="s">
        <v>19261</v>
      </c>
      <c r="AR13" s="19" t="s">
        <v>19255</v>
      </c>
      <c r="AS13" s="19" t="s">
        <v>19254</v>
      </c>
      <c r="AT13" s="19" t="s">
        <v>19250</v>
      </c>
      <c r="AU13" s="19" t="s">
        <v>19249</v>
      </c>
      <c r="AV13" s="19" t="s">
        <v>19243</v>
      </c>
      <c r="AW13" s="28" t="s">
        <v>1302</v>
      </c>
      <c r="AX13" s="19" t="s">
        <v>19240</v>
      </c>
      <c r="AY13" s="19" t="s">
        <v>19234</v>
      </c>
      <c r="AZ13" s="19" t="s">
        <v>19229</v>
      </c>
      <c r="BA13" s="20" t="s">
        <v>19225</v>
      </c>
      <c r="BB13" s="23"/>
      <c r="BC13" s="23"/>
      <c r="BD13" s="23"/>
      <c r="BE13" s="23"/>
      <c r="BF13" s="23"/>
      <c r="BG13" s="23"/>
      <c r="BH13" s="23"/>
      <c r="BI13" s="23"/>
      <c r="BJ13" s="23"/>
      <c r="BK13" s="23"/>
      <c r="BL13" s="23"/>
    </row>
    <row r="14" spans="1:64" ht="15.75" customHeight="1">
      <c r="A14" s="17"/>
      <c r="B14" s="11"/>
      <c r="C14" s="18"/>
      <c r="D14" s="19" t="s">
        <v>19226</v>
      </c>
      <c r="E14" s="19" t="s">
        <v>19145</v>
      </c>
      <c r="F14" s="19" t="s">
        <v>19142</v>
      </c>
      <c r="G14" s="19" t="s">
        <v>19137</v>
      </c>
      <c r="H14" s="19" t="s">
        <v>19130</v>
      </c>
      <c r="I14" s="19" t="s">
        <v>19075</v>
      </c>
      <c r="J14" s="19" t="s">
        <v>19078</v>
      </c>
      <c r="K14" s="19" t="s">
        <v>19079</v>
      </c>
      <c r="L14" s="19" t="s">
        <v>19072</v>
      </c>
      <c r="M14" s="19" t="s">
        <v>19073</v>
      </c>
      <c r="N14" s="19" t="s">
        <v>19074</v>
      </c>
      <c r="O14" s="19" t="s">
        <v>19068</v>
      </c>
      <c r="P14" s="19" t="s">
        <v>19069</v>
      </c>
      <c r="Q14" s="19" t="s">
        <v>19070</v>
      </c>
      <c r="R14" s="19" t="s">
        <v>18936</v>
      </c>
      <c r="S14" s="19" t="s">
        <v>18930</v>
      </c>
      <c r="T14" s="19" t="s">
        <v>18924</v>
      </c>
      <c r="U14" s="19" t="s">
        <v>18926</v>
      </c>
      <c r="V14" s="19" t="s">
        <v>18927</v>
      </c>
      <c r="W14" s="19" t="s">
        <v>18862</v>
      </c>
      <c r="X14" s="19" t="s">
        <v>18810</v>
      </c>
      <c r="Y14" s="19" t="s">
        <v>18806</v>
      </c>
      <c r="Z14" s="19" t="s">
        <v>18801</v>
      </c>
      <c r="AA14" s="19" t="s">
        <v>18758</v>
      </c>
      <c r="AB14" s="19" t="s">
        <v>18760</v>
      </c>
      <c r="AC14" s="19" t="s">
        <v>18751</v>
      </c>
      <c r="AD14" s="19" t="s">
        <v>18754</v>
      </c>
      <c r="AE14" s="19" t="s">
        <v>18747</v>
      </c>
      <c r="AF14" s="19" t="s">
        <v>18742</v>
      </c>
      <c r="AG14" s="19" t="s">
        <v>18744</v>
      </c>
      <c r="AH14" s="19" t="s">
        <v>18737</v>
      </c>
      <c r="AI14" s="19" t="s">
        <v>18738</v>
      </c>
      <c r="AJ14" s="19" t="s">
        <v>18728</v>
      </c>
      <c r="AK14" s="19" t="s">
        <v>18730</v>
      </c>
      <c r="AL14" s="19" t="s">
        <v>18732</v>
      </c>
      <c r="AM14" s="19" t="s">
        <v>18735</v>
      </c>
      <c r="AN14" s="19" t="s">
        <v>18727</v>
      </c>
      <c r="AO14" s="19" t="s">
        <v>18719</v>
      </c>
      <c r="AP14" s="19" t="s">
        <v>18715</v>
      </c>
      <c r="AQ14" s="19" t="s">
        <v>18718</v>
      </c>
      <c r="AR14" s="19" t="s">
        <v>18707</v>
      </c>
      <c r="AS14" s="19" t="s">
        <v>18709</v>
      </c>
      <c r="AT14" s="19" t="s">
        <v>18711</v>
      </c>
      <c r="AU14" s="19" t="s">
        <v>18678</v>
      </c>
      <c r="AV14" s="19" t="s">
        <v>18677</v>
      </c>
      <c r="AW14" s="19" t="s">
        <v>18670</v>
      </c>
      <c r="AX14" s="19" t="s">
        <v>18579</v>
      </c>
      <c r="AY14" s="19" t="s">
        <v>18574</v>
      </c>
      <c r="AZ14" s="19" t="s">
        <v>18575</v>
      </c>
      <c r="BA14" s="20" t="s">
        <v>18576</v>
      </c>
      <c r="BB14" s="23"/>
      <c r="BC14" s="23"/>
      <c r="BD14" s="23"/>
      <c r="BE14" s="23"/>
      <c r="BF14" s="23"/>
      <c r="BG14" s="23"/>
      <c r="BH14" s="23"/>
      <c r="BI14" s="23"/>
      <c r="BJ14" s="23"/>
      <c r="BK14" s="23"/>
      <c r="BL14" s="23"/>
    </row>
    <row r="15" spans="1:64" ht="15.75" customHeight="1">
      <c r="A15" s="17">
        <v>5.2</v>
      </c>
      <c r="B15" s="13">
        <v>73</v>
      </c>
      <c r="C15" s="18" t="s">
        <v>18569</v>
      </c>
      <c r="D15" s="19" t="s">
        <v>24095</v>
      </c>
      <c r="E15" s="19" t="s">
        <v>24156</v>
      </c>
      <c r="F15" s="19" t="s">
        <v>24158</v>
      </c>
      <c r="G15" s="19" t="s">
        <v>24158</v>
      </c>
      <c r="H15" s="19" t="s">
        <v>24158</v>
      </c>
      <c r="I15" s="19" t="s">
        <v>24013</v>
      </c>
      <c r="J15" s="19" t="s">
        <v>24158</v>
      </c>
      <c r="K15" s="19" t="s">
        <v>24158</v>
      </c>
      <c r="L15" s="19" t="s">
        <v>24095</v>
      </c>
      <c r="M15" s="19" t="s">
        <v>24095</v>
      </c>
      <c r="N15" s="19" t="s">
        <v>24158</v>
      </c>
      <c r="O15" s="19" t="s">
        <v>24158</v>
      </c>
      <c r="P15" s="19" t="s">
        <v>24158</v>
      </c>
      <c r="Q15" s="19" t="s">
        <v>24158</v>
      </c>
      <c r="R15" s="19" t="s">
        <v>24158</v>
      </c>
      <c r="S15" s="19" t="s">
        <v>24095</v>
      </c>
      <c r="T15" s="19" t="s">
        <v>24095</v>
      </c>
      <c r="U15" s="19" t="s">
        <v>24095</v>
      </c>
      <c r="V15" s="19" t="s">
        <v>24095</v>
      </c>
      <c r="W15" s="19" t="s">
        <v>24095</v>
      </c>
      <c r="X15" s="19" t="s">
        <v>24095</v>
      </c>
      <c r="Y15" s="19" t="s">
        <v>24158</v>
      </c>
      <c r="Z15" s="19" t="s">
        <v>24095</v>
      </c>
      <c r="AA15" s="19" t="s">
        <v>24158</v>
      </c>
      <c r="AB15" s="19" t="s">
        <v>24095</v>
      </c>
      <c r="AC15" s="19" t="s">
        <v>24158</v>
      </c>
      <c r="AD15" s="19" t="s">
        <v>24158</v>
      </c>
      <c r="AE15" s="19" t="s">
        <v>24158</v>
      </c>
      <c r="AF15" s="19" t="s">
        <v>24158</v>
      </c>
      <c r="AG15" s="19" t="s">
        <v>24158</v>
      </c>
      <c r="AH15" s="19" t="s">
        <v>24095</v>
      </c>
      <c r="AI15" s="19" t="s">
        <v>24156</v>
      </c>
      <c r="AJ15" s="19" t="s">
        <v>24095</v>
      </c>
      <c r="AK15" s="19" t="s">
        <v>24095</v>
      </c>
      <c r="AL15" s="19" t="s">
        <v>24158</v>
      </c>
      <c r="AM15" s="19" t="s">
        <v>24158</v>
      </c>
      <c r="AN15" s="19" t="s">
        <v>24156</v>
      </c>
      <c r="AO15" s="19" t="s">
        <v>24095</v>
      </c>
      <c r="AP15" s="19" t="s">
        <v>24158</v>
      </c>
      <c r="AQ15" s="19" t="s">
        <v>24158</v>
      </c>
      <c r="AR15" s="19" t="s">
        <v>24158</v>
      </c>
      <c r="AS15" s="19" t="s">
        <v>24158</v>
      </c>
      <c r="AT15" s="19" t="s">
        <v>24095</v>
      </c>
      <c r="AU15" s="19" t="s">
        <v>24095</v>
      </c>
      <c r="AV15" s="19" t="s">
        <v>24158</v>
      </c>
      <c r="AW15" s="19" t="s">
        <v>24158</v>
      </c>
      <c r="AX15" s="19" t="s">
        <v>24158</v>
      </c>
      <c r="AY15" s="19" t="s">
        <v>24158</v>
      </c>
      <c r="AZ15" s="19" t="s">
        <v>24095</v>
      </c>
      <c r="BA15" s="20" t="s">
        <v>24158</v>
      </c>
      <c r="BB15" s="23"/>
      <c r="BC15" s="23"/>
      <c r="BD15" s="23"/>
      <c r="BE15" s="23"/>
      <c r="BF15" s="23"/>
      <c r="BG15" s="23"/>
      <c r="BH15" s="23"/>
      <c r="BI15" s="23"/>
      <c r="BJ15" s="23"/>
      <c r="BK15" s="23"/>
      <c r="BL15" s="23"/>
    </row>
    <row r="16" spans="1:64" ht="15.75" customHeight="1">
      <c r="A16" s="17" t="s">
        <v>19933</v>
      </c>
      <c r="B16" s="11"/>
      <c r="C16" s="18" t="s">
        <v>18186</v>
      </c>
      <c r="D16" s="19" t="s">
        <v>18184</v>
      </c>
      <c r="E16" s="19" t="s">
        <v>18177</v>
      </c>
      <c r="F16" s="19" t="s">
        <v>18179</v>
      </c>
      <c r="G16" s="19" t="s">
        <v>18114</v>
      </c>
      <c r="H16" s="19" t="s">
        <v>23582</v>
      </c>
      <c r="I16" s="19" t="s">
        <v>18107</v>
      </c>
      <c r="J16" s="19" t="s">
        <v>18105</v>
      </c>
      <c r="K16" s="19" t="s">
        <v>18102</v>
      </c>
      <c r="L16" s="19" t="s">
        <v>18096</v>
      </c>
      <c r="M16" s="19" t="s">
        <v>18091</v>
      </c>
      <c r="N16" s="19" t="s">
        <v>18093</v>
      </c>
      <c r="O16" s="19" t="s">
        <v>23896</v>
      </c>
      <c r="P16" s="19" t="s">
        <v>18095</v>
      </c>
      <c r="Q16" s="19" t="s">
        <v>18000</v>
      </c>
      <c r="R16" s="19" t="s">
        <v>17993</v>
      </c>
      <c r="S16" s="19" t="s">
        <v>17995</v>
      </c>
      <c r="T16" s="19" t="s">
        <v>17986</v>
      </c>
      <c r="U16" s="19" t="s">
        <v>17981</v>
      </c>
      <c r="V16" s="19" t="s">
        <v>17983</v>
      </c>
      <c r="W16" s="19" t="s">
        <v>17978</v>
      </c>
      <c r="X16" s="19" t="s">
        <v>17972</v>
      </c>
      <c r="Y16" s="19" t="s">
        <v>17894</v>
      </c>
      <c r="Z16" s="19" t="s">
        <v>17885</v>
      </c>
      <c r="AA16" s="19" t="s">
        <v>17792</v>
      </c>
      <c r="AB16" s="19" t="s">
        <v>17786</v>
      </c>
      <c r="AC16" s="19" t="s">
        <v>17783</v>
      </c>
      <c r="AD16" s="19" t="s">
        <v>17784</v>
      </c>
      <c r="AE16" s="19" t="s">
        <v>17782</v>
      </c>
      <c r="AF16" s="19" t="s">
        <v>17773</v>
      </c>
      <c r="AG16" s="19" t="s">
        <v>17774</v>
      </c>
      <c r="AH16" s="19" t="s">
        <v>17777</v>
      </c>
      <c r="AI16" s="19" t="s">
        <v>17763</v>
      </c>
      <c r="AJ16" s="19" t="s">
        <v>17762</v>
      </c>
      <c r="AK16" s="19" t="s">
        <v>17756</v>
      </c>
      <c r="AL16" s="19" t="s">
        <v>17757</v>
      </c>
      <c r="AM16" s="19" t="s">
        <v>17750</v>
      </c>
      <c r="AN16" s="19" t="s">
        <v>17751</v>
      </c>
      <c r="AO16" s="19" t="s">
        <v>17747</v>
      </c>
      <c r="AP16" s="19" t="s">
        <v>17743</v>
      </c>
      <c r="AQ16" s="19" t="s">
        <v>17733</v>
      </c>
      <c r="AR16" s="19" t="s">
        <v>23582</v>
      </c>
      <c r="AS16" s="19" t="s">
        <v>17736</v>
      </c>
      <c r="AT16" s="19" t="s">
        <v>17730</v>
      </c>
      <c r="AU16" s="19" t="s">
        <v>17726</v>
      </c>
      <c r="AV16" s="19" t="s">
        <v>17728</v>
      </c>
      <c r="AW16" s="28" t="s">
        <v>1303</v>
      </c>
      <c r="AX16" s="19" t="s">
        <v>17673</v>
      </c>
      <c r="AY16" s="19" t="s">
        <v>17671</v>
      </c>
      <c r="AZ16" s="19" t="s">
        <v>17669</v>
      </c>
      <c r="BA16" s="20" t="s">
        <v>17665</v>
      </c>
      <c r="BB16" s="23"/>
      <c r="BC16" s="23"/>
      <c r="BD16" s="23"/>
      <c r="BE16" s="23"/>
      <c r="BF16" s="23"/>
      <c r="BG16" s="23"/>
      <c r="BH16" s="23"/>
      <c r="BI16" s="23"/>
      <c r="BJ16" s="23"/>
      <c r="BK16" s="23"/>
      <c r="BL16" s="23"/>
    </row>
    <row r="17" spans="1:64" ht="15.75" customHeight="1">
      <c r="A17" s="17"/>
      <c r="B17" s="11"/>
      <c r="C17" s="18"/>
      <c r="D17" s="19" t="s">
        <v>17660</v>
      </c>
      <c r="E17" s="19" t="s">
        <v>17652</v>
      </c>
      <c r="F17" s="19" t="s">
        <v>17653</v>
      </c>
      <c r="G17" s="19" t="s">
        <v>17655</v>
      </c>
      <c r="H17" s="19" t="s">
        <v>17657</v>
      </c>
      <c r="I17" s="19" t="s">
        <v>17607</v>
      </c>
      <c r="J17" s="19" t="s">
        <v>17606</v>
      </c>
      <c r="K17" s="19" t="s">
        <v>17395</v>
      </c>
      <c r="L17" s="19" t="s">
        <v>17384</v>
      </c>
      <c r="M17" s="19" t="s">
        <v>17373</v>
      </c>
      <c r="N17" s="19" t="s">
        <v>23324</v>
      </c>
      <c r="O17" s="19" t="s">
        <v>23324</v>
      </c>
      <c r="P17" s="19" t="s">
        <v>17371</v>
      </c>
      <c r="Q17" s="19" t="s">
        <v>17325</v>
      </c>
      <c r="R17" s="19" t="s">
        <v>17196</v>
      </c>
      <c r="S17" s="19" t="s">
        <v>17194</v>
      </c>
      <c r="T17" s="19" t="s">
        <v>17192</v>
      </c>
      <c r="U17" s="19" t="s">
        <v>17186</v>
      </c>
      <c r="V17" s="19" t="s">
        <v>17187</v>
      </c>
      <c r="W17" s="19" t="s">
        <v>17183</v>
      </c>
      <c r="X17" s="19" t="s">
        <v>17180</v>
      </c>
      <c r="Y17" s="19" t="s">
        <v>23324</v>
      </c>
      <c r="Z17" s="19" t="s">
        <v>17176</v>
      </c>
      <c r="AA17" s="19" t="s">
        <v>16814</v>
      </c>
      <c r="AB17" s="19" t="s">
        <v>16808</v>
      </c>
      <c r="AC17" s="19" t="s">
        <v>16773</v>
      </c>
      <c r="AD17" s="19" t="s">
        <v>23582</v>
      </c>
      <c r="AE17" s="19" t="s">
        <v>16771</v>
      </c>
      <c r="AF17" s="19" t="s">
        <v>16768</v>
      </c>
      <c r="AG17" s="19" t="s">
        <v>16766</v>
      </c>
      <c r="AH17" s="19" t="s">
        <v>16763</v>
      </c>
      <c r="AI17" s="19" t="s">
        <v>16757</v>
      </c>
      <c r="AJ17" s="19" t="s">
        <v>16730</v>
      </c>
      <c r="AK17" s="19" t="s">
        <v>16732</v>
      </c>
      <c r="AL17" s="19" t="s">
        <v>16733</v>
      </c>
      <c r="AM17" s="19" t="s">
        <v>16734</v>
      </c>
      <c r="AN17" s="19" t="s">
        <v>16728</v>
      </c>
      <c r="AO17" s="19" t="s">
        <v>16726</v>
      </c>
      <c r="AP17" s="19" t="s">
        <v>16724</v>
      </c>
      <c r="AQ17" s="19" t="s">
        <v>16721</v>
      </c>
      <c r="AR17" s="19" t="s">
        <v>23582</v>
      </c>
      <c r="AS17" s="19" t="s">
        <v>16717</v>
      </c>
      <c r="AT17" s="19" t="s">
        <v>16715</v>
      </c>
      <c r="AU17" s="19" t="s">
        <v>16711</v>
      </c>
      <c r="AV17" s="19" t="s">
        <v>16712</v>
      </c>
      <c r="AW17" s="19" t="s">
        <v>23582</v>
      </c>
      <c r="AX17" s="19" t="s">
        <v>16691</v>
      </c>
      <c r="AY17" s="19" t="s">
        <v>16685</v>
      </c>
      <c r="AZ17" s="19" t="s">
        <v>16687</v>
      </c>
      <c r="BA17" s="20" t="s">
        <v>23582</v>
      </c>
      <c r="BB17" s="23"/>
      <c r="BC17" s="23"/>
      <c r="BD17" s="23"/>
      <c r="BE17" s="23"/>
      <c r="BF17" s="23"/>
      <c r="BG17" s="23"/>
      <c r="BH17" s="23"/>
      <c r="BI17" s="23"/>
      <c r="BJ17" s="23"/>
      <c r="BK17" s="23"/>
      <c r="BL17" s="23"/>
    </row>
    <row r="18" spans="1:64" ht="15.75" customHeight="1">
      <c r="A18" s="17">
        <v>5.2</v>
      </c>
      <c r="B18" s="13">
        <v>74</v>
      </c>
      <c r="C18" s="18" t="s">
        <v>16679</v>
      </c>
      <c r="D18" s="19" t="s">
        <v>24156</v>
      </c>
      <c r="E18" s="19" t="s">
        <v>24156</v>
      </c>
      <c r="F18" s="19" t="s">
        <v>24095</v>
      </c>
      <c r="G18" s="19" t="s">
        <v>24095</v>
      </c>
      <c r="H18" s="19" t="s">
        <v>24156</v>
      </c>
      <c r="I18" s="19" t="s">
        <v>24157</v>
      </c>
      <c r="J18" s="19" t="s">
        <v>24156</v>
      </c>
      <c r="K18" s="19" t="s">
        <v>24095</v>
      </c>
      <c r="L18" s="19" t="s">
        <v>24156</v>
      </c>
      <c r="M18" s="19" t="s">
        <v>24095</v>
      </c>
      <c r="N18" s="19" t="s">
        <v>24156</v>
      </c>
      <c r="O18" s="19" t="s">
        <v>24156</v>
      </c>
      <c r="P18" s="19" t="s">
        <v>24156</v>
      </c>
      <c r="Q18" s="19" t="s">
        <v>24156</v>
      </c>
      <c r="R18" s="19" t="s">
        <v>24156</v>
      </c>
      <c r="S18" s="19" t="s">
        <v>24095</v>
      </c>
      <c r="T18" s="19" t="s">
        <v>24156</v>
      </c>
      <c r="U18" s="19" t="s">
        <v>24095</v>
      </c>
      <c r="V18" s="19" t="s">
        <v>24156</v>
      </c>
      <c r="W18" s="19" t="s">
        <v>24156</v>
      </c>
      <c r="X18" s="19" t="s">
        <v>24095</v>
      </c>
      <c r="Y18" s="19" t="s">
        <v>24095</v>
      </c>
      <c r="Z18" s="19" t="s">
        <v>24095</v>
      </c>
      <c r="AA18" s="19" t="s">
        <v>24158</v>
      </c>
      <c r="AB18" s="19" t="s">
        <v>24095</v>
      </c>
      <c r="AC18" s="19" t="s">
        <v>24095</v>
      </c>
      <c r="AD18" s="19" t="s">
        <v>24156</v>
      </c>
      <c r="AE18" s="19" t="s">
        <v>24156</v>
      </c>
      <c r="AF18" s="19" t="s">
        <v>24156</v>
      </c>
      <c r="AG18" s="19" t="s">
        <v>24156</v>
      </c>
      <c r="AH18" s="19" t="s">
        <v>24156</v>
      </c>
      <c r="AI18" s="19" t="s">
        <v>24156</v>
      </c>
      <c r="AJ18" s="19" t="s">
        <v>24095</v>
      </c>
      <c r="AK18" s="19" t="s">
        <v>24156</v>
      </c>
      <c r="AL18" s="19" t="s">
        <v>24156</v>
      </c>
      <c r="AM18" s="19" t="s">
        <v>24156</v>
      </c>
      <c r="AN18" s="19" t="s">
        <v>24156</v>
      </c>
      <c r="AO18" s="19" t="s">
        <v>24095</v>
      </c>
      <c r="AP18" s="19" t="s">
        <v>24156</v>
      </c>
      <c r="AQ18" s="19" t="s">
        <v>24095</v>
      </c>
      <c r="AR18" s="19" t="s">
        <v>24095</v>
      </c>
      <c r="AS18" s="19" t="s">
        <v>24156</v>
      </c>
      <c r="AT18" s="19" t="s">
        <v>24095</v>
      </c>
      <c r="AU18" s="19" t="s">
        <v>24095</v>
      </c>
      <c r="AV18" s="19" t="s">
        <v>24158</v>
      </c>
      <c r="AW18" s="19" t="s">
        <v>24156</v>
      </c>
      <c r="AX18" s="19" t="s">
        <v>24156</v>
      </c>
      <c r="AY18" s="19" t="s">
        <v>24156</v>
      </c>
      <c r="AZ18" s="19" t="s">
        <v>24156</v>
      </c>
      <c r="BA18" s="20" t="s">
        <v>24095</v>
      </c>
      <c r="BB18" s="23"/>
      <c r="BC18" s="23"/>
      <c r="BD18" s="23"/>
      <c r="BE18" s="23"/>
      <c r="BF18" s="23"/>
      <c r="BG18" s="23"/>
      <c r="BH18" s="23"/>
      <c r="BI18" s="23"/>
      <c r="BJ18" s="23"/>
      <c r="BK18" s="23"/>
      <c r="BL18" s="23"/>
    </row>
    <row r="19" spans="1:64" ht="15.75" customHeight="1">
      <c r="A19" s="17" t="s">
        <v>19933</v>
      </c>
      <c r="B19" s="11"/>
      <c r="C19" s="18" t="s">
        <v>16666</v>
      </c>
      <c r="D19" s="28" t="s">
        <v>16656</v>
      </c>
      <c r="E19" s="19" t="s">
        <v>16655</v>
      </c>
      <c r="F19" s="19" t="s">
        <v>16632</v>
      </c>
      <c r="G19" s="19" t="s">
        <v>16625</v>
      </c>
      <c r="H19" s="19" t="s">
        <v>16620</v>
      </c>
      <c r="I19" s="19" t="s">
        <v>16616</v>
      </c>
      <c r="J19" s="28" t="s">
        <v>1300</v>
      </c>
      <c r="K19" s="19" t="s">
        <v>16607</v>
      </c>
      <c r="L19" s="19" t="s">
        <v>16602</v>
      </c>
      <c r="M19" s="19" t="s">
        <v>16601</v>
      </c>
      <c r="N19" s="19" t="s">
        <v>16595</v>
      </c>
      <c r="O19" s="19" t="s">
        <v>16594</v>
      </c>
      <c r="P19" s="19" t="s">
        <v>16586</v>
      </c>
      <c r="Q19" s="28" t="s">
        <v>1299</v>
      </c>
      <c r="R19" s="28" t="s">
        <v>1298</v>
      </c>
      <c r="S19" s="19" t="s">
        <v>16581</v>
      </c>
      <c r="T19" s="19" t="s">
        <v>16577</v>
      </c>
      <c r="U19" s="19" t="s">
        <v>16567</v>
      </c>
      <c r="V19" s="19" t="s">
        <v>16559</v>
      </c>
      <c r="W19" s="28" t="s">
        <v>1297</v>
      </c>
      <c r="X19" s="19" t="s">
        <v>16551</v>
      </c>
      <c r="Y19" s="19" t="s">
        <v>16549</v>
      </c>
      <c r="Z19" s="19" t="s">
        <v>16544</v>
      </c>
      <c r="AA19" s="19" t="s">
        <v>16542</v>
      </c>
      <c r="AB19" s="28" t="s">
        <v>1295</v>
      </c>
      <c r="AC19" s="19" t="s">
        <v>16538</v>
      </c>
      <c r="AD19" s="19" t="s">
        <v>16534</v>
      </c>
      <c r="AE19" s="19" t="s">
        <v>16532</v>
      </c>
      <c r="AF19" s="19" t="s">
        <v>16531</v>
      </c>
      <c r="AG19" s="19" t="s">
        <v>16515</v>
      </c>
      <c r="AH19" s="19" t="s">
        <v>16447</v>
      </c>
      <c r="AI19" s="19" t="s">
        <v>16442</v>
      </c>
      <c r="AJ19" s="19" t="s">
        <v>16439</v>
      </c>
      <c r="AK19" s="19" t="s">
        <v>16431</v>
      </c>
      <c r="AL19" s="19" t="s">
        <v>16424</v>
      </c>
      <c r="AM19" s="19" t="s">
        <v>16412</v>
      </c>
      <c r="AN19" s="19" t="s">
        <v>16406</v>
      </c>
      <c r="AO19" s="19" t="s">
        <v>16403</v>
      </c>
      <c r="AP19" s="19" t="s">
        <v>16405</v>
      </c>
      <c r="AQ19" s="28" t="s">
        <v>1296</v>
      </c>
      <c r="AR19" s="19" t="s">
        <v>16396</v>
      </c>
      <c r="AS19" s="19" t="s">
        <v>16386</v>
      </c>
      <c r="AT19" s="19" t="s">
        <v>16383</v>
      </c>
      <c r="AU19" s="19" t="s">
        <v>16367</v>
      </c>
      <c r="AV19" s="19" t="s">
        <v>16369</v>
      </c>
      <c r="AW19" s="19" t="s">
        <v>16361</v>
      </c>
      <c r="AX19" s="19" t="s">
        <v>16358</v>
      </c>
      <c r="AY19" s="19" t="s">
        <v>16356</v>
      </c>
      <c r="AZ19" s="19" t="s">
        <v>16355</v>
      </c>
      <c r="BA19" s="29" t="s">
        <v>1293</v>
      </c>
      <c r="BB19" s="23"/>
      <c r="BC19" s="23"/>
      <c r="BD19" s="23"/>
      <c r="BE19" s="23"/>
      <c r="BF19" s="23"/>
      <c r="BG19" s="23"/>
      <c r="BH19" s="23"/>
      <c r="BI19" s="23"/>
      <c r="BJ19" s="23"/>
      <c r="BK19" s="23"/>
      <c r="BL19" s="23"/>
    </row>
    <row r="20" spans="1:64" ht="15.75" customHeight="1">
      <c r="A20" s="17"/>
      <c r="B20" s="11"/>
      <c r="C20" s="18"/>
      <c r="D20" s="19" t="s">
        <v>16276</v>
      </c>
      <c r="E20" s="19" t="s">
        <v>16277</v>
      </c>
      <c r="F20" s="19" t="s">
        <v>16274</v>
      </c>
      <c r="G20" s="19" t="s">
        <v>16272</v>
      </c>
      <c r="H20" s="19" t="s">
        <v>16269</v>
      </c>
      <c r="I20" s="19" t="s">
        <v>16267</v>
      </c>
      <c r="J20" s="19" t="s">
        <v>16263</v>
      </c>
      <c r="K20" s="19" t="s">
        <v>16261</v>
      </c>
      <c r="L20" s="19" t="s">
        <v>16252</v>
      </c>
      <c r="M20" s="19" t="s">
        <v>16249</v>
      </c>
      <c r="N20" s="19" t="s">
        <v>16237</v>
      </c>
      <c r="O20" s="19" t="s">
        <v>16239</v>
      </c>
      <c r="P20" s="19" t="s">
        <v>16233</v>
      </c>
      <c r="Q20" s="19" t="s">
        <v>16235</v>
      </c>
      <c r="R20" s="19" t="s">
        <v>16236</v>
      </c>
      <c r="S20" s="19" t="s">
        <v>16228</v>
      </c>
      <c r="T20" s="19" t="s">
        <v>16197</v>
      </c>
      <c r="U20" s="19" t="s">
        <v>16185</v>
      </c>
      <c r="V20" s="19" t="s">
        <v>16175</v>
      </c>
      <c r="W20" s="19" t="s">
        <v>16173</v>
      </c>
      <c r="X20" s="19" t="s">
        <v>16156</v>
      </c>
      <c r="Y20" s="19" t="s">
        <v>16074</v>
      </c>
      <c r="Z20" s="19" t="s">
        <v>15992</v>
      </c>
      <c r="AA20" s="19" t="s">
        <v>15984</v>
      </c>
      <c r="AB20" s="19" t="s">
        <v>15986</v>
      </c>
      <c r="AC20" s="19" t="s">
        <v>15987</v>
      </c>
      <c r="AD20" s="19" t="s">
        <v>15905</v>
      </c>
      <c r="AE20" s="19" t="s">
        <v>15903</v>
      </c>
      <c r="AF20" s="19" t="s">
        <v>15894</v>
      </c>
      <c r="AG20" s="19" t="s">
        <v>15897</v>
      </c>
      <c r="AH20" s="19" t="s">
        <v>15893</v>
      </c>
      <c r="AI20" s="19" t="s">
        <v>15888</v>
      </c>
      <c r="AJ20" s="19" t="s">
        <v>15883</v>
      </c>
      <c r="AK20" s="19" t="s">
        <v>15886</v>
      </c>
      <c r="AL20" s="19" t="s">
        <v>15815</v>
      </c>
      <c r="AM20" s="19" t="s">
        <v>15808</v>
      </c>
      <c r="AN20" s="19" t="s">
        <v>15809</v>
      </c>
      <c r="AO20" s="19" t="s">
        <v>15801</v>
      </c>
      <c r="AP20" s="19" t="s">
        <v>15803</v>
      </c>
      <c r="AQ20" s="19" t="s">
        <v>15805</v>
      </c>
      <c r="AR20" s="19" t="s">
        <v>15795</v>
      </c>
      <c r="AS20" s="19" t="s">
        <v>15788</v>
      </c>
      <c r="AT20" s="19" t="s">
        <v>15790</v>
      </c>
      <c r="AU20" s="19" t="s">
        <v>15791</v>
      </c>
      <c r="AV20" s="19" t="s">
        <v>15786</v>
      </c>
      <c r="AW20" s="19" t="s">
        <v>15780</v>
      </c>
      <c r="AX20" s="19" t="s">
        <v>15782</v>
      </c>
      <c r="AY20" s="19" t="s">
        <v>15784</v>
      </c>
      <c r="AZ20" s="19" t="s">
        <v>15754</v>
      </c>
      <c r="BA20" s="20" t="s">
        <v>15752</v>
      </c>
      <c r="BB20" s="23"/>
      <c r="BC20" s="23"/>
      <c r="BD20" s="23"/>
      <c r="BE20" s="23"/>
      <c r="BF20" s="23"/>
      <c r="BG20" s="23"/>
      <c r="BH20" s="23"/>
      <c r="BI20" s="23"/>
      <c r="BJ20" s="23"/>
      <c r="BK20" s="23"/>
      <c r="BL20" s="23"/>
    </row>
    <row r="21" spans="1:64" ht="15.75" customHeight="1">
      <c r="A21" s="17">
        <v>5.2</v>
      </c>
      <c r="B21" s="13">
        <v>75</v>
      </c>
      <c r="C21" s="18" t="s">
        <v>15739</v>
      </c>
      <c r="D21" s="19" t="s">
        <v>24156</v>
      </c>
      <c r="E21" s="19" t="s">
        <v>24156</v>
      </c>
      <c r="F21" s="19" t="s">
        <v>24095</v>
      </c>
      <c r="G21" s="19" t="s">
        <v>24095</v>
      </c>
      <c r="H21" s="19" t="s">
        <v>24158</v>
      </c>
      <c r="I21" s="19" t="s">
        <v>24013</v>
      </c>
      <c r="J21" s="19" t="s">
        <v>24095</v>
      </c>
      <c r="K21" s="19" t="s">
        <v>24158</v>
      </c>
      <c r="L21" s="19" t="s">
        <v>24095</v>
      </c>
      <c r="M21" s="19" t="s">
        <v>24095</v>
      </c>
      <c r="N21" s="19" t="s">
        <v>24095</v>
      </c>
      <c r="O21" s="19" t="s">
        <v>24095</v>
      </c>
      <c r="P21" s="19" t="s">
        <v>24095</v>
      </c>
      <c r="Q21" s="19" t="s">
        <v>24158</v>
      </c>
      <c r="R21" s="19" t="s">
        <v>24095</v>
      </c>
      <c r="S21" s="19" t="s">
        <v>24095</v>
      </c>
      <c r="T21" s="19" t="s">
        <v>24095</v>
      </c>
      <c r="U21" s="19" t="s">
        <v>24095</v>
      </c>
      <c r="V21" s="19" t="s">
        <v>24158</v>
      </c>
      <c r="W21" s="19" t="s">
        <v>24095</v>
      </c>
      <c r="X21" s="19" t="s">
        <v>24095</v>
      </c>
      <c r="Y21" s="19" t="s">
        <v>24158</v>
      </c>
      <c r="Z21" s="19" t="s">
        <v>24156</v>
      </c>
      <c r="AA21" s="19" t="s">
        <v>24095</v>
      </c>
      <c r="AB21" s="19" t="s">
        <v>24156</v>
      </c>
      <c r="AC21" s="19" t="s">
        <v>24095</v>
      </c>
      <c r="AD21" s="19" t="s">
        <v>24095</v>
      </c>
      <c r="AE21" s="19" t="s">
        <v>24095</v>
      </c>
      <c r="AF21" s="19" t="s">
        <v>24095</v>
      </c>
      <c r="AG21" s="19" t="s">
        <v>24095</v>
      </c>
      <c r="AH21" s="19" t="s">
        <v>24158</v>
      </c>
      <c r="AI21" s="19" t="s">
        <v>24095</v>
      </c>
      <c r="AJ21" s="19" t="s">
        <v>24095</v>
      </c>
      <c r="AK21" s="19" t="s">
        <v>24095</v>
      </c>
      <c r="AL21" s="19" t="s">
        <v>24095</v>
      </c>
      <c r="AM21" s="19" t="s">
        <v>24156</v>
      </c>
      <c r="AN21" s="19" t="s">
        <v>24158</v>
      </c>
      <c r="AO21" s="19" t="s">
        <v>24095</v>
      </c>
      <c r="AP21" s="19" t="s">
        <v>24156</v>
      </c>
      <c r="AQ21" s="19" t="s">
        <v>24156</v>
      </c>
      <c r="AR21" s="19" t="s">
        <v>24158</v>
      </c>
      <c r="AS21" s="19" t="s">
        <v>24095</v>
      </c>
      <c r="AT21" s="19" t="s">
        <v>24095</v>
      </c>
      <c r="AU21" s="19" t="s">
        <v>24095</v>
      </c>
      <c r="AV21" s="19" t="s">
        <v>24158</v>
      </c>
      <c r="AW21" s="19" t="s">
        <v>24095</v>
      </c>
      <c r="AX21" s="19" t="s">
        <v>24095</v>
      </c>
      <c r="AY21" s="19" t="s">
        <v>24095</v>
      </c>
      <c r="AZ21" s="19" t="s">
        <v>24095</v>
      </c>
      <c r="BA21" s="20" t="s">
        <v>24095</v>
      </c>
      <c r="BB21" s="23"/>
      <c r="BC21" s="23"/>
      <c r="BD21" s="23"/>
      <c r="BE21" s="23"/>
      <c r="BF21" s="23"/>
      <c r="BG21" s="23"/>
      <c r="BH21" s="23"/>
      <c r="BI21" s="23"/>
      <c r="BJ21" s="23"/>
      <c r="BK21" s="23"/>
      <c r="BL21" s="23"/>
    </row>
    <row r="22" spans="1:64" ht="15.75" customHeight="1">
      <c r="A22" s="17" t="s">
        <v>19933</v>
      </c>
      <c r="B22" s="11"/>
      <c r="C22" s="18" t="s">
        <v>15390</v>
      </c>
      <c r="D22" s="19" t="s">
        <v>15382</v>
      </c>
      <c r="E22" s="19" t="s">
        <v>15384</v>
      </c>
      <c r="F22" s="19" t="s">
        <v>15378</v>
      </c>
      <c r="G22" s="19" t="s">
        <v>15381</v>
      </c>
      <c r="H22" s="19" t="s">
        <v>15375</v>
      </c>
      <c r="I22" s="28" t="s">
        <v>1294</v>
      </c>
      <c r="J22" s="19" t="s">
        <v>15328</v>
      </c>
      <c r="K22" s="19" t="s">
        <v>15330</v>
      </c>
      <c r="L22" s="19" t="s">
        <v>15322</v>
      </c>
      <c r="M22" s="19" t="s">
        <v>15321</v>
      </c>
      <c r="N22" s="19" t="s">
        <v>15317</v>
      </c>
      <c r="O22" s="19" t="s">
        <v>15314</v>
      </c>
      <c r="P22" s="28" t="s">
        <v>1292</v>
      </c>
      <c r="Q22" s="19" t="s">
        <v>15302</v>
      </c>
      <c r="R22" s="19" t="s">
        <v>15297</v>
      </c>
      <c r="S22" s="19" t="s">
        <v>15298</v>
      </c>
      <c r="T22" s="19" t="s">
        <v>15292</v>
      </c>
      <c r="U22" s="19" t="s">
        <v>15290</v>
      </c>
      <c r="V22" s="19" t="s">
        <v>15282</v>
      </c>
      <c r="W22" s="19" t="s">
        <v>15286</v>
      </c>
      <c r="X22" s="19" t="s">
        <v>15276</v>
      </c>
      <c r="Y22" s="19" t="s">
        <v>23324</v>
      </c>
      <c r="Z22" s="19" t="s">
        <v>15274</v>
      </c>
      <c r="AA22" s="19" t="s">
        <v>15269</v>
      </c>
      <c r="AB22" s="28" t="s">
        <v>1290</v>
      </c>
      <c r="AC22" s="19" t="s">
        <v>15265</v>
      </c>
      <c r="AD22" s="19" t="s">
        <v>15262</v>
      </c>
      <c r="AE22" s="19" t="s">
        <v>15249</v>
      </c>
      <c r="AF22" s="19" t="s">
        <v>15244</v>
      </c>
      <c r="AG22" s="19" t="s">
        <v>15246</v>
      </c>
      <c r="AH22" s="19" t="s">
        <v>15242</v>
      </c>
      <c r="AI22" s="19" t="s">
        <v>15238</v>
      </c>
      <c r="AJ22" s="19" t="s">
        <v>15235</v>
      </c>
      <c r="AK22" s="19" t="s">
        <v>15236</v>
      </c>
      <c r="AL22" s="19" t="s">
        <v>15233</v>
      </c>
      <c r="AM22" s="19" t="s">
        <v>15229</v>
      </c>
      <c r="AN22" s="19" t="s">
        <v>15228</v>
      </c>
      <c r="AO22" s="19" t="s">
        <v>15223</v>
      </c>
      <c r="AP22" s="28" t="s">
        <v>1291</v>
      </c>
      <c r="AQ22" s="28" t="s">
        <v>1288</v>
      </c>
      <c r="AR22" s="19" t="s">
        <v>23582</v>
      </c>
      <c r="AS22" s="19" t="s">
        <v>15209</v>
      </c>
      <c r="AT22" s="19" t="s">
        <v>15206</v>
      </c>
      <c r="AU22" s="19" t="s">
        <v>15204</v>
      </c>
      <c r="AV22" s="19" t="s">
        <v>15202</v>
      </c>
      <c r="AW22" s="19" t="s">
        <v>15198</v>
      </c>
      <c r="AX22" s="28" t="s">
        <v>1289</v>
      </c>
      <c r="AY22" s="19" t="s">
        <v>15193</v>
      </c>
      <c r="AZ22" s="19" t="s">
        <v>15189</v>
      </c>
      <c r="BA22" s="20" t="s">
        <v>15186</v>
      </c>
      <c r="BB22" s="23"/>
      <c r="BC22" s="23"/>
      <c r="BD22" s="23"/>
      <c r="BE22" s="23"/>
      <c r="BF22" s="23"/>
      <c r="BG22" s="23"/>
      <c r="BH22" s="23"/>
      <c r="BI22" s="23"/>
      <c r="BJ22" s="23"/>
      <c r="BK22" s="23"/>
      <c r="BL22" s="23"/>
    </row>
    <row r="23" spans="1:64" ht="15.75" customHeight="1">
      <c r="A23" s="17"/>
      <c r="B23" s="11"/>
      <c r="C23" s="18"/>
      <c r="D23" s="19" t="s">
        <v>15181</v>
      </c>
      <c r="E23" s="19" t="s">
        <v>15178</v>
      </c>
      <c r="F23" s="19" t="s">
        <v>15173</v>
      </c>
      <c r="G23" s="19" t="s">
        <v>15169</v>
      </c>
      <c r="H23" s="19" t="s">
        <v>15170</v>
      </c>
      <c r="I23" s="19" t="s">
        <v>15172</v>
      </c>
      <c r="J23" s="19" t="s">
        <v>15096</v>
      </c>
      <c r="K23" s="19" t="s">
        <v>15098</v>
      </c>
      <c r="L23" s="19" t="s">
        <v>15094</v>
      </c>
      <c r="M23" s="19" t="s">
        <v>15091</v>
      </c>
      <c r="N23" s="19" t="s">
        <v>15088</v>
      </c>
      <c r="O23" s="19" t="s">
        <v>15080</v>
      </c>
      <c r="P23" s="19" t="s">
        <v>15082</v>
      </c>
      <c r="Q23" s="19" t="s">
        <v>15075</v>
      </c>
      <c r="R23" s="19" t="s">
        <v>15076</v>
      </c>
      <c r="S23" s="19" t="s">
        <v>15077</v>
      </c>
      <c r="T23" s="19" t="s">
        <v>15074</v>
      </c>
      <c r="U23" s="19" t="s">
        <v>15071</v>
      </c>
      <c r="V23" s="19" t="s">
        <v>15072</v>
      </c>
      <c r="W23" s="19" t="s">
        <v>14909</v>
      </c>
      <c r="X23" s="19" t="s">
        <v>14899</v>
      </c>
      <c r="Y23" s="19" t="s">
        <v>23324</v>
      </c>
      <c r="Z23" s="19" t="s">
        <v>14897</v>
      </c>
      <c r="AA23" s="19" t="s">
        <v>14890</v>
      </c>
      <c r="AB23" s="19" t="s">
        <v>14891</v>
      </c>
      <c r="AC23" s="19" t="s">
        <v>14893</v>
      </c>
      <c r="AD23" s="19" t="s">
        <v>14889</v>
      </c>
      <c r="AE23" s="19" t="s">
        <v>14885</v>
      </c>
      <c r="AF23" s="19" t="s">
        <v>14879</v>
      </c>
      <c r="AG23" s="19" t="s">
        <v>14822</v>
      </c>
      <c r="AH23" s="19" t="s">
        <v>23582</v>
      </c>
      <c r="AI23" s="19" t="s">
        <v>14824</v>
      </c>
      <c r="AJ23" s="19" t="s">
        <v>14817</v>
      </c>
      <c r="AK23" s="19" t="s">
        <v>14819</v>
      </c>
      <c r="AL23" s="19" t="s">
        <v>14802</v>
      </c>
      <c r="AM23" s="19" t="s">
        <v>14797</v>
      </c>
      <c r="AN23" s="19" t="s">
        <v>14798</v>
      </c>
      <c r="AO23" s="19" t="s">
        <v>14796</v>
      </c>
      <c r="AP23" s="19" t="s">
        <v>14791</v>
      </c>
      <c r="AQ23" s="19" t="s">
        <v>14794</v>
      </c>
      <c r="AR23" s="19" t="s">
        <v>23582</v>
      </c>
      <c r="AS23" s="19" t="s">
        <v>14647</v>
      </c>
      <c r="AT23" s="19" t="s">
        <v>14648</v>
      </c>
      <c r="AU23" s="19" t="s">
        <v>14650</v>
      </c>
      <c r="AV23" s="19" t="s">
        <v>14639</v>
      </c>
      <c r="AW23" s="19" t="s">
        <v>14547</v>
      </c>
      <c r="AX23" s="19" t="s">
        <v>14544</v>
      </c>
      <c r="AY23" s="19" t="s">
        <v>14538</v>
      </c>
      <c r="AZ23" s="19" t="s">
        <v>14536</v>
      </c>
      <c r="BA23" s="20" t="s">
        <v>14533</v>
      </c>
      <c r="BB23" s="23"/>
      <c r="BC23" s="23"/>
      <c r="BD23" s="23"/>
      <c r="BE23" s="23"/>
      <c r="BF23" s="23"/>
      <c r="BG23" s="23"/>
      <c r="BH23" s="23"/>
      <c r="BI23" s="23"/>
      <c r="BJ23" s="23"/>
      <c r="BK23" s="23"/>
      <c r="BL23" s="23"/>
    </row>
    <row r="24" spans="1:64" ht="15.75" customHeight="1">
      <c r="A24" s="17">
        <v>5.2</v>
      </c>
      <c r="B24" s="13">
        <v>76</v>
      </c>
      <c r="C24" s="18" t="s">
        <v>14531</v>
      </c>
      <c r="D24" s="19" t="s">
        <v>24156</v>
      </c>
      <c r="E24" s="19" t="s">
        <v>24156</v>
      </c>
      <c r="F24" s="19" t="s">
        <v>24156</v>
      </c>
      <c r="G24" s="19" t="s">
        <v>24156</v>
      </c>
      <c r="H24" s="19" t="s">
        <v>24156</v>
      </c>
      <c r="I24" s="19" t="s">
        <v>24157</v>
      </c>
      <c r="J24" s="19" t="s">
        <v>24156</v>
      </c>
      <c r="K24" s="19" t="s">
        <v>24158</v>
      </c>
      <c r="L24" s="19" t="s">
        <v>24156</v>
      </c>
      <c r="M24" s="19" t="s">
        <v>24156</v>
      </c>
      <c r="N24" s="19" t="s">
        <v>24156</v>
      </c>
      <c r="O24" s="19" t="s">
        <v>24158</v>
      </c>
      <c r="P24" s="19" t="s">
        <v>24158</v>
      </c>
      <c r="Q24" s="19" t="s">
        <v>24156</v>
      </c>
      <c r="R24" s="19" t="s">
        <v>24156</v>
      </c>
      <c r="S24" s="19" t="s">
        <v>24156</v>
      </c>
      <c r="T24" s="19" t="s">
        <v>24156</v>
      </c>
      <c r="U24" s="19" t="s">
        <v>24156</v>
      </c>
      <c r="V24" s="19" t="s">
        <v>24156</v>
      </c>
      <c r="W24" s="19" t="s">
        <v>24156</v>
      </c>
      <c r="X24" s="19" t="s">
        <v>24156</v>
      </c>
      <c r="Y24" s="19" t="s">
        <v>24158</v>
      </c>
      <c r="Z24" s="19" t="s">
        <v>24158</v>
      </c>
      <c r="AA24" s="19" t="s">
        <v>24156</v>
      </c>
      <c r="AB24" s="19" t="s">
        <v>24158</v>
      </c>
      <c r="AC24" s="19" t="s">
        <v>24156</v>
      </c>
      <c r="AD24" s="19" t="s">
        <v>24158</v>
      </c>
      <c r="AE24" s="19" t="s">
        <v>24156</v>
      </c>
      <c r="AF24" s="19" t="s">
        <v>24158</v>
      </c>
      <c r="AG24" s="19" t="s">
        <v>24156</v>
      </c>
      <c r="AH24" s="19" t="s">
        <v>24156</v>
      </c>
      <c r="AI24" s="19" t="s">
        <v>24156</v>
      </c>
      <c r="AJ24" s="19" t="s">
        <v>24156</v>
      </c>
      <c r="AK24" s="19" t="s">
        <v>24158</v>
      </c>
      <c r="AL24" s="19" t="s">
        <v>24158</v>
      </c>
      <c r="AM24" s="19" t="s">
        <v>24156</v>
      </c>
      <c r="AN24" s="19" t="s">
        <v>24156</v>
      </c>
      <c r="AO24" s="19" t="s">
        <v>24156</v>
      </c>
      <c r="AP24" s="19" t="s">
        <v>24156</v>
      </c>
      <c r="AQ24" s="19" t="s">
        <v>24156</v>
      </c>
      <c r="AR24" s="19" t="s">
        <v>24156</v>
      </c>
      <c r="AS24" s="19" t="s">
        <v>24156</v>
      </c>
      <c r="AT24" s="19" t="s">
        <v>24158</v>
      </c>
      <c r="AU24" s="19" t="s">
        <v>24156</v>
      </c>
      <c r="AV24" s="19" t="s">
        <v>24158</v>
      </c>
      <c r="AW24" s="19" t="s">
        <v>24156</v>
      </c>
      <c r="AX24" s="19" t="s">
        <v>24156</v>
      </c>
      <c r="AY24" s="19" t="s">
        <v>24156</v>
      </c>
      <c r="AZ24" s="19" t="s">
        <v>24158</v>
      </c>
      <c r="BA24" s="20" t="s">
        <v>24158</v>
      </c>
      <c r="BB24" s="23"/>
      <c r="BC24" s="23"/>
      <c r="BD24" s="23"/>
      <c r="BE24" s="23"/>
      <c r="BF24" s="23"/>
      <c r="BG24" s="23"/>
      <c r="BH24" s="23"/>
      <c r="BI24" s="23"/>
      <c r="BJ24" s="23"/>
      <c r="BK24" s="23"/>
      <c r="BL24" s="23"/>
    </row>
    <row r="25" spans="1:64" ht="15.75" customHeight="1">
      <c r="A25" s="17" t="s">
        <v>19933</v>
      </c>
      <c r="B25" s="11"/>
      <c r="C25" s="18" t="s">
        <v>14021</v>
      </c>
      <c r="D25" s="19" t="s">
        <v>14017</v>
      </c>
      <c r="E25" s="19" t="s">
        <v>14011</v>
      </c>
      <c r="F25" s="19" t="s">
        <v>14012</v>
      </c>
      <c r="G25" s="28" t="s">
        <v>1286</v>
      </c>
      <c r="H25" s="19" t="s">
        <v>14008</v>
      </c>
      <c r="I25" s="28" t="s">
        <v>1287</v>
      </c>
      <c r="J25" s="19" t="s">
        <v>14006</v>
      </c>
      <c r="K25" s="19" t="s">
        <v>14004</v>
      </c>
      <c r="L25" s="19" t="s">
        <v>14000</v>
      </c>
      <c r="M25" s="19" t="s">
        <v>13997</v>
      </c>
      <c r="N25" s="19" t="s">
        <v>13991</v>
      </c>
      <c r="O25" s="19" t="s">
        <v>23896</v>
      </c>
      <c r="P25" s="19" t="s">
        <v>13985</v>
      </c>
      <c r="Q25" s="19" t="s">
        <v>13987</v>
      </c>
      <c r="R25" s="19" t="s">
        <v>13983</v>
      </c>
      <c r="S25" s="19" t="s">
        <v>13981</v>
      </c>
      <c r="T25" s="19" t="s">
        <v>13939</v>
      </c>
      <c r="U25" s="19" t="s">
        <v>13940</v>
      </c>
      <c r="V25" s="19" t="s">
        <v>13937</v>
      </c>
      <c r="W25" s="19" t="s">
        <v>13769</v>
      </c>
      <c r="X25" s="19" t="s">
        <v>13724</v>
      </c>
      <c r="Y25" s="19" t="s">
        <v>13723</v>
      </c>
      <c r="Z25" s="19" t="s">
        <v>13716</v>
      </c>
      <c r="AA25" s="19" t="s">
        <v>13664</v>
      </c>
      <c r="AB25" s="19" t="s">
        <v>13650</v>
      </c>
      <c r="AC25" s="19" t="s">
        <v>13653</v>
      </c>
      <c r="AD25" s="19" t="s">
        <v>13654</v>
      </c>
      <c r="AE25" s="19" t="s">
        <v>13605</v>
      </c>
      <c r="AF25" s="19" t="s">
        <v>13606</v>
      </c>
      <c r="AG25" s="19" t="s">
        <v>13598</v>
      </c>
      <c r="AH25" s="19" t="s">
        <v>13597</v>
      </c>
      <c r="AI25" s="19" t="s">
        <v>13593</v>
      </c>
      <c r="AJ25" s="19" t="s">
        <v>13587</v>
      </c>
      <c r="AK25" s="19" t="s">
        <v>13531</v>
      </c>
      <c r="AL25" s="19" t="s">
        <v>13534</v>
      </c>
      <c r="AM25" s="19" t="s">
        <v>13526</v>
      </c>
      <c r="AN25" s="19" t="s">
        <v>13524</v>
      </c>
      <c r="AO25" s="19" t="s">
        <v>13517</v>
      </c>
      <c r="AP25" s="19" t="s">
        <v>13519</v>
      </c>
      <c r="AQ25" s="19" t="s">
        <v>13521</v>
      </c>
      <c r="AR25" s="19" t="s">
        <v>13508</v>
      </c>
      <c r="AS25" s="19" t="s">
        <v>13511</v>
      </c>
      <c r="AT25" s="19" t="s">
        <v>13505</v>
      </c>
      <c r="AU25" s="19" t="s">
        <v>13394</v>
      </c>
      <c r="AV25" s="19" t="s">
        <v>13386</v>
      </c>
      <c r="AW25" s="19" t="s">
        <v>13388</v>
      </c>
      <c r="AX25" s="19" t="s">
        <v>13389</v>
      </c>
      <c r="AY25" s="19" t="s">
        <v>13383</v>
      </c>
      <c r="AZ25" s="28" t="s">
        <v>1284</v>
      </c>
      <c r="BA25" s="20" t="s">
        <v>13381</v>
      </c>
      <c r="BB25" s="23"/>
      <c r="BC25" s="23"/>
      <c r="BD25" s="23"/>
      <c r="BE25" s="23"/>
      <c r="BF25" s="23"/>
      <c r="BG25" s="23"/>
      <c r="BH25" s="23"/>
      <c r="BI25" s="23"/>
      <c r="BJ25" s="23"/>
      <c r="BK25" s="23"/>
      <c r="BL25" s="23"/>
    </row>
    <row r="26" spans="1:64" ht="15.75" customHeight="1">
      <c r="A26" s="17"/>
      <c r="B26" s="11"/>
      <c r="C26" s="18"/>
      <c r="D26" s="19" t="s">
        <v>13378</v>
      </c>
      <c r="E26" s="19" t="s">
        <v>13371</v>
      </c>
      <c r="F26" s="19" t="s">
        <v>13374</v>
      </c>
      <c r="G26" s="19" t="s">
        <v>13369</v>
      </c>
      <c r="H26" s="19" t="s">
        <v>13364</v>
      </c>
      <c r="I26" s="19" t="s">
        <v>13359</v>
      </c>
      <c r="J26" s="19" t="s">
        <v>13356</v>
      </c>
      <c r="K26" s="19" t="s">
        <v>13357</v>
      </c>
      <c r="L26" s="19" t="s">
        <v>13352</v>
      </c>
      <c r="M26" s="19" t="s">
        <v>13346</v>
      </c>
      <c r="N26" s="19" t="s">
        <v>13344</v>
      </c>
      <c r="O26" s="19" t="s">
        <v>23324</v>
      </c>
      <c r="P26" s="19" t="s">
        <v>13336</v>
      </c>
      <c r="Q26" s="19" t="s">
        <v>13339</v>
      </c>
      <c r="R26" s="19" t="s">
        <v>13334</v>
      </c>
      <c r="S26" s="19" t="s">
        <v>13263</v>
      </c>
      <c r="T26" s="19" t="s">
        <v>13257</v>
      </c>
      <c r="U26" s="19" t="s">
        <v>13258</v>
      </c>
      <c r="V26" s="19" t="s">
        <v>13254</v>
      </c>
      <c r="W26" s="19" t="s">
        <v>13251</v>
      </c>
      <c r="X26" s="19" t="s">
        <v>13248</v>
      </c>
      <c r="Y26" s="19" t="s">
        <v>23582</v>
      </c>
      <c r="Z26" s="19" t="s">
        <v>13249</v>
      </c>
      <c r="AA26" s="19" t="s">
        <v>13246</v>
      </c>
      <c r="AB26" s="19" t="s">
        <v>13181</v>
      </c>
      <c r="AC26" s="19" t="s">
        <v>13173</v>
      </c>
      <c r="AD26" s="19" t="s">
        <v>23582</v>
      </c>
      <c r="AE26" s="19" t="s">
        <v>13176</v>
      </c>
      <c r="AF26" s="19" t="s">
        <v>13053</v>
      </c>
      <c r="AG26" s="19" t="s">
        <v>13044</v>
      </c>
      <c r="AH26" s="19" t="s">
        <v>13041</v>
      </c>
      <c r="AI26" s="19" t="s">
        <v>13036</v>
      </c>
      <c r="AJ26" s="19" t="s">
        <v>13038</v>
      </c>
      <c r="AK26" s="19" t="s">
        <v>13039</v>
      </c>
      <c r="AL26" s="19" t="s">
        <v>13025</v>
      </c>
      <c r="AM26" s="19" t="s">
        <v>13028</v>
      </c>
      <c r="AN26" s="19" t="s">
        <v>13030</v>
      </c>
      <c r="AO26" s="19" t="s">
        <v>12967</v>
      </c>
      <c r="AP26" s="19" t="s">
        <v>12962</v>
      </c>
      <c r="AQ26" s="19" t="s">
        <v>12964</v>
      </c>
      <c r="AR26" s="19" t="s">
        <v>12959</v>
      </c>
      <c r="AS26" s="19" t="s">
        <v>12955</v>
      </c>
      <c r="AT26" s="19" t="s">
        <v>12957</v>
      </c>
      <c r="AU26" s="19" t="s">
        <v>12952</v>
      </c>
      <c r="AV26" s="19" t="s">
        <v>12918</v>
      </c>
      <c r="AW26" s="19" t="s">
        <v>12920</v>
      </c>
      <c r="AX26" s="19" t="s">
        <v>12922</v>
      </c>
      <c r="AY26" s="19" t="s">
        <v>12911</v>
      </c>
      <c r="AZ26" s="19" t="s">
        <v>12853</v>
      </c>
      <c r="BA26" s="20" t="s">
        <v>23582</v>
      </c>
      <c r="BB26" s="23"/>
      <c r="BC26" s="23"/>
      <c r="BD26" s="23"/>
      <c r="BE26" s="23"/>
      <c r="BF26" s="23"/>
      <c r="BG26" s="23"/>
      <c r="BH26" s="23"/>
      <c r="BI26" s="23"/>
      <c r="BJ26" s="23"/>
      <c r="BK26" s="23"/>
      <c r="BL26" s="23"/>
    </row>
    <row r="27" spans="1:64" ht="15.75" customHeight="1">
      <c r="A27" s="17">
        <v>5.2</v>
      </c>
      <c r="B27" s="13">
        <v>77</v>
      </c>
      <c r="C27" s="18" t="s">
        <v>12787</v>
      </c>
      <c r="D27" s="19" t="s">
        <v>24156</v>
      </c>
      <c r="E27" s="19" t="s">
        <v>24156</v>
      </c>
      <c r="F27" s="19" t="s">
        <v>24156</v>
      </c>
      <c r="G27" s="19" t="s">
        <v>24095</v>
      </c>
      <c r="H27" s="19" t="s">
        <v>24156</v>
      </c>
      <c r="I27" s="19" t="s">
        <v>24157</v>
      </c>
      <c r="J27" s="19" t="s">
        <v>24156</v>
      </c>
      <c r="K27" s="19" t="s">
        <v>24156</v>
      </c>
      <c r="L27" s="19" t="s">
        <v>24156</v>
      </c>
      <c r="M27" s="19" t="s">
        <v>24095</v>
      </c>
      <c r="N27" s="19" t="s">
        <v>24095</v>
      </c>
      <c r="O27" s="19" t="s">
        <v>24095</v>
      </c>
      <c r="P27" s="19" t="s">
        <v>24095</v>
      </c>
      <c r="Q27" s="19" t="s">
        <v>24095</v>
      </c>
      <c r="R27" s="19" t="s">
        <v>24095</v>
      </c>
      <c r="S27" s="19" t="s">
        <v>24158</v>
      </c>
      <c r="T27" s="19" t="s">
        <v>24156</v>
      </c>
      <c r="U27" s="19" t="s">
        <v>24156</v>
      </c>
      <c r="V27" s="19" t="s">
        <v>24095</v>
      </c>
      <c r="W27" s="19" t="s">
        <v>24156</v>
      </c>
      <c r="X27" s="19" t="s">
        <v>24095</v>
      </c>
      <c r="Y27" s="19" t="s">
        <v>24158</v>
      </c>
      <c r="Z27" s="19" t="s">
        <v>24156</v>
      </c>
      <c r="AA27" s="19" t="s">
        <v>24156</v>
      </c>
      <c r="AB27" s="19" t="s">
        <v>24156</v>
      </c>
      <c r="AC27" s="19" t="s">
        <v>24095</v>
      </c>
      <c r="AD27" s="19" t="s">
        <v>24095</v>
      </c>
      <c r="AE27" s="19" t="s">
        <v>24095</v>
      </c>
      <c r="AF27" s="19" t="s">
        <v>24095</v>
      </c>
      <c r="AG27" s="19" t="s">
        <v>24156</v>
      </c>
      <c r="AH27" s="19" t="s">
        <v>24095</v>
      </c>
      <c r="AI27" s="19" t="s">
        <v>24095</v>
      </c>
      <c r="AJ27" s="19" t="s">
        <v>24156</v>
      </c>
      <c r="AK27" s="19" t="s">
        <v>24156</v>
      </c>
      <c r="AL27" s="19" t="s">
        <v>24156</v>
      </c>
      <c r="AM27" s="19" t="s">
        <v>24156</v>
      </c>
      <c r="AN27" s="19" t="s">
        <v>24095</v>
      </c>
      <c r="AO27" s="19" t="s">
        <v>24156</v>
      </c>
      <c r="AP27" s="19" t="s">
        <v>24156</v>
      </c>
      <c r="AQ27" s="19" t="s">
        <v>24156</v>
      </c>
      <c r="AR27" s="19" t="s">
        <v>24095</v>
      </c>
      <c r="AS27" s="19" t="s">
        <v>24095</v>
      </c>
      <c r="AT27" s="19" t="s">
        <v>24156</v>
      </c>
      <c r="AU27" s="19" t="s">
        <v>24095</v>
      </c>
      <c r="AV27" s="19" t="s">
        <v>24095</v>
      </c>
      <c r="AW27" s="19" t="s">
        <v>24156</v>
      </c>
      <c r="AX27" s="19" t="s">
        <v>24156</v>
      </c>
      <c r="AY27" s="19" t="s">
        <v>24156</v>
      </c>
      <c r="AZ27" s="19" t="s">
        <v>24095</v>
      </c>
      <c r="BA27" s="20" t="s">
        <v>24156</v>
      </c>
      <c r="BB27" s="23"/>
      <c r="BC27" s="23"/>
      <c r="BD27" s="23"/>
      <c r="BE27" s="23"/>
      <c r="BF27" s="23"/>
      <c r="BG27" s="23"/>
      <c r="BH27" s="23"/>
      <c r="BI27" s="23"/>
      <c r="BJ27" s="23"/>
      <c r="BK27" s="23"/>
      <c r="BL27" s="23"/>
    </row>
    <row r="28" spans="1:64" ht="15.75" customHeight="1">
      <c r="A28" s="17" t="s">
        <v>19933</v>
      </c>
      <c r="B28" s="11"/>
      <c r="C28" s="18" t="s">
        <v>12519</v>
      </c>
      <c r="D28" s="19" t="s">
        <v>12515</v>
      </c>
      <c r="E28" s="19" t="s">
        <v>12506</v>
      </c>
      <c r="F28" s="19" t="s">
        <v>12509</v>
      </c>
      <c r="G28" s="19" t="s">
        <v>12502</v>
      </c>
      <c r="H28" s="19" t="s">
        <v>12494</v>
      </c>
      <c r="I28" s="19" t="s">
        <v>12490</v>
      </c>
      <c r="J28" s="19" t="s">
        <v>12489</v>
      </c>
      <c r="K28" s="28" t="s">
        <v>1285</v>
      </c>
      <c r="L28" s="19" t="s">
        <v>12321</v>
      </c>
      <c r="M28" s="19" t="s">
        <v>12314</v>
      </c>
      <c r="N28" s="19" t="s">
        <v>12311</v>
      </c>
      <c r="O28" s="19" t="s">
        <v>12208</v>
      </c>
      <c r="P28" s="19" t="s">
        <v>12200</v>
      </c>
      <c r="Q28" s="19" t="s">
        <v>12142</v>
      </c>
      <c r="R28" s="19" t="s">
        <v>12129</v>
      </c>
      <c r="S28" s="19" t="s">
        <v>12125</v>
      </c>
      <c r="T28" s="19" t="s">
        <v>12128</v>
      </c>
      <c r="U28" s="19" t="s">
        <v>12114</v>
      </c>
      <c r="V28" s="19" t="s">
        <v>12104</v>
      </c>
      <c r="W28" s="19" t="s">
        <v>12024</v>
      </c>
      <c r="X28" s="19" t="s">
        <v>12014</v>
      </c>
      <c r="Y28" s="19" t="s">
        <v>23324</v>
      </c>
      <c r="Z28" s="19" t="s">
        <v>12008</v>
      </c>
      <c r="AA28" s="19" t="s">
        <v>12003</v>
      </c>
      <c r="AB28" s="19" t="s">
        <v>11996</v>
      </c>
      <c r="AC28" s="19" t="s">
        <v>11994</v>
      </c>
      <c r="AD28" s="19" t="s">
        <v>11990</v>
      </c>
      <c r="AE28" s="19" t="s">
        <v>11985</v>
      </c>
      <c r="AF28" s="19" t="s">
        <v>11978</v>
      </c>
      <c r="AG28" s="19" t="s">
        <v>11968</v>
      </c>
      <c r="AH28" s="19" t="s">
        <v>11933</v>
      </c>
      <c r="AI28" s="19" t="s">
        <v>11908</v>
      </c>
      <c r="AJ28" s="19" t="s">
        <v>11903</v>
      </c>
      <c r="AK28" s="19" t="s">
        <v>11899</v>
      </c>
      <c r="AL28" s="19" t="s">
        <v>11900</v>
      </c>
      <c r="AM28" s="19" t="s">
        <v>11894</v>
      </c>
      <c r="AN28" s="19" t="s">
        <v>11896</v>
      </c>
      <c r="AO28" s="28" t="s">
        <v>1282</v>
      </c>
      <c r="AP28" s="19" t="s">
        <v>11888</v>
      </c>
      <c r="AQ28" s="28" t="s">
        <v>1283</v>
      </c>
      <c r="AR28" s="19" t="s">
        <v>11884</v>
      </c>
      <c r="AS28" s="19" t="s">
        <v>11881</v>
      </c>
      <c r="AT28" s="19" t="s">
        <v>11878</v>
      </c>
      <c r="AU28" s="19" t="s">
        <v>11874</v>
      </c>
      <c r="AV28" s="19" t="s">
        <v>11867</v>
      </c>
      <c r="AW28" s="19" t="s">
        <v>11871</v>
      </c>
      <c r="AX28" s="19" t="s">
        <v>11844</v>
      </c>
      <c r="AY28" s="19" t="s">
        <v>11842</v>
      </c>
      <c r="AZ28" s="19" t="s">
        <v>11831</v>
      </c>
      <c r="BA28" s="20" t="s">
        <v>11691</v>
      </c>
      <c r="BB28" s="23"/>
      <c r="BC28" s="23"/>
      <c r="BD28" s="23"/>
      <c r="BE28" s="23"/>
      <c r="BF28" s="23"/>
      <c r="BG28" s="23"/>
      <c r="BH28" s="23"/>
      <c r="BI28" s="23"/>
      <c r="BJ28" s="23"/>
      <c r="BK28" s="23"/>
      <c r="BL28" s="23"/>
    </row>
    <row r="29" spans="1:64" ht="15.75" customHeight="1">
      <c r="A29" s="17"/>
      <c r="B29" s="11"/>
      <c r="C29" s="18"/>
      <c r="D29" s="19" t="s">
        <v>11686</v>
      </c>
      <c r="E29" s="19" t="s">
        <v>11681</v>
      </c>
      <c r="F29" s="19" t="s">
        <v>11657</v>
      </c>
      <c r="G29" s="19" t="s">
        <v>11654</v>
      </c>
      <c r="H29" s="19" t="s">
        <v>11593</v>
      </c>
      <c r="I29" s="19" t="s">
        <v>11588</v>
      </c>
      <c r="J29" s="19" t="s">
        <v>11589</v>
      </c>
      <c r="K29" s="19" t="s">
        <v>11590</v>
      </c>
      <c r="L29" s="19" t="s">
        <v>11585</v>
      </c>
      <c r="M29" s="19" t="s">
        <v>11583</v>
      </c>
      <c r="N29" s="19" t="s">
        <v>11577</v>
      </c>
      <c r="O29" s="19" t="s">
        <v>11574</v>
      </c>
      <c r="P29" s="19" t="s">
        <v>11967</v>
      </c>
      <c r="Q29" s="19" t="s">
        <v>11568</v>
      </c>
      <c r="R29" s="19" t="s">
        <v>11558</v>
      </c>
      <c r="S29" s="19" t="s">
        <v>11559</v>
      </c>
      <c r="T29" s="19" t="s">
        <v>11519</v>
      </c>
      <c r="U29" s="19" t="s">
        <v>11508</v>
      </c>
      <c r="V29" s="19" t="s">
        <v>11510</v>
      </c>
      <c r="W29" s="19" t="s">
        <v>11506</v>
      </c>
      <c r="X29" s="19" t="s">
        <v>11497</v>
      </c>
      <c r="Y29" s="19" t="s">
        <v>23324</v>
      </c>
      <c r="Z29" s="19" t="s">
        <v>11495</v>
      </c>
      <c r="AA29" s="19" t="s">
        <v>11493</v>
      </c>
      <c r="AB29" s="19" t="s">
        <v>11488</v>
      </c>
      <c r="AC29" s="19" t="s">
        <v>11489</v>
      </c>
      <c r="AD29" s="19" t="s">
        <v>11486</v>
      </c>
      <c r="AE29" s="19" t="s">
        <v>11431</v>
      </c>
      <c r="AF29" s="19" t="s">
        <v>11427</v>
      </c>
      <c r="AG29" s="19" t="s">
        <v>11429</v>
      </c>
      <c r="AH29" s="19" t="s">
        <v>11423</v>
      </c>
      <c r="AI29" s="19" t="s">
        <v>11417</v>
      </c>
      <c r="AJ29" s="19" t="s">
        <v>11418</v>
      </c>
      <c r="AK29" s="19" t="s">
        <v>11421</v>
      </c>
      <c r="AL29" s="19" t="s">
        <v>11415</v>
      </c>
      <c r="AM29" s="19" t="s">
        <v>11416</v>
      </c>
      <c r="AN29" s="19" t="s">
        <v>11410</v>
      </c>
      <c r="AO29" s="19" t="s">
        <v>11412</v>
      </c>
      <c r="AP29" s="19" t="s">
        <v>11408</v>
      </c>
      <c r="AQ29" s="19" t="s">
        <v>11697</v>
      </c>
      <c r="AR29" s="19" t="s">
        <v>11401</v>
      </c>
      <c r="AS29" s="19" t="s">
        <v>11334</v>
      </c>
      <c r="AT29" s="19" t="s">
        <v>11330</v>
      </c>
      <c r="AU29" s="19" t="s">
        <v>11325</v>
      </c>
      <c r="AV29" s="19" t="s">
        <v>11313</v>
      </c>
      <c r="AW29" s="19" t="s">
        <v>11315</v>
      </c>
      <c r="AX29" s="19" t="s">
        <v>11310</v>
      </c>
      <c r="AY29" s="19" t="s">
        <v>11228</v>
      </c>
      <c r="AZ29" s="19" t="s">
        <v>11224</v>
      </c>
      <c r="BA29" s="20" t="s">
        <v>11221</v>
      </c>
      <c r="BB29" s="23"/>
      <c r="BC29" s="23"/>
      <c r="BD29" s="23"/>
      <c r="BE29" s="23"/>
      <c r="BF29" s="23"/>
      <c r="BG29" s="23"/>
      <c r="BH29" s="23"/>
      <c r="BI29" s="23"/>
      <c r="BJ29" s="23"/>
      <c r="BK29" s="23"/>
      <c r="BL29" s="23"/>
    </row>
    <row r="30" spans="1:64" ht="15.75" customHeight="1">
      <c r="A30" s="17">
        <v>5.3</v>
      </c>
      <c r="B30" s="13">
        <v>78</v>
      </c>
      <c r="C30" s="18" t="s">
        <v>11217</v>
      </c>
      <c r="D30" s="19">
        <v>50</v>
      </c>
      <c r="E30" s="19">
        <v>100</v>
      </c>
      <c r="F30" s="19">
        <v>0</v>
      </c>
      <c r="G30" s="19">
        <v>25</v>
      </c>
      <c r="H30" s="19">
        <v>25</v>
      </c>
      <c r="I30" s="19">
        <v>0</v>
      </c>
      <c r="J30" s="19">
        <v>25</v>
      </c>
      <c r="K30" s="19">
        <v>0</v>
      </c>
      <c r="L30" s="19">
        <v>100</v>
      </c>
      <c r="M30" s="19">
        <v>0</v>
      </c>
      <c r="N30" s="19">
        <v>25</v>
      </c>
      <c r="O30" s="19">
        <v>0</v>
      </c>
      <c r="P30" s="19">
        <v>0</v>
      </c>
      <c r="Q30" s="19">
        <v>25</v>
      </c>
      <c r="R30" s="19">
        <v>0</v>
      </c>
      <c r="S30" s="19">
        <v>25</v>
      </c>
      <c r="T30" s="19">
        <v>25</v>
      </c>
      <c r="U30" s="19">
        <v>50</v>
      </c>
      <c r="V30" s="19">
        <v>0</v>
      </c>
      <c r="W30" s="19">
        <v>25</v>
      </c>
      <c r="X30" s="19">
        <v>25</v>
      </c>
      <c r="Y30" s="19">
        <v>0</v>
      </c>
      <c r="Z30" s="19">
        <v>50</v>
      </c>
      <c r="AA30" s="19">
        <v>0</v>
      </c>
      <c r="AB30" s="19">
        <v>50</v>
      </c>
      <c r="AC30" s="19">
        <v>0</v>
      </c>
      <c r="AD30" s="19">
        <v>50</v>
      </c>
      <c r="AE30" s="19">
        <v>0</v>
      </c>
      <c r="AF30" s="19">
        <v>0</v>
      </c>
      <c r="AG30" s="19">
        <v>0</v>
      </c>
      <c r="AH30" s="19">
        <v>0</v>
      </c>
      <c r="AI30" s="19">
        <v>25</v>
      </c>
      <c r="AJ30" s="19">
        <v>25</v>
      </c>
      <c r="AK30" s="19">
        <v>0</v>
      </c>
      <c r="AL30" s="19">
        <v>50</v>
      </c>
      <c r="AM30" s="19">
        <v>25</v>
      </c>
      <c r="AN30" s="19">
        <v>25</v>
      </c>
      <c r="AO30" s="19">
        <v>25</v>
      </c>
      <c r="AP30" s="19">
        <v>0</v>
      </c>
      <c r="AQ30" s="19">
        <v>25</v>
      </c>
      <c r="AR30" s="19">
        <v>0</v>
      </c>
      <c r="AS30" s="19">
        <v>25</v>
      </c>
      <c r="AT30" s="19">
        <v>0</v>
      </c>
      <c r="AU30" s="19">
        <v>25</v>
      </c>
      <c r="AV30" s="19">
        <v>0</v>
      </c>
      <c r="AW30" s="19">
        <v>25</v>
      </c>
      <c r="AX30" s="19">
        <v>25</v>
      </c>
      <c r="AY30" s="19">
        <v>0</v>
      </c>
      <c r="AZ30" s="19">
        <v>25</v>
      </c>
      <c r="BA30" s="20">
        <v>0</v>
      </c>
      <c r="BB30" s="23"/>
      <c r="BC30" s="23"/>
      <c r="BD30" s="23"/>
      <c r="BE30" s="23"/>
      <c r="BF30" s="23"/>
      <c r="BG30" s="23"/>
      <c r="BH30" s="23"/>
      <c r="BI30" s="23"/>
      <c r="BJ30" s="23"/>
      <c r="BK30" s="23"/>
      <c r="BL30" s="23"/>
    </row>
    <row r="31" spans="1:64" ht="15.75" customHeight="1">
      <c r="A31" s="17" t="s">
        <v>11210</v>
      </c>
      <c r="B31" s="11"/>
      <c r="C31" s="18" t="s">
        <v>11212</v>
      </c>
      <c r="D31" s="19" t="s">
        <v>11213</v>
      </c>
      <c r="E31" s="19" t="s">
        <v>11205</v>
      </c>
      <c r="F31" s="19" t="s">
        <v>11207</v>
      </c>
      <c r="G31" s="19" t="s">
        <v>11209</v>
      </c>
      <c r="H31" s="19" t="s">
        <v>11203</v>
      </c>
      <c r="I31" s="19" t="s">
        <v>11029</v>
      </c>
      <c r="J31" s="19" t="s">
        <v>10987</v>
      </c>
      <c r="K31" s="19" t="s">
        <v>10979</v>
      </c>
      <c r="L31" s="19" t="s">
        <v>10975</v>
      </c>
      <c r="M31" s="19" t="s">
        <v>10972</v>
      </c>
      <c r="N31" s="19" t="s">
        <v>10939</v>
      </c>
      <c r="O31" s="19" t="s">
        <v>10941</v>
      </c>
      <c r="P31" s="19" t="s">
        <v>10934</v>
      </c>
      <c r="Q31" s="19" t="s">
        <v>10930</v>
      </c>
      <c r="R31" s="19" t="s">
        <v>10928</v>
      </c>
      <c r="S31" s="28" t="s">
        <v>1279</v>
      </c>
      <c r="T31" s="19" t="s">
        <v>10922</v>
      </c>
      <c r="U31" s="19" t="s">
        <v>10918</v>
      </c>
      <c r="V31" s="19" t="s">
        <v>10920</v>
      </c>
      <c r="W31" s="19" t="s">
        <v>10915</v>
      </c>
      <c r="X31" s="19" t="s">
        <v>10911</v>
      </c>
      <c r="Y31" s="19" t="s">
        <v>10910</v>
      </c>
      <c r="Z31" s="19" t="s">
        <v>10907</v>
      </c>
      <c r="AA31" s="19" t="s">
        <v>10902</v>
      </c>
      <c r="AB31" s="19" t="s">
        <v>10871</v>
      </c>
      <c r="AC31" s="19" t="s">
        <v>10873</v>
      </c>
      <c r="AD31" s="19" t="s">
        <v>10865</v>
      </c>
      <c r="AE31" s="19" t="s">
        <v>10866</v>
      </c>
      <c r="AF31" s="19" t="s">
        <v>10862</v>
      </c>
      <c r="AG31" s="28" t="s">
        <v>1280</v>
      </c>
      <c r="AH31" s="28" t="s">
        <v>1281</v>
      </c>
      <c r="AI31" s="19" t="s">
        <v>10857</v>
      </c>
      <c r="AJ31" s="19" t="s">
        <v>10845</v>
      </c>
      <c r="AK31" s="19" t="s">
        <v>10848</v>
      </c>
      <c r="AL31" s="28" t="s">
        <v>1277</v>
      </c>
      <c r="AM31" s="28" t="s">
        <v>1278</v>
      </c>
      <c r="AN31" s="28" t="s">
        <v>1276</v>
      </c>
      <c r="AO31" s="19" t="s">
        <v>10833</v>
      </c>
      <c r="AP31" s="19" t="s">
        <v>10831</v>
      </c>
      <c r="AQ31" s="28" t="s">
        <v>1275</v>
      </c>
      <c r="AR31" s="19" t="s">
        <v>10815</v>
      </c>
      <c r="AS31" s="19" t="s">
        <v>10812</v>
      </c>
      <c r="AT31" s="19" t="s">
        <v>10802</v>
      </c>
      <c r="AU31" s="19" t="s">
        <v>10801</v>
      </c>
      <c r="AV31" s="19" t="s">
        <v>10794</v>
      </c>
      <c r="AW31" s="19" t="s">
        <v>10791</v>
      </c>
      <c r="AX31" s="19" t="s">
        <v>10785</v>
      </c>
      <c r="AY31" s="19" t="s">
        <v>10786</v>
      </c>
      <c r="AZ31" s="19" t="s">
        <v>10777</v>
      </c>
      <c r="BA31" s="20" t="s">
        <v>10779</v>
      </c>
      <c r="BB31" s="23"/>
      <c r="BC31" s="23"/>
      <c r="BD31" s="23"/>
      <c r="BE31" s="23"/>
      <c r="BF31" s="23"/>
      <c r="BG31" s="23"/>
      <c r="BH31" s="23"/>
      <c r="BI31" s="23"/>
      <c r="BJ31" s="23"/>
      <c r="BK31" s="23"/>
      <c r="BL31" s="23"/>
    </row>
    <row r="32" spans="1:64" ht="15.75" customHeight="1">
      <c r="A32" s="17"/>
      <c r="B32" s="11"/>
      <c r="C32" s="18"/>
      <c r="D32" s="19" t="s">
        <v>10879</v>
      </c>
      <c r="E32" s="19" t="s">
        <v>10750</v>
      </c>
      <c r="F32" s="19" t="s">
        <v>10746</v>
      </c>
      <c r="G32" s="19" t="s">
        <v>10741</v>
      </c>
      <c r="H32" s="19" t="s">
        <v>10743</v>
      </c>
      <c r="I32" s="19" t="s">
        <v>10739</v>
      </c>
      <c r="J32" s="19" t="s">
        <v>10735</v>
      </c>
      <c r="K32" s="19" t="s">
        <v>10731</v>
      </c>
      <c r="L32" s="19" t="s">
        <v>10727</v>
      </c>
      <c r="M32" s="19" t="s">
        <v>10722</v>
      </c>
      <c r="N32" s="19" t="s">
        <v>10719</v>
      </c>
      <c r="O32" s="19" t="s">
        <v>10713</v>
      </c>
      <c r="P32" s="19" t="s">
        <v>10710</v>
      </c>
      <c r="Q32" s="19" t="s">
        <v>10709</v>
      </c>
      <c r="R32" s="19" t="s">
        <v>10701</v>
      </c>
      <c r="S32" s="19" t="s">
        <v>10698</v>
      </c>
      <c r="T32" s="19" t="s">
        <v>10639</v>
      </c>
      <c r="U32" s="19" t="s">
        <v>10635</v>
      </c>
      <c r="V32" s="19" t="s">
        <v>10631</v>
      </c>
      <c r="W32" s="19" t="s">
        <v>10625</v>
      </c>
      <c r="X32" s="19" t="s">
        <v>10629</v>
      </c>
      <c r="Y32" s="19" t="s">
        <v>10221</v>
      </c>
      <c r="Z32" s="19" t="s">
        <v>10216</v>
      </c>
      <c r="AA32" s="19" t="s">
        <v>10210</v>
      </c>
      <c r="AB32" s="19" t="s">
        <v>12211</v>
      </c>
      <c r="AC32" s="19" t="s">
        <v>10180</v>
      </c>
      <c r="AD32" s="19" t="s">
        <v>21700</v>
      </c>
      <c r="AE32" s="19" t="s">
        <v>10103</v>
      </c>
      <c r="AF32" s="19" t="s">
        <v>10040</v>
      </c>
      <c r="AG32" s="19" t="s">
        <v>10015</v>
      </c>
      <c r="AH32" s="19" t="s">
        <v>10002</v>
      </c>
      <c r="AI32" s="19" t="s">
        <v>9995</v>
      </c>
      <c r="AJ32" s="19" t="s">
        <v>9997</v>
      </c>
      <c r="AK32" s="19" t="s">
        <v>9992</v>
      </c>
      <c r="AL32" s="19" t="s">
        <v>9987</v>
      </c>
      <c r="AM32" s="19" t="s">
        <v>9988</v>
      </c>
      <c r="AN32" s="19" t="s">
        <v>9991</v>
      </c>
      <c r="AO32" s="19" t="s">
        <v>9986</v>
      </c>
      <c r="AP32" s="19" t="s">
        <v>17735</v>
      </c>
      <c r="AQ32" s="19" t="s">
        <v>9982</v>
      </c>
      <c r="AR32" s="19" t="s">
        <v>9976</v>
      </c>
      <c r="AS32" s="19" t="s">
        <v>9978</v>
      </c>
      <c r="AT32" s="19" t="s">
        <v>9971</v>
      </c>
      <c r="AU32" s="19" t="s">
        <v>9973</v>
      </c>
      <c r="AV32" s="19" t="s">
        <v>9968</v>
      </c>
      <c r="AW32" s="19" t="s">
        <v>9964</v>
      </c>
      <c r="AX32" s="19" t="s">
        <v>9966</v>
      </c>
      <c r="AY32" s="19" t="s">
        <v>9941</v>
      </c>
      <c r="AZ32" s="19" t="s">
        <v>9935</v>
      </c>
      <c r="BA32" s="20" t="s">
        <v>9926</v>
      </c>
      <c r="BB32" s="23"/>
      <c r="BC32" s="23"/>
      <c r="BD32" s="23"/>
      <c r="BE32" s="23"/>
      <c r="BF32" s="23"/>
      <c r="BG32" s="23"/>
      <c r="BH32" s="23"/>
      <c r="BI32" s="23"/>
      <c r="BJ32" s="23"/>
      <c r="BK32" s="23"/>
      <c r="BL32" s="23"/>
    </row>
    <row r="33" spans="1:64" ht="15.75" customHeight="1">
      <c r="A33" s="17">
        <v>5.3</v>
      </c>
      <c r="B33" s="13">
        <v>79</v>
      </c>
      <c r="C33" s="18" t="s">
        <v>9932</v>
      </c>
      <c r="D33" s="19">
        <v>100</v>
      </c>
      <c r="E33" s="19">
        <v>75</v>
      </c>
      <c r="F33" s="19">
        <v>100</v>
      </c>
      <c r="G33" s="19">
        <v>25</v>
      </c>
      <c r="H33" s="19">
        <v>50</v>
      </c>
      <c r="I33" s="19">
        <v>100</v>
      </c>
      <c r="J33" s="19">
        <v>100</v>
      </c>
      <c r="K33" s="19">
        <v>75</v>
      </c>
      <c r="L33" s="19">
        <v>75</v>
      </c>
      <c r="M33" s="19">
        <v>75</v>
      </c>
      <c r="N33" s="19">
        <v>100</v>
      </c>
      <c r="O33" s="19">
        <v>25</v>
      </c>
      <c r="P33" s="19">
        <v>100</v>
      </c>
      <c r="Q33" s="19">
        <v>75</v>
      </c>
      <c r="R33" s="19">
        <v>100</v>
      </c>
      <c r="S33" s="19">
        <v>75</v>
      </c>
      <c r="T33" s="19">
        <v>100</v>
      </c>
      <c r="U33" s="19">
        <v>50</v>
      </c>
      <c r="V33" s="19">
        <v>50</v>
      </c>
      <c r="W33" s="19">
        <v>100</v>
      </c>
      <c r="X33" s="19">
        <v>75</v>
      </c>
      <c r="Y33" s="19">
        <v>25</v>
      </c>
      <c r="Z33" s="19">
        <v>75</v>
      </c>
      <c r="AA33" s="19">
        <v>0</v>
      </c>
      <c r="AB33" s="19">
        <v>0</v>
      </c>
      <c r="AC33" s="19">
        <v>100</v>
      </c>
      <c r="AD33" s="19">
        <v>75</v>
      </c>
      <c r="AE33" s="19">
        <v>100</v>
      </c>
      <c r="AF33" s="19">
        <v>75</v>
      </c>
      <c r="AG33" s="19">
        <v>75</v>
      </c>
      <c r="AH33" s="19">
        <v>75</v>
      </c>
      <c r="AI33" s="19">
        <v>75</v>
      </c>
      <c r="AJ33" s="19">
        <v>75</v>
      </c>
      <c r="AK33" s="19">
        <v>75</v>
      </c>
      <c r="AL33" s="19">
        <v>25</v>
      </c>
      <c r="AM33" s="19">
        <v>50</v>
      </c>
      <c r="AN33" s="19">
        <v>75</v>
      </c>
      <c r="AO33" s="19">
        <v>75</v>
      </c>
      <c r="AP33" s="19">
        <v>75</v>
      </c>
      <c r="AQ33" s="19">
        <v>75</v>
      </c>
      <c r="AR33" s="19">
        <v>0</v>
      </c>
      <c r="AS33" s="19">
        <v>75</v>
      </c>
      <c r="AT33" s="19">
        <v>75</v>
      </c>
      <c r="AU33" s="19">
        <v>75</v>
      </c>
      <c r="AV33" s="19">
        <v>75</v>
      </c>
      <c r="AW33" s="19">
        <v>0</v>
      </c>
      <c r="AX33" s="19">
        <v>75</v>
      </c>
      <c r="AY33" s="19">
        <v>75</v>
      </c>
      <c r="AZ33" s="19">
        <v>75</v>
      </c>
      <c r="BA33" s="20">
        <v>50</v>
      </c>
      <c r="BB33" s="23"/>
      <c r="BC33" s="23"/>
      <c r="BD33" s="23"/>
      <c r="BE33" s="23"/>
      <c r="BF33" s="23"/>
      <c r="BG33" s="23"/>
      <c r="BH33" s="23"/>
      <c r="BI33" s="23"/>
      <c r="BJ33" s="23"/>
      <c r="BK33" s="23"/>
      <c r="BL33" s="23"/>
    </row>
    <row r="34" spans="1:64" ht="15.75" customHeight="1">
      <c r="A34" s="17" t="s">
        <v>11210</v>
      </c>
      <c r="B34" s="11"/>
      <c r="C34" s="18" t="s">
        <v>9905</v>
      </c>
      <c r="D34" s="19" t="s">
        <v>9899</v>
      </c>
      <c r="E34" s="19" t="s">
        <v>9897</v>
      </c>
      <c r="F34" s="19" t="s">
        <v>9893</v>
      </c>
      <c r="G34" s="28" t="s">
        <v>1274</v>
      </c>
      <c r="H34" s="19" t="s">
        <v>9879</v>
      </c>
      <c r="I34" s="19" t="s">
        <v>9872</v>
      </c>
      <c r="J34" s="19" t="s">
        <v>9865</v>
      </c>
      <c r="K34" s="19" t="s">
        <v>9861</v>
      </c>
      <c r="L34" s="28" t="s">
        <v>1273</v>
      </c>
      <c r="M34" s="19" t="s">
        <v>9857</v>
      </c>
      <c r="N34" s="19" t="s">
        <v>9858</v>
      </c>
      <c r="O34" s="19" t="s">
        <v>9851</v>
      </c>
      <c r="P34" s="19" t="s">
        <v>9852</v>
      </c>
      <c r="Q34" s="28" t="s">
        <v>1272</v>
      </c>
      <c r="R34" s="19" t="s">
        <v>9843</v>
      </c>
      <c r="S34" s="19" t="s">
        <v>9840</v>
      </c>
      <c r="T34" s="19" t="s">
        <v>9832</v>
      </c>
      <c r="U34" s="19" t="s">
        <v>9827</v>
      </c>
      <c r="V34" s="28" t="s">
        <v>1270</v>
      </c>
      <c r="W34" s="28" t="s">
        <v>1271</v>
      </c>
      <c r="X34" s="19" t="s">
        <v>9788</v>
      </c>
      <c r="Y34" s="19" t="s">
        <v>9784</v>
      </c>
      <c r="Z34" s="19" t="s">
        <v>9780</v>
      </c>
      <c r="AA34" s="19" t="s">
        <v>9716</v>
      </c>
      <c r="AB34" s="19" t="s">
        <v>9718</v>
      </c>
      <c r="AC34" s="19" t="s">
        <v>9715</v>
      </c>
      <c r="AD34" s="19" t="s">
        <v>9709</v>
      </c>
      <c r="AE34" s="19" t="s">
        <v>9706</v>
      </c>
      <c r="AF34" s="19" t="s">
        <v>9699</v>
      </c>
      <c r="AG34" s="28" t="s">
        <v>1268</v>
      </c>
      <c r="AH34" s="19" t="s">
        <v>9692</v>
      </c>
      <c r="AI34" s="19" t="s">
        <v>9681</v>
      </c>
      <c r="AJ34" s="19" t="s">
        <v>9672</v>
      </c>
      <c r="AK34" s="19" t="s">
        <v>9670</v>
      </c>
      <c r="AL34" s="19" t="s">
        <v>9668</v>
      </c>
      <c r="AM34" s="28" t="s">
        <v>1269</v>
      </c>
      <c r="AN34" s="19" t="s">
        <v>9662</v>
      </c>
      <c r="AO34" s="19" t="s">
        <v>9657</v>
      </c>
      <c r="AP34" s="19" t="s">
        <v>9645</v>
      </c>
      <c r="AQ34" s="19" t="s">
        <v>9641</v>
      </c>
      <c r="AR34" s="19" t="s">
        <v>9633</v>
      </c>
      <c r="AS34" s="19" t="s">
        <v>9602</v>
      </c>
      <c r="AT34" s="19" t="s">
        <v>9559</v>
      </c>
      <c r="AU34" s="19" t="s">
        <v>9558</v>
      </c>
      <c r="AV34" s="19" t="s">
        <v>9550</v>
      </c>
      <c r="AW34" s="28" t="s">
        <v>1267</v>
      </c>
      <c r="AX34" s="19" t="s">
        <v>9541</v>
      </c>
      <c r="AY34" s="28" t="s">
        <v>1266</v>
      </c>
      <c r="AZ34" s="19" t="s">
        <v>9537</v>
      </c>
      <c r="BA34" s="20" t="s">
        <v>9530</v>
      </c>
      <c r="BB34" s="23"/>
      <c r="BC34" s="23"/>
      <c r="BD34" s="23"/>
      <c r="BE34" s="23"/>
      <c r="BF34" s="23"/>
      <c r="BG34" s="23"/>
      <c r="BH34" s="23"/>
      <c r="BI34" s="23"/>
      <c r="BJ34" s="23"/>
      <c r="BK34" s="23"/>
      <c r="BL34" s="23"/>
    </row>
    <row r="35" spans="1:64" ht="15.75" customHeight="1">
      <c r="A35" s="17"/>
      <c r="B35" s="11"/>
      <c r="C35" s="18"/>
      <c r="D35" s="19" t="s">
        <v>9504</v>
      </c>
      <c r="E35" s="19" t="s">
        <v>9506</v>
      </c>
      <c r="F35" s="19" t="s">
        <v>9503</v>
      </c>
      <c r="G35" s="19" t="s">
        <v>9496</v>
      </c>
      <c r="H35" s="19" t="s">
        <v>9495</v>
      </c>
      <c r="I35" s="19" t="s">
        <v>9491</v>
      </c>
      <c r="J35" s="19" t="s">
        <v>9487</v>
      </c>
      <c r="K35" s="19" t="s">
        <v>9482</v>
      </c>
      <c r="L35" s="19" t="s">
        <v>9478</v>
      </c>
      <c r="M35" s="19" t="s">
        <v>9479</v>
      </c>
      <c r="N35" s="19" t="s">
        <v>9472</v>
      </c>
      <c r="O35" s="19" t="s">
        <v>9473</v>
      </c>
      <c r="P35" s="19" t="s">
        <v>9469</v>
      </c>
      <c r="Q35" s="19" t="s">
        <v>9471</v>
      </c>
      <c r="R35" s="19" t="s">
        <v>9467</v>
      </c>
      <c r="S35" s="19" t="s">
        <v>9465</v>
      </c>
      <c r="T35" s="19" t="s">
        <v>9459</v>
      </c>
      <c r="U35" s="19" t="s">
        <v>9456</v>
      </c>
      <c r="V35" s="19" t="s">
        <v>9447</v>
      </c>
      <c r="W35" s="19" t="s">
        <v>9449</v>
      </c>
      <c r="X35" s="19" t="s">
        <v>9441</v>
      </c>
      <c r="Y35" s="19" t="s">
        <v>9438</v>
      </c>
      <c r="Z35" s="19" t="s">
        <v>9434</v>
      </c>
      <c r="AA35" s="19" t="s">
        <v>9436</v>
      </c>
      <c r="AB35" s="19" t="s">
        <v>9430</v>
      </c>
      <c r="AC35" s="19" t="s">
        <v>9425</v>
      </c>
      <c r="AD35" s="19" t="s">
        <v>21700</v>
      </c>
      <c r="AE35" s="19" t="s">
        <v>9407</v>
      </c>
      <c r="AF35" s="19" t="s">
        <v>9405</v>
      </c>
      <c r="AG35" s="19" t="s">
        <v>10015</v>
      </c>
      <c r="AH35" s="19" t="s">
        <v>9355</v>
      </c>
      <c r="AI35" s="19" t="s">
        <v>9351</v>
      </c>
      <c r="AJ35" s="19" t="s">
        <v>9345</v>
      </c>
      <c r="AK35" s="19" t="s">
        <v>9335</v>
      </c>
      <c r="AL35" s="19" t="s">
        <v>9987</v>
      </c>
      <c r="AM35" s="19" t="s">
        <v>9328</v>
      </c>
      <c r="AN35" s="19" t="s">
        <v>9325</v>
      </c>
      <c r="AO35" s="19" t="s">
        <v>9320</v>
      </c>
      <c r="AP35" s="19" t="s">
        <v>9315</v>
      </c>
      <c r="AQ35" s="19" t="s">
        <v>9280</v>
      </c>
      <c r="AR35" s="19" t="s">
        <v>9276</v>
      </c>
      <c r="AS35" s="19" t="s">
        <v>9274</v>
      </c>
      <c r="AT35" s="19" t="s">
        <v>9271</v>
      </c>
      <c r="AU35" s="19" t="s">
        <v>21624</v>
      </c>
      <c r="AV35" s="19" t="s">
        <v>9268</v>
      </c>
      <c r="AW35" s="19" t="s">
        <v>9261</v>
      </c>
      <c r="AX35" s="19" t="s">
        <v>9260</v>
      </c>
      <c r="AY35" s="19" t="s">
        <v>9220</v>
      </c>
      <c r="AZ35" s="19" t="s">
        <v>9202</v>
      </c>
      <c r="BA35" s="20" t="s">
        <v>9192</v>
      </c>
      <c r="BB35" s="23"/>
      <c r="BC35" s="23"/>
      <c r="BD35" s="23"/>
      <c r="BE35" s="23"/>
      <c r="BF35" s="23"/>
      <c r="BG35" s="23"/>
      <c r="BH35" s="23"/>
      <c r="BI35" s="23"/>
      <c r="BJ35" s="23"/>
      <c r="BK35" s="23"/>
      <c r="BL35" s="23"/>
    </row>
    <row r="36" spans="1:64" ht="15.75" customHeight="1">
      <c r="A36" s="17">
        <v>5.3</v>
      </c>
      <c r="B36" s="13">
        <v>80</v>
      </c>
      <c r="C36" s="18" t="s">
        <v>9189</v>
      </c>
      <c r="D36" s="19">
        <v>100</v>
      </c>
      <c r="E36" s="19">
        <v>75</v>
      </c>
      <c r="F36" s="19">
        <v>75</v>
      </c>
      <c r="G36" s="19">
        <v>75</v>
      </c>
      <c r="H36" s="19">
        <v>50</v>
      </c>
      <c r="I36" s="19">
        <v>100</v>
      </c>
      <c r="J36" s="19">
        <v>50</v>
      </c>
      <c r="K36" s="19">
        <v>100</v>
      </c>
      <c r="L36" s="19">
        <v>50</v>
      </c>
      <c r="M36" s="19">
        <v>100</v>
      </c>
      <c r="N36" s="19">
        <v>100</v>
      </c>
      <c r="O36" s="19">
        <v>100</v>
      </c>
      <c r="P36" s="19">
        <v>100</v>
      </c>
      <c r="Q36" s="19">
        <v>0</v>
      </c>
      <c r="R36" s="19">
        <v>50</v>
      </c>
      <c r="S36" s="19">
        <v>50</v>
      </c>
      <c r="T36" s="19">
        <v>25</v>
      </c>
      <c r="U36" s="19">
        <v>50</v>
      </c>
      <c r="V36" s="19">
        <v>100</v>
      </c>
      <c r="W36" s="19">
        <v>0</v>
      </c>
      <c r="X36" s="19">
        <v>50</v>
      </c>
      <c r="Y36" s="19">
        <v>50</v>
      </c>
      <c r="Z36" s="19">
        <v>75</v>
      </c>
      <c r="AA36" s="19">
        <v>75</v>
      </c>
      <c r="AB36" s="19">
        <v>75</v>
      </c>
      <c r="AC36" s="19">
        <v>100</v>
      </c>
      <c r="AD36" s="19">
        <v>50</v>
      </c>
      <c r="AE36" s="19">
        <v>75</v>
      </c>
      <c r="AF36" s="19">
        <v>75</v>
      </c>
      <c r="AG36" s="19">
        <v>50</v>
      </c>
      <c r="AH36" s="19">
        <v>50</v>
      </c>
      <c r="AI36" s="19">
        <v>50</v>
      </c>
      <c r="AJ36" s="19">
        <v>25</v>
      </c>
      <c r="AK36" s="19">
        <v>100</v>
      </c>
      <c r="AL36" s="19">
        <v>75</v>
      </c>
      <c r="AM36" s="19">
        <v>75</v>
      </c>
      <c r="AN36" s="19">
        <v>0</v>
      </c>
      <c r="AO36" s="19">
        <v>50</v>
      </c>
      <c r="AP36" s="19">
        <v>25</v>
      </c>
      <c r="AQ36" s="19">
        <v>50</v>
      </c>
      <c r="AR36" s="19">
        <v>50</v>
      </c>
      <c r="AS36" s="19">
        <v>75</v>
      </c>
      <c r="AT36" s="19">
        <v>50</v>
      </c>
      <c r="AU36" s="19">
        <v>100</v>
      </c>
      <c r="AV36" s="19">
        <v>100</v>
      </c>
      <c r="AW36" s="19">
        <v>75</v>
      </c>
      <c r="AX36" s="19">
        <v>75</v>
      </c>
      <c r="AY36" s="19">
        <v>100</v>
      </c>
      <c r="AZ36" s="19">
        <v>75</v>
      </c>
      <c r="BA36" s="20">
        <v>100</v>
      </c>
      <c r="BB36" s="23"/>
      <c r="BC36" s="23"/>
      <c r="BD36" s="23"/>
      <c r="BE36" s="23"/>
      <c r="BF36" s="23"/>
      <c r="BG36" s="23"/>
      <c r="BH36" s="23"/>
      <c r="BI36" s="23"/>
      <c r="BJ36" s="23"/>
      <c r="BK36" s="23"/>
      <c r="BL36" s="23"/>
    </row>
    <row r="37" spans="1:64" ht="15.75" customHeight="1">
      <c r="A37" s="17" t="s">
        <v>11210</v>
      </c>
      <c r="B37" s="11"/>
      <c r="C37" s="18" t="s">
        <v>9156</v>
      </c>
      <c r="D37" s="19" t="s">
        <v>9154</v>
      </c>
      <c r="E37" s="19" t="s">
        <v>9144</v>
      </c>
      <c r="F37" s="19" t="s">
        <v>9139</v>
      </c>
      <c r="G37" s="19" t="s">
        <v>9136</v>
      </c>
      <c r="H37" s="28" t="s">
        <v>1265</v>
      </c>
      <c r="I37" s="19" t="s">
        <v>9093</v>
      </c>
      <c r="J37" s="19" t="s">
        <v>9054</v>
      </c>
      <c r="K37" s="19" t="s">
        <v>9051</v>
      </c>
      <c r="L37" s="28" t="s">
        <v>1263</v>
      </c>
      <c r="M37" s="19" t="s">
        <v>9044</v>
      </c>
      <c r="N37" s="19" t="s">
        <v>9040</v>
      </c>
      <c r="O37" s="19" t="s">
        <v>9031</v>
      </c>
      <c r="P37" s="19" t="s">
        <v>9027</v>
      </c>
      <c r="Q37" s="19" t="s">
        <v>9020</v>
      </c>
      <c r="R37" s="19" t="s">
        <v>9012</v>
      </c>
      <c r="S37" s="28" t="s">
        <v>1264</v>
      </c>
      <c r="T37" s="19" t="s">
        <v>9003</v>
      </c>
      <c r="U37" s="19" t="s">
        <v>8997</v>
      </c>
      <c r="V37" s="28" t="s">
        <v>1259</v>
      </c>
      <c r="W37" s="19" t="s">
        <v>8994</v>
      </c>
      <c r="X37" s="19" t="s">
        <v>8992</v>
      </c>
      <c r="Y37" s="19" t="s">
        <v>8989</v>
      </c>
      <c r="Z37" s="19" t="s">
        <v>8987</v>
      </c>
      <c r="AA37" s="19" t="s">
        <v>8972</v>
      </c>
      <c r="AB37" s="19" t="s">
        <v>8957</v>
      </c>
      <c r="AC37" s="28" t="s">
        <v>1260</v>
      </c>
      <c r="AD37" s="28" t="s">
        <v>1261</v>
      </c>
      <c r="AE37" s="19" t="s">
        <v>8948</v>
      </c>
      <c r="AF37" s="19" t="s">
        <v>8946</v>
      </c>
      <c r="AG37" s="28" t="s">
        <v>1262</v>
      </c>
      <c r="AH37" s="28" t="s">
        <v>1258</v>
      </c>
      <c r="AI37" s="19" t="s">
        <v>8931</v>
      </c>
      <c r="AJ37" s="19" t="s">
        <v>8925</v>
      </c>
      <c r="AK37" s="19" t="s">
        <v>8927</v>
      </c>
      <c r="AL37" s="19" t="s">
        <v>8921</v>
      </c>
      <c r="AM37" s="19" t="s">
        <v>8915</v>
      </c>
      <c r="AN37" s="19" t="s">
        <v>8914</v>
      </c>
      <c r="AO37" s="19" t="s">
        <v>8907</v>
      </c>
      <c r="AP37" s="19" t="s">
        <v>8899</v>
      </c>
      <c r="AQ37" s="28" t="s">
        <v>1257</v>
      </c>
      <c r="AR37" s="19" t="s">
        <v>8870</v>
      </c>
      <c r="AS37" s="28" t="s">
        <v>1255</v>
      </c>
      <c r="AT37" s="19" t="s">
        <v>8834</v>
      </c>
      <c r="AU37" s="28" t="s">
        <v>1256</v>
      </c>
      <c r="AV37" s="19" t="s">
        <v>8828</v>
      </c>
      <c r="AW37" s="19" t="s">
        <v>8792</v>
      </c>
      <c r="AX37" s="19" t="s">
        <v>8787</v>
      </c>
      <c r="AY37" s="19" t="s">
        <v>8781</v>
      </c>
      <c r="AZ37" s="28" t="s">
        <v>1253</v>
      </c>
      <c r="BA37" s="20" t="s">
        <v>8769</v>
      </c>
      <c r="BB37" s="23"/>
      <c r="BC37" s="23"/>
      <c r="BD37" s="23"/>
      <c r="BE37" s="23"/>
      <c r="BF37" s="23"/>
      <c r="BG37" s="23"/>
      <c r="BH37" s="23"/>
      <c r="BI37" s="23"/>
      <c r="BJ37" s="23"/>
      <c r="BK37" s="23"/>
      <c r="BL37" s="23"/>
    </row>
    <row r="38" spans="1:64" ht="15.75" customHeight="1">
      <c r="A38" s="17"/>
      <c r="B38" s="11"/>
      <c r="C38" s="18"/>
      <c r="D38" s="19" t="s">
        <v>8760</v>
      </c>
      <c r="E38" s="19" t="s">
        <v>8753</v>
      </c>
      <c r="F38" s="19" t="s">
        <v>8721</v>
      </c>
      <c r="G38" s="19" t="s">
        <v>8717</v>
      </c>
      <c r="H38" s="19" t="s">
        <v>8716</v>
      </c>
      <c r="I38" s="19" t="s">
        <v>8712</v>
      </c>
      <c r="J38" s="19" t="s">
        <v>8705</v>
      </c>
      <c r="K38" s="19" t="s">
        <v>8702</v>
      </c>
      <c r="L38" s="19" t="s">
        <v>8694</v>
      </c>
      <c r="M38" s="19" t="s">
        <v>8696</v>
      </c>
      <c r="N38" s="19" t="s">
        <v>8691</v>
      </c>
      <c r="O38" s="19" t="s">
        <v>8685</v>
      </c>
      <c r="P38" s="19" t="s">
        <v>8682</v>
      </c>
      <c r="Q38" s="19" t="s">
        <v>8674</v>
      </c>
      <c r="R38" s="19" t="s">
        <v>8669</v>
      </c>
      <c r="S38" s="19" t="s">
        <v>8663</v>
      </c>
      <c r="T38" s="19" t="s">
        <v>8658</v>
      </c>
      <c r="U38" s="19" t="s">
        <v>8645</v>
      </c>
      <c r="V38" s="19" t="s">
        <v>8643</v>
      </c>
      <c r="W38" s="19" t="s">
        <v>8636</v>
      </c>
      <c r="X38" s="19" t="s">
        <v>8630</v>
      </c>
      <c r="Y38" s="19" t="s">
        <v>8626</v>
      </c>
      <c r="Z38" s="19" t="s">
        <v>8628</v>
      </c>
      <c r="AA38" s="19" t="s">
        <v>8620</v>
      </c>
      <c r="AB38" s="19" t="s">
        <v>8613</v>
      </c>
      <c r="AC38" s="19" t="s">
        <v>8615</v>
      </c>
      <c r="AD38" s="19" t="s">
        <v>21700</v>
      </c>
      <c r="AE38" s="19" t="s">
        <v>8610</v>
      </c>
      <c r="AF38" s="19" t="s">
        <v>8612</v>
      </c>
      <c r="AG38" s="19" t="s">
        <v>8603</v>
      </c>
      <c r="AH38" s="19" t="s">
        <v>8605</v>
      </c>
      <c r="AI38" s="19" t="s">
        <v>17422</v>
      </c>
      <c r="AJ38" s="19" t="s">
        <v>8565</v>
      </c>
      <c r="AK38" s="19" t="s">
        <v>8561</v>
      </c>
      <c r="AL38" s="19" t="s">
        <v>8554</v>
      </c>
      <c r="AM38" s="19" t="s">
        <v>8549</v>
      </c>
      <c r="AN38" s="19" t="s">
        <v>8552</v>
      </c>
      <c r="AO38" s="19" t="s">
        <v>8548</v>
      </c>
      <c r="AP38" s="19" t="s">
        <v>8513</v>
      </c>
      <c r="AQ38" s="19" t="s">
        <v>8505</v>
      </c>
      <c r="AR38" s="19" t="s">
        <v>8502</v>
      </c>
      <c r="AS38" s="19" t="s">
        <v>8504</v>
      </c>
      <c r="AT38" s="19" t="s">
        <v>8500</v>
      </c>
      <c r="AU38" s="19" t="s">
        <v>8493</v>
      </c>
      <c r="AV38" s="19" t="s">
        <v>8495</v>
      </c>
      <c r="AW38" s="19" t="s">
        <v>8482</v>
      </c>
      <c r="AX38" s="19" t="s">
        <v>8478</v>
      </c>
      <c r="AY38" s="19" t="s">
        <v>9220</v>
      </c>
      <c r="AZ38" s="19" t="s">
        <v>8470</v>
      </c>
      <c r="BA38" s="20" t="s">
        <v>8466</v>
      </c>
      <c r="BB38" s="23"/>
      <c r="BC38" s="23"/>
      <c r="BD38" s="23"/>
      <c r="BE38" s="23"/>
      <c r="BF38" s="23"/>
      <c r="BG38" s="23"/>
      <c r="BH38" s="23"/>
      <c r="BI38" s="23"/>
      <c r="BJ38" s="23"/>
      <c r="BK38" s="23"/>
      <c r="BL38" s="23"/>
    </row>
    <row r="39" spans="1:64" ht="15.75" customHeight="1">
      <c r="A39" s="17">
        <v>5.3</v>
      </c>
      <c r="B39" s="13">
        <v>81</v>
      </c>
      <c r="C39" s="18" t="s">
        <v>8448</v>
      </c>
      <c r="D39" s="19">
        <v>75</v>
      </c>
      <c r="E39" s="19">
        <v>100</v>
      </c>
      <c r="F39" s="19">
        <v>100</v>
      </c>
      <c r="G39" s="19">
        <v>50</v>
      </c>
      <c r="H39" s="19">
        <v>100</v>
      </c>
      <c r="I39" s="19">
        <v>100</v>
      </c>
      <c r="J39" s="19">
        <v>75</v>
      </c>
      <c r="K39" s="19">
        <v>0</v>
      </c>
      <c r="L39" s="19">
        <v>100</v>
      </c>
      <c r="M39" s="19">
        <v>75</v>
      </c>
      <c r="N39" s="19">
        <v>75</v>
      </c>
      <c r="O39" s="19">
        <v>0</v>
      </c>
      <c r="P39" s="19">
        <v>0</v>
      </c>
      <c r="Q39" s="19">
        <v>75</v>
      </c>
      <c r="R39" s="19">
        <v>100</v>
      </c>
      <c r="S39" s="19">
        <v>0</v>
      </c>
      <c r="T39" s="19">
        <v>100</v>
      </c>
      <c r="U39" s="19">
        <v>75</v>
      </c>
      <c r="V39" s="19">
        <v>75</v>
      </c>
      <c r="W39" s="19">
        <v>50</v>
      </c>
      <c r="X39" s="19">
        <v>100</v>
      </c>
      <c r="Y39" s="19">
        <v>0</v>
      </c>
      <c r="Z39" s="19">
        <v>0</v>
      </c>
      <c r="AA39" s="19">
        <v>0</v>
      </c>
      <c r="AB39" s="19">
        <v>0</v>
      </c>
      <c r="AC39" s="19">
        <v>100</v>
      </c>
      <c r="AD39" s="19">
        <v>0</v>
      </c>
      <c r="AE39" s="19">
        <v>0</v>
      </c>
      <c r="AF39" s="19">
        <v>0</v>
      </c>
      <c r="AG39" s="19">
        <v>100</v>
      </c>
      <c r="AH39" s="19">
        <v>0</v>
      </c>
      <c r="AI39" s="19">
        <v>75</v>
      </c>
      <c r="AJ39" s="19">
        <v>75</v>
      </c>
      <c r="AK39" s="19">
        <v>0</v>
      </c>
      <c r="AL39" s="19">
        <v>0</v>
      </c>
      <c r="AM39" s="19">
        <v>0</v>
      </c>
      <c r="AN39" s="19">
        <v>50</v>
      </c>
      <c r="AO39" s="19">
        <v>75</v>
      </c>
      <c r="AP39" s="19">
        <v>75</v>
      </c>
      <c r="AQ39" s="19">
        <v>0</v>
      </c>
      <c r="AR39" s="19">
        <v>75</v>
      </c>
      <c r="AS39" s="19">
        <v>75</v>
      </c>
      <c r="AT39" s="19">
        <v>0</v>
      </c>
      <c r="AU39" s="19">
        <v>75</v>
      </c>
      <c r="AV39" s="19">
        <v>0</v>
      </c>
      <c r="AW39" s="19">
        <v>100</v>
      </c>
      <c r="AX39" s="19">
        <v>0</v>
      </c>
      <c r="AY39" s="19">
        <v>100</v>
      </c>
      <c r="AZ39" s="19">
        <v>0</v>
      </c>
      <c r="BA39" s="20">
        <v>0</v>
      </c>
      <c r="BB39" s="23"/>
      <c r="BC39" s="23"/>
      <c r="BD39" s="23"/>
      <c r="BE39" s="23"/>
      <c r="BF39" s="23"/>
      <c r="BG39" s="23"/>
      <c r="BH39" s="23"/>
      <c r="BI39" s="23"/>
      <c r="BJ39" s="23"/>
      <c r="BK39" s="23"/>
      <c r="BL39" s="23"/>
    </row>
    <row r="40" spans="1:64" ht="15.75" customHeight="1">
      <c r="A40" s="17" t="s">
        <v>11210</v>
      </c>
      <c r="B40" s="11"/>
      <c r="C40" s="18" t="s">
        <v>8441</v>
      </c>
      <c r="D40" s="19" t="s">
        <v>8439</v>
      </c>
      <c r="E40" s="28" t="s">
        <v>1254</v>
      </c>
      <c r="F40" s="19" t="s">
        <v>8371</v>
      </c>
      <c r="G40" s="28" t="s">
        <v>1252</v>
      </c>
      <c r="H40" s="19" t="s">
        <v>8351</v>
      </c>
      <c r="I40" s="19" t="s">
        <v>8348</v>
      </c>
      <c r="J40" s="19" t="s">
        <v>8347</v>
      </c>
      <c r="K40" s="19" t="s">
        <v>8344</v>
      </c>
      <c r="L40" s="28" t="s">
        <v>1249</v>
      </c>
      <c r="M40" s="19" t="s">
        <v>8323</v>
      </c>
      <c r="N40" s="19" t="s">
        <v>8318</v>
      </c>
      <c r="O40" s="19" t="s">
        <v>8311</v>
      </c>
      <c r="P40" s="19" t="s">
        <v>8285</v>
      </c>
      <c r="Q40" s="19" t="s">
        <v>8280</v>
      </c>
      <c r="R40" s="19" t="s">
        <v>8276</v>
      </c>
      <c r="S40" s="19" t="s">
        <v>8274</v>
      </c>
      <c r="T40" s="19" t="s">
        <v>8271</v>
      </c>
      <c r="U40" s="28" t="s">
        <v>1250</v>
      </c>
      <c r="V40" s="19" t="s">
        <v>8244</v>
      </c>
      <c r="W40" s="19" t="s">
        <v>8241</v>
      </c>
      <c r="X40" s="19" t="s">
        <v>8238</v>
      </c>
      <c r="Y40" s="19" t="s">
        <v>8234</v>
      </c>
      <c r="Z40" s="19" t="s">
        <v>8232</v>
      </c>
      <c r="AA40" s="28" t="s">
        <v>1251</v>
      </c>
      <c r="AB40" s="19" t="s">
        <v>8231</v>
      </c>
      <c r="AC40" s="19" t="s">
        <v>8218</v>
      </c>
      <c r="AD40" s="19" t="s">
        <v>8220</v>
      </c>
      <c r="AE40" s="19" t="s">
        <v>8215</v>
      </c>
      <c r="AF40" s="19" t="s">
        <v>8217</v>
      </c>
      <c r="AG40" s="19" t="s">
        <v>8212</v>
      </c>
      <c r="AH40" s="19" t="s">
        <v>8214</v>
      </c>
      <c r="AI40" s="19" t="s">
        <v>8210</v>
      </c>
      <c r="AJ40" s="28" t="s">
        <v>1247</v>
      </c>
      <c r="AK40" s="19" t="s">
        <v>8198</v>
      </c>
      <c r="AL40" s="19" t="s">
        <v>8196</v>
      </c>
      <c r="AM40" s="19" t="s">
        <v>8189</v>
      </c>
      <c r="AN40" s="28" t="s">
        <v>1248</v>
      </c>
      <c r="AO40" s="28" t="s">
        <v>1245</v>
      </c>
      <c r="AP40" s="19" t="s">
        <v>8187</v>
      </c>
      <c r="AQ40" s="28" t="s">
        <v>8180</v>
      </c>
      <c r="AR40" s="19" t="s">
        <v>8172</v>
      </c>
      <c r="AS40" s="19" t="s">
        <v>8166</v>
      </c>
      <c r="AT40" s="28" t="s">
        <v>1246</v>
      </c>
      <c r="AU40" s="19" t="s">
        <v>8161</v>
      </c>
      <c r="AV40" s="19" t="s">
        <v>8163</v>
      </c>
      <c r="AW40" s="19" t="s">
        <v>8155</v>
      </c>
      <c r="AX40" s="19" t="s">
        <v>8152</v>
      </c>
      <c r="AY40" s="19" t="s">
        <v>8147</v>
      </c>
      <c r="AZ40" s="28" t="s">
        <v>1244</v>
      </c>
      <c r="BA40" s="20" t="s">
        <v>8127</v>
      </c>
      <c r="BB40" s="23"/>
      <c r="BC40" s="23"/>
      <c r="BD40" s="23"/>
      <c r="BE40" s="23"/>
      <c r="BF40" s="23"/>
      <c r="BG40" s="23"/>
      <c r="BH40" s="23"/>
      <c r="BI40" s="23"/>
      <c r="BJ40" s="23"/>
      <c r="BK40" s="23"/>
      <c r="BL40" s="23"/>
    </row>
    <row r="41" spans="1:64" ht="15.75" customHeight="1">
      <c r="A41" s="17"/>
      <c r="B41" s="11"/>
      <c r="C41" s="18"/>
      <c r="D41" s="19" t="s">
        <v>8122</v>
      </c>
      <c r="E41" s="19" t="s">
        <v>8120</v>
      </c>
      <c r="F41" s="19" t="s">
        <v>8061</v>
      </c>
      <c r="G41" s="19" t="s">
        <v>8053</v>
      </c>
      <c r="H41" s="19" t="s">
        <v>8051</v>
      </c>
      <c r="I41" s="19" t="s">
        <v>8045</v>
      </c>
      <c r="J41" s="19" t="s">
        <v>8044</v>
      </c>
      <c r="K41" s="19" t="s">
        <v>8036</v>
      </c>
      <c r="L41" s="19" t="s">
        <v>8003</v>
      </c>
      <c r="M41" s="19" t="s">
        <v>7998</v>
      </c>
      <c r="N41" s="19" t="s">
        <v>7994</v>
      </c>
      <c r="O41" s="19" t="s">
        <v>7992</v>
      </c>
      <c r="P41" s="19" t="s">
        <v>7941</v>
      </c>
      <c r="Q41" s="19" t="s">
        <v>7930</v>
      </c>
      <c r="R41" s="19" t="s">
        <v>7928</v>
      </c>
      <c r="S41" s="19" t="s">
        <v>7919</v>
      </c>
      <c r="T41" s="19" t="s">
        <v>7918</v>
      </c>
      <c r="U41" s="19" t="s">
        <v>7885</v>
      </c>
      <c r="V41" s="19" t="s">
        <v>7873</v>
      </c>
      <c r="W41" s="19" t="s">
        <v>7868</v>
      </c>
      <c r="X41" s="19" t="s">
        <v>7870</v>
      </c>
      <c r="Y41" s="19" t="s">
        <v>7866</v>
      </c>
      <c r="Z41" s="19" t="s">
        <v>7858</v>
      </c>
      <c r="AA41" s="19" t="s">
        <v>7856</v>
      </c>
      <c r="AB41" s="19" t="s">
        <v>7852</v>
      </c>
      <c r="AC41" s="19" t="s">
        <v>7824</v>
      </c>
      <c r="AD41" s="19" t="s">
        <v>21700</v>
      </c>
      <c r="AE41" s="19" t="s">
        <v>21522</v>
      </c>
      <c r="AF41" s="19" t="s">
        <v>7819</v>
      </c>
      <c r="AG41" s="19" t="s">
        <v>7817</v>
      </c>
      <c r="AH41" s="19" t="s">
        <v>7814</v>
      </c>
      <c r="AI41" s="19" t="s">
        <v>7760</v>
      </c>
      <c r="AJ41" s="19" t="s">
        <v>7715</v>
      </c>
      <c r="AK41" s="19" t="s">
        <v>7709</v>
      </c>
      <c r="AL41" s="19" t="s">
        <v>7705</v>
      </c>
      <c r="AM41" s="19" t="s">
        <v>7703</v>
      </c>
      <c r="AN41" s="19" t="s">
        <v>7701</v>
      </c>
      <c r="AO41" s="19" t="s">
        <v>7694</v>
      </c>
      <c r="AP41" s="19" t="s">
        <v>7692</v>
      </c>
      <c r="AQ41" s="19" t="s">
        <v>7690</v>
      </c>
      <c r="AR41" s="19" t="s">
        <v>7683</v>
      </c>
      <c r="AS41" s="19" t="s">
        <v>7678</v>
      </c>
      <c r="AT41" s="19" t="s">
        <v>7681</v>
      </c>
      <c r="AU41" s="19" t="s">
        <v>7671</v>
      </c>
      <c r="AV41" s="19" t="s">
        <v>7673</v>
      </c>
      <c r="AW41" s="19" t="s">
        <v>7660</v>
      </c>
      <c r="AX41" s="19" t="s">
        <v>7657</v>
      </c>
      <c r="AY41" s="19" t="s">
        <v>7654</v>
      </c>
      <c r="AZ41" s="19" t="s">
        <v>7633</v>
      </c>
      <c r="BA41" s="20" t="s">
        <v>7635</v>
      </c>
      <c r="BB41" s="23"/>
      <c r="BC41" s="23"/>
      <c r="BD41" s="23"/>
      <c r="BE41" s="23"/>
      <c r="BF41" s="23"/>
      <c r="BG41" s="23"/>
      <c r="BH41" s="23"/>
      <c r="BI41" s="23"/>
      <c r="BJ41" s="23"/>
      <c r="BK41" s="23"/>
      <c r="BL41" s="23"/>
    </row>
    <row r="42" spans="1:64" ht="15.75" customHeight="1">
      <c r="A42" s="17">
        <v>5.3</v>
      </c>
      <c r="B42" s="13">
        <v>82</v>
      </c>
      <c r="C42" s="18" t="s">
        <v>7631</v>
      </c>
      <c r="D42" s="19">
        <v>75</v>
      </c>
      <c r="E42" s="19">
        <v>50</v>
      </c>
      <c r="F42" s="19">
        <v>0</v>
      </c>
      <c r="G42" s="19">
        <v>25</v>
      </c>
      <c r="H42" s="19">
        <v>0</v>
      </c>
      <c r="I42" s="19">
        <v>75</v>
      </c>
      <c r="J42" s="19">
        <v>75</v>
      </c>
      <c r="K42" s="19">
        <v>0</v>
      </c>
      <c r="L42" s="19">
        <v>25</v>
      </c>
      <c r="M42" s="19">
        <v>75</v>
      </c>
      <c r="N42" s="19">
        <v>0</v>
      </c>
      <c r="O42" s="19">
        <v>50</v>
      </c>
      <c r="P42" s="19">
        <v>0</v>
      </c>
      <c r="Q42" s="19">
        <v>0</v>
      </c>
      <c r="R42" s="19">
        <v>100</v>
      </c>
      <c r="S42" s="19">
        <v>50</v>
      </c>
      <c r="T42" s="19">
        <v>25</v>
      </c>
      <c r="U42" s="19">
        <v>25</v>
      </c>
      <c r="V42" s="19">
        <v>50</v>
      </c>
      <c r="W42" s="19">
        <v>50</v>
      </c>
      <c r="X42" s="19">
        <v>50</v>
      </c>
      <c r="Y42" s="19">
        <v>0</v>
      </c>
      <c r="Z42" s="19">
        <v>0</v>
      </c>
      <c r="AA42" s="19">
        <v>100</v>
      </c>
      <c r="AB42" s="19">
        <v>0</v>
      </c>
      <c r="AC42" s="19">
        <v>75</v>
      </c>
      <c r="AD42" s="19">
        <v>50</v>
      </c>
      <c r="AE42" s="19">
        <v>50</v>
      </c>
      <c r="AF42" s="19">
        <v>25</v>
      </c>
      <c r="AG42" s="19">
        <v>75</v>
      </c>
      <c r="AH42" s="19">
        <v>0</v>
      </c>
      <c r="AI42" s="19">
        <v>0</v>
      </c>
      <c r="AJ42" s="19">
        <v>100</v>
      </c>
      <c r="AK42" s="19">
        <v>0</v>
      </c>
      <c r="AL42" s="19">
        <v>100</v>
      </c>
      <c r="AM42" s="19">
        <v>25</v>
      </c>
      <c r="AN42" s="19">
        <v>0</v>
      </c>
      <c r="AO42" s="19">
        <v>0</v>
      </c>
      <c r="AP42" s="19">
        <v>75</v>
      </c>
      <c r="AQ42" s="19">
        <v>50</v>
      </c>
      <c r="AR42" s="19">
        <v>0</v>
      </c>
      <c r="AS42" s="19">
        <v>50</v>
      </c>
      <c r="AT42" s="19">
        <v>25</v>
      </c>
      <c r="AU42" s="19">
        <v>0</v>
      </c>
      <c r="AV42" s="19">
        <v>25</v>
      </c>
      <c r="AW42" s="19">
        <v>75</v>
      </c>
      <c r="AX42" s="19">
        <v>0</v>
      </c>
      <c r="AY42" s="19">
        <v>100</v>
      </c>
      <c r="AZ42" s="19">
        <v>100</v>
      </c>
      <c r="BA42" s="20">
        <v>50</v>
      </c>
      <c r="BB42" s="23"/>
      <c r="BC42" s="23"/>
      <c r="BD42" s="23"/>
      <c r="BE42" s="23"/>
      <c r="BF42" s="23"/>
      <c r="BG42" s="23"/>
      <c r="BH42" s="23"/>
      <c r="BI42" s="23"/>
      <c r="BJ42" s="23"/>
      <c r="BK42" s="23"/>
      <c r="BL42" s="23"/>
    </row>
    <row r="43" spans="1:64" ht="15.75" customHeight="1">
      <c r="A43" s="17" t="s">
        <v>11210</v>
      </c>
      <c r="B43" s="11"/>
      <c r="C43" s="31" t="s">
        <v>7600</v>
      </c>
      <c r="D43" s="19" t="s">
        <v>7592</v>
      </c>
      <c r="E43" s="28" t="s">
        <v>1243</v>
      </c>
      <c r="F43" s="19" t="s">
        <v>7576</v>
      </c>
      <c r="G43" s="28" t="s">
        <v>1242</v>
      </c>
      <c r="H43" s="19" t="s">
        <v>7570</v>
      </c>
      <c r="I43" s="19" t="s">
        <v>7566</v>
      </c>
      <c r="J43" s="19" t="s">
        <v>7524</v>
      </c>
      <c r="K43" s="19" t="s">
        <v>7519</v>
      </c>
      <c r="L43" s="19" t="s">
        <v>7506</v>
      </c>
      <c r="M43" s="19" t="s">
        <v>7475</v>
      </c>
      <c r="N43" s="19" t="s">
        <v>7471</v>
      </c>
      <c r="O43" s="19" t="s">
        <v>7466</v>
      </c>
      <c r="P43" s="19" t="s">
        <v>7464</v>
      </c>
      <c r="Q43" s="19" t="s">
        <v>7447</v>
      </c>
      <c r="R43" s="28" t="s">
        <v>1241</v>
      </c>
      <c r="S43" s="28" t="s">
        <v>1240</v>
      </c>
      <c r="T43" s="19" t="s">
        <v>7353</v>
      </c>
      <c r="U43" s="28" t="s">
        <v>1239</v>
      </c>
      <c r="V43" s="19" t="s">
        <v>7336</v>
      </c>
      <c r="W43" s="28" t="s">
        <v>1238</v>
      </c>
      <c r="X43" s="28" t="s">
        <v>1237</v>
      </c>
      <c r="Y43" s="28" t="s">
        <v>1236</v>
      </c>
      <c r="Z43" s="19" t="s">
        <v>7315</v>
      </c>
      <c r="AA43" s="19" t="s">
        <v>7267</v>
      </c>
      <c r="AB43" s="19" t="s">
        <v>7264</v>
      </c>
      <c r="AC43" s="19" t="s">
        <v>7254</v>
      </c>
      <c r="AD43" s="19" t="s">
        <v>7250</v>
      </c>
      <c r="AE43" s="19" t="s">
        <v>7247</v>
      </c>
      <c r="AF43" s="19" t="s">
        <v>7240</v>
      </c>
      <c r="AG43" s="19" t="s">
        <v>7238</v>
      </c>
      <c r="AH43" s="19" t="s">
        <v>7228</v>
      </c>
      <c r="AI43" s="19" t="s">
        <v>7211</v>
      </c>
      <c r="AJ43" s="28" t="s">
        <v>1235</v>
      </c>
      <c r="AK43" s="28" t="s">
        <v>1234</v>
      </c>
      <c r="AL43" s="19" t="s">
        <v>7187</v>
      </c>
      <c r="AM43" s="19" t="s">
        <v>7168</v>
      </c>
      <c r="AN43" s="19" t="s">
        <v>7161</v>
      </c>
      <c r="AO43" s="19" t="s">
        <v>7152</v>
      </c>
      <c r="AP43" s="19" t="s">
        <v>7144</v>
      </c>
      <c r="AQ43" s="28" t="s">
        <v>7139</v>
      </c>
      <c r="AR43" s="19" t="s">
        <v>7114</v>
      </c>
      <c r="AS43" s="19" t="s">
        <v>7087</v>
      </c>
      <c r="AT43" s="19" t="s">
        <v>7081</v>
      </c>
      <c r="AU43" s="28" t="s">
        <v>1233</v>
      </c>
      <c r="AV43" s="19" t="s">
        <v>7072</v>
      </c>
      <c r="AW43" s="19" t="s">
        <v>7066</v>
      </c>
      <c r="AX43" s="19" t="s">
        <v>7061</v>
      </c>
      <c r="AY43" s="28" t="s">
        <v>1232</v>
      </c>
      <c r="AZ43" s="19" t="s">
        <v>7005</v>
      </c>
      <c r="BA43" s="20" t="s">
        <v>6995</v>
      </c>
      <c r="BB43" s="23"/>
      <c r="BC43" s="23"/>
      <c r="BD43" s="23"/>
      <c r="BE43" s="23"/>
      <c r="BF43" s="23"/>
      <c r="BG43" s="23"/>
      <c r="BH43" s="23"/>
      <c r="BI43" s="23"/>
      <c r="BJ43" s="23"/>
      <c r="BK43" s="23"/>
      <c r="BL43" s="23"/>
    </row>
    <row r="44" spans="1:64" ht="15.75" customHeight="1">
      <c r="A44" s="17"/>
      <c r="B44" s="11"/>
      <c r="C44" s="18"/>
      <c r="D44" s="19" t="s">
        <v>6991</v>
      </c>
      <c r="E44" s="19" t="s">
        <v>6987</v>
      </c>
      <c r="F44" s="19" t="s">
        <v>6980</v>
      </c>
      <c r="G44" s="19" t="s">
        <v>6968</v>
      </c>
      <c r="H44" s="19" t="s">
        <v>6966</v>
      </c>
      <c r="I44" s="19" t="s">
        <v>6964</v>
      </c>
      <c r="J44" s="19" t="s">
        <v>6957</v>
      </c>
      <c r="K44" s="19" t="s">
        <v>6952</v>
      </c>
      <c r="L44" s="19" t="s">
        <v>6948</v>
      </c>
      <c r="M44" s="19" t="s">
        <v>6944</v>
      </c>
      <c r="N44" s="19" t="s">
        <v>6942</v>
      </c>
      <c r="O44" s="19" t="s">
        <v>6933</v>
      </c>
      <c r="P44" s="19" t="s">
        <v>6931</v>
      </c>
      <c r="Q44" s="19" t="s">
        <v>6923</v>
      </c>
      <c r="R44" s="19" t="s">
        <v>6921</v>
      </c>
      <c r="S44" s="19" t="s">
        <v>6916</v>
      </c>
      <c r="T44" s="19" t="s">
        <v>6914</v>
      </c>
      <c r="U44" s="19" t="s">
        <v>6913</v>
      </c>
      <c r="V44" s="19" t="s">
        <v>6908</v>
      </c>
      <c r="W44" s="19" t="s">
        <v>6904</v>
      </c>
      <c r="X44" s="19" t="s">
        <v>6899</v>
      </c>
      <c r="Y44" s="19" t="s">
        <v>6894</v>
      </c>
      <c r="Z44" s="19" t="s">
        <v>6891</v>
      </c>
      <c r="AA44" s="19" t="s">
        <v>6889</v>
      </c>
      <c r="AB44" s="19" t="s">
        <v>6886</v>
      </c>
      <c r="AC44" s="19" t="s">
        <v>6885</v>
      </c>
      <c r="AD44" s="19" t="s">
        <v>21700</v>
      </c>
      <c r="AE44" s="19" t="s">
        <v>6882</v>
      </c>
      <c r="AF44" s="19" t="s">
        <v>6877</v>
      </c>
      <c r="AG44" s="19" t="s">
        <v>6872</v>
      </c>
      <c r="AH44" s="19" t="s">
        <v>6870</v>
      </c>
      <c r="AI44" s="19" t="s">
        <v>6866</v>
      </c>
      <c r="AJ44" s="19" t="s">
        <v>6864</v>
      </c>
      <c r="AK44" s="19" t="s">
        <v>6861</v>
      </c>
      <c r="AL44" s="19" t="s">
        <v>6859</v>
      </c>
      <c r="AM44" s="19" t="s">
        <v>6860</v>
      </c>
      <c r="AN44" s="19" t="s">
        <v>6856</v>
      </c>
      <c r="AO44" s="19" t="s">
        <v>6849</v>
      </c>
      <c r="AP44" s="19" t="s">
        <v>6851</v>
      </c>
      <c r="AQ44" s="19" t="s">
        <v>6848</v>
      </c>
      <c r="AR44" s="19" t="s">
        <v>6841</v>
      </c>
      <c r="AS44" s="19" t="s">
        <v>6798</v>
      </c>
      <c r="AT44" s="19" t="s">
        <v>6791</v>
      </c>
      <c r="AU44" s="19" t="s">
        <v>6794</v>
      </c>
      <c r="AV44" s="19" t="s">
        <v>6788</v>
      </c>
      <c r="AW44" s="19" t="s">
        <v>6784</v>
      </c>
      <c r="AX44" s="19" t="s">
        <v>6780</v>
      </c>
      <c r="AY44" s="19" t="s">
        <v>6774</v>
      </c>
      <c r="AZ44" s="19" t="s">
        <v>6768</v>
      </c>
      <c r="BA44" s="20" t="s">
        <v>6767</v>
      </c>
      <c r="BB44" s="23"/>
      <c r="BC44" s="23"/>
      <c r="BD44" s="23"/>
      <c r="BE44" s="23"/>
      <c r="BF44" s="23"/>
      <c r="BG44" s="23"/>
      <c r="BH44" s="23"/>
      <c r="BI44" s="23"/>
      <c r="BJ44" s="23"/>
      <c r="BK44" s="23"/>
      <c r="BL44" s="23"/>
    </row>
    <row r="45" spans="1:64" ht="15.75" customHeight="1">
      <c r="A45" s="17">
        <v>5.4</v>
      </c>
      <c r="B45" s="13">
        <v>83</v>
      </c>
      <c r="C45" s="18" t="s">
        <v>6756</v>
      </c>
      <c r="D45" s="19">
        <v>100</v>
      </c>
      <c r="E45" s="19">
        <v>100</v>
      </c>
      <c r="F45" s="19">
        <v>100</v>
      </c>
      <c r="G45" s="19">
        <v>100</v>
      </c>
      <c r="H45" s="19">
        <v>100</v>
      </c>
      <c r="I45" s="19">
        <v>100</v>
      </c>
      <c r="J45" s="19">
        <v>75</v>
      </c>
      <c r="K45" s="19">
        <v>100</v>
      </c>
      <c r="L45" s="19">
        <v>100</v>
      </c>
      <c r="M45" s="19">
        <v>100</v>
      </c>
      <c r="N45" s="19">
        <v>100</v>
      </c>
      <c r="O45" s="19">
        <v>0</v>
      </c>
      <c r="P45" s="19">
        <v>100</v>
      </c>
      <c r="Q45" s="19">
        <v>100</v>
      </c>
      <c r="R45" s="19">
        <v>100</v>
      </c>
      <c r="S45" s="19">
        <v>100</v>
      </c>
      <c r="T45" s="19">
        <v>100</v>
      </c>
      <c r="U45" s="19">
        <v>75</v>
      </c>
      <c r="V45" s="19">
        <v>75</v>
      </c>
      <c r="W45" s="19">
        <v>50</v>
      </c>
      <c r="X45" s="19">
        <v>50</v>
      </c>
      <c r="Y45" s="19" t="s">
        <v>24158</v>
      </c>
      <c r="Z45" s="19">
        <v>100</v>
      </c>
      <c r="AA45" s="19">
        <v>100</v>
      </c>
      <c r="AB45" s="19">
        <v>75</v>
      </c>
      <c r="AC45" s="19">
        <v>100</v>
      </c>
      <c r="AD45" s="19">
        <v>75</v>
      </c>
      <c r="AE45" s="19">
        <v>100</v>
      </c>
      <c r="AF45" s="19">
        <v>100</v>
      </c>
      <c r="AG45" s="19">
        <v>100</v>
      </c>
      <c r="AH45" s="19">
        <v>50</v>
      </c>
      <c r="AI45" s="19">
        <v>50</v>
      </c>
      <c r="AJ45" s="19">
        <v>75</v>
      </c>
      <c r="AK45" s="19">
        <v>50</v>
      </c>
      <c r="AL45" s="19">
        <v>100</v>
      </c>
      <c r="AM45" s="19">
        <v>75</v>
      </c>
      <c r="AN45" s="19">
        <v>100</v>
      </c>
      <c r="AO45" s="19">
        <v>100</v>
      </c>
      <c r="AP45" s="19">
        <v>100</v>
      </c>
      <c r="AQ45" s="19">
        <v>100</v>
      </c>
      <c r="AR45" s="19">
        <v>100</v>
      </c>
      <c r="AS45" s="19">
        <v>100</v>
      </c>
      <c r="AT45" s="19">
        <v>100</v>
      </c>
      <c r="AU45" s="19">
        <v>25</v>
      </c>
      <c r="AV45" s="19">
        <v>25</v>
      </c>
      <c r="AW45" s="19">
        <v>75</v>
      </c>
      <c r="AX45" s="19">
        <v>100</v>
      </c>
      <c r="AY45" s="19">
        <v>100</v>
      </c>
      <c r="AZ45" s="19">
        <v>50</v>
      </c>
      <c r="BA45" s="20">
        <v>100</v>
      </c>
      <c r="BB45" s="23"/>
      <c r="BC45" s="23"/>
      <c r="BD45" s="23"/>
      <c r="BE45" s="23"/>
      <c r="BF45" s="23"/>
      <c r="BG45" s="23"/>
      <c r="BH45" s="23"/>
      <c r="BI45" s="23"/>
      <c r="BJ45" s="23"/>
      <c r="BK45" s="23"/>
      <c r="BL45" s="23"/>
    </row>
    <row r="46" spans="1:64" ht="15.75" customHeight="1">
      <c r="A46" s="17" t="s">
        <v>6748</v>
      </c>
      <c r="B46" s="11"/>
      <c r="C46" s="18" t="s">
        <v>7223</v>
      </c>
      <c r="D46" s="19" t="s">
        <v>6705</v>
      </c>
      <c r="E46" s="19" t="s">
        <v>6693</v>
      </c>
      <c r="F46" s="19" t="s">
        <v>6697</v>
      </c>
      <c r="G46" s="19" t="s">
        <v>6698</v>
      </c>
      <c r="H46" s="19" t="s">
        <v>6689</v>
      </c>
      <c r="I46" s="19" t="s">
        <v>6687</v>
      </c>
      <c r="J46" s="19" t="s">
        <v>6688</v>
      </c>
      <c r="K46" s="19" t="s">
        <v>6683</v>
      </c>
      <c r="L46" s="19" t="s">
        <v>6678</v>
      </c>
      <c r="M46" s="19" t="s">
        <v>6681</v>
      </c>
      <c r="N46" s="19" t="s">
        <v>6682</v>
      </c>
      <c r="O46" s="19" t="s">
        <v>6674</v>
      </c>
      <c r="P46" s="19" t="s">
        <v>6675</v>
      </c>
      <c r="Q46" s="19" t="s">
        <v>6670</v>
      </c>
      <c r="R46" s="19" t="s">
        <v>6665</v>
      </c>
      <c r="S46" s="19" t="s">
        <v>6667</v>
      </c>
      <c r="T46" s="19" t="s">
        <v>6633</v>
      </c>
      <c r="U46" s="19" t="s">
        <v>6630</v>
      </c>
      <c r="V46" s="19" t="s">
        <v>6628</v>
      </c>
      <c r="W46" s="19" t="s">
        <v>6623</v>
      </c>
      <c r="X46" s="19" t="s">
        <v>6618</v>
      </c>
      <c r="Y46" s="19" t="s">
        <v>10910</v>
      </c>
      <c r="Z46" s="19" t="s">
        <v>9203</v>
      </c>
      <c r="AA46" s="19" t="s">
        <v>6616</v>
      </c>
      <c r="AB46" s="19" t="s">
        <v>6613</v>
      </c>
      <c r="AC46" s="19" t="s">
        <v>6571</v>
      </c>
      <c r="AD46" s="19" t="s">
        <v>6573</v>
      </c>
      <c r="AE46" s="19" t="s">
        <v>6370</v>
      </c>
      <c r="AF46" s="19" t="s">
        <v>6364</v>
      </c>
      <c r="AG46" s="19" t="s">
        <v>6367</v>
      </c>
      <c r="AH46" s="19" t="s">
        <v>6361</v>
      </c>
      <c r="AI46" s="19" t="s">
        <v>6359</v>
      </c>
      <c r="AJ46" s="19" t="s">
        <v>6351</v>
      </c>
      <c r="AK46" s="19" t="s">
        <v>6346</v>
      </c>
      <c r="AL46" s="19" t="s">
        <v>6302</v>
      </c>
      <c r="AM46" s="19" t="s">
        <v>6912</v>
      </c>
      <c r="AN46" s="28" t="s">
        <v>1230</v>
      </c>
      <c r="AO46" s="19" t="s">
        <v>6293</v>
      </c>
      <c r="AP46" s="19" t="s">
        <v>6289</v>
      </c>
      <c r="AQ46" s="19" t="s">
        <v>6284</v>
      </c>
      <c r="AR46" s="19" t="s">
        <v>6286</v>
      </c>
      <c r="AS46" s="19" t="s">
        <v>6282</v>
      </c>
      <c r="AT46" s="28" t="s">
        <v>1231</v>
      </c>
      <c r="AU46" s="19" t="s">
        <v>6279</v>
      </c>
      <c r="AV46" s="19" t="s">
        <v>6276</v>
      </c>
      <c r="AW46" s="28" t="s">
        <v>1228</v>
      </c>
      <c r="AX46" s="19" t="s">
        <v>6272</v>
      </c>
      <c r="AY46" s="19" t="s">
        <v>6268</v>
      </c>
      <c r="AZ46" s="28" t="s">
        <v>6263</v>
      </c>
      <c r="BA46" s="20" t="s">
        <v>6261</v>
      </c>
      <c r="BB46" s="23"/>
      <c r="BC46" s="23"/>
      <c r="BD46" s="23"/>
      <c r="BE46" s="23"/>
      <c r="BF46" s="23"/>
      <c r="BG46" s="23"/>
      <c r="BH46" s="23"/>
      <c r="BI46" s="23"/>
      <c r="BJ46" s="23"/>
      <c r="BK46" s="23"/>
      <c r="BL46" s="23"/>
    </row>
    <row r="47" spans="1:64" ht="15.75" customHeight="1">
      <c r="A47" s="17"/>
      <c r="B47" s="11"/>
      <c r="C47" s="18"/>
      <c r="D47" s="19" t="s">
        <v>6225</v>
      </c>
      <c r="E47" s="19" t="s">
        <v>6228</v>
      </c>
      <c r="F47" s="19" t="s">
        <v>6221</v>
      </c>
      <c r="G47" s="19" t="s">
        <v>6214</v>
      </c>
      <c r="H47" s="19" t="s">
        <v>6208</v>
      </c>
      <c r="I47" s="19" t="s">
        <v>6171</v>
      </c>
      <c r="J47" s="19" t="s">
        <v>6167</v>
      </c>
      <c r="K47" s="19" t="s">
        <v>6162</v>
      </c>
      <c r="L47" s="19" t="s">
        <v>6163</v>
      </c>
      <c r="M47" s="19" t="s">
        <v>6154</v>
      </c>
      <c r="N47" s="19" t="s">
        <v>6155</v>
      </c>
      <c r="O47" s="19" t="s">
        <v>6150</v>
      </c>
      <c r="P47" s="19" t="s">
        <v>6151</v>
      </c>
      <c r="Q47" s="19" t="s">
        <v>6153</v>
      </c>
      <c r="R47" s="19" t="s">
        <v>6149</v>
      </c>
      <c r="S47" s="19" t="s">
        <v>6145</v>
      </c>
      <c r="T47" s="19" t="s">
        <v>6137</v>
      </c>
      <c r="U47" s="19" t="s">
        <v>6133</v>
      </c>
      <c r="V47" s="19" t="s">
        <v>6131</v>
      </c>
      <c r="W47" s="19" t="s">
        <v>6126</v>
      </c>
      <c r="X47" s="19" t="s">
        <v>6120</v>
      </c>
      <c r="Y47" s="19" t="s">
        <v>6118</v>
      </c>
      <c r="Z47" s="19" t="s">
        <v>6114</v>
      </c>
      <c r="AA47" s="19" t="s">
        <v>6110</v>
      </c>
      <c r="AB47" s="19" t="s">
        <v>14619</v>
      </c>
      <c r="AC47" s="19" t="s">
        <v>6104</v>
      </c>
      <c r="AD47" s="19" t="s">
        <v>6100</v>
      </c>
      <c r="AE47" s="19" t="s">
        <v>6092</v>
      </c>
      <c r="AF47" s="19" t="s">
        <v>6089</v>
      </c>
      <c r="AG47" s="19" t="s">
        <v>6084</v>
      </c>
      <c r="AH47" s="19" t="s">
        <v>6078</v>
      </c>
      <c r="AI47" s="19" t="s">
        <v>6077</v>
      </c>
      <c r="AJ47" s="19" t="s">
        <v>6068</v>
      </c>
      <c r="AK47" s="19" t="s">
        <v>6067</v>
      </c>
      <c r="AL47" s="19" t="s">
        <v>6007</v>
      </c>
      <c r="AM47" s="19" t="s">
        <v>6009</v>
      </c>
      <c r="AN47" s="19" t="s">
        <v>6011</v>
      </c>
      <c r="AO47" s="19" t="s">
        <v>6006</v>
      </c>
      <c r="AP47" s="19" t="s">
        <v>6002</v>
      </c>
      <c r="AQ47" s="19" t="s">
        <v>6004</v>
      </c>
      <c r="AR47" s="19" t="s">
        <v>5973</v>
      </c>
      <c r="AS47" s="19" t="s">
        <v>5968</v>
      </c>
      <c r="AT47" s="19" t="s">
        <v>5964</v>
      </c>
      <c r="AU47" s="19" t="s">
        <v>21624</v>
      </c>
      <c r="AV47" s="19" t="s">
        <v>5963</v>
      </c>
      <c r="AW47" s="19" t="s">
        <v>5954</v>
      </c>
      <c r="AX47" s="19" t="s">
        <v>5931</v>
      </c>
      <c r="AY47" s="19" t="s">
        <v>5923</v>
      </c>
      <c r="AZ47" s="19" t="s">
        <v>5918</v>
      </c>
      <c r="BA47" s="20" t="s">
        <v>5914</v>
      </c>
      <c r="BB47" s="23"/>
      <c r="BC47" s="23"/>
      <c r="BD47" s="23"/>
      <c r="BE47" s="23"/>
      <c r="BF47" s="23"/>
      <c r="BG47" s="23"/>
      <c r="BH47" s="23"/>
      <c r="BI47" s="23"/>
      <c r="BJ47" s="23"/>
      <c r="BK47" s="23"/>
      <c r="BL47" s="23"/>
    </row>
    <row r="48" spans="1:64" ht="15.75" customHeight="1">
      <c r="A48" s="17">
        <v>5.4</v>
      </c>
      <c r="B48" s="13">
        <v>84</v>
      </c>
      <c r="C48" s="18" t="s">
        <v>5912</v>
      </c>
      <c r="D48" s="19">
        <v>50</v>
      </c>
      <c r="E48" s="19">
        <v>100</v>
      </c>
      <c r="F48" s="19">
        <v>50</v>
      </c>
      <c r="G48" s="19">
        <v>50</v>
      </c>
      <c r="H48" s="19">
        <v>50</v>
      </c>
      <c r="I48" s="19">
        <v>50</v>
      </c>
      <c r="J48" s="19">
        <v>100</v>
      </c>
      <c r="K48" s="19">
        <v>25</v>
      </c>
      <c r="L48" s="19">
        <v>50</v>
      </c>
      <c r="M48" s="19">
        <v>50</v>
      </c>
      <c r="N48" s="19">
        <v>50</v>
      </c>
      <c r="O48" s="19">
        <v>0</v>
      </c>
      <c r="P48" s="19">
        <v>50</v>
      </c>
      <c r="Q48" s="19">
        <v>50</v>
      </c>
      <c r="R48" s="19">
        <v>50</v>
      </c>
      <c r="S48" s="19">
        <v>50</v>
      </c>
      <c r="T48" s="19">
        <v>25</v>
      </c>
      <c r="U48" s="19">
        <v>50</v>
      </c>
      <c r="V48" s="19">
        <v>50</v>
      </c>
      <c r="W48" s="19">
        <v>75</v>
      </c>
      <c r="X48" s="19">
        <v>50</v>
      </c>
      <c r="Y48" s="19" t="s">
        <v>24158</v>
      </c>
      <c r="Z48" s="19">
        <v>25</v>
      </c>
      <c r="AA48" s="19">
        <v>75</v>
      </c>
      <c r="AB48" s="19">
        <v>50</v>
      </c>
      <c r="AC48" s="19">
        <v>25</v>
      </c>
      <c r="AD48" s="19">
        <v>50</v>
      </c>
      <c r="AE48" s="19">
        <v>50</v>
      </c>
      <c r="AF48" s="19">
        <v>25</v>
      </c>
      <c r="AG48" s="19">
        <v>25</v>
      </c>
      <c r="AH48" s="19">
        <v>50</v>
      </c>
      <c r="AI48" s="19">
        <v>25</v>
      </c>
      <c r="AJ48" s="19">
        <v>50</v>
      </c>
      <c r="AK48" s="19">
        <v>25</v>
      </c>
      <c r="AL48" s="19">
        <v>50</v>
      </c>
      <c r="AM48" s="19">
        <v>50</v>
      </c>
      <c r="AN48" s="19">
        <v>50</v>
      </c>
      <c r="AO48" s="19">
        <v>25</v>
      </c>
      <c r="AP48" s="19">
        <v>50</v>
      </c>
      <c r="AQ48" s="19">
        <v>0</v>
      </c>
      <c r="AR48" s="19">
        <v>0</v>
      </c>
      <c r="AS48" s="19">
        <v>50</v>
      </c>
      <c r="AT48" s="19">
        <v>25</v>
      </c>
      <c r="AU48" s="19">
        <v>25</v>
      </c>
      <c r="AV48" s="19">
        <v>25</v>
      </c>
      <c r="AW48" s="19">
        <v>50</v>
      </c>
      <c r="AX48" s="19">
        <v>50</v>
      </c>
      <c r="AY48" s="19">
        <v>50</v>
      </c>
      <c r="AZ48" s="19">
        <v>75</v>
      </c>
      <c r="BA48" s="20">
        <v>50</v>
      </c>
      <c r="BB48" s="23"/>
      <c r="BC48" s="23"/>
      <c r="BD48" s="23"/>
      <c r="BE48" s="23"/>
      <c r="BF48" s="23"/>
      <c r="BG48" s="23"/>
      <c r="BH48" s="23"/>
      <c r="BI48" s="23"/>
      <c r="BJ48" s="23"/>
      <c r="BK48" s="23"/>
      <c r="BL48" s="23"/>
    </row>
    <row r="49" spans="1:64" ht="15.75" customHeight="1">
      <c r="A49" s="17" t="s">
        <v>6748</v>
      </c>
      <c r="B49" s="11"/>
      <c r="C49" s="18" t="s">
        <v>5895</v>
      </c>
      <c r="D49" s="28" t="s">
        <v>5881</v>
      </c>
      <c r="E49" s="28" t="s">
        <v>5874</v>
      </c>
      <c r="F49" s="19" t="s">
        <v>5873</v>
      </c>
      <c r="G49" s="28" t="s">
        <v>1229</v>
      </c>
      <c r="H49" s="19" t="s">
        <v>5868</v>
      </c>
      <c r="I49" s="19" t="s">
        <v>5860</v>
      </c>
      <c r="J49" s="19" t="s">
        <v>5857</v>
      </c>
      <c r="K49" s="19" t="s">
        <v>5845</v>
      </c>
      <c r="L49" s="19" t="s">
        <v>5838</v>
      </c>
      <c r="M49" s="19" t="s">
        <v>5836</v>
      </c>
      <c r="N49" s="19" t="s">
        <v>5829</v>
      </c>
      <c r="O49" s="19" t="s">
        <v>5831</v>
      </c>
      <c r="P49" s="28" t="s">
        <v>1227</v>
      </c>
      <c r="Q49" s="28" t="s">
        <v>1226</v>
      </c>
      <c r="R49" s="28" t="s">
        <v>1224</v>
      </c>
      <c r="S49" s="19" t="s">
        <v>5782</v>
      </c>
      <c r="T49" s="19" t="s">
        <v>5776</v>
      </c>
      <c r="U49" s="19" t="s">
        <v>5773</v>
      </c>
      <c r="V49" s="19" t="s">
        <v>5769</v>
      </c>
      <c r="W49" s="28" t="s">
        <v>1225</v>
      </c>
      <c r="X49" s="19" t="s">
        <v>5763</v>
      </c>
      <c r="Y49" s="19" t="s">
        <v>10910</v>
      </c>
      <c r="Z49" s="19" t="s">
        <v>5762</v>
      </c>
      <c r="AA49" s="28" t="s">
        <v>1222</v>
      </c>
      <c r="AB49" s="28" t="s">
        <v>1223</v>
      </c>
      <c r="AC49" s="19" t="s">
        <v>5751</v>
      </c>
      <c r="AD49" s="19" t="s">
        <v>5745</v>
      </c>
      <c r="AE49" s="19" t="s">
        <v>5746</v>
      </c>
      <c r="AF49" s="19" t="s">
        <v>5736</v>
      </c>
      <c r="AG49" s="28" t="s">
        <v>1220</v>
      </c>
      <c r="AH49" s="19" t="s">
        <v>5733</v>
      </c>
      <c r="AI49" s="19" t="s">
        <v>5725</v>
      </c>
      <c r="AJ49" s="28" t="s">
        <v>1221</v>
      </c>
      <c r="AK49" s="19" t="s">
        <v>5707</v>
      </c>
      <c r="AL49" s="28" t="s">
        <v>1217</v>
      </c>
      <c r="AM49" s="19" t="s">
        <v>5673</v>
      </c>
      <c r="AN49" s="19" t="s">
        <v>5669</v>
      </c>
      <c r="AO49" s="19" t="s">
        <v>5903</v>
      </c>
      <c r="AP49" s="19" t="s">
        <v>5666</v>
      </c>
      <c r="AQ49" s="19" t="s">
        <v>5655</v>
      </c>
      <c r="AR49" s="19" t="s">
        <v>5648</v>
      </c>
      <c r="AS49" s="19" t="s">
        <v>5644</v>
      </c>
      <c r="AT49" s="19" t="s">
        <v>5640</v>
      </c>
      <c r="AU49" s="19" t="s">
        <v>5638</v>
      </c>
      <c r="AV49" s="19" t="s">
        <v>5629</v>
      </c>
      <c r="AW49" s="19" t="s">
        <v>5842</v>
      </c>
      <c r="AX49" s="19" t="s">
        <v>5618</v>
      </c>
      <c r="AY49" s="19" t="s">
        <v>5616</v>
      </c>
      <c r="AZ49" s="19" t="s">
        <v>5610</v>
      </c>
      <c r="BA49" s="20" t="s">
        <v>5612</v>
      </c>
      <c r="BB49" s="23"/>
      <c r="BC49" s="23"/>
      <c r="BD49" s="23"/>
      <c r="BE49" s="23"/>
      <c r="BF49" s="23"/>
      <c r="BG49" s="23"/>
      <c r="BH49" s="23"/>
      <c r="BI49" s="23"/>
      <c r="BJ49" s="23"/>
      <c r="BK49" s="23"/>
      <c r="BL49" s="23"/>
    </row>
    <row r="50" spans="1:64" ht="15.75" customHeight="1">
      <c r="A50" s="17"/>
      <c r="B50" s="11"/>
      <c r="C50" s="18"/>
      <c r="D50" s="28" t="s">
        <v>8965</v>
      </c>
      <c r="E50" s="19" t="s">
        <v>5559</v>
      </c>
      <c r="F50" s="19" t="s">
        <v>6221</v>
      </c>
      <c r="G50" s="19" t="s">
        <v>5553</v>
      </c>
      <c r="H50" s="19" t="s">
        <v>5551</v>
      </c>
      <c r="I50" s="19" t="s">
        <v>5547</v>
      </c>
      <c r="J50" s="19" t="s">
        <v>5549</v>
      </c>
      <c r="K50" s="19" t="s">
        <v>5543</v>
      </c>
      <c r="L50" s="19" t="s">
        <v>5544</v>
      </c>
      <c r="M50" s="19" t="s">
        <v>5540</v>
      </c>
      <c r="N50" s="19" t="s">
        <v>5539</v>
      </c>
      <c r="O50" s="19" t="s">
        <v>6150</v>
      </c>
      <c r="P50" s="19" t="s">
        <v>5534</v>
      </c>
      <c r="Q50" s="19" t="s">
        <v>5531</v>
      </c>
      <c r="R50" s="19" t="s">
        <v>5528</v>
      </c>
      <c r="S50" s="19" t="s">
        <v>5529</v>
      </c>
      <c r="T50" s="19" t="s">
        <v>5527</v>
      </c>
      <c r="U50" s="19" t="s">
        <v>5524</v>
      </c>
      <c r="V50" s="19" t="s">
        <v>5520</v>
      </c>
      <c r="W50" s="19" t="s">
        <v>5517</v>
      </c>
      <c r="X50" s="19" t="s">
        <v>5516</v>
      </c>
      <c r="Y50" s="19" t="s">
        <v>8567</v>
      </c>
      <c r="Z50" s="19" t="s">
        <v>5512</v>
      </c>
      <c r="AA50" s="19" t="s">
        <v>5508</v>
      </c>
      <c r="AB50" s="19" t="s">
        <v>5509</v>
      </c>
      <c r="AC50" s="19" t="s">
        <v>5510</v>
      </c>
      <c r="AD50" s="19" t="s">
        <v>21700</v>
      </c>
      <c r="AE50" s="19" t="s">
        <v>5503</v>
      </c>
      <c r="AF50" s="19" t="s">
        <v>5506</v>
      </c>
      <c r="AG50" s="19" t="s">
        <v>5502</v>
      </c>
      <c r="AH50" s="19" t="s">
        <v>5496</v>
      </c>
      <c r="AI50" s="19" t="s">
        <v>5489</v>
      </c>
      <c r="AJ50" s="19" t="s">
        <v>5482</v>
      </c>
      <c r="AK50" s="19" t="s">
        <v>5481</v>
      </c>
      <c r="AL50" s="19" t="s">
        <v>5479</v>
      </c>
      <c r="AM50" s="19" t="s">
        <v>5474</v>
      </c>
      <c r="AN50" s="19" t="s">
        <v>6011</v>
      </c>
      <c r="AO50" s="19" t="s">
        <v>5456</v>
      </c>
      <c r="AP50" s="19" t="s">
        <v>5447</v>
      </c>
      <c r="AQ50" s="19" t="s">
        <v>5445</v>
      </c>
      <c r="AR50" s="19" t="s">
        <v>5438</v>
      </c>
      <c r="AS50" s="19" t="s">
        <v>5432</v>
      </c>
      <c r="AT50" s="19" t="s">
        <v>5435</v>
      </c>
      <c r="AU50" s="19" t="s">
        <v>5430</v>
      </c>
      <c r="AV50" s="19" t="s">
        <v>5425</v>
      </c>
      <c r="AW50" s="19" t="s">
        <v>5418</v>
      </c>
      <c r="AX50" s="19" t="s">
        <v>5389</v>
      </c>
      <c r="AY50" s="19" t="s">
        <v>5382</v>
      </c>
      <c r="AZ50" s="19" t="s">
        <v>5379</v>
      </c>
      <c r="BA50" s="20" t="s">
        <v>5371</v>
      </c>
      <c r="BB50" s="23"/>
      <c r="BC50" s="23"/>
      <c r="BD50" s="23"/>
      <c r="BE50" s="23"/>
      <c r="BF50" s="23"/>
      <c r="BG50" s="23"/>
      <c r="BH50" s="23"/>
      <c r="BI50" s="23"/>
      <c r="BJ50" s="23"/>
      <c r="BK50" s="23"/>
      <c r="BL50" s="23"/>
    </row>
    <row r="51" spans="1:64" ht="15.75" customHeight="1">
      <c r="A51" s="17">
        <v>5.4</v>
      </c>
      <c r="B51" s="13">
        <v>85</v>
      </c>
      <c r="C51" s="18" t="s">
        <v>5366</v>
      </c>
      <c r="D51" s="19">
        <v>0</v>
      </c>
      <c r="E51" s="19">
        <v>0</v>
      </c>
      <c r="F51" s="19">
        <v>25</v>
      </c>
      <c r="G51" s="19">
        <v>25</v>
      </c>
      <c r="H51" s="19">
        <v>25</v>
      </c>
      <c r="I51" s="19">
        <v>0</v>
      </c>
      <c r="J51" s="19">
        <v>0</v>
      </c>
      <c r="K51" s="19">
        <v>0</v>
      </c>
      <c r="L51" s="19">
        <v>25</v>
      </c>
      <c r="M51" s="19">
        <v>25</v>
      </c>
      <c r="N51" s="19">
        <v>25</v>
      </c>
      <c r="O51" s="19">
        <v>0</v>
      </c>
      <c r="P51" s="19">
        <v>25</v>
      </c>
      <c r="Q51" s="19">
        <v>25</v>
      </c>
      <c r="R51" s="19">
        <v>25</v>
      </c>
      <c r="S51" s="19">
        <v>0</v>
      </c>
      <c r="T51" s="19">
        <v>25</v>
      </c>
      <c r="U51" s="19">
        <v>25</v>
      </c>
      <c r="V51" s="19">
        <v>25</v>
      </c>
      <c r="W51" s="19">
        <v>0</v>
      </c>
      <c r="X51" s="19">
        <v>0</v>
      </c>
      <c r="Y51" s="19">
        <v>0</v>
      </c>
      <c r="Z51" s="19">
        <v>0</v>
      </c>
      <c r="AA51" s="19">
        <v>25</v>
      </c>
      <c r="AB51" s="19">
        <v>0</v>
      </c>
      <c r="AC51" s="19">
        <v>25</v>
      </c>
      <c r="AD51" s="19">
        <v>0</v>
      </c>
      <c r="AE51" s="19">
        <v>25</v>
      </c>
      <c r="AF51" s="19">
        <v>25</v>
      </c>
      <c r="AG51" s="19">
        <v>25</v>
      </c>
      <c r="AH51" s="19">
        <v>0</v>
      </c>
      <c r="AI51" s="19">
        <v>25</v>
      </c>
      <c r="AJ51" s="19">
        <v>25</v>
      </c>
      <c r="AK51" s="19">
        <v>0</v>
      </c>
      <c r="AL51" s="19">
        <v>25</v>
      </c>
      <c r="AM51" s="19">
        <v>0</v>
      </c>
      <c r="AN51" s="19">
        <v>0</v>
      </c>
      <c r="AO51" s="19">
        <v>25</v>
      </c>
      <c r="AP51" s="19">
        <v>0</v>
      </c>
      <c r="AQ51" s="19">
        <v>0</v>
      </c>
      <c r="AR51" s="19">
        <v>25</v>
      </c>
      <c r="AS51" s="19">
        <v>0</v>
      </c>
      <c r="AT51" s="19">
        <v>0</v>
      </c>
      <c r="AU51" s="19">
        <v>0</v>
      </c>
      <c r="AV51" s="19">
        <v>0</v>
      </c>
      <c r="AW51" s="19">
        <v>0</v>
      </c>
      <c r="AX51" s="19">
        <v>0</v>
      </c>
      <c r="AY51" s="19">
        <v>25</v>
      </c>
      <c r="AZ51" s="19">
        <v>0</v>
      </c>
      <c r="BA51" s="20">
        <v>0</v>
      </c>
      <c r="BB51" s="23"/>
      <c r="BC51" s="23"/>
      <c r="BD51" s="23"/>
      <c r="BE51" s="23"/>
      <c r="BF51" s="23"/>
      <c r="BG51" s="23"/>
      <c r="BH51" s="23"/>
      <c r="BI51" s="23"/>
      <c r="BJ51" s="23"/>
      <c r="BK51" s="23"/>
      <c r="BL51" s="23"/>
    </row>
    <row r="52" spans="1:64" ht="15.75" customHeight="1">
      <c r="A52" s="17" t="s">
        <v>6748</v>
      </c>
      <c r="B52" s="11"/>
      <c r="C52" s="18" t="s">
        <v>5336</v>
      </c>
      <c r="D52" s="28" t="s">
        <v>5333</v>
      </c>
      <c r="E52" s="19" t="s">
        <v>5299</v>
      </c>
      <c r="F52" s="19" t="s">
        <v>5294</v>
      </c>
      <c r="G52" s="19" t="s">
        <v>5288</v>
      </c>
      <c r="H52" s="19" t="s">
        <v>5283</v>
      </c>
      <c r="I52" s="19" t="s">
        <v>7201</v>
      </c>
      <c r="J52" s="28" t="s">
        <v>1218</v>
      </c>
      <c r="K52" s="19" t="s">
        <v>5277</v>
      </c>
      <c r="L52" s="19" t="s">
        <v>5273</v>
      </c>
      <c r="M52" s="19" t="s">
        <v>5269</v>
      </c>
      <c r="N52" s="28" t="s">
        <v>1219</v>
      </c>
      <c r="O52" s="19" t="s">
        <v>5271</v>
      </c>
      <c r="P52" s="19" t="s">
        <v>5265</v>
      </c>
      <c r="Q52" s="28" t="s">
        <v>1213</v>
      </c>
      <c r="R52" s="19" t="s">
        <v>5253</v>
      </c>
      <c r="S52" s="19" t="s">
        <v>8363</v>
      </c>
      <c r="T52" s="19" t="s">
        <v>5249</v>
      </c>
      <c r="U52" s="19" t="s">
        <v>5245</v>
      </c>
      <c r="V52" s="19" t="s">
        <v>5207</v>
      </c>
      <c r="W52" s="19" t="s">
        <v>5198</v>
      </c>
      <c r="X52" s="19" t="s">
        <v>5164</v>
      </c>
      <c r="Y52" s="19" t="s">
        <v>10910</v>
      </c>
      <c r="Z52" s="19" t="s">
        <v>5158</v>
      </c>
      <c r="AA52" s="28" t="s">
        <v>1214</v>
      </c>
      <c r="AB52" s="19" t="s">
        <v>5157</v>
      </c>
      <c r="AC52" s="19" t="s">
        <v>5150</v>
      </c>
      <c r="AD52" s="19" t="s">
        <v>5127</v>
      </c>
      <c r="AE52" s="19" t="s">
        <v>5129</v>
      </c>
      <c r="AF52" s="19" t="s">
        <v>5120</v>
      </c>
      <c r="AG52" s="19" t="s">
        <v>5121</v>
      </c>
      <c r="AH52" s="19" t="s">
        <v>5117</v>
      </c>
      <c r="AI52" s="19" t="s">
        <v>5119</v>
      </c>
      <c r="AJ52" s="19" t="s">
        <v>5111</v>
      </c>
      <c r="AK52" s="19" t="s">
        <v>8195</v>
      </c>
      <c r="AL52" s="19" t="s">
        <v>5106</v>
      </c>
      <c r="AM52" s="19" t="s">
        <v>5175</v>
      </c>
      <c r="AN52" s="19" t="s">
        <v>8193</v>
      </c>
      <c r="AO52" s="19" t="s">
        <v>5139</v>
      </c>
      <c r="AP52" s="19" t="s">
        <v>5102</v>
      </c>
      <c r="AQ52" s="19" t="s">
        <v>5103</v>
      </c>
      <c r="AR52" s="28" t="s">
        <v>1215</v>
      </c>
      <c r="AS52" s="28" t="s">
        <v>1216</v>
      </c>
      <c r="AT52" s="19" t="s">
        <v>5094</v>
      </c>
      <c r="AU52" s="28" t="s">
        <v>1211</v>
      </c>
      <c r="AV52" s="19" t="s">
        <v>5091</v>
      </c>
      <c r="AW52" s="19" t="s">
        <v>5087</v>
      </c>
      <c r="AX52" s="19" t="s">
        <v>5088</v>
      </c>
      <c r="AY52" s="19" t="s">
        <v>5084</v>
      </c>
      <c r="AZ52" s="19" t="s">
        <v>5059</v>
      </c>
      <c r="BA52" s="20" t="s">
        <v>5053</v>
      </c>
      <c r="BB52" s="23"/>
      <c r="BC52" s="23"/>
      <c r="BD52" s="23"/>
      <c r="BE52" s="23"/>
      <c r="BF52" s="23"/>
      <c r="BG52" s="23"/>
      <c r="BH52" s="23"/>
      <c r="BI52" s="23"/>
      <c r="BJ52" s="23"/>
      <c r="BK52" s="23"/>
      <c r="BL52" s="23"/>
    </row>
    <row r="53" spans="1:64" ht="15.75" customHeight="1">
      <c r="A53" s="17"/>
      <c r="B53" s="11"/>
      <c r="C53" s="18"/>
      <c r="D53" s="19" t="s">
        <v>5048</v>
      </c>
      <c r="E53" s="19" t="s">
        <v>5050</v>
      </c>
      <c r="F53" s="19" t="s">
        <v>5045</v>
      </c>
      <c r="G53" s="19" t="s">
        <v>5024</v>
      </c>
      <c r="H53" s="19" t="s">
        <v>5026</v>
      </c>
      <c r="I53" s="19" t="s">
        <v>6704</v>
      </c>
      <c r="J53" s="19" t="s">
        <v>4993</v>
      </c>
      <c r="K53" s="19" t="s">
        <v>4985</v>
      </c>
      <c r="L53" s="19" t="s">
        <v>4987</v>
      </c>
      <c r="M53" s="19" t="s">
        <v>4948</v>
      </c>
      <c r="N53" s="19" t="s">
        <v>4942</v>
      </c>
      <c r="O53" s="19" t="s">
        <v>10713</v>
      </c>
      <c r="P53" s="19" t="s">
        <v>4938</v>
      </c>
      <c r="Q53" s="19" t="s">
        <v>4939</v>
      </c>
      <c r="R53" s="19" t="s">
        <v>4940</v>
      </c>
      <c r="S53" s="19" t="s">
        <v>4936</v>
      </c>
      <c r="T53" s="19" t="s">
        <v>4931</v>
      </c>
      <c r="U53" s="19" t="s">
        <v>4926</v>
      </c>
      <c r="V53" s="19" t="s">
        <v>4927</v>
      </c>
      <c r="W53" s="19" t="s">
        <v>4929</v>
      </c>
      <c r="X53" s="19" t="s">
        <v>4918</v>
      </c>
      <c r="Y53" s="19" t="s">
        <v>4920</v>
      </c>
      <c r="Z53" s="19" t="s">
        <v>4912</v>
      </c>
      <c r="AA53" s="19" t="s">
        <v>4909</v>
      </c>
      <c r="AB53" s="19" t="s">
        <v>14619</v>
      </c>
      <c r="AC53" s="19" t="s">
        <v>4906</v>
      </c>
      <c r="AD53" s="19" t="s">
        <v>6100</v>
      </c>
      <c r="AE53" s="19" t="s">
        <v>4903</v>
      </c>
      <c r="AF53" s="19" t="s">
        <v>4898</v>
      </c>
      <c r="AG53" s="19" t="s">
        <v>4899</v>
      </c>
      <c r="AH53" s="19" t="s">
        <v>6078</v>
      </c>
      <c r="AI53" s="19" t="s">
        <v>4895</v>
      </c>
      <c r="AJ53" s="19" t="s">
        <v>4888</v>
      </c>
      <c r="AK53" s="19" t="s">
        <v>7875</v>
      </c>
      <c r="AL53" s="19" t="s">
        <v>4883</v>
      </c>
      <c r="AM53" s="19" t="s">
        <v>4880</v>
      </c>
      <c r="AN53" s="19" t="s">
        <v>4843</v>
      </c>
      <c r="AO53" s="19" t="s">
        <v>4840</v>
      </c>
      <c r="AP53" s="19" t="s">
        <v>4831</v>
      </c>
      <c r="AQ53" s="19" t="s">
        <v>4809</v>
      </c>
      <c r="AR53" s="19" t="s">
        <v>4805</v>
      </c>
      <c r="AS53" s="19" t="s">
        <v>4801</v>
      </c>
      <c r="AT53" s="19" t="s">
        <v>4803</v>
      </c>
      <c r="AU53" s="19" t="s">
        <v>4793</v>
      </c>
      <c r="AV53" s="19" t="s">
        <v>4794</v>
      </c>
      <c r="AW53" s="19" t="s">
        <v>4748</v>
      </c>
      <c r="AX53" s="19" t="s">
        <v>4745</v>
      </c>
      <c r="AY53" s="19" t="s">
        <v>4747</v>
      </c>
      <c r="AZ53" s="19" t="s">
        <v>4742</v>
      </c>
      <c r="BA53" s="20" t="s">
        <v>4740</v>
      </c>
      <c r="BB53" s="23"/>
      <c r="BC53" s="23"/>
      <c r="BD53" s="23"/>
      <c r="BE53" s="23"/>
      <c r="BF53" s="23"/>
      <c r="BG53" s="23"/>
      <c r="BH53" s="23"/>
      <c r="BI53" s="23"/>
      <c r="BJ53" s="23"/>
      <c r="BK53" s="23"/>
      <c r="BL53" s="23"/>
    </row>
    <row r="54" spans="1:64" ht="15.75" customHeight="1">
      <c r="A54" s="17">
        <v>5.5</v>
      </c>
      <c r="B54" s="13">
        <v>86</v>
      </c>
      <c r="C54" s="18" t="s">
        <v>4706</v>
      </c>
      <c r="D54" s="19" t="s">
        <v>24156</v>
      </c>
      <c r="E54" s="19" t="s">
        <v>24156</v>
      </c>
      <c r="F54" s="19" t="s">
        <v>24095</v>
      </c>
      <c r="G54" s="19" t="s">
        <v>24158</v>
      </c>
      <c r="H54" s="19" t="s">
        <v>24156</v>
      </c>
      <c r="I54" s="19" t="s">
        <v>24157</v>
      </c>
      <c r="J54" s="19" t="s">
        <v>24095</v>
      </c>
      <c r="K54" s="19" t="s">
        <v>24156</v>
      </c>
      <c r="L54" s="19" t="s">
        <v>24156</v>
      </c>
      <c r="M54" s="19" t="s">
        <v>24156</v>
      </c>
      <c r="N54" s="19" t="s">
        <v>24095</v>
      </c>
      <c r="O54" s="19" t="s">
        <v>24156</v>
      </c>
      <c r="P54" s="19" t="s">
        <v>24095</v>
      </c>
      <c r="Q54" s="19" t="s">
        <v>24156</v>
      </c>
      <c r="R54" s="19" t="s">
        <v>24158</v>
      </c>
      <c r="S54" s="19" t="s">
        <v>24156</v>
      </c>
      <c r="T54" s="19" t="s">
        <v>24156</v>
      </c>
      <c r="U54" s="19" t="s">
        <v>24156</v>
      </c>
      <c r="V54" s="19" t="s">
        <v>24095</v>
      </c>
      <c r="W54" s="19" t="s">
        <v>24095</v>
      </c>
      <c r="X54" s="19" t="s">
        <v>24156</v>
      </c>
      <c r="Y54" s="19" t="s">
        <v>24156</v>
      </c>
      <c r="Z54" s="19" t="s">
        <v>24156</v>
      </c>
      <c r="AA54" s="19" t="s">
        <v>24156</v>
      </c>
      <c r="AB54" s="19" t="s">
        <v>24156</v>
      </c>
      <c r="AC54" s="19" t="s">
        <v>24156</v>
      </c>
      <c r="AD54" s="19" t="s">
        <v>24156</v>
      </c>
      <c r="AE54" s="19" t="s">
        <v>24158</v>
      </c>
      <c r="AF54" s="19" t="s">
        <v>24156</v>
      </c>
      <c r="AG54" s="19" t="s">
        <v>24156</v>
      </c>
      <c r="AH54" s="19" t="s">
        <v>24156</v>
      </c>
      <c r="AI54" s="19" t="s">
        <v>24156</v>
      </c>
      <c r="AJ54" s="19" t="s">
        <v>24156</v>
      </c>
      <c r="AK54" s="19" t="s">
        <v>24095</v>
      </c>
      <c r="AL54" s="19" t="s">
        <v>24095</v>
      </c>
      <c r="AM54" s="19" t="s">
        <v>24156</v>
      </c>
      <c r="AN54" s="19" t="s">
        <v>24158</v>
      </c>
      <c r="AO54" s="19" t="s">
        <v>24156</v>
      </c>
      <c r="AP54" s="19" t="s">
        <v>24158</v>
      </c>
      <c r="AQ54" s="19" t="s">
        <v>24095</v>
      </c>
      <c r="AR54" s="19" t="s">
        <v>24095</v>
      </c>
      <c r="AS54" s="19" t="s">
        <v>24095</v>
      </c>
      <c r="AT54" s="19" t="s">
        <v>24156</v>
      </c>
      <c r="AU54" s="19" t="s">
        <v>24156</v>
      </c>
      <c r="AV54" s="19" t="s">
        <v>24095</v>
      </c>
      <c r="AW54" s="19" t="s">
        <v>24158</v>
      </c>
      <c r="AX54" s="19" t="s">
        <v>24156</v>
      </c>
      <c r="AY54" s="19" t="s">
        <v>24095</v>
      </c>
      <c r="AZ54" s="19" t="s">
        <v>24095</v>
      </c>
      <c r="BA54" s="20" t="s">
        <v>24095</v>
      </c>
      <c r="BB54" s="23"/>
      <c r="BC54" s="23"/>
      <c r="BD54" s="23"/>
      <c r="BE54" s="23"/>
      <c r="BF54" s="23"/>
      <c r="BG54" s="23"/>
      <c r="BH54" s="23"/>
      <c r="BI54" s="23"/>
      <c r="BJ54" s="23"/>
      <c r="BK54" s="23"/>
      <c r="BL54" s="23"/>
    </row>
    <row r="55" spans="1:64" ht="15.75" customHeight="1">
      <c r="A55" s="17" t="s">
        <v>4561</v>
      </c>
      <c r="B55" s="11"/>
      <c r="C55" s="18" t="s">
        <v>4557</v>
      </c>
      <c r="D55" s="19" t="s">
        <v>4544</v>
      </c>
      <c r="E55" s="19" t="s">
        <v>4532</v>
      </c>
      <c r="F55" s="19" t="s">
        <v>4530</v>
      </c>
      <c r="G55" s="19" t="s">
        <v>4525</v>
      </c>
      <c r="H55" s="19" t="s">
        <v>4512</v>
      </c>
      <c r="I55" s="28" t="s">
        <v>1212</v>
      </c>
      <c r="J55" s="19" t="s">
        <v>4503</v>
      </c>
      <c r="K55" s="19" t="s">
        <v>4492</v>
      </c>
      <c r="L55" s="19" t="s">
        <v>4477</v>
      </c>
      <c r="M55" s="19" t="s">
        <v>4469</v>
      </c>
      <c r="N55" s="19" t="s">
        <v>4463</v>
      </c>
      <c r="O55" s="19" t="s">
        <v>4456</v>
      </c>
      <c r="P55" s="28" t="s">
        <v>1210</v>
      </c>
      <c r="Q55" s="19" t="s">
        <v>4429</v>
      </c>
      <c r="R55" s="19" t="s">
        <v>4405</v>
      </c>
      <c r="S55" s="19" t="s">
        <v>4400</v>
      </c>
      <c r="T55" s="19" t="s">
        <v>4396</v>
      </c>
      <c r="U55" s="19" t="s">
        <v>4387</v>
      </c>
      <c r="V55" s="19" t="s">
        <v>4382</v>
      </c>
      <c r="W55" s="28" t="s">
        <v>1208</v>
      </c>
      <c r="X55" s="19" t="s">
        <v>4377</v>
      </c>
      <c r="Y55" s="19" t="s">
        <v>4379</v>
      </c>
      <c r="Z55" s="19" t="s">
        <v>4370</v>
      </c>
      <c r="AA55" s="19" t="s">
        <v>4365</v>
      </c>
      <c r="AB55" s="19" t="s">
        <v>4363</v>
      </c>
      <c r="AC55" s="19" t="s">
        <v>4361</v>
      </c>
      <c r="AD55" s="19" t="s">
        <v>4353</v>
      </c>
      <c r="AE55" s="19" t="s">
        <v>4350</v>
      </c>
      <c r="AF55" s="19" t="s">
        <v>4337</v>
      </c>
      <c r="AG55" s="28" t="s">
        <v>1209</v>
      </c>
      <c r="AH55" s="19" t="s">
        <v>4333</v>
      </c>
      <c r="AI55" s="19" t="s">
        <v>4324</v>
      </c>
      <c r="AJ55" s="28" t="s">
        <v>1206</v>
      </c>
      <c r="AK55" s="19" t="s">
        <v>4303</v>
      </c>
      <c r="AL55" s="28" t="s">
        <v>1207</v>
      </c>
      <c r="AM55" s="28" t="s">
        <v>1205</v>
      </c>
      <c r="AN55" s="19" t="s">
        <v>4291</v>
      </c>
      <c r="AO55" s="28" t="s">
        <v>1204</v>
      </c>
      <c r="AP55" s="19" t="s">
        <v>4279</v>
      </c>
      <c r="AQ55" s="19" t="s">
        <v>4271</v>
      </c>
      <c r="AR55" s="19" t="s">
        <v>4263</v>
      </c>
      <c r="AS55" s="19" t="s">
        <v>4258</v>
      </c>
      <c r="AT55" s="19" t="s">
        <v>4247</v>
      </c>
      <c r="AU55" s="19" t="s">
        <v>4240</v>
      </c>
      <c r="AV55" s="19" t="s">
        <v>4232</v>
      </c>
      <c r="AW55" s="19" t="s">
        <v>23582</v>
      </c>
      <c r="AX55" s="19" t="s">
        <v>4224</v>
      </c>
      <c r="AY55" s="28" t="s">
        <v>1202</v>
      </c>
      <c r="AZ55" s="28" t="s">
        <v>1203</v>
      </c>
      <c r="BA55" s="29" t="s">
        <v>1200</v>
      </c>
      <c r="BB55" s="23"/>
      <c r="BC55" s="23"/>
      <c r="BD55" s="23"/>
      <c r="BE55" s="23"/>
      <c r="BF55" s="23"/>
      <c r="BG55" s="23"/>
      <c r="BH55" s="23"/>
      <c r="BI55" s="23"/>
      <c r="BJ55" s="23"/>
      <c r="BK55" s="23"/>
      <c r="BL55" s="23"/>
    </row>
    <row r="56" spans="1:64" ht="15.75" customHeight="1">
      <c r="A56" s="17"/>
      <c r="B56" s="11"/>
      <c r="C56" s="18"/>
      <c r="D56" s="19" t="s">
        <v>4200</v>
      </c>
      <c r="E56" s="19" t="s">
        <v>4193</v>
      </c>
      <c r="F56" s="19" t="s">
        <v>4191</v>
      </c>
      <c r="G56" s="19" t="s">
        <v>19163</v>
      </c>
      <c r="H56" s="19" t="s">
        <v>4188</v>
      </c>
      <c r="I56" s="19" t="s">
        <v>4185</v>
      </c>
      <c r="J56" s="19" t="s">
        <v>4179</v>
      </c>
      <c r="K56" s="19" t="s">
        <v>4181</v>
      </c>
      <c r="L56" s="19" t="s">
        <v>4169</v>
      </c>
      <c r="M56" s="19" t="s">
        <v>4172</v>
      </c>
      <c r="N56" s="19" t="s">
        <v>4165</v>
      </c>
      <c r="O56" s="19" t="s">
        <v>4159</v>
      </c>
      <c r="P56" s="19" t="s">
        <v>4163</v>
      </c>
      <c r="Q56" s="19" t="s">
        <v>4156</v>
      </c>
      <c r="R56" s="19" t="s">
        <v>4151</v>
      </c>
      <c r="S56" s="19" t="s">
        <v>4139</v>
      </c>
      <c r="T56" s="19" t="s">
        <v>4135</v>
      </c>
      <c r="U56" s="19" t="s">
        <v>4127</v>
      </c>
      <c r="V56" s="19" t="s">
        <v>4129</v>
      </c>
      <c r="W56" s="19" t="s">
        <v>4122</v>
      </c>
      <c r="X56" s="19" t="s">
        <v>4114</v>
      </c>
      <c r="Y56" s="19" t="s">
        <v>4096</v>
      </c>
      <c r="Z56" s="19" t="s">
        <v>4092</v>
      </c>
      <c r="AA56" s="19" t="s">
        <v>4090</v>
      </c>
      <c r="AB56" s="19" t="s">
        <v>4076</v>
      </c>
      <c r="AC56" s="19" t="s">
        <v>4078</v>
      </c>
      <c r="AD56" s="19" t="s">
        <v>4074</v>
      </c>
      <c r="AE56" s="19" t="s">
        <v>4070</v>
      </c>
      <c r="AF56" s="19" t="s">
        <v>4067</v>
      </c>
      <c r="AG56" s="19" t="s">
        <v>4064</v>
      </c>
      <c r="AH56" s="19" t="s">
        <v>4056</v>
      </c>
      <c r="AI56" s="19" t="s">
        <v>4058</v>
      </c>
      <c r="AJ56" s="19" t="s">
        <v>4053</v>
      </c>
      <c r="AK56" s="19" t="s">
        <v>4048</v>
      </c>
      <c r="AL56" s="19" t="s">
        <v>4051</v>
      </c>
      <c r="AM56" s="19" t="s">
        <v>4043</v>
      </c>
      <c r="AN56" s="19" t="s">
        <v>4044</v>
      </c>
      <c r="AO56" s="19" t="s">
        <v>4045</v>
      </c>
      <c r="AP56" s="19" t="s">
        <v>4047</v>
      </c>
      <c r="AQ56" s="19" t="s">
        <v>4040</v>
      </c>
      <c r="AR56" s="19" t="s">
        <v>4036</v>
      </c>
      <c r="AS56" s="19" t="s">
        <v>4032</v>
      </c>
      <c r="AT56" s="19" t="s">
        <v>4027</v>
      </c>
      <c r="AU56" s="19" t="s">
        <v>4025</v>
      </c>
      <c r="AV56" s="19" t="s">
        <v>4022</v>
      </c>
      <c r="AW56" s="19" t="s">
        <v>23582</v>
      </c>
      <c r="AX56" s="19" t="s">
        <v>4017</v>
      </c>
      <c r="AY56" s="19" t="s">
        <v>4013</v>
      </c>
      <c r="AZ56" s="19" t="s">
        <v>4014</v>
      </c>
      <c r="BA56" s="20" t="s">
        <v>4009</v>
      </c>
      <c r="BB56" s="23"/>
      <c r="BC56" s="23"/>
      <c r="BD56" s="23"/>
      <c r="BE56" s="23"/>
      <c r="BF56" s="23"/>
      <c r="BG56" s="23"/>
      <c r="BH56" s="23"/>
      <c r="BI56" s="23"/>
      <c r="BJ56" s="23"/>
      <c r="BK56" s="23"/>
      <c r="BL56" s="23"/>
    </row>
    <row r="57" spans="1:64" ht="15.75" customHeight="1">
      <c r="A57" s="17">
        <v>5.5</v>
      </c>
      <c r="B57" s="13">
        <v>87</v>
      </c>
      <c r="C57" s="18" t="s">
        <v>4006</v>
      </c>
      <c r="D57" s="19">
        <v>25</v>
      </c>
      <c r="E57" s="19">
        <v>100</v>
      </c>
      <c r="F57" s="19">
        <v>100</v>
      </c>
      <c r="G57" s="19">
        <v>50</v>
      </c>
      <c r="H57" s="19">
        <v>100</v>
      </c>
      <c r="I57" s="19">
        <v>100</v>
      </c>
      <c r="J57" s="19">
        <v>100</v>
      </c>
      <c r="K57" s="19">
        <v>50</v>
      </c>
      <c r="L57" s="19">
        <v>100</v>
      </c>
      <c r="M57" s="19">
        <v>100</v>
      </c>
      <c r="N57" s="19">
        <v>100</v>
      </c>
      <c r="O57" s="19">
        <v>100</v>
      </c>
      <c r="P57" s="19">
        <v>100</v>
      </c>
      <c r="Q57" s="19">
        <v>50</v>
      </c>
      <c r="R57" s="19">
        <v>50</v>
      </c>
      <c r="S57" s="19">
        <v>75</v>
      </c>
      <c r="T57" s="19">
        <v>100</v>
      </c>
      <c r="U57" s="19">
        <v>100</v>
      </c>
      <c r="V57" s="19">
        <v>100</v>
      </c>
      <c r="W57" s="19">
        <v>75</v>
      </c>
      <c r="X57" s="19">
        <v>75</v>
      </c>
      <c r="Y57" s="19">
        <v>100</v>
      </c>
      <c r="Z57" s="19">
        <v>75</v>
      </c>
      <c r="AA57" s="19">
        <v>100</v>
      </c>
      <c r="AB57" s="19">
        <v>75</v>
      </c>
      <c r="AC57" s="19">
        <v>100</v>
      </c>
      <c r="AD57" s="19">
        <v>100</v>
      </c>
      <c r="AE57" s="19">
        <v>100</v>
      </c>
      <c r="AF57" s="19">
        <v>100</v>
      </c>
      <c r="AG57" s="19">
        <v>75</v>
      </c>
      <c r="AH57" s="19">
        <v>75</v>
      </c>
      <c r="AI57" s="19">
        <v>75</v>
      </c>
      <c r="AJ57" s="19">
        <v>100</v>
      </c>
      <c r="AK57" s="19">
        <v>100</v>
      </c>
      <c r="AL57" s="19">
        <v>75</v>
      </c>
      <c r="AM57" s="19">
        <v>75</v>
      </c>
      <c r="AN57" s="19">
        <v>100</v>
      </c>
      <c r="AO57" s="19">
        <v>25</v>
      </c>
      <c r="AP57" s="19">
        <v>100</v>
      </c>
      <c r="AQ57" s="19">
        <v>100</v>
      </c>
      <c r="AR57" s="19">
        <v>75</v>
      </c>
      <c r="AS57" s="19">
        <v>50</v>
      </c>
      <c r="AT57" s="19">
        <v>100</v>
      </c>
      <c r="AU57" s="19">
        <v>100</v>
      </c>
      <c r="AV57" s="19">
        <v>75</v>
      </c>
      <c r="AW57" s="19">
        <v>75</v>
      </c>
      <c r="AX57" s="19">
        <v>100</v>
      </c>
      <c r="AY57" s="19">
        <v>100</v>
      </c>
      <c r="AZ57" s="19">
        <v>100</v>
      </c>
      <c r="BA57" s="20">
        <v>75</v>
      </c>
      <c r="BB57" s="23"/>
      <c r="BC57" s="23"/>
      <c r="BD57" s="23"/>
      <c r="BE57" s="23"/>
      <c r="BF57" s="23"/>
      <c r="BG57" s="23"/>
      <c r="BH57" s="23"/>
      <c r="BI57" s="23"/>
      <c r="BJ57" s="23"/>
      <c r="BK57" s="23"/>
      <c r="BL57" s="23"/>
    </row>
    <row r="58" spans="1:64" ht="15.75" customHeight="1">
      <c r="A58" s="17" t="s">
        <v>4561</v>
      </c>
      <c r="B58" s="11"/>
      <c r="C58" s="18" t="s">
        <v>3987</v>
      </c>
      <c r="D58" s="19" t="s">
        <v>3979</v>
      </c>
      <c r="E58" s="28" t="s">
        <v>1201</v>
      </c>
      <c r="F58" s="19" t="s">
        <v>3975</v>
      </c>
      <c r="G58" s="19" t="s">
        <v>3967</v>
      </c>
      <c r="H58" s="19" t="s">
        <v>3963</v>
      </c>
      <c r="I58" s="19" t="s">
        <v>3952</v>
      </c>
      <c r="J58" s="28" t="s">
        <v>1198</v>
      </c>
      <c r="K58" s="19" t="s">
        <v>3945</v>
      </c>
      <c r="L58" s="19" t="s">
        <v>3943</v>
      </c>
      <c r="M58" s="19" t="s">
        <v>3938</v>
      </c>
      <c r="N58" s="19" t="s">
        <v>3936</v>
      </c>
      <c r="O58" s="19" t="s">
        <v>3932</v>
      </c>
      <c r="P58" s="28" t="s">
        <v>1199</v>
      </c>
      <c r="Q58" s="19" t="s">
        <v>3922</v>
      </c>
      <c r="R58" s="19" t="s">
        <v>3915</v>
      </c>
      <c r="S58" s="28" t="s">
        <v>1197</v>
      </c>
      <c r="T58" s="19" t="s">
        <v>3899</v>
      </c>
      <c r="U58" s="19" t="s">
        <v>3892</v>
      </c>
      <c r="V58" s="19" t="s">
        <v>3886</v>
      </c>
      <c r="W58" s="19" t="s">
        <v>3875</v>
      </c>
      <c r="X58" s="19" t="s">
        <v>3866</v>
      </c>
      <c r="Y58" s="19" t="s">
        <v>3863</v>
      </c>
      <c r="Z58" s="19" t="s">
        <v>3856</v>
      </c>
      <c r="AA58" s="19" t="s">
        <v>3848</v>
      </c>
      <c r="AB58" s="19" t="s">
        <v>3841</v>
      </c>
      <c r="AC58" s="19" t="s">
        <v>3840</v>
      </c>
      <c r="AD58" s="19" t="s">
        <v>3836</v>
      </c>
      <c r="AE58" s="19" t="s">
        <v>3837</v>
      </c>
      <c r="AF58" s="19" t="s">
        <v>3827</v>
      </c>
      <c r="AG58" s="19" t="s">
        <v>3824</v>
      </c>
      <c r="AH58" s="19" t="s">
        <v>3820</v>
      </c>
      <c r="AI58" s="19" t="s">
        <v>3817</v>
      </c>
      <c r="AJ58" s="19" t="s">
        <v>3815</v>
      </c>
      <c r="AK58" s="19" t="s">
        <v>3806</v>
      </c>
      <c r="AL58" s="28" t="s">
        <v>1196</v>
      </c>
      <c r="AM58" s="19" t="s">
        <v>3782</v>
      </c>
      <c r="AN58" s="19" t="s">
        <v>3774</v>
      </c>
      <c r="AO58" s="19" t="s">
        <v>3766</v>
      </c>
      <c r="AP58" s="28" t="s">
        <v>1193</v>
      </c>
      <c r="AQ58" s="19" t="s">
        <v>3757</v>
      </c>
      <c r="AR58" s="19" t="s">
        <v>3756</v>
      </c>
      <c r="AS58" s="19" t="s">
        <v>3746</v>
      </c>
      <c r="AT58" s="19" t="s">
        <v>3744</v>
      </c>
      <c r="AU58" s="28" t="s">
        <v>1194</v>
      </c>
      <c r="AV58" s="19" t="s">
        <v>3732</v>
      </c>
      <c r="AW58" s="19" t="s">
        <v>3722</v>
      </c>
      <c r="AX58" s="19" t="s">
        <v>3718</v>
      </c>
      <c r="AY58" s="19" t="s">
        <v>3711</v>
      </c>
      <c r="AZ58" s="19" t="s">
        <v>3703</v>
      </c>
      <c r="BA58" s="20" t="s">
        <v>3699</v>
      </c>
      <c r="BB58" s="23"/>
      <c r="BC58" s="23"/>
      <c r="BD58" s="23"/>
      <c r="BE58" s="23"/>
      <c r="BF58" s="23"/>
      <c r="BG58" s="23"/>
      <c r="BH58" s="23"/>
      <c r="BI58" s="23"/>
      <c r="BJ58" s="23"/>
      <c r="BK58" s="23"/>
      <c r="BL58" s="23"/>
    </row>
    <row r="59" spans="1:64" ht="15.75" customHeight="1">
      <c r="A59" s="17"/>
      <c r="B59" s="11"/>
      <c r="C59" s="18"/>
      <c r="D59" s="19" t="s">
        <v>3693</v>
      </c>
      <c r="E59" s="19" t="s">
        <v>3680</v>
      </c>
      <c r="F59" s="19" t="s">
        <v>3675</v>
      </c>
      <c r="G59" s="19" t="s">
        <v>3671</v>
      </c>
      <c r="H59" s="19" t="s">
        <v>3666</v>
      </c>
      <c r="I59" s="19" t="s">
        <v>3660</v>
      </c>
      <c r="J59" s="19" t="s">
        <v>3661</v>
      </c>
      <c r="K59" s="19" t="s">
        <v>3663</v>
      </c>
      <c r="L59" s="19" t="s">
        <v>3654</v>
      </c>
      <c r="M59" s="19" t="s">
        <v>3651</v>
      </c>
      <c r="N59" s="19" t="s">
        <v>3647</v>
      </c>
      <c r="O59" s="19" t="s">
        <v>3639</v>
      </c>
      <c r="P59" s="19" t="s">
        <v>3634</v>
      </c>
      <c r="Q59" s="19" t="s">
        <v>3629</v>
      </c>
      <c r="R59" s="19" t="s">
        <v>3631</v>
      </c>
      <c r="S59" s="19" t="s">
        <v>3628</v>
      </c>
      <c r="T59" s="19" t="s">
        <v>3626</v>
      </c>
      <c r="U59" s="19" t="s">
        <v>3622</v>
      </c>
      <c r="V59" s="19" t="s">
        <v>3613</v>
      </c>
      <c r="W59" s="19" t="s">
        <v>3607</v>
      </c>
      <c r="X59" s="19" t="s">
        <v>3596</v>
      </c>
      <c r="Y59" s="19" t="s">
        <v>3593</v>
      </c>
      <c r="Z59" s="19" t="s">
        <v>3585</v>
      </c>
      <c r="AA59" s="19" t="s">
        <v>3584</v>
      </c>
      <c r="AB59" s="19" t="s">
        <v>3582</v>
      </c>
      <c r="AC59" s="19" t="s">
        <v>3577</v>
      </c>
      <c r="AD59" s="19" t="s">
        <v>3579</v>
      </c>
      <c r="AE59" s="19" t="s">
        <v>3575</v>
      </c>
      <c r="AF59" s="19" t="s">
        <v>3570</v>
      </c>
      <c r="AG59" s="19" t="s">
        <v>3564</v>
      </c>
      <c r="AH59" s="19" t="s">
        <v>3566</v>
      </c>
      <c r="AI59" s="19" t="s">
        <v>3567</v>
      </c>
      <c r="AJ59" s="19" t="s">
        <v>3562</v>
      </c>
      <c r="AK59" s="19" t="s">
        <v>3559</v>
      </c>
      <c r="AL59" s="19" t="s">
        <v>3551</v>
      </c>
      <c r="AM59" s="19" t="s">
        <v>3553</v>
      </c>
      <c r="AN59" s="19" t="s">
        <v>3550</v>
      </c>
      <c r="AO59" s="19" t="s">
        <v>3544</v>
      </c>
      <c r="AP59" s="19" t="s">
        <v>3540</v>
      </c>
      <c r="AQ59" s="19" t="s">
        <v>3543</v>
      </c>
      <c r="AR59" s="19" t="s">
        <v>3536</v>
      </c>
      <c r="AS59" s="19" t="s">
        <v>3531</v>
      </c>
      <c r="AT59" s="19" t="s">
        <v>3523</v>
      </c>
      <c r="AU59" s="19" t="s">
        <v>3519</v>
      </c>
      <c r="AV59" s="19" t="s">
        <v>3516</v>
      </c>
      <c r="AW59" s="19" t="s">
        <v>3511</v>
      </c>
      <c r="AX59" s="19" t="s">
        <v>3503</v>
      </c>
      <c r="AY59" s="19" t="s">
        <v>3501</v>
      </c>
      <c r="AZ59" s="19" t="s">
        <v>3500</v>
      </c>
      <c r="BA59" s="20" t="s">
        <v>3495</v>
      </c>
      <c r="BB59" s="23"/>
      <c r="BC59" s="23"/>
      <c r="BD59" s="23"/>
      <c r="BE59" s="23"/>
      <c r="BF59" s="23"/>
      <c r="BG59" s="23"/>
      <c r="BH59" s="23"/>
      <c r="BI59" s="23"/>
      <c r="BJ59" s="23"/>
      <c r="BK59" s="23"/>
      <c r="BL59" s="23"/>
    </row>
    <row r="60" spans="1:64" ht="15.75" customHeight="1">
      <c r="A60" s="17">
        <v>5.5</v>
      </c>
      <c r="B60" s="13">
        <v>88</v>
      </c>
      <c r="C60" s="27" t="s">
        <v>3492</v>
      </c>
      <c r="D60" s="23">
        <v>25</v>
      </c>
      <c r="E60" s="23">
        <v>25</v>
      </c>
      <c r="F60" s="23">
        <v>25</v>
      </c>
      <c r="G60" s="23">
        <v>25</v>
      </c>
      <c r="H60" s="23">
        <v>25</v>
      </c>
      <c r="I60" s="23">
        <v>50</v>
      </c>
      <c r="J60" s="23">
        <v>25</v>
      </c>
      <c r="K60" s="23">
        <v>50</v>
      </c>
      <c r="L60" s="23">
        <v>25</v>
      </c>
      <c r="M60" s="23">
        <v>25</v>
      </c>
      <c r="N60" s="23">
        <v>25</v>
      </c>
      <c r="O60" s="23">
        <v>25</v>
      </c>
      <c r="P60" s="23">
        <v>25</v>
      </c>
      <c r="Q60" s="23">
        <v>25</v>
      </c>
      <c r="R60" s="23">
        <v>25</v>
      </c>
      <c r="S60" s="23">
        <v>25</v>
      </c>
      <c r="T60" s="23">
        <v>50</v>
      </c>
      <c r="U60" s="23">
        <v>50</v>
      </c>
      <c r="V60" s="23">
        <v>25</v>
      </c>
      <c r="W60" s="23">
        <v>25</v>
      </c>
      <c r="X60" s="23">
        <v>25</v>
      </c>
      <c r="Y60" s="23">
        <v>25</v>
      </c>
      <c r="Z60" s="23">
        <v>25</v>
      </c>
      <c r="AA60" s="23">
        <v>25</v>
      </c>
      <c r="AB60" s="23">
        <v>25</v>
      </c>
      <c r="AC60" s="23">
        <v>25</v>
      </c>
      <c r="AD60" s="23">
        <v>25</v>
      </c>
      <c r="AE60" s="23">
        <v>25</v>
      </c>
      <c r="AF60" s="23">
        <v>25</v>
      </c>
      <c r="AG60" s="23">
        <v>25</v>
      </c>
      <c r="AH60" s="23">
        <v>25</v>
      </c>
      <c r="AI60" s="23">
        <v>25</v>
      </c>
      <c r="AJ60" s="23">
        <v>25</v>
      </c>
      <c r="AK60" s="23">
        <v>25</v>
      </c>
      <c r="AL60" s="23">
        <v>25</v>
      </c>
      <c r="AM60" s="23">
        <v>25</v>
      </c>
      <c r="AN60" s="23">
        <v>25</v>
      </c>
      <c r="AO60" s="23">
        <v>25</v>
      </c>
      <c r="AP60" s="23">
        <v>25</v>
      </c>
      <c r="AQ60" s="23">
        <v>25</v>
      </c>
      <c r="AR60" s="23">
        <v>100</v>
      </c>
      <c r="AS60" s="23">
        <v>25</v>
      </c>
      <c r="AT60" s="23">
        <v>50</v>
      </c>
      <c r="AU60" s="23">
        <v>100</v>
      </c>
      <c r="AV60" s="23">
        <v>25</v>
      </c>
      <c r="AW60" s="23">
        <v>25</v>
      </c>
      <c r="AX60" s="23">
        <v>25</v>
      </c>
      <c r="AY60" s="23">
        <v>25</v>
      </c>
      <c r="AZ60" s="23">
        <v>25</v>
      </c>
      <c r="BA60" s="23">
        <v>50</v>
      </c>
      <c r="BB60" s="23"/>
      <c r="BC60" s="23"/>
      <c r="BD60" s="23"/>
      <c r="BE60" s="23"/>
      <c r="BF60" s="23"/>
      <c r="BG60" s="23"/>
      <c r="BH60" s="23"/>
      <c r="BI60" s="23"/>
      <c r="BJ60" s="23"/>
      <c r="BK60" s="23"/>
      <c r="BL60" s="23"/>
    </row>
    <row r="61" spans="1:64" ht="15.75" customHeight="1">
      <c r="A61" s="17" t="s">
        <v>4561</v>
      </c>
      <c r="B61" s="11"/>
      <c r="C61" s="32" t="s">
        <v>18</v>
      </c>
      <c r="D61" s="30" t="s">
        <v>1195</v>
      </c>
      <c r="E61" s="23" t="s">
        <v>3471</v>
      </c>
      <c r="F61" s="23" t="s">
        <v>3472</v>
      </c>
      <c r="G61" s="23" t="s">
        <v>3468</v>
      </c>
      <c r="H61" s="30" t="s">
        <v>1189</v>
      </c>
      <c r="I61" s="23" t="s">
        <v>3463</v>
      </c>
      <c r="J61" s="23" t="s">
        <v>3460</v>
      </c>
      <c r="K61" s="30" t="s">
        <v>1190</v>
      </c>
      <c r="L61" s="23" t="s">
        <v>3455</v>
      </c>
      <c r="M61" s="23" t="s">
        <v>3451</v>
      </c>
      <c r="N61" s="23" t="s">
        <v>3446</v>
      </c>
      <c r="O61" s="23" t="s">
        <v>3447</v>
      </c>
      <c r="P61" s="23" t="s">
        <v>3442</v>
      </c>
      <c r="Q61" s="23" t="s">
        <v>3439</v>
      </c>
      <c r="R61" s="23" t="s">
        <v>3435</v>
      </c>
      <c r="S61" s="23" t="s">
        <v>3437</v>
      </c>
      <c r="T61" s="23" t="s">
        <v>3430</v>
      </c>
      <c r="U61" s="30" t="s">
        <v>1191</v>
      </c>
      <c r="V61" s="23" t="s">
        <v>3427</v>
      </c>
      <c r="W61" s="23" t="s">
        <v>3422</v>
      </c>
      <c r="X61" s="23" t="s">
        <v>3423</v>
      </c>
      <c r="Y61" s="30" t="s">
        <v>1192</v>
      </c>
      <c r="Z61" s="23" t="s">
        <v>3407</v>
      </c>
      <c r="AA61" s="23" t="s">
        <v>3409</v>
      </c>
      <c r="AB61" s="23" t="s">
        <v>3400</v>
      </c>
      <c r="AC61" s="23" t="s">
        <v>3399</v>
      </c>
      <c r="AD61" s="23" t="s">
        <v>3395</v>
      </c>
      <c r="AE61" s="23" t="s">
        <v>3393</v>
      </c>
      <c r="AF61" s="23" t="s">
        <v>3391</v>
      </c>
      <c r="AG61" s="23" t="s">
        <v>3389</v>
      </c>
      <c r="AH61" s="30" t="s">
        <v>1185</v>
      </c>
      <c r="AI61" s="23" t="s">
        <v>3379</v>
      </c>
      <c r="AJ61" s="23" t="s">
        <v>3374</v>
      </c>
      <c r="AK61" s="23" t="s">
        <v>3364</v>
      </c>
      <c r="AL61" s="23" t="s">
        <v>3363</v>
      </c>
      <c r="AM61" s="23" t="s">
        <v>3361</v>
      </c>
      <c r="AN61" s="30" t="s">
        <v>1186</v>
      </c>
      <c r="AO61" s="23" t="s">
        <v>3352</v>
      </c>
      <c r="AP61" s="23" t="s">
        <v>3342</v>
      </c>
      <c r="AQ61" s="30" t="s">
        <v>1187</v>
      </c>
      <c r="AR61" s="23" t="s">
        <v>3340</v>
      </c>
      <c r="AS61" s="23" t="s">
        <v>3332</v>
      </c>
      <c r="AT61" s="23" t="s">
        <v>3328</v>
      </c>
      <c r="AU61" s="30" t="s">
        <v>1188</v>
      </c>
      <c r="AV61" s="23" t="s">
        <v>3326</v>
      </c>
      <c r="AW61" s="30" t="s">
        <v>1182</v>
      </c>
      <c r="AX61" s="30" t="s">
        <v>1183</v>
      </c>
      <c r="AY61" s="30" t="s">
        <v>1184</v>
      </c>
      <c r="AZ61" s="23" t="s">
        <v>3306</v>
      </c>
      <c r="BA61" s="23" t="s">
        <v>3301</v>
      </c>
      <c r="BB61" s="23"/>
      <c r="BC61" s="23"/>
      <c r="BD61" s="23"/>
      <c r="BE61" s="23"/>
      <c r="BF61" s="23"/>
      <c r="BG61" s="23"/>
      <c r="BH61" s="23"/>
      <c r="BI61" s="23"/>
      <c r="BJ61" s="23"/>
      <c r="BK61" s="23"/>
      <c r="BL61" s="23"/>
    </row>
    <row r="62" spans="1:64" ht="15.75" customHeight="1">
      <c r="A62" s="17"/>
      <c r="B62" s="11"/>
      <c r="C62" s="27"/>
      <c r="D62" s="23" t="s">
        <v>3293</v>
      </c>
      <c r="E62" s="23" t="s">
        <v>3297</v>
      </c>
      <c r="F62" s="23" t="s">
        <v>3291</v>
      </c>
      <c r="G62" s="23" t="s">
        <v>3278</v>
      </c>
      <c r="H62" s="23" t="s">
        <v>3275</v>
      </c>
      <c r="I62" s="23" t="s">
        <v>3270</v>
      </c>
      <c r="J62" s="23" t="s">
        <v>3267</v>
      </c>
      <c r="K62" s="23" t="s">
        <v>3266</v>
      </c>
      <c r="L62" s="23" t="s">
        <v>3261</v>
      </c>
      <c r="M62" s="23" t="s">
        <v>3257</v>
      </c>
      <c r="N62" s="23" t="s">
        <v>3252</v>
      </c>
      <c r="O62" s="23" t="s">
        <v>3247</v>
      </c>
      <c r="P62" s="23" t="s">
        <v>3242</v>
      </c>
      <c r="Q62" s="23" t="s">
        <v>3237</v>
      </c>
      <c r="R62" s="23" t="s">
        <v>3231</v>
      </c>
      <c r="S62" s="23" t="s">
        <v>3234</v>
      </c>
      <c r="T62" s="23" t="s">
        <v>3225</v>
      </c>
      <c r="U62" s="23" t="s">
        <v>3221</v>
      </c>
      <c r="V62" s="23" t="s">
        <v>3223</v>
      </c>
      <c r="W62" s="23" t="s">
        <v>3216</v>
      </c>
      <c r="X62" s="23" t="s">
        <v>3218</v>
      </c>
      <c r="Y62" s="23" t="s">
        <v>3219</v>
      </c>
      <c r="Z62" s="23" t="s">
        <v>3211</v>
      </c>
      <c r="AA62" s="23" t="s">
        <v>3212</v>
      </c>
      <c r="AB62" s="23" t="s">
        <v>3208</v>
      </c>
      <c r="AC62" s="23" t="s">
        <v>3206</v>
      </c>
      <c r="AD62" s="23" t="s">
        <v>3204</v>
      </c>
      <c r="AE62" s="23" t="s">
        <v>3198</v>
      </c>
      <c r="AF62" s="23" t="s">
        <v>3199</v>
      </c>
      <c r="AG62" s="23" t="s">
        <v>3197</v>
      </c>
      <c r="AH62" s="23" t="s">
        <v>3566</v>
      </c>
      <c r="AI62" s="23" t="s">
        <v>3190</v>
      </c>
      <c r="AJ62" s="23" t="s">
        <v>3193</v>
      </c>
      <c r="AK62" s="23" t="s">
        <v>3188</v>
      </c>
      <c r="AL62" s="23" t="s">
        <v>3184</v>
      </c>
      <c r="AM62" s="23" t="s">
        <v>3185</v>
      </c>
      <c r="AN62" s="23" t="s">
        <v>3550</v>
      </c>
      <c r="AO62" s="23" t="s">
        <v>3176</v>
      </c>
      <c r="AP62" s="23" t="s">
        <v>3179</v>
      </c>
      <c r="AQ62" s="23" t="s">
        <v>3173</v>
      </c>
      <c r="AR62" s="23" t="s">
        <v>3166</v>
      </c>
      <c r="AS62" s="23" t="s">
        <v>3161</v>
      </c>
      <c r="AT62" s="23" t="s">
        <v>3163</v>
      </c>
      <c r="AU62" s="23" t="s">
        <v>3160</v>
      </c>
      <c r="AV62" s="23" t="s">
        <v>3158</v>
      </c>
      <c r="AW62" s="23" t="s">
        <v>3152</v>
      </c>
      <c r="AX62" s="23" t="s">
        <v>3148</v>
      </c>
      <c r="AY62" s="23" t="s">
        <v>3150</v>
      </c>
      <c r="AZ62" s="23" t="s">
        <v>3144</v>
      </c>
      <c r="BA62" s="23" t="s">
        <v>3141</v>
      </c>
      <c r="BB62" s="23"/>
      <c r="BC62" s="23"/>
      <c r="BD62" s="23"/>
      <c r="BE62" s="23"/>
      <c r="BF62" s="23"/>
      <c r="BG62" s="23"/>
      <c r="BH62" s="23"/>
      <c r="BI62" s="23"/>
      <c r="BJ62" s="23"/>
      <c r="BK62" s="23"/>
      <c r="BL62" s="23"/>
    </row>
    <row r="63" spans="1:64" ht="15.75" customHeight="1">
      <c r="A63" s="17">
        <v>5.5</v>
      </c>
      <c r="B63" s="13">
        <v>89</v>
      </c>
      <c r="C63" s="27" t="s">
        <v>3142</v>
      </c>
      <c r="D63" s="23">
        <v>100</v>
      </c>
      <c r="E63" s="23">
        <v>75</v>
      </c>
      <c r="F63" s="23">
        <v>50</v>
      </c>
      <c r="G63" s="23">
        <v>100</v>
      </c>
      <c r="H63" s="23">
        <v>100</v>
      </c>
      <c r="I63" s="23">
        <v>100</v>
      </c>
      <c r="J63" s="23">
        <v>75</v>
      </c>
      <c r="K63" s="23">
        <v>100</v>
      </c>
      <c r="L63" s="23">
        <v>100</v>
      </c>
      <c r="M63" s="23">
        <v>75</v>
      </c>
      <c r="N63" s="23">
        <v>75</v>
      </c>
      <c r="O63" s="23">
        <v>100</v>
      </c>
      <c r="P63" s="23">
        <v>75</v>
      </c>
      <c r="Q63" s="23">
        <v>50</v>
      </c>
      <c r="R63" s="23">
        <v>100</v>
      </c>
      <c r="S63" s="23">
        <v>75</v>
      </c>
      <c r="T63" s="23">
        <v>100</v>
      </c>
      <c r="U63" s="23">
        <v>50</v>
      </c>
      <c r="V63" s="23">
        <v>50</v>
      </c>
      <c r="W63" s="23">
        <v>100</v>
      </c>
      <c r="X63" s="23">
        <v>100</v>
      </c>
      <c r="Y63" s="23">
        <v>75</v>
      </c>
      <c r="Z63" s="23">
        <v>100</v>
      </c>
      <c r="AA63" s="23">
        <v>50</v>
      </c>
      <c r="AB63" s="23">
        <v>75</v>
      </c>
      <c r="AC63" s="23">
        <v>100</v>
      </c>
      <c r="AD63" s="23">
        <v>100</v>
      </c>
      <c r="AE63" s="23">
        <v>75</v>
      </c>
      <c r="AF63" s="23">
        <v>100</v>
      </c>
      <c r="AG63" s="23">
        <v>50</v>
      </c>
      <c r="AH63" s="23">
        <v>75</v>
      </c>
      <c r="AI63" s="23">
        <v>100</v>
      </c>
      <c r="AJ63" s="23">
        <v>50</v>
      </c>
      <c r="AK63" s="23">
        <v>75</v>
      </c>
      <c r="AL63" s="23">
        <v>75</v>
      </c>
      <c r="AM63" s="23">
        <v>25</v>
      </c>
      <c r="AN63" s="23">
        <v>75</v>
      </c>
      <c r="AO63" s="23">
        <v>100</v>
      </c>
      <c r="AP63" s="23">
        <v>50</v>
      </c>
      <c r="AQ63" s="23">
        <v>100</v>
      </c>
      <c r="AR63" s="23">
        <v>100</v>
      </c>
      <c r="AS63" s="23">
        <v>100</v>
      </c>
      <c r="AT63" s="23">
        <v>75</v>
      </c>
      <c r="AU63" s="23">
        <v>100</v>
      </c>
      <c r="AV63" s="23">
        <v>100</v>
      </c>
      <c r="AW63" s="23">
        <v>100</v>
      </c>
      <c r="AX63" s="23">
        <v>75</v>
      </c>
      <c r="AY63" s="23">
        <v>50</v>
      </c>
      <c r="AZ63" s="23">
        <v>75</v>
      </c>
      <c r="BA63" s="23">
        <v>100</v>
      </c>
      <c r="BB63" s="23"/>
      <c r="BC63" s="23"/>
      <c r="BD63" s="23"/>
      <c r="BE63" s="23"/>
      <c r="BF63" s="23"/>
      <c r="BG63" s="23"/>
      <c r="BH63" s="23"/>
      <c r="BI63" s="23"/>
      <c r="BJ63" s="23"/>
      <c r="BK63" s="23"/>
      <c r="BL63" s="23"/>
    </row>
    <row r="64" spans="1:64" ht="15.75" customHeight="1">
      <c r="A64" s="17" t="s">
        <v>4561</v>
      </c>
      <c r="B64" s="11"/>
      <c r="C64" s="27" t="s">
        <v>3130</v>
      </c>
      <c r="D64" s="23" t="s">
        <v>3126</v>
      </c>
      <c r="E64" s="30" t="s">
        <v>1181</v>
      </c>
      <c r="F64" s="23" t="s">
        <v>3112</v>
      </c>
      <c r="G64" s="23" t="s">
        <v>3111</v>
      </c>
      <c r="H64" s="30" t="s">
        <v>1179</v>
      </c>
      <c r="I64" s="23" t="s">
        <v>3107</v>
      </c>
      <c r="J64" s="23" t="s">
        <v>3100</v>
      </c>
      <c r="K64" s="23" t="s">
        <v>3098</v>
      </c>
      <c r="L64" s="30" t="s">
        <v>1180</v>
      </c>
      <c r="M64" s="23" t="s">
        <v>3096</v>
      </c>
      <c r="N64" s="23" t="s">
        <v>3092</v>
      </c>
      <c r="O64" s="23" t="s">
        <v>3088</v>
      </c>
      <c r="P64" s="23" t="s">
        <v>3084</v>
      </c>
      <c r="Q64" s="23" t="s">
        <v>3077</v>
      </c>
      <c r="R64" s="23" t="s">
        <v>3075</v>
      </c>
      <c r="S64" s="23" t="s">
        <v>3072</v>
      </c>
      <c r="T64" s="23" t="s">
        <v>3068</v>
      </c>
      <c r="U64" s="23" t="s">
        <v>3055</v>
      </c>
      <c r="V64" s="30" t="s">
        <v>1178</v>
      </c>
      <c r="W64" s="23" t="s">
        <v>3045</v>
      </c>
      <c r="X64" s="30" t="s">
        <v>1177</v>
      </c>
      <c r="Y64" s="30" t="s">
        <v>1176</v>
      </c>
      <c r="Z64" s="23" t="s">
        <v>3030</v>
      </c>
      <c r="AA64" s="23" t="s">
        <v>3021</v>
      </c>
      <c r="AB64" s="23" t="s">
        <v>3015</v>
      </c>
      <c r="AC64" s="23" t="s">
        <v>3014</v>
      </c>
      <c r="AD64" s="23" t="s">
        <v>3012</v>
      </c>
      <c r="AE64" s="23" t="s">
        <v>3005</v>
      </c>
      <c r="AF64" s="23" t="s">
        <v>3000</v>
      </c>
      <c r="AG64" s="30" t="s">
        <v>1174</v>
      </c>
      <c r="AH64" s="23" t="s">
        <v>2989</v>
      </c>
      <c r="AI64" s="23" t="s">
        <v>2988</v>
      </c>
      <c r="AJ64" s="30" t="s">
        <v>1175</v>
      </c>
      <c r="AK64" s="23" t="s">
        <v>2972</v>
      </c>
      <c r="AL64" s="23" t="s">
        <v>2971</v>
      </c>
      <c r="AM64" s="23" t="s">
        <v>2953</v>
      </c>
      <c r="AN64" s="30" t="s">
        <v>1171</v>
      </c>
      <c r="AO64" s="23" t="s">
        <v>2948</v>
      </c>
      <c r="AP64" s="30" t="s">
        <v>1172</v>
      </c>
      <c r="AQ64" s="30" t="s">
        <v>1173</v>
      </c>
      <c r="AR64" s="23" t="s">
        <v>2938</v>
      </c>
      <c r="AS64" s="23" t="s">
        <v>2935</v>
      </c>
      <c r="AT64" s="30" t="s">
        <v>1169</v>
      </c>
      <c r="AU64" s="30" t="s">
        <v>1170</v>
      </c>
      <c r="AV64" s="23" t="s">
        <v>2924</v>
      </c>
      <c r="AW64" s="23" t="s">
        <v>2922</v>
      </c>
      <c r="AX64" s="23" t="s">
        <v>2913</v>
      </c>
      <c r="AY64" s="30" t="s">
        <v>1168</v>
      </c>
      <c r="AZ64" s="23" t="s">
        <v>2904</v>
      </c>
      <c r="BA64" s="23" t="s">
        <v>2902</v>
      </c>
      <c r="BB64" s="23"/>
      <c r="BC64" s="23"/>
      <c r="BD64" s="23"/>
      <c r="BE64" s="23"/>
      <c r="BF64" s="23"/>
      <c r="BG64" s="23"/>
      <c r="BH64" s="23"/>
      <c r="BI64" s="23"/>
      <c r="BJ64" s="23"/>
      <c r="BK64" s="23"/>
      <c r="BL64" s="23"/>
    </row>
    <row r="65" spans="1:64" ht="15.75" customHeight="1">
      <c r="A65" s="17"/>
      <c r="B65" s="11"/>
      <c r="C65" s="27"/>
      <c r="D65" s="23" t="s">
        <v>2896</v>
      </c>
      <c r="E65" s="23" t="s">
        <v>2894</v>
      </c>
      <c r="F65" s="23" t="s">
        <v>2888</v>
      </c>
      <c r="G65" s="23" t="s">
        <v>2883</v>
      </c>
      <c r="H65" s="23" t="s">
        <v>2877</v>
      </c>
      <c r="I65" s="23" t="s">
        <v>2872</v>
      </c>
      <c r="J65" s="23" t="s">
        <v>2870</v>
      </c>
      <c r="K65" s="23" t="s">
        <v>2868</v>
      </c>
      <c r="L65" s="23" t="s">
        <v>2865</v>
      </c>
      <c r="M65" s="23" t="s">
        <v>2860</v>
      </c>
      <c r="N65" s="23" t="s">
        <v>2858</v>
      </c>
      <c r="O65" s="23" t="s">
        <v>2857</v>
      </c>
      <c r="P65" s="23" t="s">
        <v>2851</v>
      </c>
      <c r="Q65" s="23" t="s">
        <v>2845</v>
      </c>
      <c r="R65" s="23" t="s">
        <v>2847</v>
      </c>
      <c r="S65" s="23" t="s">
        <v>2839</v>
      </c>
      <c r="T65" s="23" t="s">
        <v>2831</v>
      </c>
      <c r="U65" s="23" t="s">
        <v>2826</v>
      </c>
      <c r="V65" s="23" t="s">
        <v>2821</v>
      </c>
      <c r="W65" s="23" t="s">
        <v>2814</v>
      </c>
      <c r="X65" s="23" t="s">
        <v>2810</v>
      </c>
      <c r="Y65" s="23" t="s">
        <v>2806</v>
      </c>
      <c r="Z65" s="23" t="s">
        <v>2805</v>
      </c>
      <c r="AA65" s="23" t="s">
        <v>2801</v>
      </c>
      <c r="AB65" s="23" t="s">
        <v>2792</v>
      </c>
      <c r="AC65" s="23" t="s">
        <v>2783</v>
      </c>
      <c r="AD65" s="23" t="s">
        <v>2777</v>
      </c>
      <c r="AE65" s="23" t="s">
        <v>2779</v>
      </c>
      <c r="AF65" s="23" t="s">
        <v>2774</v>
      </c>
      <c r="AG65" s="23" t="s">
        <v>7817</v>
      </c>
      <c r="AH65" s="23" t="s">
        <v>2770</v>
      </c>
      <c r="AI65" s="23" t="s">
        <v>2766</v>
      </c>
      <c r="AJ65" s="23" t="s">
        <v>2762</v>
      </c>
      <c r="AK65" s="23" t="s">
        <v>2759</v>
      </c>
      <c r="AL65" s="23" t="s">
        <v>2751</v>
      </c>
      <c r="AM65" s="23" t="s">
        <v>3553</v>
      </c>
      <c r="AN65" s="23" t="s">
        <v>2750</v>
      </c>
      <c r="AO65" s="23" t="s">
        <v>2746</v>
      </c>
      <c r="AP65" s="23" t="s">
        <v>2742</v>
      </c>
      <c r="AQ65" s="23" t="s">
        <v>2738</v>
      </c>
      <c r="AR65" s="23" t="s">
        <v>2730</v>
      </c>
      <c r="AS65" s="23" t="s">
        <v>2726</v>
      </c>
      <c r="AT65" s="23" t="s">
        <v>2724</v>
      </c>
      <c r="AU65" s="23" t="s">
        <v>2715</v>
      </c>
      <c r="AV65" s="23" t="s">
        <v>2710</v>
      </c>
      <c r="AW65" s="23" t="s">
        <v>2699</v>
      </c>
      <c r="AX65" s="23" t="s">
        <v>2689</v>
      </c>
      <c r="AY65" s="23" t="s">
        <v>2687</v>
      </c>
      <c r="AZ65" s="23" t="s">
        <v>2679</v>
      </c>
      <c r="BA65" s="23" t="s">
        <v>2677</v>
      </c>
      <c r="BB65" s="23"/>
      <c r="BC65" s="23"/>
      <c r="BD65" s="23"/>
      <c r="BE65" s="23"/>
      <c r="BF65" s="23"/>
      <c r="BG65" s="23"/>
      <c r="BH65" s="23"/>
      <c r="BI65" s="23"/>
      <c r="BJ65" s="23"/>
      <c r="BK65" s="23"/>
      <c r="BL65" s="23"/>
    </row>
    <row r="66" spans="1:64" ht="15.75" customHeight="1">
      <c r="A66" s="17"/>
      <c r="B66" s="13"/>
      <c r="C66" s="27"/>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row>
    <row r="67" spans="1:64" ht="15.75" customHeight="1">
      <c r="A67" s="17"/>
      <c r="B67" s="11"/>
      <c r="C67" s="27"/>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row>
    <row r="68" spans="1:64" ht="15.75" customHeight="1">
      <c r="A68" s="17"/>
      <c r="B68" s="11"/>
      <c r="C68" s="27"/>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630"/>
  <sheetViews>
    <sheetView workbookViewId="0">
      <pane xSplit="3" ySplit="1" topLeftCell="D2" activePane="bottomRight" state="frozen"/>
      <selection pane="topRight" activeCell="D1" sqref="D1"/>
      <selection pane="bottomLeft" activeCell="A2" sqref="A2"/>
      <selection pane="bottomRight" activeCell="D17" sqref="D17"/>
    </sheetView>
  </sheetViews>
  <sheetFormatPr baseColWidth="10" defaultColWidth="14.5" defaultRowHeight="15.75" customHeight="1"/>
  <cols>
    <col min="3" max="3" width="47.5" customWidth="1"/>
    <col min="54" max="64" width="0" hidden="1"/>
  </cols>
  <sheetData>
    <row r="1" spans="1:64" ht="12">
      <c r="A1" s="33"/>
      <c r="B1" s="34"/>
      <c r="C1" s="35"/>
      <c r="D1" s="43" t="s">
        <v>24104</v>
      </c>
      <c r="E1" s="43" t="s">
        <v>24105</v>
      </c>
      <c r="F1" s="43" t="s">
        <v>24106</v>
      </c>
      <c r="G1" s="43" t="s">
        <v>24107</v>
      </c>
      <c r="H1" s="43" t="s">
        <v>24108</v>
      </c>
      <c r="I1" s="43" t="s">
        <v>24109</v>
      </c>
      <c r="J1" s="43" t="s">
        <v>24110</v>
      </c>
      <c r="K1" s="43" t="s">
        <v>24111</v>
      </c>
      <c r="L1" s="43" t="s">
        <v>24112</v>
      </c>
      <c r="M1" s="43" t="s">
        <v>24113</v>
      </c>
      <c r="N1" s="43" t="s">
        <v>24114</v>
      </c>
      <c r="O1" s="43" t="s">
        <v>24115</v>
      </c>
      <c r="P1" s="43" t="s">
        <v>24116</v>
      </c>
      <c r="Q1" s="43" t="s">
        <v>24117</v>
      </c>
      <c r="R1" s="43" t="s">
        <v>24118</v>
      </c>
      <c r="S1" s="43" t="s">
        <v>24119</v>
      </c>
      <c r="T1" s="43" t="s">
        <v>24120</v>
      </c>
      <c r="U1" s="43" t="s">
        <v>24121</v>
      </c>
      <c r="V1" s="43" t="s">
        <v>24122</v>
      </c>
      <c r="W1" s="43" t="s">
        <v>24123</v>
      </c>
      <c r="X1" s="43" t="s">
        <v>24124</v>
      </c>
      <c r="Y1" s="43" t="s">
        <v>24125</v>
      </c>
      <c r="Z1" s="43" t="s">
        <v>24126</v>
      </c>
      <c r="AA1" s="43" t="s">
        <v>24127</v>
      </c>
      <c r="AB1" s="43" t="s">
        <v>24128</v>
      </c>
      <c r="AC1" s="43" t="s">
        <v>24129</v>
      </c>
      <c r="AD1" s="43" t="s">
        <v>24130</v>
      </c>
      <c r="AE1" s="43" t="s">
        <v>24131</v>
      </c>
      <c r="AF1" s="43" t="s">
        <v>24132</v>
      </c>
      <c r="AG1" s="43" t="s">
        <v>24133</v>
      </c>
      <c r="AH1" s="43" t="s">
        <v>24134</v>
      </c>
      <c r="AI1" s="43" t="s">
        <v>24135</v>
      </c>
      <c r="AJ1" s="43" t="s">
        <v>24136</v>
      </c>
      <c r="AK1" s="43" t="s">
        <v>24137</v>
      </c>
      <c r="AL1" s="43" t="s">
        <v>24138</v>
      </c>
      <c r="AM1" s="43" t="s">
        <v>24139</v>
      </c>
      <c r="AN1" s="43" t="s">
        <v>24140</v>
      </c>
      <c r="AO1" s="43" t="s">
        <v>24141</v>
      </c>
      <c r="AP1" s="43" t="s">
        <v>24142</v>
      </c>
      <c r="AQ1" s="43" t="s">
        <v>24143</v>
      </c>
      <c r="AR1" s="43" t="s">
        <v>24144</v>
      </c>
      <c r="AS1" s="43" t="s">
        <v>24145</v>
      </c>
      <c r="AT1" s="43" t="s">
        <v>24146</v>
      </c>
      <c r="AU1" s="43" t="s">
        <v>24147</v>
      </c>
      <c r="AV1" s="43" t="s">
        <v>24148</v>
      </c>
      <c r="AW1" s="43" t="s">
        <v>24149</v>
      </c>
      <c r="AX1" s="43" t="s">
        <v>24150</v>
      </c>
      <c r="AY1" s="43" t="s">
        <v>24151</v>
      </c>
      <c r="AZ1" s="43" t="s">
        <v>24152</v>
      </c>
      <c r="BA1" s="43" t="s">
        <v>24153</v>
      </c>
      <c r="BB1" s="12"/>
      <c r="BC1" s="12"/>
      <c r="BD1" s="12"/>
      <c r="BE1" s="12"/>
      <c r="BF1" s="12"/>
      <c r="BG1" s="12"/>
      <c r="BH1" s="12"/>
      <c r="BI1" s="12"/>
      <c r="BJ1" s="12"/>
      <c r="BK1" s="12"/>
      <c r="BL1" s="12"/>
    </row>
    <row r="2" spans="1:64" ht="12">
      <c r="A2" s="37" t="str">
        <f ca="1">IFERROR(__xludf.DUMMYFUNCTION(importrange("https://docs.google.com/spreadsheets/d/1B8bz8L_SMnGmCuHmR0X7YJOBdR6s05ngltiIZhhhC_s/edit#gid=0", "6 JA!A8:A")),"")</f>
        <v/>
      </c>
      <c r="B2" s="44" t="s">
        <v>24154</v>
      </c>
      <c r="C2" s="45" t="str">
        <f ca="1">IFERROR(__xludf.DUMMYFUNCTION(importrange("https://docs.google.com/spreadsheets/d/1huVN2XAshBM5FkfyTsSEyJy7czH6wQh-vuVCAjVx0lI/edit#gid=664325092", "6 JA!C7:C")),"Indicator")</f>
        <v>Indicator</v>
      </c>
      <c r="D2" s="45" t="str">
        <f ca="1">IFERROR(__xludf.DUMMYFUNCTION(importrange("https://docs.google.com/spreadsheets/d/1B8bz8L_SMnGmCuHmR0X7YJOBdR6s05ngltiIZhhhC_s/edit#gid=907278306", "6 JA!E8:E")),"SII 2")</f>
        <v>SII 2</v>
      </c>
      <c r="E2" s="45" t="str">
        <f ca="1">IFERROR(__xludf.DUMMYFUNCTION(importrange("https://docs.google.com/spreadsheets/d/1B8bz8L_SMnGmCuHmR0X7YJOBdR6s05ngltiIZhhhC_s/edit#gid=907278306", "6 JA!G8:G")),"SII 2")</f>
        <v>SII 2</v>
      </c>
      <c r="F2" s="45" t="str">
        <f ca="1">IFERROR(__xludf.DUMMYFUNCTION(importrange("https://docs.google.com/spreadsheets/d/1B8bz8L_SMnGmCuHmR0X7YJOBdR6s05ngltiIZhhhC_s/edit#gid=907278306", "6 JA!I8:I")),"SII 2")</f>
        <v>SII 2</v>
      </c>
      <c r="G2" s="45" t="str">
        <f ca="1">IFERROR(__xludf.DUMMYFUNCTION(importrange("https://docs.google.com/spreadsheets/d/1B8bz8L_SMnGmCuHmR0X7YJOBdR6s05ngltiIZhhhC_s/edit#gid=907278306", "6 JA!K8:K")),"SII 2")</f>
        <v>SII 2</v>
      </c>
      <c r="H2" s="45" t="str">
        <f ca="1">IFERROR(__xludf.DUMMYFUNCTION(importrange("https://docs.google.com/spreadsheets/d/1B8bz8L_SMnGmCuHmR0X7YJOBdR6s05ngltiIZhhhC_s/edit#gid=907278306", "6 JA!M8:M")),"SII 2")</f>
        <v>SII 2</v>
      </c>
      <c r="I2" s="45" t="str">
        <f ca="1">IFERROR(__xludf.DUMMYFUNCTION(importrange("https://docs.google.com/spreadsheets/d/1B8bz8L_SMnGmCuHmR0X7YJOBdR6s05ngltiIZhhhC_s/edit#gid=907278306", "6 JA!O8:O")),"SII 2")</f>
        <v>SII 2</v>
      </c>
      <c r="J2" s="45" t="str">
        <f ca="1">IFERROR(__xludf.DUMMYFUNCTION(importrange("https://docs.google.com/spreadsheets/d/1B8bz8L_SMnGmCuHmR0X7YJOBdR6s05ngltiIZhhhC_s/edit#gid=907278306", "6 JA!Q8:Q")),"SII 2")</f>
        <v>SII 2</v>
      </c>
      <c r="K2" s="45" t="str">
        <f ca="1">IFERROR(__xludf.DUMMYFUNCTION(importrange("https://docs.google.com/spreadsheets/d/1B8bz8L_SMnGmCuHmR0X7YJOBdR6s05ngltiIZhhhC_s/edit#gid=907278306", "6 JA!S8:S")),"SII 2")</f>
        <v>SII 2</v>
      </c>
      <c r="L2" s="45" t="str">
        <f ca="1">IFERROR(__xludf.DUMMYFUNCTION(importrange("https://docs.google.com/spreadsheets/d/1B8bz8L_SMnGmCuHmR0X7YJOBdR6s05ngltiIZhhhC_s/edit#gid=907278306", "6 JA!U8:U")),"SII 2")</f>
        <v>SII 2</v>
      </c>
      <c r="M2" s="45" t="str">
        <f ca="1">IFERROR(__xludf.DUMMYFUNCTION(importrange("https://docs.google.com/spreadsheets/d/1B8bz8L_SMnGmCuHmR0X7YJOBdR6s05ngltiIZhhhC_s/edit#gid=907278306", "6 JA!W8:W")),"SII 2")</f>
        <v>SII 2</v>
      </c>
      <c r="N2" s="45" t="str">
        <f ca="1">IFERROR(__xludf.DUMMYFUNCTION(importrange("https://docs.google.com/spreadsheets/d/1B8bz8L_SMnGmCuHmR0X7YJOBdR6s05ngltiIZhhhC_s/edit#gid=907278306", "6 JA!Y8:Y")),"SII 2")</f>
        <v>SII 2</v>
      </c>
      <c r="O2" s="45" t="str">
        <f ca="1">IFERROR(__xludf.DUMMYFUNCTION(importrange("https://docs.google.com/spreadsheets/d/1B8bz8L_SMnGmCuHmR0X7YJOBdR6s05ngltiIZhhhC_s/edit#gid=907278306", "6 JA!AA8:AA")),"SII 2")</f>
        <v>SII 2</v>
      </c>
      <c r="P2" s="45" t="str">
        <f ca="1">IFERROR(__xludf.DUMMYFUNCTION(importrange("https://docs.google.com/spreadsheets/d/1B8bz8L_SMnGmCuHmR0X7YJOBdR6s05ngltiIZhhhC_s/edit#gid=907278306", "6 JA!AC8:AC")),"SII 2")</f>
        <v>SII 2</v>
      </c>
      <c r="Q2" s="45" t="str">
        <f ca="1">IFERROR(__xludf.DUMMYFUNCTION(importrange("https://docs.google.com/spreadsheets/d/1B8bz8L_SMnGmCuHmR0X7YJOBdR6s05ngltiIZhhhC_s/edit#gid=907278306", "6 JA!AE8:AE")),"SII 2")</f>
        <v>SII 2</v>
      </c>
      <c r="R2" s="45" t="str">
        <f ca="1">IFERROR(__xludf.DUMMYFUNCTION(importrange("https://docs.google.com/spreadsheets/d/1B8bz8L_SMnGmCuHmR0X7YJOBdR6s05ngltiIZhhhC_s/edit#gid=907278306", "6 JA!AG8:AG")),"SII 2")</f>
        <v>SII 2</v>
      </c>
      <c r="S2" s="45" t="str">
        <f ca="1">IFERROR(__xludf.DUMMYFUNCTION(importrange("https://docs.google.com/spreadsheets/d/1B8bz8L_SMnGmCuHmR0X7YJOBdR6s05ngltiIZhhhC_s/edit#gid=907278306", "6 JA!AI8:AI")),"SII 2")</f>
        <v>SII 2</v>
      </c>
      <c r="T2" s="45" t="str">
        <f ca="1">IFERROR(__xludf.DUMMYFUNCTION(importrange("https://docs.google.com/spreadsheets/d/1B8bz8L_SMnGmCuHmR0X7YJOBdR6s05ngltiIZhhhC_s/edit#gid=907278306", "6 JA!AK8:AK")),"SII 2")</f>
        <v>SII 2</v>
      </c>
      <c r="U2" s="45" t="str">
        <f ca="1">IFERROR(__xludf.DUMMYFUNCTION(importrange("https://docs.google.com/spreadsheets/d/1B8bz8L_SMnGmCuHmR0X7YJOBdR6s05ngltiIZhhhC_s/edit#gid=907278306", "6 JA!AM8:AM")),"SII 2")</f>
        <v>SII 2</v>
      </c>
      <c r="V2" s="45" t="str">
        <f ca="1">IFERROR(__xludf.DUMMYFUNCTION(importrange("https://docs.google.com/spreadsheets/d/1B8bz8L_SMnGmCuHmR0X7YJOBdR6s05ngltiIZhhhC_s/edit#gid=907278306", "6 JA!AO8:AO")),"SII 2")</f>
        <v>SII 2</v>
      </c>
      <c r="W2" s="45" t="str">
        <f ca="1">IFERROR(__xludf.DUMMYFUNCTION(importrange("https://docs.google.com/spreadsheets/d/1B8bz8L_SMnGmCuHmR0X7YJOBdR6s05ngltiIZhhhC_s/edit#gid=907278306", "6 JA!AQ8:AQ")),"SII 2")</f>
        <v>SII 2</v>
      </c>
      <c r="X2" s="45" t="str">
        <f ca="1">IFERROR(__xludf.DUMMYFUNCTION(importrange("https://docs.google.com/spreadsheets/d/1B8bz8L_SMnGmCuHmR0X7YJOBdR6s05ngltiIZhhhC_s/edit#gid=907278306", "6 JA!AS8:AS")),"SII 2")</f>
        <v>SII 2</v>
      </c>
      <c r="Y2" s="45" t="str">
        <f ca="1">IFERROR(__xludf.DUMMYFUNCTION(importrange("https://docs.google.com/spreadsheets/d/1B8bz8L_SMnGmCuHmR0X7YJOBdR6s05ngltiIZhhhC_s/edit#gid=907278306", "6 JA!AU8:AU")),"SII 2")</f>
        <v>SII 2</v>
      </c>
      <c r="Z2" s="45" t="str">
        <f ca="1">IFERROR(__xludf.DUMMYFUNCTION(importrange("https://docs.google.com/spreadsheets/d/1B8bz8L_SMnGmCuHmR0X7YJOBdR6s05ngltiIZhhhC_s/edit#gid=907278306", "6 JA!AW8:AW")),"SII 2")</f>
        <v>SII 2</v>
      </c>
      <c r="AA2" s="45" t="str">
        <f ca="1">IFERROR(__xludf.DUMMYFUNCTION(importrange("https://docs.google.com/spreadsheets/d/1B8bz8L_SMnGmCuHmR0X7YJOBdR6s05ngltiIZhhhC_s/edit#gid=907278306", "6 JA!AY8:AY")),"SII 2")</f>
        <v>SII 2</v>
      </c>
      <c r="AB2" s="45" t="str">
        <f ca="1">IFERROR(__xludf.DUMMYFUNCTION(importrange("https://docs.google.com/spreadsheets/d/1B8bz8L_SMnGmCuHmR0X7YJOBdR6s05ngltiIZhhhC_s/edit#gid=907278306", "6 JA!BA8:BA")),"SII 2")</f>
        <v>SII 2</v>
      </c>
      <c r="AC2" s="45" t="str">
        <f ca="1">IFERROR(__xludf.DUMMYFUNCTION(importrange("https://docs.google.com/spreadsheets/d/1B8bz8L_SMnGmCuHmR0X7YJOBdR6s05ngltiIZhhhC_s/edit#gid=907278306", "6 JA!BC8:BC")),"SII 2")</f>
        <v>SII 2</v>
      </c>
      <c r="AD2" s="45" t="str">
        <f ca="1">IFERROR(__xludf.DUMMYFUNCTION(importrange("https://docs.google.com/spreadsheets/d/1B8bz8L_SMnGmCuHmR0X7YJOBdR6s05ngltiIZhhhC_s/edit#gid=907278306", "6 JA!BE8:BE")),"SII 2")</f>
        <v>SII 2</v>
      </c>
      <c r="AE2" s="45" t="str">
        <f ca="1">IFERROR(__xludf.DUMMYFUNCTION(importrange("https://docs.google.com/spreadsheets/d/1B8bz8L_SMnGmCuHmR0X7YJOBdR6s05ngltiIZhhhC_s/edit#gid=907278306", "6 JA!BG8:BG")),"SII 2")</f>
        <v>SII 2</v>
      </c>
      <c r="AF2" s="45" t="str">
        <f ca="1">IFERROR(__xludf.DUMMYFUNCTION(importrange("https://docs.google.com/spreadsheets/d/1B8bz8L_SMnGmCuHmR0X7YJOBdR6s05ngltiIZhhhC_s/edit#gid=907278306", "6 JA!BI8:BI")),"SII 2")</f>
        <v>SII 2</v>
      </c>
      <c r="AG2" s="45" t="str">
        <f ca="1">IFERROR(__xludf.DUMMYFUNCTION(importrange("https://docs.google.com/spreadsheets/d/1B8bz8L_SMnGmCuHmR0X7YJOBdR6s05ngltiIZhhhC_s/edit#gid=907278306", "6 JA!BK8:BK")),"SII 2")</f>
        <v>SII 2</v>
      </c>
      <c r="AH2" s="45" t="str">
        <f ca="1">IFERROR(__xludf.DUMMYFUNCTION(importrange("https://docs.google.com/spreadsheets/d/1B8bz8L_SMnGmCuHmR0X7YJOBdR6s05ngltiIZhhhC_s/edit#gid=907278306", "6 JA!BM8:BM")),"SII 2")</f>
        <v>SII 2</v>
      </c>
      <c r="AI2" s="45" t="str">
        <f ca="1">IFERROR(__xludf.DUMMYFUNCTION(importrange("https://docs.google.com/spreadsheets/d/1B8bz8L_SMnGmCuHmR0X7YJOBdR6s05ngltiIZhhhC_s/edit#gid=907278306", "6 JA!BO8:BO")),"SII 2")</f>
        <v>SII 2</v>
      </c>
      <c r="AJ2" s="45" t="str">
        <f ca="1">IFERROR(__xludf.DUMMYFUNCTION(importrange("https://docs.google.com/spreadsheets/d/1B8bz8L_SMnGmCuHmR0X7YJOBdR6s05ngltiIZhhhC_s/edit#gid=907278306", "6 JA!BQ8:BQ")),"SII 2")</f>
        <v>SII 2</v>
      </c>
      <c r="AK2" s="45" t="str">
        <f ca="1">IFERROR(__xludf.DUMMYFUNCTION(importrange("https://docs.google.com/spreadsheets/d/1B8bz8L_SMnGmCuHmR0X7YJOBdR6s05ngltiIZhhhC_s/edit#gid=907278306", "6 JA!BS8:BS")),"SII 2")</f>
        <v>SII 2</v>
      </c>
      <c r="AL2" s="45" t="str">
        <f ca="1">IFERROR(__xludf.DUMMYFUNCTION(importrange("https://docs.google.com/spreadsheets/d/1B8bz8L_SMnGmCuHmR0X7YJOBdR6s05ngltiIZhhhC_s/edit#gid=907278306", "6 JA!BU8:BU")),"SII 2")</f>
        <v>SII 2</v>
      </c>
      <c r="AM2" s="45" t="str">
        <f ca="1">IFERROR(__xludf.DUMMYFUNCTION(importrange("https://docs.google.com/spreadsheets/d/1B8bz8L_SMnGmCuHmR0X7YJOBdR6s05ngltiIZhhhC_s/edit#gid=907278306", "6 JA!BW8:BW")),"SII 2")</f>
        <v>SII 2</v>
      </c>
      <c r="AN2" s="45" t="str">
        <f ca="1">IFERROR(__xludf.DUMMYFUNCTION(importrange("https://docs.google.com/spreadsheets/d/1B8bz8L_SMnGmCuHmR0X7YJOBdR6s05ngltiIZhhhC_s/edit#gid=907278306", "6 JA!BY8:BY")),"SII 2")</f>
        <v>SII 2</v>
      </c>
      <c r="AO2" s="45" t="str">
        <f ca="1">IFERROR(__xludf.DUMMYFUNCTION(importrange("https://docs.google.com/spreadsheets/d/1B8bz8L_SMnGmCuHmR0X7YJOBdR6s05ngltiIZhhhC_s/edit#gid=907278306", "6 JA!CA8:CA")),"SII 2")</f>
        <v>SII 2</v>
      </c>
      <c r="AP2" s="45" t="str">
        <f ca="1">IFERROR(__xludf.DUMMYFUNCTION(importrange("https://docs.google.com/spreadsheets/d/1B8bz8L_SMnGmCuHmR0X7YJOBdR6s05ngltiIZhhhC_s/edit#gid=907278306", "6 JA!CC8:CC")),"SII 2")</f>
        <v>SII 2</v>
      </c>
      <c r="AQ2" s="45" t="str">
        <f ca="1">IFERROR(__xludf.DUMMYFUNCTION(importrange("https://docs.google.com/spreadsheets/d/1B8bz8L_SMnGmCuHmR0X7YJOBdR6s05ngltiIZhhhC_s/edit#gid=907278306", "6 JA!CE8:CE")),"SII 2")</f>
        <v>SII 2</v>
      </c>
      <c r="AR2" s="45" t="str">
        <f ca="1">IFERROR(__xludf.DUMMYFUNCTION(importrange("https://docs.google.com/spreadsheets/d/1B8bz8L_SMnGmCuHmR0X7YJOBdR6s05ngltiIZhhhC_s/edit#gid=907278306", "6 JA!CG8:CG")),"SII 2")</f>
        <v>SII 2</v>
      </c>
      <c r="AS2" s="45" t="str">
        <f ca="1">IFERROR(__xludf.DUMMYFUNCTION(importrange("https://docs.google.com/spreadsheets/d/1B8bz8L_SMnGmCuHmR0X7YJOBdR6s05ngltiIZhhhC_s/edit#gid=907278306", "6 JA!CI8:CI")),"SII 2")</f>
        <v>SII 2</v>
      </c>
      <c r="AT2" s="45" t="str">
        <f ca="1">IFERROR(__xludf.DUMMYFUNCTION(importrange("https://docs.google.com/spreadsheets/d/1B8bz8L_SMnGmCuHmR0X7YJOBdR6s05ngltiIZhhhC_s/edit#gid=907278306", "6 JA!CK8:CK")),"SII 2")</f>
        <v>SII 2</v>
      </c>
      <c r="AU2" s="45" t="str">
        <f ca="1">IFERROR(__xludf.DUMMYFUNCTION(importrange("https://docs.google.com/spreadsheets/d/1B8bz8L_SMnGmCuHmR0X7YJOBdR6s05ngltiIZhhhC_s/edit#gid=907278306", "6 JA!CM8:CM")),"SII 2")</f>
        <v>SII 2</v>
      </c>
      <c r="AV2" s="45" t="str">
        <f ca="1">IFERROR(__xludf.DUMMYFUNCTION(importrange("https://docs.google.com/spreadsheets/d/1B8bz8L_SMnGmCuHmR0X7YJOBdR6s05ngltiIZhhhC_s/edit#gid=907278306", "6 JA!CO8:CO")),"SII 2")</f>
        <v>SII 2</v>
      </c>
      <c r="AW2" s="45" t="str">
        <f ca="1">IFERROR(__xludf.DUMMYFUNCTION(importrange("https://docs.google.com/spreadsheets/d/1B8bz8L_SMnGmCuHmR0X7YJOBdR6s05ngltiIZhhhC_s/edit#gid=907278306", "6 JA!CQ8:CQ")),"SII 2")</f>
        <v>SII 2</v>
      </c>
      <c r="AX2" s="45" t="str">
        <f ca="1">IFERROR(__xludf.DUMMYFUNCTION(importrange("https://docs.google.com/spreadsheets/d/1B8bz8L_SMnGmCuHmR0X7YJOBdR6s05ngltiIZhhhC_s/edit#gid=907278306", "6 JA!CS8:CS")),"SII 2")</f>
        <v>SII 2</v>
      </c>
      <c r="AY2" s="45" t="str">
        <f ca="1">IFERROR(__xludf.DUMMYFUNCTION(importrange("https://docs.google.com/spreadsheets/d/1B8bz8L_SMnGmCuHmR0X7YJOBdR6s05ngltiIZhhhC_s/edit#gid=907278306", "6 JA!CU8:CU")),"SII 2")</f>
        <v>SII 2</v>
      </c>
      <c r="AZ2" s="45" t="str">
        <f ca="1">IFERROR(__xludf.DUMMYFUNCTION(importrange("https://docs.google.com/spreadsheets/d/1B8bz8L_SMnGmCuHmR0X7YJOBdR6s05ngltiIZhhhC_s/edit#gid=907278306", "6 JA!CW8:CW")),"SII 2")</f>
        <v>SII 2</v>
      </c>
      <c r="BA2" s="46" t="str">
        <f ca="1">IFERROR(__xludf.DUMMYFUNCTION(importrange("https://docs.google.com/spreadsheets/d/1B8bz8L_SMnGmCuHmR0X7YJOBdR6s05ngltiIZhhhC_s/edit#gid=907278306", "6 JA!CY8:CY")),"SII 2")</f>
        <v>SII 2</v>
      </c>
      <c r="BB2" s="22"/>
      <c r="BC2" s="22"/>
      <c r="BD2" s="22"/>
      <c r="BE2" s="22"/>
      <c r="BF2" s="22"/>
      <c r="BG2" s="22"/>
      <c r="BH2" s="22"/>
      <c r="BI2" s="22"/>
      <c r="BJ2" s="22"/>
      <c r="BK2" s="22"/>
      <c r="BL2" s="22"/>
    </row>
    <row r="3" spans="1:64" ht="12">
      <c r="A3" s="47">
        <v>6.1</v>
      </c>
      <c r="B3" s="44">
        <v>90</v>
      </c>
      <c r="C3" s="48" t="s">
        <v>24060</v>
      </c>
      <c r="D3" s="49" t="s">
        <v>24156</v>
      </c>
      <c r="E3" s="49" t="s">
        <v>24156</v>
      </c>
      <c r="F3" s="49" t="s">
        <v>24156</v>
      </c>
      <c r="G3" s="49" t="s">
        <v>24156</v>
      </c>
      <c r="H3" s="49" t="s">
        <v>24156</v>
      </c>
      <c r="I3" s="49" t="s">
        <v>24157</v>
      </c>
      <c r="J3" s="49" t="s">
        <v>24156</v>
      </c>
      <c r="K3" s="49" t="s">
        <v>24156</v>
      </c>
      <c r="L3" s="49" t="s">
        <v>24156</v>
      </c>
      <c r="M3" s="49" t="s">
        <v>24156</v>
      </c>
      <c r="N3" s="49" t="s">
        <v>24156</v>
      </c>
      <c r="O3" s="49" t="s">
        <v>24156</v>
      </c>
      <c r="P3" s="49" t="s">
        <v>24156</v>
      </c>
      <c r="Q3" s="49" t="s">
        <v>24156</v>
      </c>
      <c r="R3" s="49" t="s">
        <v>24156</v>
      </c>
      <c r="S3" s="49" t="s">
        <v>24156</v>
      </c>
      <c r="T3" s="49" t="s">
        <v>24156</v>
      </c>
      <c r="U3" s="49" t="s">
        <v>24156</v>
      </c>
      <c r="V3" s="49" t="s">
        <v>24156</v>
      </c>
      <c r="W3" s="49" t="s">
        <v>24156</v>
      </c>
      <c r="X3" s="49" t="s">
        <v>24156</v>
      </c>
      <c r="Y3" s="49" t="s">
        <v>24156</v>
      </c>
      <c r="Z3" s="49" t="s">
        <v>24156</v>
      </c>
      <c r="AA3" s="49" t="s">
        <v>24156</v>
      </c>
      <c r="AB3" s="49" t="s">
        <v>24156</v>
      </c>
      <c r="AC3" s="49" t="s">
        <v>24156</v>
      </c>
      <c r="AD3" s="49" t="s">
        <v>24156</v>
      </c>
      <c r="AE3" s="49" t="s">
        <v>24156</v>
      </c>
      <c r="AF3" s="49" t="s">
        <v>24156</v>
      </c>
      <c r="AG3" s="49" t="s">
        <v>24156</v>
      </c>
      <c r="AH3" s="49" t="s">
        <v>24156</v>
      </c>
      <c r="AI3" s="49" t="s">
        <v>24158</v>
      </c>
      <c r="AJ3" s="49" t="s">
        <v>24156</v>
      </c>
      <c r="AK3" s="49" t="s">
        <v>24156</v>
      </c>
      <c r="AL3" s="49" t="s">
        <v>24156</v>
      </c>
      <c r="AM3" s="49" t="s">
        <v>24156</v>
      </c>
      <c r="AN3" s="49" t="s">
        <v>24156</v>
      </c>
      <c r="AO3" s="49" t="s">
        <v>24156</v>
      </c>
      <c r="AP3" s="49" t="s">
        <v>24156</v>
      </c>
      <c r="AQ3" s="49" t="s">
        <v>24156</v>
      </c>
      <c r="AR3" s="49" t="s">
        <v>24156</v>
      </c>
      <c r="AS3" s="49" t="s">
        <v>24156</v>
      </c>
      <c r="AT3" s="49" t="s">
        <v>24156</v>
      </c>
      <c r="AU3" s="49" t="s">
        <v>24156</v>
      </c>
      <c r="AV3" s="49" t="s">
        <v>24158</v>
      </c>
      <c r="AW3" s="49" t="s">
        <v>24156</v>
      </c>
      <c r="AX3" s="49" t="s">
        <v>24156</v>
      </c>
      <c r="AY3" s="49" t="s">
        <v>24156</v>
      </c>
      <c r="AZ3" s="49" t="s">
        <v>24156</v>
      </c>
      <c r="BA3" s="50" t="s">
        <v>24156</v>
      </c>
      <c r="BB3" s="23"/>
      <c r="BC3" s="23"/>
      <c r="BD3" s="23"/>
      <c r="BE3" s="23"/>
      <c r="BF3" s="23"/>
      <c r="BG3" s="23"/>
      <c r="BH3" s="23"/>
      <c r="BI3" s="23"/>
      <c r="BJ3" s="23"/>
      <c r="BK3" s="23"/>
      <c r="BL3" s="23"/>
    </row>
    <row r="4" spans="1:64" ht="12">
      <c r="A4" s="47" t="s">
        <v>24017</v>
      </c>
      <c r="B4" s="44"/>
      <c r="C4" s="48" t="s">
        <v>24018</v>
      </c>
      <c r="D4" s="49" t="s">
        <v>24010</v>
      </c>
      <c r="E4" s="49" t="s">
        <v>24008</v>
      </c>
      <c r="F4" s="49" t="s">
        <v>24009</v>
      </c>
      <c r="G4" s="49" t="s">
        <v>24002</v>
      </c>
      <c r="H4" s="49" t="s">
        <v>24003</v>
      </c>
      <c r="I4" s="49" t="s">
        <v>24000</v>
      </c>
      <c r="J4" s="49" t="s">
        <v>24001</v>
      </c>
      <c r="K4" s="49" t="s">
        <v>23996</v>
      </c>
      <c r="L4" s="49" t="s">
        <v>23995</v>
      </c>
      <c r="M4" s="49" t="s">
        <v>23990</v>
      </c>
      <c r="N4" s="49" t="s">
        <v>23992</v>
      </c>
      <c r="O4" s="41" t="s">
        <v>1166</v>
      </c>
      <c r="P4" s="49" t="s">
        <v>23988</v>
      </c>
      <c r="Q4" s="41" t="s">
        <v>1167</v>
      </c>
      <c r="R4" s="49" t="s">
        <v>23986</v>
      </c>
      <c r="S4" s="49" t="s">
        <v>23979</v>
      </c>
      <c r="T4" s="41" t="s">
        <v>1165</v>
      </c>
      <c r="U4" s="49" t="s">
        <v>23978</v>
      </c>
      <c r="V4" s="49" t="s">
        <v>23976</v>
      </c>
      <c r="W4" s="49" t="s">
        <v>23969</v>
      </c>
      <c r="X4" s="49" t="s">
        <v>23964</v>
      </c>
      <c r="Y4" s="49" t="s">
        <v>23879</v>
      </c>
      <c r="Z4" s="49" t="s">
        <v>23876</v>
      </c>
      <c r="AA4" s="49" t="s">
        <v>23874</v>
      </c>
      <c r="AB4" s="49" t="s">
        <v>23873</v>
      </c>
      <c r="AC4" s="49" t="s">
        <v>23870</v>
      </c>
      <c r="AD4" s="49" t="s">
        <v>23871</v>
      </c>
      <c r="AE4" s="49" t="s">
        <v>23864</v>
      </c>
      <c r="AF4" s="49" t="s">
        <v>23867</v>
      </c>
      <c r="AG4" s="41" t="s">
        <v>1164</v>
      </c>
      <c r="AH4" s="49" t="s">
        <v>23862</v>
      </c>
      <c r="AI4" s="49" t="s">
        <v>23856</v>
      </c>
      <c r="AJ4" s="49" t="s">
        <v>23857</v>
      </c>
      <c r="AK4" s="49" t="s">
        <v>23854</v>
      </c>
      <c r="AL4" s="49" t="s">
        <v>23851</v>
      </c>
      <c r="AM4" s="49" t="s">
        <v>23846</v>
      </c>
      <c r="AN4" s="49" t="s">
        <v>23848</v>
      </c>
      <c r="AO4" s="49" t="s">
        <v>23844</v>
      </c>
      <c r="AP4" s="49" t="s">
        <v>23845</v>
      </c>
      <c r="AQ4" s="41" t="s">
        <v>1324</v>
      </c>
      <c r="AR4" s="49" t="s">
        <v>23839</v>
      </c>
      <c r="AS4" s="49" t="s">
        <v>23837</v>
      </c>
      <c r="AT4" s="49" t="s">
        <v>23838</v>
      </c>
      <c r="AU4" s="41" t="s">
        <v>1162</v>
      </c>
      <c r="AV4" s="49" t="s">
        <v>23835</v>
      </c>
      <c r="AW4" s="41" t="s">
        <v>1163</v>
      </c>
      <c r="AX4" s="49" t="s">
        <v>23730</v>
      </c>
      <c r="AY4" s="49" t="s">
        <v>23721</v>
      </c>
      <c r="AZ4" s="41" t="s">
        <v>1161</v>
      </c>
      <c r="BA4" s="50" t="s">
        <v>23706</v>
      </c>
      <c r="BB4" s="23"/>
      <c r="BC4" s="23"/>
      <c r="BD4" s="23"/>
      <c r="BE4" s="23"/>
      <c r="BF4" s="23"/>
      <c r="BG4" s="23"/>
      <c r="BH4" s="23"/>
      <c r="BI4" s="23"/>
      <c r="BJ4" s="23"/>
      <c r="BK4" s="23"/>
      <c r="BL4" s="23"/>
    </row>
    <row r="5" spans="1:64" ht="12">
      <c r="A5" s="47"/>
      <c r="B5" s="44"/>
      <c r="C5" s="48"/>
      <c r="D5" s="49" t="s">
        <v>23704</v>
      </c>
      <c r="E5" s="49" t="s">
        <v>23697</v>
      </c>
      <c r="F5" s="49" t="s">
        <v>23689</v>
      </c>
      <c r="G5" s="49" t="s">
        <v>23692</v>
      </c>
      <c r="H5" s="49" t="s">
        <v>23688</v>
      </c>
      <c r="I5" s="49" t="s">
        <v>23685</v>
      </c>
      <c r="J5" s="49" t="s">
        <v>23683</v>
      </c>
      <c r="K5" s="49" t="s">
        <v>23621</v>
      </c>
      <c r="L5" s="49" t="s">
        <v>23623</v>
      </c>
      <c r="M5" s="49" t="s">
        <v>23620</v>
      </c>
      <c r="N5" s="49" t="s">
        <v>23617</v>
      </c>
      <c r="O5" s="49" t="s">
        <v>23612</v>
      </c>
      <c r="P5" s="49" t="s">
        <v>23615</v>
      </c>
      <c r="Q5" s="49" t="s">
        <v>23605</v>
      </c>
      <c r="R5" s="49" t="s">
        <v>23601</v>
      </c>
      <c r="S5" s="49" t="s">
        <v>23603</v>
      </c>
      <c r="T5" s="49" t="s">
        <v>23598</v>
      </c>
      <c r="U5" s="49" t="s">
        <v>23595</v>
      </c>
      <c r="V5" s="49" t="s">
        <v>23596</v>
      </c>
      <c r="W5" s="49" t="s">
        <v>23590</v>
      </c>
      <c r="X5" s="49" t="s">
        <v>23592</v>
      </c>
      <c r="Y5" s="49" t="s">
        <v>23588</v>
      </c>
      <c r="Z5" s="49" t="s">
        <v>23589</v>
      </c>
      <c r="AA5" s="49" t="s">
        <v>23580</v>
      </c>
      <c r="AB5" s="49" t="s">
        <v>23575</v>
      </c>
      <c r="AC5" s="49" t="s">
        <v>23577</v>
      </c>
      <c r="AD5" s="49" t="s">
        <v>23579</v>
      </c>
      <c r="AE5" s="49" t="s">
        <v>23572</v>
      </c>
      <c r="AF5" s="49" t="s">
        <v>23568</v>
      </c>
      <c r="AG5" s="49" t="s">
        <v>23570</v>
      </c>
      <c r="AH5" s="49" t="s">
        <v>23564</v>
      </c>
      <c r="AI5" s="49" t="s">
        <v>23550</v>
      </c>
      <c r="AJ5" s="49" t="s">
        <v>23545</v>
      </c>
      <c r="AK5" s="49" t="s">
        <v>23475</v>
      </c>
      <c r="AL5" s="49" t="s">
        <v>23473</v>
      </c>
      <c r="AM5" s="49" t="s">
        <v>23469</v>
      </c>
      <c r="AN5" s="49" t="s">
        <v>23456</v>
      </c>
      <c r="AO5" s="49" t="s">
        <v>23459</v>
      </c>
      <c r="AP5" s="49" t="s">
        <v>23461</v>
      </c>
      <c r="AQ5" s="49" t="s">
        <v>23451</v>
      </c>
      <c r="AR5" s="49" t="s">
        <v>23582</v>
      </c>
      <c r="AS5" s="49" t="s">
        <v>23454</v>
      </c>
      <c r="AT5" s="49" t="s">
        <v>23447</v>
      </c>
      <c r="AU5" s="49" t="s">
        <v>23445</v>
      </c>
      <c r="AV5" s="49" t="s">
        <v>23337</v>
      </c>
      <c r="AW5" s="49" t="s">
        <v>23340</v>
      </c>
      <c r="AX5" s="49" t="s">
        <v>23336</v>
      </c>
      <c r="AY5" s="49" t="s">
        <v>23208</v>
      </c>
      <c r="AZ5" s="49" t="s">
        <v>23202</v>
      </c>
      <c r="BA5" s="50" t="s">
        <v>23204</v>
      </c>
      <c r="BB5" s="23"/>
      <c r="BC5" s="23"/>
      <c r="BD5" s="23"/>
      <c r="BE5" s="23"/>
      <c r="BF5" s="23"/>
      <c r="BG5" s="23"/>
      <c r="BH5" s="23"/>
      <c r="BI5" s="23"/>
      <c r="BJ5" s="23"/>
      <c r="BK5" s="23"/>
      <c r="BL5" s="23"/>
    </row>
    <row r="6" spans="1:64" ht="12">
      <c r="A6" s="47">
        <v>6.1</v>
      </c>
      <c r="B6" s="44">
        <v>91</v>
      </c>
      <c r="C6" s="48" t="s">
        <v>23198</v>
      </c>
      <c r="D6" s="49">
        <v>100</v>
      </c>
      <c r="E6" s="49">
        <v>100</v>
      </c>
      <c r="F6" s="49">
        <v>100</v>
      </c>
      <c r="G6" s="49">
        <v>100</v>
      </c>
      <c r="H6" s="49">
        <v>75</v>
      </c>
      <c r="I6" s="49">
        <v>75</v>
      </c>
      <c r="J6" s="49">
        <v>100</v>
      </c>
      <c r="K6" s="49">
        <v>100</v>
      </c>
      <c r="L6" s="49">
        <v>50</v>
      </c>
      <c r="M6" s="49">
        <v>100</v>
      </c>
      <c r="N6" s="49">
        <v>100</v>
      </c>
      <c r="O6" s="49">
        <v>100</v>
      </c>
      <c r="P6" s="49">
        <v>100</v>
      </c>
      <c r="Q6" s="49">
        <v>75</v>
      </c>
      <c r="R6" s="49">
        <v>50</v>
      </c>
      <c r="S6" s="49">
        <v>100</v>
      </c>
      <c r="T6" s="49">
        <v>100</v>
      </c>
      <c r="U6" s="49">
        <v>100</v>
      </c>
      <c r="V6" s="49">
        <v>100</v>
      </c>
      <c r="W6" s="49">
        <v>100</v>
      </c>
      <c r="X6" s="49">
        <v>75</v>
      </c>
      <c r="Y6" s="49">
        <v>50</v>
      </c>
      <c r="Z6" s="49">
        <v>100</v>
      </c>
      <c r="AA6" s="49">
        <v>50</v>
      </c>
      <c r="AB6" s="49">
        <v>100</v>
      </c>
      <c r="AC6" s="49">
        <v>100</v>
      </c>
      <c r="AD6" s="49">
        <v>100</v>
      </c>
      <c r="AE6" s="49">
        <v>50</v>
      </c>
      <c r="AF6" s="49">
        <v>100</v>
      </c>
      <c r="AG6" s="49">
        <v>100</v>
      </c>
      <c r="AH6" s="49">
        <v>100</v>
      </c>
      <c r="AI6" s="49">
        <v>75</v>
      </c>
      <c r="AJ6" s="49">
        <v>100</v>
      </c>
      <c r="AK6" s="49">
        <v>100</v>
      </c>
      <c r="AL6" s="49">
        <v>100</v>
      </c>
      <c r="AM6" s="49">
        <v>75</v>
      </c>
      <c r="AN6" s="49">
        <v>100</v>
      </c>
      <c r="AO6" s="49">
        <v>25</v>
      </c>
      <c r="AP6" s="49">
        <v>100</v>
      </c>
      <c r="AQ6" s="49">
        <v>100</v>
      </c>
      <c r="AR6" s="49">
        <v>100</v>
      </c>
      <c r="AS6" s="49">
        <v>75</v>
      </c>
      <c r="AT6" s="49">
        <v>75</v>
      </c>
      <c r="AU6" s="49">
        <v>100</v>
      </c>
      <c r="AV6" s="49">
        <v>100</v>
      </c>
      <c r="AW6" s="49">
        <v>100</v>
      </c>
      <c r="AX6" s="49">
        <v>100</v>
      </c>
      <c r="AY6" s="49">
        <v>50</v>
      </c>
      <c r="AZ6" s="49">
        <v>100</v>
      </c>
      <c r="BA6" s="50">
        <v>100</v>
      </c>
      <c r="BB6" s="23"/>
      <c r="BC6" s="23"/>
      <c r="BD6" s="23"/>
      <c r="BE6" s="23"/>
      <c r="BF6" s="23"/>
      <c r="BG6" s="23"/>
      <c r="BH6" s="23"/>
      <c r="BI6" s="23"/>
      <c r="BJ6" s="23"/>
      <c r="BK6" s="23"/>
      <c r="BL6" s="23"/>
    </row>
    <row r="7" spans="1:64" ht="12">
      <c r="A7" s="47" t="s">
        <v>24017</v>
      </c>
      <c r="B7" s="44"/>
      <c r="C7" s="48" t="s">
        <v>23136</v>
      </c>
      <c r="D7" s="49" t="s">
        <v>23138</v>
      </c>
      <c r="E7" s="49" t="s">
        <v>23134</v>
      </c>
      <c r="F7" s="49" t="s">
        <v>23127</v>
      </c>
      <c r="G7" s="49" t="s">
        <v>23124</v>
      </c>
      <c r="H7" s="49" t="s">
        <v>23121</v>
      </c>
      <c r="I7" s="49" t="s">
        <v>23047</v>
      </c>
      <c r="J7" s="49" t="s">
        <v>23041</v>
      </c>
      <c r="K7" s="49" t="s">
        <v>23034</v>
      </c>
      <c r="L7" s="49" t="s">
        <v>23030</v>
      </c>
      <c r="M7" s="49" t="s">
        <v>23031</v>
      </c>
      <c r="N7" s="49" t="s">
        <v>23032</v>
      </c>
      <c r="O7" s="49" t="s">
        <v>23029</v>
      </c>
      <c r="P7" s="49" t="s">
        <v>23024</v>
      </c>
      <c r="Q7" s="41" t="s">
        <v>1160</v>
      </c>
      <c r="R7" s="49" t="s">
        <v>22942</v>
      </c>
      <c r="S7" s="49" t="s">
        <v>22938</v>
      </c>
      <c r="T7" s="49" t="s">
        <v>22935</v>
      </c>
      <c r="U7" s="49" t="s">
        <v>22928</v>
      </c>
      <c r="V7" s="49" t="s">
        <v>22927</v>
      </c>
      <c r="W7" s="49" t="s">
        <v>22923</v>
      </c>
      <c r="X7" s="49" t="s">
        <v>22917</v>
      </c>
      <c r="Y7" s="49" t="s">
        <v>22911</v>
      </c>
      <c r="Z7" s="49" t="s">
        <v>22913</v>
      </c>
      <c r="AA7" s="49" t="s">
        <v>22780</v>
      </c>
      <c r="AB7" s="49" t="s">
        <v>22777</v>
      </c>
      <c r="AC7" s="49" t="s">
        <v>22772</v>
      </c>
      <c r="AD7" s="49" t="s">
        <v>22774</v>
      </c>
      <c r="AE7" s="49" t="s">
        <v>22770</v>
      </c>
      <c r="AF7" s="49" t="s">
        <v>22767</v>
      </c>
      <c r="AG7" s="49" t="s">
        <v>22757</v>
      </c>
      <c r="AH7" s="49" t="s">
        <v>22753</v>
      </c>
      <c r="AI7" s="49" t="s">
        <v>22746</v>
      </c>
      <c r="AJ7" s="49" t="s">
        <v>22749</v>
      </c>
      <c r="AK7" s="49" t="s">
        <v>22745</v>
      </c>
      <c r="AL7" s="49" t="s">
        <v>22739</v>
      </c>
      <c r="AM7" s="49" t="s">
        <v>22732</v>
      </c>
      <c r="AN7" s="49" t="s">
        <v>22727</v>
      </c>
      <c r="AO7" s="49" t="s">
        <v>22729</v>
      </c>
      <c r="AP7" s="49" t="s">
        <v>22730</v>
      </c>
      <c r="AQ7" s="49" t="s">
        <v>22720</v>
      </c>
      <c r="AR7" s="49" t="s">
        <v>22716</v>
      </c>
      <c r="AS7" s="49" t="s">
        <v>22717</v>
      </c>
      <c r="AT7" s="49" t="s">
        <v>22714</v>
      </c>
      <c r="AU7" s="49" t="s">
        <v>22711</v>
      </c>
      <c r="AV7" s="49" t="s">
        <v>22645</v>
      </c>
      <c r="AW7" s="49" t="s">
        <v>22639</v>
      </c>
      <c r="AX7" s="49" t="s">
        <v>22621</v>
      </c>
      <c r="AY7" s="49" t="s">
        <v>22609</v>
      </c>
      <c r="AZ7" s="49" t="s">
        <v>22604</v>
      </c>
      <c r="BA7" s="50" t="s">
        <v>22606</v>
      </c>
      <c r="BB7" s="23"/>
      <c r="BC7" s="23"/>
      <c r="BD7" s="23"/>
      <c r="BE7" s="23"/>
      <c r="BF7" s="23"/>
      <c r="BG7" s="23"/>
      <c r="BH7" s="23"/>
      <c r="BI7" s="23"/>
      <c r="BJ7" s="23"/>
      <c r="BK7" s="23"/>
      <c r="BL7" s="23"/>
    </row>
    <row r="8" spans="1:64" ht="12">
      <c r="A8" s="47"/>
      <c r="B8" s="44"/>
      <c r="C8" s="48"/>
      <c r="D8" s="49" t="s">
        <v>22601</v>
      </c>
      <c r="E8" s="49" t="s">
        <v>22602</v>
      </c>
      <c r="F8" s="49" t="s">
        <v>22590</v>
      </c>
      <c r="G8" s="49" t="s">
        <v>22586</v>
      </c>
      <c r="H8" s="49" t="s">
        <v>22581</v>
      </c>
      <c r="I8" s="49" t="s">
        <v>22539</v>
      </c>
      <c r="J8" s="49" t="s">
        <v>22537</v>
      </c>
      <c r="K8" s="49" t="s">
        <v>22533</v>
      </c>
      <c r="L8" s="49" t="s">
        <v>22531</v>
      </c>
      <c r="M8" s="49" t="s">
        <v>22528</v>
      </c>
      <c r="N8" s="49" t="s">
        <v>22525</v>
      </c>
      <c r="O8" s="49" t="s">
        <v>22527</v>
      </c>
      <c r="P8" s="49" t="s">
        <v>22522</v>
      </c>
      <c r="Q8" s="49" t="s">
        <v>22520</v>
      </c>
      <c r="R8" s="49" t="s">
        <v>22516</v>
      </c>
      <c r="S8" s="49" t="s">
        <v>22493</v>
      </c>
      <c r="T8" s="49" t="s">
        <v>22478</v>
      </c>
      <c r="U8" s="49" t="s">
        <v>22474</v>
      </c>
      <c r="V8" s="49" t="s">
        <v>22476</v>
      </c>
      <c r="W8" s="49" t="s">
        <v>22472</v>
      </c>
      <c r="X8" s="49" t="s">
        <v>22466</v>
      </c>
      <c r="Y8" s="49" t="s">
        <v>22463</v>
      </c>
      <c r="Z8" s="49" t="s">
        <v>22419</v>
      </c>
      <c r="AA8" s="49" t="s">
        <v>22421</v>
      </c>
      <c r="AB8" s="49" t="s">
        <v>22415</v>
      </c>
      <c r="AC8" s="49" t="s">
        <v>22416</v>
      </c>
      <c r="AD8" s="49" t="s">
        <v>22414</v>
      </c>
      <c r="AE8" s="49" t="s">
        <v>22412</v>
      </c>
      <c r="AF8" s="49" t="s">
        <v>22410</v>
      </c>
      <c r="AG8" s="49" t="s">
        <v>22406</v>
      </c>
      <c r="AH8" s="49" t="s">
        <v>22407</v>
      </c>
      <c r="AI8" s="49" t="s">
        <v>22403</v>
      </c>
      <c r="AJ8" s="49" t="s">
        <v>22398</v>
      </c>
      <c r="AK8" s="49" t="s">
        <v>22400</v>
      </c>
      <c r="AL8" s="49" t="s">
        <v>22396</v>
      </c>
      <c r="AM8" s="49" t="s">
        <v>22391</v>
      </c>
      <c r="AN8" s="49" t="s">
        <v>22389</v>
      </c>
      <c r="AO8" s="49" t="s">
        <v>22386</v>
      </c>
      <c r="AP8" s="49" t="s">
        <v>22387</v>
      </c>
      <c r="AQ8" s="49" t="s">
        <v>22385</v>
      </c>
      <c r="AR8" s="49" t="s">
        <v>22381</v>
      </c>
      <c r="AS8" s="49" t="s">
        <v>22374</v>
      </c>
      <c r="AT8" s="49" t="s">
        <v>22376</v>
      </c>
      <c r="AU8" s="49" t="s">
        <v>22371</v>
      </c>
      <c r="AV8" s="49" t="s">
        <v>22373</v>
      </c>
      <c r="AW8" s="49" t="s">
        <v>22367</v>
      </c>
      <c r="AX8" s="49" t="s">
        <v>22330</v>
      </c>
      <c r="AY8" s="49" t="s">
        <v>22328</v>
      </c>
      <c r="AZ8" s="49" t="s">
        <v>22324</v>
      </c>
      <c r="BA8" s="50" t="s">
        <v>22315</v>
      </c>
      <c r="BB8" s="23"/>
      <c r="BC8" s="23"/>
      <c r="BD8" s="23"/>
      <c r="BE8" s="23"/>
      <c r="BF8" s="23"/>
      <c r="BG8" s="23"/>
      <c r="BH8" s="23"/>
      <c r="BI8" s="23"/>
      <c r="BJ8" s="23"/>
      <c r="BK8" s="23"/>
      <c r="BL8" s="23"/>
    </row>
    <row r="9" spans="1:64" ht="12">
      <c r="A9" s="47">
        <v>6.2</v>
      </c>
      <c r="B9" s="44">
        <v>92</v>
      </c>
      <c r="C9" s="48" t="s">
        <v>22313</v>
      </c>
      <c r="D9" s="49" t="s">
        <v>24095</v>
      </c>
      <c r="E9" s="49" t="s">
        <v>24157</v>
      </c>
      <c r="F9" s="49" t="s">
        <v>24156</v>
      </c>
      <c r="G9" s="49" t="s">
        <v>24095</v>
      </c>
      <c r="H9" s="49" t="s">
        <v>24156</v>
      </c>
      <c r="I9" s="49" t="s">
        <v>24157</v>
      </c>
      <c r="J9" s="49" t="s">
        <v>24157</v>
      </c>
      <c r="K9" s="49" t="s">
        <v>24157</v>
      </c>
      <c r="L9" s="49" t="s">
        <v>24095</v>
      </c>
      <c r="M9" s="49" t="s">
        <v>24156</v>
      </c>
      <c r="N9" s="49" t="s">
        <v>24157</v>
      </c>
      <c r="O9" s="49" t="s">
        <v>24157</v>
      </c>
      <c r="P9" s="49" t="s">
        <v>24095</v>
      </c>
      <c r="Q9" s="49" t="s">
        <v>24057</v>
      </c>
      <c r="R9" s="49" t="s">
        <v>24156</v>
      </c>
      <c r="S9" s="49" t="s">
        <v>24157</v>
      </c>
      <c r="T9" s="49" t="s">
        <v>24157</v>
      </c>
      <c r="U9" s="49" t="s">
        <v>24095</v>
      </c>
      <c r="V9" s="49" t="s">
        <v>24157</v>
      </c>
      <c r="W9" s="49" t="s">
        <v>24156</v>
      </c>
      <c r="X9" s="49" t="s">
        <v>24095</v>
      </c>
      <c r="Y9" s="49" t="s">
        <v>24158</v>
      </c>
      <c r="Z9" s="49" t="s">
        <v>24095</v>
      </c>
      <c r="AA9" s="49" t="s">
        <v>24095</v>
      </c>
      <c r="AB9" s="49" t="s">
        <v>24156</v>
      </c>
      <c r="AC9" s="49" t="s">
        <v>24157</v>
      </c>
      <c r="AD9" s="49" t="s">
        <v>24157</v>
      </c>
      <c r="AE9" s="49" t="s">
        <v>24157</v>
      </c>
      <c r="AF9" s="49" t="s">
        <v>24157</v>
      </c>
      <c r="AG9" s="49" t="s">
        <v>24156</v>
      </c>
      <c r="AH9" s="49" t="s">
        <v>24157</v>
      </c>
      <c r="AI9" s="49" t="s">
        <v>24057</v>
      </c>
      <c r="AJ9" s="49" t="s">
        <v>24095</v>
      </c>
      <c r="AK9" s="49" t="s">
        <v>24157</v>
      </c>
      <c r="AL9" s="49" t="s">
        <v>24095</v>
      </c>
      <c r="AM9" s="49" t="s">
        <v>24157</v>
      </c>
      <c r="AN9" s="49" t="s">
        <v>24095</v>
      </c>
      <c r="AO9" s="49" t="s">
        <v>24095</v>
      </c>
      <c r="AP9" s="49" t="s">
        <v>24157</v>
      </c>
      <c r="AQ9" s="49" t="s">
        <v>24157</v>
      </c>
      <c r="AR9" s="49" t="s">
        <v>24157</v>
      </c>
      <c r="AS9" s="49" t="s">
        <v>24057</v>
      </c>
      <c r="AT9" s="49" t="s">
        <v>24095</v>
      </c>
      <c r="AU9" s="49" t="s">
        <v>24157</v>
      </c>
      <c r="AV9" s="49" t="s">
        <v>24157</v>
      </c>
      <c r="AW9" s="49" t="s">
        <v>24095</v>
      </c>
      <c r="AX9" s="49" t="s">
        <v>24057</v>
      </c>
      <c r="AY9" s="49" t="s">
        <v>24057</v>
      </c>
      <c r="AZ9" s="49" t="s">
        <v>24095</v>
      </c>
      <c r="BA9" s="50" t="s">
        <v>24157</v>
      </c>
      <c r="BB9" s="23"/>
      <c r="BC9" s="23"/>
      <c r="BD9" s="23"/>
      <c r="BE9" s="23"/>
      <c r="BF9" s="23"/>
      <c r="BG9" s="23"/>
      <c r="BH9" s="23"/>
      <c r="BI9" s="23"/>
      <c r="BJ9" s="23"/>
      <c r="BK9" s="23"/>
      <c r="BL9" s="23"/>
    </row>
    <row r="10" spans="1:64" ht="12">
      <c r="A10" s="47" t="s">
        <v>22246</v>
      </c>
      <c r="B10" s="44"/>
      <c r="C10" s="48" t="s">
        <v>22240</v>
      </c>
      <c r="D10" s="49" t="s">
        <v>22234</v>
      </c>
      <c r="E10" s="49" t="s">
        <v>22231</v>
      </c>
      <c r="F10" s="49" t="s">
        <v>22233</v>
      </c>
      <c r="G10" s="49" t="s">
        <v>22228</v>
      </c>
      <c r="H10" s="41" t="s">
        <v>1158</v>
      </c>
      <c r="I10" s="49" t="s">
        <v>22220</v>
      </c>
      <c r="J10" s="49" t="s">
        <v>22214</v>
      </c>
      <c r="K10" s="49" t="s">
        <v>22210</v>
      </c>
      <c r="L10" s="49" t="s">
        <v>22114</v>
      </c>
      <c r="M10" s="49" t="s">
        <v>22112</v>
      </c>
      <c r="N10" s="49" t="s">
        <v>22102</v>
      </c>
      <c r="O10" s="49" t="s">
        <v>22099</v>
      </c>
      <c r="P10" s="41" t="s">
        <v>1159</v>
      </c>
      <c r="Q10" s="49" t="s">
        <v>22006</v>
      </c>
      <c r="R10" s="41" t="s">
        <v>1157</v>
      </c>
      <c r="S10" s="41" t="s">
        <v>1156</v>
      </c>
      <c r="T10" s="41" t="s">
        <v>1155</v>
      </c>
      <c r="U10" s="49" t="s">
        <v>21930</v>
      </c>
      <c r="V10" s="49" t="s">
        <v>21897</v>
      </c>
      <c r="W10" s="41" t="s">
        <v>1154</v>
      </c>
      <c r="X10" s="49" t="s">
        <v>21887</v>
      </c>
      <c r="Y10" s="49" t="s">
        <v>23582</v>
      </c>
      <c r="Z10" s="49" t="s">
        <v>21881</v>
      </c>
      <c r="AA10" s="49" t="s">
        <v>21870</v>
      </c>
      <c r="AB10" s="49" t="s">
        <v>21862</v>
      </c>
      <c r="AC10" s="49" t="s">
        <v>21861</v>
      </c>
      <c r="AD10" s="41" t="s">
        <v>1153</v>
      </c>
      <c r="AE10" s="49" t="s">
        <v>21846</v>
      </c>
      <c r="AF10" s="49" t="s">
        <v>21845</v>
      </c>
      <c r="AG10" s="41" t="s">
        <v>1150</v>
      </c>
      <c r="AH10" s="41" t="s">
        <v>1151</v>
      </c>
      <c r="AI10" s="49" t="s">
        <v>21785</v>
      </c>
      <c r="AJ10" s="49" t="s">
        <v>21755</v>
      </c>
      <c r="AK10" s="49" t="s">
        <v>21742</v>
      </c>
      <c r="AL10" s="49" t="s">
        <v>21731</v>
      </c>
      <c r="AM10" s="49" t="s">
        <v>21727</v>
      </c>
      <c r="AN10" s="41" t="s">
        <v>1152</v>
      </c>
      <c r="AO10" s="49" t="s">
        <v>21629</v>
      </c>
      <c r="AP10" s="49" t="s">
        <v>21621</v>
      </c>
      <c r="AQ10" s="49" t="s">
        <v>21619</v>
      </c>
      <c r="AR10" s="49" t="s">
        <v>21613</v>
      </c>
      <c r="AS10" s="49" t="s">
        <v>21608</v>
      </c>
      <c r="AT10" s="41" t="s">
        <v>1149</v>
      </c>
      <c r="AU10" s="41" t="s">
        <v>1148</v>
      </c>
      <c r="AV10" s="49" t="s">
        <v>21461</v>
      </c>
      <c r="AW10" s="49" t="s">
        <v>21456</v>
      </c>
      <c r="AX10" s="49" t="s">
        <v>21453</v>
      </c>
      <c r="AY10" s="49" t="s">
        <v>21452</v>
      </c>
      <c r="AZ10" s="49" t="s">
        <v>21447</v>
      </c>
      <c r="BA10" s="50" t="s">
        <v>21440</v>
      </c>
      <c r="BB10" s="23"/>
      <c r="BC10" s="23"/>
      <c r="BD10" s="23"/>
      <c r="BE10" s="23"/>
      <c r="BF10" s="23"/>
      <c r="BG10" s="23"/>
      <c r="BH10" s="23"/>
      <c r="BI10" s="23"/>
      <c r="BJ10" s="23"/>
      <c r="BK10" s="23"/>
      <c r="BL10" s="23"/>
    </row>
    <row r="11" spans="1:64" ht="12">
      <c r="A11" s="47"/>
      <c r="B11" s="44"/>
      <c r="C11" s="48"/>
      <c r="D11" s="49" t="s">
        <v>21433</v>
      </c>
      <c r="E11" s="49" t="s">
        <v>21435</v>
      </c>
      <c r="F11" s="49" t="s">
        <v>21432</v>
      </c>
      <c r="G11" s="49" t="s">
        <v>21429</v>
      </c>
      <c r="H11" s="49" t="s">
        <v>21425</v>
      </c>
      <c r="I11" s="49" t="s">
        <v>21422</v>
      </c>
      <c r="J11" s="49" t="s">
        <v>21418</v>
      </c>
      <c r="K11" s="49" t="s">
        <v>21413</v>
      </c>
      <c r="L11" s="49" t="s">
        <v>21407</v>
      </c>
      <c r="M11" s="49" t="s">
        <v>21410</v>
      </c>
      <c r="N11" s="49" t="s">
        <v>21406</v>
      </c>
      <c r="O11" s="49" t="s">
        <v>21402</v>
      </c>
      <c r="P11" s="49" t="s">
        <v>21378</v>
      </c>
      <c r="Q11" s="49" t="s">
        <v>21382</v>
      </c>
      <c r="R11" s="49" t="s">
        <v>21377</v>
      </c>
      <c r="S11" s="49" t="s">
        <v>21288</v>
      </c>
      <c r="T11" s="49" t="s">
        <v>21285</v>
      </c>
      <c r="U11" s="49" t="s">
        <v>21196</v>
      </c>
      <c r="V11" s="49" t="s">
        <v>21197</v>
      </c>
      <c r="W11" s="49" t="s">
        <v>21188</v>
      </c>
      <c r="X11" s="49" t="s">
        <v>21186</v>
      </c>
      <c r="Y11" s="49" t="s">
        <v>23324</v>
      </c>
      <c r="Z11" s="49" t="s">
        <v>21076</v>
      </c>
      <c r="AA11" s="49" t="s">
        <v>21065</v>
      </c>
      <c r="AB11" s="49" t="s">
        <v>20973</v>
      </c>
      <c r="AC11" s="49" t="s">
        <v>20968</v>
      </c>
      <c r="AD11" s="49" t="s">
        <v>20970</v>
      </c>
      <c r="AE11" s="49" t="s">
        <v>20958</v>
      </c>
      <c r="AF11" s="49" t="s">
        <v>20961</v>
      </c>
      <c r="AG11" s="49" t="s">
        <v>20955</v>
      </c>
      <c r="AH11" s="49" t="s">
        <v>20957</v>
      </c>
      <c r="AI11" s="49" t="s">
        <v>20904</v>
      </c>
      <c r="AJ11" s="49" t="s">
        <v>20899</v>
      </c>
      <c r="AK11" s="49" t="s">
        <v>20896</v>
      </c>
      <c r="AL11" s="49" t="s">
        <v>20898</v>
      </c>
      <c r="AM11" s="49" t="s">
        <v>20890</v>
      </c>
      <c r="AN11" s="49" t="s">
        <v>23897</v>
      </c>
      <c r="AO11" s="49" t="s">
        <v>20893</v>
      </c>
      <c r="AP11" s="49" t="s">
        <v>20886</v>
      </c>
      <c r="AQ11" s="49" t="s">
        <v>20888</v>
      </c>
      <c r="AR11" s="49" t="s">
        <v>20880</v>
      </c>
      <c r="AS11" s="49" t="s">
        <v>20882</v>
      </c>
      <c r="AT11" s="49" t="s">
        <v>20883</v>
      </c>
      <c r="AU11" s="49" t="s">
        <v>20875</v>
      </c>
      <c r="AV11" s="49" t="s">
        <v>20871</v>
      </c>
      <c r="AW11" s="49" t="s">
        <v>20872</v>
      </c>
      <c r="AX11" s="49" t="s">
        <v>20874</v>
      </c>
      <c r="AY11" s="49" t="s">
        <v>20869</v>
      </c>
      <c r="AZ11" s="49" t="s">
        <v>20866</v>
      </c>
      <c r="BA11" s="50" t="s">
        <v>20863</v>
      </c>
      <c r="BB11" s="23"/>
      <c r="BC11" s="23"/>
      <c r="BD11" s="23"/>
      <c r="BE11" s="23"/>
      <c r="BF11" s="23"/>
      <c r="BG11" s="23"/>
      <c r="BH11" s="23"/>
      <c r="BI11" s="23"/>
      <c r="BJ11" s="23"/>
      <c r="BK11" s="23"/>
      <c r="BL11" s="23"/>
    </row>
    <row r="12" spans="1:64" ht="12">
      <c r="A12" s="47">
        <v>6.2</v>
      </c>
      <c r="B12" s="44">
        <v>93</v>
      </c>
      <c r="C12" s="48" t="s">
        <v>20856</v>
      </c>
      <c r="D12" s="49">
        <v>100</v>
      </c>
      <c r="E12" s="49">
        <v>100</v>
      </c>
      <c r="F12" s="49">
        <v>100</v>
      </c>
      <c r="G12" s="49">
        <v>100</v>
      </c>
      <c r="H12" s="49">
        <v>100</v>
      </c>
      <c r="I12" s="49">
        <v>100</v>
      </c>
      <c r="J12" s="49">
        <v>75</v>
      </c>
      <c r="K12" s="49">
        <v>100</v>
      </c>
      <c r="L12" s="49">
        <v>50</v>
      </c>
      <c r="M12" s="49">
        <v>100</v>
      </c>
      <c r="N12" s="49">
        <v>50</v>
      </c>
      <c r="O12" s="49">
        <v>100</v>
      </c>
      <c r="P12" s="49">
        <v>75</v>
      </c>
      <c r="Q12" s="49">
        <v>100</v>
      </c>
      <c r="R12" s="49">
        <v>100</v>
      </c>
      <c r="S12" s="49">
        <v>50</v>
      </c>
      <c r="T12" s="49">
        <v>75</v>
      </c>
      <c r="U12" s="49">
        <v>100</v>
      </c>
      <c r="V12" s="49">
        <v>100</v>
      </c>
      <c r="W12" s="49">
        <v>100</v>
      </c>
      <c r="X12" s="49">
        <v>75</v>
      </c>
      <c r="Y12" s="49">
        <v>50</v>
      </c>
      <c r="Z12" s="49">
        <v>100</v>
      </c>
      <c r="AA12" s="49">
        <v>75</v>
      </c>
      <c r="AB12" s="49">
        <v>100</v>
      </c>
      <c r="AC12" s="49">
        <v>50</v>
      </c>
      <c r="AD12" s="49">
        <v>100</v>
      </c>
      <c r="AE12" s="49">
        <v>100</v>
      </c>
      <c r="AF12" s="49">
        <v>100</v>
      </c>
      <c r="AG12" s="49">
        <v>25</v>
      </c>
      <c r="AH12" s="49">
        <v>75</v>
      </c>
      <c r="AI12" s="49">
        <v>50</v>
      </c>
      <c r="AJ12" s="49">
        <v>75</v>
      </c>
      <c r="AK12" s="49">
        <v>100</v>
      </c>
      <c r="AL12" s="49">
        <v>100</v>
      </c>
      <c r="AM12" s="49">
        <v>100</v>
      </c>
      <c r="AN12" s="49">
        <v>75</v>
      </c>
      <c r="AO12" s="49">
        <v>25</v>
      </c>
      <c r="AP12" s="49">
        <v>50</v>
      </c>
      <c r="AQ12" s="49">
        <v>75</v>
      </c>
      <c r="AR12" s="49">
        <v>100</v>
      </c>
      <c r="AS12" s="49">
        <v>50</v>
      </c>
      <c r="AT12" s="49">
        <v>0</v>
      </c>
      <c r="AU12" s="49">
        <v>100</v>
      </c>
      <c r="AV12" s="49">
        <v>100</v>
      </c>
      <c r="AW12" s="49">
        <v>100</v>
      </c>
      <c r="AX12" s="49">
        <v>100</v>
      </c>
      <c r="AY12" s="49">
        <v>100</v>
      </c>
      <c r="AZ12" s="49">
        <v>50</v>
      </c>
      <c r="BA12" s="50">
        <v>100</v>
      </c>
      <c r="BB12" s="23"/>
      <c r="BC12" s="23"/>
      <c r="BD12" s="23"/>
      <c r="BE12" s="23"/>
      <c r="BF12" s="23"/>
      <c r="BG12" s="23"/>
      <c r="BH12" s="23"/>
      <c r="BI12" s="23"/>
      <c r="BJ12" s="23"/>
      <c r="BK12" s="23"/>
      <c r="BL12" s="23"/>
    </row>
    <row r="13" spans="1:64" ht="12">
      <c r="A13" s="47" t="s">
        <v>22246</v>
      </c>
      <c r="B13" s="44"/>
      <c r="C13" s="48" t="s">
        <v>20781</v>
      </c>
      <c r="D13" s="49" t="s">
        <v>20776</v>
      </c>
      <c r="E13" s="49" t="s">
        <v>20775</v>
      </c>
      <c r="F13" s="49" t="s">
        <v>20774</v>
      </c>
      <c r="G13" s="41" t="s">
        <v>1147</v>
      </c>
      <c r="H13" s="41" t="s">
        <v>1146</v>
      </c>
      <c r="I13" s="41" t="s">
        <v>1145</v>
      </c>
      <c r="J13" s="41" t="s">
        <v>1144</v>
      </c>
      <c r="K13" s="49" t="s">
        <v>20691</v>
      </c>
      <c r="L13" s="41" t="s">
        <v>1143</v>
      </c>
      <c r="M13" s="41" t="s">
        <v>1142</v>
      </c>
      <c r="N13" s="49" t="s">
        <v>20672</v>
      </c>
      <c r="O13" s="49" t="s">
        <v>20663</v>
      </c>
      <c r="P13" s="49" t="s">
        <v>20659</v>
      </c>
      <c r="Q13" s="41" t="s">
        <v>1141</v>
      </c>
      <c r="R13" s="41" t="s">
        <v>1140</v>
      </c>
      <c r="S13" s="41" t="s">
        <v>1139</v>
      </c>
      <c r="T13" s="41" t="s">
        <v>1138</v>
      </c>
      <c r="U13" s="49" t="s">
        <v>20636</v>
      </c>
      <c r="V13" s="41" t="s">
        <v>1137</v>
      </c>
      <c r="W13" s="41" t="s">
        <v>1135</v>
      </c>
      <c r="X13" s="49" t="s">
        <v>20617</v>
      </c>
      <c r="Y13" s="49" t="s">
        <v>20610</v>
      </c>
      <c r="Z13" s="49" t="s">
        <v>20609</v>
      </c>
      <c r="AA13" s="41" t="s">
        <v>1136</v>
      </c>
      <c r="AB13" s="49" t="s">
        <v>20602</v>
      </c>
      <c r="AC13" s="49" t="s">
        <v>20599</v>
      </c>
      <c r="AD13" s="49" t="s">
        <v>20597</v>
      </c>
      <c r="AE13" s="49" t="s">
        <v>20588</v>
      </c>
      <c r="AF13" s="49" t="s">
        <v>20583</v>
      </c>
      <c r="AG13" s="41" t="s">
        <v>1133</v>
      </c>
      <c r="AH13" s="41" t="s">
        <v>1134</v>
      </c>
      <c r="AI13" s="49" t="s">
        <v>20503</v>
      </c>
      <c r="AJ13" s="49" t="s">
        <v>20500</v>
      </c>
      <c r="AK13" s="49" t="s">
        <v>20495</v>
      </c>
      <c r="AL13" s="49" t="s">
        <v>20490</v>
      </c>
      <c r="AM13" s="49" t="s">
        <v>20488</v>
      </c>
      <c r="AN13" s="49" t="s">
        <v>20483</v>
      </c>
      <c r="AO13" s="49" t="s">
        <v>20481</v>
      </c>
      <c r="AP13" s="49" t="s">
        <v>20473</v>
      </c>
      <c r="AQ13" s="49" t="s">
        <v>20468</v>
      </c>
      <c r="AR13" s="49" t="s">
        <v>20465</v>
      </c>
      <c r="AS13" s="41" t="s">
        <v>20449</v>
      </c>
      <c r="AT13" s="49" t="s">
        <v>20403</v>
      </c>
      <c r="AU13" s="49" t="s">
        <v>20398</v>
      </c>
      <c r="AV13" s="49" t="s">
        <v>20335</v>
      </c>
      <c r="AW13" s="49" t="s">
        <v>20320</v>
      </c>
      <c r="AX13" s="49" t="s">
        <v>20316</v>
      </c>
      <c r="AY13" s="49" t="s">
        <v>20313</v>
      </c>
      <c r="AZ13" s="41" t="s">
        <v>1132</v>
      </c>
      <c r="BA13" s="42" t="s">
        <v>1130</v>
      </c>
      <c r="BB13" s="23"/>
      <c r="BC13" s="23"/>
      <c r="BD13" s="23"/>
      <c r="BE13" s="23"/>
      <c r="BF13" s="23"/>
      <c r="BG13" s="23"/>
      <c r="BH13" s="23"/>
      <c r="BI13" s="23"/>
      <c r="BJ13" s="23"/>
      <c r="BK13" s="23"/>
      <c r="BL13" s="23"/>
    </row>
    <row r="14" spans="1:64" ht="12">
      <c r="A14" s="47"/>
      <c r="B14" s="44"/>
      <c r="C14" s="48"/>
      <c r="D14" s="49" t="s">
        <v>20298</v>
      </c>
      <c r="E14" s="49" t="s">
        <v>20300</v>
      </c>
      <c r="F14" s="49" t="s">
        <v>20241</v>
      </c>
      <c r="G14" s="49" t="s">
        <v>20238</v>
      </c>
      <c r="H14" s="49" t="s">
        <v>20236</v>
      </c>
      <c r="I14" s="49" t="s">
        <v>20229</v>
      </c>
      <c r="J14" s="49" t="s">
        <v>20228</v>
      </c>
      <c r="K14" s="49" t="s">
        <v>20223</v>
      </c>
      <c r="L14" s="49" t="s">
        <v>20219</v>
      </c>
      <c r="M14" s="49" t="s">
        <v>20215</v>
      </c>
      <c r="N14" s="49" t="s">
        <v>20212</v>
      </c>
      <c r="O14" s="49" t="s">
        <v>20208</v>
      </c>
      <c r="P14" s="49" t="s">
        <v>22522</v>
      </c>
      <c r="Q14" s="49" t="s">
        <v>20100</v>
      </c>
      <c r="R14" s="49" t="s">
        <v>20088</v>
      </c>
      <c r="S14" s="49" t="s">
        <v>20075</v>
      </c>
      <c r="T14" s="49" t="s">
        <v>20068</v>
      </c>
      <c r="U14" s="49" t="s">
        <v>20066</v>
      </c>
      <c r="V14" s="49" t="s">
        <v>20061</v>
      </c>
      <c r="W14" s="49" t="s">
        <v>20059</v>
      </c>
      <c r="X14" s="49" t="s">
        <v>20054</v>
      </c>
      <c r="Y14" s="49" t="s">
        <v>20052</v>
      </c>
      <c r="Z14" s="49" t="s">
        <v>20046</v>
      </c>
      <c r="AA14" s="49" t="s">
        <v>20041</v>
      </c>
      <c r="AB14" s="49" t="s">
        <v>20037</v>
      </c>
      <c r="AC14" s="49" t="s">
        <v>20040</v>
      </c>
      <c r="AD14" s="49" t="s">
        <v>20035</v>
      </c>
      <c r="AE14" s="49" t="s">
        <v>20036</v>
      </c>
      <c r="AF14" s="49" t="s">
        <v>19932</v>
      </c>
      <c r="AG14" s="49" t="s">
        <v>19934</v>
      </c>
      <c r="AH14" s="49" t="s">
        <v>22407</v>
      </c>
      <c r="AI14" s="49" t="s">
        <v>19924</v>
      </c>
      <c r="AJ14" s="49" t="s">
        <v>19922</v>
      </c>
      <c r="AK14" s="49" t="s">
        <v>19914</v>
      </c>
      <c r="AL14" s="49" t="s">
        <v>19906</v>
      </c>
      <c r="AM14" s="49" t="s">
        <v>19904</v>
      </c>
      <c r="AN14" s="49" t="s">
        <v>19903</v>
      </c>
      <c r="AO14" s="49" t="s">
        <v>19898</v>
      </c>
      <c r="AP14" s="49" t="s">
        <v>19900</v>
      </c>
      <c r="AQ14" s="49" t="s">
        <v>19893</v>
      </c>
      <c r="AR14" s="49" t="s">
        <v>19895</v>
      </c>
      <c r="AS14" s="49" t="s">
        <v>19888</v>
      </c>
      <c r="AT14" s="49" t="s">
        <v>19876</v>
      </c>
      <c r="AU14" s="49" t="s">
        <v>22371</v>
      </c>
      <c r="AV14" s="49" t="s">
        <v>19874</v>
      </c>
      <c r="AW14" s="49" t="s">
        <v>19803</v>
      </c>
      <c r="AX14" s="49" t="s">
        <v>19804</v>
      </c>
      <c r="AY14" s="49" t="s">
        <v>19805</v>
      </c>
      <c r="AZ14" s="49" t="s">
        <v>19802</v>
      </c>
      <c r="BA14" s="50" t="s">
        <v>19799</v>
      </c>
      <c r="BB14" s="23"/>
      <c r="BC14" s="23"/>
      <c r="BD14" s="23"/>
      <c r="BE14" s="23"/>
      <c r="BF14" s="23"/>
      <c r="BG14" s="23"/>
      <c r="BH14" s="23"/>
      <c r="BI14" s="23"/>
      <c r="BJ14" s="23"/>
      <c r="BK14" s="23"/>
      <c r="BL14" s="23"/>
    </row>
    <row r="15" spans="1:64" ht="12">
      <c r="A15" s="47">
        <v>6.1</v>
      </c>
      <c r="B15" s="44">
        <v>94</v>
      </c>
      <c r="C15" s="48" t="s">
        <v>19797</v>
      </c>
      <c r="D15" s="49" t="s">
        <v>24158</v>
      </c>
      <c r="E15" s="49" t="s">
        <v>24158</v>
      </c>
      <c r="F15" s="49" t="s">
        <v>24156</v>
      </c>
      <c r="G15" s="49" t="s">
        <v>24158</v>
      </c>
      <c r="H15" s="49" t="s">
        <v>24158</v>
      </c>
      <c r="I15" s="49" t="s">
        <v>24013</v>
      </c>
      <c r="J15" s="49" t="s">
        <v>24158</v>
      </c>
      <c r="K15" s="49" t="s">
        <v>24156</v>
      </c>
      <c r="L15" s="49" t="s">
        <v>24158</v>
      </c>
      <c r="M15" s="49" t="s">
        <v>24158</v>
      </c>
      <c r="N15" s="49" t="s">
        <v>24158</v>
      </c>
      <c r="O15" s="49" t="s">
        <v>24156</v>
      </c>
      <c r="P15" s="49" t="s">
        <v>24158</v>
      </c>
      <c r="Q15" s="49" t="s">
        <v>24158</v>
      </c>
      <c r="R15" s="49" t="s">
        <v>24156</v>
      </c>
      <c r="S15" s="49" t="s">
        <v>24158</v>
      </c>
      <c r="T15" s="49" t="s">
        <v>24156</v>
      </c>
      <c r="U15" s="49" t="s">
        <v>24158</v>
      </c>
      <c r="V15" s="49" t="s">
        <v>24158</v>
      </c>
      <c r="W15" s="49" t="s">
        <v>24158</v>
      </c>
      <c r="X15" s="49" t="s">
        <v>24158</v>
      </c>
      <c r="Y15" s="49" t="s">
        <v>24156</v>
      </c>
      <c r="Z15" s="49" t="s">
        <v>24156</v>
      </c>
      <c r="AA15" s="49" t="s">
        <v>24158</v>
      </c>
      <c r="AB15" s="49" t="s">
        <v>24158</v>
      </c>
      <c r="AC15" s="49" t="s">
        <v>24156</v>
      </c>
      <c r="AD15" s="49" t="s">
        <v>24158</v>
      </c>
      <c r="AE15" s="49" t="s">
        <v>24158</v>
      </c>
      <c r="AF15" s="49" t="s">
        <v>24013</v>
      </c>
      <c r="AG15" s="49" t="s">
        <v>24158</v>
      </c>
      <c r="AH15" s="49" t="s">
        <v>24158</v>
      </c>
      <c r="AI15" s="49" t="s">
        <v>24158</v>
      </c>
      <c r="AJ15" s="49" t="s">
        <v>24158</v>
      </c>
      <c r="AK15" s="49" t="s">
        <v>24158</v>
      </c>
      <c r="AL15" s="49" t="s">
        <v>24158</v>
      </c>
      <c r="AM15" s="49" t="s">
        <v>24158</v>
      </c>
      <c r="AN15" s="49" t="s">
        <v>24158</v>
      </c>
      <c r="AO15" s="49" t="s">
        <v>24158</v>
      </c>
      <c r="AP15" s="49" t="s">
        <v>24158</v>
      </c>
      <c r="AQ15" s="49" t="s">
        <v>24013</v>
      </c>
      <c r="AR15" s="49" t="s">
        <v>24095</v>
      </c>
      <c r="AS15" s="49" t="s">
        <v>24158</v>
      </c>
      <c r="AT15" s="49" t="s">
        <v>24158</v>
      </c>
      <c r="AU15" s="49" t="s">
        <v>24156</v>
      </c>
      <c r="AV15" s="49" t="s">
        <v>24158</v>
      </c>
      <c r="AW15" s="49" t="s">
        <v>24158</v>
      </c>
      <c r="AX15" s="49" t="s">
        <v>24158</v>
      </c>
      <c r="AY15" s="49" t="s">
        <v>24158</v>
      </c>
      <c r="AZ15" s="49" t="s">
        <v>24156</v>
      </c>
      <c r="BA15" s="50" t="s">
        <v>24158</v>
      </c>
      <c r="BB15" s="23"/>
      <c r="BC15" s="23"/>
      <c r="BD15" s="23"/>
      <c r="BE15" s="23"/>
      <c r="BF15" s="23"/>
      <c r="BG15" s="23"/>
      <c r="BH15" s="23"/>
      <c r="BI15" s="23"/>
      <c r="BJ15" s="23"/>
      <c r="BK15" s="23"/>
      <c r="BL15" s="23"/>
    </row>
    <row r="16" spans="1:64" ht="12">
      <c r="A16" s="47" t="s">
        <v>24017</v>
      </c>
      <c r="B16" s="44"/>
      <c r="C16" s="48" t="s">
        <v>19495</v>
      </c>
      <c r="D16" s="49" t="s">
        <v>19490</v>
      </c>
      <c r="E16" s="49" t="s">
        <v>19485</v>
      </c>
      <c r="F16" s="49" t="s">
        <v>19480</v>
      </c>
      <c r="G16" s="49" t="s">
        <v>19474</v>
      </c>
      <c r="H16" s="49" t="s">
        <v>19473</v>
      </c>
      <c r="I16" s="49" t="s">
        <v>19468</v>
      </c>
      <c r="J16" s="49" t="s">
        <v>19458</v>
      </c>
      <c r="K16" s="49" t="s">
        <v>19462</v>
      </c>
      <c r="L16" s="49" t="s">
        <v>19411</v>
      </c>
      <c r="M16" s="49" t="s">
        <v>19412</v>
      </c>
      <c r="N16" s="49" t="s">
        <v>19407</v>
      </c>
      <c r="O16" s="49" t="s">
        <v>19380</v>
      </c>
      <c r="P16" s="49" t="s">
        <v>19362</v>
      </c>
      <c r="Q16" s="49" t="s">
        <v>19357</v>
      </c>
      <c r="R16" s="49" t="s">
        <v>19354</v>
      </c>
      <c r="S16" s="41" t="s">
        <v>1131</v>
      </c>
      <c r="T16" s="49" t="s">
        <v>19352</v>
      </c>
      <c r="U16" s="49" t="s">
        <v>19349</v>
      </c>
      <c r="V16" s="49" t="s">
        <v>19346</v>
      </c>
      <c r="W16" s="49" t="s">
        <v>19343</v>
      </c>
      <c r="X16" s="49" t="s">
        <v>19339</v>
      </c>
      <c r="Y16" s="49" t="s">
        <v>19335</v>
      </c>
      <c r="Z16" s="49" t="s">
        <v>19332</v>
      </c>
      <c r="AA16" s="49" t="s">
        <v>19329</v>
      </c>
      <c r="AB16" s="49" t="s">
        <v>19327</v>
      </c>
      <c r="AC16" s="49" t="s">
        <v>19321</v>
      </c>
      <c r="AD16" s="49" t="s">
        <v>19322</v>
      </c>
      <c r="AE16" s="49" t="s">
        <v>19315</v>
      </c>
      <c r="AF16" s="49" t="s">
        <v>19317</v>
      </c>
      <c r="AG16" s="49" t="s">
        <v>19231</v>
      </c>
      <c r="AH16" s="49" t="s">
        <v>19230</v>
      </c>
      <c r="AI16" s="49" t="s">
        <v>19212</v>
      </c>
      <c r="AJ16" s="49" t="s">
        <v>19215</v>
      </c>
      <c r="AK16" s="49" t="s">
        <v>19210</v>
      </c>
      <c r="AL16" s="49" t="s">
        <v>19211</v>
      </c>
      <c r="AM16" s="49" t="s">
        <v>19161</v>
      </c>
      <c r="AN16" s="49" t="s">
        <v>19163</v>
      </c>
      <c r="AO16" s="49" t="s">
        <v>19160</v>
      </c>
      <c r="AP16" s="49" t="s">
        <v>19157</v>
      </c>
      <c r="AQ16" s="49" t="s">
        <v>19154</v>
      </c>
      <c r="AR16" s="49" t="s">
        <v>19151</v>
      </c>
      <c r="AS16" s="49" t="s">
        <v>19132</v>
      </c>
      <c r="AT16" s="49" t="s">
        <v>19126</v>
      </c>
      <c r="AU16" s="49" t="s">
        <v>19127</v>
      </c>
      <c r="AV16" s="49" t="s">
        <v>19129</v>
      </c>
      <c r="AW16" s="49" t="s">
        <v>19118</v>
      </c>
      <c r="AX16" s="49" t="s">
        <v>19120</v>
      </c>
      <c r="AY16" s="49" t="s">
        <v>23582</v>
      </c>
      <c r="AZ16" s="49" t="s">
        <v>19115</v>
      </c>
      <c r="BA16" s="50" t="s">
        <v>19116</v>
      </c>
      <c r="BB16" s="23"/>
      <c r="BC16" s="23"/>
      <c r="BD16" s="23"/>
      <c r="BE16" s="23"/>
      <c r="BF16" s="23"/>
      <c r="BG16" s="23"/>
      <c r="BH16" s="23"/>
      <c r="BI16" s="23"/>
      <c r="BJ16" s="23"/>
      <c r="BK16" s="23"/>
      <c r="BL16" s="23"/>
    </row>
    <row r="17" spans="1:64" ht="12">
      <c r="A17" s="47"/>
      <c r="B17" s="44"/>
      <c r="C17" s="48"/>
      <c r="D17" s="49" t="s">
        <v>23897</v>
      </c>
      <c r="E17" s="49" t="s">
        <v>18888</v>
      </c>
      <c r="F17" s="49" t="s">
        <v>18891</v>
      </c>
      <c r="G17" s="49" t="s">
        <v>18892</v>
      </c>
      <c r="H17" s="49" t="s">
        <v>18886</v>
      </c>
      <c r="I17" s="49" t="s">
        <v>18881</v>
      </c>
      <c r="J17" s="49" t="s">
        <v>18882</v>
      </c>
      <c r="K17" s="49" t="s">
        <v>18884</v>
      </c>
      <c r="L17" s="49" t="s">
        <v>18879</v>
      </c>
      <c r="M17" s="49" t="s">
        <v>18880</v>
      </c>
      <c r="N17" s="49" t="s">
        <v>18875</v>
      </c>
      <c r="O17" s="49" t="s">
        <v>18876</v>
      </c>
      <c r="P17" s="49" t="s">
        <v>18871</v>
      </c>
      <c r="Q17" s="49" t="s">
        <v>18865</v>
      </c>
      <c r="R17" s="49" t="s">
        <v>18868</v>
      </c>
      <c r="S17" s="49" t="s">
        <v>18861</v>
      </c>
      <c r="T17" s="49" t="s">
        <v>18857</v>
      </c>
      <c r="U17" s="49" t="s">
        <v>18858</v>
      </c>
      <c r="V17" s="49" t="s">
        <v>18853</v>
      </c>
      <c r="W17" s="49" t="s">
        <v>18855</v>
      </c>
      <c r="X17" s="49" t="s">
        <v>18852</v>
      </c>
      <c r="Y17" s="49" t="s">
        <v>18847</v>
      </c>
      <c r="Z17" s="49" t="s">
        <v>18840</v>
      </c>
      <c r="AA17" s="49" t="s">
        <v>18842</v>
      </c>
      <c r="AB17" s="49" t="s">
        <v>18812</v>
      </c>
      <c r="AC17" s="49" t="s">
        <v>18807</v>
      </c>
      <c r="AD17" s="49" t="s">
        <v>23582</v>
      </c>
      <c r="AE17" s="49" t="s">
        <v>18799</v>
      </c>
      <c r="AF17" s="49" t="s">
        <v>18750</v>
      </c>
      <c r="AG17" s="49" t="s">
        <v>18753</v>
      </c>
      <c r="AH17" s="49" t="s">
        <v>18755</v>
      </c>
      <c r="AI17" s="49" t="s">
        <v>18733</v>
      </c>
      <c r="AJ17" s="49" t="s">
        <v>18726</v>
      </c>
      <c r="AK17" s="49" t="s">
        <v>18721</v>
      </c>
      <c r="AL17" s="49" t="s">
        <v>18717</v>
      </c>
      <c r="AM17" s="49" t="s">
        <v>18664</v>
      </c>
      <c r="AN17" s="49" t="s">
        <v>23897</v>
      </c>
      <c r="AO17" s="49" t="s">
        <v>18667</v>
      </c>
      <c r="AP17" s="49" t="s">
        <v>18662</v>
      </c>
      <c r="AQ17" s="49" t="s">
        <v>18656</v>
      </c>
      <c r="AR17" s="49" t="s">
        <v>18651</v>
      </c>
      <c r="AS17" s="49" t="s">
        <v>18653</v>
      </c>
      <c r="AT17" s="49" t="s">
        <v>18646</v>
      </c>
      <c r="AU17" s="49" t="s">
        <v>18647</v>
      </c>
      <c r="AV17" s="49" t="s">
        <v>23337</v>
      </c>
      <c r="AW17" s="49" t="s">
        <v>18649</v>
      </c>
      <c r="AX17" s="49" t="s">
        <v>18650</v>
      </c>
      <c r="AY17" s="49" t="s">
        <v>18641</v>
      </c>
      <c r="AZ17" s="49" t="s">
        <v>18642</v>
      </c>
      <c r="BA17" s="50" t="s">
        <v>23582</v>
      </c>
      <c r="BB17" s="23"/>
      <c r="BC17" s="23"/>
      <c r="BD17" s="23"/>
      <c r="BE17" s="23"/>
      <c r="BF17" s="23"/>
      <c r="BG17" s="23"/>
      <c r="BH17" s="23"/>
      <c r="BI17" s="23"/>
      <c r="BJ17" s="23"/>
      <c r="BK17" s="23"/>
      <c r="BL17" s="23"/>
    </row>
    <row r="18" spans="1:64" ht="12">
      <c r="A18" s="47">
        <v>6.1</v>
      </c>
      <c r="B18" s="44">
        <v>95</v>
      </c>
      <c r="C18" s="48" t="s">
        <v>18637</v>
      </c>
      <c r="D18" s="49">
        <v>50</v>
      </c>
      <c r="E18" s="49">
        <v>100</v>
      </c>
      <c r="F18" s="49">
        <v>100</v>
      </c>
      <c r="G18" s="49">
        <v>50</v>
      </c>
      <c r="H18" s="49">
        <v>75</v>
      </c>
      <c r="I18" s="49">
        <v>100</v>
      </c>
      <c r="J18" s="49">
        <v>50</v>
      </c>
      <c r="K18" s="49">
        <v>100</v>
      </c>
      <c r="L18" s="49">
        <v>25</v>
      </c>
      <c r="M18" s="49">
        <v>50</v>
      </c>
      <c r="N18" s="49">
        <v>50</v>
      </c>
      <c r="O18" s="49">
        <v>75</v>
      </c>
      <c r="P18" s="49">
        <v>50</v>
      </c>
      <c r="Q18" s="49">
        <v>75</v>
      </c>
      <c r="R18" s="49">
        <v>100</v>
      </c>
      <c r="S18" s="49">
        <v>50</v>
      </c>
      <c r="T18" s="49">
        <v>50</v>
      </c>
      <c r="U18" s="49">
        <v>50</v>
      </c>
      <c r="V18" s="49">
        <v>50</v>
      </c>
      <c r="W18" s="49">
        <v>50</v>
      </c>
      <c r="X18" s="49">
        <v>25</v>
      </c>
      <c r="Y18" s="49">
        <v>75</v>
      </c>
      <c r="Z18" s="49">
        <v>50</v>
      </c>
      <c r="AA18" s="49">
        <v>50</v>
      </c>
      <c r="AB18" s="49">
        <v>25</v>
      </c>
      <c r="AC18" s="49">
        <v>100</v>
      </c>
      <c r="AD18" s="49">
        <v>75</v>
      </c>
      <c r="AE18" s="49">
        <v>50</v>
      </c>
      <c r="AF18" s="49">
        <v>50</v>
      </c>
      <c r="AG18" s="49">
        <v>50</v>
      </c>
      <c r="AH18" s="49">
        <v>75</v>
      </c>
      <c r="AI18" s="49">
        <v>75</v>
      </c>
      <c r="AJ18" s="49">
        <v>50</v>
      </c>
      <c r="AK18" s="49">
        <v>50</v>
      </c>
      <c r="AL18" s="49">
        <v>75</v>
      </c>
      <c r="AM18" s="49">
        <v>25</v>
      </c>
      <c r="AN18" s="49">
        <v>25</v>
      </c>
      <c r="AO18" s="49">
        <v>50</v>
      </c>
      <c r="AP18" s="49">
        <v>75</v>
      </c>
      <c r="AQ18" s="49">
        <v>100</v>
      </c>
      <c r="AR18" s="49">
        <v>100</v>
      </c>
      <c r="AS18" s="49">
        <v>50</v>
      </c>
      <c r="AT18" s="49">
        <v>50</v>
      </c>
      <c r="AU18" s="49">
        <v>50</v>
      </c>
      <c r="AV18" s="49">
        <v>75</v>
      </c>
      <c r="AW18" s="49">
        <v>75</v>
      </c>
      <c r="AX18" s="49">
        <v>75</v>
      </c>
      <c r="AY18" s="49">
        <v>50</v>
      </c>
      <c r="AZ18" s="49">
        <v>50</v>
      </c>
      <c r="BA18" s="50">
        <v>100</v>
      </c>
      <c r="BB18" s="23"/>
      <c r="BC18" s="23"/>
      <c r="BD18" s="23"/>
      <c r="BE18" s="23"/>
      <c r="BF18" s="23"/>
      <c r="BG18" s="23"/>
      <c r="BH18" s="23"/>
      <c r="BI18" s="23"/>
      <c r="BJ18" s="23"/>
      <c r="BK18" s="23"/>
      <c r="BL18" s="23"/>
    </row>
    <row r="19" spans="1:64" ht="12">
      <c r="A19" s="47" t="s">
        <v>24017</v>
      </c>
      <c r="B19" s="44"/>
      <c r="C19" s="48" t="s">
        <v>18623</v>
      </c>
      <c r="D19" s="49" t="s">
        <v>18615</v>
      </c>
      <c r="E19" s="49" t="s">
        <v>18608</v>
      </c>
      <c r="F19" s="41" t="s">
        <v>1127</v>
      </c>
      <c r="G19" s="49" t="s">
        <v>18599</v>
      </c>
      <c r="H19" s="49" t="s">
        <v>18598</v>
      </c>
      <c r="I19" s="49" t="s">
        <v>18537</v>
      </c>
      <c r="J19" s="49" t="s">
        <v>18529</v>
      </c>
      <c r="K19" s="41" t="s">
        <v>1128</v>
      </c>
      <c r="L19" s="49" t="s">
        <v>18527</v>
      </c>
      <c r="M19" s="49" t="s">
        <v>18516</v>
      </c>
      <c r="N19" s="49" t="s">
        <v>18507</v>
      </c>
      <c r="O19" s="49" t="s">
        <v>18508</v>
      </c>
      <c r="P19" s="49" t="s">
        <v>18504</v>
      </c>
      <c r="Q19" s="49" t="s">
        <v>18496</v>
      </c>
      <c r="R19" s="49" t="s">
        <v>18494</v>
      </c>
      <c r="S19" s="41" t="s">
        <v>1129</v>
      </c>
      <c r="T19" s="41" t="s">
        <v>1126</v>
      </c>
      <c r="U19" s="49" t="s">
        <v>18486</v>
      </c>
      <c r="V19" s="49" t="s">
        <v>18482</v>
      </c>
      <c r="W19" s="49" t="s">
        <v>18484</v>
      </c>
      <c r="X19" s="41" t="s">
        <v>1125</v>
      </c>
      <c r="Y19" s="41" t="s">
        <v>1122</v>
      </c>
      <c r="Z19" s="49" t="s">
        <v>18467</v>
      </c>
      <c r="AA19" s="49" t="s">
        <v>18469</v>
      </c>
      <c r="AB19" s="41" t="s">
        <v>1123</v>
      </c>
      <c r="AC19" s="49" t="s">
        <v>18462</v>
      </c>
      <c r="AD19" s="49" t="s">
        <v>18463</v>
      </c>
      <c r="AE19" s="49" t="s">
        <v>18459</v>
      </c>
      <c r="AF19" s="49" t="s">
        <v>18460</v>
      </c>
      <c r="AG19" s="49" t="s">
        <v>18456</v>
      </c>
      <c r="AH19" s="49" t="s">
        <v>18457</v>
      </c>
      <c r="AI19" s="49" t="s">
        <v>18454</v>
      </c>
      <c r="AJ19" s="49" t="s">
        <v>18451</v>
      </c>
      <c r="AK19" s="41" t="s">
        <v>1124</v>
      </c>
      <c r="AL19" s="49" t="s">
        <v>18381</v>
      </c>
      <c r="AM19" s="49" t="s">
        <v>18358</v>
      </c>
      <c r="AN19" s="49" t="s">
        <v>18296</v>
      </c>
      <c r="AO19" s="49" t="s">
        <v>18295</v>
      </c>
      <c r="AP19" s="49" t="s">
        <v>18293</v>
      </c>
      <c r="AQ19" s="49" t="s">
        <v>18288</v>
      </c>
      <c r="AR19" s="49" t="s">
        <v>18289</v>
      </c>
      <c r="AS19" s="49" t="s">
        <v>18285</v>
      </c>
      <c r="AT19" s="49" t="s">
        <v>18281</v>
      </c>
      <c r="AU19" s="49" t="s">
        <v>18279</v>
      </c>
      <c r="AV19" s="49" t="s">
        <v>18274</v>
      </c>
      <c r="AW19" s="49" t="s">
        <v>18267</v>
      </c>
      <c r="AX19" s="49" t="s">
        <v>18264</v>
      </c>
      <c r="AY19" s="49" t="s">
        <v>18261</v>
      </c>
      <c r="AZ19" s="41" t="s">
        <v>1121</v>
      </c>
      <c r="BA19" s="50" t="s">
        <v>18220</v>
      </c>
      <c r="BB19" s="23"/>
      <c r="BC19" s="23"/>
      <c r="BD19" s="23"/>
      <c r="BE19" s="23"/>
      <c r="BF19" s="23"/>
      <c r="BG19" s="23"/>
      <c r="BH19" s="23"/>
      <c r="BI19" s="23"/>
      <c r="BJ19" s="23"/>
      <c r="BK19" s="23"/>
      <c r="BL19" s="23"/>
    </row>
    <row r="20" spans="1:64" ht="12">
      <c r="A20" s="47"/>
      <c r="B20" s="44"/>
      <c r="C20" s="48"/>
      <c r="D20" s="49" t="s">
        <v>18159</v>
      </c>
      <c r="E20" s="49" t="s">
        <v>18151</v>
      </c>
      <c r="F20" s="49" t="s">
        <v>18153</v>
      </c>
      <c r="G20" s="49" t="s">
        <v>18150</v>
      </c>
      <c r="H20" s="49" t="s">
        <v>18144</v>
      </c>
      <c r="I20" s="49" t="s">
        <v>18138</v>
      </c>
      <c r="J20" s="49" t="s">
        <v>18135</v>
      </c>
      <c r="K20" s="49" t="s">
        <v>18134</v>
      </c>
      <c r="L20" s="49" t="s">
        <v>18131</v>
      </c>
      <c r="M20" s="49" t="s">
        <v>18128</v>
      </c>
      <c r="N20" s="49" t="s">
        <v>18123</v>
      </c>
      <c r="O20" s="49" t="s">
        <v>18119</v>
      </c>
      <c r="P20" s="49" t="s">
        <v>18120</v>
      </c>
      <c r="Q20" s="49" t="s">
        <v>18077</v>
      </c>
      <c r="R20" s="49" t="s">
        <v>18081</v>
      </c>
      <c r="S20" s="49" t="s">
        <v>18071</v>
      </c>
      <c r="T20" s="49" t="s">
        <v>18068</v>
      </c>
      <c r="U20" s="49" t="s">
        <v>18067</v>
      </c>
      <c r="V20" s="49" t="s">
        <v>18020</v>
      </c>
      <c r="W20" s="49" t="s">
        <v>17938</v>
      </c>
      <c r="X20" s="49" t="s">
        <v>17843</v>
      </c>
      <c r="Y20" s="49" t="s">
        <v>17841</v>
      </c>
      <c r="Z20" s="49" t="s">
        <v>17838</v>
      </c>
      <c r="AA20" s="49" t="s">
        <v>17832</v>
      </c>
      <c r="AB20" s="49" t="s">
        <v>17826</v>
      </c>
      <c r="AC20" s="49" t="s">
        <v>17822</v>
      </c>
      <c r="AD20" s="49" t="s">
        <v>17818</v>
      </c>
      <c r="AE20" s="49" t="s">
        <v>17816</v>
      </c>
      <c r="AF20" s="49" t="s">
        <v>17811</v>
      </c>
      <c r="AG20" s="49" t="s">
        <v>17813</v>
      </c>
      <c r="AH20" s="49" t="s">
        <v>22407</v>
      </c>
      <c r="AI20" s="49" t="s">
        <v>17807</v>
      </c>
      <c r="AJ20" s="49" t="s">
        <v>17761</v>
      </c>
      <c r="AK20" s="49" t="s">
        <v>17648</v>
      </c>
      <c r="AL20" s="49" t="s">
        <v>17645</v>
      </c>
      <c r="AM20" s="49" t="s">
        <v>17639</v>
      </c>
      <c r="AN20" s="49" t="s">
        <v>17637</v>
      </c>
      <c r="AO20" s="49" t="s">
        <v>17631</v>
      </c>
      <c r="AP20" s="49" t="s">
        <v>22387</v>
      </c>
      <c r="AQ20" s="49" t="s">
        <v>17634</v>
      </c>
      <c r="AR20" s="49" t="s">
        <v>17623</v>
      </c>
      <c r="AS20" s="49" t="s">
        <v>17388</v>
      </c>
      <c r="AT20" s="49" t="s">
        <v>17380</v>
      </c>
      <c r="AU20" s="49" t="s">
        <v>17382</v>
      </c>
      <c r="AV20" s="49" t="s">
        <v>17383</v>
      </c>
      <c r="AW20" s="49" t="s">
        <v>17378</v>
      </c>
      <c r="AX20" s="49" t="s">
        <v>17376</v>
      </c>
      <c r="AY20" s="49" t="s">
        <v>17375</v>
      </c>
      <c r="AZ20" s="49" t="s">
        <v>17372</v>
      </c>
      <c r="BA20" s="50" t="s">
        <v>17370</v>
      </c>
      <c r="BB20" s="23"/>
      <c r="BC20" s="23"/>
      <c r="BD20" s="23"/>
      <c r="BE20" s="23"/>
      <c r="BF20" s="23"/>
      <c r="BG20" s="23"/>
      <c r="BH20" s="23"/>
      <c r="BI20" s="23"/>
      <c r="BJ20" s="23"/>
      <c r="BK20" s="23"/>
      <c r="BL20" s="23"/>
    </row>
    <row r="21" spans="1:64" ht="12">
      <c r="A21" s="47">
        <v>6.1</v>
      </c>
      <c r="B21" s="44">
        <v>96</v>
      </c>
      <c r="C21" s="48" t="s">
        <v>17319</v>
      </c>
      <c r="D21" s="49" t="s">
        <v>24156</v>
      </c>
      <c r="E21" s="49" t="s">
        <v>24156</v>
      </c>
      <c r="F21" s="49" t="s">
        <v>24156</v>
      </c>
      <c r="G21" s="49" t="s">
        <v>24156</v>
      </c>
      <c r="H21" s="49" t="s">
        <v>24156</v>
      </c>
      <c r="I21" s="49" t="s">
        <v>24157</v>
      </c>
      <c r="J21" s="49" t="s">
        <v>24156</v>
      </c>
      <c r="K21" s="49" t="s">
        <v>24156</v>
      </c>
      <c r="L21" s="49" t="s">
        <v>24156</v>
      </c>
      <c r="M21" s="49" t="s">
        <v>24156</v>
      </c>
      <c r="N21" s="49" t="s">
        <v>24156</v>
      </c>
      <c r="O21" s="49" t="s">
        <v>24156</v>
      </c>
      <c r="P21" s="49" t="s">
        <v>24156</v>
      </c>
      <c r="Q21" s="49" t="s">
        <v>24156</v>
      </c>
      <c r="R21" s="49" t="s">
        <v>24156</v>
      </c>
      <c r="S21" s="49" t="s">
        <v>24156</v>
      </c>
      <c r="T21" s="49" t="s">
        <v>24156</v>
      </c>
      <c r="U21" s="49" t="s">
        <v>24156</v>
      </c>
      <c r="V21" s="49" t="s">
        <v>24156</v>
      </c>
      <c r="W21" s="49" t="s">
        <v>24156</v>
      </c>
      <c r="X21" s="49" t="s">
        <v>24156</v>
      </c>
      <c r="Y21" s="49" t="s">
        <v>24156</v>
      </c>
      <c r="Z21" s="49" t="s">
        <v>24156</v>
      </c>
      <c r="AA21" s="49" t="s">
        <v>24156</v>
      </c>
      <c r="AB21" s="49" t="s">
        <v>24156</v>
      </c>
      <c r="AC21" s="49" t="s">
        <v>24156</v>
      </c>
      <c r="AD21" s="49" t="s">
        <v>24156</v>
      </c>
      <c r="AE21" s="49" t="s">
        <v>24156</v>
      </c>
      <c r="AF21" s="49" t="s">
        <v>24157</v>
      </c>
      <c r="AG21" s="49" t="s">
        <v>24156</v>
      </c>
      <c r="AH21" s="49" t="s">
        <v>24156</v>
      </c>
      <c r="AI21" s="49" t="s">
        <v>24156</v>
      </c>
      <c r="AJ21" s="49" t="s">
        <v>24156</v>
      </c>
      <c r="AK21" s="49" t="s">
        <v>24156</v>
      </c>
      <c r="AL21" s="49" t="s">
        <v>24156</v>
      </c>
      <c r="AM21" s="49" t="s">
        <v>24156</v>
      </c>
      <c r="AN21" s="49" t="s">
        <v>24156</v>
      </c>
      <c r="AO21" s="49" t="s">
        <v>24156</v>
      </c>
      <c r="AP21" s="49" t="s">
        <v>24156</v>
      </c>
      <c r="AQ21" s="49" t="s">
        <v>24156</v>
      </c>
      <c r="AR21" s="49" t="s">
        <v>24156</v>
      </c>
      <c r="AS21" s="49" t="s">
        <v>24156</v>
      </c>
      <c r="AT21" s="49" t="s">
        <v>24156</v>
      </c>
      <c r="AU21" s="49" t="s">
        <v>24156</v>
      </c>
      <c r="AV21" s="49" t="s">
        <v>24156</v>
      </c>
      <c r="AW21" s="49" t="s">
        <v>24156</v>
      </c>
      <c r="AX21" s="49" t="s">
        <v>24156</v>
      </c>
      <c r="AY21" s="49" t="s">
        <v>24156</v>
      </c>
      <c r="AZ21" s="49" t="s">
        <v>24156</v>
      </c>
      <c r="BA21" s="50" t="s">
        <v>24156</v>
      </c>
      <c r="BB21" s="23"/>
      <c r="BC21" s="23"/>
      <c r="BD21" s="23"/>
      <c r="BE21" s="23"/>
      <c r="BF21" s="23"/>
      <c r="BG21" s="23"/>
      <c r="BH21" s="23"/>
      <c r="BI21" s="23"/>
      <c r="BJ21" s="23"/>
      <c r="BK21" s="23"/>
      <c r="BL21" s="23"/>
    </row>
    <row r="22" spans="1:64" ht="12">
      <c r="A22" s="47" t="s">
        <v>24017</v>
      </c>
      <c r="B22" s="44"/>
      <c r="C22" s="48" t="s">
        <v>16708</v>
      </c>
      <c r="D22" s="49" t="s">
        <v>16701</v>
      </c>
      <c r="E22" s="49" t="s">
        <v>16699</v>
      </c>
      <c r="F22" s="49" t="s">
        <v>16693</v>
      </c>
      <c r="G22" s="49" t="s">
        <v>16688</v>
      </c>
      <c r="H22" s="49" t="s">
        <v>16686</v>
      </c>
      <c r="I22" s="49" t="s">
        <v>16574</v>
      </c>
      <c r="J22" s="41" t="s">
        <v>1120</v>
      </c>
      <c r="K22" s="41" t="s">
        <v>16569</v>
      </c>
      <c r="L22" s="49" t="s">
        <v>16564</v>
      </c>
      <c r="M22" s="49" t="s">
        <v>16558</v>
      </c>
      <c r="N22" s="49" t="s">
        <v>16554</v>
      </c>
      <c r="O22" s="49" t="s">
        <v>16550</v>
      </c>
      <c r="P22" s="41" t="s">
        <v>1119</v>
      </c>
      <c r="Q22" s="49" t="s">
        <v>16530</v>
      </c>
      <c r="R22" s="49" t="s">
        <v>16527</v>
      </c>
      <c r="S22" s="41" t="s">
        <v>1117</v>
      </c>
      <c r="T22" s="49" t="s">
        <v>16514</v>
      </c>
      <c r="U22" s="49" t="s">
        <v>16511</v>
      </c>
      <c r="V22" s="49" t="s">
        <v>16506</v>
      </c>
      <c r="W22" s="49" t="s">
        <v>16503</v>
      </c>
      <c r="X22" s="49" t="s">
        <v>16498</v>
      </c>
      <c r="Y22" s="49" t="s">
        <v>16491</v>
      </c>
      <c r="Z22" s="49" t="s">
        <v>16472</v>
      </c>
      <c r="AA22" s="49" t="s">
        <v>16381</v>
      </c>
      <c r="AB22" s="49" t="s">
        <v>16377</v>
      </c>
      <c r="AC22" s="49" t="s">
        <v>16378</v>
      </c>
      <c r="AD22" s="49" t="s">
        <v>16372</v>
      </c>
      <c r="AE22" s="49" t="s">
        <v>16370</v>
      </c>
      <c r="AF22" s="49" t="s">
        <v>16368</v>
      </c>
      <c r="AG22" s="49" t="s">
        <v>16363</v>
      </c>
      <c r="AH22" s="49" t="s">
        <v>16365</v>
      </c>
      <c r="AI22" s="49" t="s">
        <v>16362</v>
      </c>
      <c r="AJ22" s="49" t="s">
        <v>16359</v>
      </c>
      <c r="AK22" s="49" t="s">
        <v>16357</v>
      </c>
      <c r="AL22" s="41" t="s">
        <v>1118</v>
      </c>
      <c r="AM22" s="49" t="s">
        <v>16353</v>
      </c>
      <c r="AN22" s="49" t="s">
        <v>16349</v>
      </c>
      <c r="AO22" s="49" t="s">
        <v>16345</v>
      </c>
      <c r="AP22" s="49" t="s">
        <v>16340</v>
      </c>
      <c r="AQ22" s="49" t="s">
        <v>16338</v>
      </c>
      <c r="AR22" s="49" t="s">
        <v>16334</v>
      </c>
      <c r="AS22" s="49" t="s">
        <v>16307</v>
      </c>
      <c r="AT22" s="49" t="s">
        <v>16303</v>
      </c>
      <c r="AU22" s="49" t="s">
        <v>16225</v>
      </c>
      <c r="AV22" s="49" t="s">
        <v>16222</v>
      </c>
      <c r="AW22" s="49" t="s">
        <v>16217</v>
      </c>
      <c r="AX22" s="49" t="s">
        <v>16213</v>
      </c>
      <c r="AY22" s="41" t="s">
        <v>1116</v>
      </c>
      <c r="AZ22" s="41" t="s">
        <v>1115</v>
      </c>
      <c r="BA22" s="50" t="s">
        <v>16203</v>
      </c>
      <c r="BB22" s="23"/>
      <c r="BC22" s="23"/>
      <c r="BD22" s="23"/>
      <c r="BE22" s="23"/>
      <c r="BF22" s="23"/>
      <c r="BG22" s="23"/>
      <c r="BH22" s="23"/>
      <c r="BI22" s="23"/>
      <c r="BJ22" s="23"/>
      <c r="BK22" s="23"/>
      <c r="BL22" s="23"/>
    </row>
    <row r="23" spans="1:64" ht="12">
      <c r="A23" s="47"/>
      <c r="B23" s="44"/>
      <c r="C23" s="48"/>
      <c r="D23" s="49" t="s">
        <v>16126</v>
      </c>
      <c r="E23" s="49" t="s">
        <v>16127</v>
      </c>
      <c r="F23" s="49" t="s">
        <v>16120</v>
      </c>
      <c r="G23" s="49" t="s">
        <v>16122</v>
      </c>
      <c r="H23" s="49" t="s">
        <v>16123</v>
      </c>
      <c r="I23" s="49" t="s">
        <v>16115</v>
      </c>
      <c r="J23" s="49" t="s">
        <v>16117</v>
      </c>
      <c r="K23" s="49" t="s">
        <v>16118</v>
      </c>
      <c r="L23" s="49" t="s">
        <v>16119</v>
      </c>
      <c r="M23" s="49" t="s">
        <v>16044</v>
      </c>
      <c r="N23" s="49" t="s">
        <v>16041</v>
      </c>
      <c r="O23" s="49" t="s">
        <v>16038</v>
      </c>
      <c r="P23" s="49" t="s">
        <v>15936</v>
      </c>
      <c r="Q23" s="49" t="s">
        <v>15932</v>
      </c>
      <c r="R23" s="49" t="s">
        <v>15845</v>
      </c>
      <c r="S23" s="49" t="s">
        <v>15847</v>
      </c>
      <c r="T23" s="49" t="s">
        <v>15841</v>
      </c>
      <c r="U23" s="49" t="s">
        <v>15843</v>
      </c>
      <c r="V23" s="49" t="s">
        <v>15838</v>
      </c>
      <c r="W23" s="49" t="s">
        <v>15840</v>
      </c>
      <c r="X23" s="49" t="s">
        <v>15836</v>
      </c>
      <c r="Y23" s="49" t="s">
        <v>15830</v>
      </c>
      <c r="Z23" s="49" t="s">
        <v>15783</v>
      </c>
      <c r="AA23" s="49" t="s">
        <v>15747</v>
      </c>
      <c r="AB23" s="49" t="s">
        <v>15749</v>
      </c>
      <c r="AC23" s="49" t="s">
        <v>15741</v>
      </c>
      <c r="AD23" s="49" t="s">
        <v>15625</v>
      </c>
      <c r="AE23" s="49" t="s">
        <v>15569</v>
      </c>
      <c r="AF23" s="49" t="s">
        <v>15564</v>
      </c>
      <c r="AG23" s="49" t="s">
        <v>15566</v>
      </c>
      <c r="AH23" s="49" t="s">
        <v>15561</v>
      </c>
      <c r="AI23" s="49" t="s">
        <v>15562</v>
      </c>
      <c r="AJ23" s="49" t="s">
        <v>15556</v>
      </c>
      <c r="AK23" s="49" t="s">
        <v>15552</v>
      </c>
      <c r="AL23" s="49" t="s">
        <v>15545</v>
      </c>
      <c r="AM23" s="49" t="s">
        <v>15547</v>
      </c>
      <c r="AN23" s="49" t="s">
        <v>15543</v>
      </c>
      <c r="AO23" s="49" t="s">
        <v>15539</v>
      </c>
      <c r="AP23" s="49" t="s">
        <v>15541</v>
      </c>
      <c r="AQ23" s="49" t="s">
        <v>15537</v>
      </c>
      <c r="AR23" s="49" t="s">
        <v>15532</v>
      </c>
      <c r="AS23" s="49" t="s">
        <v>15534</v>
      </c>
      <c r="AT23" s="49" t="s">
        <v>15529</v>
      </c>
      <c r="AU23" s="49" t="s">
        <v>15524</v>
      </c>
      <c r="AV23" s="49" t="s">
        <v>15523</v>
      </c>
      <c r="AW23" s="49" t="s">
        <v>15520</v>
      </c>
      <c r="AX23" s="49" t="s">
        <v>15521</v>
      </c>
      <c r="AY23" s="49" t="s">
        <v>15511</v>
      </c>
      <c r="AZ23" s="49" t="s">
        <v>15513</v>
      </c>
      <c r="BA23" s="50" t="s">
        <v>15452</v>
      </c>
      <c r="BB23" s="23"/>
      <c r="BC23" s="23"/>
      <c r="BD23" s="23"/>
      <c r="BE23" s="23"/>
      <c r="BF23" s="23"/>
      <c r="BG23" s="23"/>
      <c r="BH23" s="23"/>
      <c r="BI23" s="23"/>
      <c r="BJ23" s="23"/>
      <c r="BK23" s="23"/>
      <c r="BL23" s="23"/>
    </row>
    <row r="24" spans="1:64" ht="12">
      <c r="A24" s="47">
        <v>6.1</v>
      </c>
      <c r="B24" s="44">
        <v>97</v>
      </c>
      <c r="C24" s="48" t="s">
        <v>15442</v>
      </c>
      <c r="D24" s="49" t="s">
        <v>24057</v>
      </c>
      <c r="E24" s="49" t="s">
        <v>24157</v>
      </c>
      <c r="F24" s="49" t="s">
        <v>24156</v>
      </c>
      <c r="G24" s="49" t="s">
        <v>24157</v>
      </c>
      <c r="H24" s="49" t="s">
        <v>24095</v>
      </c>
      <c r="I24" s="49" t="s">
        <v>24157</v>
      </c>
      <c r="J24" s="49" t="s">
        <v>24095</v>
      </c>
      <c r="K24" s="49" t="s">
        <v>24157</v>
      </c>
      <c r="L24" s="49" t="s">
        <v>24157</v>
      </c>
      <c r="M24" s="49" t="s">
        <v>24156</v>
      </c>
      <c r="N24" s="49" t="s">
        <v>24057</v>
      </c>
      <c r="O24" s="49" t="s">
        <v>24157</v>
      </c>
      <c r="P24" s="49" t="s">
        <v>24095</v>
      </c>
      <c r="Q24" s="49" t="s">
        <v>24157</v>
      </c>
      <c r="R24" s="49" t="s">
        <v>24156</v>
      </c>
      <c r="S24" s="49" t="s">
        <v>24157</v>
      </c>
      <c r="T24" s="49" t="s">
        <v>24157</v>
      </c>
      <c r="U24" s="49" t="s">
        <v>24095</v>
      </c>
      <c r="V24" s="49" t="s">
        <v>24157</v>
      </c>
      <c r="W24" s="49" t="s">
        <v>24157</v>
      </c>
      <c r="X24" s="49" t="s">
        <v>24057</v>
      </c>
      <c r="Y24" s="49" t="s">
        <v>24156</v>
      </c>
      <c r="Z24" s="49" t="s">
        <v>24057</v>
      </c>
      <c r="AA24" s="49" t="s">
        <v>24057</v>
      </c>
      <c r="AB24" s="49" t="s">
        <v>24057</v>
      </c>
      <c r="AC24" s="49" t="s">
        <v>24157</v>
      </c>
      <c r="AD24" s="49" t="s">
        <v>24157</v>
      </c>
      <c r="AE24" s="49" t="s">
        <v>24057</v>
      </c>
      <c r="AF24" s="49" t="s">
        <v>24157</v>
      </c>
      <c r="AG24" s="49" t="s">
        <v>24057</v>
      </c>
      <c r="AH24" s="49" t="s">
        <v>24157</v>
      </c>
      <c r="AI24" s="49" t="s">
        <v>24157</v>
      </c>
      <c r="AJ24" s="49" t="s">
        <v>24157</v>
      </c>
      <c r="AK24" s="49" t="s">
        <v>24095</v>
      </c>
      <c r="AL24" s="49" t="s">
        <v>24095</v>
      </c>
      <c r="AM24" s="49" t="s">
        <v>24013</v>
      </c>
      <c r="AN24" s="49" t="s">
        <v>24157</v>
      </c>
      <c r="AO24" s="49" t="s">
        <v>24013</v>
      </c>
      <c r="AP24" s="49" t="s">
        <v>24157</v>
      </c>
      <c r="AQ24" s="49" t="s">
        <v>24057</v>
      </c>
      <c r="AR24" s="49" t="s">
        <v>24057</v>
      </c>
      <c r="AS24" s="49" t="s">
        <v>24057</v>
      </c>
      <c r="AT24" s="49" t="s">
        <v>24095</v>
      </c>
      <c r="AU24" s="49" t="s">
        <v>24157</v>
      </c>
      <c r="AV24" s="49" t="s">
        <v>24157</v>
      </c>
      <c r="AW24" s="49" t="s">
        <v>24157</v>
      </c>
      <c r="AX24" s="49" t="s">
        <v>24156</v>
      </c>
      <c r="AY24" s="49" t="s">
        <v>24095</v>
      </c>
      <c r="AZ24" s="49" t="s">
        <v>24057</v>
      </c>
      <c r="BA24" s="50" t="s">
        <v>24157</v>
      </c>
      <c r="BB24" s="23"/>
      <c r="BC24" s="23"/>
      <c r="BD24" s="23"/>
      <c r="BE24" s="23"/>
      <c r="BF24" s="23"/>
      <c r="BG24" s="23"/>
      <c r="BH24" s="23"/>
      <c r="BI24" s="23"/>
      <c r="BJ24" s="23"/>
      <c r="BK24" s="23"/>
      <c r="BL24" s="23"/>
    </row>
    <row r="25" spans="1:64" ht="12">
      <c r="A25" s="47" t="s">
        <v>24017</v>
      </c>
      <c r="B25" s="44"/>
      <c r="C25" s="48" t="s">
        <v>15363</v>
      </c>
      <c r="D25" s="49" t="s">
        <v>15359</v>
      </c>
      <c r="E25" s="49" t="s">
        <v>15355</v>
      </c>
      <c r="F25" s="49" t="s">
        <v>15352</v>
      </c>
      <c r="G25" s="49" t="s">
        <v>15350</v>
      </c>
      <c r="H25" s="49" t="s">
        <v>15346</v>
      </c>
      <c r="I25" s="49" t="s">
        <v>15338</v>
      </c>
      <c r="J25" s="49" t="s">
        <v>15336</v>
      </c>
      <c r="K25" s="49" t="s">
        <v>15331</v>
      </c>
      <c r="L25" s="49" t="s">
        <v>15323</v>
      </c>
      <c r="M25" s="49" t="s">
        <v>15316</v>
      </c>
      <c r="N25" s="49" t="s">
        <v>15315</v>
      </c>
      <c r="O25" s="49" t="s">
        <v>15308</v>
      </c>
      <c r="P25" s="41" t="s">
        <v>1114</v>
      </c>
      <c r="Q25" s="49" t="s">
        <v>15287</v>
      </c>
      <c r="R25" s="49" t="s">
        <v>15280</v>
      </c>
      <c r="S25" s="49" t="s">
        <v>15278</v>
      </c>
      <c r="T25" s="49" t="s">
        <v>15271</v>
      </c>
      <c r="U25" s="49" t="s">
        <v>15270</v>
      </c>
      <c r="V25" s="49" t="s">
        <v>15260</v>
      </c>
      <c r="W25" s="49" t="s">
        <v>15252</v>
      </c>
      <c r="X25" s="49" t="s">
        <v>15243</v>
      </c>
      <c r="Y25" s="49" t="s">
        <v>15151</v>
      </c>
      <c r="Z25" s="41" t="s">
        <v>1113</v>
      </c>
      <c r="AA25" s="41" t="s">
        <v>1112</v>
      </c>
      <c r="AB25" s="49" t="s">
        <v>15138</v>
      </c>
      <c r="AC25" s="49" t="s">
        <v>15135</v>
      </c>
      <c r="AD25" s="49" t="s">
        <v>15133</v>
      </c>
      <c r="AE25" s="41" t="s">
        <v>1111</v>
      </c>
      <c r="AF25" s="49" t="s">
        <v>15126</v>
      </c>
      <c r="AG25" s="49" t="s">
        <v>15124</v>
      </c>
      <c r="AH25" s="49" t="s">
        <v>15118</v>
      </c>
      <c r="AI25" s="49" t="s">
        <v>15121</v>
      </c>
      <c r="AJ25" s="49" t="s">
        <v>15034</v>
      </c>
      <c r="AK25" s="49" t="s">
        <v>15031</v>
      </c>
      <c r="AL25" s="41" t="s">
        <v>1110</v>
      </c>
      <c r="AM25" s="49" t="s">
        <v>15028</v>
      </c>
      <c r="AN25" s="49" t="s">
        <v>15029</v>
      </c>
      <c r="AO25" s="49" t="s">
        <v>15030</v>
      </c>
      <c r="AP25" s="49" t="s">
        <v>15027</v>
      </c>
      <c r="AQ25" s="49" t="s">
        <v>15024</v>
      </c>
      <c r="AR25" s="49" t="s">
        <v>15022</v>
      </c>
      <c r="AS25" s="49" t="s">
        <v>15019</v>
      </c>
      <c r="AT25" s="49" t="s">
        <v>15018</v>
      </c>
      <c r="AU25" s="41" t="s">
        <v>1108</v>
      </c>
      <c r="AV25" s="49" t="s">
        <v>15016</v>
      </c>
      <c r="AW25" s="49" t="s">
        <v>15012</v>
      </c>
      <c r="AX25" s="41" t="s">
        <v>1109</v>
      </c>
      <c r="AY25" s="49" t="s">
        <v>15014</v>
      </c>
      <c r="AZ25" s="41" t="s">
        <v>1107</v>
      </c>
      <c r="BA25" s="50" t="s">
        <v>15009</v>
      </c>
      <c r="BB25" s="23"/>
      <c r="BC25" s="23"/>
      <c r="BD25" s="23"/>
      <c r="BE25" s="23"/>
      <c r="BF25" s="23"/>
      <c r="BG25" s="23"/>
      <c r="BH25" s="23"/>
      <c r="BI25" s="23"/>
      <c r="BJ25" s="23"/>
      <c r="BK25" s="23"/>
      <c r="BL25" s="23"/>
    </row>
    <row r="26" spans="1:64" ht="12">
      <c r="A26" s="47"/>
      <c r="B26" s="44"/>
      <c r="C26" s="48"/>
      <c r="D26" s="49" t="s">
        <v>15007</v>
      </c>
      <c r="E26" s="49" t="s">
        <v>15008</v>
      </c>
      <c r="F26" s="49" t="s">
        <v>15004</v>
      </c>
      <c r="G26" s="49" t="s">
        <v>15005</v>
      </c>
      <c r="H26" s="49" t="s">
        <v>16123</v>
      </c>
      <c r="I26" s="49" t="s">
        <v>15001</v>
      </c>
      <c r="J26" s="49" t="s">
        <v>15002</v>
      </c>
      <c r="K26" s="49" t="s">
        <v>16118</v>
      </c>
      <c r="L26" s="49" t="s">
        <v>14997</v>
      </c>
      <c r="M26" s="49" t="s">
        <v>14999</v>
      </c>
      <c r="N26" s="49" t="s">
        <v>14992</v>
      </c>
      <c r="O26" s="49" t="s">
        <v>16038</v>
      </c>
      <c r="P26" s="49" t="s">
        <v>14993</v>
      </c>
      <c r="Q26" s="49" t="s">
        <v>14994</v>
      </c>
      <c r="R26" s="49" t="s">
        <v>14995</v>
      </c>
      <c r="S26" s="49" t="s">
        <v>14991</v>
      </c>
      <c r="T26" s="49" t="s">
        <v>14988</v>
      </c>
      <c r="U26" s="49" t="s">
        <v>14987</v>
      </c>
      <c r="V26" s="49" t="s">
        <v>14981</v>
      </c>
      <c r="W26" s="49" t="s">
        <v>14983</v>
      </c>
      <c r="X26" s="49" t="s">
        <v>14984</v>
      </c>
      <c r="Y26" s="49" t="s">
        <v>14975</v>
      </c>
      <c r="Z26" s="49" t="s">
        <v>14976</v>
      </c>
      <c r="AA26" s="49" t="s">
        <v>14978</v>
      </c>
      <c r="AB26" s="49" t="s">
        <v>15749</v>
      </c>
      <c r="AC26" s="49" t="s">
        <v>14971</v>
      </c>
      <c r="AD26" s="49" t="s">
        <v>14972</v>
      </c>
      <c r="AE26" s="49" t="s">
        <v>14973</v>
      </c>
      <c r="AF26" s="49" t="s">
        <v>14965</v>
      </c>
      <c r="AG26" s="49" t="s">
        <v>14966</v>
      </c>
      <c r="AH26" s="49" t="s">
        <v>14967</v>
      </c>
      <c r="AI26" s="49" t="s">
        <v>15562</v>
      </c>
      <c r="AJ26" s="49" t="s">
        <v>14968</v>
      </c>
      <c r="AK26" s="49" t="s">
        <v>14969</v>
      </c>
      <c r="AL26" s="49" t="s">
        <v>14970</v>
      </c>
      <c r="AM26" s="49" t="s">
        <v>14960</v>
      </c>
      <c r="AN26" s="49" t="s">
        <v>14961</v>
      </c>
      <c r="AO26" s="49" t="s">
        <v>15539</v>
      </c>
      <c r="AP26" s="49" t="s">
        <v>15541</v>
      </c>
      <c r="AQ26" s="49" t="s">
        <v>14963</v>
      </c>
      <c r="AR26" s="49" t="s">
        <v>14959</v>
      </c>
      <c r="AS26" s="49" t="s">
        <v>14955</v>
      </c>
      <c r="AT26" s="49" t="s">
        <v>14957</v>
      </c>
      <c r="AU26" s="49" t="s">
        <v>14948</v>
      </c>
      <c r="AV26" s="49" t="s">
        <v>14950</v>
      </c>
      <c r="AW26" s="49" t="s">
        <v>14951</v>
      </c>
      <c r="AX26" s="49" t="s">
        <v>14952</v>
      </c>
      <c r="AY26" s="49" t="s">
        <v>14953</v>
      </c>
      <c r="AZ26" s="49" t="s">
        <v>14954</v>
      </c>
      <c r="BA26" s="50" t="s">
        <v>14946</v>
      </c>
      <c r="BB26" s="23"/>
      <c r="BC26" s="23"/>
      <c r="BD26" s="23"/>
      <c r="BE26" s="23"/>
      <c r="BF26" s="23"/>
      <c r="BG26" s="23"/>
      <c r="BH26" s="23"/>
      <c r="BI26" s="23"/>
      <c r="BJ26" s="23"/>
      <c r="BK26" s="23"/>
      <c r="BL26" s="23"/>
    </row>
    <row r="27" spans="1:64" ht="12">
      <c r="A27" s="47">
        <v>6.1</v>
      </c>
      <c r="B27" s="44">
        <v>98</v>
      </c>
      <c r="C27" s="48" t="s">
        <v>14947</v>
      </c>
      <c r="D27" s="49">
        <v>50</v>
      </c>
      <c r="E27" s="49">
        <v>100</v>
      </c>
      <c r="F27" s="49">
        <v>100</v>
      </c>
      <c r="G27" s="49">
        <v>100</v>
      </c>
      <c r="H27" s="49">
        <v>100</v>
      </c>
      <c r="I27" s="49">
        <v>100</v>
      </c>
      <c r="J27" s="49">
        <v>25</v>
      </c>
      <c r="K27" s="49">
        <v>0</v>
      </c>
      <c r="L27" s="49">
        <v>100</v>
      </c>
      <c r="M27" s="49">
        <v>100</v>
      </c>
      <c r="N27" s="49">
        <v>100</v>
      </c>
      <c r="O27" s="49">
        <v>100</v>
      </c>
      <c r="P27" s="49">
        <v>50</v>
      </c>
      <c r="Q27" s="49">
        <v>100</v>
      </c>
      <c r="R27" s="49">
        <v>100</v>
      </c>
      <c r="S27" s="49">
        <v>75</v>
      </c>
      <c r="T27" s="49">
        <v>25</v>
      </c>
      <c r="U27" s="49">
        <v>50</v>
      </c>
      <c r="V27" s="49">
        <v>50</v>
      </c>
      <c r="W27" s="49">
        <v>75</v>
      </c>
      <c r="X27" s="49">
        <v>50</v>
      </c>
      <c r="Y27" s="49">
        <v>75</v>
      </c>
      <c r="Z27" s="49">
        <v>100</v>
      </c>
      <c r="AA27" s="49">
        <v>100</v>
      </c>
      <c r="AB27" s="49">
        <v>50</v>
      </c>
      <c r="AC27" s="49">
        <v>75</v>
      </c>
      <c r="AD27" s="49">
        <v>50</v>
      </c>
      <c r="AE27" s="49">
        <v>75</v>
      </c>
      <c r="AF27" s="49">
        <v>50</v>
      </c>
      <c r="AG27" s="49">
        <v>100</v>
      </c>
      <c r="AH27" s="49">
        <v>100</v>
      </c>
      <c r="AI27" s="49">
        <v>100</v>
      </c>
      <c r="AJ27" s="49">
        <v>100</v>
      </c>
      <c r="AK27" s="49">
        <v>100</v>
      </c>
      <c r="AL27" s="49">
        <v>50</v>
      </c>
      <c r="AM27" s="49">
        <v>50</v>
      </c>
      <c r="AN27" s="49">
        <v>50</v>
      </c>
      <c r="AO27" s="49">
        <v>50</v>
      </c>
      <c r="AP27" s="49">
        <v>50</v>
      </c>
      <c r="AQ27" s="49">
        <v>50</v>
      </c>
      <c r="AR27" s="49">
        <v>75</v>
      </c>
      <c r="AS27" s="49">
        <v>50</v>
      </c>
      <c r="AT27" s="49">
        <v>100</v>
      </c>
      <c r="AU27" s="49">
        <v>50</v>
      </c>
      <c r="AV27" s="49">
        <v>100</v>
      </c>
      <c r="AW27" s="49">
        <v>100</v>
      </c>
      <c r="AX27" s="49">
        <v>100</v>
      </c>
      <c r="AY27" s="49">
        <v>100</v>
      </c>
      <c r="AZ27" s="49">
        <v>75</v>
      </c>
      <c r="BA27" s="50">
        <v>50</v>
      </c>
      <c r="BB27" s="23"/>
      <c r="BC27" s="23"/>
      <c r="BD27" s="23"/>
      <c r="BE27" s="23"/>
      <c r="BF27" s="23"/>
      <c r="BG27" s="23"/>
      <c r="BH27" s="23"/>
      <c r="BI27" s="23"/>
      <c r="BJ27" s="23"/>
      <c r="BK27" s="23"/>
      <c r="BL27" s="23"/>
    </row>
    <row r="28" spans="1:64" ht="12">
      <c r="A28" s="47" t="s">
        <v>24017</v>
      </c>
      <c r="B28" s="44"/>
      <c r="C28" s="48" t="s">
        <v>14940</v>
      </c>
      <c r="D28" s="49" t="s">
        <v>14934</v>
      </c>
      <c r="E28" s="49" t="s">
        <v>14851</v>
      </c>
      <c r="F28" s="49" t="s">
        <v>14850</v>
      </c>
      <c r="G28" s="41" t="s">
        <v>1105</v>
      </c>
      <c r="H28" s="41" t="s">
        <v>1106</v>
      </c>
      <c r="I28" s="49" t="s">
        <v>14843</v>
      </c>
      <c r="J28" s="41" t="s">
        <v>1104</v>
      </c>
      <c r="K28" s="49" t="s">
        <v>14837</v>
      </c>
      <c r="L28" s="41" t="s">
        <v>1103</v>
      </c>
      <c r="M28" s="41" t="s">
        <v>1102</v>
      </c>
      <c r="N28" s="49" t="s">
        <v>14830</v>
      </c>
      <c r="O28" s="49" t="s">
        <v>14828</v>
      </c>
      <c r="P28" s="41" t="s">
        <v>1101</v>
      </c>
      <c r="Q28" s="41" t="s">
        <v>1100</v>
      </c>
      <c r="R28" s="49" t="s">
        <v>14810</v>
      </c>
      <c r="S28" s="41" t="s">
        <v>1099</v>
      </c>
      <c r="T28" s="41" t="s">
        <v>1098</v>
      </c>
      <c r="U28" s="49" t="s">
        <v>14801</v>
      </c>
      <c r="V28" s="49" t="s">
        <v>14803</v>
      </c>
      <c r="W28" s="41" t="s">
        <v>1097</v>
      </c>
      <c r="X28" s="41" t="s">
        <v>1096</v>
      </c>
      <c r="Y28" s="41" t="s">
        <v>1095</v>
      </c>
      <c r="Z28" s="49" t="s">
        <v>14784</v>
      </c>
      <c r="AA28" s="49" t="s">
        <v>14785</v>
      </c>
      <c r="AB28" s="49" t="s">
        <v>14783</v>
      </c>
      <c r="AC28" s="41" t="s">
        <v>1094</v>
      </c>
      <c r="AD28" s="49" t="s">
        <v>14760</v>
      </c>
      <c r="AE28" s="49" t="s">
        <v>14724</v>
      </c>
      <c r="AF28" s="49" t="s">
        <v>14717</v>
      </c>
      <c r="AG28" s="41" t="s">
        <v>1092</v>
      </c>
      <c r="AH28" s="49" t="s">
        <v>14712</v>
      </c>
      <c r="AI28" s="49" t="s">
        <v>14602</v>
      </c>
      <c r="AJ28" s="41" t="s">
        <v>1093</v>
      </c>
      <c r="AK28" s="49" t="s">
        <v>14600</v>
      </c>
      <c r="AL28" s="49" t="s">
        <v>14595</v>
      </c>
      <c r="AM28" s="49" t="s">
        <v>14588</v>
      </c>
      <c r="AN28" s="41" t="s">
        <v>1090</v>
      </c>
      <c r="AO28" s="49" t="s">
        <v>14583</v>
      </c>
      <c r="AP28" s="49" t="s">
        <v>14576</v>
      </c>
      <c r="AQ28" s="41" t="s">
        <v>1091</v>
      </c>
      <c r="AR28" s="49" t="s">
        <v>14492</v>
      </c>
      <c r="AS28" s="49" t="s">
        <v>14485</v>
      </c>
      <c r="AT28" s="49" t="s">
        <v>14396</v>
      </c>
      <c r="AU28" s="49" t="s">
        <v>14395</v>
      </c>
      <c r="AV28" s="49" t="s">
        <v>14393</v>
      </c>
      <c r="AW28" s="41" t="s">
        <v>1089</v>
      </c>
      <c r="AX28" s="49" t="s">
        <v>14387</v>
      </c>
      <c r="AY28" s="49" t="s">
        <v>14319</v>
      </c>
      <c r="AZ28" s="41" t="s">
        <v>1088</v>
      </c>
      <c r="BA28" s="50" t="s">
        <v>14306</v>
      </c>
      <c r="BB28" s="23"/>
      <c r="BC28" s="23"/>
      <c r="BD28" s="23"/>
      <c r="BE28" s="23"/>
      <c r="BF28" s="23"/>
      <c r="BG28" s="23"/>
      <c r="BH28" s="23"/>
      <c r="BI28" s="23"/>
      <c r="BJ28" s="23"/>
      <c r="BK28" s="23"/>
      <c r="BL28" s="23"/>
    </row>
    <row r="29" spans="1:64" ht="12">
      <c r="A29" s="47"/>
      <c r="B29" s="44"/>
      <c r="C29" s="48"/>
      <c r="D29" s="49" t="s">
        <v>14301</v>
      </c>
      <c r="E29" s="49" t="s">
        <v>14295</v>
      </c>
      <c r="F29" s="49" t="s">
        <v>14297</v>
      </c>
      <c r="G29" s="49" t="s">
        <v>14290</v>
      </c>
      <c r="H29" s="49" t="s">
        <v>14287</v>
      </c>
      <c r="I29" s="49" t="s">
        <v>14283</v>
      </c>
      <c r="J29" s="49" t="s">
        <v>14278</v>
      </c>
      <c r="K29" s="49" t="s">
        <v>14275</v>
      </c>
      <c r="L29" s="49" t="s">
        <v>14269</v>
      </c>
      <c r="M29" s="49" t="s">
        <v>14265</v>
      </c>
      <c r="N29" s="49" t="s">
        <v>14266</v>
      </c>
      <c r="O29" s="49" t="s">
        <v>14262</v>
      </c>
      <c r="P29" s="49" t="s">
        <v>14259</v>
      </c>
      <c r="Q29" s="49" t="s">
        <v>14250</v>
      </c>
      <c r="R29" s="49" t="s">
        <v>14248</v>
      </c>
      <c r="S29" s="49" t="s">
        <v>14243</v>
      </c>
      <c r="T29" s="49" t="s">
        <v>14240</v>
      </c>
      <c r="U29" s="49" t="s">
        <v>14237</v>
      </c>
      <c r="V29" s="49" t="s">
        <v>14235</v>
      </c>
      <c r="W29" s="49" t="s">
        <v>14230</v>
      </c>
      <c r="X29" s="49" t="s">
        <v>14226</v>
      </c>
      <c r="Y29" s="49" t="s">
        <v>14141</v>
      </c>
      <c r="Z29" s="49" t="s">
        <v>14138</v>
      </c>
      <c r="AA29" s="49" t="s">
        <v>14132</v>
      </c>
      <c r="AB29" s="49" t="s">
        <v>14134</v>
      </c>
      <c r="AC29" s="49" t="s">
        <v>14131</v>
      </c>
      <c r="AD29" s="49" t="s">
        <v>14127</v>
      </c>
      <c r="AE29" s="49" t="s">
        <v>14120</v>
      </c>
      <c r="AF29" s="49" t="s">
        <v>14096</v>
      </c>
      <c r="AG29" s="49" t="s">
        <v>14094</v>
      </c>
      <c r="AH29" s="49" t="s">
        <v>14091</v>
      </c>
      <c r="AI29" s="49" t="s">
        <v>14090</v>
      </c>
      <c r="AJ29" s="49" t="s">
        <v>14084</v>
      </c>
      <c r="AK29" s="49" t="s">
        <v>14086</v>
      </c>
      <c r="AL29" s="49" t="s">
        <v>14079</v>
      </c>
      <c r="AM29" s="49" t="s">
        <v>14076</v>
      </c>
      <c r="AN29" s="49" t="s">
        <v>22389</v>
      </c>
      <c r="AO29" s="49" t="s">
        <v>14078</v>
      </c>
      <c r="AP29" s="49" t="s">
        <v>14075</v>
      </c>
      <c r="AQ29" s="49" t="s">
        <v>14071</v>
      </c>
      <c r="AR29" s="49" t="s">
        <v>14068</v>
      </c>
      <c r="AS29" s="49" t="s">
        <v>14066</v>
      </c>
      <c r="AT29" s="49" t="s">
        <v>14060</v>
      </c>
      <c r="AU29" s="49" t="s">
        <v>14056</v>
      </c>
      <c r="AV29" s="49" t="s">
        <v>14055</v>
      </c>
      <c r="AW29" s="49" t="s">
        <v>13974</v>
      </c>
      <c r="AX29" s="49" t="s">
        <v>13971</v>
      </c>
      <c r="AY29" s="49" t="s">
        <v>13946</v>
      </c>
      <c r="AZ29" s="49" t="s">
        <v>13945</v>
      </c>
      <c r="BA29" s="50" t="s">
        <v>13943</v>
      </c>
      <c r="BB29" s="23"/>
      <c r="BC29" s="23"/>
      <c r="BD29" s="23"/>
      <c r="BE29" s="23"/>
      <c r="BF29" s="23"/>
      <c r="BG29" s="23"/>
      <c r="BH29" s="23"/>
      <c r="BI29" s="23"/>
      <c r="BJ29" s="23"/>
      <c r="BK29" s="23"/>
      <c r="BL29" s="23"/>
    </row>
    <row r="30" spans="1:64" ht="12">
      <c r="A30" s="47">
        <v>6.2</v>
      </c>
      <c r="B30" s="44">
        <v>99</v>
      </c>
      <c r="C30" s="48" t="s">
        <v>13938</v>
      </c>
      <c r="D30" s="49" t="s">
        <v>24158</v>
      </c>
      <c r="E30" s="49" t="s">
        <v>24156</v>
      </c>
      <c r="F30" s="49" t="s">
        <v>24156</v>
      </c>
      <c r="G30" s="49" t="s">
        <v>24158</v>
      </c>
      <c r="H30" s="49" t="s">
        <v>24158</v>
      </c>
      <c r="I30" s="49" t="s">
        <v>24157</v>
      </c>
      <c r="J30" s="49" t="s">
        <v>24156</v>
      </c>
      <c r="K30" s="49" t="s">
        <v>24158</v>
      </c>
      <c r="L30" s="49" t="s">
        <v>24158</v>
      </c>
      <c r="M30" s="49" t="s">
        <v>24158</v>
      </c>
      <c r="N30" s="49" t="s">
        <v>24156</v>
      </c>
      <c r="O30" s="49" t="s">
        <v>24158</v>
      </c>
      <c r="P30" s="49" t="s">
        <v>24158</v>
      </c>
      <c r="Q30" s="49" t="s">
        <v>24158</v>
      </c>
      <c r="R30" s="49" t="s">
        <v>24158</v>
      </c>
      <c r="S30" s="49" t="s">
        <v>24158</v>
      </c>
      <c r="T30" s="49" t="s">
        <v>24158</v>
      </c>
      <c r="U30" s="49" t="s">
        <v>24158</v>
      </c>
      <c r="V30" s="49" t="s">
        <v>24158</v>
      </c>
      <c r="W30" s="49" t="s">
        <v>24158</v>
      </c>
      <c r="X30" s="49" t="s">
        <v>24156</v>
      </c>
      <c r="Y30" s="49" t="s">
        <v>24158</v>
      </c>
      <c r="Z30" s="49" t="s">
        <v>24158</v>
      </c>
      <c r="AA30" s="49" t="s">
        <v>24158</v>
      </c>
      <c r="AB30" s="49" t="s">
        <v>24156</v>
      </c>
      <c r="AC30" s="49" t="s">
        <v>24158</v>
      </c>
      <c r="AD30" s="49" t="s">
        <v>24158</v>
      </c>
      <c r="AE30" s="49" t="s">
        <v>24158</v>
      </c>
      <c r="AF30" s="49" t="s">
        <v>24157</v>
      </c>
      <c r="AG30" s="49" t="s">
        <v>24156</v>
      </c>
      <c r="AH30" s="49" t="s">
        <v>24156</v>
      </c>
      <c r="AI30" s="49" t="s">
        <v>24158</v>
      </c>
      <c r="AJ30" s="49" t="s">
        <v>24158</v>
      </c>
      <c r="AK30" s="49" t="s">
        <v>24156</v>
      </c>
      <c r="AL30" s="49" t="s">
        <v>24158</v>
      </c>
      <c r="AM30" s="49" t="s">
        <v>24158</v>
      </c>
      <c r="AN30" s="49" t="s">
        <v>24158</v>
      </c>
      <c r="AO30" s="49" t="s">
        <v>24158</v>
      </c>
      <c r="AP30" s="49" t="s">
        <v>24156</v>
      </c>
      <c r="AQ30" s="49" t="s">
        <v>24156</v>
      </c>
      <c r="AR30" s="49" t="s">
        <v>24158</v>
      </c>
      <c r="AS30" s="49" t="s">
        <v>24158</v>
      </c>
      <c r="AT30" s="49" t="s">
        <v>24158</v>
      </c>
      <c r="AU30" s="49" t="s">
        <v>24156</v>
      </c>
      <c r="AV30" s="49" t="s">
        <v>24156</v>
      </c>
      <c r="AW30" s="49" t="s">
        <v>24156</v>
      </c>
      <c r="AX30" s="49" t="s">
        <v>24158</v>
      </c>
      <c r="AY30" s="49" t="s">
        <v>24158</v>
      </c>
      <c r="AZ30" s="49" t="s">
        <v>24158</v>
      </c>
      <c r="BA30" s="50" t="s">
        <v>24158</v>
      </c>
      <c r="BB30" s="23"/>
      <c r="BC30" s="23"/>
      <c r="BD30" s="23"/>
      <c r="BE30" s="23"/>
      <c r="BF30" s="23"/>
      <c r="BG30" s="23"/>
      <c r="BH30" s="23"/>
      <c r="BI30" s="23"/>
      <c r="BJ30" s="23"/>
      <c r="BK30" s="23"/>
      <c r="BL30" s="23"/>
    </row>
    <row r="31" spans="1:64" ht="12">
      <c r="A31" s="47" t="s">
        <v>22246</v>
      </c>
      <c r="B31" s="44"/>
      <c r="C31" s="48" t="s">
        <v>13550</v>
      </c>
      <c r="D31" s="49" t="s">
        <v>13473</v>
      </c>
      <c r="E31" s="49" t="s">
        <v>13469</v>
      </c>
      <c r="F31" s="49" t="s">
        <v>13470</v>
      </c>
      <c r="G31" s="49" t="s">
        <v>13465</v>
      </c>
      <c r="H31" s="49" t="s">
        <v>23582</v>
      </c>
      <c r="I31" s="49" t="s">
        <v>13467</v>
      </c>
      <c r="J31" s="49" t="s">
        <v>13459</v>
      </c>
      <c r="K31" s="49" t="s">
        <v>13455</v>
      </c>
      <c r="L31" s="49" t="s">
        <v>23897</v>
      </c>
      <c r="M31" s="49" t="s">
        <v>23582</v>
      </c>
      <c r="N31" s="41" t="s">
        <v>1086</v>
      </c>
      <c r="O31" s="49" t="s">
        <v>13453</v>
      </c>
      <c r="P31" s="49" t="s">
        <v>13446</v>
      </c>
      <c r="Q31" s="49" t="s">
        <v>13444</v>
      </c>
      <c r="R31" s="49" t="s">
        <v>13440</v>
      </c>
      <c r="S31" s="41" t="s">
        <v>1087</v>
      </c>
      <c r="T31" s="49" t="s">
        <v>13431</v>
      </c>
      <c r="U31" s="49" t="s">
        <v>13433</v>
      </c>
      <c r="V31" s="49" t="s">
        <v>13368</v>
      </c>
      <c r="W31" s="41" t="s">
        <v>1080</v>
      </c>
      <c r="X31" s="49" t="s">
        <v>13354</v>
      </c>
      <c r="Y31" s="49" t="s">
        <v>23324</v>
      </c>
      <c r="Z31" s="41" t="s">
        <v>1081</v>
      </c>
      <c r="AA31" s="49" t="s">
        <v>13267</v>
      </c>
      <c r="AB31" s="49" t="s">
        <v>13270</v>
      </c>
      <c r="AC31" s="41" t="s">
        <v>1082</v>
      </c>
      <c r="AD31" s="49" t="s">
        <v>13265</v>
      </c>
      <c r="AE31" s="49" t="s">
        <v>13260</v>
      </c>
      <c r="AF31" s="49" t="s">
        <v>13247</v>
      </c>
      <c r="AG31" s="49" t="s">
        <v>13242</v>
      </c>
      <c r="AH31" s="49" t="s">
        <v>13235</v>
      </c>
      <c r="AI31" s="49" t="s">
        <v>13237</v>
      </c>
      <c r="AJ31" s="49" t="s">
        <v>13239</v>
      </c>
      <c r="AK31" s="49" t="s">
        <v>13233</v>
      </c>
      <c r="AL31" s="49" t="s">
        <v>13227</v>
      </c>
      <c r="AM31" s="49" t="s">
        <v>22693</v>
      </c>
      <c r="AN31" s="49" t="s">
        <v>13230</v>
      </c>
      <c r="AO31" s="49" t="s">
        <v>13198</v>
      </c>
      <c r="AP31" s="49" t="s">
        <v>13149</v>
      </c>
      <c r="AQ31" s="41" t="s">
        <v>1083</v>
      </c>
      <c r="AR31" s="49" t="s">
        <v>23582</v>
      </c>
      <c r="AS31" s="49" t="s">
        <v>13143</v>
      </c>
      <c r="AT31" s="49" t="s">
        <v>13137</v>
      </c>
      <c r="AU31" s="49" t="s">
        <v>13139</v>
      </c>
      <c r="AV31" s="49" t="s">
        <v>13130</v>
      </c>
      <c r="AW31" s="49" t="s">
        <v>13132</v>
      </c>
      <c r="AX31" s="49" t="s">
        <v>13127</v>
      </c>
      <c r="AY31" s="49" t="s">
        <v>13129</v>
      </c>
      <c r="AZ31" s="49" t="s">
        <v>13123</v>
      </c>
      <c r="BA31" s="50" t="s">
        <v>13125</v>
      </c>
      <c r="BB31" s="23"/>
      <c r="BC31" s="23"/>
      <c r="BD31" s="23"/>
      <c r="BE31" s="23"/>
      <c r="BF31" s="23"/>
      <c r="BG31" s="23"/>
      <c r="BH31" s="23"/>
      <c r="BI31" s="23"/>
      <c r="BJ31" s="23"/>
      <c r="BK31" s="23"/>
      <c r="BL31" s="23"/>
    </row>
    <row r="32" spans="1:64" ht="12">
      <c r="A32" s="47"/>
      <c r="B32" s="44"/>
      <c r="C32" s="48"/>
      <c r="D32" s="49" t="s">
        <v>13118</v>
      </c>
      <c r="E32" s="49" t="s">
        <v>13100</v>
      </c>
      <c r="F32" s="49" t="s">
        <v>13096</v>
      </c>
      <c r="G32" s="49" t="s">
        <v>23582</v>
      </c>
      <c r="H32" s="49" t="s">
        <v>13093</v>
      </c>
      <c r="I32" s="49" t="s">
        <v>13003</v>
      </c>
      <c r="J32" s="49" t="s">
        <v>13000</v>
      </c>
      <c r="K32" s="49" t="s">
        <v>12995</v>
      </c>
      <c r="L32" s="49" t="s">
        <v>23897</v>
      </c>
      <c r="M32" s="49" t="s">
        <v>12989</v>
      </c>
      <c r="N32" s="49" t="s">
        <v>12991</v>
      </c>
      <c r="O32" s="49" t="s">
        <v>12988</v>
      </c>
      <c r="P32" s="49" t="s">
        <v>12986</v>
      </c>
      <c r="Q32" s="49" t="s">
        <v>12982</v>
      </c>
      <c r="R32" s="49" t="s">
        <v>12983</v>
      </c>
      <c r="S32" s="49" t="s">
        <v>12975</v>
      </c>
      <c r="T32" s="49" t="s">
        <v>12899</v>
      </c>
      <c r="U32" s="49" t="s">
        <v>12891</v>
      </c>
      <c r="V32" s="49" t="s">
        <v>23582</v>
      </c>
      <c r="W32" s="49" t="s">
        <v>12859</v>
      </c>
      <c r="X32" s="49" t="s">
        <v>12854</v>
      </c>
      <c r="Y32" s="49" t="s">
        <v>23324</v>
      </c>
      <c r="Z32" s="49" t="s">
        <v>12851</v>
      </c>
      <c r="AA32" s="49" t="s">
        <v>12848</v>
      </c>
      <c r="AB32" s="49" t="s">
        <v>12845</v>
      </c>
      <c r="AC32" s="49" t="s">
        <v>12843</v>
      </c>
      <c r="AD32" s="49" t="s">
        <v>23582</v>
      </c>
      <c r="AE32" s="49" t="s">
        <v>12837</v>
      </c>
      <c r="AF32" s="49" t="s">
        <v>12833</v>
      </c>
      <c r="AG32" s="49" t="s">
        <v>12834</v>
      </c>
      <c r="AH32" s="49" t="s">
        <v>12835</v>
      </c>
      <c r="AI32" s="49" t="s">
        <v>12831</v>
      </c>
      <c r="AJ32" s="49" t="s">
        <v>12829</v>
      </c>
      <c r="AK32" s="49" t="s">
        <v>12825</v>
      </c>
      <c r="AL32" s="49" t="s">
        <v>12826</v>
      </c>
      <c r="AM32" s="49" t="s">
        <v>23897</v>
      </c>
      <c r="AN32" s="49" t="s">
        <v>23897</v>
      </c>
      <c r="AO32" s="49" t="s">
        <v>12823</v>
      </c>
      <c r="AP32" s="49" t="s">
        <v>12820</v>
      </c>
      <c r="AQ32" s="49" t="s">
        <v>12816</v>
      </c>
      <c r="AR32" s="49" t="s">
        <v>23582</v>
      </c>
      <c r="AS32" s="49" t="s">
        <v>12810</v>
      </c>
      <c r="AT32" s="49" t="s">
        <v>12811</v>
      </c>
      <c r="AU32" s="49" t="s">
        <v>12814</v>
      </c>
      <c r="AV32" s="49" t="s">
        <v>12809</v>
      </c>
      <c r="AW32" s="49" t="s">
        <v>12804</v>
      </c>
      <c r="AX32" s="49" t="s">
        <v>12806</v>
      </c>
      <c r="AY32" s="49" t="s">
        <v>18641</v>
      </c>
      <c r="AZ32" s="49" t="s">
        <v>23897</v>
      </c>
      <c r="BA32" s="50" t="s">
        <v>23582</v>
      </c>
      <c r="BB32" s="23"/>
      <c r="BC32" s="23"/>
      <c r="BD32" s="23"/>
      <c r="BE32" s="23"/>
      <c r="BF32" s="23"/>
      <c r="BG32" s="23"/>
      <c r="BH32" s="23"/>
      <c r="BI32" s="23"/>
      <c r="BJ32" s="23"/>
      <c r="BK32" s="23"/>
      <c r="BL32" s="23"/>
    </row>
    <row r="33" spans="1:64" ht="12">
      <c r="A33" s="47">
        <v>6.2</v>
      </c>
      <c r="B33" s="44">
        <v>100</v>
      </c>
      <c r="C33" s="48" t="s">
        <v>12795</v>
      </c>
      <c r="D33" s="49" t="s">
        <v>24158</v>
      </c>
      <c r="E33" s="49" t="s">
        <v>24156</v>
      </c>
      <c r="F33" s="49" t="s">
        <v>24156</v>
      </c>
      <c r="G33" s="49" t="s">
        <v>24158</v>
      </c>
      <c r="H33" s="49" t="s">
        <v>24158</v>
      </c>
      <c r="I33" s="49" t="s">
        <v>24157</v>
      </c>
      <c r="J33" s="49" t="s">
        <v>24158</v>
      </c>
      <c r="K33" s="49" t="s">
        <v>24158</v>
      </c>
      <c r="L33" s="49" t="s">
        <v>24158</v>
      </c>
      <c r="M33" s="49" t="s">
        <v>24158</v>
      </c>
      <c r="N33" s="49" t="s">
        <v>24158</v>
      </c>
      <c r="O33" s="49" t="s">
        <v>24158</v>
      </c>
      <c r="P33" s="49" t="s">
        <v>24158</v>
      </c>
      <c r="Q33" s="49" t="s">
        <v>24158</v>
      </c>
      <c r="R33" s="49" t="s">
        <v>24158</v>
      </c>
      <c r="S33" s="49" t="s">
        <v>24158</v>
      </c>
      <c r="T33" s="49" t="s">
        <v>24158</v>
      </c>
      <c r="U33" s="49" t="s">
        <v>24158</v>
      </c>
      <c r="V33" s="49" t="s">
        <v>24158</v>
      </c>
      <c r="W33" s="49" t="s">
        <v>24158</v>
      </c>
      <c r="X33" s="49" t="s">
        <v>24158</v>
      </c>
      <c r="Y33" s="49" t="s">
        <v>24158</v>
      </c>
      <c r="Z33" s="49" t="s">
        <v>24158</v>
      </c>
      <c r="AA33" s="49" t="s">
        <v>24158</v>
      </c>
      <c r="AB33" s="49" t="s">
        <v>24156</v>
      </c>
      <c r="AC33" s="49" t="s">
        <v>24158</v>
      </c>
      <c r="AD33" s="49" t="s">
        <v>24158</v>
      </c>
      <c r="AE33" s="49" t="s">
        <v>24158</v>
      </c>
      <c r="AF33" s="49" t="s">
        <v>24158</v>
      </c>
      <c r="AG33" s="49" t="s">
        <v>24158</v>
      </c>
      <c r="AH33" s="49" t="s">
        <v>24156</v>
      </c>
      <c r="AI33" s="49" t="s">
        <v>24158</v>
      </c>
      <c r="AJ33" s="49" t="s">
        <v>24158</v>
      </c>
      <c r="AK33" s="49" t="s">
        <v>24158</v>
      </c>
      <c r="AL33" s="49" t="s">
        <v>24158</v>
      </c>
      <c r="AM33" s="49" t="s">
        <v>24158</v>
      </c>
      <c r="AN33" s="49" t="s">
        <v>24158</v>
      </c>
      <c r="AO33" s="49" t="s">
        <v>24158</v>
      </c>
      <c r="AP33" s="49" t="s">
        <v>24158</v>
      </c>
      <c r="AQ33" s="49" t="s">
        <v>24158</v>
      </c>
      <c r="AR33" s="49" t="s">
        <v>24158</v>
      </c>
      <c r="AS33" s="49" t="s">
        <v>24158</v>
      </c>
      <c r="AT33" s="49" t="s">
        <v>24158</v>
      </c>
      <c r="AU33" s="49" t="s">
        <v>24156</v>
      </c>
      <c r="AV33" s="49" t="s">
        <v>24157</v>
      </c>
      <c r="AW33" s="49" t="s">
        <v>24156</v>
      </c>
      <c r="AX33" s="49" t="s">
        <v>24158</v>
      </c>
      <c r="AY33" s="49" t="s">
        <v>24158</v>
      </c>
      <c r="AZ33" s="49" t="s">
        <v>24158</v>
      </c>
      <c r="BA33" s="50" t="s">
        <v>24158</v>
      </c>
      <c r="BB33" s="23"/>
      <c r="BC33" s="23"/>
      <c r="BD33" s="23"/>
      <c r="BE33" s="23"/>
      <c r="BF33" s="23"/>
      <c r="BG33" s="23"/>
      <c r="BH33" s="23"/>
      <c r="BI33" s="23"/>
      <c r="BJ33" s="23"/>
      <c r="BK33" s="23"/>
      <c r="BL33" s="23"/>
    </row>
    <row r="34" spans="1:64" ht="12">
      <c r="A34" s="47" t="s">
        <v>22246</v>
      </c>
      <c r="B34" s="44"/>
      <c r="C34" s="48" t="s">
        <v>12472</v>
      </c>
      <c r="D34" s="49" t="s">
        <v>12465</v>
      </c>
      <c r="E34" s="41" t="s">
        <v>1084</v>
      </c>
      <c r="F34" s="49" t="s">
        <v>12455</v>
      </c>
      <c r="G34" s="49" t="s">
        <v>12318</v>
      </c>
      <c r="H34" s="49" t="s">
        <v>23582</v>
      </c>
      <c r="I34" s="49" t="s">
        <v>12320</v>
      </c>
      <c r="J34" s="49" t="s">
        <v>12309</v>
      </c>
      <c r="K34" s="41" t="s">
        <v>1085</v>
      </c>
      <c r="L34" s="49" t="s">
        <v>23897</v>
      </c>
      <c r="M34" s="49" t="s">
        <v>12304</v>
      </c>
      <c r="N34" s="49" t="s">
        <v>12206</v>
      </c>
      <c r="O34" s="49" t="s">
        <v>12199</v>
      </c>
      <c r="P34" s="49" t="s">
        <v>12191</v>
      </c>
      <c r="Q34" s="49" t="s">
        <v>12187</v>
      </c>
      <c r="R34" s="49" t="s">
        <v>12183</v>
      </c>
      <c r="S34" s="49" t="s">
        <v>12184</v>
      </c>
      <c r="T34" s="49" t="s">
        <v>12176</v>
      </c>
      <c r="U34" s="49" t="s">
        <v>13433</v>
      </c>
      <c r="V34" s="49" t="s">
        <v>12180</v>
      </c>
      <c r="W34" s="49" t="s">
        <v>12174</v>
      </c>
      <c r="X34" s="49" t="s">
        <v>12166</v>
      </c>
      <c r="Y34" s="49" t="s">
        <v>23582</v>
      </c>
      <c r="Z34" s="49" t="s">
        <v>12151</v>
      </c>
      <c r="AA34" s="49" t="s">
        <v>12154</v>
      </c>
      <c r="AB34" s="49" t="s">
        <v>12146</v>
      </c>
      <c r="AC34" s="49" t="s">
        <v>12148</v>
      </c>
      <c r="AD34" s="49" t="s">
        <v>12143</v>
      </c>
      <c r="AE34" s="49" t="s">
        <v>12138</v>
      </c>
      <c r="AF34" s="49" t="s">
        <v>12141</v>
      </c>
      <c r="AG34" s="49" t="s">
        <v>12103</v>
      </c>
      <c r="AH34" s="49" t="s">
        <v>12106</v>
      </c>
      <c r="AI34" s="49" t="s">
        <v>12102</v>
      </c>
      <c r="AJ34" s="41" t="s">
        <v>1076</v>
      </c>
      <c r="AK34" s="49" t="s">
        <v>12096</v>
      </c>
      <c r="AL34" s="49" t="s">
        <v>12098</v>
      </c>
      <c r="AM34" s="49" t="s">
        <v>23582</v>
      </c>
      <c r="AN34" s="49" t="s">
        <v>12092</v>
      </c>
      <c r="AO34" s="49" t="s">
        <v>12087</v>
      </c>
      <c r="AP34" s="49" t="s">
        <v>12082</v>
      </c>
      <c r="AQ34" s="49" t="s">
        <v>12084</v>
      </c>
      <c r="AR34" s="49" t="s">
        <v>23582</v>
      </c>
      <c r="AS34" s="49" t="s">
        <v>12031</v>
      </c>
      <c r="AT34" s="49" t="s">
        <v>12027</v>
      </c>
      <c r="AU34" s="49" t="s">
        <v>12029</v>
      </c>
      <c r="AV34" s="41" t="s">
        <v>1077</v>
      </c>
      <c r="AW34" s="41" t="s">
        <v>1078</v>
      </c>
      <c r="AX34" s="49" t="s">
        <v>13127</v>
      </c>
      <c r="AY34" s="49" t="s">
        <v>11977</v>
      </c>
      <c r="AZ34" s="49" t="s">
        <v>13123</v>
      </c>
      <c r="BA34" s="50" t="s">
        <v>11980</v>
      </c>
      <c r="BB34" s="23"/>
      <c r="BC34" s="23"/>
      <c r="BD34" s="23"/>
      <c r="BE34" s="23"/>
      <c r="BF34" s="23"/>
      <c r="BG34" s="23"/>
      <c r="BH34" s="23"/>
      <c r="BI34" s="23"/>
      <c r="BJ34" s="23"/>
      <c r="BK34" s="23"/>
      <c r="BL34" s="23"/>
    </row>
    <row r="35" spans="1:64" ht="12">
      <c r="A35" s="47"/>
      <c r="B35" s="44"/>
      <c r="C35" s="48"/>
      <c r="D35" s="49" t="s">
        <v>11970</v>
      </c>
      <c r="E35" s="49" t="s">
        <v>11969</v>
      </c>
      <c r="F35" s="49" t="s">
        <v>11966</v>
      </c>
      <c r="G35" s="49" t="s">
        <v>23582</v>
      </c>
      <c r="H35" s="49" t="s">
        <v>11958</v>
      </c>
      <c r="I35" s="49" t="s">
        <v>11960</v>
      </c>
      <c r="J35" s="49" t="s">
        <v>11889</v>
      </c>
      <c r="K35" s="49" t="s">
        <v>11891</v>
      </c>
      <c r="L35" s="49" t="s">
        <v>23897</v>
      </c>
      <c r="M35" s="49" t="s">
        <v>11885</v>
      </c>
      <c r="N35" s="49" t="s">
        <v>12991</v>
      </c>
      <c r="O35" s="49" t="s">
        <v>11882</v>
      </c>
      <c r="P35" s="49" t="s">
        <v>11876</v>
      </c>
      <c r="Q35" s="49" t="s">
        <v>11879</v>
      </c>
      <c r="R35" s="49" t="s">
        <v>11872</v>
      </c>
      <c r="S35" s="49" t="s">
        <v>23582</v>
      </c>
      <c r="T35" s="49" t="s">
        <v>12899</v>
      </c>
      <c r="U35" s="49" t="s">
        <v>11813</v>
      </c>
      <c r="V35" s="49" t="s">
        <v>23582</v>
      </c>
      <c r="W35" s="49" t="s">
        <v>11807</v>
      </c>
      <c r="X35" s="49" t="s">
        <v>11803</v>
      </c>
      <c r="Y35" s="49" t="s">
        <v>23582</v>
      </c>
      <c r="Z35" s="49" t="s">
        <v>11607</v>
      </c>
      <c r="AA35" s="49" t="s">
        <v>11608</v>
      </c>
      <c r="AB35" s="49" t="s">
        <v>11610</v>
      </c>
      <c r="AC35" s="49" t="s">
        <v>11603</v>
      </c>
      <c r="AD35" s="49" t="s">
        <v>23582</v>
      </c>
      <c r="AE35" s="49" t="s">
        <v>11606</v>
      </c>
      <c r="AF35" s="49" t="s">
        <v>11598</v>
      </c>
      <c r="AG35" s="49" t="s">
        <v>11601</v>
      </c>
      <c r="AH35" s="49" t="s">
        <v>11595</v>
      </c>
      <c r="AI35" s="49" t="s">
        <v>12831</v>
      </c>
      <c r="AJ35" s="49" t="s">
        <v>11569</v>
      </c>
      <c r="AK35" s="49" t="s">
        <v>11560</v>
      </c>
      <c r="AL35" s="49" t="s">
        <v>11562</v>
      </c>
      <c r="AM35" s="49" t="s">
        <v>23582</v>
      </c>
      <c r="AN35" s="49" t="s">
        <v>23897</v>
      </c>
      <c r="AO35" s="49" t="s">
        <v>11555</v>
      </c>
      <c r="AP35" s="49" t="s">
        <v>11554</v>
      </c>
      <c r="AQ35" s="49" t="s">
        <v>11548</v>
      </c>
      <c r="AR35" s="49" t="s">
        <v>23582</v>
      </c>
      <c r="AS35" s="49" t="s">
        <v>12810</v>
      </c>
      <c r="AT35" s="49" t="s">
        <v>11522</v>
      </c>
      <c r="AU35" s="49" t="s">
        <v>11520</v>
      </c>
      <c r="AV35" s="49" t="s">
        <v>11485</v>
      </c>
      <c r="AW35" s="49" t="s">
        <v>12804</v>
      </c>
      <c r="AX35" s="49" t="s">
        <v>11480</v>
      </c>
      <c r="AY35" s="49" t="s">
        <v>23582</v>
      </c>
      <c r="AZ35" s="49" t="s">
        <v>23897</v>
      </c>
      <c r="BA35" s="50" t="s">
        <v>23582</v>
      </c>
      <c r="BB35" s="23"/>
      <c r="BC35" s="23"/>
      <c r="BD35" s="23"/>
      <c r="BE35" s="23"/>
      <c r="BF35" s="23"/>
      <c r="BG35" s="23"/>
      <c r="BH35" s="23"/>
      <c r="BI35" s="23"/>
      <c r="BJ35" s="23"/>
      <c r="BK35" s="23"/>
      <c r="BL35" s="23"/>
    </row>
    <row r="36" spans="1:64" ht="12">
      <c r="A36" s="47">
        <v>6.2</v>
      </c>
      <c r="B36" s="44">
        <v>101</v>
      </c>
      <c r="C36" s="48" t="s">
        <v>11482</v>
      </c>
      <c r="D36" s="49">
        <v>0</v>
      </c>
      <c r="E36" s="49">
        <v>100</v>
      </c>
      <c r="F36" s="49">
        <v>100</v>
      </c>
      <c r="G36" s="49">
        <v>0</v>
      </c>
      <c r="H36" s="49">
        <v>25</v>
      </c>
      <c r="I36" s="49">
        <v>100</v>
      </c>
      <c r="J36" s="49">
        <v>0</v>
      </c>
      <c r="K36" s="49">
        <v>0</v>
      </c>
      <c r="L36" s="49">
        <v>25</v>
      </c>
      <c r="M36" s="49">
        <v>0</v>
      </c>
      <c r="N36" s="49">
        <v>0</v>
      </c>
      <c r="O36" s="49">
        <v>75</v>
      </c>
      <c r="P36" s="49">
        <v>0</v>
      </c>
      <c r="Q36" s="49">
        <v>25</v>
      </c>
      <c r="R36" s="49">
        <v>100</v>
      </c>
      <c r="S36" s="49">
        <v>25</v>
      </c>
      <c r="T36" s="49">
        <v>25</v>
      </c>
      <c r="U36" s="49">
        <v>0</v>
      </c>
      <c r="V36" s="49">
        <v>0</v>
      </c>
      <c r="W36" s="49">
        <v>0</v>
      </c>
      <c r="X36" s="49">
        <v>0</v>
      </c>
      <c r="Y36" s="49">
        <v>0</v>
      </c>
      <c r="Z36" s="49">
        <v>0</v>
      </c>
      <c r="AA36" s="49">
        <v>0</v>
      </c>
      <c r="AB36" s="49">
        <v>100</v>
      </c>
      <c r="AC36" s="49">
        <v>0</v>
      </c>
      <c r="AD36" s="49">
        <v>100</v>
      </c>
      <c r="AE36" s="49">
        <v>0</v>
      </c>
      <c r="AF36" s="49">
        <v>0</v>
      </c>
      <c r="AG36" s="49">
        <v>0</v>
      </c>
      <c r="AH36" s="49">
        <v>100</v>
      </c>
      <c r="AI36" s="49">
        <v>0</v>
      </c>
      <c r="AJ36" s="49">
        <v>25</v>
      </c>
      <c r="AK36" s="49">
        <v>0</v>
      </c>
      <c r="AL36" s="49">
        <v>0</v>
      </c>
      <c r="AM36" s="49">
        <v>0</v>
      </c>
      <c r="AN36" s="49">
        <v>0</v>
      </c>
      <c r="AO36" s="49">
        <v>0</v>
      </c>
      <c r="AP36" s="49">
        <v>0</v>
      </c>
      <c r="AQ36" s="49">
        <v>0</v>
      </c>
      <c r="AR36" s="49">
        <v>0</v>
      </c>
      <c r="AS36" s="49">
        <v>25</v>
      </c>
      <c r="AT36" s="49">
        <v>0</v>
      </c>
      <c r="AU36" s="49">
        <v>100</v>
      </c>
      <c r="AV36" s="49">
        <v>100</v>
      </c>
      <c r="AW36" s="49">
        <v>100</v>
      </c>
      <c r="AX36" s="49">
        <v>50</v>
      </c>
      <c r="AY36" s="49">
        <v>0</v>
      </c>
      <c r="AZ36" s="49">
        <v>0</v>
      </c>
      <c r="BA36" s="50">
        <v>50</v>
      </c>
      <c r="BB36" s="23"/>
      <c r="BC36" s="23"/>
      <c r="BD36" s="23"/>
      <c r="BE36" s="23"/>
      <c r="BF36" s="23"/>
      <c r="BG36" s="23"/>
      <c r="BH36" s="23"/>
      <c r="BI36" s="23"/>
      <c r="BJ36" s="23"/>
      <c r="BK36" s="23"/>
      <c r="BL36" s="23"/>
    </row>
    <row r="37" spans="1:64" ht="12">
      <c r="A37" s="47" t="s">
        <v>22246</v>
      </c>
      <c r="B37" s="44"/>
      <c r="C37" s="48" t="s">
        <v>11458</v>
      </c>
      <c r="D37" s="49" t="s">
        <v>11381</v>
      </c>
      <c r="E37" s="49" t="s">
        <v>11374</v>
      </c>
      <c r="F37" s="49" t="s">
        <v>11371</v>
      </c>
      <c r="G37" s="49" t="s">
        <v>11372</v>
      </c>
      <c r="H37" s="49" t="s">
        <v>11364</v>
      </c>
      <c r="I37" s="49" t="s">
        <v>11360</v>
      </c>
      <c r="J37" s="49" t="s">
        <v>11351</v>
      </c>
      <c r="K37" s="49" t="s">
        <v>11348</v>
      </c>
      <c r="L37" s="49" t="s">
        <v>11342</v>
      </c>
      <c r="M37" s="49" t="s">
        <v>11339</v>
      </c>
      <c r="N37" s="49" t="s">
        <v>11333</v>
      </c>
      <c r="O37" s="49" t="s">
        <v>11329</v>
      </c>
      <c r="P37" s="49" t="s">
        <v>11332</v>
      </c>
      <c r="Q37" s="49" t="s">
        <v>11320</v>
      </c>
      <c r="R37" s="49" t="s">
        <v>11305</v>
      </c>
      <c r="S37" s="49" t="s">
        <v>11302</v>
      </c>
      <c r="T37" s="49" t="s">
        <v>11299</v>
      </c>
      <c r="U37" s="49" t="s">
        <v>11296</v>
      </c>
      <c r="V37" s="41" t="s">
        <v>1079</v>
      </c>
      <c r="W37" s="49" t="s">
        <v>11289</v>
      </c>
      <c r="X37" s="49" t="s">
        <v>11284</v>
      </c>
      <c r="Y37" s="49" t="s">
        <v>11282</v>
      </c>
      <c r="Z37" s="49" t="s">
        <v>11276</v>
      </c>
      <c r="AA37" s="49" t="s">
        <v>11277</v>
      </c>
      <c r="AB37" s="49" t="s">
        <v>11192</v>
      </c>
      <c r="AC37" s="49" t="s">
        <v>11188</v>
      </c>
      <c r="AD37" s="49" t="s">
        <v>11190</v>
      </c>
      <c r="AE37" s="49" t="s">
        <v>11185</v>
      </c>
      <c r="AF37" s="49" t="s">
        <v>10950</v>
      </c>
      <c r="AG37" s="41" t="s">
        <v>1075</v>
      </c>
      <c r="AH37" s="49" t="s">
        <v>10925</v>
      </c>
      <c r="AI37" s="49" t="s">
        <v>10926</v>
      </c>
      <c r="AJ37" s="49" t="s">
        <v>10917</v>
      </c>
      <c r="AK37" s="49" t="s">
        <v>10914</v>
      </c>
      <c r="AL37" s="49" t="s">
        <v>10916</v>
      </c>
      <c r="AM37" s="49" t="s">
        <v>10912</v>
      </c>
      <c r="AN37" s="41" t="s">
        <v>1071</v>
      </c>
      <c r="AO37" s="41" t="s">
        <v>1072</v>
      </c>
      <c r="AP37" s="41" t="s">
        <v>1073</v>
      </c>
      <c r="AQ37" s="49" t="s">
        <v>10901</v>
      </c>
      <c r="AR37" s="49" t="s">
        <v>10905</v>
      </c>
      <c r="AS37" s="49" t="s">
        <v>10885</v>
      </c>
      <c r="AT37" s="49" t="s">
        <v>10875</v>
      </c>
      <c r="AU37" s="41" t="s">
        <v>1074</v>
      </c>
      <c r="AV37" s="49" t="s">
        <v>10846</v>
      </c>
      <c r="AW37" s="49" t="s">
        <v>10841</v>
      </c>
      <c r="AX37" s="49" t="s">
        <v>10832</v>
      </c>
      <c r="AY37" s="49" t="s">
        <v>10834</v>
      </c>
      <c r="AZ37" s="49" t="s">
        <v>10768</v>
      </c>
      <c r="BA37" s="50" t="s">
        <v>10756</v>
      </c>
      <c r="BB37" s="23"/>
      <c r="BC37" s="23"/>
      <c r="BD37" s="23"/>
      <c r="BE37" s="23"/>
      <c r="BF37" s="23"/>
      <c r="BG37" s="23"/>
      <c r="BH37" s="23"/>
      <c r="BI37" s="23"/>
      <c r="BJ37" s="23"/>
      <c r="BK37" s="23"/>
      <c r="BL37" s="23"/>
    </row>
    <row r="38" spans="1:64" ht="12">
      <c r="A38" s="47"/>
      <c r="B38" s="44"/>
      <c r="C38" s="48"/>
      <c r="D38" s="49" t="s">
        <v>10755</v>
      </c>
      <c r="E38" s="49" t="s">
        <v>10752</v>
      </c>
      <c r="F38" s="49" t="s">
        <v>10728</v>
      </c>
      <c r="G38" s="49" t="s">
        <v>10717</v>
      </c>
      <c r="H38" s="49" t="s">
        <v>10715</v>
      </c>
      <c r="I38" s="49" t="s">
        <v>10708</v>
      </c>
      <c r="J38" s="49" t="s">
        <v>10705</v>
      </c>
      <c r="K38" s="49" t="s">
        <v>10690</v>
      </c>
      <c r="L38" s="49" t="s">
        <v>10693</v>
      </c>
      <c r="M38" s="49" t="s">
        <v>10688</v>
      </c>
      <c r="N38" s="49" t="s">
        <v>10686</v>
      </c>
      <c r="O38" s="49" t="s">
        <v>10682</v>
      </c>
      <c r="P38" s="49" t="s">
        <v>10681</v>
      </c>
      <c r="Q38" s="49" t="s">
        <v>10678</v>
      </c>
      <c r="R38" s="49" t="s">
        <v>10676</v>
      </c>
      <c r="S38" s="49" t="s">
        <v>10673</v>
      </c>
      <c r="T38" s="49" t="s">
        <v>10670</v>
      </c>
      <c r="U38" s="49" t="s">
        <v>10659</v>
      </c>
      <c r="V38" s="49" t="s">
        <v>10657</v>
      </c>
      <c r="W38" s="49" t="s">
        <v>10653</v>
      </c>
      <c r="X38" s="49" t="s">
        <v>10645</v>
      </c>
      <c r="Y38" s="49" t="s">
        <v>10647</v>
      </c>
      <c r="Z38" s="49" t="s">
        <v>10644</v>
      </c>
      <c r="AA38" s="49" t="s">
        <v>10640</v>
      </c>
      <c r="AB38" s="49" t="s">
        <v>10636</v>
      </c>
      <c r="AC38" s="49" t="s">
        <v>10637</v>
      </c>
      <c r="AD38" s="49" t="s">
        <v>10633</v>
      </c>
      <c r="AE38" s="49" t="s">
        <v>10628</v>
      </c>
      <c r="AF38" s="49" t="s">
        <v>10624</v>
      </c>
      <c r="AG38" s="49" t="s">
        <v>10615</v>
      </c>
      <c r="AH38" s="49" t="s">
        <v>22407</v>
      </c>
      <c r="AI38" s="49" t="s">
        <v>10613</v>
      </c>
      <c r="AJ38" s="49" t="s">
        <v>10606</v>
      </c>
      <c r="AK38" s="49" t="s">
        <v>10610</v>
      </c>
      <c r="AL38" s="49" t="s">
        <v>10604</v>
      </c>
      <c r="AM38" s="49" t="s">
        <v>10598</v>
      </c>
      <c r="AN38" s="49" t="s">
        <v>10600</v>
      </c>
      <c r="AO38" s="49" t="s">
        <v>10596</v>
      </c>
      <c r="AP38" s="49" t="s">
        <v>10592</v>
      </c>
      <c r="AQ38" s="49" t="s">
        <v>10587</v>
      </c>
      <c r="AR38" s="49" t="s">
        <v>10588</v>
      </c>
      <c r="AS38" s="49" t="s">
        <v>10583</v>
      </c>
      <c r="AT38" s="49" t="s">
        <v>10586</v>
      </c>
      <c r="AU38" s="49" t="s">
        <v>10580</v>
      </c>
      <c r="AV38" s="49" t="s">
        <v>10582</v>
      </c>
      <c r="AW38" s="49" t="s">
        <v>10575</v>
      </c>
      <c r="AX38" s="49" t="s">
        <v>10576</v>
      </c>
      <c r="AY38" s="49" t="s">
        <v>10577</v>
      </c>
      <c r="AZ38" s="49" t="s">
        <v>10572</v>
      </c>
      <c r="BA38" s="50" t="s">
        <v>10569</v>
      </c>
      <c r="BB38" s="23"/>
      <c r="BC38" s="23"/>
      <c r="BD38" s="23"/>
      <c r="BE38" s="23"/>
      <c r="BF38" s="23"/>
      <c r="BG38" s="23"/>
      <c r="BH38" s="23"/>
      <c r="BI38" s="23"/>
      <c r="BJ38" s="23"/>
      <c r="BK38" s="23"/>
      <c r="BL38" s="23"/>
    </row>
    <row r="39" spans="1:64" ht="12">
      <c r="A39" s="47">
        <v>6.1</v>
      </c>
      <c r="B39" s="44">
        <v>102</v>
      </c>
      <c r="C39" s="48" t="s">
        <v>10570</v>
      </c>
      <c r="D39" s="49" t="s">
        <v>24156</v>
      </c>
      <c r="E39" s="49" t="s">
        <v>24095</v>
      </c>
      <c r="F39" s="49" t="s">
        <v>24095</v>
      </c>
      <c r="G39" s="49" t="s">
        <v>24156</v>
      </c>
      <c r="H39" s="49" t="s">
        <v>24156</v>
      </c>
      <c r="I39" s="49" t="s">
        <v>24013</v>
      </c>
      <c r="J39" s="49" t="s">
        <v>24156</v>
      </c>
      <c r="K39" s="49" t="s">
        <v>24158</v>
      </c>
      <c r="L39" s="49" t="s">
        <v>24156</v>
      </c>
      <c r="M39" s="49" t="s">
        <v>24158</v>
      </c>
      <c r="N39" s="49" t="s">
        <v>24095</v>
      </c>
      <c r="O39" s="49" t="s">
        <v>24156</v>
      </c>
      <c r="P39" s="49" t="s">
        <v>24156</v>
      </c>
      <c r="Q39" s="49" t="s">
        <v>24156</v>
      </c>
      <c r="R39" s="49" t="s">
        <v>24095</v>
      </c>
      <c r="S39" s="49" t="s">
        <v>24095</v>
      </c>
      <c r="T39" s="49" t="s">
        <v>24095</v>
      </c>
      <c r="U39" s="49" t="s">
        <v>24156</v>
      </c>
      <c r="V39" s="49" t="s">
        <v>24158</v>
      </c>
      <c r="W39" s="49" t="s">
        <v>24156</v>
      </c>
      <c r="X39" s="49" t="s">
        <v>24158</v>
      </c>
      <c r="Y39" s="49" t="s">
        <v>24156</v>
      </c>
      <c r="Z39" s="49" t="s">
        <v>24156</v>
      </c>
      <c r="AA39" s="49" t="s">
        <v>24158</v>
      </c>
      <c r="AB39" s="49" t="s">
        <v>24156</v>
      </c>
      <c r="AC39" s="49" t="s">
        <v>24156</v>
      </c>
      <c r="AD39" s="49" t="s">
        <v>24095</v>
      </c>
      <c r="AE39" s="49" t="s">
        <v>24158</v>
      </c>
      <c r="AF39" s="49" t="s">
        <v>24158</v>
      </c>
      <c r="AG39" s="49" t="s">
        <v>24156</v>
      </c>
      <c r="AH39" s="49" t="s">
        <v>24156</v>
      </c>
      <c r="AI39" s="49" t="s">
        <v>24095</v>
      </c>
      <c r="AJ39" s="49" t="s">
        <v>24095</v>
      </c>
      <c r="AK39" s="49" t="s">
        <v>24156</v>
      </c>
      <c r="AL39" s="49" t="s">
        <v>24156</v>
      </c>
      <c r="AM39" s="49" t="s">
        <v>24158</v>
      </c>
      <c r="AN39" s="49" t="s">
        <v>24158</v>
      </c>
      <c r="AO39" s="49" t="s">
        <v>24156</v>
      </c>
      <c r="AP39" s="49" t="s">
        <v>24095</v>
      </c>
      <c r="AQ39" s="49" t="s">
        <v>24095</v>
      </c>
      <c r="AR39" s="49" t="s">
        <v>24158</v>
      </c>
      <c r="AS39" s="49" t="s">
        <v>24156</v>
      </c>
      <c r="AT39" s="49" t="s">
        <v>24156</v>
      </c>
      <c r="AU39" s="49" t="s">
        <v>24156</v>
      </c>
      <c r="AV39" s="49" t="s">
        <v>24156</v>
      </c>
      <c r="AW39" s="49" t="s">
        <v>24158</v>
      </c>
      <c r="AX39" s="49" t="s">
        <v>24158</v>
      </c>
      <c r="AY39" s="49" t="s">
        <v>24156</v>
      </c>
      <c r="AZ39" s="49" t="s">
        <v>24156</v>
      </c>
      <c r="BA39" s="50" t="s">
        <v>24095</v>
      </c>
      <c r="BB39" s="23"/>
      <c r="BC39" s="23"/>
      <c r="BD39" s="23"/>
      <c r="BE39" s="23"/>
      <c r="BF39" s="23"/>
      <c r="BG39" s="23"/>
      <c r="BH39" s="23"/>
      <c r="BI39" s="23"/>
      <c r="BJ39" s="23"/>
      <c r="BK39" s="23"/>
      <c r="BL39" s="23"/>
    </row>
    <row r="40" spans="1:64" ht="12">
      <c r="A40" s="47" t="s">
        <v>24017</v>
      </c>
      <c r="B40" s="44"/>
      <c r="C40" s="48" t="s">
        <v>10561</v>
      </c>
      <c r="D40" s="49" t="s">
        <v>10556</v>
      </c>
      <c r="E40" s="49" t="s">
        <v>10554</v>
      </c>
      <c r="F40" s="49" t="s">
        <v>10555</v>
      </c>
      <c r="G40" s="49" t="s">
        <v>10551</v>
      </c>
      <c r="H40" s="49" t="s">
        <v>10552</v>
      </c>
      <c r="I40" s="49" t="s">
        <v>10546</v>
      </c>
      <c r="J40" s="49" t="s">
        <v>10544</v>
      </c>
      <c r="K40" s="41" t="s">
        <v>1068</v>
      </c>
      <c r="L40" s="49" t="s">
        <v>10540</v>
      </c>
      <c r="M40" s="41" t="s">
        <v>1069</v>
      </c>
      <c r="N40" s="49" t="s">
        <v>10536</v>
      </c>
      <c r="O40" s="49" t="s">
        <v>10537</v>
      </c>
      <c r="P40" s="49" t="s">
        <v>10533</v>
      </c>
      <c r="Q40" s="49" t="s">
        <v>10530</v>
      </c>
      <c r="R40" s="49" t="s">
        <v>10529</v>
      </c>
      <c r="S40" s="41" t="s">
        <v>1070</v>
      </c>
      <c r="T40" s="49" t="s">
        <v>10523</v>
      </c>
      <c r="U40" s="41" t="s">
        <v>1066</v>
      </c>
      <c r="V40" s="41" t="s">
        <v>1067</v>
      </c>
      <c r="W40" s="41" t="s">
        <v>1063</v>
      </c>
      <c r="X40" s="49" t="s">
        <v>10516</v>
      </c>
      <c r="Y40" s="49" t="s">
        <v>10512</v>
      </c>
      <c r="Z40" s="49" t="s">
        <v>10514</v>
      </c>
      <c r="AA40" s="49" t="s">
        <v>10509</v>
      </c>
      <c r="AB40" s="49" t="s">
        <v>10507</v>
      </c>
      <c r="AC40" s="49" t="s">
        <v>10502</v>
      </c>
      <c r="AD40" s="49" t="s">
        <v>10504</v>
      </c>
      <c r="AE40" s="49" t="s">
        <v>10505</v>
      </c>
      <c r="AF40" s="49" t="s">
        <v>10499</v>
      </c>
      <c r="AG40" s="49" t="s">
        <v>10501</v>
      </c>
      <c r="AH40" s="49" t="s">
        <v>10498</v>
      </c>
      <c r="AI40" s="49" t="s">
        <v>10495</v>
      </c>
      <c r="AJ40" s="49" t="s">
        <v>10491</v>
      </c>
      <c r="AK40" s="49" t="s">
        <v>10489</v>
      </c>
      <c r="AL40" s="49" t="s">
        <v>10487</v>
      </c>
      <c r="AM40" s="49" t="s">
        <v>10488</v>
      </c>
      <c r="AN40" s="49" t="s">
        <v>10483</v>
      </c>
      <c r="AO40" s="49" t="s">
        <v>10484</v>
      </c>
      <c r="AP40" s="49" t="s">
        <v>10485</v>
      </c>
      <c r="AQ40" s="49" t="s">
        <v>10480</v>
      </c>
      <c r="AR40" s="49" t="s">
        <v>10478</v>
      </c>
      <c r="AS40" s="49" t="s">
        <v>10474</v>
      </c>
      <c r="AT40" s="49" t="s">
        <v>10472</v>
      </c>
      <c r="AU40" s="41" t="s">
        <v>1064</v>
      </c>
      <c r="AV40" s="49" t="s">
        <v>10473</v>
      </c>
      <c r="AW40" s="49" t="s">
        <v>10468</v>
      </c>
      <c r="AX40" s="49" t="s">
        <v>10469</v>
      </c>
      <c r="AY40" s="49" t="s">
        <v>10465</v>
      </c>
      <c r="AZ40" s="49" t="s">
        <v>10466</v>
      </c>
      <c r="BA40" s="42" t="s">
        <v>1065</v>
      </c>
      <c r="BB40" s="23"/>
      <c r="BC40" s="23"/>
      <c r="BD40" s="23"/>
      <c r="BE40" s="23"/>
      <c r="BF40" s="23"/>
      <c r="BG40" s="23"/>
      <c r="BH40" s="23"/>
      <c r="BI40" s="23"/>
      <c r="BJ40" s="23"/>
      <c r="BK40" s="23"/>
      <c r="BL40" s="23"/>
    </row>
    <row r="41" spans="1:64" ht="12">
      <c r="A41" s="47"/>
      <c r="B41" s="44"/>
      <c r="C41" s="48"/>
      <c r="D41" s="49" t="s">
        <v>10458</v>
      </c>
      <c r="E41" s="49" t="s">
        <v>10461</v>
      </c>
      <c r="F41" s="49" t="s">
        <v>10455</v>
      </c>
      <c r="G41" s="49" t="s">
        <v>10457</v>
      </c>
      <c r="H41" s="49" t="s">
        <v>10451</v>
      </c>
      <c r="I41" s="49" t="s">
        <v>10448</v>
      </c>
      <c r="J41" s="49" t="s">
        <v>10450</v>
      </c>
      <c r="K41" s="49" t="s">
        <v>10445</v>
      </c>
      <c r="L41" s="49" t="s">
        <v>10439</v>
      </c>
      <c r="M41" s="49" t="s">
        <v>10441</v>
      </c>
      <c r="N41" s="49" t="s">
        <v>10442</v>
      </c>
      <c r="O41" s="49" t="s">
        <v>10435</v>
      </c>
      <c r="P41" s="49" t="s">
        <v>10437</v>
      </c>
      <c r="Q41" s="49" t="s">
        <v>10432</v>
      </c>
      <c r="R41" s="49" t="s">
        <v>10430</v>
      </c>
      <c r="S41" s="49" t="s">
        <v>10431</v>
      </c>
      <c r="T41" s="49" t="s">
        <v>10428</v>
      </c>
      <c r="U41" s="49" t="s">
        <v>10425</v>
      </c>
      <c r="V41" s="49" t="s">
        <v>10426</v>
      </c>
      <c r="W41" s="49" t="s">
        <v>10422</v>
      </c>
      <c r="X41" s="49" t="s">
        <v>10424</v>
      </c>
      <c r="Y41" s="49" t="s">
        <v>10420</v>
      </c>
      <c r="Z41" s="49" t="s">
        <v>10421</v>
      </c>
      <c r="AA41" s="49" t="s">
        <v>10417</v>
      </c>
      <c r="AB41" s="49" t="s">
        <v>10418</v>
      </c>
      <c r="AC41" s="49" t="s">
        <v>10413</v>
      </c>
      <c r="AD41" s="49" t="s">
        <v>10414</v>
      </c>
      <c r="AE41" s="49" t="s">
        <v>10408</v>
      </c>
      <c r="AF41" s="49" t="s">
        <v>10410</v>
      </c>
      <c r="AG41" s="49" t="s">
        <v>10411</v>
      </c>
      <c r="AH41" s="49" t="s">
        <v>10404</v>
      </c>
      <c r="AI41" s="49" t="s">
        <v>10406</v>
      </c>
      <c r="AJ41" s="49" t="s">
        <v>10401</v>
      </c>
      <c r="AK41" s="49" t="s">
        <v>10394</v>
      </c>
      <c r="AL41" s="49" t="s">
        <v>10396</v>
      </c>
      <c r="AM41" s="49" t="s">
        <v>10398</v>
      </c>
      <c r="AN41" s="49" t="s">
        <v>10399</v>
      </c>
      <c r="AO41" s="49" t="s">
        <v>10390</v>
      </c>
      <c r="AP41" s="49" t="s">
        <v>10391</v>
      </c>
      <c r="AQ41" s="49" t="s">
        <v>10393</v>
      </c>
      <c r="AR41" s="49" t="s">
        <v>10386</v>
      </c>
      <c r="AS41" s="49" t="s">
        <v>10379</v>
      </c>
      <c r="AT41" s="49" t="s">
        <v>10381</v>
      </c>
      <c r="AU41" s="49" t="s">
        <v>10383</v>
      </c>
      <c r="AV41" s="49" t="s">
        <v>10372</v>
      </c>
      <c r="AW41" s="49" t="s">
        <v>10373</v>
      </c>
      <c r="AX41" s="49" t="s">
        <v>10374</v>
      </c>
      <c r="AY41" s="49" t="s">
        <v>10376</v>
      </c>
      <c r="AZ41" s="49" t="s">
        <v>10377</v>
      </c>
      <c r="BA41" s="50" t="s">
        <v>10364</v>
      </c>
      <c r="BB41" s="23"/>
      <c r="BC41" s="23"/>
      <c r="BD41" s="23"/>
      <c r="BE41" s="23"/>
      <c r="BF41" s="23"/>
      <c r="BG41" s="23"/>
      <c r="BH41" s="23"/>
      <c r="BI41" s="23"/>
      <c r="BJ41" s="23"/>
      <c r="BK41" s="23"/>
      <c r="BL41" s="23"/>
    </row>
    <row r="42" spans="1:64" ht="12">
      <c r="A42" s="47">
        <v>6.1</v>
      </c>
      <c r="B42" s="44">
        <v>103</v>
      </c>
      <c r="C42" s="48" t="s">
        <v>10367</v>
      </c>
      <c r="D42" s="49">
        <v>25</v>
      </c>
      <c r="E42" s="49">
        <v>75</v>
      </c>
      <c r="F42" s="49">
        <v>100</v>
      </c>
      <c r="G42" s="49">
        <v>100</v>
      </c>
      <c r="H42" s="49">
        <v>75</v>
      </c>
      <c r="I42" s="49">
        <v>75</v>
      </c>
      <c r="J42" s="49">
        <v>75</v>
      </c>
      <c r="K42" s="49">
        <v>100</v>
      </c>
      <c r="L42" s="49">
        <v>100</v>
      </c>
      <c r="M42" s="49">
        <v>50</v>
      </c>
      <c r="N42" s="49">
        <v>75</v>
      </c>
      <c r="O42" s="49">
        <v>100</v>
      </c>
      <c r="P42" s="49">
        <v>25</v>
      </c>
      <c r="Q42" s="49">
        <v>75</v>
      </c>
      <c r="R42" s="49">
        <v>75</v>
      </c>
      <c r="S42" s="49">
        <v>100</v>
      </c>
      <c r="T42" s="49">
        <v>100</v>
      </c>
      <c r="U42" s="49">
        <v>25</v>
      </c>
      <c r="V42" s="49">
        <v>50</v>
      </c>
      <c r="W42" s="49">
        <v>50</v>
      </c>
      <c r="X42" s="49">
        <v>25</v>
      </c>
      <c r="Y42" s="49">
        <v>100</v>
      </c>
      <c r="Z42" s="49">
        <v>75</v>
      </c>
      <c r="AA42" s="49">
        <v>50</v>
      </c>
      <c r="AB42" s="49">
        <v>75</v>
      </c>
      <c r="AC42" s="49">
        <v>50</v>
      </c>
      <c r="AD42" s="49">
        <v>75</v>
      </c>
      <c r="AE42" s="49">
        <v>75</v>
      </c>
      <c r="AF42" s="49">
        <v>50</v>
      </c>
      <c r="AG42" s="49">
        <v>100</v>
      </c>
      <c r="AH42" s="49">
        <v>100</v>
      </c>
      <c r="AI42" s="49">
        <v>100</v>
      </c>
      <c r="AJ42" s="49">
        <v>50</v>
      </c>
      <c r="AK42" s="49">
        <v>75</v>
      </c>
      <c r="AL42" s="49">
        <v>100</v>
      </c>
      <c r="AM42" s="49">
        <v>25</v>
      </c>
      <c r="AN42" s="49">
        <v>75</v>
      </c>
      <c r="AO42" s="49">
        <v>100</v>
      </c>
      <c r="AP42" s="49">
        <v>100</v>
      </c>
      <c r="AQ42" s="49">
        <v>75</v>
      </c>
      <c r="AR42" s="49">
        <v>50</v>
      </c>
      <c r="AS42" s="49">
        <v>50</v>
      </c>
      <c r="AT42" s="49">
        <v>75</v>
      </c>
      <c r="AU42" s="49">
        <v>75</v>
      </c>
      <c r="AV42" s="49">
        <v>100</v>
      </c>
      <c r="AW42" s="49">
        <v>50</v>
      </c>
      <c r="AX42" s="49">
        <v>50</v>
      </c>
      <c r="AY42" s="49">
        <v>50</v>
      </c>
      <c r="AZ42" s="49">
        <v>100</v>
      </c>
      <c r="BA42" s="50">
        <v>75</v>
      </c>
      <c r="BB42" s="23"/>
      <c r="BC42" s="23"/>
      <c r="BD42" s="23"/>
      <c r="BE42" s="23"/>
      <c r="BF42" s="23"/>
      <c r="BG42" s="23"/>
      <c r="BH42" s="23"/>
      <c r="BI42" s="23"/>
      <c r="BJ42" s="23"/>
      <c r="BK42" s="23"/>
      <c r="BL42" s="23"/>
    </row>
    <row r="43" spans="1:64" ht="12">
      <c r="A43" s="47" t="s">
        <v>24017</v>
      </c>
      <c r="B43" s="44"/>
      <c r="C43" s="48" t="s">
        <v>10355</v>
      </c>
      <c r="D43" s="49" t="s">
        <v>10348</v>
      </c>
      <c r="E43" s="49" t="s">
        <v>10343</v>
      </c>
      <c r="F43" s="49" t="s">
        <v>10346</v>
      </c>
      <c r="G43" s="49" t="s">
        <v>10342</v>
      </c>
      <c r="H43" s="49" t="s">
        <v>10338</v>
      </c>
      <c r="I43" s="49" t="s">
        <v>10335</v>
      </c>
      <c r="J43" s="49" t="s">
        <v>10326</v>
      </c>
      <c r="K43" s="49" t="s">
        <v>10325</v>
      </c>
      <c r="L43" s="41" t="s">
        <v>1062</v>
      </c>
      <c r="M43" s="49" t="s">
        <v>10324</v>
      </c>
      <c r="N43" s="49" t="s">
        <v>10318</v>
      </c>
      <c r="O43" s="49" t="s">
        <v>10317</v>
      </c>
      <c r="P43" s="49" t="s">
        <v>10314</v>
      </c>
      <c r="Q43" s="49" t="s">
        <v>10311</v>
      </c>
      <c r="R43" s="49" t="s">
        <v>10307</v>
      </c>
      <c r="S43" s="49" t="s">
        <v>10305</v>
      </c>
      <c r="T43" s="41" t="s">
        <v>1061</v>
      </c>
      <c r="U43" s="49" t="s">
        <v>10302</v>
      </c>
      <c r="V43" s="49" t="s">
        <v>10299</v>
      </c>
      <c r="W43" s="49" t="s">
        <v>10298</v>
      </c>
      <c r="X43" s="49" t="s">
        <v>10293</v>
      </c>
      <c r="Y43" s="49" t="s">
        <v>10291</v>
      </c>
      <c r="Z43" s="41" t="s">
        <v>1060</v>
      </c>
      <c r="AA43" s="41" t="s">
        <v>1058</v>
      </c>
      <c r="AB43" s="49" t="s">
        <v>10286</v>
      </c>
      <c r="AC43" s="49" t="s">
        <v>10283</v>
      </c>
      <c r="AD43" s="49" t="s">
        <v>10280</v>
      </c>
      <c r="AE43" s="49" t="s">
        <v>10281</v>
      </c>
      <c r="AF43" s="49" t="s">
        <v>10275</v>
      </c>
      <c r="AG43" s="41" t="s">
        <v>1059</v>
      </c>
      <c r="AH43" s="49" t="s">
        <v>10276</v>
      </c>
      <c r="AI43" s="49" t="s">
        <v>10277</v>
      </c>
      <c r="AJ43" s="49" t="s">
        <v>10273</v>
      </c>
      <c r="AK43" s="49" t="s">
        <v>10268</v>
      </c>
      <c r="AL43" s="49" t="s">
        <v>10270</v>
      </c>
      <c r="AM43" s="41" t="s">
        <v>1055</v>
      </c>
      <c r="AN43" s="49" t="s">
        <v>10261</v>
      </c>
      <c r="AO43" s="49" t="s">
        <v>10257</v>
      </c>
      <c r="AP43" s="49" t="s">
        <v>10259</v>
      </c>
      <c r="AQ43" s="49" t="s">
        <v>10260</v>
      </c>
      <c r="AR43" s="49" t="s">
        <v>10254</v>
      </c>
      <c r="AS43" s="49" t="s">
        <v>10251</v>
      </c>
      <c r="AT43" s="49" t="s">
        <v>10240</v>
      </c>
      <c r="AU43" s="41" t="s">
        <v>1056</v>
      </c>
      <c r="AV43" s="49" t="s">
        <v>10234</v>
      </c>
      <c r="AW43" s="49" t="s">
        <v>10230</v>
      </c>
      <c r="AX43" s="49" t="s">
        <v>10228</v>
      </c>
      <c r="AY43" s="49" t="s">
        <v>10229</v>
      </c>
      <c r="AZ43" s="49" t="s">
        <v>10222</v>
      </c>
      <c r="BA43" s="50" t="s">
        <v>10224</v>
      </c>
      <c r="BB43" s="23"/>
      <c r="BC43" s="23"/>
      <c r="BD43" s="23"/>
      <c r="BE43" s="23"/>
      <c r="BF43" s="23"/>
      <c r="BG43" s="23"/>
      <c r="BH43" s="23"/>
      <c r="BI43" s="23"/>
      <c r="BJ43" s="23"/>
      <c r="BK43" s="23"/>
      <c r="BL43" s="23"/>
    </row>
    <row r="44" spans="1:64" ht="12">
      <c r="A44" s="47"/>
      <c r="B44" s="44"/>
      <c r="C44" s="48"/>
      <c r="D44" s="49" t="s">
        <v>10218</v>
      </c>
      <c r="E44" s="49" t="s">
        <v>10208</v>
      </c>
      <c r="F44" s="49" t="s">
        <v>10212</v>
      </c>
      <c r="G44" s="49" t="s">
        <v>10204</v>
      </c>
      <c r="H44" s="49" t="s">
        <v>10197</v>
      </c>
      <c r="I44" s="49" t="s">
        <v>10193</v>
      </c>
      <c r="J44" s="49" t="s">
        <v>10188</v>
      </c>
      <c r="K44" s="49" t="s">
        <v>10184</v>
      </c>
      <c r="L44" s="49" t="s">
        <v>10182</v>
      </c>
      <c r="M44" s="49" t="s">
        <v>10178</v>
      </c>
      <c r="N44" s="49" t="s">
        <v>10170</v>
      </c>
      <c r="O44" s="49" t="s">
        <v>10167</v>
      </c>
      <c r="P44" s="49" t="s">
        <v>10163</v>
      </c>
      <c r="Q44" s="49" t="s">
        <v>10160</v>
      </c>
      <c r="R44" s="49" t="s">
        <v>10156</v>
      </c>
      <c r="S44" s="49" t="s">
        <v>10133</v>
      </c>
      <c r="T44" s="49" t="s">
        <v>10124</v>
      </c>
      <c r="U44" s="49" t="s">
        <v>10112</v>
      </c>
      <c r="V44" s="49" t="s">
        <v>10108</v>
      </c>
      <c r="W44" s="49" t="s">
        <v>10111</v>
      </c>
      <c r="X44" s="49" t="s">
        <v>10106</v>
      </c>
      <c r="Y44" s="49" t="s">
        <v>10099</v>
      </c>
      <c r="Z44" s="49" t="s">
        <v>10097</v>
      </c>
      <c r="AA44" s="49" t="s">
        <v>10093</v>
      </c>
      <c r="AB44" s="49" t="s">
        <v>10090</v>
      </c>
      <c r="AC44" s="49" t="s">
        <v>10085</v>
      </c>
      <c r="AD44" s="49" t="s">
        <v>10078</v>
      </c>
      <c r="AE44" s="49" t="s">
        <v>10081</v>
      </c>
      <c r="AF44" s="49" t="s">
        <v>10073</v>
      </c>
      <c r="AG44" s="49" t="s">
        <v>10074</v>
      </c>
      <c r="AH44" s="49" t="s">
        <v>22407</v>
      </c>
      <c r="AI44" s="49" t="s">
        <v>10071</v>
      </c>
      <c r="AJ44" s="49" t="s">
        <v>10065</v>
      </c>
      <c r="AK44" s="49" t="s">
        <v>10054</v>
      </c>
      <c r="AL44" s="49" t="s">
        <v>10053</v>
      </c>
      <c r="AM44" s="49" t="s">
        <v>9961</v>
      </c>
      <c r="AN44" s="49" t="s">
        <v>9955</v>
      </c>
      <c r="AO44" s="49" t="s">
        <v>9950</v>
      </c>
      <c r="AP44" s="49" t="s">
        <v>9944</v>
      </c>
      <c r="AQ44" s="49" t="s">
        <v>9939</v>
      </c>
      <c r="AR44" s="49" t="s">
        <v>9936</v>
      </c>
      <c r="AS44" s="49" t="s">
        <v>9890</v>
      </c>
      <c r="AT44" s="49" t="s">
        <v>9886</v>
      </c>
      <c r="AU44" s="49" t="s">
        <v>9881</v>
      </c>
      <c r="AV44" s="49" t="s">
        <v>9882</v>
      </c>
      <c r="AW44" s="49" t="s">
        <v>9877</v>
      </c>
      <c r="AX44" s="49" t="s">
        <v>9873</v>
      </c>
      <c r="AY44" s="49" t="s">
        <v>9875</v>
      </c>
      <c r="AZ44" s="49" t="s">
        <v>9867</v>
      </c>
      <c r="BA44" s="50" t="s">
        <v>9870</v>
      </c>
      <c r="BB44" s="23"/>
      <c r="BC44" s="23"/>
      <c r="BD44" s="23"/>
      <c r="BE44" s="23"/>
      <c r="BF44" s="23"/>
      <c r="BG44" s="23"/>
      <c r="BH44" s="23"/>
      <c r="BI44" s="23"/>
      <c r="BJ44" s="23"/>
      <c r="BK44" s="23"/>
      <c r="BL44" s="23"/>
    </row>
    <row r="45" spans="1:64" ht="12">
      <c r="A45" s="47">
        <v>6.1</v>
      </c>
      <c r="B45" s="44">
        <v>104</v>
      </c>
      <c r="C45" s="48" t="s">
        <v>9862</v>
      </c>
      <c r="D45" s="49">
        <v>0</v>
      </c>
      <c r="E45" s="49">
        <v>25</v>
      </c>
      <c r="F45" s="49">
        <v>25</v>
      </c>
      <c r="G45" s="49">
        <v>25</v>
      </c>
      <c r="H45" s="49">
        <v>50</v>
      </c>
      <c r="I45" s="49">
        <v>25</v>
      </c>
      <c r="J45" s="49">
        <v>25</v>
      </c>
      <c r="K45" s="49">
        <v>25</v>
      </c>
      <c r="L45" s="49">
        <v>0</v>
      </c>
      <c r="M45" s="49">
        <v>25</v>
      </c>
      <c r="N45" s="49">
        <v>25</v>
      </c>
      <c r="O45" s="49">
        <v>25</v>
      </c>
      <c r="P45" s="49">
        <v>25</v>
      </c>
      <c r="Q45" s="49">
        <v>25</v>
      </c>
      <c r="R45" s="49">
        <v>25</v>
      </c>
      <c r="S45" s="49">
        <v>25</v>
      </c>
      <c r="T45" s="49">
        <v>25</v>
      </c>
      <c r="U45" s="49">
        <v>25</v>
      </c>
      <c r="V45" s="49">
        <v>25</v>
      </c>
      <c r="W45" s="49">
        <v>25</v>
      </c>
      <c r="X45" s="49">
        <v>25</v>
      </c>
      <c r="Y45" s="49">
        <v>25</v>
      </c>
      <c r="Z45" s="49">
        <v>25</v>
      </c>
      <c r="AA45" s="49">
        <v>25</v>
      </c>
      <c r="AB45" s="49">
        <v>25</v>
      </c>
      <c r="AC45" s="49">
        <v>25</v>
      </c>
      <c r="AD45" s="49">
        <v>25</v>
      </c>
      <c r="AE45" s="49">
        <v>25</v>
      </c>
      <c r="AF45" s="49">
        <v>25</v>
      </c>
      <c r="AG45" s="49">
        <v>25</v>
      </c>
      <c r="AH45" s="49">
        <v>25</v>
      </c>
      <c r="AI45" s="49">
        <v>25</v>
      </c>
      <c r="AJ45" s="49">
        <v>25</v>
      </c>
      <c r="AK45" s="49">
        <v>50</v>
      </c>
      <c r="AL45" s="49">
        <v>25</v>
      </c>
      <c r="AM45" s="49">
        <v>25</v>
      </c>
      <c r="AN45" s="49">
        <v>25</v>
      </c>
      <c r="AO45" s="49">
        <v>25</v>
      </c>
      <c r="AP45" s="49">
        <v>25</v>
      </c>
      <c r="AQ45" s="49">
        <v>25</v>
      </c>
      <c r="AR45" s="49">
        <v>25</v>
      </c>
      <c r="AS45" s="49">
        <v>25</v>
      </c>
      <c r="AT45" s="49">
        <v>25</v>
      </c>
      <c r="AU45" s="49">
        <v>0</v>
      </c>
      <c r="AV45" s="49">
        <v>25</v>
      </c>
      <c r="AW45" s="49">
        <v>25</v>
      </c>
      <c r="AX45" s="49">
        <v>25</v>
      </c>
      <c r="AY45" s="49">
        <v>25</v>
      </c>
      <c r="AZ45" s="49">
        <v>25</v>
      </c>
      <c r="BA45" s="50">
        <v>25</v>
      </c>
      <c r="BB45" s="23"/>
      <c r="BC45" s="23"/>
      <c r="BD45" s="23"/>
      <c r="BE45" s="23"/>
      <c r="BF45" s="23"/>
      <c r="BG45" s="23"/>
      <c r="BH45" s="23"/>
      <c r="BI45" s="23"/>
      <c r="BJ45" s="23"/>
      <c r="BK45" s="23"/>
      <c r="BL45" s="23"/>
    </row>
    <row r="46" spans="1:64" ht="12">
      <c r="A46" s="47" t="s">
        <v>24017</v>
      </c>
      <c r="B46" s="44"/>
      <c r="C46" s="48" t="s">
        <v>9850</v>
      </c>
      <c r="D46" s="49" t="s">
        <v>9846</v>
      </c>
      <c r="E46" s="49" t="s">
        <v>9839</v>
      </c>
      <c r="F46" s="41" t="s">
        <v>1057</v>
      </c>
      <c r="G46" s="49" t="s">
        <v>9838</v>
      </c>
      <c r="H46" s="49" t="s">
        <v>9829</v>
      </c>
      <c r="I46" s="49" t="s">
        <v>9831</v>
      </c>
      <c r="J46" s="49" t="s">
        <v>9824</v>
      </c>
      <c r="K46" s="41" t="s">
        <v>1053</v>
      </c>
      <c r="L46" s="41" t="s">
        <v>1054</v>
      </c>
      <c r="M46" s="49" t="s">
        <v>9818</v>
      </c>
      <c r="N46" s="49" t="s">
        <v>9810</v>
      </c>
      <c r="O46" s="49" t="s">
        <v>9813</v>
      </c>
      <c r="P46" s="49" t="s">
        <v>9809</v>
      </c>
      <c r="Q46" s="49" t="s">
        <v>9801</v>
      </c>
      <c r="R46" s="49" t="s">
        <v>9793</v>
      </c>
      <c r="S46" s="49" t="s">
        <v>9795</v>
      </c>
      <c r="T46" s="49" t="s">
        <v>9797</v>
      </c>
      <c r="U46" s="49" t="s">
        <v>9791</v>
      </c>
      <c r="V46" s="49" t="s">
        <v>9787</v>
      </c>
      <c r="W46" s="41" t="s">
        <v>1049</v>
      </c>
      <c r="X46" s="49" t="s">
        <v>9779</v>
      </c>
      <c r="Y46" s="49" t="s">
        <v>9777</v>
      </c>
      <c r="Z46" s="49" t="s">
        <v>9774</v>
      </c>
      <c r="AA46" s="49" t="s">
        <v>9769</v>
      </c>
      <c r="AB46" s="49" t="s">
        <v>9765</v>
      </c>
      <c r="AC46" s="49" t="s">
        <v>9758</v>
      </c>
      <c r="AD46" s="49" t="s">
        <v>9760</v>
      </c>
      <c r="AE46" s="41" t="s">
        <v>1050</v>
      </c>
      <c r="AF46" s="49" t="s">
        <v>9756</v>
      </c>
      <c r="AG46" s="41" t="s">
        <v>1051</v>
      </c>
      <c r="AH46" s="49" t="s">
        <v>9749</v>
      </c>
      <c r="AI46" s="49" t="s">
        <v>9747</v>
      </c>
      <c r="AJ46" s="49" t="s">
        <v>9737</v>
      </c>
      <c r="AK46" s="41" t="s">
        <v>1052</v>
      </c>
      <c r="AL46" s="49" t="s">
        <v>9733</v>
      </c>
      <c r="AM46" s="49" t="s">
        <v>9735</v>
      </c>
      <c r="AN46" s="41" t="s">
        <v>1046</v>
      </c>
      <c r="AO46" s="49" t="s">
        <v>9732</v>
      </c>
      <c r="AP46" s="49" t="s">
        <v>9698</v>
      </c>
      <c r="AQ46" s="49" t="s">
        <v>9675</v>
      </c>
      <c r="AR46" s="49" t="s">
        <v>9667</v>
      </c>
      <c r="AS46" s="49" t="s">
        <v>9666</v>
      </c>
      <c r="AT46" s="49" t="s">
        <v>9659</v>
      </c>
      <c r="AU46" s="41" t="s">
        <v>1047</v>
      </c>
      <c r="AV46" s="41" t="s">
        <v>1048</v>
      </c>
      <c r="AW46" s="41" t="s">
        <v>1045</v>
      </c>
      <c r="AX46" s="49" t="s">
        <v>9653</v>
      </c>
      <c r="AY46" s="49" t="s">
        <v>9649</v>
      </c>
      <c r="AZ46" s="49" t="s">
        <v>9651</v>
      </c>
      <c r="BA46" s="50" t="s">
        <v>9648</v>
      </c>
      <c r="BB46" s="23"/>
      <c r="BC46" s="23"/>
      <c r="BD46" s="23"/>
      <c r="BE46" s="23"/>
      <c r="BF46" s="23"/>
      <c r="BG46" s="23"/>
      <c r="BH46" s="23"/>
      <c r="BI46" s="23"/>
      <c r="BJ46" s="23"/>
      <c r="BK46" s="23"/>
      <c r="BL46" s="23"/>
    </row>
    <row r="47" spans="1:64" ht="12">
      <c r="A47" s="47"/>
      <c r="B47" s="44"/>
      <c r="C47" s="48"/>
      <c r="D47" s="49" t="s">
        <v>9640</v>
      </c>
      <c r="E47" s="49" t="s">
        <v>9636</v>
      </c>
      <c r="F47" s="49" t="s">
        <v>9638</v>
      </c>
      <c r="G47" s="49" t="s">
        <v>9632</v>
      </c>
      <c r="H47" s="49" t="s">
        <v>9629</v>
      </c>
      <c r="I47" s="49" t="s">
        <v>9624</v>
      </c>
      <c r="J47" s="49" t="s">
        <v>9622</v>
      </c>
      <c r="K47" s="49" t="s">
        <v>10184</v>
      </c>
      <c r="L47" s="49" t="s">
        <v>9617</v>
      </c>
      <c r="M47" s="49" t="s">
        <v>9608</v>
      </c>
      <c r="N47" s="49" t="s">
        <v>9603</v>
      </c>
      <c r="O47" s="49" t="s">
        <v>9553</v>
      </c>
      <c r="P47" s="49" t="s">
        <v>10163</v>
      </c>
      <c r="Q47" s="49" t="s">
        <v>9547</v>
      </c>
      <c r="R47" s="49" t="s">
        <v>9549</v>
      </c>
      <c r="S47" s="49" t="s">
        <v>9527</v>
      </c>
      <c r="T47" s="49" t="s">
        <v>9521</v>
      </c>
      <c r="U47" s="49" t="s">
        <v>9518</v>
      </c>
      <c r="V47" s="49" t="s">
        <v>9513</v>
      </c>
      <c r="W47" s="49" t="s">
        <v>9470</v>
      </c>
      <c r="X47" s="49" t="s">
        <v>9464</v>
      </c>
      <c r="Y47" s="49" t="s">
        <v>9463</v>
      </c>
      <c r="Z47" s="49" t="s">
        <v>9457</v>
      </c>
      <c r="AA47" s="49" t="s">
        <v>9452</v>
      </c>
      <c r="AB47" s="49" t="s">
        <v>10090</v>
      </c>
      <c r="AC47" s="49" t="s">
        <v>9445</v>
      </c>
      <c r="AD47" s="49" t="s">
        <v>9446</v>
      </c>
      <c r="AE47" s="49" t="s">
        <v>9443</v>
      </c>
      <c r="AF47" s="49" t="s">
        <v>9393</v>
      </c>
      <c r="AG47" s="49" t="s">
        <v>9384</v>
      </c>
      <c r="AH47" s="49" t="s">
        <v>9387</v>
      </c>
      <c r="AI47" s="49" t="s">
        <v>9380</v>
      </c>
      <c r="AJ47" s="49" t="s">
        <v>9373</v>
      </c>
      <c r="AK47" s="49" t="s">
        <v>9368</v>
      </c>
      <c r="AL47" s="49" t="s">
        <v>9366</v>
      </c>
      <c r="AM47" s="49" t="s">
        <v>9360</v>
      </c>
      <c r="AN47" s="49" t="s">
        <v>9955</v>
      </c>
      <c r="AO47" s="49" t="s">
        <v>9363</v>
      </c>
      <c r="AP47" s="49" t="s">
        <v>9359</v>
      </c>
      <c r="AQ47" s="49" t="s">
        <v>9354</v>
      </c>
      <c r="AR47" s="49" t="s">
        <v>9349</v>
      </c>
      <c r="AS47" s="49" t="s">
        <v>9890</v>
      </c>
      <c r="AT47" s="49" t="s">
        <v>9346</v>
      </c>
      <c r="AU47" s="49" t="s">
        <v>9339</v>
      </c>
      <c r="AV47" s="49" t="s">
        <v>9342</v>
      </c>
      <c r="AW47" s="49" t="s">
        <v>9331</v>
      </c>
      <c r="AX47" s="49" t="s">
        <v>9327</v>
      </c>
      <c r="AY47" s="49" t="s">
        <v>9329</v>
      </c>
      <c r="AZ47" s="49" t="s">
        <v>9326</v>
      </c>
      <c r="BA47" s="50" t="s">
        <v>9323</v>
      </c>
      <c r="BB47" s="23"/>
      <c r="BC47" s="23"/>
      <c r="BD47" s="23"/>
      <c r="BE47" s="23"/>
      <c r="BF47" s="23"/>
      <c r="BG47" s="23"/>
      <c r="BH47" s="23"/>
      <c r="BI47" s="23"/>
      <c r="BJ47" s="23"/>
      <c r="BK47" s="23"/>
      <c r="BL47" s="23"/>
    </row>
    <row r="48" spans="1:64" ht="12">
      <c r="A48" s="47">
        <v>6.3</v>
      </c>
      <c r="B48" s="44">
        <v>105</v>
      </c>
      <c r="C48" s="48" t="s">
        <v>9316</v>
      </c>
      <c r="D48" s="49" t="s">
        <v>24157</v>
      </c>
      <c r="E48" s="49" t="s">
        <v>24157</v>
      </c>
      <c r="F48" s="49" t="s">
        <v>24156</v>
      </c>
      <c r="G48" s="49" t="s">
        <v>24057</v>
      </c>
      <c r="H48" s="49" t="s">
        <v>24157</v>
      </c>
      <c r="I48" s="49" t="s">
        <v>24157</v>
      </c>
      <c r="J48" s="49" t="s">
        <v>24057</v>
      </c>
      <c r="K48" s="49" t="s">
        <v>24057</v>
      </c>
      <c r="L48" s="49" t="s">
        <v>24057</v>
      </c>
      <c r="M48" s="49" t="s">
        <v>24157</v>
      </c>
      <c r="N48" s="49" t="s">
        <v>24157</v>
      </c>
      <c r="O48" s="49" t="s">
        <v>24013</v>
      </c>
      <c r="P48" s="49" t="s">
        <v>24157</v>
      </c>
      <c r="Q48" s="49" t="s">
        <v>24156</v>
      </c>
      <c r="R48" s="49" t="s">
        <v>24095</v>
      </c>
      <c r="S48" s="49" t="s">
        <v>24057</v>
      </c>
      <c r="T48" s="49" t="s">
        <v>24095</v>
      </c>
      <c r="U48" s="49" t="s">
        <v>24057</v>
      </c>
      <c r="V48" s="49" t="s">
        <v>24157</v>
      </c>
      <c r="W48" s="49" t="s">
        <v>24157</v>
      </c>
      <c r="X48" s="49" t="s">
        <v>24157</v>
      </c>
      <c r="Y48" s="49" t="s">
        <v>24158</v>
      </c>
      <c r="Z48" s="49" t="s">
        <v>24057</v>
      </c>
      <c r="AA48" s="49" t="s">
        <v>24157</v>
      </c>
      <c r="AB48" s="49" t="s">
        <v>24157</v>
      </c>
      <c r="AC48" s="49" t="s">
        <v>24057</v>
      </c>
      <c r="AD48" s="49" t="s">
        <v>24057</v>
      </c>
      <c r="AE48" s="49" t="s">
        <v>24057</v>
      </c>
      <c r="AF48" s="49" t="s">
        <v>24057</v>
      </c>
      <c r="AG48" s="49" t="s">
        <v>24057</v>
      </c>
      <c r="AH48" s="49" t="s">
        <v>24057</v>
      </c>
      <c r="AI48" s="49" t="s">
        <v>24157</v>
      </c>
      <c r="AJ48" s="49" t="s">
        <v>24157</v>
      </c>
      <c r="AK48" s="49" t="s">
        <v>24057</v>
      </c>
      <c r="AL48" s="49" t="s">
        <v>24057</v>
      </c>
      <c r="AM48" s="49" t="s">
        <v>24095</v>
      </c>
      <c r="AN48" s="49" t="s">
        <v>24157</v>
      </c>
      <c r="AO48" s="49" t="s">
        <v>24095</v>
      </c>
      <c r="AP48" s="49" t="s">
        <v>24157</v>
      </c>
      <c r="AQ48" s="49" t="s">
        <v>24095</v>
      </c>
      <c r="AR48" s="49" t="s">
        <v>24157</v>
      </c>
      <c r="AS48" s="49" t="s">
        <v>24156</v>
      </c>
      <c r="AT48" s="49" t="s">
        <v>24157</v>
      </c>
      <c r="AU48" s="49" t="s">
        <v>24013</v>
      </c>
      <c r="AV48" s="49" t="s">
        <v>24158</v>
      </c>
      <c r="AW48" s="49" t="s">
        <v>24157</v>
      </c>
      <c r="AX48" s="49" t="s">
        <v>24156</v>
      </c>
      <c r="AY48" s="49" t="s">
        <v>24057</v>
      </c>
      <c r="AZ48" s="49" t="s">
        <v>24156</v>
      </c>
      <c r="BA48" s="50" t="s">
        <v>24057</v>
      </c>
      <c r="BB48" s="23"/>
      <c r="BC48" s="23"/>
      <c r="BD48" s="23"/>
      <c r="BE48" s="23"/>
      <c r="BF48" s="23"/>
      <c r="BG48" s="23"/>
      <c r="BH48" s="23"/>
      <c r="BI48" s="23"/>
      <c r="BJ48" s="23"/>
      <c r="BK48" s="23"/>
      <c r="BL48" s="23"/>
    </row>
    <row r="49" spans="1:64" ht="12">
      <c r="A49" s="47" t="s">
        <v>9158</v>
      </c>
      <c r="B49" s="44"/>
      <c r="C49" s="48" t="s">
        <v>9149</v>
      </c>
      <c r="D49" s="41" t="s">
        <v>1044</v>
      </c>
      <c r="E49" s="49" t="s">
        <v>9131</v>
      </c>
      <c r="F49" s="49" t="s">
        <v>9124</v>
      </c>
      <c r="G49" s="49" t="s">
        <v>9120</v>
      </c>
      <c r="H49" s="49" t="s">
        <v>9116</v>
      </c>
      <c r="I49" s="49" t="s">
        <v>9111</v>
      </c>
      <c r="J49" s="49" t="s">
        <v>9092</v>
      </c>
      <c r="K49" s="49" t="s">
        <v>9056</v>
      </c>
      <c r="L49" s="49" t="s">
        <v>9047</v>
      </c>
      <c r="M49" s="49" t="s">
        <v>9045</v>
      </c>
      <c r="N49" s="49" t="s">
        <v>9037</v>
      </c>
      <c r="O49" s="49" t="s">
        <v>9001</v>
      </c>
      <c r="P49" s="49" t="s">
        <v>8984</v>
      </c>
      <c r="Q49" s="41" t="s">
        <v>1043</v>
      </c>
      <c r="R49" s="41" t="s">
        <v>1041</v>
      </c>
      <c r="S49" s="41" t="s">
        <v>1042</v>
      </c>
      <c r="T49" s="41" t="s">
        <v>1039</v>
      </c>
      <c r="U49" s="49" t="s">
        <v>8897</v>
      </c>
      <c r="V49" s="49" t="s">
        <v>8893</v>
      </c>
      <c r="W49" s="49" t="s">
        <v>8888</v>
      </c>
      <c r="X49" s="49" t="s">
        <v>8883</v>
      </c>
      <c r="Y49" s="49" t="s">
        <v>8880</v>
      </c>
      <c r="Z49" s="49" t="s">
        <v>8877</v>
      </c>
      <c r="AA49" s="49" t="s">
        <v>8872</v>
      </c>
      <c r="AB49" s="49" t="s">
        <v>8868</v>
      </c>
      <c r="AC49" s="49" t="s">
        <v>8863</v>
      </c>
      <c r="AD49" s="49" t="s">
        <v>8865</v>
      </c>
      <c r="AE49" s="49" t="s">
        <v>8860</v>
      </c>
      <c r="AF49" s="49" t="s">
        <v>8862</v>
      </c>
      <c r="AG49" s="49" t="s">
        <v>8857</v>
      </c>
      <c r="AH49" s="49" t="s">
        <v>8852</v>
      </c>
      <c r="AI49" s="49" t="s">
        <v>8854</v>
      </c>
      <c r="AJ49" s="49" t="s">
        <v>8813</v>
      </c>
      <c r="AK49" s="49" t="s">
        <v>8810</v>
      </c>
      <c r="AL49" s="49" t="s">
        <v>8812</v>
      </c>
      <c r="AM49" s="49" t="s">
        <v>8803</v>
      </c>
      <c r="AN49" s="49" t="s">
        <v>8801</v>
      </c>
      <c r="AO49" s="49" t="s">
        <v>8796</v>
      </c>
      <c r="AP49" s="49" t="s">
        <v>8799</v>
      </c>
      <c r="AQ49" s="41" t="s">
        <v>1040</v>
      </c>
      <c r="AR49" s="49" t="s">
        <v>8788</v>
      </c>
      <c r="AS49" s="49" t="s">
        <v>8786</v>
      </c>
      <c r="AT49" s="49" t="s">
        <v>8784</v>
      </c>
      <c r="AU49" s="49" t="s">
        <v>8740</v>
      </c>
      <c r="AV49" s="49" t="s">
        <v>8742</v>
      </c>
      <c r="AW49" s="49" t="s">
        <v>8737</v>
      </c>
      <c r="AX49" s="49" t="s">
        <v>8734</v>
      </c>
      <c r="AY49" s="49" t="s">
        <v>8714</v>
      </c>
      <c r="AZ49" s="49" t="s">
        <v>8684</v>
      </c>
      <c r="BA49" s="50" t="s">
        <v>8677</v>
      </c>
      <c r="BB49" s="23"/>
      <c r="BC49" s="23"/>
      <c r="BD49" s="23"/>
      <c r="BE49" s="23"/>
      <c r="BF49" s="23"/>
      <c r="BG49" s="23"/>
      <c r="BH49" s="23"/>
      <c r="BI49" s="23"/>
      <c r="BJ49" s="23"/>
      <c r="BK49" s="23"/>
      <c r="BL49" s="23"/>
    </row>
    <row r="50" spans="1:64" ht="12">
      <c r="A50" s="47"/>
      <c r="B50" s="44"/>
      <c r="C50" s="48"/>
      <c r="D50" s="49" t="s">
        <v>8667</v>
      </c>
      <c r="E50" s="49" t="s">
        <v>8662</v>
      </c>
      <c r="F50" s="49" t="s">
        <v>8632</v>
      </c>
      <c r="G50" s="49" t="s">
        <v>8629</v>
      </c>
      <c r="H50" s="49" t="s">
        <v>8619</v>
      </c>
      <c r="I50" s="49" t="s">
        <v>8621</v>
      </c>
      <c r="J50" s="49" t="s">
        <v>8614</v>
      </c>
      <c r="K50" s="49" t="s">
        <v>8617</v>
      </c>
      <c r="L50" s="49" t="s">
        <v>8600</v>
      </c>
      <c r="M50" s="49" t="s">
        <v>8602</v>
      </c>
      <c r="N50" s="49" t="s">
        <v>8598</v>
      </c>
      <c r="O50" s="49" t="s">
        <v>23324</v>
      </c>
      <c r="P50" s="49" t="s">
        <v>8596</v>
      </c>
      <c r="Q50" s="49" t="s">
        <v>8597</v>
      </c>
      <c r="R50" s="49" t="s">
        <v>8594</v>
      </c>
      <c r="S50" s="49" t="s">
        <v>8591</v>
      </c>
      <c r="T50" s="49" t="s">
        <v>8585</v>
      </c>
      <c r="U50" s="49" t="s">
        <v>8582</v>
      </c>
      <c r="V50" s="49" t="s">
        <v>8578</v>
      </c>
      <c r="W50" s="49" t="s">
        <v>8580</v>
      </c>
      <c r="X50" s="49" t="s">
        <v>8575</v>
      </c>
      <c r="Y50" s="49" t="s">
        <v>8567</v>
      </c>
      <c r="Z50" s="49" t="s">
        <v>8569</v>
      </c>
      <c r="AA50" s="49" t="s">
        <v>8562</v>
      </c>
      <c r="AB50" s="49" t="s">
        <v>8558</v>
      </c>
      <c r="AC50" s="49" t="s">
        <v>8556</v>
      </c>
      <c r="AD50" s="49" t="s">
        <v>8551</v>
      </c>
      <c r="AE50" s="49" t="s">
        <v>8541</v>
      </c>
      <c r="AF50" s="49" t="s">
        <v>8544</v>
      </c>
      <c r="AG50" s="49" t="s">
        <v>8519</v>
      </c>
      <c r="AH50" s="49" t="s">
        <v>8508</v>
      </c>
      <c r="AI50" s="49" t="s">
        <v>8510</v>
      </c>
      <c r="AJ50" s="49" t="s">
        <v>8501</v>
      </c>
      <c r="AK50" s="49" t="s">
        <v>8499</v>
      </c>
      <c r="AL50" s="49" t="s">
        <v>8497</v>
      </c>
      <c r="AM50" s="49" t="s">
        <v>8494</v>
      </c>
      <c r="AN50" s="49" t="s">
        <v>8486</v>
      </c>
      <c r="AO50" s="49" t="s">
        <v>8477</v>
      </c>
      <c r="AP50" s="49" t="s">
        <v>8479</v>
      </c>
      <c r="AQ50" s="49" t="s">
        <v>8481</v>
      </c>
      <c r="AR50" s="49" t="s">
        <v>8471</v>
      </c>
      <c r="AS50" s="49" t="s">
        <v>8474</v>
      </c>
      <c r="AT50" s="49" t="s">
        <v>8467</v>
      </c>
      <c r="AU50" s="49" t="s">
        <v>8462</v>
      </c>
      <c r="AV50" s="49" t="s">
        <v>8453</v>
      </c>
      <c r="AW50" s="49" t="s">
        <v>8397</v>
      </c>
      <c r="AX50" s="49" t="s">
        <v>18579</v>
      </c>
      <c r="AY50" s="49" t="s">
        <v>8390</v>
      </c>
      <c r="AZ50" s="49" t="s">
        <v>8359</v>
      </c>
      <c r="BA50" s="50" t="s">
        <v>8355</v>
      </c>
      <c r="BB50" s="23"/>
      <c r="BC50" s="23"/>
      <c r="BD50" s="23"/>
      <c r="BE50" s="23"/>
      <c r="BF50" s="23"/>
      <c r="BG50" s="23"/>
      <c r="BH50" s="23"/>
      <c r="BI50" s="23"/>
      <c r="BJ50" s="23"/>
      <c r="BK50" s="23"/>
      <c r="BL50" s="23"/>
    </row>
    <row r="51" spans="1:64" ht="12">
      <c r="A51" s="47">
        <v>6.3</v>
      </c>
      <c r="B51" s="44">
        <v>106</v>
      </c>
      <c r="C51" s="48" t="s">
        <v>8353</v>
      </c>
      <c r="D51" s="49" t="s">
        <v>24057</v>
      </c>
      <c r="E51" s="49" t="s">
        <v>24013</v>
      </c>
      <c r="F51" s="49" t="s">
        <v>24158</v>
      </c>
      <c r="G51" s="49" t="s">
        <v>24013</v>
      </c>
      <c r="H51" s="49" t="s">
        <v>24013</v>
      </c>
      <c r="I51" s="49" t="s">
        <v>24013</v>
      </c>
      <c r="J51" s="49" t="s">
        <v>24013</v>
      </c>
      <c r="K51" s="49" t="s">
        <v>24013</v>
      </c>
      <c r="L51" s="49" t="s">
        <v>24057</v>
      </c>
      <c r="M51" s="49" t="s">
        <v>24013</v>
      </c>
      <c r="N51" s="49" t="s">
        <v>24013</v>
      </c>
      <c r="O51" s="49" t="s">
        <v>24013</v>
      </c>
      <c r="P51" s="49" t="s">
        <v>24013</v>
      </c>
      <c r="Q51" s="49" t="s">
        <v>24013</v>
      </c>
      <c r="R51" s="49" t="s">
        <v>24158</v>
      </c>
      <c r="S51" s="49" t="s">
        <v>24013</v>
      </c>
      <c r="T51" s="49" t="s">
        <v>24057</v>
      </c>
      <c r="U51" s="49" t="s">
        <v>24013</v>
      </c>
      <c r="V51" s="49" t="s">
        <v>24013</v>
      </c>
      <c r="W51" s="49" t="s">
        <v>24057</v>
      </c>
      <c r="X51" s="49" t="s">
        <v>24057</v>
      </c>
      <c r="Y51" s="49" t="s">
        <v>24158</v>
      </c>
      <c r="Z51" s="49" t="s">
        <v>24057</v>
      </c>
      <c r="AA51" s="49" t="s">
        <v>24013</v>
      </c>
      <c r="AB51" s="49" t="s">
        <v>24013</v>
      </c>
      <c r="AC51" s="49" t="s">
        <v>24013</v>
      </c>
      <c r="AD51" s="49" t="s">
        <v>24158</v>
      </c>
      <c r="AE51" s="49" t="s">
        <v>24013</v>
      </c>
      <c r="AF51" s="49" t="s">
        <v>24158</v>
      </c>
      <c r="AG51" s="49" t="s">
        <v>24013</v>
      </c>
      <c r="AH51" s="49" t="s">
        <v>24013</v>
      </c>
      <c r="AI51" s="49" t="s">
        <v>24013</v>
      </c>
      <c r="AJ51" s="49" t="s">
        <v>24013</v>
      </c>
      <c r="AK51" s="49" t="s">
        <v>24057</v>
      </c>
      <c r="AL51" s="49" t="s">
        <v>24057</v>
      </c>
      <c r="AM51" s="49" t="s">
        <v>24057</v>
      </c>
      <c r="AN51" s="49" t="s">
        <v>24157</v>
      </c>
      <c r="AO51" s="49" t="s">
        <v>24013</v>
      </c>
      <c r="AP51" s="49" t="s">
        <v>24013</v>
      </c>
      <c r="AQ51" s="49" t="s">
        <v>24013</v>
      </c>
      <c r="AR51" s="49" t="s">
        <v>24013</v>
      </c>
      <c r="AS51" s="49" t="s">
        <v>24013</v>
      </c>
      <c r="AT51" s="49" t="s">
        <v>24013</v>
      </c>
      <c r="AU51" s="49" t="s">
        <v>24013</v>
      </c>
      <c r="AV51" s="49" t="s">
        <v>24013</v>
      </c>
      <c r="AW51" s="49" t="s">
        <v>24013</v>
      </c>
      <c r="AX51" s="49" t="s">
        <v>24013</v>
      </c>
      <c r="AY51" s="49" t="s">
        <v>24013</v>
      </c>
      <c r="AZ51" s="49" t="s">
        <v>24095</v>
      </c>
      <c r="BA51" s="50" t="s">
        <v>24013</v>
      </c>
      <c r="BB51" s="23"/>
      <c r="BC51" s="23"/>
      <c r="BD51" s="23"/>
      <c r="BE51" s="23"/>
      <c r="BF51" s="23"/>
      <c r="BG51" s="23"/>
      <c r="BH51" s="23"/>
      <c r="BI51" s="23"/>
      <c r="BJ51" s="23"/>
      <c r="BK51" s="23"/>
      <c r="BL51" s="23"/>
    </row>
    <row r="52" spans="1:64" ht="12">
      <c r="A52" s="47" t="s">
        <v>9158</v>
      </c>
      <c r="B52" s="44"/>
      <c r="C52" s="48" t="s">
        <v>8096</v>
      </c>
      <c r="D52" s="49" t="s">
        <v>8088</v>
      </c>
      <c r="E52" s="49" t="s">
        <v>8084</v>
      </c>
      <c r="F52" s="49" t="s">
        <v>18179</v>
      </c>
      <c r="G52" s="49" t="s">
        <v>8087</v>
      </c>
      <c r="H52" s="49" t="s">
        <v>23582</v>
      </c>
      <c r="I52" s="49" t="s">
        <v>8023</v>
      </c>
      <c r="J52" s="49" t="s">
        <v>8015</v>
      </c>
      <c r="K52" s="49" t="s">
        <v>8016</v>
      </c>
      <c r="L52" s="49" t="s">
        <v>8018</v>
      </c>
      <c r="M52" s="49" t="s">
        <v>8012</v>
      </c>
      <c r="N52" s="49" t="s">
        <v>8004</v>
      </c>
      <c r="O52" s="49" t="s">
        <v>8005</v>
      </c>
      <c r="P52" s="49" t="s">
        <v>8007</v>
      </c>
      <c r="Q52" s="49" t="s">
        <v>8010</v>
      </c>
      <c r="R52" s="49" t="s">
        <v>8001</v>
      </c>
      <c r="S52" s="49" t="s">
        <v>23582</v>
      </c>
      <c r="T52" s="41" t="s">
        <v>1035</v>
      </c>
      <c r="U52" s="49" t="s">
        <v>7978</v>
      </c>
      <c r="V52" s="49" t="s">
        <v>7974</v>
      </c>
      <c r="W52" s="41" t="s">
        <v>1036</v>
      </c>
      <c r="X52" s="49" t="s">
        <v>7964</v>
      </c>
      <c r="Y52" s="49" t="s">
        <v>23324</v>
      </c>
      <c r="Z52" s="49" t="s">
        <v>7955</v>
      </c>
      <c r="AA52" s="49" t="s">
        <v>7959</v>
      </c>
      <c r="AB52" s="49" t="s">
        <v>7905</v>
      </c>
      <c r="AC52" s="49" t="s">
        <v>7908</v>
      </c>
      <c r="AD52" s="49" t="s">
        <v>7895</v>
      </c>
      <c r="AE52" s="49" t="s">
        <v>7897</v>
      </c>
      <c r="AF52" s="49" t="s">
        <v>7899</v>
      </c>
      <c r="AG52" s="49" t="s">
        <v>7901</v>
      </c>
      <c r="AH52" s="49" t="s">
        <v>7892</v>
      </c>
      <c r="AI52" s="49" t="s">
        <v>7894</v>
      </c>
      <c r="AJ52" s="49" t="s">
        <v>7857</v>
      </c>
      <c r="AK52" s="49" t="s">
        <v>17756</v>
      </c>
      <c r="AL52" s="41" t="s">
        <v>1037</v>
      </c>
      <c r="AM52" s="41" t="s">
        <v>1038</v>
      </c>
      <c r="AN52" s="49" t="s">
        <v>7851</v>
      </c>
      <c r="AO52" s="49" t="s">
        <v>7848</v>
      </c>
      <c r="AP52" s="49" t="s">
        <v>7845</v>
      </c>
      <c r="AQ52" s="49" t="s">
        <v>7843</v>
      </c>
      <c r="AR52" s="49" t="s">
        <v>23582</v>
      </c>
      <c r="AS52" s="49" t="s">
        <v>7841</v>
      </c>
      <c r="AT52" s="49" t="s">
        <v>7836</v>
      </c>
      <c r="AU52" s="49" t="s">
        <v>7833</v>
      </c>
      <c r="AV52" s="49" t="s">
        <v>7826</v>
      </c>
      <c r="AW52" s="49" t="s">
        <v>7828</v>
      </c>
      <c r="AX52" s="49" t="s">
        <v>7804</v>
      </c>
      <c r="AY52" s="49" t="s">
        <v>7799</v>
      </c>
      <c r="AZ52" s="49" t="s">
        <v>7801</v>
      </c>
      <c r="BA52" s="50" t="s">
        <v>7796</v>
      </c>
      <c r="BB52" s="23"/>
      <c r="BC52" s="23"/>
      <c r="BD52" s="23"/>
      <c r="BE52" s="23"/>
      <c r="BF52" s="23"/>
      <c r="BG52" s="23"/>
      <c r="BH52" s="23"/>
      <c r="BI52" s="23"/>
      <c r="BJ52" s="23"/>
      <c r="BK52" s="23"/>
      <c r="BL52" s="23"/>
    </row>
    <row r="53" spans="1:64" ht="12">
      <c r="A53" s="47"/>
      <c r="B53" s="44"/>
      <c r="C53" s="48"/>
      <c r="D53" s="49" t="s">
        <v>7789</v>
      </c>
      <c r="E53" s="49" t="s">
        <v>7791</v>
      </c>
      <c r="F53" s="49" t="s">
        <v>14477</v>
      </c>
      <c r="G53" s="49" t="s">
        <v>17655</v>
      </c>
      <c r="H53" s="49" t="s">
        <v>7750</v>
      </c>
      <c r="I53" s="49" t="s">
        <v>7745</v>
      </c>
      <c r="J53" s="49" t="s">
        <v>7746</v>
      </c>
      <c r="K53" s="49" t="s">
        <v>7747</v>
      </c>
      <c r="L53" s="49" t="s">
        <v>17384</v>
      </c>
      <c r="M53" s="49" t="s">
        <v>7742</v>
      </c>
      <c r="N53" s="49" t="s">
        <v>23582</v>
      </c>
      <c r="O53" s="49" t="s">
        <v>23324</v>
      </c>
      <c r="P53" s="49" t="s">
        <v>7737</v>
      </c>
      <c r="Q53" s="49" t="s">
        <v>7739</v>
      </c>
      <c r="R53" s="49" t="s">
        <v>7740</v>
      </c>
      <c r="S53" s="49" t="s">
        <v>7741</v>
      </c>
      <c r="T53" s="49" t="s">
        <v>7733</v>
      </c>
      <c r="U53" s="49" t="s">
        <v>7729</v>
      </c>
      <c r="V53" s="49" t="s">
        <v>23582</v>
      </c>
      <c r="W53" s="49" t="s">
        <v>7731</v>
      </c>
      <c r="X53" s="49" t="s">
        <v>7723</v>
      </c>
      <c r="Y53" s="49" t="s">
        <v>23324</v>
      </c>
      <c r="Z53" s="49" t="s">
        <v>17176</v>
      </c>
      <c r="AA53" s="49" t="s">
        <v>14367</v>
      </c>
      <c r="AB53" s="49" t="s">
        <v>7720</v>
      </c>
      <c r="AC53" s="49" t="s">
        <v>7716</v>
      </c>
      <c r="AD53" s="49" t="s">
        <v>23582</v>
      </c>
      <c r="AE53" s="49" t="s">
        <v>7710</v>
      </c>
      <c r="AF53" s="49" t="s">
        <v>7707</v>
      </c>
      <c r="AG53" s="49" t="s">
        <v>7672</v>
      </c>
      <c r="AH53" s="49" t="s">
        <v>7675</v>
      </c>
      <c r="AI53" s="49" t="s">
        <v>7659</v>
      </c>
      <c r="AJ53" s="49" t="s">
        <v>7655</v>
      </c>
      <c r="AK53" s="49" t="s">
        <v>16732</v>
      </c>
      <c r="AL53" s="49" t="s">
        <v>7651</v>
      </c>
      <c r="AM53" s="49" t="s">
        <v>7646</v>
      </c>
      <c r="AN53" s="49" t="s">
        <v>7643</v>
      </c>
      <c r="AO53" s="49" t="s">
        <v>14031</v>
      </c>
      <c r="AP53" s="49" t="s">
        <v>7637</v>
      </c>
      <c r="AQ53" s="49" t="s">
        <v>7639</v>
      </c>
      <c r="AR53" s="49" t="s">
        <v>7626</v>
      </c>
      <c r="AS53" s="49" t="s">
        <v>14018</v>
      </c>
      <c r="AT53" s="49" t="s">
        <v>7597</v>
      </c>
      <c r="AU53" s="49" t="s">
        <v>7593</v>
      </c>
      <c r="AV53" s="49" t="s">
        <v>7591</v>
      </c>
      <c r="AW53" s="49" t="s">
        <v>23582</v>
      </c>
      <c r="AX53" s="49" t="s">
        <v>7586</v>
      </c>
      <c r="AY53" s="49" t="s">
        <v>14178</v>
      </c>
      <c r="AZ53" s="49" t="s">
        <v>7589</v>
      </c>
      <c r="BA53" s="50" t="s">
        <v>7581</v>
      </c>
      <c r="BB53" s="23"/>
      <c r="BC53" s="23"/>
      <c r="BD53" s="23"/>
      <c r="BE53" s="23"/>
      <c r="BF53" s="23"/>
      <c r="BG53" s="23"/>
      <c r="BH53" s="23"/>
      <c r="BI53" s="23"/>
      <c r="BJ53" s="23"/>
      <c r="BK53" s="23"/>
      <c r="BL53" s="23"/>
    </row>
    <row r="54" spans="1:64" ht="12">
      <c r="A54" s="47">
        <v>6.3</v>
      </c>
      <c r="B54" s="44">
        <v>107</v>
      </c>
      <c r="C54" s="48" t="s">
        <v>7585</v>
      </c>
      <c r="D54" s="49" t="s">
        <v>24157</v>
      </c>
      <c r="E54" s="49" t="s">
        <v>24157</v>
      </c>
      <c r="F54" s="49" t="s">
        <v>24095</v>
      </c>
      <c r="G54" s="49" t="s">
        <v>24057</v>
      </c>
      <c r="H54" s="49" t="s">
        <v>24157</v>
      </c>
      <c r="I54" s="49" t="s">
        <v>24156</v>
      </c>
      <c r="J54" s="49" t="s">
        <v>24057</v>
      </c>
      <c r="K54" s="49" t="s">
        <v>24057</v>
      </c>
      <c r="L54" s="49" t="s">
        <v>24156</v>
      </c>
      <c r="M54" s="49" t="s">
        <v>24157</v>
      </c>
      <c r="N54" s="49" t="s">
        <v>24057</v>
      </c>
      <c r="O54" s="49" t="s">
        <v>24157</v>
      </c>
      <c r="P54" s="49" t="s">
        <v>24157</v>
      </c>
      <c r="Q54" s="49" t="s">
        <v>24156</v>
      </c>
      <c r="R54" s="49" t="s">
        <v>24156</v>
      </c>
      <c r="S54" s="49" t="s">
        <v>24057</v>
      </c>
      <c r="T54" s="49" t="s">
        <v>24157</v>
      </c>
      <c r="U54" s="49" t="s">
        <v>24095</v>
      </c>
      <c r="V54" s="49" t="s">
        <v>24157</v>
      </c>
      <c r="W54" s="49" t="s">
        <v>24157</v>
      </c>
      <c r="X54" s="49" t="s">
        <v>24157</v>
      </c>
      <c r="Y54" s="49" t="s">
        <v>24095</v>
      </c>
      <c r="Z54" s="49" t="s">
        <v>24156</v>
      </c>
      <c r="AA54" s="49" t="s">
        <v>24157</v>
      </c>
      <c r="AB54" s="49" t="s">
        <v>24156</v>
      </c>
      <c r="AC54" s="49" t="s">
        <v>24057</v>
      </c>
      <c r="AD54" s="49" t="s">
        <v>24156</v>
      </c>
      <c r="AE54" s="49" t="s">
        <v>24156</v>
      </c>
      <c r="AF54" s="49" t="s">
        <v>24095</v>
      </c>
      <c r="AG54" s="49" t="s">
        <v>24095</v>
      </c>
      <c r="AH54" s="49" t="s">
        <v>24156</v>
      </c>
      <c r="AI54" s="49" t="s">
        <v>24013</v>
      </c>
      <c r="AJ54" s="49" t="s">
        <v>24057</v>
      </c>
      <c r="AK54" s="49" t="s">
        <v>24157</v>
      </c>
      <c r="AL54" s="49" t="s">
        <v>24157</v>
      </c>
      <c r="AM54" s="49" t="s">
        <v>24157</v>
      </c>
      <c r="AN54" s="49" t="s">
        <v>24157</v>
      </c>
      <c r="AO54" s="49" t="s">
        <v>24057</v>
      </c>
      <c r="AP54" s="49" t="s">
        <v>24157</v>
      </c>
      <c r="AQ54" s="49" t="s">
        <v>24157</v>
      </c>
      <c r="AR54" s="49" t="s">
        <v>24157</v>
      </c>
      <c r="AS54" s="49" t="s">
        <v>24157</v>
      </c>
      <c r="AT54" s="49" t="s">
        <v>24157</v>
      </c>
      <c r="AU54" s="49" t="s">
        <v>24157</v>
      </c>
      <c r="AV54" s="49" t="s">
        <v>24156</v>
      </c>
      <c r="AW54" s="49" t="s">
        <v>24156</v>
      </c>
      <c r="AX54" s="49" t="s">
        <v>24157</v>
      </c>
      <c r="AY54" s="49" t="s">
        <v>24157</v>
      </c>
      <c r="AZ54" s="49" t="s">
        <v>24157</v>
      </c>
      <c r="BA54" s="50" t="s">
        <v>24156</v>
      </c>
      <c r="BB54" s="23"/>
      <c r="BC54" s="23"/>
      <c r="BD54" s="23"/>
      <c r="BE54" s="23"/>
      <c r="BF54" s="23"/>
      <c r="BG54" s="23"/>
      <c r="BH54" s="23"/>
      <c r="BI54" s="23"/>
      <c r="BJ54" s="23"/>
      <c r="BK54" s="23"/>
      <c r="BL54" s="23"/>
    </row>
    <row r="55" spans="1:64" ht="12">
      <c r="A55" s="47" t="s">
        <v>9158</v>
      </c>
      <c r="B55" s="44"/>
      <c r="C55" s="48" t="s">
        <v>7384</v>
      </c>
      <c r="D55" s="49" t="s">
        <v>7371</v>
      </c>
      <c r="E55" s="49" t="s">
        <v>7368</v>
      </c>
      <c r="F55" s="49" t="s">
        <v>7363</v>
      </c>
      <c r="G55" s="49" t="s">
        <v>7359</v>
      </c>
      <c r="H55" s="49" t="s">
        <v>7354</v>
      </c>
      <c r="I55" s="49" t="s">
        <v>7349</v>
      </c>
      <c r="J55" s="49" t="s">
        <v>7346</v>
      </c>
      <c r="K55" s="49" t="s">
        <v>7348</v>
      </c>
      <c r="L55" s="49" t="s">
        <v>7337</v>
      </c>
      <c r="M55" s="49" t="s">
        <v>7331</v>
      </c>
      <c r="N55" s="49" t="s">
        <v>7327</v>
      </c>
      <c r="O55" s="49" t="s">
        <v>7325</v>
      </c>
      <c r="P55" s="41" t="s">
        <v>1034</v>
      </c>
      <c r="Q55" s="41" t="s">
        <v>1033</v>
      </c>
      <c r="R55" s="41" t="s">
        <v>1032</v>
      </c>
      <c r="S55" s="41" t="s">
        <v>1031</v>
      </c>
      <c r="T55" s="41" t="s">
        <v>1030</v>
      </c>
      <c r="U55" s="49" t="s">
        <v>7302</v>
      </c>
      <c r="V55" s="49" t="s">
        <v>7300</v>
      </c>
      <c r="W55" s="49" t="s">
        <v>7297</v>
      </c>
      <c r="X55" s="49" t="s">
        <v>7293</v>
      </c>
      <c r="Y55" s="49" t="s">
        <v>7288</v>
      </c>
      <c r="Z55" s="49" t="s">
        <v>7289</v>
      </c>
      <c r="AA55" s="49" t="s">
        <v>7292</v>
      </c>
      <c r="AB55" s="49" t="s">
        <v>7285</v>
      </c>
      <c r="AC55" s="49" t="s">
        <v>7281</v>
      </c>
      <c r="AD55" s="49" t="s">
        <v>7278</v>
      </c>
      <c r="AE55" s="49" t="s">
        <v>7274</v>
      </c>
      <c r="AF55" s="49" t="s">
        <v>7265</v>
      </c>
      <c r="AG55" s="49" t="s">
        <v>7260</v>
      </c>
      <c r="AH55" s="49" t="s">
        <v>7253</v>
      </c>
      <c r="AI55" s="49" t="s">
        <v>7252</v>
      </c>
      <c r="AJ55" s="49" t="s">
        <v>7244</v>
      </c>
      <c r="AK55" s="49" t="s">
        <v>7237</v>
      </c>
      <c r="AL55" s="49" t="s">
        <v>7235</v>
      </c>
      <c r="AM55" s="49" t="s">
        <v>7231</v>
      </c>
      <c r="AN55" s="41" t="s">
        <v>1028</v>
      </c>
      <c r="AO55" s="49" t="s">
        <v>7230</v>
      </c>
      <c r="AP55" s="49" t="s">
        <v>7191</v>
      </c>
      <c r="AQ55" s="49" t="s">
        <v>7184</v>
      </c>
      <c r="AR55" s="41" t="s">
        <v>1029</v>
      </c>
      <c r="AS55" s="49" t="s">
        <v>7176</v>
      </c>
      <c r="AT55" s="41" t="s">
        <v>1027</v>
      </c>
      <c r="AU55" s="41" t="s">
        <v>1026</v>
      </c>
      <c r="AV55" s="49" t="s">
        <v>7166</v>
      </c>
      <c r="AW55" s="41" t="s">
        <v>1025</v>
      </c>
      <c r="AX55" s="49" t="s">
        <v>7158</v>
      </c>
      <c r="AY55" s="49" t="s">
        <v>7154</v>
      </c>
      <c r="AZ55" s="49" t="s">
        <v>7149</v>
      </c>
      <c r="BA55" s="50" t="s">
        <v>7148</v>
      </c>
      <c r="BB55" s="23"/>
      <c r="BC55" s="23"/>
      <c r="BD55" s="23"/>
      <c r="BE55" s="23"/>
      <c r="BF55" s="23"/>
      <c r="BG55" s="23"/>
      <c r="BH55" s="23"/>
      <c r="BI55" s="23"/>
      <c r="BJ55" s="23"/>
      <c r="BK55" s="23"/>
      <c r="BL55" s="23"/>
    </row>
    <row r="56" spans="1:64" ht="12">
      <c r="A56" s="47"/>
      <c r="B56" s="44"/>
      <c r="C56" s="48"/>
      <c r="D56" s="49" t="s">
        <v>7137</v>
      </c>
      <c r="E56" s="49" t="s">
        <v>7133</v>
      </c>
      <c r="F56" s="49" t="s">
        <v>7127</v>
      </c>
      <c r="G56" s="49" t="s">
        <v>7124</v>
      </c>
      <c r="H56" s="49" t="s">
        <v>7121</v>
      </c>
      <c r="I56" s="49" t="s">
        <v>7115</v>
      </c>
      <c r="J56" s="49" t="s">
        <v>7111</v>
      </c>
      <c r="K56" s="49" t="s">
        <v>7113</v>
      </c>
      <c r="L56" s="49" t="s">
        <v>7102</v>
      </c>
      <c r="M56" s="49" t="s">
        <v>7097</v>
      </c>
      <c r="N56" s="49" t="s">
        <v>7099</v>
      </c>
      <c r="O56" s="49" t="s">
        <v>7043</v>
      </c>
      <c r="P56" s="49" t="s">
        <v>7046</v>
      </c>
      <c r="Q56" s="49" t="s">
        <v>7037</v>
      </c>
      <c r="R56" s="49" t="s">
        <v>7038</v>
      </c>
      <c r="S56" s="49" t="s">
        <v>7040</v>
      </c>
      <c r="T56" s="49" t="s">
        <v>7033</v>
      </c>
      <c r="U56" s="49" t="s">
        <v>7034</v>
      </c>
      <c r="V56" s="49" t="s">
        <v>7036</v>
      </c>
      <c r="W56" s="49" t="s">
        <v>7030</v>
      </c>
      <c r="X56" s="49" t="s">
        <v>7025</v>
      </c>
      <c r="Y56" s="49" t="s">
        <v>7027</v>
      </c>
      <c r="Z56" s="49" t="s">
        <v>7023</v>
      </c>
      <c r="AA56" s="49" t="s">
        <v>6951</v>
      </c>
      <c r="AB56" s="49" t="s">
        <v>6946</v>
      </c>
      <c r="AC56" s="49" t="s">
        <v>6939</v>
      </c>
      <c r="AD56" s="49" t="s">
        <v>6938</v>
      </c>
      <c r="AE56" s="49" t="s">
        <v>6822</v>
      </c>
      <c r="AF56" s="49" t="s">
        <v>6825</v>
      </c>
      <c r="AG56" s="49" t="s">
        <v>6826</v>
      </c>
      <c r="AH56" s="49" t="s">
        <v>6817</v>
      </c>
      <c r="AI56" s="49" t="s">
        <v>6820</v>
      </c>
      <c r="AJ56" s="49" t="s">
        <v>6821</v>
      </c>
      <c r="AK56" s="49" t="s">
        <v>6810</v>
      </c>
      <c r="AL56" s="49" t="s">
        <v>6746</v>
      </c>
      <c r="AM56" s="49" t="s">
        <v>6741</v>
      </c>
      <c r="AN56" s="49" t="s">
        <v>6738</v>
      </c>
      <c r="AO56" s="49" t="s">
        <v>6737</v>
      </c>
      <c r="AP56" s="49" t="s">
        <v>6734</v>
      </c>
      <c r="AQ56" s="49" t="s">
        <v>6729</v>
      </c>
      <c r="AR56" s="49" t="s">
        <v>6731</v>
      </c>
      <c r="AS56" s="49" t="s">
        <v>6726</v>
      </c>
      <c r="AT56" s="49" t="s">
        <v>6722</v>
      </c>
      <c r="AU56" s="49" t="s">
        <v>6719</v>
      </c>
      <c r="AV56" s="49" t="s">
        <v>6716</v>
      </c>
      <c r="AW56" s="49" t="s">
        <v>6708</v>
      </c>
      <c r="AX56" s="49" t="s">
        <v>6709</v>
      </c>
      <c r="AY56" s="49" t="s">
        <v>6711</v>
      </c>
      <c r="AZ56" s="49" t="s">
        <v>6713</v>
      </c>
      <c r="BA56" s="50" t="s">
        <v>6714</v>
      </c>
      <c r="BB56" s="23"/>
      <c r="BC56" s="23"/>
      <c r="BD56" s="23"/>
      <c r="BE56" s="23"/>
      <c r="BF56" s="23"/>
      <c r="BG56" s="23"/>
      <c r="BH56" s="23"/>
      <c r="BI56" s="23"/>
      <c r="BJ56" s="23"/>
      <c r="BK56" s="23"/>
      <c r="BL56" s="23"/>
    </row>
    <row r="57" spans="1:64" ht="12">
      <c r="A57" s="47">
        <v>6.3</v>
      </c>
      <c r="B57" s="44">
        <v>108</v>
      </c>
      <c r="C57" s="48" t="s">
        <v>6702</v>
      </c>
      <c r="D57" s="49" t="s">
        <v>24156</v>
      </c>
      <c r="E57" s="49" t="s">
        <v>24157</v>
      </c>
      <c r="F57" s="49" t="s">
        <v>24156</v>
      </c>
      <c r="G57" s="49" t="s">
        <v>24156</v>
      </c>
      <c r="H57" s="49" t="s">
        <v>24013</v>
      </c>
      <c r="I57" s="49" t="s">
        <v>24157</v>
      </c>
      <c r="J57" s="49" t="s">
        <v>24156</v>
      </c>
      <c r="K57" s="49" t="s">
        <v>24013</v>
      </c>
      <c r="L57" s="49" t="s">
        <v>24156</v>
      </c>
      <c r="M57" s="49" t="s">
        <v>24057</v>
      </c>
      <c r="N57" s="49" t="s">
        <v>24157</v>
      </c>
      <c r="O57" s="49" t="s">
        <v>24156</v>
      </c>
      <c r="P57" s="49" t="s">
        <v>24158</v>
      </c>
      <c r="Q57" s="49" t="s">
        <v>24156</v>
      </c>
      <c r="R57" s="49" t="s">
        <v>24156</v>
      </c>
      <c r="S57" s="49" t="s">
        <v>24156</v>
      </c>
      <c r="T57" s="49" t="s">
        <v>24157</v>
      </c>
      <c r="U57" s="49" t="s">
        <v>24057</v>
      </c>
      <c r="V57" s="49" t="s">
        <v>24157</v>
      </c>
      <c r="W57" s="49" t="s">
        <v>24057</v>
      </c>
      <c r="X57" s="49" t="s">
        <v>24157</v>
      </c>
      <c r="Y57" s="49" t="s">
        <v>24158</v>
      </c>
      <c r="Z57" s="49" t="s">
        <v>24157</v>
      </c>
      <c r="AA57" s="49" t="s">
        <v>24156</v>
      </c>
      <c r="AB57" s="49" t="s">
        <v>24157</v>
      </c>
      <c r="AC57" s="49" t="s">
        <v>24156</v>
      </c>
      <c r="AD57" s="49" t="s">
        <v>24157</v>
      </c>
      <c r="AE57" s="49" t="s">
        <v>24157</v>
      </c>
      <c r="AF57" s="49" t="s">
        <v>24156</v>
      </c>
      <c r="AG57" s="49" t="s">
        <v>24156</v>
      </c>
      <c r="AH57" s="49" t="s">
        <v>24157</v>
      </c>
      <c r="AI57" s="49" t="s">
        <v>24057</v>
      </c>
      <c r="AJ57" s="49" t="s">
        <v>24157</v>
      </c>
      <c r="AK57" s="49" t="s">
        <v>24057</v>
      </c>
      <c r="AL57" s="49" t="s">
        <v>24156</v>
      </c>
      <c r="AM57" s="49" t="s">
        <v>24157</v>
      </c>
      <c r="AN57" s="49" t="s">
        <v>24157</v>
      </c>
      <c r="AO57" s="49" t="s">
        <v>24157</v>
      </c>
      <c r="AP57" s="49" t="s">
        <v>24157</v>
      </c>
      <c r="AQ57" s="49" t="s">
        <v>24156</v>
      </c>
      <c r="AR57" s="49" t="s">
        <v>24156</v>
      </c>
      <c r="AS57" s="49" t="s">
        <v>24157</v>
      </c>
      <c r="AT57" s="49" t="s">
        <v>24157</v>
      </c>
      <c r="AU57" s="49" t="s">
        <v>24156</v>
      </c>
      <c r="AV57" s="49" t="s">
        <v>24013</v>
      </c>
      <c r="AW57" s="49" t="s">
        <v>24157</v>
      </c>
      <c r="AX57" s="49" t="s">
        <v>24156</v>
      </c>
      <c r="AY57" s="49" t="s">
        <v>24156</v>
      </c>
      <c r="AZ57" s="49" t="s">
        <v>24157</v>
      </c>
      <c r="BA57" s="50" t="s">
        <v>24157</v>
      </c>
      <c r="BB57" s="23"/>
      <c r="BC57" s="23"/>
      <c r="BD57" s="23"/>
      <c r="BE57" s="23"/>
      <c r="BF57" s="23"/>
      <c r="BG57" s="23"/>
      <c r="BH57" s="23"/>
      <c r="BI57" s="23"/>
      <c r="BJ57" s="23"/>
      <c r="BK57" s="23"/>
      <c r="BL57" s="23"/>
    </row>
    <row r="58" spans="1:64" ht="12">
      <c r="A58" s="47" t="s">
        <v>9158</v>
      </c>
      <c r="B58" s="44"/>
      <c r="C58" s="48" t="s">
        <v>6666</v>
      </c>
      <c r="D58" s="49" t="s">
        <v>6661</v>
      </c>
      <c r="E58" s="49" t="s">
        <v>6656</v>
      </c>
      <c r="F58" s="49" t="s">
        <v>6657</v>
      </c>
      <c r="G58" s="49" t="s">
        <v>6655</v>
      </c>
      <c r="H58" s="49" t="s">
        <v>23582</v>
      </c>
      <c r="I58" s="49" t="s">
        <v>6648</v>
      </c>
      <c r="J58" s="49" t="s">
        <v>6643</v>
      </c>
      <c r="K58" s="49" t="s">
        <v>6638</v>
      </c>
      <c r="L58" s="49" t="s">
        <v>6595</v>
      </c>
      <c r="M58" s="49" t="s">
        <v>6591</v>
      </c>
      <c r="N58" s="49" t="s">
        <v>6586</v>
      </c>
      <c r="O58" s="49" t="s">
        <v>6423</v>
      </c>
      <c r="P58" s="49" t="s">
        <v>6420</v>
      </c>
      <c r="Q58" s="41" t="s">
        <v>1024</v>
      </c>
      <c r="R58" s="49" t="s">
        <v>6412</v>
      </c>
      <c r="S58" s="49" t="s">
        <v>6411</v>
      </c>
      <c r="T58" s="49" t="s">
        <v>6407</v>
      </c>
      <c r="U58" s="49" t="s">
        <v>6404</v>
      </c>
      <c r="V58" s="49" t="s">
        <v>6399</v>
      </c>
      <c r="W58" s="41" t="s">
        <v>1020</v>
      </c>
      <c r="X58" s="49" t="s">
        <v>6394</v>
      </c>
      <c r="Y58" s="49" t="s">
        <v>6388</v>
      </c>
      <c r="Z58" s="49" t="s">
        <v>6386</v>
      </c>
      <c r="AA58" s="49" t="s">
        <v>6381</v>
      </c>
      <c r="AB58" s="49" t="s">
        <v>6383</v>
      </c>
      <c r="AC58" s="49" t="s">
        <v>6376</v>
      </c>
      <c r="AD58" s="49" t="s">
        <v>6378</v>
      </c>
      <c r="AE58" s="49" t="s">
        <v>6373</v>
      </c>
      <c r="AF58" s="49" t="s">
        <v>6369</v>
      </c>
      <c r="AG58" s="41" t="s">
        <v>1021</v>
      </c>
      <c r="AH58" s="49" t="s">
        <v>6371</v>
      </c>
      <c r="AI58" s="49" t="s">
        <v>6363</v>
      </c>
      <c r="AJ58" s="49" t="s">
        <v>6365</v>
      </c>
      <c r="AK58" s="49" t="s">
        <v>6360</v>
      </c>
      <c r="AL58" s="49" t="s">
        <v>6358</v>
      </c>
      <c r="AM58" s="49" t="s">
        <v>6353</v>
      </c>
      <c r="AN58" s="49" t="s">
        <v>6300</v>
      </c>
      <c r="AO58" s="49" t="s">
        <v>6296</v>
      </c>
      <c r="AP58" s="49" t="s">
        <v>6292</v>
      </c>
      <c r="AQ58" s="49" t="s">
        <v>6244</v>
      </c>
      <c r="AR58" s="41" t="s">
        <v>1022</v>
      </c>
      <c r="AS58" s="49" t="s">
        <v>6203</v>
      </c>
      <c r="AT58" s="49" t="s">
        <v>6184</v>
      </c>
      <c r="AU58" s="49" t="s">
        <v>6152</v>
      </c>
      <c r="AV58" s="49" t="s">
        <v>6147</v>
      </c>
      <c r="AW58" s="49" t="s">
        <v>6143</v>
      </c>
      <c r="AX58" s="49" t="s">
        <v>6142</v>
      </c>
      <c r="AY58" s="49" t="s">
        <v>6139</v>
      </c>
      <c r="AZ58" s="49" t="s">
        <v>6135</v>
      </c>
      <c r="BA58" s="50" t="s">
        <v>6115</v>
      </c>
      <c r="BB58" s="23"/>
      <c r="BC58" s="23"/>
      <c r="BD58" s="23"/>
      <c r="BE58" s="23"/>
      <c r="BF58" s="23"/>
      <c r="BG58" s="23"/>
      <c r="BH58" s="23"/>
      <c r="BI58" s="23"/>
      <c r="BJ58" s="23"/>
      <c r="BK58" s="23"/>
      <c r="BL58" s="23"/>
    </row>
    <row r="59" spans="1:64" ht="12">
      <c r="A59" s="47"/>
      <c r="B59" s="44"/>
      <c r="C59" s="48"/>
      <c r="D59" s="49" t="s">
        <v>6109</v>
      </c>
      <c r="E59" s="49" t="s">
        <v>6111</v>
      </c>
      <c r="F59" s="49" t="s">
        <v>6102</v>
      </c>
      <c r="G59" s="49" t="s">
        <v>6098</v>
      </c>
      <c r="H59" s="49" t="s">
        <v>13093</v>
      </c>
      <c r="I59" s="49" t="s">
        <v>6096</v>
      </c>
      <c r="J59" s="49" t="s">
        <v>6093</v>
      </c>
      <c r="K59" s="49" t="s">
        <v>6094</v>
      </c>
      <c r="L59" s="49" t="s">
        <v>6087</v>
      </c>
      <c r="M59" s="49" t="s">
        <v>6082</v>
      </c>
      <c r="N59" s="49" t="s">
        <v>6073</v>
      </c>
      <c r="O59" s="49" t="s">
        <v>6069</v>
      </c>
      <c r="P59" s="49" t="s">
        <v>6071</v>
      </c>
      <c r="Q59" s="49" t="s">
        <v>6063</v>
      </c>
      <c r="R59" s="49" t="s">
        <v>6058</v>
      </c>
      <c r="S59" s="49" t="s">
        <v>6061</v>
      </c>
      <c r="T59" s="49" t="s">
        <v>6032</v>
      </c>
      <c r="U59" s="49" t="s">
        <v>6030</v>
      </c>
      <c r="V59" s="49" t="s">
        <v>6024</v>
      </c>
      <c r="W59" s="49" t="s">
        <v>6015</v>
      </c>
      <c r="X59" s="49" t="s">
        <v>5994</v>
      </c>
      <c r="Y59" s="49" t="s">
        <v>23324</v>
      </c>
      <c r="Z59" s="49" t="s">
        <v>5991</v>
      </c>
      <c r="AA59" s="49" t="s">
        <v>5988</v>
      </c>
      <c r="AB59" s="49" t="s">
        <v>5986</v>
      </c>
      <c r="AC59" s="49" t="s">
        <v>5947</v>
      </c>
      <c r="AD59" s="49" t="s">
        <v>5948</v>
      </c>
      <c r="AE59" s="49" t="s">
        <v>5943</v>
      </c>
      <c r="AF59" s="49" t="s">
        <v>5938</v>
      </c>
      <c r="AG59" s="49" t="s">
        <v>5940</v>
      </c>
      <c r="AH59" s="49" t="s">
        <v>5933</v>
      </c>
      <c r="AI59" s="49" t="s">
        <v>5935</v>
      </c>
      <c r="AJ59" s="49" t="s">
        <v>5924</v>
      </c>
      <c r="AK59" s="49" t="s">
        <v>5919</v>
      </c>
      <c r="AL59" s="49" t="s">
        <v>5922</v>
      </c>
      <c r="AM59" s="49" t="s">
        <v>5916</v>
      </c>
      <c r="AN59" s="49" t="s">
        <v>5913</v>
      </c>
      <c r="AO59" s="49" t="s">
        <v>5907</v>
      </c>
      <c r="AP59" s="49" t="s">
        <v>5900</v>
      </c>
      <c r="AQ59" s="49" t="s">
        <v>5891</v>
      </c>
      <c r="AR59" s="49" t="s">
        <v>5889</v>
      </c>
      <c r="AS59" s="49" t="s">
        <v>5885</v>
      </c>
      <c r="AT59" s="49" t="s">
        <v>5886</v>
      </c>
      <c r="AU59" s="49" t="s">
        <v>5866</v>
      </c>
      <c r="AV59" s="49" t="s">
        <v>5861</v>
      </c>
      <c r="AW59" s="49" t="s">
        <v>5862</v>
      </c>
      <c r="AX59" s="49" t="s">
        <v>5815</v>
      </c>
      <c r="AY59" s="49" t="s">
        <v>5811</v>
      </c>
      <c r="AZ59" s="49" t="s">
        <v>5803</v>
      </c>
      <c r="BA59" s="50" t="s">
        <v>6714</v>
      </c>
      <c r="BB59" s="23"/>
      <c r="BC59" s="23"/>
      <c r="BD59" s="23"/>
      <c r="BE59" s="23"/>
      <c r="BF59" s="23"/>
      <c r="BG59" s="23"/>
      <c r="BH59" s="23"/>
      <c r="BI59" s="23"/>
      <c r="BJ59" s="23"/>
      <c r="BK59" s="23"/>
      <c r="BL59" s="23"/>
    </row>
    <row r="60" spans="1:64" ht="12">
      <c r="A60" s="47">
        <v>6.3</v>
      </c>
      <c r="B60" s="44">
        <v>109</v>
      </c>
      <c r="C60" s="51" t="s">
        <v>5806</v>
      </c>
      <c r="D60" s="52" t="s">
        <v>24156</v>
      </c>
      <c r="E60" s="52" t="s">
        <v>24156</v>
      </c>
      <c r="F60" s="52" t="s">
        <v>24156</v>
      </c>
      <c r="G60" s="52" t="s">
        <v>24156</v>
      </c>
      <c r="H60" s="52" t="s">
        <v>24158</v>
      </c>
      <c r="I60" s="52" t="s">
        <v>24013</v>
      </c>
      <c r="J60" s="52" t="s">
        <v>24158</v>
      </c>
      <c r="K60" s="52" t="s">
        <v>24158</v>
      </c>
      <c r="L60" s="52" t="s">
        <v>24158</v>
      </c>
      <c r="M60" s="52" t="s">
        <v>24156</v>
      </c>
      <c r="N60" s="52" t="s">
        <v>24158</v>
      </c>
      <c r="O60" s="52" t="s">
        <v>24158</v>
      </c>
      <c r="P60" s="52" t="s">
        <v>24158</v>
      </c>
      <c r="Q60" s="52" t="s">
        <v>24158</v>
      </c>
      <c r="R60" s="52" t="s">
        <v>24158</v>
      </c>
      <c r="S60" s="52" t="s">
        <v>24158</v>
      </c>
      <c r="T60" s="52" t="s">
        <v>24156</v>
      </c>
      <c r="U60" s="52" t="s">
        <v>24158</v>
      </c>
      <c r="V60" s="52" t="s">
        <v>24158</v>
      </c>
      <c r="W60" s="52" t="s">
        <v>24156</v>
      </c>
      <c r="X60" s="52" t="s">
        <v>24156</v>
      </c>
      <c r="Y60" s="52" t="s">
        <v>24158</v>
      </c>
      <c r="Z60" s="52" t="s">
        <v>24158</v>
      </c>
      <c r="AA60" s="52" t="s">
        <v>24156</v>
      </c>
      <c r="AB60" s="52" t="s">
        <v>24158</v>
      </c>
      <c r="AC60" s="52" t="s">
        <v>24156</v>
      </c>
      <c r="AD60" s="52" t="s">
        <v>24158</v>
      </c>
      <c r="AE60" s="52" t="s">
        <v>24158</v>
      </c>
      <c r="AF60" s="52" t="s">
        <v>24013</v>
      </c>
      <c r="AG60" s="52" t="s">
        <v>24156</v>
      </c>
      <c r="AH60" s="52" t="s">
        <v>24156</v>
      </c>
      <c r="AI60" s="52" t="s">
        <v>24158</v>
      </c>
      <c r="AJ60" s="52" t="s">
        <v>24158</v>
      </c>
      <c r="AK60" s="52" t="s">
        <v>24156</v>
      </c>
      <c r="AL60" s="52" t="s">
        <v>24156</v>
      </c>
      <c r="AM60" s="52" t="s">
        <v>24158</v>
      </c>
      <c r="AN60" s="52" t="s">
        <v>24158</v>
      </c>
      <c r="AO60" s="52" t="s">
        <v>24158</v>
      </c>
      <c r="AP60" s="52" t="s">
        <v>24156</v>
      </c>
      <c r="AQ60" s="52" t="s">
        <v>24156</v>
      </c>
      <c r="AR60" s="52" t="s">
        <v>24156</v>
      </c>
      <c r="AS60" s="52" t="s">
        <v>24158</v>
      </c>
      <c r="AT60" s="52" t="s">
        <v>24158</v>
      </c>
      <c r="AU60" s="52" t="s">
        <v>24158</v>
      </c>
      <c r="AV60" s="52" t="s">
        <v>24158</v>
      </c>
      <c r="AW60" s="52" t="s">
        <v>24156</v>
      </c>
      <c r="AX60" s="52" t="s">
        <v>24156</v>
      </c>
      <c r="AY60" s="52" t="s">
        <v>24156</v>
      </c>
      <c r="AZ60" s="52" t="s">
        <v>24158</v>
      </c>
      <c r="BA60" s="52" t="s">
        <v>24158</v>
      </c>
      <c r="BB60" s="23"/>
      <c r="BC60" s="23"/>
      <c r="BD60" s="23"/>
      <c r="BE60" s="23"/>
      <c r="BF60" s="23"/>
      <c r="BG60" s="23"/>
      <c r="BH60" s="23"/>
      <c r="BI60" s="23"/>
      <c r="BJ60" s="23"/>
      <c r="BK60" s="23"/>
      <c r="BL60" s="23"/>
    </row>
    <row r="61" spans="1:64" ht="12">
      <c r="A61" s="47" t="s">
        <v>9158</v>
      </c>
      <c r="B61" s="44"/>
      <c r="C61" s="51" t="s">
        <v>5702</v>
      </c>
      <c r="D61" s="52" t="s">
        <v>5691</v>
      </c>
      <c r="E61" s="52" t="s">
        <v>5690</v>
      </c>
      <c r="F61" s="52" t="s">
        <v>5687</v>
      </c>
      <c r="G61" s="52" t="s">
        <v>5683</v>
      </c>
      <c r="H61" s="52" t="s">
        <v>5678</v>
      </c>
      <c r="I61" s="52" t="s">
        <v>5680</v>
      </c>
      <c r="J61" s="52" t="s">
        <v>5675</v>
      </c>
      <c r="K61" s="53" t="s">
        <v>1023</v>
      </c>
      <c r="L61" s="52" t="s">
        <v>23897</v>
      </c>
      <c r="M61" s="52" t="s">
        <v>5663</v>
      </c>
      <c r="N61" s="52" t="s">
        <v>5662</v>
      </c>
      <c r="O61" s="52" t="s">
        <v>5656</v>
      </c>
      <c r="P61" s="52" t="s">
        <v>5652</v>
      </c>
      <c r="Q61" s="52" t="s">
        <v>5654</v>
      </c>
      <c r="R61" s="52" t="s">
        <v>5649</v>
      </c>
      <c r="S61" s="52" t="s">
        <v>23582</v>
      </c>
      <c r="T61" s="52" t="s">
        <v>5643</v>
      </c>
      <c r="U61" s="52" t="s">
        <v>5615</v>
      </c>
      <c r="V61" s="52" t="s">
        <v>5608</v>
      </c>
      <c r="W61" s="52" t="s">
        <v>5601</v>
      </c>
      <c r="X61" s="52" t="s">
        <v>5594</v>
      </c>
      <c r="Y61" s="52" t="s">
        <v>5592</v>
      </c>
      <c r="Z61" s="52" t="s">
        <v>23582</v>
      </c>
      <c r="AA61" s="52" t="s">
        <v>5584</v>
      </c>
      <c r="AB61" s="53" t="s">
        <v>1018</v>
      </c>
      <c r="AC61" s="52" t="s">
        <v>5577</v>
      </c>
      <c r="AD61" s="52" t="s">
        <v>5580</v>
      </c>
      <c r="AE61" s="52" t="s">
        <v>5570</v>
      </c>
      <c r="AF61" s="52" t="s">
        <v>5572</v>
      </c>
      <c r="AG61" s="53" t="s">
        <v>1019</v>
      </c>
      <c r="AH61" s="52" t="s">
        <v>5562</v>
      </c>
      <c r="AI61" s="52" t="s">
        <v>5558</v>
      </c>
      <c r="AJ61" s="52" t="s">
        <v>23582</v>
      </c>
      <c r="AK61" s="52" t="s">
        <v>5556</v>
      </c>
      <c r="AL61" s="52" t="s">
        <v>5470</v>
      </c>
      <c r="AM61" s="52" t="s">
        <v>5466</v>
      </c>
      <c r="AN61" s="52" t="s">
        <v>19163</v>
      </c>
      <c r="AO61" s="52" t="s">
        <v>5465</v>
      </c>
      <c r="AP61" s="52" t="s">
        <v>5458</v>
      </c>
      <c r="AQ61" s="52" t="s">
        <v>5460</v>
      </c>
      <c r="AR61" s="52" t="s">
        <v>5449</v>
      </c>
      <c r="AS61" s="52" t="s">
        <v>5450</v>
      </c>
      <c r="AT61" s="52" t="s">
        <v>5444</v>
      </c>
      <c r="AU61" s="52" t="s">
        <v>5440</v>
      </c>
      <c r="AV61" s="52" t="s">
        <v>5442</v>
      </c>
      <c r="AW61" s="52" t="s">
        <v>5437</v>
      </c>
      <c r="AX61" s="52" t="s">
        <v>5434</v>
      </c>
      <c r="AY61" s="52" t="s">
        <v>5426</v>
      </c>
      <c r="AZ61" s="52" t="s">
        <v>5420</v>
      </c>
      <c r="BA61" s="52" t="s">
        <v>5423</v>
      </c>
      <c r="BB61" s="23"/>
      <c r="BC61" s="23"/>
      <c r="BD61" s="23"/>
      <c r="BE61" s="23"/>
      <c r="BF61" s="23"/>
      <c r="BG61" s="23"/>
      <c r="BH61" s="23"/>
      <c r="BI61" s="23"/>
      <c r="BJ61" s="23"/>
      <c r="BK61" s="23"/>
      <c r="BL61" s="23"/>
    </row>
    <row r="62" spans="1:64" ht="12">
      <c r="A62" s="47"/>
      <c r="B62" s="44"/>
      <c r="C62" s="51"/>
      <c r="D62" s="52" t="s">
        <v>5416</v>
      </c>
      <c r="E62" s="52" t="s">
        <v>5412</v>
      </c>
      <c r="F62" s="52" t="s">
        <v>5408</v>
      </c>
      <c r="G62" s="52" t="s">
        <v>5405</v>
      </c>
      <c r="H62" s="52" t="s">
        <v>13093</v>
      </c>
      <c r="I62" s="52" t="s">
        <v>5395</v>
      </c>
      <c r="J62" s="52" t="s">
        <v>5396</v>
      </c>
      <c r="K62" s="52" t="s">
        <v>5394</v>
      </c>
      <c r="L62" s="52" t="s">
        <v>23324</v>
      </c>
      <c r="M62" s="52" t="s">
        <v>10089</v>
      </c>
      <c r="N62" s="52" t="s">
        <v>5348</v>
      </c>
      <c r="O62" s="52" t="s">
        <v>5345</v>
      </c>
      <c r="P62" s="52" t="s">
        <v>5342</v>
      </c>
      <c r="Q62" s="52" t="s">
        <v>5337</v>
      </c>
      <c r="R62" s="52" t="s">
        <v>5338</v>
      </c>
      <c r="S62" s="52" t="s">
        <v>5332</v>
      </c>
      <c r="T62" s="52" t="s">
        <v>5329</v>
      </c>
      <c r="U62" s="52" t="s">
        <v>5326</v>
      </c>
      <c r="V62" s="52" t="s">
        <v>23582</v>
      </c>
      <c r="W62" s="52" t="s">
        <v>5321</v>
      </c>
      <c r="X62" s="52" t="s">
        <v>5317</v>
      </c>
      <c r="Y62" s="52" t="s">
        <v>5319</v>
      </c>
      <c r="Z62" s="52" t="s">
        <v>5313</v>
      </c>
      <c r="AA62" s="52" t="s">
        <v>5310</v>
      </c>
      <c r="AB62" s="52" t="s">
        <v>5312</v>
      </c>
      <c r="AC62" s="52" t="s">
        <v>5307</v>
      </c>
      <c r="AD62" s="52" t="s">
        <v>23582</v>
      </c>
      <c r="AE62" s="52" t="s">
        <v>5303</v>
      </c>
      <c r="AF62" s="52" t="s">
        <v>5274</v>
      </c>
      <c r="AG62" s="52" t="s">
        <v>5268</v>
      </c>
      <c r="AH62" s="52" t="s">
        <v>10725</v>
      </c>
      <c r="AI62" s="52" t="s">
        <v>5261</v>
      </c>
      <c r="AJ62" s="52" t="s">
        <v>5256</v>
      </c>
      <c r="AK62" s="52" t="s">
        <v>5255</v>
      </c>
      <c r="AL62" s="52" t="s">
        <v>5251</v>
      </c>
      <c r="AM62" s="52" t="s">
        <v>5247</v>
      </c>
      <c r="AN62" s="52" t="s">
        <v>23897</v>
      </c>
      <c r="AO62" s="52" t="s">
        <v>5243</v>
      </c>
      <c r="AP62" s="52" t="s">
        <v>5238</v>
      </c>
      <c r="AQ62" s="52" t="s">
        <v>12964</v>
      </c>
      <c r="AR62" s="52" t="s">
        <v>5241</v>
      </c>
      <c r="AS62" s="52" t="s">
        <v>5234</v>
      </c>
      <c r="AT62" s="52" t="s">
        <v>5236</v>
      </c>
      <c r="AU62" s="52" t="s">
        <v>5229</v>
      </c>
      <c r="AV62" s="52" t="s">
        <v>5227</v>
      </c>
      <c r="AW62" s="52" t="s">
        <v>5228</v>
      </c>
      <c r="AX62" s="52" t="s">
        <v>12922</v>
      </c>
      <c r="AY62" s="52" t="s">
        <v>10100</v>
      </c>
      <c r="AZ62" s="52" t="s">
        <v>5218</v>
      </c>
      <c r="BA62" s="52" t="s">
        <v>23582</v>
      </c>
      <c r="BB62" s="23"/>
      <c r="BC62" s="23"/>
      <c r="BD62" s="23"/>
      <c r="BE62" s="23"/>
      <c r="BF62" s="23"/>
      <c r="BG62" s="23"/>
      <c r="BH62" s="23"/>
      <c r="BI62" s="23"/>
      <c r="BJ62" s="23"/>
      <c r="BK62" s="23"/>
      <c r="BL62" s="23"/>
    </row>
    <row r="63" spans="1:64" ht="12">
      <c r="A63" s="47">
        <v>6.3</v>
      </c>
      <c r="B63" s="44">
        <v>110</v>
      </c>
      <c r="C63" s="51" t="s">
        <v>5221</v>
      </c>
      <c r="D63" s="52" t="s">
        <v>24157</v>
      </c>
      <c r="E63" s="52" t="s">
        <v>24157</v>
      </c>
      <c r="F63" s="52" t="s">
        <v>24156</v>
      </c>
      <c r="G63" s="52" t="s">
        <v>24157</v>
      </c>
      <c r="H63" s="52" t="s">
        <v>24157</v>
      </c>
      <c r="I63" s="52" t="s">
        <v>24157</v>
      </c>
      <c r="J63" s="52" t="s">
        <v>24157</v>
      </c>
      <c r="K63" s="52" t="s">
        <v>24157</v>
      </c>
      <c r="L63" s="52" t="s">
        <v>24157</v>
      </c>
      <c r="M63" s="52" t="s">
        <v>24157</v>
      </c>
      <c r="N63" s="52" t="s">
        <v>24157</v>
      </c>
      <c r="O63" s="52" t="s">
        <v>24157</v>
      </c>
      <c r="P63" s="52" t="s">
        <v>24157</v>
      </c>
      <c r="Q63" s="52" t="s">
        <v>24157</v>
      </c>
      <c r="R63" s="52" t="s">
        <v>24157</v>
      </c>
      <c r="S63" s="52" t="s">
        <v>24157</v>
      </c>
      <c r="T63" s="52" t="s">
        <v>24157</v>
      </c>
      <c r="U63" s="52" t="s">
        <v>24157</v>
      </c>
      <c r="V63" s="52" t="s">
        <v>24157</v>
      </c>
      <c r="W63" s="52" t="s">
        <v>24157</v>
      </c>
      <c r="X63" s="52" t="s">
        <v>24157</v>
      </c>
      <c r="Y63" s="52" t="s">
        <v>24156</v>
      </c>
      <c r="Z63" s="52" t="s">
        <v>24095</v>
      </c>
      <c r="AA63" s="52" t="s">
        <v>24157</v>
      </c>
      <c r="AB63" s="52" t="s">
        <v>24157</v>
      </c>
      <c r="AC63" s="52" t="s">
        <v>24157</v>
      </c>
      <c r="AD63" s="52" t="s">
        <v>24157</v>
      </c>
      <c r="AE63" s="52" t="s">
        <v>24157</v>
      </c>
      <c r="AF63" s="52" t="s">
        <v>24156</v>
      </c>
      <c r="AG63" s="52" t="s">
        <v>24157</v>
      </c>
      <c r="AH63" s="52" t="s">
        <v>24157</v>
      </c>
      <c r="AI63" s="52" t="s">
        <v>24157</v>
      </c>
      <c r="AJ63" s="52" t="s">
        <v>24157</v>
      </c>
      <c r="AK63" s="52" t="s">
        <v>24157</v>
      </c>
      <c r="AL63" s="52" t="s">
        <v>24157</v>
      </c>
      <c r="AM63" s="52" t="s">
        <v>24157</v>
      </c>
      <c r="AN63" s="52" t="s">
        <v>24157</v>
      </c>
      <c r="AO63" s="52" t="s">
        <v>24157</v>
      </c>
      <c r="AP63" s="52" t="s">
        <v>24157</v>
      </c>
      <c r="AQ63" s="52" t="s">
        <v>24157</v>
      </c>
      <c r="AR63" s="52" t="s">
        <v>24157</v>
      </c>
      <c r="AS63" s="52" t="s">
        <v>24157</v>
      </c>
      <c r="AT63" s="52" t="s">
        <v>24157</v>
      </c>
      <c r="AU63" s="52" t="s">
        <v>24157</v>
      </c>
      <c r="AV63" s="52" t="s">
        <v>24157</v>
      </c>
      <c r="AW63" s="52" t="s">
        <v>24157</v>
      </c>
      <c r="AX63" s="52" t="s">
        <v>24157</v>
      </c>
      <c r="AY63" s="52" t="s">
        <v>24157</v>
      </c>
      <c r="AZ63" s="52" t="s">
        <v>24157</v>
      </c>
      <c r="BA63" s="52" t="s">
        <v>24157</v>
      </c>
      <c r="BB63" s="23"/>
      <c r="BC63" s="23"/>
      <c r="BD63" s="23"/>
      <c r="BE63" s="23"/>
      <c r="BF63" s="23"/>
      <c r="BG63" s="23"/>
      <c r="BH63" s="23"/>
      <c r="BI63" s="23"/>
      <c r="BJ63" s="23"/>
      <c r="BK63" s="23"/>
      <c r="BL63" s="23"/>
    </row>
    <row r="64" spans="1:64" ht="12">
      <c r="A64" s="47" t="s">
        <v>9158</v>
      </c>
      <c r="B64" s="44"/>
      <c r="C64" s="51" t="s">
        <v>5056</v>
      </c>
      <c r="D64" s="52" t="s">
        <v>5019</v>
      </c>
      <c r="E64" s="52" t="s">
        <v>5017</v>
      </c>
      <c r="F64" s="52" t="s">
        <v>5012</v>
      </c>
      <c r="G64" s="52" t="s">
        <v>4959</v>
      </c>
      <c r="H64" s="52" t="s">
        <v>4916</v>
      </c>
      <c r="I64" s="52" t="s">
        <v>4915</v>
      </c>
      <c r="J64" s="52" t="s">
        <v>4905</v>
      </c>
      <c r="K64" s="52" t="s">
        <v>4897</v>
      </c>
      <c r="L64" s="52" t="s">
        <v>4890</v>
      </c>
      <c r="M64" s="52" t="s">
        <v>4886</v>
      </c>
      <c r="N64" s="52" t="s">
        <v>4889</v>
      </c>
      <c r="O64" s="53" t="s">
        <v>1016</v>
      </c>
      <c r="P64" s="52" t="s">
        <v>4797</v>
      </c>
      <c r="Q64" s="52" t="s">
        <v>4789</v>
      </c>
      <c r="R64" s="52" t="s">
        <v>4791</v>
      </c>
      <c r="S64" s="53" t="s">
        <v>1017</v>
      </c>
      <c r="T64" s="52" t="s">
        <v>4776</v>
      </c>
      <c r="U64" s="52" t="s">
        <v>4775</v>
      </c>
      <c r="V64" s="52" t="s">
        <v>4769</v>
      </c>
      <c r="W64" s="52" t="s">
        <v>4767</v>
      </c>
      <c r="X64" s="52" t="s">
        <v>4761</v>
      </c>
      <c r="Y64" s="53" t="s">
        <v>1015</v>
      </c>
      <c r="Z64" s="52" t="s">
        <v>4757</v>
      </c>
      <c r="AA64" s="53" t="s">
        <v>1014</v>
      </c>
      <c r="AB64" s="52" t="s">
        <v>4744</v>
      </c>
      <c r="AC64" s="52" t="s">
        <v>4741</v>
      </c>
      <c r="AD64" s="52" t="s">
        <v>4739</v>
      </c>
      <c r="AE64" s="52" t="s">
        <v>4733</v>
      </c>
      <c r="AF64" s="52" t="s">
        <v>4725</v>
      </c>
      <c r="AG64" s="52" t="s">
        <v>4723</v>
      </c>
      <c r="AH64" s="52" t="s">
        <v>4719</v>
      </c>
      <c r="AI64" s="52" t="s">
        <v>4717</v>
      </c>
      <c r="AJ64" s="52" t="s">
        <v>4714</v>
      </c>
      <c r="AK64" s="52" t="s">
        <v>4708</v>
      </c>
      <c r="AL64" s="52" t="s">
        <v>4704</v>
      </c>
      <c r="AM64" s="52" t="s">
        <v>4700</v>
      </c>
      <c r="AN64" s="52" t="s">
        <v>4703</v>
      </c>
      <c r="AO64" s="52" t="s">
        <v>4699</v>
      </c>
      <c r="AP64" s="53" t="s">
        <v>1010</v>
      </c>
      <c r="AQ64" s="52" t="s">
        <v>4686</v>
      </c>
      <c r="AR64" s="53" t="s">
        <v>1011</v>
      </c>
      <c r="AS64" s="52" t="s">
        <v>4684</v>
      </c>
      <c r="AT64" s="52" t="s">
        <v>4682</v>
      </c>
      <c r="AU64" s="52" t="s">
        <v>4679</v>
      </c>
      <c r="AV64" s="52" t="s">
        <v>4674</v>
      </c>
      <c r="AW64" s="52" t="s">
        <v>4676</v>
      </c>
      <c r="AX64" s="52" t="s">
        <v>4670</v>
      </c>
      <c r="AY64" s="52" t="s">
        <v>4662</v>
      </c>
      <c r="AZ64" s="52" t="s">
        <v>4664</v>
      </c>
      <c r="BA64" s="52" t="s">
        <v>4656</v>
      </c>
      <c r="BB64" s="23"/>
      <c r="BC64" s="23"/>
      <c r="BD64" s="23"/>
      <c r="BE64" s="23"/>
      <c r="BF64" s="23"/>
      <c r="BG64" s="23"/>
      <c r="BH64" s="23"/>
      <c r="BI64" s="23"/>
      <c r="BJ64" s="23"/>
      <c r="BK64" s="23"/>
      <c r="BL64" s="23"/>
    </row>
    <row r="65" spans="1:64" ht="12">
      <c r="A65" s="47"/>
      <c r="B65" s="44"/>
      <c r="C65" s="51"/>
      <c r="D65" s="52" t="s">
        <v>4629</v>
      </c>
      <c r="E65" s="52" t="s">
        <v>4620</v>
      </c>
      <c r="F65" s="52" t="s">
        <v>4621</v>
      </c>
      <c r="G65" s="52" t="s">
        <v>4624</v>
      </c>
      <c r="H65" s="52" t="s">
        <v>4616</v>
      </c>
      <c r="I65" s="52" t="s">
        <v>4617</v>
      </c>
      <c r="J65" s="52" t="s">
        <v>4619</v>
      </c>
      <c r="K65" s="52" t="s">
        <v>4609</v>
      </c>
      <c r="L65" s="52" t="s">
        <v>4613</v>
      </c>
      <c r="M65" s="52" t="s">
        <v>4603</v>
      </c>
      <c r="N65" s="52" t="s">
        <v>4606</v>
      </c>
      <c r="O65" s="52" t="s">
        <v>4599</v>
      </c>
      <c r="P65" s="52" t="s">
        <v>4588</v>
      </c>
      <c r="Q65" s="52" t="s">
        <v>4592</v>
      </c>
      <c r="R65" s="52" t="s">
        <v>4593</v>
      </c>
      <c r="S65" s="52" t="s">
        <v>4584</v>
      </c>
      <c r="T65" s="52" t="s">
        <v>4587</v>
      </c>
      <c r="U65" s="52" t="s">
        <v>4580</v>
      </c>
      <c r="V65" s="52" t="s">
        <v>4582</v>
      </c>
      <c r="W65" s="52" t="s">
        <v>4569</v>
      </c>
      <c r="X65" s="52" t="s">
        <v>4566</v>
      </c>
      <c r="Y65" s="52" t="s">
        <v>4560</v>
      </c>
      <c r="Z65" s="52" t="s">
        <v>4563</v>
      </c>
      <c r="AA65" s="52" t="s">
        <v>4551</v>
      </c>
      <c r="AB65" s="52" t="s">
        <v>4549</v>
      </c>
      <c r="AC65" s="52" t="s">
        <v>4545</v>
      </c>
      <c r="AD65" s="52" t="s">
        <v>4539</v>
      </c>
      <c r="AE65" s="52" t="s">
        <v>4541</v>
      </c>
      <c r="AF65" s="52" t="s">
        <v>4536</v>
      </c>
      <c r="AG65" s="52" t="s">
        <v>4537</v>
      </c>
      <c r="AH65" s="52" t="s">
        <v>4533</v>
      </c>
      <c r="AI65" s="52" t="s">
        <v>4529</v>
      </c>
      <c r="AJ65" s="52" t="s">
        <v>4523</v>
      </c>
      <c r="AK65" s="52" t="s">
        <v>4518</v>
      </c>
      <c r="AL65" s="52" t="s">
        <v>4520</v>
      </c>
      <c r="AM65" s="52" t="s">
        <v>4513</v>
      </c>
      <c r="AN65" s="52" t="s">
        <v>4510</v>
      </c>
      <c r="AO65" s="52" t="s">
        <v>4501</v>
      </c>
      <c r="AP65" s="52" t="s">
        <v>4498</v>
      </c>
      <c r="AQ65" s="52" t="s">
        <v>5891</v>
      </c>
      <c r="AR65" s="52" t="s">
        <v>5889</v>
      </c>
      <c r="AS65" s="52" t="s">
        <v>4490</v>
      </c>
      <c r="AT65" s="52" t="s">
        <v>4485</v>
      </c>
      <c r="AU65" s="52" t="s">
        <v>4486</v>
      </c>
      <c r="AV65" s="52" t="s">
        <v>4481</v>
      </c>
      <c r="AW65" s="52" t="s">
        <v>4476</v>
      </c>
      <c r="AX65" s="52" t="s">
        <v>4466</v>
      </c>
      <c r="AY65" s="52" t="s">
        <v>4457</v>
      </c>
      <c r="AZ65" s="52" t="s">
        <v>4460</v>
      </c>
      <c r="BA65" s="52" t="s">
        <v>4444</v>
      </c>
      <c r="BB65" s="23"/>
      <c r="BC65" s="23"/>
      <c r="BD65" s="23"/>
      <c r="BE65" s="23"/>
      <c r="BF65" s="23"/>
      <c r="BG65" s="23"/>
      <c r="BH65" s="23"/>
      <c r="BI65" s="23"/>
      <c r="BJ65" s="23"/>
      <c r="BK65" s="23"/>
      <c r="BL65" s="23"/>
    </row>
    <row r="66" spans="1:64" ht="12">
      <c r="A66" s="47">
        <v>6.4</v>
      </c>
      <c r="B66" s="44">
        <v>111</v>
      </c>
      <c r="C66" s="51" t="s">
        <v>4449</v>
      </c>
      <c r="D66" s="52">
        <v>50</v>
      </c>
      <c r="E66" s="52">
        <v>100</v>
      </c>
      <c r="F66" s="52">
        <v>0</v>
      </c>
      <c r="G66" s="52">
        <v>25</v>
      </c>
      <c r="H66" s="52">
        <v>25</v>
      </c>
      <c r="I66" s="52">
        <v>0</v>
      </c>
      <c r="J66" s="52">
        <v>0</v>
      </c>
      <c r="K66" s="52">
        <v>0</v>
      </c>
      <c r="L66" s="52">
        <v>50</v>
      </c>
      <c r="M66" s="52">
        <v>0</v>
      </c>
      <c r="N66" s="52">
        <v>25</v>
      </c>
      <c r="O66" s="52">
        <v>0</v>
      </c>
      <c r="P66" s="52" t="s">
        <v>24013</v>
      </c>
      <c r="Q66" s="52">
        <v>25</v>
      </c>
      <c r="R66" s="52">
        <v>25</v>
      </c>
      <c r="S66" s="52">
        <v>25</v>
      </c>
      <c r="T66" s="52">
        <v>0</v>
      </c>
      <c r="U66" s="52">
        <v>25</v>
      </c>
      <c r="V66" s="52">
        <v>25</v>
      </c>
      <c r="W66" s="52">
        <v>25</v>
      </c>
      <c r="X66" s="52">
        <v>25</v>
      </c>
      <c r="Y66" s="52" t="s">
        <v>24158</v>
      </c>
      <c r="Z66" s="52">
        <v>50</v>
      </c>
      <c r="AA66" s="52">
        <v>0</v>
      </c>
      <c r="AB66" s="52">
        <v>25</v>
      </c>
      <c r="AC66" s="52">
        <v>0</v>
      </c>
      <c r="AD66" s="52">
        <v>50</v>
      </c>
      <c r="AE66" s="52">
        <v>0</v>
      </c>
      <c r="AF66" s="52">
        <v>0</v>
      </c>
      <c r="AG66" s="52">
        <v>25</v>
      </c>
      <c r="AH66" s="52">
        <v>0</v>
      </c>
      <c r="AI66" s="52">
        <v>25</v>
      </c>
      <c r="AJ66" s="52">
        <v>50</v>
      </c>
      <c r="AK66" s="52">
        <v>0</v>
      </c>
      <c r="AL66" s="52">
        <v>25</v>
      </c>
      <c r="AM66" s="52">
        <v>25</v>
      </c>
      <c r="AN66" s="52">
        <v>25</v>
      </c>
      <c r="AO66" s="52">
        <v>25</v>
      </c>
      <c r="AP66" s="52">
        <v>0</v>
      </c>
      <c r="AQ66" s="52">
        <v>0</v>
      </c>
      <c r="AR66" s="52">
        <v>25</v>
      </c>
      <c r="AS66" s="52">
        <v>25</v>
      </c>
      <c r="AT66" s="52">
        <v>0</v>
      </c>
      <c r="AU66" s="52">
        <v>0</v>
      </c>
      <c r="AV66" s="52">
        <v>0</v>
      </c>
      <c r="AW66" s="52">
        <v>25</v>
      </c>
      <c r="AX66" s="52">
        <v>0</v>
      </c>
      <c r="AY66" s="52">
        <v>0</v>
      </c>
      <c r="AZ66" s="52">
        <v>25</v>
      </c>
      <c r="BA66" s="52">
        <v>0</v>
      </c>
      <c r="BB66" s="23"/>
      <c r="BC66" s="23"/>
      <c r="BD66" s="23"/>
      <c r="BE66" s="23"/>
      <c r="BF66" s="23"/>
      <c r="BG66" s="23"/>
      <c r="BH66" s="23"/>
      <c r="BI66" s="23"/>
      <c r="BJ66" s="23"/>
      <c r="BK66" s="23"/>
      <c r="BL66" s="23"/>
    </row>
    <row r="67" spans="1:64" ht="12">
      <c r="A67" s="47" t="s">
        <v>4435</v>
      </c>
      <c r="B67" s="44"/>
      <c r="C67" s="51" t="s">
        <v>4426</v>
      </c>
      <c r="D67" s="52" t="s">
        <v>4421</v>
      </c>
      <c r="E67" s="52" t="s">
        <v>4422</v>
      </c>
      <c r="F67" s="52" t="s">
        <v>4419</v>
      </c>
      <c r="G67" s="52" t="s">
        <v>4398</v>
      </c>
      <c r="H67" s="52" t="s">
        <v>4394</v>
      </c>
      <c r="I67" s="52" t="s">
        <v>4392</v>
      </c>
      <c r="J67" s="52" t="s">
        <v>4388</v>
      </c>
      <c r="K67" s="52" t="s">
        <v>4385</v>
      </c>
      <c r="L67" s="52" t="s">
        <v>4383</v>
      </c>
      <c r="M67" s="52" t="s">
        <v>4376</v>
      </c>
      <c r="N67" s="52" t="s">
        <v>4372</v>
      </c>
      <c r="O67" s="52" t="s">
        <v>4369</v>
      </c>
      <c r="P67" s="52" t="s">
        <v>4367</v>
      </c>
      <c r="Q67" s="53" t="s">
        <v>1012</v>
      </c>
      <c r="R67" s="52" t="s">
        <v>4358</v>
      </c>
      <c r="S67" s="53" t="s">
        <v>1013</v>
      </c>
      <c r="T67" s="52" t="s">
        <v>4349</v>
      </c>
      <c r="U67" s="52" t="s">
        <v>4346</v>
      </c>
      <c r="V67" s="52" t="s">
        <v>4347</v>
      </c>
      <c r="W67" s="52" t="s">
        <v>4341</v>
      </c>
      <c r="X67" s="52" t="s">
        <v>4334</v>
      </c>
      <c r="Y67" s="52" t="s">
        <v>4332</v>
      </c>
      <c r="Z67" s="52" t="s">
        <v>4328</v>
      </c>
      <c r="AA67" s="53" t="s">
        <v>1007</v>
      </c>
      <c r="AB67" s="52" t="s">
        <v>4318</v>
      </c>
      <c r="AC67" s="52" t="s">
        <v>4316</v>
      </c>
      <c r="AD67" s="52" t="s">
        <v>4309</v>
      </c>
      <c r="AE67" s="52" t="s">
        <v>4311</v>
      </c>
      <c r="AF67" s="52" t="s">
        <v>4305</v>
      </c>
      <c r="AG67" s="52" t="s">
        <v>4307</v>
      </c>
      <c r="AH67" s="52" t="s">
        <v>4298</v>
      </c>
      <c r="AI67" s="52" t="s">
        <v>4299</v>
      </c>
      <c r="AJ67" s="52" t="s">
        <v>4300</v>
      </c>
      <c r="AK67" s="52" t="s">
        <v>10848</v>
      </c>
      <c r="AL67" s="53" t="s">
        <v>1008</v>
      </c>
      <c r="AM67" s="53" t="s">
        <v>1009</v>
      </c>
      <c r="AN67" s="53" t="s">
        <v>1005</v>
      </c>
      <c r="AO67" s="52" t="s">
        <v>10833</v>
      </c>
      <c r="AP67" s="52" t="s">
        <v>4283</v>
      </c>
      <c r="AQ67" s="52" t="s">
        <v>4277</v>
      </c>
      <c r="AR67" s="52" t="s">
        <v>4280</v>
      </c>
      <c r="AS67" s="52" t="s">
        <v>4265</v>
      </c>
      <c r="AT67" s="52" t="s">
        <v>4261</v>
      </c>
      <c r="AU67" s="52" t="s">
        <v>4254</v>
      </c>
      <c r="AV67" s="52" t="s">
        <v>4256</v>
      </c>
      <c r="AW67" s="52" t="s">
        <v>4252</v>
      </c>
      <c r="AX67" s="52" t="s">
        <v>4248</v>
      </c>
      <c r="AY67" s="52" t="s">
        <v>4244</v>
      </c>
      <c r="AZ67" s="52" t="s">
        <v>4241</v>
      </c>
      <c r="BA67" s="52" t="s">
        <v>4236</v>
      </c>
      <c r="BB67" s="23"/>
      <c r="BC67" s="23"/>
      <c r="BD67" s="23"/>
      <c r="BE67" s="23"/>
      <c r="BF67" s="23"/>
      <c r="BG67" s="23"/>
      <c r="BH67" s="23"/>
      <c r="BI67" s="23"/>
      <c r="BJ67" s="23"/>
      <c r="BK67" s="23"/>
      <c r="BL67" s="23"/>
    </row>
    <row r="68" spans="1:64" ht="12">
      <c r="A68" s="47"/>
      <c r="B68" s="44"/>
      <c r="C68" s="51"/>
      <c r="D68" s="52" t="s">
        <v>10879</v>
      </c>
      <c r="E68" s="52" t="s">
        <v>4227</v>
      </c>
      <c r="F68" s="52" t="s">
        <v>4220</v>
      </c>
      <c r="G68" s="52" t="s">
        <v>4215</v>
      </c>
      <c r="H68" s="52" t="s">
        <v>4212</v>
      </c>
      <c r="I68" s="52" t="s">
        <v>4214</v>
      </c>
      <c r="J68" s="52" t="s">
        <v>4210</v>
      </c>
      <c r="K68" s="52" t="s">
        <v>4206</v>
      </c>
      <c r="L68" s="52" t="s">
        <v>4201</v>
      </c>
      <c r="M68" s="52" t="s">
        <v>4195</v>
      </c>
      <c r="N68" s="52" t="s">
        <v>4190</v>
      </c>
      <c r="O68" s="52" t="s">
        <v>4184</v>
      </c>
      <c r="P68" s="52" t="s">
        <v>4180</v>
      </c>
      <c r="Q68" s="52" t="s">
        <v>4173</v>
      </c>
      <c r="R68" s="52" t="s">
        <v>4167</v>
      </c>
      <c r="S68" s="52" t="s">
        <v>4170</v>
      </c>
      <c r="T68" s="52" t="s">
        <v>4164</v>
      </c>
      <c r="U68" s="52" t="s">
        <v>4160</v>
      </c>
      <c r="V68" s="52" t="s">
        <v>4154</v>
      </c>
      <c r="W68" s="52" t="s">
        <v>4147</v>
      </c>
      <c r="X68" s="52" t="s">
        <v>4144</v>
      </c>
      <c r="Y68" s="52" t="s">
        <v>4142</v>
      </c>
      <c r="Z68" s="52" t="s">
        <v>4136</v>
      </c>
      <c r="AA68" s="52" t="s">
        <v>4130</v>
      </c>
      <c r="AB68" s="52" t="s">
        <v>4128</v>
      </c>
      <c r="AC68" s="52" t="s">
        <v>4126</v>
      </c>
      <c r="AD68" s="52" t="s">
        <v>22414</v>
      </c>
      <c r="AE68" s="52" t="s">
        <v>4118</v>
      </c>
      <c r="AF68" s="52" t="s">
        <v>4115</v>
      </c>
      <c r="AG68" s="52" t="s">
        <v>4099</v>
      </c>
      <c r="AH68" s="52" t="s">
        <v>4101</v>
      </c>
      <c r="AI68" s="52" t="s">
        <v>7659</v>
      </c>
      <c r="AJ68" s="52" t="s">
        <v>4080</v>
      </c>
      <c r="AK68" s="52" t="s">
        <v>9992</v>
      </c>
      <c r="AL68" s="52" t="s">
        <v>4077</v>
      </c>
      <c r="AM68" s="52" t="s">
        <v>4073</v>
      </c>
      <c r="AN68" s="52" t="s">
        <v>4069</v>
      </c>
      <c r="AO68" s="52" t="s">
        <v>4071</v>
      </c>
      <c r="AP68" s="52" t="s">
        <v>4066</v>
      </c>
      <c r="AQ68" s="52" t="s">
        <v>14071</v>
      </c>
      <c r="AR68" s="52" t="s">
        <v>7943</v>
      </c>
      <c r="AS68" s="52" t="s">
        <v>4061</v>
      </c>
      <c r="AT68" s="52" t="s">
        <v>4055</v>
      </c>
      <c r="AU68" s="52" t="s">
        <v>4050</v>
      </c>
      <c r="AV68" s="52" t="s">
        <v>4042</v>
      </c>
      <c r="AW68" s="52" t="s">
        <v>9964</v>
      </c>
      <c r="AX68" s="52" t="s">
        <v>4039</v>
      </c>
      <c r="AY68" s="52" t="s">
        <v>9941</v>
      </c>
      <c r="AZ68" s="52" t="s">
        <v>4035</v>
      </c>
      <c r="BA68" s="52" t="s">
        <v>4026</v>
      </c>
      <c r="BB68" s="23"/>
      <c r="BC68" s="23"/>
      <c r="BD68" s="23"/>
      <c r="BE68" s="23"/>
      <c r="BF68" s="23"/>
      <c r="BG68" s="23"/>
      <c r="BH68" s="23"/>
      <c r="BI68" s="23"/>
      <c r="BJ68" s="23"/>
      <c r="BK68" s="23"/>
      <c r="BL68" s="23"/>
    </row>
    <row r="69" spans="1:64" ht="12">
      <c r="A69" s="47">
        <v>6.4</v>
      </c>
      <c r="B69" s="44">
        <v>112</v>
      </c>
      <c r="C69" s="51" t="s">
        <v>4028</v>
      </c>
      <c r="D69" s="52">
        <v>100</v>
      </c>
      <c r="E69" s="52">
        <v>100</v>
      </c>
      <c r="F69" s="52">
        <v>100</v>
      </c>
      <c r="G69" s="52">
        <v>75</v>
      </c>
      <c r="H69" s="52">
        <v>100</v>
      </c>
      <c r="I69" s="52">
        <v>100</v>
      </c>
      <c r="J69" s="52">
        <v>100</v>
      </c>
      <c r="K69" s="52">
        <v>100</v>
      </c>
      <c r="L69" s="52">
        <v>100</v>
      </c>
      <c r="M69" s="52">
        <v>100</v>
      </c>
      <c r="N69" s="52">
        <v>75</v>
      </c>
      <c r="O69" s="52">
        <v>100</v>
      </c>
      <c r="P69" s="52">
        <v>100</v>
      </c>
      <c r="Q69" s="52">
        <v>100</v>
      </c>
      <c r="R69" s="52">
        <v>100</v>
      </c>
      <c r="S69" s="52">
        <v>100</v>
      </c>
      <c r="T69" s="52">
        <v>50</v>
      </c>
      <c r="U69" s="52">
        <v>50</v>
      </c>
      <c r="V69" s="52">
        <v>100</v>
      </c>
      <c r="W69" s="52">
        <v>100</v>
      </c>
      <c r="X69" s="52">
        <v>100</v>
      </c>
      <c r="Y69" s="52">
        <v>75</v>
      </c>
      <c r="Z69" s="52">
        <v>100</v>
      </c>
      <c r="AA69" s="52">
        <v>100</v>
      </c>
      <c r="AB69" s="52">
        <v>100</v>
      </c>
      <c r="AC69" s="52">
        <v>75</v>
      </c>
      <c r="AD69" s="52">
        <v>100</v>
      </c>
      <c r="AE69" s="52">
        <v>100</v>
      </c>
      <c r="AF69" s="52">
        <v>100</v>
      </c>
      <c r="AG69" s="52">
        <v>100</v>
      </c>
      <c r="AH69" s="52">
        <v>100</v>
      </c>
      <c r="AI69" s="52">
        <v>75</v>
      </c>
      <c r="AJ69" s="52">
        <v>100</v>
      </c>
      <c r="AK69" s="52">
        <v>100</v>
      </c>
      <c r="AL69" s="52">
        <v>100</v>
      </c>
      <c r="AM69" s="52">
        <v>100</v>
      </c>
      <c r="AN69" s="52">
        <v>100</v>
      </c>
      <c r="AO69" s="52">
        <v>50</v>
      </c>
      <c r="AP69" s="52">
        <v>100</v>
      </c>
      <c r="AQ69" s="52">
        <v>100</v>
      </c>
      <c r="AR69" s="52">
        <v>100</v>
      </c>
      <c r="AS69" s="52">
        <v>100</v>
      </c>
      <c r="AT69" s="52">
        <v>100</v>
      </c>
      <c r="AU69" s="52">
        <v>100</v>
      </c>
      <c r="AV69" s="52">
        <v>100</v>
      </c>
      <c r="AW69" s="52">
        <v>100</v>
      </c>
      <c r="AX69" s="52">
        <v>100</v>
      </c>
      <c r="AY69" s="52">
        <v>100</v>
      </c>
      <c r="AZ69" s="52">
        <v>100</v>
      </c>
      <c r="BA69" s="52">
        <v>100</v>
      </c>
      <c r="BB69" s="23"/>
      <c r="BC69" s="23"/>
      <c r="BD69" s="23"/>
      <c r="BE69" s="23"/>
      <c r="BF69" s="23"/>
      <c r="BG69" s="23"/>
      <c r="BH69" s="23"/>
      <c r="BI69" s="23"/>
      <c r="BJ69" s="23"/>
      <c r="BK69" s="23"/>
      <c r="BL69" s="23"/>
    </row>
    <row r="70" spans="1:64" ht="12">
      <c r="A70" s="47" t="s">
        <v>4435</v>
      </c>
      <c r="B70" s="44"/>
      <c r="C70" s="51" t="s">
        <v>4011</v>
      </c>
      <c r="D70" s="52" t="s">
        <v>4005</v>
      </c>
      <c r="E70" s="53" t="s">
        <v>1006</v>
      </c>
      <c r="F70" s="52" t="s">
        <v>3997</v>
      </c>
      <c r="G70" s="53" t="s">
        <v>1002</v>
      </c>
      <c r="H70" s="52" t="s">
        <v>3989</v>
      </c>
      <c r="I70" s="52" t="s">
        <v>3982</v>
      </c>
      <c r="J70" s="52" t="s">
        <v>3978</v>
      </c>
      <c r="K70" s="53" t="s">
        <v>1003</v>
      </c>
      <c r="L70" s="52" t="s">
        <v>3971</v>
      </c>
      <c r="M70" s="52" t="s">
        <v>3968</v>
      </c>
      <c r="N70" s="52" t="s">
        <v>3962</v>
      </c>
      <c r="O70" s="52" t="s">
        <v>3955</v>
      </c>
      <c r="P70" s="53" t="s">
        <v>1004</v>
      </c>
      <c r="Q70" s="52" t="s">
        <v>3954</v>
      </c>
      <c r="R70" s="52" t="s">
        <v>3937</v>
      </c>
      <c r="S70" s="53" t="s">
        <v>999</v>
      </c>
      <c r="T70" s="52" t="s">
        <v>3926</v>
      </c>
      <c r="U70" s="52" t="s">
        <v>3916</v>
      </c>
      <c r="V70" s="52" t="s">
        <v>3913</v>
      </c>
      <c r="W70" s="53" t="s">
        <v>1000</v>
      </c>
      <c r="X70" s="52" t="s">
        <v>3908</v>
      </c>
      <c r="Y70" s="52" t="s">
        <v>3904</v>
      </c>
      <c r="Z70" s="52" t="s">
        <v>3895</v>
      </c>
      <c r="AA70" s="52" t="s">
        <v>3889</v>
      </c>
      <c r="AB70" s="52" t="s">
        <v>3884</v>
      </c>
      <c r="AC70" s="53" t="s">
        <v>1001</v>
      </c>
      <c r="AD70" s="52" t="s">
        <v>3877</v>
      </c>
      <c r="AE70" s="52" t="s">
        <v>3879</v>
      </c>
      <c r="AF70" s="52" t="s">
        <v>3867</v>
      </c>
      <c r="AG70" s="53" t="s">
        <v>995</v>
      </c>
      <c r="AH70" s="53" t="s">
        <v>996</v>
      </c>
      <c r="AI70" s="52" t="s">
        <v>3854</v>
      </c>
      <c r="AJ70" s="52" t="s">
        <v>3853</v>
      </c>
      <c r="AK70" s="52" t="s">
        <v>3850</v>
      </c>
      <c r="AL70" s="52" t="s">
        <v>3845</v>
      </c>
      <c r="AM70" s="52" t="s">
        <v>3847</v>
      </c>
      <c r="AN70" s="52" t="s">
        <v>3842</v>
      </c>
      <c r="AO70" s="53" t="s">
        <v>997</v>
      </c>
      <c r="AP70" s="52" t="s">
        <v>3830</v>
      </c>
      <c r="AQ70" s="53" t="s">
        <v>998</v>
      </c>
      <c r="AR70" s="52" t="s">
        <v>3822</v>
      </c>
      <c r="AS70" s="53" t="s">
        <v>993</v>
      </c>
      <c r="AT70" s="52" t="s">
        <v>3807</v>
      </c>
      <c r="AU70" s="52" t="s">
        <v>3801</v>
      </c>
      <c r="AV70" s="52" t="s">
        <v>3804</v>
      </c>
      <c r="AW70" s="52" t="s">
        <v>3797</v>
      </c>
      <c r="AX70" s="53" t="s">
        <v>994</v>
      </c>
      <c r="AY70" s="52" t="s">
        <v>3789</v>
      </c>
      <c r="AZ70" s="52" t="s">
        <v>3792</v>
      </c>
      <c r="BA70" s="52" t="s">
        <v>3785</v>
      </c>
      <c r="BB70" s="23"/>
      <c r="BC70" s="23"/>
      <c r="BD70" s="23"/>
      <c r="BE70" s="23"/>
      <c r="BF70" s="23"/>
      <c r="BG70" s="23"/>
      <c r="BH70" s="23"/>
      <c r="BI70" s="23"/>
      <c r="BJ70" s="23"/>
      <c r="BK70" s="23"/>
      <c r="BL70" s="23"/>
    </row>
    <row r="71" spans="1:64" ht="12">
      <c r="A71" s="47"/>
      <c r="B71" s="44"/>
      <c r="C71" s="51"/>
      <c r="D71" s="52" t="s">
        <v>3779</v>
      </c>
      <c r="E71" s="52" t="s">
        <v>3776</v>
      </c>
      <c r="F71" s="52" t="s">
        <v>3768</v>
      </c>
      <c r="G71" s="52" t="s">
        <v>3765</v>
      </c>
      <c r="H71" s="52" t="s">
        <v>3763</v>
      </c>
      <c r="I71" s="52" t="s">
        <v>3759</v>
      </c>
      <c r="J71" s="52" t="s">
        <v>3750</v>
      </c>
      <c r="K71" s="52" t="s">
        <v>3753</v>
      </c>
      <c r="L71" s="52" t="s">
        <v>3747</v>
      </c>
      <c r="M71" s="52" t="s">
        <v>3745</v>
      </c>
      <c r="N71" s="52" t="s">
        <v>3737</v>
      </c>
      <c r="O71" s="52" t="s">
        <v>22527</v>
      </c>
      <c r="P71" s="52" t="s">
        <v>3713</v>
      </c>
      <c r="Q71" s="52" t="s">
        <v>3712</v>
      </c>
      <c r="R71" s="52" t="s">
        <v>3709</v>
      </c>
      <c r="S71" s="52" t="s">
        <v>3706</v>
      </c>
      <c r="T71" s="52" t="s">
        <v>3698</v>
      </c>
      <c r="U71" s="52" t="s">
        <v>3683</v>
      </c>
      <c r="V71" s="52" t="s">
        <v>3679</v>
      </c>
      <c r="W71" s="52" t="s">
        <v>3672</v>
      </c>
      <c r="X71" s="52" t="s">
        <v>3664</v>
      </c>
      <c r="Y71" s="52" t="s">
        <v>3659</v>
      </c>
      <c r="Z71" s="52" t="s">
        <v>3662</v>
      </c>
      <c r="AA71" s="52" t="s">
        <v>3657</v>
      </c>
      <c r="AB71" s="52" t="s">
        <v>3656</v>
      </c>
      <c r="AC71" s="52" t="s">
        <v>3649</v>
      </c>
      <c r="AD71" s="52" t="s">
        <v>22414</v>
      </c>
      <c r="AE71" s="52" t="s">
        <v>3646</v>
      </c>
      <c r="AF71" s="52" t="s">
        <v>3648</v>
      </c>
      <c r="AG71" s="52" t="s">
        <v>3643</v>
      </c>
      <c r="AH71" s="52" t="s">
        <v>22407</v>
      </c>
      <c r="AI71" s="52" t="s">
        <v>3636</v>
      </c>
      <c r="AJ71" s="52" t="s">
        <v>3638</v>
      </c>
      <c r="AK71" s="52" t="s">
        <v>22400</v>
      </c>
      <c r="AL71" s="52" t="s">
        <v>3630</v>
      </c>
      <c r="AM71" s="52" t="s">
        <v>3632</v>
      </c>
      <c r="AN71" s="52" t="s">
        <v>22389</v>
      </c>
      <c r="AO71" s="52" t="s">
        <v>3625</v>
      </c>
      <c r="AP71" s="52" t="s">
        <v>4066</v>
      </c>
      <c r="AQ71" s="52" t="s">
        <v>3616</v>
      </c>
      <c r="AR71" s="52" t="s">
        <v>3615</v>
      </c>
      <c r="AS71" s="52" t="s">
        <v>3606</v>
      </c>
      <c r="AT71" s="52" t="s">
        <v>3602</v>
      </c>
      <c r="AU71" s="52" t="s">
        <v>3604</v>
      </c>
      <c r="AV71" s="52" t="s">
        <v>3595</v>
      </c>
      <c r="AW71" s="52" t="s">
        <v>3587</v>
      </c>
      <c r="AX71" s="52" t="s">
        <v>3591</v>
      </c>
      <c r="AY71" s="52" t="s">
        <v>10577</v>
      </c>
      <c r="AZ71" s="52" t="s">
        <v>3581</v>
      </c>
      <c r="BA71" s="52" t="s">
        <v>3578</v>
      </c>
      <c r="BB71" s="23"/>
      <c r="BC71" s="23"/>
      <c r="BD71" s="23"/>
      <c r="BE71" s="23"/>
      <c r="BF71" s="23"/>
      <c r="BG71" s="23"/>
      <c r="BH71" s="23"/>
      <c r="BI71" s="23"/>
      <c r="BJ71" s="23"/>
      <c r="BK71" s="23"/>
      <c r="BL71" s="23"/>
    </row>
    <row r="72" spans="1:64" ht="12">
      <c r="A72" s="47">
        <v>6.4</v>
      </c>
      <c r="B72" s="44">
        <v>113</v>
      </c>
      <c r="C72" s="51" t="s">
        <v>3580</v>
      </c>
      <c r="D72" s="52">
        <v>50</v>
      </c>
      <c r="E72" s="52">
        <v>100</v>
      </c>
      <c r="F72" s="52">
        <v>100</v>
      </c>
      <c r="G72" s="52">
        <v>100</v>
      </c>
      <c r="H72" s="52">
        <v>100</v>
      </c>
      <c r="I72" s="52">
        <v>100</v>
      </c>
      <c r="J72" s="52">
        <v>75</v>
      </c>
      <c r="K72" s="52">
        <v>100</v>
      </c>
      <c r="L72" s="52">
        <v>25</v>
      </c>
      <c r="M72" s="52">
        <v>75</v>
      </c>
      <c r="N72" s="52">
        <v>100</v>
      </c>
      <c r="O72" s="52">
        <v>100</v>
      </c>
      <c r="P72" s="52">
        <v>100</v>
      </c>
      <c r="Q72" s="52">
        <v>75</v>
      </c>
      <c r="R72" s="52">
        <v>100</v>
      </c>
      <c r="S72" s="52">
        <v>50</v>
      </c>
      <c r="T72" s="52">
        <v>75</v>
      </c>
      <c r="U72" s="52">
        <v>50</v>
      </c>
      <c r="V72" s="52">
        <v>100</v>
      </c>
      <c r="W72" s="52">
        <v>50</v>
      </c>
      <c r="X72" s="52">
        <v>50</v>
      </c>
      <c r="Y72" s="52">
        <v>50</v>
      </c>
      <c r="Z72" s="52">
        <v>75</v>
      </c>
      <c r="AA72" s="52">
        <v>75</v>
      </c>
      <c r="AB72" s="52">
        <v>100</v>
      </c>
      <c r="AC72" s="52">
        <v>100</v>
      </c>
      <c r="AD72" s="52">
        <v>100</v>
      </c>
      <c r="AE72" s="52">
        <v>75</v>
      </c>
      <c r="AF72" s="52">
        <v>100</v>
      </c>
      <c r="AG72" s="52">
        <v>75</v>
      </c>
      <c r="AH72" s="52">
        <v>100</v>
      </c>
      <c r="AI72" s="52">
        <v>100</v>
      </c>
      <c r="AJ72" s="52">
        <v>100</v>
      </c>
      <c r="AK72" s="52">
        <v>100</v>
      </c>
      <c r="AL72" s="52">
        <v>50</v>
      </c>
      <c r="AM72" s="52">
        <v>75</v>
      </c>
      <c r="AN72" s="52">
        <v>100</v>
      </c>
      <c r="AO72" s="52">
        <v>50</v>
      </c>
      <c r="AP72" s="52">
        <v>50</v>
      </c>
      <c r="AQ72" s="52">
        <v>0</v>
      </c>
      <c r="AR72" s="52">
        <v>100</v>
      </c>
      <c r="AS72" s="52">
        <v>75</v>
      </c>
      <c r="AT72" s="52">
        <v>100</v>
      </c>
      <c r="AU72" s="52">
        <v>100</v>
      </c>
      <c r="AV72" s="52">
        <v>100</v>
      </c>
      <c r="AW72" s="52">
        <v>75</v>
      </c>
      <c r="AX72" s="52">
        <v>100</v>
      </c>
      <c r="AY72" s="52">
        <v>100</v>
      </c>
      <c r="AZ72" s="52">
        <v>100</v>
      </c>
      <c r="BA72" s="52">
        <v>100</v>
      </c>
      <c r="BB72" s="23"/>
      <c r="BC72" s="23"/>
      <c r="BD72" s="23"/>
      <c r="BE72" s="23"/>
      <c r="BF72" s="23"/>
      <c r="BG72" s="23"/>
      <c r="BH72" s="23"/>
      <c r="BI72" s="23"/>
      <c r="BJ72" s="23"/>
      <c r="BK72" s="23"/>
      <c r="BL72" s="23"/>
    </row>
    <row r="73" spans="1:64" ht="12">
      <c r="A73" s="47" t="s">
        <v>4435</v>
      </c>
      <c r="B73" s="44"/>
      <c r="C73" s="51" t="s">
        <v>3552</v>
      </c>
      <c r="D73" s="53" t="s">
        <v>991</v>
      </c>
      <c r="E73" s="52" t="s">
        <v>3546</v>
      </c>
      <c r="F73" s="52" t="s">
        <v>3537</v>
      </c>
      <c r="G73" s="52" t="s">
        <v>3529</v>
      </c>
      <c r="H73" s="52" t="s">
        <v>3526</v>
      </c>
      <c r="I73" s="52" t="s">
        <v>3524</v>
      </c>
      <c r="J73" s="52" t="s">
        <v>3513</v>
      </c>
      <c r="K73" s="52" t="s">
        <v>3510</v>
      </c>
      <c r="L73" s="53" t="s">
        <v>992</v>
      </c>
      <c r="M73" s="52" t="s">
        <v>3498</v>
      </c>
      <c r="N73" s="52" t="s">
        <v>3497</v>
      </c>
      <c r="O73" s="52" t="s">
        <v>3489</v>
      </c>
      <c r="P73" s="53" t="s">
        <v>990</v>
      </c>
      <c r="Q73" s="53" t="s">
        <v>989</v>
      </c>
      <c r="R73" s="53" t="s">
        <v>988</v>
      </c>
      <c r="S73" s="53" t="s">
        <v>986</v>
      </c>
      <c r="T73" s="52" t="s">
        <v>3457</v>
      </c>
      <c r="U73" s="52" t="s">
        <v>3454</v>
      </c>
      <c r="V73" s="52" t="s">
        <v>3450</v>
      </c>
      <c r="W73" s="53" t="s">
        <v>987</v>
      </c>
      <c r="X73" s="52" t="s">
        <v>3438</v>
      </c>
      <c r="Y73" s="52" t="s">
        <v>3431</v>
      </c>
      <c r="Z73" s="52" t="s">
        <v>3424</v>
      </c>
      <c r="AA73" s="52" t="s">
        <v>3419</v>
      </c>
      <c r="AB73" s="52" t="s">
        <v>3417</v>
      </c>
      <c r="AC73" s="52" t="s">
        <v>3412</v>
      </c>
      <c r="AD73" s="52" t="s">
        <v>3415</v>
      </c>
      <c r="AE73" s="53" t="s">
        <v>984</v>
      </c>
      <c r="AF73" s="52" t="s">
        <v>3405</v>
      </c>
      <c r="AG73" s="52" t="s">
        <v>3392</v>
      </c>
      <c r="AH73" s="53" t="s">
        <v>985</v>
      </c>
      <c r="AI73" s="52" t="s">
        <v>3388</v>
      </c>
      <c r="AJ73" s="52" t="s">
        <v>3380</v>
      </c>
      <c r="AK73" s="52" t="s">
        <v>3375</v>
      </c>
      <c r="AL73" s="52" t="s">
        <v>3378</v>
      </c>
      <c r="AM73" s="52" t="s">
        <v>3368</v>
      </c>
      <c r="AN73" s="52" t="s">
        <v>3366</v>
      </c>
      <c r="AO73" s="53" t="s">
        <v>982</v>
      </c>
      <c r="AP73" s="52" t="s">
        <v>3349</v>
      </c>
      <c r="AQ73" s="52" t="s">
        <v>3335</v>
      </c>
      <c r="AR73" s="52" t="s">
        <v>3327</v>
      </c>
      <c r="AS73" s="52" t="s">
        <v>3321</v>
      </c>
      <c r="AT73" s="52" t="s">
        <v>3316</v>
      </c>
      <c r="AU73" s="52" t="s">
        <v>3319</v>
      </c>
      <c r="AV73" s="52" t="s">
        <v>3311</v>
      </c>
      <c r="AW73" s="52" t="s">
        <v>3304</v>
      </c>
      <c r="AX73" s="52" t="s">
        <v>3303</v>
      </c>
      <c r="AY73" s="52" t="s">
        <v>3300</v>
      </c>
      <c r="AZ73" s="52" t="s">
        <v>3294</v>
      </c>
      <c r="BA73" s="52" t="s">
        <v>3290</v>
      </c>
      <c r="BB73" s="23"/>
      <c r="BC73" s="23"/>
      <c r="BD73" s="23"/>
      <c r="BE73" s="23"/>
      <c r="BF73" s="23"/>
      <c r="BG73" s="23"/>
      <c r="BH73" s="23"/>
      <c r="BI73" s="23"/>
      <c r="BJ73" s="23"/>
      <c r="BK73" s="23"/>
      <c r="BL73" s="23"/>
    </row>
    <row r="74" spans="1:64" ht="12">
      <c r="A74" s="47"/>
      <c r="B74" s="44"/>
      <c r="C74" s="51"/>
      <c r="D74" s="52" t="s">
        <v>3284</v>
      </c>
      <c r="E74" s="52" t="s">
        <v>3279</v>
      </c>
      <c r="F74" s="52" t="s">
        <v>3277</v>
      </c>
      <c r="G74" s="52" t="s">
        <v>3263</v>
      </c>
      <c r="H74" s="52" t="s">
        <v>3259</v>
      </c>
      <c r="I74" s="52" t="s">
        <v>3248</v>
      </c>
      <c r="J74" s="52" t="s">
        <v>3241</v>
      </c>
      <c r="K74" s="52" t="s">
        <v>3238</v>
      </c>
      <c r="L74" s="52" t="s">
        <v>3233</v>
      </c>
      <c r="M74" s="52" t="s">
        <v>3236</v>
      </c>
      <c r="N74" s="52" t="s">
        <v>3229</v>
      </c>
      <c r="O74" s="52" t="s">
        <v>22527</v>
      </c>
      <c r="P74" s="52" t="s">
        <v>3220</v>
      </c>
      <c r="Q74" s="52" t="s">
        <v>3215</v>
      </c>
      <c r="R74" s="52" t="s">
        <v>3213</v>
      </c>
      <c r="S74" s="52" t="s">
        <v>3207</v>
      </c>
      <c r="T74" s="52" t="s">
        <v>3202</v>
      </c>
      <c r="U74" s="52" t="s">
        <v>3200</v>
      </c>
      <c r="V74" s="52" t="s">
        <v>3196</v>
      </c>
      <c r="W74" s="52" t="s">
        <v>3189</v>
      </c>
      <c r="X74" s="52" t="s">
        <v>3187</v>
      </c>
      <c r="Y74" s="52" t="s">
        <v>3183</v>
      </c>
      <c r="Z74" s="52" t="s">
        <v>3186</v>
      </c>
      <c r="AA74" s="52" t="s">
        <v>3182</v>
      </c>
      <c r="AB74" s="52" t="s">
        <v>3174</v>
      </c>
      <c r="AC74" s="52" t="s">
        <v>3171</v>
      </c>
      <c r="AD74" s="52" t="s">
        <v>3172</v>
      </c>
      <c r="AE74" s="52" t="s">
        <v>3164</v>
      </c>
      <c r="AF74" s="52" t="s">
        <v>3162</v>
      </c>
      <c r="AG74" s="52" t="s">
        <v>3159</v>
      </c>
      <c r="AH74" s="52" t="s">
        <v>3157</v>
      </c>
      <c r="AI74" s="52" t="s">
        <v>3155</v>
      </c>
      <c r="AJ74" s="52" t="s">
        <v>3147</v>
      </c>
      <c r="AK74" s="52" t="s">
        <v>3149</v>
      </c>
      <c r="AL74" s="52" t="s">
        <v>3146</v>
      </c>
      <c r="AM74" s="52" t="s">
        <v>3143</v>
      </c>
      <c r="AN74" s="52" t="s">
        <v>22389</v>
      </c>
      <c r="AO74" s="52" t="s">
        <v>3139</v>
      </c>
      <c r="AP74" s="52" t="s">
        <v>3136</v>
      </c>
      <c r="AQ74" s="52" t="s">
        <v>3135</v>
      </c>
      <c r="AR74" s="52" t="s">
        <v>3133</v>
      </c>
      <c r="AS74" s="52" t="s">
        <v>3128</v>
      </c>
      <c r="AT74" s="52" t="s">
        <v>3129</v>
      </c>
      <c r="AU74" s="52" t="s">
        <v>3131</v>
      </c>
      <c r="AV74" s="52" t="s">
        <v>3125</v>
      </c>
      <c r="AW74" s="52" t="s">
        <v>3123</v>
      </c>
      <c r="AX74" s="52" t="s">
        <v>3120</v>
      </c>
      <c r="AY74" s="52" t="s">
        <v>3118</v>
      </c>
      <c r="AZ74" s="52" t="s">
        <v>3108</v>
      </c>
      <c r="BA74" s="52" t="s">
        <v>3106</v>
      </c>
      <c r="BB74" s="23"/>
      <c r="BC74" s="23"/>
      <c r="BD74" s="23"/>
      <c r="BE74" s="23"/>
      <c r="BF74" s="23"/>
      <c r="BG74" s="23"/>
      <c r="BH74" s="23"/>
      <c r="BI74" s="23"/>
      <c r="BJ74" s="23"/>
      <c r="BK74" s="23"/>
      <c r="BL74" s="23"/>
    </row>
    <row r="75" spans="1:64" ht="12">
      <c r="A75" s="47">
        <v>6.4</v>
      </c>
      <c r="B75" s="44">
        <v>114</v>
      </c>
      <c r="C75" s="51" t="s">
        <v>3103</v>
      </c>
      <c r="D75" s="52">
        <v>100</v>
      </c>
      <c r="E75" s="52">
        <v>100</v>
      </c>
      <c r="F75" s="52">
        <v>100</v>
      </c>
      <c r="G75" s="52">
        <v>100</v>
      </c>
      <c r="H75" s="52">
        <v>50</v>
      </c>
      <c r="I75" s="52">
        <v>75</v>
      </c>
      <c r="J75" s="52">
        <v>50</v>
      </c>
      <c r="K75" s="52">
        <v>100</v>
      </c>
      <c r="L75" s="52">
        <v>100</v>
      </c>
      <c r="M75" s="52">
        <v>100</v>
      </c>
      <c r="N75" s="52">
        <v>50</v>
      </c>
      <c r="O75" s="52">
        <v>100</v>
      </c>
      <c r="P75" s="52">
        <v>50</v>
      </c>
      <c r="Q75" s="52">
        <v>75</v>
      </c>
      <c r="R75" s="52">
        <v>100</v>
      </c>
      <c r="S75" s="52">
        <v>100</v>
      </c>
      <c r="T75" s="52">
        <v>50</v>
      </c>
      <c r="U75" s="52">
        <v>50</v>
      </c>
      <c r="V75" s="52">
        <v>75</v>
      </c>
      <c r="W75" s="52">
        <v>100</v>
      </c>
      <c r="X75" s="52">
        <v>50</v>
      </c>
      <c r="Y75" s="52">
        <v>25</v>
      </c>
      <c r="Z75" s="52">
        <v>100</v>
      </c>
      <c r="AA75" s="52">
        <v>50</v>
      </c>
      <c r="AB75" s="52">
        <v>100</v>
      </c>
      <c r="AC75" s="52">
        <v>75</v>
      </c>
      <c r="AD75" s="52">
        <v>100</v>
      </c>
      <c r="AE75" s="52">
        <v>100</v>
      </c>
      <c r="AF75" s="52">
        <v>100</v>
      </c>
      <c r="AG75" s="52">
        <v>75</v>
      </c>
      <c r="AH75" s="52">
        <v>100</v>
      </c>
      <c r="AI75" s="52">
        <v>75</v>
      </c>
      <c r="AJ75" s="52">
        <v>100</v>
      </c>
      <c r="AK75" s="52">
        <v>100</v>
      </c>
      <c r="AL75" s="52">
        <v>100</v>
      </c>
      <c r="AM75" s="52">
        <v>50</v>
      </c>
      <c r="AN75" s="52">
        <v>100</v>
      </c>
      <c r="AO75" s="52">
        <v>100</v>
      </c>
      <c r="AP75" s="52">
        <v>75</v>
      </c>
      <c r="AQ75" s="52">
        <v>75</v>
      </c>
      <c r="AR75" s="52">
        <v>100</v>
      </c>
      <c r="AS75" s="52">
        <v>75</v>
      </c>
      <c r="AT75" s="52">
        <v>100</v>
      </c>
      <c r="AU75" s="52">
        <v>100</v>
      </c>
      <c r="AV75" s="52">
        <v>100</v>
      </c>
      <c r="AW75" s="52">
        <v>100</v>
      </c>
      <c r="AX75" s="52">
        <v>100</v>
      </c>
      <c r="AY75" s="52">
        <v>75</v>
      </c>
      <c r="AZ75" s="52">
        <v>25</v>
      </c>
      <c r="BA75" s="52">
        <v>100</v>
      </c>
      <c r="BB75" s="23"/>
      <c r="BC75" s="23"/>
      <c r="BD75" s="23"/>
      <c r="BE75" s="23"/>
      <c r="BF75" s="23"/>
      <c r="BG75" s="23"/>
      <c r="BH75" s="23"/>
      <c r="BI75" s="23"/>
      <c r="BJ75" s="23"/>
      <c r="BK75" s="23"/>
      <c r="BL75" s="23"/>
    </row>
    <row r="76" spans="1:64" ht="12">
      <c r="A76" s="47" t="s">
        <v>4435</v>
      </c>
      <c r="B76" s="44"/>
      <c r="C76" s="51" t="s">
        <v>3093</v>
      </c>
      <c r="D76" s="52" t="s">
        <v>3083</v>
      </c>
      <c r="E76" s="52" t="s">
        <v>3078</v>
      </c>
      <c r="F76" s="53" t="s">
        <v>983</v>
      </c>
      <c r="G76" s="52" t="s">
        <v>3070</v>
      </c>
      <c r="H76" s="52" t="s">
        <v>3066</v>
      </c>
      <c r="I76" s="52" t="s">
        <v>3065</v>
      </c>
      <c r="J76" s="52" t="s">
        <v>3062</v>
      </c>
      <c r="K76" s="52" t="s">
        <v>3058</v>
      </c>
      <c r="L76" s="52" t="s">
        <v>3056</v>
      </c>
      <c r="M76" s="52" t="s">
        <v>3054</v>
      </c>
      <c r="N76" s="52" t="s">
        <v>3049</v>
      </c>
      <c r="O76" s="52" t="s">
        <v>3042</v>
      </c>
      <c r="P76" s="52" t="s">
        <v>3035</v>
      </c>
      <c r="Q76" s="53" t="s">
        <v>981</v>
      </c>
      <c r="R76" s="53" t="s">
        <v>980</v>
      </c>
      <c r="S76" s="52" t="s">
        <v>3006</v>
      </c>
      <c r="T76" s="52" t="s">
        <v>3003</v>
      </c>
      <c r="U76" s="52" t="s">
        <v>2998</v>
      </c>
      <c r="V76" s="52" t="s">
        <v>2992</v>
      </c>
      <c r="W76" s="52" t="s">
        <v>2986</v>
      </c>
      <c r="X76" s="52" t="s">
        <v>2981</v>
      </c>
      <c r="Y76" s="52" t="s">
        <v>2975</v>
      </c>
      <c r="Z76" s="52" t="s">
        <v>2973</v>
      </c>
      <c r="AA76" s="53" t="s">
        <v>979</v>
      </c>
      <c r="AB76" s="52" t="s">
        <v>2966</v>
      </c>
      <c r="AC76" s="52" t="s">
        <v>2963</v>
      </c>
      <c r="AD76" s="52" t="s">
        <v>2960</v>
      </c>
      <c r="AE76" s="52" t="s">
        <v>2958</v>
      </c>
      <c r="AF76" s="52" t="s">
        <v>2952</v>
      </c>
      <c r="AG76" s="52" t="s">
        <v>2945</v>
      </c>
      <c r="AH76" s="52" t="s">
        <v>2946</v>
      </c>
      <c r="AI76" s="52" t="s">
        <v>2941</v>
      </c>
      <c r="AJ76" s="53" t="s">
        <v>978</v>
      </c>
      <c r="AK76" s="52" t="s">
        <v>2933</v>
      </c>
      <c r="AL76" s="52" t="s">
        <v>2928</v>
      </c>
      <c r="AM76" s="52" t="s">
        <v>2920</v>
      </c>
      <c r="AN76" s="52" t="s">
        <v>2915</v>
      </c>
      <c r="AO76" s="52" t="s">
        <v>2914</v>
      </c>
      <c r="AP76" s="52" t="s">
        <v>2912</v>
      </c>
      <c r="AQ76" s="52" t="s">
        <v>2905</v>
      </c>
      <c r="AR76" s="52" t="s">
        <v>2903</v>
      </c>
      <c r="AS76" s="52" t="s">
        <v>2900</v>
      </c>
      <c r="AT76" s="52" t="s">
        <v>2893</v>
      </c>
      <c r="AU76" s="52" t="s">
        <v>2892</v>
      </c>
      <c r="AV76" s="52" t="s">
        <v>2885</v>
      </c>
      <c r="AW76" s="52" t="s">
        <v>2881</v>
      </c>
      <c r="AX76" s="52" t="s">
        <v>2878</v>
      </c>
      <c r="AY76" s="52" t="s">
        <v>2864</v>
      </c>
      <c r="AZ76" s="53" t="s">
        <v>977</v>
      </c>
      <c r="BA76" s="52" t="s">
        <v>2842</v>
      </c>
      <c r="BB76" s="23"/>
      <c r="BC76" s="23"/>
      <c r="BD76" s="23"/>
      <c r="BE76" s="23"/>
      <c r="BF76" s="23"/>
      <c r="BG76" s="23"/>
      <c r="BH76" s="23"/>
      <c r="BI76" s="23"/>
      <c r="BJ76" s="23"/>
      <c r="BK76" s="23"/>
      <c r="BL76" s="23"/>
    </row>
    <row r="77" spans="1:64" ht="12">
      <c r="A77" s="47"/>
      <c r="B77" s="44"/>
      <c r="C77" s="51"/>
      <c r="D77" s="52" t="s">
        <v>2832</v>
      </c>
      <c r="E77" s="52" t="s">
        <v>2836</v>
      </c>
      <c r="F77" s="52" t="s">
        <v>2829</v>
      </c>
      <c r="G77" s="52" t="s">
        <v>2824</v>
      </c>
      <c r="H77" s="52" t="s">
        <v>2816</v>
      </c>
      <c r="I77" s="52" t="s">
        <v>2807</v>
      </c>
      <c r="J77" s="52" t="s">
        <v>2803</v>
      </c>
      <c r="K77" s="52" t="s">
        <v>2795</v>
      </c>
      <c r="L77" s="52" t="s">
        <v>2798</v>
      </c>
      <c r="M77" s="52" t="s">
        <v>2794</v>
      </c>
      <c r="N77" s="52" t="s">
        <v>2785</v>
      </c>
      <c r="O77" s="52" t="s">
        <v>2776</v>
      </c>
      <c r="P77" s="52" t="s">
        <v>2772</v>
      </c>
      <c r="Q77" s="52" t="s">
        <v>2769</v>
      </c>
      <c r="R77" s="52" t="s">
        <v>2767</v>
      </c>
      <c r="S77" s="52" t="s">
        <v>2754</v>
      </c>
      <c r="T77" s="52" t="s">
        <v>2748</v>
      </c>
      <c r="U77" s="52" t="s">
        <v>2741</v>
      </c>
      <c r="V77" s="52" t="s">
        <v>2737</v>
      </c>
      <c r="W77" s="52" t="s">
        <v>2736</v>
      </c>
      <c r="X77" s="52" t="s">
        <v>2728</v>
      </c>
      <c r="Y77" s="52" t="s">
        <v>2721</v>
      </c>
      <c r="Z77" s="52" t="s">
        <v>2717</v>
      </c>
      <c r="AA77" s="52" t="s">
        <v>2703</v>
      </c>
      <c r="AB77" s="52" t="s">
        <v>2695</v>
      </c>
      <c r="AC77" s="52" t="s">
        <v>2690</v>
      </c>
      <c r="AD77" s="52" t="s">
        <v>22414</v>
      </c>
      <c r="AE77" s="52" t="s">
        <v>2686</v>
      </c>
      <c r="AF77" s="52" t="s">
        <v>2684</v>
      </c>
      <c r="AG77" s="52" t="s">
        <v>2681</v>
      </c>
      <c r="AH77" s="52" t="s">
        <v>2673</v>
      </c>
      <c r="AI77" s="52" t="s">
        <v>2675</v>
      </c>
      <c r="AJ77" s="52" t="s">
        <v>2670</v>
      </c>
      <c r="AK77" s="52" t="s">
        <v>2662</v>
      </c>
      <c r="AL77" s="52" t="s">
        <v>2656</v>
      </c>
      <c r="AM77" s="52" t="s">
        <v>2650</v>
      </c>
      <c r="AN77" s="52" t="s">
        <v>2648</v>
      </c>
      <c r="AO77" s="52" t="s">
        <v>2646</v>
      </c>
      <c r="AP77" s="52" t="s">
        <v>2639</v>
      </c>
      <c r="AQ77" s="52" t="s">
        <v>2636</v>
      </c>
      <c r="AR77" s="52" t="s">
        <v>2634</v>
      </c>
      <c r="AS77" s="52" t="s">
        <v>2631</v>
      </c>
      <c r="AT77" s="52" t="s">
        <v>2629</v>
      </c>
      <c r="AU77" s="52" t="s">
        <v>2625</v>
      </c>
      <c r="AV77" s="52" t="s">
        <v>2626</v>
      </c>
      <c r="AW77" s="52" t="s">
        <v>2622</v>
      </c>
      <c r="AX77" s="52" t="s">
        <v>2619</v>
      </c>
      <c r="AY77" s="52" t="s">
        <v>2615</v>
      </c>
      <c r="AZ77" s="52" t="s">
        <v>2612</v>
      </c>
      <c r="BA77" s="52" t="s">
        <v>2613</v>
      </c>
      <c r="BB77" s="23"/>
      <c r="BC77" s="23"/>
      <c r="BD77" s="23"/>
      <c r="BE77" s="23"/>
      <c r="BF77" s="23"/>
      <c r="BG77" s="23"/>
      <c r="BH77" s="23"/>
      <c r="BI77" s="23"/>
      <c r="BJ77" s="23"/>
      <c r="BK77" s="23"/>
      <c r="BL77" s="23"/>
    </row>
    <row r="78" spans="1:64" ht="12">
      <c r="A78" s="47">
        <v>6.4</v>
      </c>
      <c r="B78" s="44">
        <v>115</v>
      </c>
      <c r="C78" s="51" t="s">
        <v>2614</v>
      </c>
      <c r="D78" s="52">
        <v>100</v>
      </c>
      <c r="E78" s="52">
        <v>100</v>
      </c>
      <c r="F78" s="52">
        <v>100</v>
      </c>
      <c r="G78" s="52">
        <v>100</v>
      </c>
      <c r="H78" s="52">
        <v>0</v>
      </c>
      <c r="I78" s="52">
        <v>0</v>
      </c>
      <c r="J78" s="52">
        <v>0</v>
      </c>
      <c r="K78" s="52">
        <v>0</v>
      </c>
      <c r="L78" s="52">
        <v>0</v>
      </c>
      <c r="M78" s="52">
        <v>100</v>
      </c>
      <c r="N78" s="52">
        <v>0</v>
      </c>
      <c r="O78" s="52">
        <v>0</v>
      </c>
      <c r="P78" s="52">
        <v>0</v>
      </c>
      <c r="Q78" s="52">
        <v>0</v>
      </c>
      <c r="R78" s="52">
        <v>0</v>
      </c>
      <c r="S78" s="52">
        <v>0</v>
      </c>
      <c r="T78" s="52">
        <v>100</v>
      </c>
      <c r="U78" s="52">
        <v>0</v>
      </c>
      <c r="V78" s="52">
        <v>0</v>
      </c>
      <c r="W78" s="52">
        <v>100</v>
      </c>
      <c r="X78" s="52">
        <v>100</v>
      </c>
      <c r="Y78" s="52">
        <v>0</v>
      </c>
      <c r="Z78" s="52">
        <v>0</v>
      </c>
      <c r="AA78" s="52">
        <v>100</v>
      </c>
      <c r="AB78" s="52">
        <v>0</v>
      </c>
      <c r="AC78" s="52">
        <v>100</v>
      </c>
      <c r="AD78" s="52">
        <v>0</v>
      </c>
      <c r="AE78" s="52">
        <v>0</v>
      </c>
      <c r="AF78" s="52">
        <v>0</v>
      </c>
      <c r="AG78" s="52">
        <v>100</v>
      </c>
      <c r="AH78" s="52">
        <v>100</v>
      </c>
      <c r="AI78" s="52">
        <v>0</v>
      </c>
      <c r="AJ78" s="52">
        <v>0</v>
      </c>
      <c r="AK78" s="52">
        <v>100</v>
      </c>
      <c r="AL78" s="52">
        <v>100</v>
      </c>
      <c r="AM78" s="52">
        <v>0</v>
      </c>
      <c r="AN78" s="52">
        <v>0</v>
      </c>
      <c r="AO78" s="52">
        <v>0</v>
      </c>
      <c r="AP78" s="52">
        <v>100</v>
      </c>
      <c r="AQ78" s="52">
        <v>100</v>
      </c>
      <c r="AR78" s="52">
        <v>0</v>
      </c>
      <c r="AS78" s="52">
        <v>0</v>
      </c>
      <c r="AT78" s="52">
        <v>0</v>
      </c>
      <c r="AU78" s="52">
        <v>0</v>
      </c>
      <c r="AV78" s="52">
        <v>0</v>
      </c>
      <c r="AW78" s="52">
        <v>100</v>
      </c>
      <c r="AX78" s="52">
        <v>100</v>
      </c>
      <c r="AY78" s="52">
        <v>100</v>
      </c>
      <c r="AZ78" s="52">
        <v>0</v>
      </c>
      <c r="BA78" s="52">
        <v>0</v>
      </c>
      <c r="BB78" s="23"/>
      <c r="BC78" s="23"/>
      <c r="BD78" s="23"/>
      <c r="BE78" s="23"/>
      <c r="BF78" s="23"/>
      <c r="BG78" s="23"/>
      <c r="BH78" s="23"/>
      <c r="BI78" s="23"/>
      <c r="BJ78" s="23"/>
      <c r="BK78" s="23"/>
      <c r="BL78" s="23"/>
    </row>
    <row r="79" spans="1:64" ht="12">
      <c r="A79" s="47" t="s">
        <v>4435</v>
      </c>
      <c r="B79" s="44"/>
      <c r="C79" s="51" t="s">
        <v>2603</v>
      </c>
      <c r="D79" s="52" t="s">
        <v>2604</v>
      </c>
      <c r="E79" s="52" t="s">
        <v>2606</v>
      </c>
      <c r="F79" s="52" t="s">
        <v>2597</v>
      </c>
      <c r="G79" s="52" t="s">
        <v>2598</v>
      </c>
      <c r="H79" s="52" t="s">
        <v>2599</v>
      </c>
      <c r="I79" s="52" t="s">
        <v>2600</v>
      </c>
      <c r="J79" s="53" t="s">
        <v>974</v>
      </c>
      <c r="K79" s="52" t="s">
        <v>2596</v>
      </c>
      <c r="L79" s="52" t="s">
        <v>2590</v>
      </c>
      <c r="M79" s="52" t="s">
        <v>2591</v>
      </c>
      <c r="N79" s="52" t="s">
        <v>2593</v>
      </c>
      <c r="O79" s="52" t="s">
        <v>2588</v>
      </c>
      <c r="P79" s="52" t="s">
        <v>2586</v>
      </c>
      <c r="Q79" s="52" t="s">
        <v>2584</v>
      </c>
      <c r="R79" s="52" t="s">
        <v>2578</v>
      </c>
      <c r="S79" s="52" t="s">
        <v>2579</v>
      </c>
      <c r="T79" s="52" t="s">
        <v>2571</v>
      </c>
      <c r="U79" s="52" t="s">
        <v>2573</v>
      </c>
      <c r="V79" s="52" t="s">
        <v>2574</v>
      </c>
      <c r="W79" s="52" t="s">
        <v>2570</v>
      </c>
      <c r="X79" s="52" t="s">
        <v>2568</v>
      </c>
      <c r="Y79" s="53" t="s">
        <v>975</v>
      </c>
      <c r="Z79" s="52" t="s">
        <v>2560</v>
      </c>
      <c r="AA79" s="52" t="s">
        <v>2562</v>
      </c>
      <c r="AB79" s="52" t="s">
        <v>2559</v>
      </c>
      <c r="AC79" s="52" t="s">
        <v>2557</v>
      </c>
      <c r="AD79" s="52" t="s">
        <v>2553</v>
      </c>
      <c r="AE79" s="52" t="s">
        <v>2554</v>
      </c>
      <c r="AF79" s="52" t="s">
        <v>2545</v>
      </c>
      <c r="AG79" s="53" t="s">
        <v>976</v>
      </c>
      <c r="AH79" s="52" t="s">
        <v>2547</v>
      </c>
      <c r="AI79" s="52" t="s">
        <v>2549</v>
      </c>
      <c r="AJ79" s="52" t="s">
        <v>2550</v>
      </c>
      <c r="AK79" s="52" t="s">
        <v>2543</v>
      </c>
      <c r="AL79" s="52" t="s">
        <v>2544</v>
      </c>
      <c r="AM79" s="53" t="s">
        <v>971</v>
      </c>
      <c r="AN79" s="53" t="s">
        <v>972</v>
      </c>
      <c r="AO79" s="52" t="s">
        <v>2537</v>
      </c>
      <c r="AP79" s="52" t="s">
        <v>2534</v>
      </c>
      <c r="AQ79" s="53" t="s">
        <v>973</v>
      </c>
      <c r="AR79" s="52" t="s">
        <v>2525</v>
      </c>
      <c r="AS79" s="52" t="s">
        <v>2523</v>
      </c>
      <c r="AT79" s="52" t="s">
        <v>2518</v>
      </c>
      <c r="AU79" s="52" t="s">
        <v>2515</v>
      </c>
      <c r="AV79" s="52" t="s">
        <v>2517</v>
      </c>
      <c r="AW79" s="53" t="s">
        <v>967</v>
      </c>
      <c r="AX79" s="52" t="s">
        <v>2512</v>
      </c>
      <c r="AY79" s="52" t="s">
        <v>2506</v>
      </c>
      <c r="AZ79" s="52" t="s">
        <v>2503</v>
      </c>
      <c r="BA79" s="53" t="s">
        <v>968</v>
      </c>
      <c r="BB79" s="23"/>
      <c r="BC79" s="23"/>
      <c r="BD79" s="23"/>
      <c r="BE79" s="23"/>
      <c r="BF79" s="23"/>
      <c r="BG79" s="23"/>
      <c r="BH79" s="23"/>
      <c r="BI79" s="23"/>
      <c r="BJ79" s="23"/>
      <c r="BK79" s="23"/>
      <c r="BL79" s="23"/>
    </row>
    <row r="80" spans="1:64" ht="12">
      <c r="A80" s="47"/>
      <c r="B80" s="44"/>
      <c r="C80" s="51"/>
      <c r="D80" s="52" t="s">
        <v>2500</v>
      </c>
      <c r="E80" s="52" t="s">
        <v>2502</v>
      </c>
      <c r="F80" s="52" t="s">
        <v>2496</v>
      </c>
      <c r="G80" s="52" t="s">
        <v>2494</v>
      </c>
      <c r="H80" s="52" t="s">
        <v>2491</v>
      </c>
      <c r="I80" s="52" t="s">
        <v>2488</v>
      </c>
      <c r="J80" s="52" t="s">
        <v>2490</v>
      </c>
      <c r="K80" s="52" t="s">
        <v>2482</v>
      </c>
      <c r="L80" s="52" t="s">
        <v>2485</v>
      </c>
      <c r="M80" s="52" t="s">
        <v>2480</v>
      </c>
      <c r="N80" s="52" t="s">
        <v>2476</v>
      </c>
      <c r="O80" s="52" t="s">
        <v>2473</v>
      </c>
      <c r="P80" s="52" t="s">
        <v>2469</v>
      </c>
      <c r="Q80" s="52" t="s">
        <v>2472</v>
      </c>
      <c r="R80" s="52" t="s">
        <v>2465</v>
      </c>
      <c r="S80" s="52" t="s">
        <v>2467</v>
      </c>
      <c r="T80" s="52" t="s">
        <v>2458</v>
      </c>
      <c r="U80" s="52" t="s">
        <v>2456</v>
      </c>
      <c r="V80" s="52" t="s">
        <v>2453</v>
      </c>
      <c r="W80" s="52" t="s">
        <v>2451</v>
      </c>
      <c r="X80" s="52" t="s">
        <v>2444</v>
      </c>
      <c r="Y80" s="52" t="s">
        <v>2443</v>
      </c>
      <c r="Z80" s="52" t="s">
        <v>2440</v>
      </c>
      <c r="AA80" s="52" t="s">
        <v>2437</v>
      </c>
      <c r="AB80" s="52" t="s">
        <v>2430</v>
      </c>
      <c r="AC80" s="52" t="s">
        <v>2432</v>
      </c>
      <c r="AD80" s="52" t="s">
        <v>2427</v>
      </c>
      <c r="AE80" s="52" t="s">
        <v>2428</v>
      </c>
      <c r="AF80" s="52" t="s">
        <v>2424</v>
      </c>
      <c r="AG80" s="52" t="s">
        <v>2420</v>
      </c>
      <c r="AH80" s="52" t="s">
        <v>22407</v>
      </c>
      <c r="AI80" s="52" t="s">
        <v>2417</v>
      </c>
      <c r="AJ80" s="52" t="s">
        <v>2418</v>
      </c>
      <c r="AK80" s="52" t="s">
        <v>22400</v>
      </c>
      <c r="AL80" s="52" t="s">
        <v>2413</v>
      </c>
      <c r="AM80" s="52" t="s">
        <v>2409</v>
      </c>
      <c r="AN80" s="52" t="s">
        <v>22389</v>
      </c>
      <c r="AO80" s="52" t="s">
        <v>2406</v>
      </c>
      <c r="AP80" s="52" t="s">
        <v>4066</v>
      </c>
      <c r="AQ80" s="52" t="s">
        <v>14071</v>
      </c>
      <c r="AR80" s="52" t="s">
        <v>2403</v>
      </c>
      <c r="AS80" s="52" t="s">
        <v>2399</v>
      </c>
      <c r="AT80" s="52" t="s">
        <v>2394</v>
      </c>
      <c r="AU80" s="52" t="s">
        <v>2396</v>
      </c>
      <c r="AV80" s="52" t="s">
        <v>2391</v>
      </c>
      <c r="AW80" s="52" t="s">
        <v>3587</v>
      </c>
      <c r="AX80" s="52" t="s">
        <v>2389</v>
      </c>
      <c r="AY80" s="52" t="s">
        <v>10577</v>
      </c>
      <c r="AZ80" s="52" t="s">
        <v>2381</v>
      </c>
      <c r="BA80" s="52" t="s">
        <v>2376</v>
      </c>
      <c r="BB80" s="23"/>
      <c r="BC80" s="23"/>
      <c r="BD80" s="23"/>
      <c r="BE80" s="23"/>
      <c r="BF80" s="23"/>
      <c r="BG80" s="23"/>
      <c r="BH80" s="23"/>
      <c r="BI80" s="23"/>
      <c r="BJ80" s="23"/>
      <c r="BK80" s="23"/>
      <c r="BL80" s="23"/>
    </row>
    <row r="81" spans="1:64" ht="12" hidden="1">
      <c r="A81" s="17"/>
      <c r="B81" s="11"/>
      <c r="C81" s="27"/>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row>
    <row r="82" spans="1:64" ht="12" hidden="1">
      <c r="A82" s="17"/>
      <c r="B82" s="11"/>
      <c r="C82" s="27"/>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row>
    <row r="83" spans="1:64" ht="12" hidden="1">
      <c r="A83" s="17"/>
      <c r="B83" s="11"/>
      <c r="C83" s="27"/>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row>
    <row r="84" spans="1:64" ht="12">
      <c r="A84" s="47">
        <v>6.5</v>
      </c>
      <c r="B84" s="44">
        <v>116</v>
      </c>
      <c r="C84" s="51" t="s">
        <v>2359</v>
      </c>
      <c r="D84" s="52">
        <v>100</v>
      </c>
      <c r="E84" s="52">
        <v>75</v>
      </c>
      <c r="F84" s="52">
        <v>100</v>
      </c>
      <c r="G84" s="52">
        <v>100</v>
      </c>
      <c r="H84" s="52">
        <v>100</v>
      </c>
      <c r="I84" s="52">
        <v>75</v>
      </c>
      <c r="J84" s="52">
        <v>75</v>
      </c>
      <c r="K84" s="52">
        <v>50</v>
      </c>
      <c r="L84" s="52">
        <v>75</v>
      </c>
      <c r="M84" s="52">
        <v>100</v>
      </c>
      <c r="N84" s="52">
        <v>100</v>
      </c>
      <c r="O84" s="52">
        <v>0</v>
      </c>
      <c r="P84" s="52">
        <v>100</v>
      </c>
      <c r="Q84" s="52">
        <v>75</v>
      </c>
      <c r="R84" s="52">
        <v>50</v>
      </c>
      <c r="S84" s="52">
        <v>75</v>
      </c>
      <c r="T84" s="52">
        <v>50</v>
      </c>
      <c r="U84" s="52">
        <v>50</v>
      </c>
      <c r="V84" s="52">
        <v>50</v>
      </c>
      <c r="W84" s="52">
        <v>50</v>
      </c>
      <c r="X84" s="52">
        <v>50</v>
      </c>
      <c r="Y84" s="52">
        <v>0</v>
      </c>
      <c r="Z84" s="52">
        <v>50</v>
      </c>
      <c r="AA84" s="52">
        <v>100</v>
      </c>
      <c r="AB84" s="52">
        <v>50</v>
      </c>
      <c r="AC84" s="52">
        <v>100</v>
      </c>
      <c r="AD84" s="52">
        <v>100</v>
      </c>
      <c r="AE84" s="52">
        <v>100</v>
      </c>
      <c r="AF84" s="52">
        <v>50</v>
      </c>
      <c r="AG84" s="52">
        <v>75</v>
      </c>
      <c r="AH84" s="52">
        <v>50</v>
      </c>
      <c r="AI84" s="52">
        <v>50</v>
      </c>
      <c r="AJ84" s="52">
        <v>75</v>
      </c>
      <c r="AK84" s="52">
        <v>50</v>
      </c>
      <c r="AL84" s="52">
        <v>75</v>
      </c>
      <c r="AM84" s="52">
        <v>75</v>
      </c>
      <c r="AN84" s="52">
        <v>75</v>
      </c>
      <c r="AO84" s="52">
        <v>100</v>
      </c>
      <c r="AP84" s="52">
        <v>100</v>
      </c>
      <c r="AQ84" s="52">
        <v>25</v>
      </c>
      <c r="AR84" s="52">
        <v>100</v>
      </c>
      <c r="AS84" s="52">
        <v>100</v>
      </c>
      <c r="AT84" s="52">
        <v>75</v>
      </c>
      <c r="AU84" s="52">
        <v>0</v>
      </c>
      <c r="AV84" s="52">
        <v>50</v>
      </c>
      <c r="AW84" s="52">
        <v>75</v>
      </c>
      <c r="AX84" s="52">
        <v>75</v>
      </c>
      <c r="AY84" s="52">
        <v>75</v>
      </c>
      <c r="AZ84" s="52">
        <v>50</v>
      </c>
      <c r="BA84" s="52">
        <v>0</v>
      </c>
      <c r="BB84" s="23"/>
      <c r="BC84" s="23"/>
      <c r="BD84" s="23"/>
      <c r="BE84" s="23"/>
      <c r="BF84" s="23"/>
      <c r="BG84" s="23"/>
      <c r="BH84" s="23"/>
      <c r="BI84" s="23"/>
      <c r="BJ84" s="23"/>
      <c r="BK84" s="23"/>
      <c r="BL84" s="23"/>
    </row>
    <row r="85" spans="1:64" ht="12">
      <c r="A85" s="47" t="s">
        <v>2355</v>
      </c>
      <c r="B85" s="44"/>
      <c r="C85" s="51" t="s">
        <v>4989</v>
      </c>
      <c r="D85" s="52" t="s">
        <v>2349</v>
      </c>
      <c r="E85" s="52" t="s">
        <v>2351</v>
      </c>
      <c r="F85" s="52" t="s">
        <v>2347</v>
      </c>
      <c r="G85" s="52" t="s">
        <v>2348</v>
      </c>
      <c r="H85" s="52" t="s">
        <v>2344</v>
      </c>
      <c r="I85" s="52" t="s">
        <v>2340</v>
      </c>
      <c r="J85" s="52" t="s">
        <v>2341</v>
      </c>
      <c r="K85" s="52" t="s">
        <v>2342</v>
      </c>
      <c r="L85" s="52" t="s">
        <v>2334</v>
      </c>
      <c r="M85" s="52" t="s">
        <v>2336</v>
      </c>
      <c r="N85" s="52" t="s">
        <v>2337</v>
      </c>
      <c r="O85" s="52" t="s">
        <v>2338</v>
      </c>
      <c r="P85" s="53" t="s">
        <v>969</v>
      </c>
      <c r="Q85" s="52" t="s">
        <v>2330</v>
      </c>
      <c r="R85" s="52" t="s">
        <v>2331</v>
      </c>
      <c r="S85" s="52" t="s">
        <v>2329</v>
      </c>
      <c r="T85" s="52" t="s">
        <v>2326</v>
      </c>
      <c r="U85" s="52" t="s">
        <v>2325</v>
      </c>
      <c r="V85" s="52" t="s">
        <v>2323</v>
      </c>
      <c r="W85" s="52" t="s">
        <v>2324</v>
      </c>
      <c r="X85" s="52" t="s">
        <v>2319</v>
      </c>
      <c r="Y85" s="52" t="s">
        <v>2316</v>
      </c>
      <c r="Z85" s="52" t="s">
        <v>2317</v>
      </c>
      <c r="AA85" s="52" t="s">
        <v>4875</v>
      </c>
      <c r="AB85" s="52" t="s">
        <v>2311</v>
      </c>
      <c r="AC85" s="52" t="s">
        <v>2312</v>
      </c>
      <c r="AD85" s="52" t="s">
        <v>2313</v>
      </c>
      <c r="AE85" s="52" t="s">
        <v>2314</v>
      </c>
      <c r="AF85" s="52" t="s">
        <v>2315</v>
      </c>
      <c r="AG85" s="52" t="s">
        <v>2309</v>
      </c>
      <c r="AH85" s="53" t="s">
        <v>970</v>
      </c>
      <c r="AI85" s="52" t="s">
        <v>2306</v>
      </c>
      <c r="AJ85" s="52" t="s">
        <v>2307</v>
      </c>
      <c r="AK85" s="52" t="s">
        <v>2304</v>
      </c>
      <c r="AL85" s="52" t="s">
        <v>2305</v>
      </c>
      <c r="AM85" s="52" t="s">
        <v>2303</v>
      </c>
      <c r="AN85" s="53" t="s">
        <v>1339</v>
      </c>
      <c r="AO85" s="52" t="s">
        <v>6293</v>
      </c>
      <c r="AP85" s="52" t="s">
        <v>2300</v>
      </c>
      <c r="AQ85" s="52" t="s">
        <v>2301</v>
      </c>
      <c r="AR85" s="52" t="s">
        <v>2295</v>
      </c>
      <c r="AS85" s="52" t="s">
        <v>2296</v>
      </c>
      <c r="AT85" s="52" t="s">
        <v>2297</v>
      </c>
      <c r="AU85" s="52" t="s">
        <v>2293</v>
      </c>
      <c r="AV85" s="52" t="s">
        <v>2294</v>
      </c>
      <c r="AW85" s="52" t="s">
        <v>2289</v>
      </c>
      <c r="AX85" s="52" t="s">
        <v>2290</v>
      </c>
      <c r="AY85" s="52" t="s">
        <v>2288</v>
      </c>
      <c r="AZ85" s="52" t="s">
        <v>2282</v>
      </c>
      <c r="BA85" s="52" t="s">
        <v>2283</v>
      </c>
      <c r="BB85" s="23"/>
      <c r="BC85" s="23"/>
      <c r="BD85" s="23"/>
      <c r="BE85" s="23"/>
      <c r="BF85" s="23"/>
      <c r="BG85" s="23"/>
      <c r="BH85" s="23"/>
      <c r="BI85" s="23"/>
      <c r="BJ85" s="23"/>
      <c r="BK85" s="23"/>
      <c r="BL85" s="23"/>
    </row>
    <row r="86" spans="1:64" ht="12">
      <c r="A86" s="47"/>
      <c r="B86" s="44"/>
      <c r="C86" s="51"/>
      <c r="D86" s="52" t="s">
        <v>2284</v>
      </c>
      <c r="E86" s="52" t="s">
        <v>2280</v>
      </c>
      <c r="F86" s="52" t="s">
        <v>2277</v>
      </c>
      <c r="G86" s="52" t="s">
        <v>2278</v>
      </c>
      <c r="H86" s="52" t="s">
        <v>2279</v>
      </c>
      <c r="I86" s="52" t="s">
        <v>2274</v>
      </c>
      <c r="J86" s="52" t="s">
        <v>2270</v>
      </c>
      <c r="K86" s="52" t="s">
        <v>2272</v>
      </c>
      <c r="L86" s="52" t="s">
        <v>2273</v>
      </c>
      <c r="M86" s="52" t="s">
        <v>2268</v>
      </c>
      <c r="N86" s="52" t="s">
        <v>2269</v>
      </c>
      <c r="O86" s="52" t="s">
        <v>22527</v>
      </c>
      <c r="P86" s="52" t="s">
        <v>2266</v>
      </c>
      <c r="Q86" s="52" t="s">
        <v>2260</v>
      </c>
      <c r="R86" s="52" t="s">
        <v>2263</v>
      </c>
      <c r="S86" s="52" t="s">
        <v>2258</v>
      </c>
      <c r="T86" s="52" t="s">
        <v>2254</v>
      </c>
      <c r="U86" s="52" t="s">
        <v>2255</v>
      </c>
      <c r="V86" s="52" t="s">
        <v>2250</v>
      </c>
      <c r="W86" s="52" t="s">
        <v>2251</v>
      </c>
      <c r="X86" s="52" t="s">
        <v>2247</v>
      </c>
      <c r="Y86" s="52" t="s">
        <v>2245</v>
      </c>
      <c r="Z86" s="52" t="s">
        <v>2244</v>
      </c>
      <c r="AA86" s="52" t="s">
        <v>4623</v>
      </c>
      <c r="AB86" s="52" t="s">
        <v>2243</v>
      </c>
      <c r="AC86" s="52" t="s">
        <v>2236</v>
      </c>
      <c r="AD86" s="52" t="s">
        <v>2237</v>
      </c>
      <c r="AE86" s="52" t="s">
        <v>2240</v>
      </c>
      <c r="AF86" s="52" t="s">
        <v>2234</v>
      </c>
      <c r="AG86" s="52" t="s">
        <v>2229</v>
      </c>
      <c r="AH86" s="52" t="s">
        <v>2230</v>
      </c>
      <c r="AI86" s="52" t="s">
        <v>2225</v>
      </c>
      <c r="AJ86" s="52" t="s">
        <v>2227</v>
      </c>
      <c r="AK86" s="52" t="s">
        <v>2224</v>
      </c>
      <c r="AL86" s="52" t="s">
        <v>2222</v>
      </c>
      <c r="AM86" s="52" t="s">
        <v>2219</v>
      </c>
      <c r="AN86" s="52" t="s">
        <v>6491</v>
      </c>
      <c r="AO86" s="52" t="s">
        <v>6397</v>
      </c>
      <c r="AP86" s="52" t="s">
        <v>2216</v>
      </c>
      <c r="AQ86" s="52" t="s">
        <v>2218</v>
      </c>
      <c r="AR86" s="52" t="s">
        <v>2212</v>
      </c>
      <c r="AS86" s="52" t="s">
        <v>3707</v>
      </c>
      <c r="AT86" s="52" t="s">
        <v>2213</v>
      </c>
      <c r="AU86" s="52" t="s">
        <v>2214</v>
      </c>
      <c r="AV86" s="52" t="s">
        <v>2206</v>
      </c>
      <c r="AW86" s="52" t="s">
        <v>2207</v>
      </c>
      <c r="AX86" s="52" t="s">
        <v>2203</v>
      </c>
      <c r="AY86" s="52" t="s">
        <v>2201</v>
      </c>
      <c r="AZ86" s="52" t="s">
        <v>2202</v>
      </c>
      <c r="BA86" s="52" t="s">
        <v>2198</v>
      </c>
      <c r="BB86" s="23"/>
      <c r="BC86" s="23"/>
      <c r="BD86" s="23"/>
      <c r="BE86" s="23"/>
      <c r="BF86" s="23"/>
      <c r="BG86" s="23"/>
      <c r="BH86" s="23"/>
      <c r="BI86" s="23"/>
      <c r="BJ86" s="23"/>
      <c r="BK86" s="23"/>
      <c r="BL86" s="23"/>
    </row>
    <row r="87" spans="1:64" ht="12">
      <c r="A87" s="47">
        <v>6.5</v>
      </c>
      <c r="B87" s="44">
        <v>117</v>
      </c>
      <c r="C87" s="51" t="s">
        <v>2193</v>
      </c>
      <c r="D87" s="52">
        <v>50</v>
      </c>
      <c r="E87" s="52">
        <v>50</v>
      </c>
      <c r="F87" s="52">
        <v>25</v>
      </c>
      <c r="G87" s="52">
        <v>50</v>
      </c>
      <c r="H87" s="52">
        <v>100</v>
      </c>
      <c r="I87" s="52">
        <v>50</v>
      </c>
      <c r="J87" s="52">
        <v>25</v>
      </c>
      <c r="K87" s="52">
        <v>25</v>
      </c>
      <c r="L87" s="52">
        <v>50</v>
      </c>
      <c r="M87" s="52">
        <v>25</v>
      </c>
      <c r="N87" s="52">
        <v>50</v>
      </c>
      <c r="O87" s="52">
        <v>0</v>
      </c>
      <c r="P87" s="52">
        <v>50</v>
      </c>
      <c r="Q87" s="52">
        <v>50</v>
      </c>
      <c r="R87" s="52">
        <v>25</v>
      </c>
      <c r="S87" s="52">
        <v>25</v>
      </c>
      <c r="T87" s="52">
        <v>25</v>
      </c>
      <c r="U87" s="52">
        <v>50</v>
      </c>
      <c r="V87" s="52">
        <v>50</v>
      </c>
      <c r="W87" s="52">
        <v>100</v>
      </c>
      <c r="X87" s="52">
        <v>50</v>
      </c>
      <c r="Y87" s="52">
        <v>0</v>
      </c>
      <c r="Z87" s="52">
        <v>50</v>
      </c>
      <c r="AA87" s="52">
        <v>50</v>
      </c>
      <c r="AB87" s="52">
        <v>75</v>
      </c>
      <c r="AC87" s="52">
        <v>25</v>
      </c>
      <c r="AD87" s="52">
        <v>50</v>
      </c>
      <c r="AE87" s="52">
        <v>50</v>
      </c>
      <c r="AF87" s="52">
        <v>50</v>
      </c>
      <c r="AG87" s="52">
        <v>25</v>
      </c>
      <c r="AH87" s="52">
        <v>50</v>
      </c>
      <c r="AI87" s="52">
        <v>50</v>
      </c>
      <c r="AJ87" s="52">
        <v>50</v>
      </c>
      <c r="AK87" s="52">
        <v>25</v>
      </c>
      <c r="AL87" s="52">
        <v>50</v>
      </c>
      <c r="AM87" s="52">
        <v>50</v>
      </c>
      <c r="AN87" s="52">
        <v>50</v>
      </c>
      <c r="AO87" s="52">
        <v>25</v>
      </c>
      <c r="AP87" s="52">
        <v>50</v>
      </c>
      <c r="AQ87" s="52">
        <v>75</v>
      </c>
      <c r="AR87" s="52">
        <v>25</v>
      </c>
      <c r="AS87" s="52">
        <v>50</v>
      </c>
      <c r="AT87" s="52">
        <v>50</v>
      </c>
      <c r="AU87" s="52">
        <v>0</v>
      </c>
      <c r="AV87" s="52">
        <v>25</v>
      </c>
      <c r="AW87" s="52">
        <v>50</v>
      </c>
      <c r="AX87" s="52">
        <v>50</v>
      </c>
      <c r="AY87" s="52">
        <v>50</v>
      </c>
      <c r="AZ87" s="52">
        <v>50</v>
      </c>
      <c r="BA87" s="52">
        <v>25</v>
      </c>
      <c r="BB87" s="23"/>
      <c r="BC87" s="23"/>
      <c r="BD87" s="23"/>
      <c r="BE87" s="23"/>
      <c r="BF87" s="23"/>
      <c r="BG87" s="23"/>
      <c r="BH87" s="23"/>
      <c r="BI87" s="23"/>
      <c r="BJ87" s="23"/>
      <c r="BK87" s="23"/>
      <c r="BL87" s="23"/>
    </row>
    <row r="88" spans="1:64" ht="12">
      <c r="A88" s="47" t="s">
        <v>2355</v>
      </c>
      <c r="B88" s="44"/>
      <c r="C88" s="51" t="s">
        <v>2189</v>
      </c>
      <c r="D88" s="52" t="s">
        <v>2187</v>
      </c>
      <c r="E88" s="52" t="s">
        <v>2184</v>
      </c>
      <c r="F88" s="52" t="s">
        <v>2186</v>
      </c>
      <c r="G88" s="53" t="s">
        <v>966</v>
      </c>
      <c r="H88" s="52" t="s">
        <v>2183</v>
      </c>
      <c r="I88" s="52" t="s">
        <v>2178</v>
      </c>
      <c r="J88" s="53" t="s">
        <v>965</v>
      </c>
      <c r="K88" s="53" t="s">
        <v>963</v>
      </c>
      <c r="L88" s="52" t="s">
        <v>2174</v>
      </c>
      <c r="M88" s="52" t="s">
        <v>2169</v>
      </c>
      <c r="N88" s="52" t="s">
        <v>2171</v>
      </c>
      <c r="O88" s="52" t="s">
        <v>2165</v>
      </c>
      <c r="P88" s="53" t="s">
        <v>964</v>
      </c>
      <c r="Q88" s="52" t="s">
        <v>2162</v>
      </c>
      <c r="R88" s="53" t="s">
        <v>962</v>
      </c>
      <c r="S88" s="53" t="s">
        <v>960</v>
      </c>
      <c r="T88" s="52" t="s">
        <v>2160</v>
      </c>
      <c r="U88" s="52" t="s">
        <v>2158</v>
      </c>
      <c r="V88" s="52" t="s">
        <v>2156</v>
      </c>
      <c r="W88" s="52" t="s">
        <v>2155</v>
      </c>
      <c r="X88" s="52" t="s">
        <v>2154</v>
      </c>
      <c r="Y88" s="52" t="s">
        <v>2151</v>
      </c>
      <c r="Z88" s="52" t="s">
        <v>2153</v>
      </c>
      <c r="AA88" s="53" t="s">
        <v>961</v>
      </c>
      <c r="AB88" s="52" t="s">
        <v>2148</v>
      </c>
      <c r="AC88" s="53" t="s">
        <v>957</v>
      </c>
      <c r="AD88" s="52" t="s">
        <v>2149</v>
      </c>
      <c r="AE88" s="52" t="s">
        <v>2150</v>
      </c>
      <c r="AF88" s="52" t="s">
        <v>2146</v>
      </c>
      <c r="AG88" s="52" t="s">
        <v>2144</v>
      </c>
      <c r="AH88" s="52" t="s">
        <v>2145</v>
      </c>
      <c r="AI88" s="52" t="s">
        <v>2143</v>
      </c>
      <c r="AJ88" s="52" t="s">
        <v>2140</v>
      </c>
      <c r="AK88" s="52" t="s">
        <v>5707</v>
      </c>
      <c r="AL88" s="52" t="s">
        <v>2134</v>
      </c>
      <c r="AM88" s="52" t="s">
        <v>2135</v>
      </c>
      <c r="AN88" s="52" t="s">
        <v>5669</v>
      </c>
      <c r="AO88" s="52" t="s">
        <v>2136</v>
      </c>
      <c r="AP88" s="52" t="s">
        <v>2137</v>
      </c>
      <c r="AQ88" s="53" t="s">
        <v>958</v>
      </c>
      <c r="AR88" s="52" t="s">
        <v>2132</v>
      </c>
      <c r="AS88" s="52" t="s">
        <v>2127</v>
      </c>
      <c r="AT88" s="52" t="s">
        <v>2128</v>
      </c>
      <c r="AU88" s="52" t="s">
        <v>2129</v>
      </c>
      <c r="AV88" s="52" t="s">
        <v>2130</v>
      </c>
      <c r="AW88" s="52" t="s">
        <v>5842</v>
      </c>
      <c r="AX88" s="52" t="s">
        <v>2125</v>
      </c>
      <c r="AY88" s="52" t="s">
        <v>2126</v>
      </c>
      <c r="AZ88" s="52" t="s">
        <v>2121</v>
      </c>
      <c r="BA88" s="52" t="s">
        <v>2122</v>
      </c>
      <c r="BB88" s="23"/>
      <c r="BC88" s="23"/>
      <c r="BD88" s="23"/>
      <c r="BE88" s="23"/>
      <c r="BF88" s="23"/>
      <c r="BG88" s="23"/>
      <c r="BH88" s="23"/>
      <c r="BI88" s="23"/>
      <c r="BJ88" s="23"/>
      <c r="BK88" s="23"/>
      <c r="BL88" s="23"/>
    </row>
    <row r="89" spans="1:64" ht="12">
      <c r="A89" s="47"/>
      <c r="B89" s="44"/>
      <c r="C89" s="51"/>
      <c r="D89" s="52" t="s">
        <v>2120</v>
      </c>
      <c r="E89" s="52" t="s">
        <v>2117</v>
      </c>
      <c r="F89" s="52" t="s">
        <v>2118</v>
      </c>
      <c r="G89" s="52" t="s">
        <v>2115</v>
      </c>
      <c r="H89" s="52" t="s">
        <v>2116</v>
      </c>
      <c r="I89" s="52" t="s">
        <v>2113</v>
      </c>
      <c r="J89" s="52" t="s">
        <v>2111</v>
      </c>
      <c r="K89" s="52" t="s">
        <v>2112</v>
      </c>
      <c r="L89" s="52" t="s">
        <v>2106</v>
      </c>
      <c r="M89" s="52" t="s">
        <v>2107</v>
      </c>
      <c r="N89" s="52" t="s">
        <v>2108</v>
      </c>
      <c r="O89" s="52" t="s">
        <v>22527</v>
      </c>
      <c r="P89" s="52" t="s">
        <v>2103</v>
      </c>
      <c r="Q89" s="52" t="s">
        <v>2105</v>
      </c>
      <c r="R89" s="52" t="s">
        <v>2100</v>
      </c>
      <c r="S89" s="52" t="s">
        <v>2101</v>
      </c>
      <c r="T89" s="52" t="s">
        <v>2099</v>
      </c>
      <c r="U89" s="52" t="s">
        <v>2095</v>
      </c>
      <c r="V89" s="52" t="s">
        <v>2096</v>
      </c>
      <c r="W89" s="52" t="s">
        <v>2097</v>
      </c>
      <c r="X89" s="52" t="s">
        <v>2093</v>
      </c>
      <c r="Y89" s="52" t="s">
        <v>2245</v>
      </c>
      <c r="Z89" s="52" t="s">
        <v>2094</v>
      </c>
      <c r="AA89" s="52" t="s">
        <v>2092</v>
      </c>
      <c r="AB89" s="52" t="s">
        <v>2089</v>
      </c>
      <c r="AC89" s="52" t="s">
        <v>2090</v>
      </c>
      <c r="AD89" s="52" t="s">
        <v>2087</v>
      </c>
      <c r="AE89" s="52" t="s">
        <v>2083</v>
      </c>
      <c r="AF89" s="52" t="s">
        <v>2084</v>
      </c>
      <c r="AG89" s="52" t="s">
        <v>2080</v>
      </c>
      <c r="AH89" s="52" t="s">
        <v>2082</v>
      </c>
      <c r="AI89" s="52" t="s">
        <v>2077</v>
      </c>
      <c r="AJ89" s="52" t="s">
        <v>2078</v>
      </c>
      <c r="AK89" s="52" t="s">
        <v>2076</v>
      </c>
      <c r="AL89" s="52" t="s">
        <v>2071</v>
      </c>
      <c r="AM89" s="52" t="s">
        <v>2072</v>
      </c>
      <c r="AN89" s="52" t="s">
        <v>6011</v>
      </c>
      <c r="AO89" s="52" t="s">
        <v>6006</v>
      </c>
      <c r="AP89" s="52" t="s">
        <v>2068</v>
      </c>
      <c r="AQ89" s="52" t="s">
        <v>14071</v>
      </c>
      <c r="AR89" s="52" t="s">
        <v>2069</v>
      </c>
      <c r="AS89" s="52" t="s">
        <v>2066</v>
      </c>
      <c r="AT89" s="52" t="s">
        <v>2067</v>
      </c>
      <c r="AU89" s="52" t="s">
        <v>2062</v>
      </c>
      <c r="AV89" s="52" t="s">
        <v>2064</v>
      </c>
      <c r="AW89" s="52" t="s">
        <v>2060</v>
      </c>
      <c r="AX89" s="52" t="s">
        <v>2059</v>
      </c>
      <c r="AY89" s="52" t="s">
        <v>2050</v>
      </c>
      <c r="AZ89" s="52" t="s">
        <v>2048</v>
      </c>
      <c r="BA89" s="52" t="s">
        <v>4026</v>
      </c>
      <c r="BB89" s="23"/>
      <c r="BC89" s="23"/>
      <c r="BD89" s="23"/>
      <c r="BE89" s="23"/>
      <c r="BF89" s="23"/>
      <c r="BG89" s="23"/>
      <c r="BH89" s="23"/>
      <c r="BI89" s="23"/>
      <c r="BJ89" s="23"/>
      <c r="BK89" s="23"/>
      <c r="BL89" s="23"/>
    </row>
    <row r="90" spans="1:64" ht="12">
      <c r="A90" s="47">
        <v>6.5</v>
      </c>
      <c r="B90" s="44">
        <v>118</v>
      </c>
      <c r="C90" s="51" t="s">
        <v>2044</v>
      </c>
      <c r="D90" s="52">
        <v>0</v>
      </c>
      <c r="E90" s="52">
        <v>25</v>
      </c>
      <c r="F90" s="52">
        <v>0</v>
      </c>
      <c r="G90" s="52">
        <v>25</v>
      </c>
      <c r="H90" s="52">
        <v>0</v>
      </c>
      <c r="I90" s="52">
        <v>0</v>
      </c>
      <c r="J90" s="52">
        <v>0</v>
      </c>
      <c r="K90" s="52">
        <v>0</v>
      </c>
      <c r="L90" s="52">
        <v>0</v>
      </c>
      <c r="M90" s="52">
        <v>25</v>
      </c>
      <c r="N90" s="52">
        <v>25</v>
      </c>
      <c r="O90" s="52">
        <v>0</v>
      </c>
      <c r="P90" s="52">
        <v>25</v>
      </c>
      <c r="Q90" s="52">
        <v>0</v>
      </c>
      <c r="R90" s="52">
        <v>0</v>
      </c>
      <c r="S90" s="52">
        <v>0</v>
      </c>
      <c r="T90" s="52">
        <v>0</v>
      </c>
      <c r="U90" s="52">
        <v>0</v>
      </c>
      <c r="V90" s="52">
        <v>25</v>
      </c>
      <c r="W90" s="52">
        <v>0</v>
      </c>
      <c r="X90" s="52">
        <v>0</v>
      </c>
      <c r="Y90" s="52">
        <v>0</v>
      </c>
      <c r="Z90" s="52">
        <v>25</v>
      </c>
      <c r="AA90" s="52">
        <v>25</v>
      </c>
      <c r="AB90" s="52">
        <v>0</v>
      </c>
      <c r="AC90" s="52">
        <v>25</v>
      </c>
      <c r="AD90" s="52">
        <v>0</v>
      </c>
      <c r="AE90" s="52">
        <v>25</v>
      </c>
      <c r="AF90" s="52">
        <v>0</v>
      </c>
      <c r="AG90" s="52">
        <v>0</v>
      </c>
      <c r="AH90" s="52">
        <v>0</v>
      </c>
      <c r="AI90" s="52">
        <v>0</v>
      </c>
      <c r="AJ90" s="52">
        <v>25</v>
      </c>
      <c r="AK90" s="52">
        <v>0</v>
      </c>
      <c r="AL90" s="52">
        <v>0</v>
      </c>
      <c r="AM90" s="52">
        <v>0</v>
      </c>
      <c r="AN90" s="52">
        <v>0</v>
      </c>
      <c r="AO90" s="52">
        <v>25</v>
      </c>
      <c r="AP90" s="52">
        <v>0</v>
      </c>
      <c r="AQ90" s="52">
        <v>0</v>
      </c>
      <c r="AR90" s="52">
        <v>25</v>
      </c>
      <c r="AS90" s="52">
        <v>0</v>
      </c>
      <c r="AT90" s="52">
        <v>0</v>
      </c>
      <c r="AU90" s="52">
        <v>0</v>
      </c>
      <c r="AV90" s="52">
        <v>0</v>
      </c>
      <c r="AW90" s="52">
        <v>0</v>
      </c>
      <c r="AX90" s="52">
        <v>0</v>
      </c>
      <c r="AY90" s="52">
        <v>25</v>
      </c>
      <c r="AZ90" s="52">
        <v>25</v>
      </c>
      <c r="BA90" s="52">
        <v>0</v>
      </c>
      <c r="BB90" s="23"/>
      <c r="BC90" s="23"/>
      <c r="BD90" s="23"/>
      <c r="BE90" s="23"/>
      <c r="BF90" s="23"/>
      <c r="BG90" s="23"/>
      <c r="BH90" s="23"/>
      <c r="BI90" s="23"/>
      <c r="BJ90" s="23"/>
      <c r="BK90" s="23"/>
      <c r="BL90" s="23"/>
    </row>
    <row r="91" spans="1:64" ht="12">
      <c r="A91" s="47" t="s">
        <v>2355</v>
      </c>
      <c r="B91" s="44"/>
      <c r="C91" s="51" t="s">
        <v>2039</v>
      </c>
      <c r="D91" s="52" t="s">
        <v>2037</v>
      </c>
      <c r="E91" s="52" t="s">
        <v>2033</v>
      </c>
      <c r="F91" s="52" t="s">
        <v>2030</v>
      </c>
      <c r="G91" s="52" t="s">
        <v>8449</v>
      </c>
      <c r="H91" s="52" t="s">
        <v>2031</v>
      </c>
      <c r="I91" s="52" t="s">
        <v>2029</v>
      </c>
      <c r="J91" s="52" t="s">
        <v>2027</v>
      </c>
      <c r="K91" s="52" t="s">
        <v>2024</v>
      </c>
      <c r="L91" s="52" t="s">
        <v>2022</v>
      </c>
      <c r="M91" s="53" t="s">
        <v>959</v>
      </c>
      <c r="N91" s="52" t="s">
        <v>2018</v>
      </c>
      <c r="O91" s="52" t="s">
        <v>2020</v>
      </c>
      <c r="P91" s="52" t="s">
        <v>2011</v>
      </c>
      <c r="Q91" s="52" t="s">
        <v>2013</v>
      </c>
      <c r="R91" s="53" t="s">
        <v>956</v>
      </c>
      <c r="S91" s="52" t="s">
        <v>2015</v>
      </c>
      <c r="T91" s="52" t="s">
        <v>2016</v>
      </c>
      <c r="U91" s="52" t="s">
        <v>2006</v>
      </c>
      <c r="V91" s="52" t="s">
        <v>2007</v>
      </c>
      <c r="W91" s="52" t="s">
        <v>2008</v>
      </c>
      <c r="X91" s="52" t="s">
        <v>5322</v>
      </c>
      <c r="Y91" s="52" t="s">
        <v>2009</v>
      </c>
      <c r="Z91" s="52" t="s">
        <v>2010</v>
      </c>
      <c r="AA91" s="52" t="s">
        <v>1999</v>
      </c>
      <c r="AB91" s="52" t="s">
        <v>2000</v>
      </c>
      <c r="AC91" s="53" t="s">
        <v>952</v>
      </c>
      <c r="AD91" s="52" t="s">
        <v>2001</v>
      </c>
      <c r="AE91" s="52" t="s">
        <v>2002</v>
      </c>
      <c r="AF91" s="52" t="s">
        <v>2003</v>
      </c>
      <c r="AG91" s="52" t="s">
        <v>2004</v>
      </c>
      <c r="AH91" s="53" t="s">
        <v>953</v>
      </c>
      <c r="AI91" s="52" t="s">
        <v>2005</v>
      </c>
      <c r="AJ91" s="52" t="s">
        <v>3885</v>
      </c>
      <c r="AK91" s="52" t="s">
        <v>1998</v>
      </c>
      <c r="AL91" s="52" t="s">
        <v>1991</v>
      </c>
      <c r="AM91" s="52" t="s">
        <v>1992</v>
      </c>
      <c r="AN91" s="52" t="s">
        <v>8193</v>
      </c>
      <c r="AO91" s="53" t="s">
        <v>954</v>
      </c>
      <c r="AP91" s="52" t="s">
        <v>1994</v>
      </c>
      <c r="AQ91" s="52" t="s">
        <v>1995</v>
      </c>
      <c r="AR91" s="53" t="s">
        <v>955</v>
      </c>
      <c r="AS91" s="52" t="s">
        <v>1986</v>
      </c>
      <c r="AT91" s="52" t="s">
        <v>1988</v>
      </c>
      <c r="AU91" s="52" t="s">
        <v>1989</v>
      </c>
      <c r="AV91" s="52" t="s">
        <v>1990</v>
      </c>
      <c r="AW91" s="52" t="s">
        <v>1983</v>
      </c>
      <c r="AX91" s="53" t="s">
        <v>950</v>
      </c>
      <c r="AY91" s="52" t="s">
        <v>1985</v>
      </c>
      <c r="AZ91" s="52" t="s">
        <v>1979</v>
      </c>
      <c r="BA91" s="52" t="s">
        <v>1981</v>
      </c>
      <c r="BB91" s="23"/>
      <c r="BC91" s="23"/>
      <c r="BD91" s="23"/>
      <c r="BE91" s="23"/>
      <c r="BF91" s="23"/>
      <c r="BG91" s="23"/>
      <c r="BH91" s="23"/>
      <c r="BI91" s="23"/>
      <c r="BJ91" s="23"/>
      <c r="BK91" s="23"/>
      <c r="BL91" s="23"/>
    </row>
    <row r="92" spans="1:64" ht="12">
      <c r="A92" s="47"/>
      <c r="B92" s="44"/>
      <c r="C92" s="51"/>
      <c r="D92" s="52" t="s">
        <v>1976</v>
      </c>
      <c r="E92" s="52" t="s">
        <v>1978</v>
      </c>
      <c r="F92" s="52" t="s">
        <v>1973</v>
      </c>
      <c r="G92" s="52" t="s">
        <v>1969</v>
      </c>
      <c r="H92" s="52" t="s">
        <v>1971</v>
      </c>
      <c r="I92" s="52" t="s">
        <v>1966</v>
      </c>
      <c r="J92" s="52" t="s">
        <v>1968</v>
      </c>
      <c r="K92" s="52" t="s">
        <v>1962</v>
      </c>
      <c r="L92" s="52" t="s">
        <v>1963</v>
      </c>
      <c r="M92" s="52" t="s">
        <v>1959</v>
      </c>
      <c r="N92" s="52" t="s">
        <v>1957</v>
      </c>
      <c r="O92" s="52" t="s">
        <v>22527</v>
      </c>
      <c r="P92" s="52" t="s">
        <v>1953</v>
      </c>
      <c r="Q92" s="52" t="s">
        <v>1954</v>
      </c>
      <c r="R92" s="52" t="s">
        <v>1955</v>
      </c>
      <c r="S92" s="52" t="s">
        <v>1956</v>
      </c>
      <c r="T92" s="52" t="s">
        <v>2254</v>
      </c>
      <c r="U92" s="52" t="s">
        <v>1949</v>
      </c>
      <c r="V92" s="52" t="s">
        <v>1950</v>
      </c>
      <c r="W92" s="52" t="s">
        <v>1951</v>
      </c>
      <c r="X92" s="52" t="s">
        <v>1947</v>
      </c>
      <c r="Y92" s="52" t="s">
        <v>1948</v>
      </c>
      <c r="Z92" s="52" t="s">
        <v>7924</v>
      </c>
      <c r="AA92" s="52" t="s">
        <v>1943</v>
      </c>
      <c r="AB92" s="52" t="s">
        <v>1944</v>
      </c>
      <c r="AC92" s="52" t="s">
        <v>1945</v>
      </c>
      <c r="AD92" s="52" t="s">
        <v>1946</v>
      </c>
      <c r="AE92" s="52" t="s">
        <v>1939</v>
      </c>
      <c r="AF92" s="52" t="s">
        <v>2234</v>
      </c>
      <c r="AG92" s="52" t="s">
        <v>1940</v>
      </c>
      <c r="AH92" s="52" t="s">
        <v>1941</v>
      </c>
      <c r="AI92" s="52" t="s">
        <v>1942</v>
      </c>
      <c r="AJ92" s="52" t="s">
        <v>1934</v>
      </c>
      <c r="AK92" s="52" t="s">
        <v>7875</v>
      </c>
      <c r="AL92" s="52" t="s">
        <v>1935</v>
      </c>
      <c r="AM92" s="52" t="s">
        <v>1936</v>
      </c>
      <c r="AN92" s="52" t="s">
        <v>4843</v>
      </c>
      <c r="AO92" s="52" t="s">
        <v>1937</v>
      </c>
      <c r="AP92" s="52" t="s">
        <v>2068</v>
      </c>
      <c r="AQ92" s="52" t="s">
        <v>1938</v>
      </c>
      <c r="AR92" s="52" t="s">
        <v>1929</v>
      </c>
      <c r="AS92" s="52" t="s">
        <v>1930</v>
      </c>
      <c r="AT92" s="52" t="s">
        <v>1931</v>
      </c>
      <c r="AU92" s="52" t="s">
        <v>1932</v>
      </c>
      <c r="AV92" s="52" t="s">
        <v>1933</v>
      </c>
      <c r="AW92" s="52" t="s">
        <v>1926</v>
      </c>
      <c r="AX92" s="52" t="s">
        <v>1927</v>
      </c>
      <c r="AY92" s="52" t="s">
        <v>1928</v>
      </c>
      <c r="AZ92" s="52" t="s">
        <v>1922</v>
      </c>
      <c r="BA92" s="52" t="s">
        <v>2198</v>
      </c>
      <c r="BB92" s="23"/>
      <c r="BC92" s="23"/>
      <c r="BD92" s="23"/>
      <c r="BE92" s="23"/>
      <c r="BF92" s="23"/>
      <c r="BG92" s="23"/>
      <c r="BH92" s="23"/>
      <c r="BI92" s="23"/>
      <c r="BJ92" s="23"/>
      <c r="BK92" s="23"/>
      <c r="BL92" s="23"/>
    </row>
    <row r="93" spans="1:64" ht="12" hidden="1">
      <c r="A93" s="47"/>
      <c r="B93" s="44"/>
      <c r="C93" s="56"/>
      <c r="D93" s="52"/>
      <c r="E93" s="52"/>
      <c r="F93" s="52"/>
      <c r="G93" s="52"/>
      <c r="H93" s="52"/>
      <c r="I93" s="52"/>
      <c r="J93" s="52"/>
      <c r="K93" s="52"/>
      <c r="L93" s="52"/>
      <c r="M93" s="52"/>
      <c r="N93" s="52"/>
      <c r="O93" s="52"/>
      <c r="P93" s="52"/>
      <c r="Q93" s="52"/>
      <c r="R93" s="52"/>
      <c r="S93" s="52"/>
      <c r="T93" s="52"/>
      <c r="U93" s="52"/>
      <c r="V93" s="52"/>
      <c r="W93" s="52"/>
      <c r="X93" s="52"/>
      <c r="Y93" s="52" t="s">
        <v>7288</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23"/>
      <c r="BC93" s="23"/>
      <c r="BD93" s="23"/>
      <c r="BE93" s="23"/>
      <c r="BF93" s="23"/>
      <c r="BG93" s="23"/>
      <c r="BH93" s="23"/>
      <c r="BI93" s="23"/>
      <c r="BJ93" s="23"/>
      <c r="BK93" s="23"/>
      <c r="BL93" s="23"/>
    </row>
    <row r="94" spans="1:64" ht="12" hidden="1">
      <c r="A94" s="47"/>
      <c r="B94" s="44"/>
      <c r="C94" s="56"/>
      <c r="D94" s="52"/>
      <c r="E94" s="52"/>
      <c r="F94" s="52"/>
      <c r="G94" s="52"/>
      <c r="H94" s="52"/>
      <c r="I94" s="52"/>
      <c r="J94" s="52"/>
      <c r="K94" s="52"/>
      <c r="L94" s="52"/>
      <c r="M94" s="52"/>
      <c r="N94" s="52"/>
      <c r="O94" s="52"/>
      <c r="P94" s="52"/>
      <c r="Q94" s="52"/>
      <c r="R94" s="52"/>
      <c r="S94" s="52"/>
      <c r="T94" s="52"/>
      <c r="U94" s="52"/>
      <c r="V94" s="52"/>
      <c r="W94" s="52"/>
      <c r="X94" s="52"/>
      <c r="Y94" s="52" t="s">
        <v>7027</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23"/>
      <c r="BC94" s="23"/>
      <c r="BD94" s="23"/>
      <c r="BE94" s="23"/>
      <c r="BF94" s="23"/>
      <c r="BG94" s="23"/>
      <c r="BH94" s="23"/>
      <c r="BI94" s="23"/>
      <c r="BJ94" s="23"/>
      <c r="BK94" s="23"/>
      <c r="BL94" s="23"/>
    </row>
    <row r="95" spans="1:64" ht="12" hidden="1">
      <c r="A95" s="47"/>
      <c r="B95" s="44"/>
      <c r="C95" s="56"/>
      <c r="D95" s="52"/>
      <c r="E95" s="52"/>
      <c r="F95" s="52"/>
      <c r="G95" s="52"/>
      <c r="H95" s="52"/>
      <c r="I95" s="52"/>
      <c r="J95" s="52"/>
      <c r="K95" s="52"/>
      <c r="L95" s="52"/>
      <c r="M95" s="52"/>
      <c r="N95" s="52"/>
      <c r="O95" s="52"/>
      <c r="P95" s="52"/>
      <c r="Q95" s="52"/>
      <c r="R95" s="52"/>
      <c r="S95" s="52"/>
      <c r="T95" s="52"/>
      <c r="U95" s="52"/>
      <c r="V95" s="52"/>
      <c r="W95" s="52"/>
      <c r="X95" s="52"/>
      <c r="Y95" s="52" t="s">
        <v>24158</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23"/>
      <c r="BC95" s="23"/>
      <c r="BD95" s="23"/>
      <c r="BE95" s="23"/>
      <c r="BF95" s="23"/>
      <c r="BG95" s="23"/>
      <c r="BH95" s="23"/>
      <c r="BI95" s="23"/>
      <c r="BJ95" s="23"/>
      <c r="BK95" s="23"/>
      <c r="BL95" s="23"/>
    </row>
    <row r="96" spans="1:64" ht="12" hidden="1">
      <c r="A96" s="47"/>
      <c r="B96" s="44"/>
      <c r="C96" s="56"/>
      <c r="D96" s="52"/>
      <c r="E96" s="52"/>
      <c r="F96" s="52"/>
      <c r="G96" s="52"/>
      <c r="H96" s="52"/>
      <c r="I96" s="52"/>
      <c r="J96" s="52"/>
      <c r="K96" s="52"/>
      <c r="L96" s="52"/>
      <c r="M96" s="52"/>
      <c r="N96" s="52"/>
      <c r="O96" s="52"/>
      <c r="P96" s="52"/>
      <c r="Q96" s="52"/>
      <c r="R96" s="52"/>
      <c r="S96" s="52"/>
      <c r="T96" s="52"/>
      <c r="U96" s="52"/>
      <c r="V96" s="52"/>
      <c r="W96" s="52"/>
      <c r="X96" s="52"/>
      <c r="Y96" s="52" t="s">
        <v>6388</v>
      </c>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23"/>
      <c r="BC96" s="23"/>
      <c r="BD96" s="23"/>
      <c r="BE96" s="23"/>
      <c r="BF96" s="23"/>
      <c r="BG96" s="23"/>
      <c r="BH96" s="23"/>
      <c r="BI96" s="23"/>
      <c r="BJ96" s="23"/>
      <c r="BK96" s="23"/>
      <c r="BL96" s="23"/>
    </row>
    <row r="97" spans="1:64" ht="12" hidden="1">
      <c r="A97" s="47"/>
      <c r="B97" s="44"/>
      <c r="C97" s="56"/>
      <c r="D97" s="52"/>
      <c r="E97" s="52"/>
      <c r="F97" s="52"/>
      <c r="G97" s="52"/>
      <c r="H97" s="52"/>
      <c r="I97" s="52"/>
      <c r="J97" s="52"/>
      <c r="K97" s="52"/>
      <c r="L97" s="52"/>
      <c r="M97" s="52"/>
      <c r="N97" s="52"/>
      <c r="O97" s="52"/>
      <c r="P97" s="52"/>
      <c r="Q97" s="52"/>
      <c r="R97" s="52"/>
      <c r="S97" s="52"/>
      <c r="T97" s="52"/>
      <c r="U97" s="52"/>
      <c r="V97" s="52"/>
      <c r="W97" s="52"/>
      <c r="X97" s="52"/>
      <c r="Y97" s="52" t="s">
        <v>23324</v>
      </c>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23"/>
      <c r="BC97" s="23"/>
      <c r="BD97" s="23"/>
      <c r="BE97" s="23"/>
      <c r="BF97" s="23"/>
      <c r="BG97" s="23"/>
      <c r="BH97" s="23"/>
      <c r="BI97" s="23"/>
      <c r="BJ97" s="23"/>
      <c r="BK97" s="23"/>
      <c r="BL97" s="23"/>
    </row>
    <row r="98" spans="1:64" ht="12" hidden="1">
      <c r="A98" s="47"/>
      <c r="B98" s="44"/>
      <c r="C98" s="56"/>
      <c r="D98" s="52"/>
      <c r="E98" s="52"/>
      <c r="F98" s="52"/>
      <c r="G98" s="52"/>
      <c r="H98" s="52"/>
      <c r="I98" s="52"/>
      <c r="J98" s="52"/>
      <c r="K98" s="52"/>
      <c r="L98" s="52"/>
      <c r="M98" s="52"/>
      <c r="N98" s="52"/>
      <c r="O98" s="52"/>
      <c r="P98" s="52"/>
      <c r="Q98" s="52"/>
      <c r="R98" s="52"/>
      <c r="S98" s="52"/>
      <c r="T98" s="52"/>
      <c r="U98" s="52"/>
      <c r="V98" s="52"/>
      <c r="W98" s="52"/>
      <c r="X98" s="52"/>
      <c r="Y98" s="52" t="s">
        <v>24158</v>
      </c>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23"/>
      <c r="BC98" s="23"/>
      <c r="BD98" s="23"/>
      <c r="BE98" s="23"/>
      <c r="BF98" s="23"/>
      <c r="BG98" s="23"/>
      <c r="BH98" s="23"/>
      <c r="BI98" s="23"/>
      <c r="BJ98" s="23"/>
      <c r="BK98" s="23"/>
      <c r="BL98" s="23"/>
    </row>
    <row r="99" spans="1:64" ht="12" hidden="1">
      <c r="A99" s="47"/>
      <c r="B99" s="44"/>
      <c r="C99" s="56"/>
      <c r="D99" s="52"/>
      <c r="E99" s="52"/>
      <c r="F99" s="52"/>
      <c r="G99" s="52"/>
      <c r="H99" s="52"/>
      <c r="I99" s="52"/>
      <c r="J99" s="52"/>
      <c r="K99" s="52"/>
      <c r="L99" s="52"/>
      <c r="M99" s="52"/>
      <c r="N99" s="52"/>
      <c r="O99" s="52"/>
      <c r="P99" s="52"/>
      <c r="Q99" s="52"/>
      <c r="R99" s="52"/>
      <c r="S99" s="52"/>
      <c r="T99" s="52"/>
      <c r="U99" s="52"/>
      <c r="V99" s="52"/>
      <c r="W99" s="52"/>
      <c r="X99" s="52"/>
      <c r="Y99" s="52" t="s">
        <v>1923</v>
      </c>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23"/>
      <c r="BC99" s="23"/>
      <c r="BD99" s="23"/>
      <c r="BE99" s="23"/>
      <c r="BF99" s="23"/>
      <c r="BG99" s="23"/>
      <c r="BH99" s="23"/>
      <c r="BI99" s="23"/>
      <c r="BJ99" s="23"/>
      <c r="BK99" s="23"/>
      <c r="BL99" s="23"/>
    </row>
    <row r="100" spans="1:64" ht="12" hidden="1">
      <c r="A100" s="47"/>
      <c r="B100" s="44"/>
      <c r="C100" s="56"/>
      <c r="D100" s="52"/>
      <c r="E100" s="52"/>
      <c r="F100" s="52"/>
      <c r="G100" s="52"/>
      <c r="H100" s="52"/>
      <c r="I100" s="52"/>
      <c r="J100" s="52"/>
      <c r="K100" s="52"/>
      <c r="L100" s="52"/>
      <c r="M100" s="52"/>
      <c r="N100" s="52"/>
      <c r="O100" s="52"/>
      <c r="P100" s="52"/>
      <c r="Q100" s="52"/>
      <c r="R100" s="52"/>
      <c r="S100" s="52"/>
      <c r="T100" s="52"/>
      <c r="U100" s="52"/>
      <c r="V100" s="52"/>
      <c r="W100" s="52"/>
      <c r="X100" s="52"/>
      <c r="Y100" s="52" t="s">
        <v>5319</v>
      </c>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23"/>
      <c r="BC100" s="23"/>
      <c r="BD100" s="23"/>
      <c r="BE100" s="23"/>
      <c r="BF100" s="23"/>
      <c r="BG100" s="23"/>
      <c r="BH100" s="23"/>
      <c r="BI100" s="23"/>
      <c r="BJ100" s="23"/>
      <c r="BK100" s="23"/>
      <c r="BL100" s="23"/>
    </row>
    <row r="101" spans="1:64" ht="12" hidden="1">
      <c r="A101" s="47"/>
      <c r="B101" s="44"/>
      <c r="C101" s="56"/>
      <c r="D101" s="52"/>
      <c r="E101" s="52"/>
      <c r="F101" s="52"/>
      <c r="G101" s="52"/>
      <c r="H101" s="52"/>
      <c r="I101" s="52"/>
      <c r="J101" s="52"/>
      <c r="K101" s="52"/>
      <c r="L101" s="52"/>
      <c r="M101" s="52"/>
      <c r="N101" s="52"/>
      <c r="O101" s="52"/>
      <c r="P101" s="52"/>
      <c r="Q101" s="52"/>
      <c r="R101" s="52"/>
      <c r="S101" s="52"/>
      <c r="T101" s="52"/>
      <c r="U101" s="52"/>
      <c r="V101" s="52"/>
      <c r="W101" s="52"/>
      <c r="X101" s="52"/>
      <c r="Y101" s="52" t="s">
        <v>24156</v>
      </c>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23"/>
      <c r="BC101" s="23"/>
      <c r="BD101" s="23"/>
      <c r="BE101" s="23"/>
      <c r="BF101" s="23"/>
      <c r="BG101" s="23"/>
      <c r="BH101" s="23"/>
      <c r="BI101" s="23"/>
      <c r="BJ101" s="23"/>
      <c r="BK101" s="23"/>
      <c r="BL101" s="23"/>
    </row>
    <row r="102" spans="1:64" ht="12" hidden="1">
      <c r="A102" s="47"/>
      <c r="B102" s="44"/>
      <c r="C102" s="56"/>
      <c r="D102" s="52"/>
      <c r="E102" s="52"/>
      <c r="F102" s="52"/>
      <c r="G102" s="52"/>
      <c r="H102" s="52"/>
      <c r="I102" s="52"/>
      <c r="J102" s="52"/>
      <c r="K102" s="52"/>
      <c r="L102" s="52"/>
      <c r="M102" s="52"/>
      <c r="N102" s="52"/>
      <c r="O102" s="52"/>
      <c r="P102" s="52"/>
      <c r="Q102" s="52"/>
      <c r="R102" s="52"/>
      <c r="S102" s="52"/>
      <c r="T102" s="52"/>
      <c r="U102" s="52"/>
      <c r="V102" s="52"/>
      <c r="W102" s="52"/>
      <c r="X102" s="52"/>
      <c r="Y102" s="52" t="s">
        <v>4760</v>
      </c>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23"/>
      <c r="BC102" s="23"/>
      <c r="BD102" s="23"/>
      <c r="BE102" s="23"/>
      <c r="BF102" s="23"/>
      <c r="BG102" s="23"/>
      <c r="BH102" s="23"/>
      <c r="BI102" s="23"/>
      <c r="BJ102" s="23"/>
      <c r="BK102" s="23"/>
      <c r="BL102" s="23"/>
    </row>
    <row r="103" spans="1:64" ht="12" hidden="1">
      <c r="A103" s="47"/>
      <c r="B103" s="44"/>
      <c r="C103" s="56"/>
      <c r="D103" s="52"/>
      <c r="E103" s="52"/>
      <c r="F103" s="52"/>
      <c r="G103" s="52"/>
      <c r="H103" s="52"/>
      <c r="I103" s="52"/>
      <c r="J103" s="52"/>
      <c r="K103" s="52"/>
      <c r="L103" s="52"/>
      <c r="M103" s="52"/>
      <c r="N103" s="52"/>
      <c r="O103" s="52"/>
      <c r="P103" s="52"/>
      <c r="Q103" s="52"/>
      <c r="R103" s="52"/>
      <c r="S103" s="52"/>
      <c r="T103" s="52"/>
      <c r="U103" s="52"/>
      <c r="V103" s="52"/>
      <c r="W103" s="52"/>
      <c r="X103" s="52"/>
      <c r="Y103" s="52" t="s">
        <v>4560</v>
      </c>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23"/>
      <c r="BC103" s="23"/>
      <c r="BD103" s="23"/>
      <c r="BE103" s="23"/>
      <c r="BF103" s="23"/>
      <c r="BG103" s="23"/>
      <c r="BH103" s="23"/>
      <c r="BI103" s="23"/>
      <c r="BJ103" s="23"/>
      <c r="BK103" s="23"/>
      <c r="BL103" s="23"/>
    </row>
    <row r="104" spans="1:64" ht="12" hidden="1">
      <c r="A104" s="47"/>
      <c r="B104" s="44"/>
      <c r="C104" s="56"/>
      <c r="D104" s="52"/>
      <c r="E104" s="52"/>
      <c r="F104" s="52"/>
      <c r="G104" s="52"/>
      <c r="H104" s="52"/>
      <c r="I104" s="52"/>
      <c r="J104" s="52"/>
      <c r="K104" s="52"/>
      <c r="L104" s="52"/>
      <c r="M104" s="52"/>
      <c r="N104" s="52"/>
      <c r="O104" s="52"/>
      <c r="P104" s="52"/>
      <c r="Q104" s="52"/>
      <c r="R104" s="52"/>
      <c r="S104" s="52"/>
      <c r="T104" s="52"/>
      <c r="U104" s="52"/>
      <c r="V104" s="52"/>
      <c r="W104" s="52"/>
      <c r="X104" s="52"/>
      <c r="Y104" s="52" t="s">
        <v>24158</v>
      </c>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23"/>
      <c r="BC104" s="23"/>
      <c r="BD104" s="23"/>
      <c r="BE104" s="23"/>
      <c r="BF104" s="23"/>
      <c r="BG104" s="23"/>
      <c r="BH104" s="23"/>
      <c r="BI104" s="23"/>
      <c r="BJ104" s="23"/>
      <c r="BK104" s="23"/>
      <c r="BL104" s="23"/>
    </row>
    <row r="105" spans="1:64" ht="12" hidden="1">
      <c r="A105" s="47"/>
      <c r="B105" s="44"/>
      <c r="C105" s="56"/>
      <c r="D105" s="52"/>
      <c r="E105" s="52"/>
      <c r="F105" s="52"/>
      <c r="G105" s="52"/>
      <c r="H105" s="52"/>
      <c r="I105" s="52"/>
      <c r="J105" s="52"/>
      <c r="K105" s="52"/>
      <c r="L105" s="52"/>
      <c r="M105" s="52"/>
      <c r="N105" s="52"/>
      <c r="O105" s="52"/>
      <c r="P105" s="52"/>
      <c r="Q105" s="52"/>
      <c r="R105" s="52"/>
      <c r="S105" s="52"/>
      <c r="T105" s="52"/>
      <c r="U105" s="52"/>
      <c r="V105" s="52"/>
      <c r="W105" s="52"/>
      <c r="X105" s="52"/>
      <c r="Y105" s="52" t="s">
        <v>4332</v>
      </c>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23"/>
      <c r="BC105" s="23"/>
      <c r="BD105" s="23"/>
      <c r="BE105" s="23"/>
      <c r="BF105" s="23"/>
      <c r="BG105" s="23"/>
      <c r="BH105" s="23"/>
      <c r="BI105" s="23"/>
      <c r="BJ105" s="23"/>
      <c r="BK105" s="23"/>
      <c r="BL105" s="23"/>
    </row>
    <row r="106" spans="1:64" ht="12" hidden="1">
      <c r="A106" s="47"/>
      <c r="B106" s="44"/>
      <c r="C106" s="56"/>
      <c r="D106" s="52"/>
      <c r="E106" s="52"/>
      <c r="F106" s="52"/>
      <c r="G106" s="52"/>
      <c r="H106" s="52"/>
      <c r="I106" s="52"/>
      <c r="J106" s="52"/>
      <c r="K106" s="52"/>
      <c r="L106" s="52"/>
      <c r="M106" s="52"/>
      <c r="N106" s="52"/>
      <c r="O106" s="52"/>
      <c r="P106" s="52"/>
      <c r="Q106" s="52"/>
      <c r="R106" s="52"/>
      <c r="S106" s="52"/>
      <c r="T106" s="52"/>
      <c r="U106" s="52"/>
      <c r="V106" s="52"/>
      <c r="W106" s="52"/>
      <c r="X106" s="52"/>
      <c r="Y106" s="52" t="s">
        <v>1924</v>
      </c>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23"/>
      <c r="BC106" s="23"/>
      <c r="BD106" s="23"/>
      <c r="BE106" s="23"/>
      <c r="BF106" s="23"/>
      <c r="BG106" s="23"/>
      <c r="BH106" s="23"/>
      <c r="BI106" s="23"/>
      <c r="BJ106" s="23"/>
      <c r="BK106" s="23"/>
      <c r="BL106" s="23"/>
    </row>
    <row r="107" spans="1:64" ht="12" hidden="1">
      <c r="A107" s="47"/>
      <c r="B107" s="44"/>
      <c r="C107" s="56"/>
      <c r="D107" s="52"/>
      <c r="E107" s="52"/>
      <c r="F107" s="52"/>
      <c r="G107" s="52"/>
      <c r="H107" s="52"/>
      <c r="I107" s="52"/>
      <c r="J107" s="52"/>
      <c r="K107" s="52"/>
      <c r="L107" s="52"/>
      <c r="M107" s="52"/>
      <c r="N107" s="52"/>
      <c r="O107" s="52"/>
      <c r="P107" s="52"/>
      <c r="Q107" s="52"/>
      <c r="R107" s="52"/>
      <c r="S107" s="52"/>
      <c r="T107" s="52"/>
      <c r="U107" s="52"/>
      <c r="V107" s="52"/>
      <c r="W107" s="52"/>
      <c r="X107" s="52"/>
      <c r="Y107" s="52">
        <v>25</v>
      </c>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23"/>
      <c r="BC107" s="23"/>
      <c r="BD107" s="23"/>
      <c r="BE107" s="23"/>
      <c r="BF107" s="23"/>
      <c r="BG107" s="23"/>
      <c r="BH107" s="23"/>
      <c r="BI107" s="23"/>
      <c r="BJ107" s="23"/>
      <c r="BK107" s="23"/>
      <c r="BL107" s="23"/>
    </row>
    <row r="108" spans="1:64" ht="12" hidden="1">
      <c r="A108" s="47"/>
      <c r="B108" s="44"/>
      <c r="C108" s="56"/>
      <c r="D108" s="52"/>
      <c r="E108" s="52"/>
      <c r="F108" s="52"/>
      <c r="G108" s="52"/>
      <c r="H108" s="52"/>
      <c r="I108" s="52"/>
      <c r="J108" s="52"/>
      <c r="K108" s="52"/>
      <c r="L108" s="52"/>
      <c r="M108" s="52"/>
      <c r="N108" s="52"/>
      <c r="O108" s="52"/>
      <c r="P108" s="52"/>
      <c r="Q108" s="52"/>
      <c r="R108" s="52"/>
      <c r="S108" s="52"/>
      <c r="T108" s="52"/>
      <c r="U108" s="52"/>
      <c r="V108" s="52"/>
      <c r="W108" s="52"/>
      <c r="X108" s="52"/>
      <c r="Y108" s="52" t="s">
        <v>1925</v>
      </c>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23"/>
      <c r="BC108" s="23"/>
      <c r="BD108" s="23"/>
      <c r="BE108" s="23"/>
      <c r="BF108" s="23"/>
      <c r="BG108" s="23"/>
      <c r="BH108" s="23"/>
      <c r="BI108" s="23"/>
      <c r="BJ108" s="23"/>
      <c r="BK108" s="23"/>
      <c r="BL108" s="23"/>
    </row>
    <row r="109" spans="1:64" ht="12" hidden="1">
      <c r="A109" s="47"/>
      <c r="B109" s="44"/>
      <c r="C109" s="56"/>
      <c r="D109" s="52"/>
      <c r="E109" s="52"/>
      <c r="F109" s="52"/>
      <c r="G109" s="52"/>
      <c r="H109" s="52"/>
      <c r="I109" s="52"/>
      <c r="J109" s="52"/>
      <c r="K109" s="52"/>
      <c r="L109" s="52"/>
      <c r="M109" s="52"/>
      <c r="N109" s="52"/>
      <c r="O109" s="52"/>
      <c r="P109" s="52"/>
      <c r="Q109" s="52"/>
      <c r="R109" s="52"/>
      <c r="S109" s="52"/>
      <c r="T109" s="52"/>
      <c r="U109" s="52"/>
      <c r="V109" s="52"/>
      <c r="W109" s="52"/>
      <c r="X109" s="52"/>
      <c r="Y109" s="52" t="s">
        <v>1919</v>
      </c>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23"/>
      <c r="BC109" s="23"/>
      <c r="BD109" s="23"/>
      <c r="BE109" s="23"/>
      <c r="BF109" s="23"/>
      <c r="BG109" s="23"/>
      <c r="BH109" s="23"/>
      <c r="BI109" s="23"/>
      <c r="BJ109" s="23"/>
      <c r="BK109" s="23"/>
      <c r="BL109" s="23"/>
    </row>
    <row r="110" spans="1:64" ht="12" hidden="1">
      <c r="A110" s="47"/>
      <c r="B110" s="44"/>
      <c r="C110" s="56"/>
      <c r="D110" s="52"/>
      <c r="E110" s="52"/>
      <c r="F110" s="52"/>
      <c r="G110" s="52"/>
      <c r="H110" s="52"/>
      <c r="I110" s="52"/>
      <c r="J110" s="52"/>
      <c r="K110" s="52"/>
      <c r="L110" s="52"/>
      <c r="M110" s="52"/>
      <c r="N110" s="52"/>
      <c r="O110" s="52"/>
      <c r="P110" s="52"/>
      <c r="Q110" s="52"/>
      <c r="R110" s="52"/>
      <c r="S110" s="52"/>
      <c r="T110" s="52"/>
      <c r="U110" s="52"/>
      <c r="V110" s="52"/>
      <c r="W110" s="52"/>
      <c r="X110" s="52"/>
      <c r="Y110" s="52">
        <v>25</v>
      </c>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23"/>
      <c r="BC110" s="23"/>
      <c r="BD110" s="23"/>
      <c r="BE110" s="23"/>
      <c r="BF110" s="23"/>
      <c r="BG110" s="23"/>
      <c r="BH110" s="23"/>
      <c r="BI110" s="23"/>
      <c r="BJ110" s="23"/>
      <c r="BK110" s="23"/>
      <c r="BL110" s="23"/>
    </row>
    <row r="111" spans="1:64" ht="12" hidden="1">
      <c r="A111" s="47"/>
      <c r="B111" s="44"/>
      <c r="C111" s="56"/>
      <c r="D111" s="52"/>
      <c r="E111" s="52"/>
      <c r="F111" s="52"/>
      <c r="G111" s="52"/>
      <c r="H111" s="52"/>
      <c r="I111" s="52"/>
      <c r="J111" s="52"/>
      <c r="K111" s="52"/>
      <c r="L111" s="52"/>
      <c r="M111" s="52"/>
      <c r="N111" s="52"/>
      <c r="O111" s="52"/>
      <c r="P111" s="52"/>
      <c r="Q111" s="52"/>
      <c r="R111" s="52"/>
      <c r="S111" s="52"/>
      <c r="T111" s="52"/>
      <c r="U111" s="52"/>
      <c r="V111" s="52"/>
      <c r="W111" s="52"/>
      <c r="X111" s="52"/>
      <c r="Y111" s="52" t="s">
        <v>1920</v>
      </c>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23"/>
      <c r="BC111" s="23"/>
      <c r="BD111" s="23"/>
      <c r="BE111" s="23"/>
      <c r="BF111" s="23"/>
      <c r="BG111" s="23"/>
      <c r="BH111" s="23"/>
      <c r="BI111" s="23"/>
      <c r="BJ111" s="23"/>
      <c r="BK111" s="23"/>
      <c r="BL111" s="23"/>
    </row>
    <row r="112" spans="1:64" ht="12" hidden="1">
      <c r="A112" s="47"/>
      <c r="B112" s="44"/>
      <c r="C112" s="56"/>
      <c r="D112" s="52"/>
      <c r="E112" s="52"/>
      <c r="F112" s="52"/>
      <c r="G112" s="52"/>
      <c r="H112" s="52"/>
      <c r="I112" s="52"/>
      <c r="J112" s="52"/>
      <c r="K112" s="52"/>
      <c r="L112" s="52"/>
      <c r="M112" s="52"/>
      <c r="N112" s="52"/>
      <c r="O112" s="52"/>
      <c r="P112" s="52"/>
      <c r="Q112" s="52"/>
      <c r="R112" s="52"/>
      <c r="S112" s="52"/>
      <c r="T112" s="52"/>
      <c r="U112" s="52"/>
      <c r="V112" s="52"/>
      <c r="W112" s="52"/>
      <c r="X112" s="52"/>
      <c r="Y112" s="52" t="s">
        <v>3183</v>
      </c>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23"/>
      <c r="BC112" s="23"/>
      <c r="BD112" s="23"/>
      <c r="BE112" s="23"/>
      <c r="BF112" s="23"/>
      <c r="BG112" s="23"/>
      <c r="BH112" s="23"/>
      <c r="BI112" s="23"/>
      <c r="BJ112" s="23"/>
      <c r="BK112" s="23"/>
      <c r="BL112" s="23"/>
    </row>
    <row r="113" spans="1:64" ht="12" hidden="1">
      <c r="A113" s="47"/>
      <c r="B113" s="44"/>
      <c r="C113" s="56"/>
      <c r="D113" s="52"/>
      <c r="E113" s="52"/>
      <c r="F113" s="52"/>
      <c r="G113" s="52"/>
      <c r="H113" s="52"/>
      <c r="I113" s="52"/>
      <c r="J113" s="52"/>
      <c r="K113" s="52"/>
      <c r="L113" s="52"/>
      <c r="M113" s="52"/>
      <c r="N113" s="52"/>
      <c r="O113" s="52"/>
      <c r="P113" s="52"/>
      <c r="Q113" s="52"/>
      <c r="R113" s="52"/>
      <c r="S113" s="52"/>
      <c r="T113" s="52"/>
      <c r="U113" s="52"/>
      <c r="V113" s="52"/>
      <c r="W113" s="52"/>
      <c r="X113" s="52"/>
      <c r="Y113" s="52">
        <v>25</v>
      </c>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23"/>
      <c r="BC113" s="23"/>
      <c r="BD113" s="23"/>
      <c r="BE113" s="23"/>
      <c r="BF113" s="23"/>
      <c r="BG113" s="23"/>
      <c r="BH113" s="23"/>
      <c r="BI113" s="23"/>
      <c r="BJ113" s="23"/>
      <c r="BK113" s="23"/>
      <c r="BL113" s="23"/>
    </row>
    <row r="114" spans="1:64" ht="12" hidden="1">
      <c r="A114" s="47"/>
      <c r="B114" s="44"/>
      <c r="C114" s="56"/>
      <c r="D114" s="52"/>
      <c r="E114" s="52"/>
      <c r="F114" s="52"/>
      <c r="G114" s="52"/>
      <c r="H114" s="52"/>
      <c r="I114" s="52"/>
      <c r="J114" s="52"/>
      <c r="K114" s="52"/>
      <c r="L114" s="52"/>
      <c r="M114" s="52"/>
      <c r="N114" s="52"/>
      <c r="O114" s="52"/>
      <c r="P114" s="52"/>
      <c r="Q114" s="52"/>
      <c r="R114" s="52"/>
      <c r="S114" s="52"/>
      <c r="T114" s="52"/>
      <c r="U114" s="52"/>
      <c r="V114" s="52"/>
      <c r="W114" s="52"/>
      <c r="X114" s="52"/>
      <c r="Y114" s="52" t="s">
        <v>1921</v>
      </c>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23"/>
      <c r="BC114" s="23"/>
      <c r="BD114" s="23"/>
      <c r="BE114" s="23"/>
      <c r="BF114" s="23"/>
      <c r="BG114" s="23"/>
      <c r="BH114" s="23"/>
      <c r="BI114" s="23"/>
      <c r="BJ114" s="23"/>
      <c r="BK114" s="23"/>
      <c r="BL114" s="23"/>
    </row>
    <row r="115" spans="1:64" ht="12" hidden="1">
      <c r="A115" s="47"/>
      <c r="B115" s="44"/>
      <c r="C115" s="56"/>
      <c r="D115" s="52"/>
      <c r="E115" s="52"/>
      <c r="F115" s="52"/>
      <c r="G115" s="52"/>
      <c r="H115" s="52"/>
      <c r="I115" s="52"/>
      <c r="J115" s="52"/>
      <c r="K115" s="52"/>
      <c r="L115" s="52"/>
      <c r="M115" s="52"/>
      <c r="N115" s="52"/>
      <c r="O115" s="52"/>
      <c r="P115" s="52"/>
      <c r="Q115" s="52"/>
      <c r="R115" s="52"/>
      <c r="S115" s="52"/>
      <c r="T115" s="52"/>
      <c r="U115" s="52"/>
      <c r="V115" s="52"/>
      <c r="W115" s="52"/>
      <c r="X115" s="52"/>
      <c r="Y115" s="52" t="s">
        <v>1917</v>
      </c>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23"/>
      <c r="BC115" s="23"/>
      <c r="BD115" s="23"/>
      <c r="BE115" s="23"/>
      <c r="BF115" s="23"/>
      <c r="BG115" s="23"/>
      <c r="BH115" s="23"/>
      <c r="BI115" s="23"/>
      <c r="BJ115" s="23"/>
      <c r="BK115" s="23"/>
      <c r="BL115" s="23"/>
    </row>
    <row r="116" spans="1:64" ht="12" hidden="1">
      <c r="A116" s="47"/>
      <c r="B116" s="44"/>
      <c r="C116" s="56"/>
      <c r="D116" s="52"/>
      <c r="E116" s="52"/>
      <c r="F116" s="52"/>
      <c r="G116" s="52"/>
      <c r="H116" s="52"/>
      <c r="I116" s="52"/>
      <c r="J116" s="52"/>
      <c r="K116" s="52"/>
      <c r="L116" s="52"/>
      <c r="M116" s="52"/>
      <c r="N116" s="52"/>
      <c r="O116" s="52"/>
      <c r="P116" s="52"/>
      <c r="Q116" s="52"/>
      <c r="R116" s="52"/>
      <c r="S116" s="52"/>
      <c r="T116" s="52"/>
      <c r="U116" s="52"/>
      <c r="V116" s="52"/>
      <c r="W116" s="52"/>
      <c r="X116" s="52"/>
      <c r="Y116" s="52">
        <v>0</v>
      </c>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23"/>
      <c r="BC116" s="23"/>
      <c r="BD116" s="23"/>
      <c r="BE116" s="23"/>
      <c r="BF116" s="23"/>
      <c r="BG116" s="23"/>
      <c r="BH116" s="23"/>
      <c r="BI116" s="23"/>
      <c r="BJ116" s="23"/>
      <c r="BK116" s="23"/>
      <c r="BL116" s="23"/>
    </row>
    <row r="117" spans="1:64" ht="12" hidden="1">
      <c r="A117" s="47"/>
      <c r="B117" s="44"/>
      <c r="C117" s="56"/>
      <c r="D117" s="52"/>
      <c r="E117" s="52"/>
      <c r="F117" s="52"/>
      <c r="G117" s="52"/>
      <c r="H117" s="52"/>
      <c r="I117" s="52"/>
      <c r="J117" s="52"/>
      <c r="K117" s="52"/>
      <c r="L117" s="52"/>
      <c r="M117" s="52"/>
      <c r="N117" s="52"/>
      <c r="O117" s="52"/>
      <c r="P117" s="52"/>
      <c r="Q117" s="52"/>
      <c r="R117" s="52"/>
      <c r="S117" s="52"/>
      <c r="T117" s="52"/>
      <c r="U117" s="52"/>
      <c r="V117" s="52"/>
      <c r="W117" s="52"/>
      <c r="X117" s="52"/>
      <c r="Y117" s="52" t="s">
        <v>2565</v>
      </c>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23"/>
      <c r="BC117" s="23"/>
      <c r="BD117" s="23"/>
      <c r="BE117" s="23"/>
      <c r="BF117" s="23"/>
      <c r="BG117" s="23"/>
      <c r="BH117" s="23"/>
      <c r="BI117" s="23"/>
      <c r="BJ117" s="23"/>
      <c r="BK117" s="23"/>
      <c r="BL117" s="23"/>
    </row>
    <row r="118" spans="1:64" ht="12" hidden="1">
      <c r="A118" s="47"/>
      <c r="B118" s="44"/>
      <c r="C118" s="56"/>
      <c r="D118" s="52"/>
      <c r="E118" s="52"/>
      <c r="F118" s="52"/>
      <c r="G118" s="52"/>
      <c r="H118" s="52"/>
      <c r="I118" s="52"/>
      <c r="J118" s="52"/>
      <c r="K118" s="52"/>
      <c r="L118" s="52"/>
      <c r="M118" s="52"/>
      <c r="N118" s="52"/>
      <c r="O118" s="52"/>
      <c r="P118" s="52"/>
      <c r="Q118" s="52"/>
      <c r="R118" s="52"/>
      <c r="S118" s="52"/>
      <c r="T118" s="52"/>
      <c r="U118" s="52"/>
      <c r="V118" s="52"/>
      <c r="W118" s="52"/>
      <c r="X118" s="52"/>
      <c r="Y118" s="52" t="s">
        <v>2443</v>
      </c>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23"/>
      <c r="BC118" s="23"/>
      <c r="BD118" s="23"/>
      <c r="BE118" s="23"/>
      <c r="BF118" s="23"/>
      <c r="BG118" s="23"/>
      <c r="BH118" s="23"/>
      <c r="BI118" s="23"/>
      <c r="BJ118" s="23"/>
      <c r="BK118" s="23"/>
      <c r="BL118" s="23"/>
    </row>
    <row r="119" spans="1:64" ht="12" hidden="1">
      <c r="A119" s="17"/>
      <c r="B119" s="11"/>
      <c r="C119" s="12"/>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row>
    <row r="120" spans="1:64" ht="12" hidden="1">
      <c r="A120" s="17"/>
      <c r="B120" s="11"/>
      <c r="C120" s="12"/>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row>
    <row r="121" spans="1:64" ht="12" hidden="1">
      <c r="A121" s="17"/>
      <c r="B121" s="11"/>
      <c r="C121" s="12"/>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row>
    <row r="122" spans="1:64" ht="12" hidden="1">
      <c r="A122" s="17"/>
      <c r="B122" s="11"/>
      <c r="C122" s="12"/>
      <c r="D122" s="23"/>
      <c r="E122" s="23"/>
      <c r="F122" s="23"/>
      <c r="G122" s="23"/>
      <c r="H122" s="23"/>
      <c r="I122" s="23"/>
      <c r="J122" s="23"/>
      <c r="K122" s="23"/>
      <c r="L122" s="23"/>
      <c r="M122" s="23"/>
      <c r="N122" s="23"/>
      <c r="O122" s="23"/>
      <c r="P122" s="23"/>
      <c r="Q122" s="23"/>
      <c r="R122" s="23"/>
      <c r="S122" s="23"/>
      <c r="T122" s="23"/>
      <c r="U122" s="23"/>
      <c r="V122" s="23"/>
      <c r="W122" s="23"/>
      <c r="X122" s="23"/>
      <c r="Y122" s="23">
        <v>0</v>
      </c>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row>
    <row r="123" spans="1:64" ht="276" hidden="1">
      <c r="A123" s="17"/>
      <c r="B123" s="11"/>
      <c r="C123" s="12"/>
      <c r="D123" s="23"/>
      <c r="E123" s="23"/>
      <c r="F123" s="23"/>
      <c r="G123" s="23"/>
      <c r="H123" s="23"/>
      <c r="I123" s="23"/>
      <c r="J123" s="23"/>
      <c r="K123" s="23"/>
      <c r="L123" s="23"/>
      <c r="M123" s="23"/>
      <c r="N123" s="23"/>
      <c r="O123" s="23"/>
      <c r="P123" s="23"/>
      <c r="Q123" s="23"/>
      <c r="R123" s="23"/>
      <c r="S123" s="23"/>
      <c r="T123" s="23"/>
      <c r="U123" s="23"/>
      <c r="V123" s="23"/>
      <c r="W123" s="23"/>
      <c r="X123" s="23"/>
      <c r="Y123" s="23" t="s">
        <v>2151</v>
      </c>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row>
    <row r="124" spans="1:64" ht="228" hidden="1">
      <c r="A124" s="17"/>
      <c r="B124" s="11"/>
      <c r="C124" s="12"/>
      <c r="D124" s="23"/>
      <c r="E124" s="23"/>
      <c r="F124" s="23"/>
      <c r="G124" s="23"/>
      <c r="H124" s="23"/>
      <c r="I124" s="23"/>
      <c r="J124" s="23"/>
      <c r="K124" s="23"/>
      <c r="L124" s="23"/>
      <c r="M124" s="23"/>
      <c r="N124" s="23"/>
      <c r="O124" s="23"/>
      <c r="P124" s="23"/>
      <c r="Q124" s="23"/>
      <c r="R124" s="23"/>
      <c r="S124" s="23"/>
      <c r="T124" s="23"/>
      <c r="U124" s="23"/>
      <c r="V124" s="23"/>
      <c r="W124" s="23"/>
      <c r="X124" s="23"/>
      <c r="Y124" s="23" t="s">
        <v>2245</v>
      </c>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row>
    <row r="125" spans="1:64" ht="12" hidden="1">
      <c r="A125" s="17"/>
      <c r="B125" s="11"/>
      <c r="C125" s="12"/>
      <c r="D125" s="23"/>
      <c r="E125" s="23"/>
      <c r="F125" s="23"/>
      <c r="G125" s="23"/>
      <c r="H125" s="23"/>
      <c r="I125" s="23"/>
      <c r="J125" s="23"/>
      <c r="K125" s="23"/>
      <c r="L125" s="23"/>
      <c r="M125" s="23"/>
      <c r="N125" s="23"/>
      <c r="O125" s="23"/>
      <c r="P125" s="23"/>
      <c r="Q125" s="23"/>
      <c r="R125" s="23"/>
      <c r="S125" s="23"/>
      <c r="T125" s="23"/>
      <c r="U125" s="23"/>
      <c r="V125" s="23"/>
      <c r="W125" s="23"/>
      <c r="X125" s="23"/>
      <c r="Y125" s="23">
        <v>0</v>
      </c>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row>
    <row r="126" spans="1:64" ht="276" hidden="1">
      <c r="A126" s="17"/>
      <c r="B126" s="11"/>
      <c r="C126" s="12"/>
      <c r="D126" s="23"/>
      <c r="E126" s="23"/>
      <c r="F126" s="23"/>
      <c r="G126" s="23"/>
      <c r="H126" s="23"/>
      <c r="I126" s="23"/>
      <c r="J126" s="23"/>
      <c r="K126" s="23"/>
      <c r="L126" s="23"/>
      <c r="M126" s="23"/>
      <c r="N126" s="23"/>
      <c r="O126" s="23"/>
      <c r="P126" s="23"/>
      <c r="Q126" s="23"/>
      <c r="R126" s="23"/>
      <c r="S126" s="23"/>
      <c r="T126" s="23"/>
      <c r="U126" s="23"/>
      <c r="V126" s="23"/>
      <c r="W126" s="23"/>
      <c r="X126" s="23"/>
      <c r="Y126" s="23" t="s">
        <v>2151</v>
      </c>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row>
    <row r="127" spans="1:64" ht="228" hidden="1">
      <c r="A127" s="17"/>
      <c r="B127" s="11"/>
      <c r="C127" s="12"/>
      <c r="D127" s="23"/>
      <c r="E127" s="23"/>
      <c r="F127" s="23"/>
      <c r="G127" s="23"/>
      <c r="H127" s="23"/>
      <c r="I127" s="23"/>
      <c r="J127" s="23"/>
      <c r="K127" s="23"/>
      <c r="L127" s="23"/>
      <c r="M127" s="23"/>
      <c r="N127" s="23"/>
      <c r="O127" s="23"/>
      <c r="P127" s="23"/>
      <c r="Q127" s="23"/>
      <c r="R127" s="23"/>
      <c r="S127" s="23"/>
      <c r="T127" s="23"/>
      <c r="U127" s="23"/>
      <c r="V127" s="23"/>
      <c r="W127" s="23"/>
      <c r="X127" s="23"/>
      <c r="Y127" s="23" t="s">
        <v>2245</v>
      </c>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row>
    <row r="128" spans="1:64" ht="12" hidden="1">
      <c r="A128" s="17"/>
      <c r="B128" s="11"/>
      <c r="C128" s="12"/>
      <c r="D128" s="23"/>
      <c r="E128" s="23"/>
      <c r="F128" s="23"/>
      <c r="G128" s="23"/>
      <c r="H128" s="23"/>
      <c r="I128" s="23"/>
      <c r="J128" s="23"/>
      <c r="K128" s="23"/>
      <c r="L128" s="23"/>
      <c r="M128" s="23"/>
      <c r="N128" s="23"/>
      <c r="O128" s="23"/>
      <c r="P128" s="23"/>
      <c r="Q128" s="23"/>
      <c r="R128" s="23"/>
      <c r="S128" s="23"/>
      <c r="T128" s="23"/>
      <c r="U128" s="23"/>
      <c r="V128" s="23"/>
      <c r="W128" s="23"/>
      <c r="X128" s="23"/>
      <c r="Y128" s="23">
        <v>0</v>
      </c>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row>
    <row r="129" spans="1:64" ht="276" hidden="1">
      <c r="A129" s="17"/>
      <c r="B129" s="11"/>
      <c r="C129" s="12"/>
      <c r="D129" s="23"/>
      <c r="E129" s="23"/>
      <c r="F129" s="23"/>
      <c r="G129" s="23"/>
      <c r="H129" s="23"/>
      <c r="I129" s="23"/>
      <c r="J129" s="23"/>
      <c r="K129" s="23"/>
      <c r="L129" s="23"/>
      <c r="M129" s="23"/>
      <c r="N129" s="23"/>
      <c r="O129" s="23"/>
      <c r="P129" s="23"/>
      <c r="Q129" s="23"/>
      <c r="R129" s="23"/>
      <c r="S129" s="23"/>
      <c r="T129" s="23"/>
      <c r="U129" s="23"/>
      <c r="V129" s="23"/>
      <c r="W129" s="23"/>
      <c r="X129" s="23"/>
      <c r="Y129" s="23" t="s">
        <v>1918</v>
      </c>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row>
    <row r="130" spans="1:64" ht="228" hidden="1">
      <c r="A130" s="17"/>
      <c r="B130" s="11"/>
      <c r="C130" s="12"/>
      <c r="D130" s="23"/>
      <c r="E130" s="23"/>
      <c r="F130" s="23"/>
      <c r="G130" s="23"/>
      <c r="H130" s="23"/>
      <c r="I130" s="23"/>
      <c r="J130" s="23"/>
      <c r="K130" s="23"/>
      <c r="L130" s="23"/>
      <c r="M130" s="23"/>
      <c r="N130" s="23"/>
      <c r="O130" s="23"/>
      <c r="P130" s="23"/>
      <c r="Q130" s="23"/>
      <c r="R130" s="23"/>
      <c r="S130" s="23"/>
      <c r="T130" s="23"/>
      <c r="U130" s="23"/>
      <c r="V130" s="23"/>
      <c r="W130" s="23"/>
      <c r="X130" s="23"/>
      <c r="Y130" s="23" t="s">
        <v>2245</v>
      </c>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row>
    <row r="131" spans="1:64" ht="12" hidden="1">
      <c r="A131" s="17"/>
      <c r="B131" s="11"/>
      <c r="C131" s="12"/>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row>
    <row r="132" spans="1:64" ht="12" hidden="1">
      <c r="A132" s="17"/>
      <c r="B132" s="11"/>
      <c r="C132" s="12"/>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row>
    <row r="133" spans="1:64" ht="12" hidden="1">
      <c r="A133" s="17"/>
      <c r="B133" s="11"/>
      <c r="C133" s="12"/>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row>
    <row r="134" spans="1:64" ht="12" hidden="1">
      <c r="A134" s="17"/>
      <c r="B134" s="11"/>
      <c r="C134" s="12"/>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row>
    <row r="135" spans="1:64" ht="12" hidden="1">
      <c r="A135" s="17"/>
      <c r="B135" s="11"/>
      <c r="C135" s="12"/>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row>
    <row r="136" spans="1:64" ht="12" hidden="1">
      <c r="A136" s="17"/>
      <c r="B136" s="11"/>
      <c r="C136" s="12"/>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row>
    <row r="137" spans="1:64" ht="12" hidden="1">
      <c r="A137" s="17"/>
      <c r="B137" s="11"/>
      <c r="C137" s="12"/>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row>
    <row r="138" spans="1:64" ht="12" hidden="1">
      <c r="A138" s="17"/>
      <c r="B138" s="11"/>
      <c r="C138" s="12"/>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row>
    <row r="139" spans="1:64" ht="12" hidden="1">
      <c r="A139" s="17"/>
      <c r="B139" s="11"/>
      <c r="C139" s="12"/>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row>
    <row r="140" spans="1:64" ht="12" hidden="1">
      <c r="A140" s="17"/>
      <c r="B140" s="11"/>
      <c r="C140" s="12"/>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row>
    <row r="141" spans="1:64" ht="12" hidden="1">
      <c r="A141" s="17"/>
      <c r="B141" s="11"/>
      <c r="C141" s="12"/>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row>
    <row r="142" spans="1:64" ht="12" hidden="1">
      <c r="A142" s="17"/>
      <c r="B142" s="11"/>
      <c r="C142" s="12"/>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row>
    <row r="143" spans="1:64" ht="12" hidden="1">
      <c r="A143" s="17"/>
      <c r="B143" s="11"/>
      <c r="C143" s="12"/>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row>
    <row r="144" spans="1:64" ht="12" hidden="1">
      <c r="A144" s="17"/>
      <c r="B144" s="11"/>
      <c r="C144" s="12"/>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row>
    <row r="145" spans="1:64" ht="12" hidden="1">
      <c r="A145" s="17"/>
      <c r="B145" s="11"/>
      <c r="C145" s="12"/>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row>
    <row r="146" spans="1:64" ht="12" hidden="1">
      <c r="A146" s="17"/>
      <c r="B146" s="11"/>
      <c r="C146" s="12"/>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row>
    <row r="147" spans="1:64" ht="12" hidden="1">
      <c r="A147" s="17"/>
      <c r="B147" s="11"/>
      <c r="C147" s="12"/>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row>
    <row r="148" spans="1:64" ht="12" hidden="1">
      <c r="A148" s="17"/>
      <c r="B148" s="11"/>
      <c r="C148" s="12"/>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row>
    <row r="149" spans="1:64" ht="12" hidden="1">
      <c r="A149" s="17"/>
      <c r="B149" s="11"/>
      <c r="C149" s="12"/>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row>
    <row r="150" spans="1:64" ht="12" hidden="1">
      <c r="A150" s="17"/>
      <c r="B150" s="11"/>
      <c r="C150" s="12"/>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row>
    <row r="151" spans="1:64" ht="12" hidden="1">
      <c r="A151" s="17"/>
      <c r="B151" s="11"/>
      <c r="C151" s="12"/>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row>
    <row r="152" spans="1:64" ht="12" hidden="1">
      <c r="A152" s="17"/>
      <c r="B152" s="11"/>
      <c r="C152" s="12"/>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row>
    <row r="153" spans="1:64" ht="12" hidden="1">
      <c r="A153" s="17"/>
      <c r="B153" s="11"/>
      <c r="C153" s="12"/>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row>
    <row r="154" spans="1:64" ht="12" hidden="1">
      <c r="A154" s="17"/>
      <c r="B154" s="11"/>
      <c r="C154" s="12"/>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row>
    <row r="155" spans="1:64" ht="12" hidden="1">
      <c r="A155" s="17"/>
      <c r="B155" s="11"/>
      <c r="C155" s="12"/>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row>
    <row r="156" spans="1:64" ht="12" hidden="1">
      <c r="A156" s="17"/>
      <c r="B156" s="11"/>
      <c r="C156" s="12"/>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row>
    <row r="157" spans="1:64" ht="12" hidden="1">
      <c r="A157" s="17"/>
      <c r="B157" s="11"/>
      <c r="C157" s="12"/>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row>
    <row r="158" spans="1:64" ht="12" hidden="1">
      <c r="A158" s="17"/>
      <c r="B158" s="11"/>
      <c r="C158" s="12"/>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row>
    <row r="159" spans="1:64" ht="12" hidden="1">
      <c r="A159" s="17"/>
      <c r="B159" s="11"/>
      <c r="C159" s="12"/>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row>
    <row r="160" spans="1:64" ht="12" hidden="1">
      <c r="A160" s="17"/>
      <c r="B160" s="11"/>
      <c r="C160" s="12"/>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row>
    <row r="161" spans="1:64" ht="12" hidden="1">
      <c r="A161" s="17"/>
      <c r="B161" s="11"/>
      <c r="C161" s="12"/>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row>
    <row r="162" spans="1:64" ht="12" hidden="1">
      <c r="A162" s="17"/>
      <c r="B162" s="11"/>
      <c r="C162" s="12"/>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row>
    <row r="163" spans="1:64" ht="12" hidden="1">
      <c r="A163" s="17"/>
      <c r="B163" s="11"/>
      <c r="C163" s="12"/>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row>
    <row r="164" spans="1:64" ht="12" hidden="1">
      <c r="A164" s="17"/>
      <c r="B164" s="11"/>
      <c r="C164" s="12"/>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row>
    <row r="165" spans="1:64" ht="12" hidden="1">
      <c r="A165" s="17"/>
      <c r="B165" s="11"/>
      <c r="C165" s="12"/>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row>
    <row r="166" spans="1:64" ht="12" hidden="1">
      <c r="A166" s="17"/>
      <c r="B166" s="11"/>
      <c r="C166" s="12"/>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row>
    <row r="167" spans="1:64" ht="12" hidden="1">
      <c r="A167" s="17"/>
      <c r="B167" s="11"/>
      <c r="C167" s="12"/>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row>
    <row r="168" spans="1:64" ht="12" hidden="1">
      <c r="A168" s="17"/>
      <c r="B168" s="11"/>
      <c r="C168" s="12"/>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row>
    <row r="169" spans="1:64" ht="12" hidden="1">
      <c r="A169" s="17"/>
      <c r="B169" s="11"/>
      <c r="C169" s="12"/>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row>
    <row r="170" spans="1:64" ht="12" hidden="1">
      <c r="A170" s="17"/>
      <c r="B170" s="11"/>
      <c r="C170" s="12"/>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row>
    <row r="171" spans="1:64" ht="12" hidden="1">
      <c r="A171" s="17"/>
      <c r="B171" s="11"/>
      <c r="C171" s="12"/>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row>
    <row r="172" spans="1:64" ht="12" hidden="1">
      <c r="A172" s="17"/>
      <c r="B172" s="11"/>
      <c r="C172" s="12"/>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row>
    <row r="173" spans="1:64" ht="12" hidden="1">
      <c r="A173" s="17"/>
      <c r="B173" s="11"/>
      <c r="C173" s="12"/>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row>
    <row r="174" spans="1:64" ht="12" hidden="1">
      <c r="A174" s="17"/>
      <c r="B174" s="11"/>
      <c r="C174" s="12"/>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row>
    <row r="175" spans="1:64" ht="12" hidden="1">
      <c r="A175" s="17"/>
      <c r="B175" s="11"/>
      <c r="C175" s="12"/>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row>
    <row r="176" spans="1:64" ht="12" hidden="1">
      <c r="A176" s="17"/>
      <c r="B176" s="11"/>
      <c r="C176" s="12"/>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row>
    <row r="177" spans="1:64" ht="12" hidden="1">
      <c r="A177" s="17"/>
      <c r="B177" s="11"/>
      <c r="C177" s="12"/>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row>
    <row r="178" spans="1:64" ht="12" hidden="1">
      <c r="A178" s="17"/>
      <c r="B178" s="11"/>
      <c r="C178" s="12"/>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row>
    <row r="179" spans="1:64" ht="12" hidden="1">
      <c r="A179" s="17"/>
      <c r="B179" s="11"/>
      <c r="C179" s="12"/>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row>
    <row r="180" spans="1:64" ht="12" hidden="1">
      <c r="A180" s="17"/>
      <c r="B180" s="11"/>
      <c r="C180" s="12"/>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row>
    <row r="181" spans="1:64" ht="12" hidden="1">
      <c r="A181" s="17"/>
      <c r="B181" s="11"/>
      <c r="C181" s="12"/>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row>
    <row r="182" spans="1:64" ht="12" hidden="1">
      <c r="A182" s="17"/>
      <c r="B182" s="11"/>
      <c r="C182" s="12"/>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row>
    <row r="183" spans="1:64" ht="12" hidden="1">
      <c r="A183" s="17"/>
      <c r="B183" s="11"/>
      <c r="C183" s="12"/>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row>
    <row r="184" spans="1:64" ht="12" hidden="1">
      <c r="A184" s="17"/>
      <c r="B184" s="11"/>
      <c r="C184" s="12"/>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row>
    <row r="185" spans="1:64" ht="12" hidden="1">
      <c r="A185" s="17"/>
      <c r="B185" s="11"/>
      <c r="C185" s="12"/>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row>
    <row r="186" spans="1:64" ht="12" hidden="1">
      <c r="A186" s="17"/>
      <c r="B186" s="11"/>
      <c r="C186" s="12"/>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row>
    <row r="187" spans="1:64" ht="12" hidden="1">
      <c r="A187" s="17"/>
      <c r="B187" s="11"/>
      <c r="C187" s="12"/>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row>
    <row r="188" spans="1:64" ht="12" hidden="1">
      <c r="A188" s="17"/>
      <c r="B188" s="11"/>
      <c r="C188" s="12"/>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row>
    <row r="189" spans="1:64" ht="12" hidden="1">
      <c r="A189" s="17"/>
      <c r="B189" s="11"/>
      <c r="C189" s="12"/>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row>
    <row r="190" spans="1:64" ht="12" hidden="1">
      <c r="A190" s="17"/>
      <c r="B190" s="11"/>
      <c r="C190" s="12"/>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row>
    <row r="191" spans="1:64" ht="12" hidden="1">
      <c r="A191" s="17"/>
      <c r="B191" s="11"/>
      <c r="C191" s="12"/>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row>
    <row r="192" spans="1:64" ht="12" hidden="1">
      <c r="A192" s="17"/>
      <c r="B192" s="11"/>
      <c r="C192" s="12"/>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row>
    <row r="193" spans="1:64" ht="12" hidden="1">
      <c r="A193" s="17"/>
      <c r="B193" s="11"/>
      <c r="C193" s="12"/>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row>
    <row r="194" spans="1:64" ht="12" hidden="1">
      <c r="A194" s="17"/>
      <c r="B194" s="11"/>
      <c r="C194" s="12"/>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row>
    <row r="195" spans="1:64" ht="12" hidden="1">
      <c r="A195" s="17"/>
      <c r="B195" s="11"/>
      <c r="C195" s="12"/>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row>
    <row r="196" spans="1:64" ht="12" hidden="1">
      <c r="A196" s="17"/>
      <c r="B196" s="11"/>
      <c r="C196" s="12"/>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row>
    <row r="197" spans="1:64" ht="12" hidden="1">
      <c r="A197" s="17"/>
      <c r="B197" s="11"/>
      <c r="C197" s="12"/>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row>
    <row r="198" spans="1:64" ht="12" hidden="1">
      <c r="A198" s="17"/>
      <c r="B198" s="11"/>
      <c r="C198" s="12"/>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row>
    <row r="199" spans="1:64" ht="12" hidden="1">
      <c r="A199" s="17"/>
      <c r="B199" s="11"/>
      <c r="C199" s="12"/>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row>
    <row r="200" spans="1:64" ht="12" hidden="1">
      <c r="A200" s="17"/>
      <c r="B200" s="11"/>
      <c r="C200" s="12"/>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row>
    <row r="201" spans="1:64" ht="12" hidden="1">
      <c r="A201" s="17"/>
      <c r="B201" s="11"/>
      <c r="C201" s="12"/>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row>
    <row r="202" spans="1:64" ht="12" hidden="1">
      <c r="A202" s="17"/>
      <c r="B202" s="11"/>
      <c r="C202" s="12"/>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row>
    <row r="203" spans="1:64" ht="12" hidden="1">
      <c r="A203" s="17"/>
      <c r="B203" s="11"/>
      <c r="C203" s="12"/>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row>
    <row r="204" spans="1:64" ht="12" hidden="1">
      <c r="A204" s="17"/>
      <c r="B204" s="11"/>
      <c r="C204" s="12"/>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row>
    <row r="205" spans="1:64" ht="12" hidden="1">
      <c r="A205" s="17"/>
      <c r="B205" s="11"/>
      <c r="C205" s="12"/>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row>
    <row r="206" spans="1:64" ht="12" hidden="1">
      <c r="A206" s="17"/>
      <c r="B206" s="11"/>
      <c r="C206" s="12"/>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row>
    <row r="207" spans="1:64" ht="12" hidden="1">
      <c r="A207" s="17"/>
      <c r="B207" s="11"/>
      <c r="C207" s="12"/>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row>
    <row r="208" spans="1:64" ht="12" hidden="1">
      <c r="A208" s="17"/>
      <c r="B208" s="11"/>
      <c r="C208" s="12"/>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row>
    <row r="209" spans="1:64" ht="12" hidden="1">
      <c r="A209" s="17"/>
      <c r="B209" s="11"/>
      <c r="C209" s="12"/>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row>
    <row r="210" spans="1:64" ht="12" hidden="1">
      <c r="A210" s="17"/>
      <c r="B210" s="11"/>
      <c r="C210" s="12"/>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row>
    <row r="211" spans="1:64" ht="12" hidden="1">
      <c r="A211" s="17"/>
      <c r="B211" s="11"/>
      <c r="C211" s="12"/>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row>
    <row r="212" spans="1:64" ht="12" hidden="1">
      <c r="A212" s="17"/>
      <c r="B212" s="11"/>
      <c r="C212" s="12"/>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row>
    <row r="213" spans="1:64" ht="12" hidden="1">
      <c r="A213" s="17"/>
      <c r="B213" s="11"/>
      <c r="C213" s="12"/>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row>
    <row r="214" spans="1:64" ht="12" hidden="1">
      <c r="A214" s="17"/>
      <c r="B214" s="11"/>
      <c r="C214" s="12"/>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row>
    <row r="215" spans="1:64" ht="12" hidden="1">
      <c r="A215" s="17"/>
      <c r="B215" s="11"/>
      <c r="C215" s="12"/>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row>
    <row r="216" spans="1:64" ht="12" hidden="1">
      <c r="A216" s="17"/>
      <c r="B216" s="11"/>
      <c r="C216" s="12"/>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row>
    <row r="217" spans="1:64" ht="12" hidden="1">
      <c r="A217" s="17"/>
      <c r="B217" s="11"/>
      <c r="C217" s="12"/>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row>
    <row r="218" spans="1:64" ht="12" hidden="1">
      <c r="A218" s="17"/>
      <c r="B218" s="11"/>
      <c r="C218" s="12"/>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row>
    <row r="219" spans="1:64" ht="12" hidden="1">
      <c r="A219" s="17"/>
      <c r="B219" s="11"/>
      <c r="C219" s="12"/>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row>
    <row r="220" spans="1:64" ht="12" hidden="1">
      <c r="A220" s="17"/>
      <c r="B220" s="11"/>
      <c r="C220" s="12"/>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row>
    <row r="221" spans="1:64" ht="12" hidden="1">
      <c r="A221" s="17"/>
      <c r="B221" s="11"/>
      <c r="C221" s="12"/>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row>
    <row r="222" spans="1:64" ht="12" hidden="1">
      <c r="A222" s="17"/>
      <c r="B222" s="11"/>
      <c r="C222" s="12"/>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row>
    <row r="223" spans="1:64" ht="12" hidden="1">
      <c r="A223" s="17"/>
      <c r="B223" s="11"/>
      <c r="C223" s="12"/>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row>
    <row r="224" spans="1:64" ht="12" hidden="1">
      <c r="A224" s="17"/>
      <c r="B224" s="11"/>
      <c r="C224" s="12"/>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row>
    <row r="225" spans="1:64" ht="12" hidden="1">
      <c r="A225" s="17"/>
      <c r="B225" s="11"/>
      <c r="C225" s="12"/>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row>
    <row r="226" spans="1:64" ht="12" hidden="1">
      <c r="A226" s="17"/>
      <c r="B226" s="11"/>
      <c r="C226" s="12"/>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row>
    <row r="227" spans="1:64" ht="12" hidden="1">
      <c r="A227" s="17"/>
      <c r="B227" s="11"/>
      <c r="C227" s="12"/>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row>
    <row r="228" spans="1:64" ht="12" hidden="1">
      <c r="A228" s="17"/>
      <c r="B228" s="11"/>
      <c r="C228" s="12"/>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row>
    <row r="229" spans="1:64" ht="12" hidden="1">
      <c r="A229" s="17"/>
      <c r="B229" s="11"/>
      <c r="C229" s="12"/>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row>
    <row r="230" spans="1:64" ht="12" hidden="1">
      <c r="A230" s="17"/>
      <c r="B230" s="11"/>
      <c r="C230" s="12"/>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row>
    <row r="231" spans="1:64" ht="12" hidden="1">
      <c r="A231" s="17"/>
      <c r="B231" s="11"/>
      <c r="C231" s="12"/>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row>
    <row r="232" spans="1:64" ht="12" hidden="1">
      <c r="A232" s="17"/>
      <c r="B232" s="11"/>
      <c r="C232" s="12"/>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row>
    <row r="233" spans="1:64" ht="12" hidden="1">
      <c r="A233" s="17"/>
      <c r="B233" s="11"/>
      <c r="C233" s="12"/>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row>
    <row r="234" spans="1:64" ht="12" hidden="1">
      <c r="A234" s="17"/>
      <c r="B234" s="11"/>
      <c r="C234" s="12"/>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row>
    <row r="235" spans="1:64" ht="12" hidden="1">
      <c r="A235" s="17"/>
      <c r="B235" s="11"/>
      <c r="C235" s="12"/>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row>
    <row r="236" spans="1:64" ht="12" hidden="1">
      <c r="A236" s="17"/>
      <c r="B236" s="11"/>
      <c r="C236" s="12"/>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row>
    <row r="237" spans="1:64" ht="12" hidden="1">
      <c r="A237" s="17"/>
      <c r="B237" s="11"/>
      <c r="C237" s="12"/>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row>
    <row r="238" spans="1:64" ht="12" hidden="1">
      <c r="A238" s="17"/>
      <c r="B238" s="11"/>
      <c r="C238" s="12"/>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row>
    <row r="239" spans="1:64" ht="12" hidden="1">
      <c r="A239" s="17"/>
      <c r="B239" s="11"/>
      <c r="C239" s="12"/>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row>
    <row r="240" spans="1:64" ht="12" hidden="1">
      <c r="A240" s="17"/>
      <c r="B240" s="11"/>
      <c r="C240" s="12"/>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row>
    <row r="241" spans="1:64" ht="12" hidden="1">
      <c r="A241" s="17"/>
      <c r="B241" s="11"/>
      <c r="C241" s="12"/>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row>
    <row r="242" spans="1:64" ht="12" hidden="1">
      <c r="A242" s="17"/>
      <c r="B242" s="11"/>
      <c r="C242" s="12"/>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row>
    <row r="243" spans="1:64" ht="12" hidden="1">
      <c r="A243" s="17"/>
      <c r="B243" s="11"/>
      <c r="C243" s="12"/>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row>
    <row r="244" spans="1:64" ht="12" hidden="1">
      <c r="A244" s="17"/>
      <c r="B244" s="11"/>
      <c r="C244" s="12"/>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row>
    <row r="245" spans="1:64" ht="12" hidden="1">
      <c r="A245" s="17"/>
      <c r="B245" s="11"/>
      <c r="C245" s="12"/>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row>
    <row r="246" spans="1:64" ht="12" hidden="1">
      <c r="A246" s="17"/>
      <c r="B246" s="11"/>
      <c r="C246" s="12"/>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row>
    <row r="247" spans="1:64" ht="12" hidden="1">
      <c r="A247" s="17"/>
      <c r="B247" s="11"/>
      <c r="C247" s="12"/>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row>
    <row r="248" spans="1:64" ht="12" hidden="1">
      <c r="A248" s="17"/>
      <c r="B248" s="11"/>
      <c r="C248" s="12"/>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row>
    <row r="249" spans="1:64" ht="12" hidden="1">
      <c r="A249" s="17"/>
      <c r="B249" s="11"/>
      <c r="C249" s="12"/>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row>
    <row r="250" spans="1:64" ht="12" hidden="1">
      <c r="A250" s="17"/>
      <c r="B250" s="11"/>
      <c r="C250" s="12"/>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row>
    <row r="251" spans="1:64" ht="12" hidden="1">
      <c r="A251" s="17"/>
      <c r="B251" s="11"/>
      <c r="C251" s="12"/>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row>
    <row r="252" spans="1:64" ht="12" hidden="1">
      <c r="A252" s="17"/>
      <c r="B252" s="11"/>
      <c r="C252" s="12"/>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row>
    <row r="253" spans="1:64" ht="12" hidden="1">
      <c r="A253" s="17"/>
      <c r="B253" s="11"/>
      <c r="C253" s="12"/>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row>
    <row r="254" spans="1:64" ht="12" hidden="1">
      <c r="A254" s="17"/>
      <c r="B254" s="11"/>
      <c r="C254" s="12"/>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row>
    <row r="255" spans="1:64" ht="12" hidden="1">
      <c r="A255" s="17"/>
      <c r="B255" s="11"/>
      <c r="C255" s="12"/>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row>
    <row r="256" spans="1:64" ht="12" hidden="1">
      <c r="A256" s="17"/>
      <c r="B256" s="11"/>
      <c r="C256" s="12"/>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row>
    <row r="257" spans="1:64" ht="12" hidden="1">
      <c r="A257" s="17"/>
      <c r="B257" s="11"/>
      <c r="C257" s="12"/>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row>
    <row r="258" spans="1:64" ht="12" hidden="1">
      <c r="A258" s="17"/>
      <c r="B258" s="11"/>
      <c r="C258" s="12"/>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row>
    <row r="259" spans="1:64" ht="12" hidden="1">
      <c r="A259" s="17"/>
      <c r="B259" s="11"/>
      <c r="C259" s="12"/>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row>
    <row r="260" spans="1:64" ht="12" hidden="1">
      <c r="A260" s="17"/>
      <c r="B260" s="11"/>
      <c r="C260" s="12"/>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row>
    <row r="261" spans="1:64" ht="12" hidden="1">
      <c r="A261" s="17"/>
      <c r="B261" s="11"/>
      <c r="C261" s="12"/>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row>
    <row r="262" spans="1:64" ht="12" hidden="1">
      <c r="A262" s="17"/>
      <c r="B262" s="11"/>
      <c r="C262" s="12"/>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row>
    <row r="263" spans="1:64" ht="12" hidden="1">
      <c r="A263" s="17"/>
      <c r="B263" s="11"/>
      <c r="C263" s="12"/>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row>
    <row r="264" spans="1:64" ht="12" hidden="1">
      <c r="A264" s="17"/>
      <c r="B264" s="11"/>
      <c r="C264" s="12"/>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row>
    <row r="265" spans="1:64" ht="12" hidden="1">
      <c r="A265" s="17"/>
      <c r="B265" s="11"/>
      <c r="C265" s="12"/>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row>
    <row r="266" spans="1:64" ht="12" hidden="1">
      <c r="A266" s="17"/>
      <c r="B266" s="11"/>
      <c r="C266" s="12"/>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row>
    <row r="267" spans="1:64" ht="12" hidden="1">
      <c r="A267" s="17"/>
      <c r="B267" s="11"/>
      <c r="C267" s="12"/>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row>
    <row r="268" spans="1:64" ht="12" hidden="1">
      <c r="A268" s="17"/>
      <c r="B268" s="11"/>
      <c r="C268" s="12"/>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row>
    <row r="269" spans="1:64" ht="12" hidden="1">
      <c r="A269" s="17"/>
      <c r="B269" s="11"/>
      <c r="C269" s="12"/>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row>
    <row r="270" spans="1:64" ht="12" hidden="1">
      <c r="A270" s="17"/>
      <c r="B270" s="11"/>
      <c r="C270" s="12"/>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row>
    <row r="271" spans="1:64" ht="12" hidden="1">
      <c r="A271" s="17"/>
      <c r="B271" s="11"/>
      <c r="C271" s="12"/>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row>
    <row r="272" spans="1:64" ht="12" hidden="1">
      <c r="A272" s="17"/>
      <c r="B272" s="11"/>
      <c r="C272" s="12"/>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row>
    <row r="273" spans="1:64" ht="12" hidden="1">
      <c r="A273" s="17"/>
      <c r="B273" s="11"/>
      <c r="C273" s="12"/>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row>
    <row r="274" spans="1:64" ht="12" hidden="1">
      <c r="A274" s="17"/>
      <c r="B274" s="11"/>
      <c r="C274" s="12"/>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row>
    <row r="275" spans="1:64" ht="12" hidden="1">
      <c r="A275" s="17"/>
      <c r="B275" s="11"/>
      <c r="C275" s="12"/>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row>
    <row r="276" spans="1:64" ht="12" hidden="1">
      <c r="A276" s="17"/>
      <c r="B276" s="11"/>
      <c r="C276" s="12"/>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row>
    <row r="277" spans="1:64" ht="12" hidden="1">
      <c r="A277" s="17"/>
      <c r="B277" s="11"/>
      <c r="C277" s="12"/>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row>
    <row r="278" spans="1:64" ht="12" hidden="1">
      <c r="A278" s="17"/>
      <c r="B278" s="11"/>
      <c r="C278" s="12"/>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row>
    <row r="279" spans="1:64" ht="12" hidden="1">
      <c r="A279" s="17"/>
      <c r="B279" s="11"/>
      <c r="C279" s="12"/>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row>
    <row r="280" spans="1:64" ht="12" hidden="1">
      <c r="A280" s="17"/>
      <c r="B280" s="11"/>
      <c r="C280" s="12"/>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row>
    <row r="281" spans="1:64" ht="12" hidden="1">
      <c r="A281" s="17"/>
      <c r="B281" s="11"/>
      <c r="C281" s="12"/>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row>
    <row r="282" spans="1:64" ht="12" hidden="1">
      <c r="A282" s="17"/>
      <c r="B282" s="11"/>
      <c r="C282" s="12"/>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row>
    <row r="283" spans="1:64" ht="12" hidden="1">
      <c r="A283" s="17"/>
      <c r="B283" s="11"/>
      <c r="C283" s="12"/>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row>
    <row r="284" spans="1:64" ht="12" hidden="1">
      <c r="A284" s="17"/>
      <c r="B284" s="11"/>
      <c r="C284" s="12"/>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row>
    <row r="285" spans="1:64" ht="12" hidden="1">
      <c r="A285" s="17"/>
      <c r="B285" s="11"/>
      <c r="C285" s="12"/>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row>
    <row r="286" spans="1:64" ht="12" hidden="1">
      <c r="A286" s="17"/>
      <c r="B286" s="11"/>
      <c r="C286" s="12"/>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row>
    <row r="287" spans="1:64" ht="12" hidden="1">
      <c r="A287" s="17"/>
      <c r="B287" s="11"/>
      <c r="C287" s="12"/>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row>
    <row r="288" spans="1:64" ht="12" hidden="1">
      <c r="A288" s="17"/>
      <c r="B288" s="11"/>
      <c r="C288" s="12"/>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row>
    <row r="289" spans="1:64" ht="12" hidden="1">
      <c r="A289" s="17"/>
      <c r="B289" s="11"/>
      <c r="C289" s="12"/>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row>
    <row r="290" spans="1:64" ht="12" hidden="1">
      <c r="A290" s="17"/>
      <c r="B290" s="11"/>
      <c r="C290" s="12"/>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row>
    <row r="291" spans="1:64" ht="12" hidden="1">
      <c r="A291" s="17"/>
      <c r="B291" s="11"/>
      <c r="C291" s="12"/>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row>
    <row r="292" spans="1:64" ht="12" hidden="1">
      <c r="A292" s="17"/>
      <c r="B292" s="11"/>
      <c r="C292" s="12"/>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row>
    <row r="293" spans="1:64" ht="12" hidden="1">
      <c r="A293" s="17"/>
      <c r="B293" s="11"/>
      <c r="C293" s="12"/>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row>
    <row r="294" spans="1:64" ht="12" hidden="1">
      <c r="A294" s="17"/>
      <c r="B294" s="11"/>
      <c r="C294" s="12"/>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row>
    <row r="295" spans="1:64" ht="12" hidden="1">
      <c r="A295" s="17"/>
      <c r="B295" s="11"/>
      <c r="C295" s="12"/>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row>
    <row r="296" spans="1:64" ht="12" hidden="1">
      <c r="A296" s="17"/>
      <c r="B296" s="11"/>
      <c r="C296" s="12"/>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row>
    <row r="297" spans="1:64" ht="12" hidden="1">
      <c r="A297" s="17"/>
      <c r="B297" s="11"/>
      <c r="C297" s="12"/>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row>
    <row r="298" spans="1:64" ht="12" hidden="1">
      <c r="A298" s="17"/>
      <c r="B298" s="11"/>
      <c r="C298" s="12"/>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row>
    <row r="299" spans="1:64" ht="12" hidden="1">
      <c r="A299" s="17"/>
      <c r="B299" s="11"/>
      <c r="C299" s="12"/>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row>
    <row r="300" spans="1:64" ht="12" hidden="1">
      <c r="A300" s="17"/>
      <c r="B300" s="11"/>
      <c r="C300" s="12"/>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row>
    <row r="301" spans="1:64" ht="12" hidden="1">
      <c r="A301" s="17"/>
      <c r="B301" s="11"/>
      <c r="C301" s="12"/>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row>
    <row r="302" spans="1:64" ht="12" hidden="1">
      <c r="A302" s="17"/>
      <c r="B302" s="11"/>
      <c r="C302" s="12"/>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row>
    <row r="303" spans="1:64" ht="12" hidden="1">
      <c r="A303" s="17"/>
      <c r="B303" s="11"/>
      <c r="C303" s="12"/>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row>
    <row r="304" spans="1:64" ht="12" hidden="1">
      <c r="A304" s="17"/>
      <c r="B304" s="11"/>
      <c r="C304" s="12"/>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row>
    <row r="305" spans="1:64" ht="12" hidden="1">
      <c r="A305" s="17"/>
      <c r="B305" s="11"/>
      <c r="C305" s="12"/>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row>
    <row r="306" spans="1:64" ht="12" hidden="1">
      <c r="A306" s="17"/>
      <c r="B306" s="11"/>
      <c r="C306" s="12"/>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row>
    <row r="307" spans="1:64" ht="12" hidden="1">
      <c r="A307" s="17"/>
      <c r="B307" s="11"/>
      <c r="C307" s="12"/>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row>
    <row r="308" spans="1:64" ht="12" hidden="1">
      <c r="A308" s="17"/>
      <c r="B308" s="11"/>
      <c r="C308" s="12"/>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row>
    <row r="309" spans="1:64" ht="12" hidden="1">
      <c r="A309" s="17"/>
      <c r="B309" s="11"/>
      <c r="C309" s="12"/>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row>
    <row r="310" spans="1:64" ht="12" hidden="1">
      <c r="A310" s="17"/>
      <c r="B310" s="11"/>
      <c r="C310" s="12"/>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row>
    <row r="311" spans="1:64" ht="12" hidden="1">
      <c r="A311" s="17"/>
      <c r="B311" s="11"/>
      <c r="C311" s="12"/>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row>
    <row r="312" spans="1:64" ht="12" hidden="1">
      <c r="A312" s="17"/>
      <c r="B312" s="11"/>
      <c r="C312" s="12"/>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row>
    <row r="313" spans="1:64" ht="12" hidden="1">
      <c r="A313" s="17"/>
      <c r="B313" s="11"/>
      <c r="C313" s="12"/>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row>
    <row r="314" spans="1:64" ht="12" hidden="1">
      <c r="A314" s="17"/>
      <c r="B314" s="11"/>
      <c r="C314" s="12"/>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row>
    <row r="315" spans="1:64" ht="12" hidden="1">
      <c r="A315" s="17"/>
      <c r="B315" s="11"/>
      <c r="C315" s="12"/>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row>
    <row r="316" spans="1:64" ht="12" hidden="1">
      <c r="A316" s="17"/>
      <c r="B316" s="11"/>
      <c r="C316" s="12"/>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row>
    <row r="317" spans="1:64" ht="12" hidden="1">
      <c r="A317" s="17"/>
      <c r="B317" s="11"/>
      <c r="C317" s="12"/>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row>
    <row r="318" spans="1:64" ht="12" hidden="1">
      <c r="A318" s="17"/>
      <c r="B318" s="11"/>
      <c r="C318" s="12"/>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row>
    <row r="319" spans="1:64" ht="12" hidden="1">
      <c r="A319" s="17"/>
      <c r="B319" s="11"/>
      <c r="C319" s="12"/>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row>
    <row r="320" spans="1:64" ht="12" hidden="1">
      <c r="A320" s="17"/>
      <c r="B320" s="11"/>
      <c r="C320" s="12"/>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row>
    <row r="321" spans="1:64" ht="12" hidden="1">
      <c r="A321" s="17"/>
      <c r="B321" s="11"/>
      <c r="C321" s="12"/>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row>
    <row r="322" spans="1:64" ht="12" hidden="1">
      <c r="A322" s="17"/>
      <c r="B322" s="11"/>
      <c r="C322" s="12"/>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row>
    <row r="323" spans="1:64" ht="12" hidden="1">
      <c r="A323" s="17"/>
      <c r="B323" s="11"/>
      <c r="C323" s="12"/>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row>
    <row r="324" spans="1:64" ht="12" hidden="1">
      <c r="A324" s="17"/>
      <c r="B324" s="11"/>
      <c r="C324" s="12"/>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row>
    <row r="325" spans="1:64" ht="12" hidden="1">
      <c r="A325" s="17"/>
      <c r="B325" s="11"/>
      <c r="C325" s="12"/>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row>
    <row r="326" spans="1:64" ht="12" hidden="1">
      <c r="A326" s="17"/>
      <c r="B326" s="11"/>
      <c r="C326" s="12"/>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row>
    <row r="327" spans="1:64" ht="12" hidden="1">
      <c r="A327" s="17"/>
      <c r="B327" s="11"/>
      <c r="C327" s="12"/>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row>
    <row r="328" spans="1:64" ht="12" hidden="1">
      <c r="A328" s="17"/>
      <c r="B328" s="11"/>
      <c r="C328" s="12"/>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row>
    <row r="329" spans="1:64" ht="12" hidden="1">
      <c r="A329" s="17"/>
      <c r="B329" s="11"/>
      <c r="C329" s="12"/>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row>
    <row r="330" spans="1:64" ht="12" hidden="1">
      <c r="A330" s="17"/>
      <c r="B330" s="11"/>
      <c r="C330" s="12"/>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row>
    <row r="331" spans="1:64" ht="12" hidden="1">
      <c r="A331" s="17"/>
      <c r="B331" s="11"/>
      <c r="C331" s="12"/>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row>
    <row r="332" spans="1:64" ht="12" hidden="1">
      <c r="A332" s="17"/>
      <c r="B332" s="11"/>
      <c r="C332" s="12"/>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row>
    <row r="333" spans="1:64" ht="12" hidden="1">
      <c r="A333" s="17"/>
      <c r="B333" s="11"/>
      <c r="C333" s="12"/>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row>
    <row r="334" spans="1:64" ht="12" hidden="1">
      <c r="A334" s="17"/>
      <c r="B334" s="11"/>
      <c r="C334" s="12"/>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row>
    <row r="335" spans="1:64" ht="12" hidden="1">
      <c r="A335" s="17"/>
      <c r="B335" s="11"/>
      <c r="C335" s="12"/>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row>
    <row r="336" spans="1:64" ht="12" hidden="1">
      <c r="A336" s="17"/>
      <c r="B336" s="11"/>
      <c r="C336" s="12"/>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row>
    <row r="337" spans="1:64" ht="12" hidden="1">
      <c r="A337" s="17"/>
      <c r="B337" s="11"/>
      <c r="C337" s="12"/>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row>
    <row r="338" spans="1:64" ht="12" hidden="1">
      <c r="A338" s="17"/>
      <c r="B338" s="11"/>
      <c r="C338" s="12"/>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row>
    <row r="339" spans="1:64" ht="12" hidden="1">
      <c r="A339" s="17"/>
      <c r="B339" s="11"/>
      <c r="C339" s="12"/>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row>
    <row r="340" spans="1:64" ht="12" hidden="1">
      <c r="A340" s="17"/>
      <c r="B340" s="11"/>
      <c r="C340" s="12"/>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row>
    <row r="341" spans="1:64" ht="12" hidden="1">
      <c r="A341" s="17"/>
      <c r="B341" s="11"/>
      <c r="C341" s="12"/>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row>
    <row r="342" spans="1:64" ht="12" hidden="1">
      <c r="A342" s="17"/>
      <c r="B342" s="11"/>
      <c r="C342" s="12"/>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row>
    <row r="343" spans="1:64" ht="12" hidden="1">
      <c r="A343" s="17"/>
      <c r="B343" s="11"/>
      <c r="C343" s="12"/>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row>
    <row r="344" spans="1:64" ht="12" hidden="1">
      <c r="A344" s="17"/>
      <c r="B344" s="11"/>
      <c r="C344" s="12"/>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row>
    <row r="345" spans="1:64" ht="12" hidden="1">
      <c r="A345" s="17"/>
      <c r="B345" s="11"/>
      <c r="C345" s="12"/>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row>
    <row r="346" spans="1:64" ht="12" hidden="1">
      <c r="A346" s="17"/>
      <c r="B346" s="11"/>
      <c r="C346" s="12"/>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row>
    <row r="347" spans="1:64" ht="12" hidden="1">
      <c r="A347" s="17"/>
      <c r="B347" s="11"/>
      <c r="C347" s="12"/>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row>
    <row r="348" spans="1:64" ht="12" hidden="1">
      <c r="A348" s="17"/>
      <c r="B348" s="11"/>
      <c r="C348" s="12"/>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row>
    <row r="349" spans="1:64" ht="12" hidden="1">
      <c r="A349" s="17"/>
      <c r="B349" s="11"/>
      <c r="C349" s="12"/>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row>
    <row r="350" spans="1:64" ht="12" hidden="1">
      <c r="A350" s="17"/>
      <c r="B350" s="11"/>
      <c r="C350" s="12"/>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row>
    <row r="351" spans="1:64" ht="12" hidden="1">
      <c r="A351" s="17"/>
      <c r="B351" s="11"/>
      <c r="C351" s="12"/>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row>
    <row r="352" spans="1:64" ht="12" hidden="1">
      <c r="A352" s="17"/>
      <c r="B352" s="11"/>
      <c r="C352" s="12"/>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row>
    <row r="353" spans="1:64" ht="12" hidden="1">
      <c r="A353" s="17"/>
      <c r="B353" s="11"/>
      <c r="C353" s="12"/>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row>
    <row r="354" spans="1:64" ht="12" hidden="1">
      <c r="A354" s="17"/>
      <c r="B354" s="11"/>
      <c r="C354" s="12"/>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row>
    <row r="355" spans="1:64" ht="12" hidden="1">
      <c r="A355" s="17"/>
      <c r="B355" s="11"/>
      <c r="C355" s="12"/>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row>
    <row r="356" spans="1:64" ht="12" hidden="1">
      <c r="A356" s="17"/>
      <c r="B356" s="11"/>
      <c r="C356" s="12"/>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row>
    <row r="357" spans="1:64" ht="12" hidden="1">
      <c r="A357" s="17"/>
      <c r="B357" s="11"/>
      <c r="C357" s="12"/>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row>
    <row r="358" spans="1:64" ht="12" hidden="1">
      <c r="A358" s="17"/>
      <c r="B358" s="11"/>
      <c r="C358" s="12"/>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row>
    <row r="359" spans="1:64" ht="12" hidden="1">
      <c r="A359" s="17"/>
      <c r="B359" s="11"/>
      <c r="C359" s="12"/>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row>
    <row r="360" spans="1:64" ht="12" hidden="1">
      <c r="A360" s="17"/>
      <c r="B360" s="11"/>
      <c r="C360" s="12"/>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row>
    <row r="361" spans="1:64" ht="12" hidden="1">
      <c r="A361" s="17"/>
      <c r="B361" s="11"/>
      <c r="C361" s="12"/>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row>
    <row r="362" spans="1:64" ht="12" hidden="1">
      <c r="A362" s="17"/>
      <c r="B362" s="11"/>
      <c r="C362" s="12"/>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row>
    <row r="363" spans="1:64" ht="12" hidden="1">
      <c r="A363" s="17"/>
      <c r="B363" s="11"/>
      <c r="C363" s="12"/>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row>
    <row r="364" spans="1:64" ht="12" hidden="1">
      <c r="A364" s="17"/>
      <c r="B364" s="11"/>
      <c r="C364" s="12"/>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row>
    <row r="365" spans="1:64" ht="12" hidden="1">
      <c r="A365" s="17"/>
      <c r="B365" s="11"/>
      <c r="C365" s="12"/>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row>
    <row r="366" spans="1:64" ht="12" hidden="1">
      <c r="A366" s="17"/>
      <c r="B366" s="11"/>
      <c r="C366" s="12"/>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row>
    <row r="367" spans="1:64" ht="12" hidden="1">
      <c r="A367" s="17"/>
      <c r="B367" s="11"/>
      <c r="C367" s="12"/>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row>
    <row r="368" spans="1:64" ht="12" hidden="1">
      <c r="A368" s="17"/>
      <c r="B368" s="11"/>
      <c r="C368" s="12"/>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row>
    <row r="369" spans="1:64" ht="12" hidden="1">
      <c r="A369" s="17"/>
      <c r="B369" s="11"/>
      <c r="C369" s="12"/>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row>
    <row r="370" spans="1:64" ht="12" hidden="1">
      <c r="A370" s="17"/>
      <c r="B370" s="11"/>
      <c r="C370" s="12"/>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row>
    <row r="371" spans="1:64" ht="12" hidden="1">
      <c r="A371" s="17"/>
      <c r="B371" s="11"/>
      <c r="C371" s="12"/>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row>
    <row r="372" spans="1:64" ht="12" hidden="1">
      <c r="A372" s="17"/>
      <c r="B372" s="11"/>
      <c r="C372" s="12"/>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row>
    <row r="373" spans="1:64" ht="12" hidden="1">
      <c r="A373" s="17"/>
      <c r="B373" s="11"/>
      <c r="C373" s="12"/>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row>
    <row r="374" spans="1:64" ht="12" hidden="1">
      <c r="A374" s="17"/>
      <c r="B374" s="11"/>
      <c r="C374" s="12"/>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row>
    <row r="375" spans="1:64" ht="12" hidden="1">
      <c r="A375" s="17"/>
      <c r="B375" s="11"/>
      <c r="C375" s="12"/>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row>
    <row r="376" spans="1:64" ht="12" hidden="1">
      <c r="A376" s="17"/>
      <c r="B376" s="11"/>
      <c r="C376" s="12"/>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row>
    <row r="377" spans="1:64" ht="12" hidden="1">
      <c r="A377" s="17"/>
      <c r="B377" s="11"/>
      <c r="C377" s="12"/>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row>
    <row r="378" spans="1:64" ht="12" hidden="1">
      <c r="A378" s="17"/>
      <c r="B378" s="11"/>
      <c r="C378" s="12"/>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row>
    <row r="379" spans="1:64" ht="12" hidden="1">
      <c r="A379" s="17"/>
      <c r="B379" s="11"/>
      <c r="C379" s="12"/>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row>
    <row r="380" spans="1:64" ht="12" hidden="1">
      <c r="A380" s="17"/>
      <c r="B380" s="11"/>
      <c r="C380" s="12"/>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row>
    <row r="381" spans="1:64" ht="12" hidden="1">
      <c r="A381" s="17"/>
      <c r="B381" s="11"/>
      <c r="C381" s="12"/>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row>
    <row r="382" spans="1:64" ht="12" hidden="1">
      <c r="A382" s="17"/>
      <c r="B382" s="11"/>
      <c r="C382" s="12"/>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row>
    <row r="383" spans="1:64" ht="12" hidden="1">
      <c r="A383" s="17"/>
      <c r="B383" s="11"/>
      <c r="C383" s="12"/>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row>
    <row r="384" spans="1:64" ht="12" hidden="1">
      <c r="A384" s="17"/>
      <c r="B384" s="11"/>
      <c r="C384" s="12"/>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row>
    <row r="385" spans="1:64" ht="12" hidden="1">
      <c r="A385" s="17"/>
      <c r="B385" s="11"/>
      <c r="C385" s="12"/>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row>
    <row r="386" spans="1:64" ht="12" hidden="1">
      <c r="A386" s="17"/>
      <c r="B386" s="11"/>
      <c r="C386" s="12"/>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row>
    <row r="387" spans="1:64" ht="12" hidden="1">
      <c r="A387" s="17"/>
      <c r="B387" s="11"/>
      <c r="C387" s="12"/>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row>
    <row r="388" spans="1:64" ht="12" hidden="1">
      <c r="A388" s="17"/>
      <c r="B388" s="11"/>
      <c r="C388" s="12"/>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row>
    <row r="389" spans="1:64" ht="12" hidden="1">
      <c r="A389" s="17"/>
      <c r="B389" s="11"/>
      <c r="C389" s="12"/>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row>
    <row r="390" spans="1:64" ht="12" hidden="1">
      <c r="A390" s="17"/>
      <c r="B390" s="11"/>
      <c r="C390" s="12"/>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row>
    <row r="391" spans="1:64" ht="12" hidden="1">
      <c r="A391" s="17"/>
      <c r="B391" s="11"/>
      <c r="C391" s="12"/>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row>
    <row r="392" spans="1:64" ht="12" hidden="1">
      <c r="A392" s="17"/>
      <c r="B392" s="11"/>
      <c r="C392" s="12"/>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row>
    <row r="393" spans="1:64" ht="12" hidden="1">
      <c r="A393" s="17"/>
      <c r="B393" s="11"/>
      <c r="C393" s="12"/>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row>
    <row r="394" spans="1:64" ht="12" hidden="1">
      <c r="A394" s="17"/>
      <c r="B394" s="11"/>
      <c r="C394" s="12"/>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row>
    <row r="395" spans="1:64" ht="12" hidden="1">
      <c r="A395" s="17"/>
      <c r="B395" s="11"/>
      <c r="C395" s="12"/>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row>
    <row r="396" spans="1:64" ht="12" hidden="1">
      <c r="A396" s="17"/>
      <c r="B396" s="11"/>
      <c r="C396" s="12"/>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row>
    <row r="397" spans="1:64" ht="12" hidden="1">
      <c r="A397" s="17"/>
      <c r="B397" s="11"/>
      <c r="C397" s="12"/>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row>
    <row r="398" spans="1:64" ht="12" hidden="1">
      <c r="A398" s="17"/>
      <c r="B398" s="11"/>
      <c r="C398" s="12"/>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row>
    <row r="399" spans="1:64" ht="12" hidden="1">
      <c r="A399" s="17"/>
      <c r="B399" s="11"/>
      <c r="C399" s="12"/>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row>
    <row r="400" spans="1:64" ht="12" hidden="1">
      <c r="A400" s="17"/>
      <c r="B400" s="11"/>
      <c r="C400" s="12"/>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row>
    <row r="401" spans="1:64" ht="12" hidden="1">
      <c r="A401" s="17"/>
      <c r="B401" s="11"/>
      <c r="C401" s="12"/>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row>
    <row r="402" spans="1:64" ht="12" hidden="1">
      <c r="A402" s="17"/>
      <c r="B402" s="11"/>
      <c r="C402" s="12"/>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row>
    <row r="403" spans="1:64" ht="12" hidden="1">
      <c r="A403" s="17"/>
      <c r="B403" s="11"/>
      <c r="C403" s="12"/>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row>
    <row r="404" spans="1:64" ht="12" hidden="1">
      <c r="A404" s="17"/>
      <c r="B404" s="11"/>
      <c r="C404" s="12"/>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row>
    <row r="405" spans="1:64" ht="12" hidden="1">
      <c r="A405" s="17"/>
      <c r="B405" s="11"/>
      <c r="C405" s="12"/>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row>
    <row r="406" spans="1:64" ht="12" hidden="1">
      <c r="A406" s="17"/>
      <c r="B406" s="11"/>
      <c r="C406" s="12"/>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row>
    <row r="407" spans="1:64" ht="12" hidden="1">
      <c r="A407" s="17"/>
      <c r="B407" s="11"/>
      <c r="C407" s="12"/>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row>
    <row r="408" spans="1:64" ht="12" hidden="1">
      <c r="A408" s="17"/>
      <c r="B408" s="11"/>
      <c r="C408" s="12"/>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row>
    <row r="409" spans="1:64" ht="12" hidden="1">
      <c r="A409" s="17"/>
      <c r="B409" s="11"/>
      <c r="C409" s="12"/>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row>
    <row r="410" spans="1:64" ht="12" hidden="1">
      <c r="A410" s="17"/>
      <c r="B410" s="11"/>
      <c r="C410" s="12"/>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row>
    <row r="411" spans="1:64" ht="12" hidden="1">
      <c r="A411" s="17"/>
      <c r="B411" s="11"/>
      <c r="C411" s="12"/>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row>
    <row r="412" spans="1:64" ht="12" hidden="1">
      <c r="A412" s="17"/>
      <c r="B412" s="11"/>
      <c r="C412" s="12"/>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row>
    <row r="413" spans="1:64" ht="12" hidden="1">
      <c r="A413" s="17"/>
      <c r="B413" s="11"/>
      <c r="C413" s="12"/>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row>
    <row r="414" spans="1:64" ht="12" hidden="1">
      <c r="A414" s="17"/>
      <c r="B414" s="11"/>
      <c r="C414" s="12"/>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row>
    <row r="415" spans="1:64" ht="12" hidden="1">
      <c r="A415" s="17"/>
      <c r="B415" s="11"/>
      <c r="C415" s="12"/>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row>
    <row r="416" spans="1:64" ht="12" hidden="1">
      <c r="A416" s="17"/>
      <c r="B416" s="11"/>
      <c r="C416" s="12"/>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row>
    <row r="417" spans="1:64" ht="12" hidden="1">
      <c r="A417" s="17"/>
      <c r="B417" s="11"/>
      <c r="C417" s="12"/>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row>
    <row r="418" spans="1:64" ht="12" hidden="1">
      <c r="A418" s="17"/>
      <c r="B418" s="11"/>
      <c r="C418" s="12"/>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row>
    <row r="419" spans="1:64" ht="12" hidden="1">
      <c r="A419" s="17"/>
      <c r="B419" s="11"/>
      <c r="C419" s="12"/>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row>
    <row r="420" spans="1:64" ht="12" hidden="1">
      <c r="A420" s="17"/>
      <c r="B420" s="11"/>
      <c r="C420" s="12"/>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row>
    <row r="421" spans="1:64" ht="12" hidden="1">
      <c r="A421" s="17"/>
      <c r="B421" s="11"/>
      <c r="C421" s="12"/>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row>
    <row r="422" spans="1:64" ht="12" hidden="1">
      <c r="A422" s="17"/>
      <c r="B422" s="11"/>
      <c r="C422" s="12"/>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row>
    <row r="423" spans="1:64" ht="12" hidden="1">
      <c r="A423" s="17"/>
      <c r="B423" s="11"/>
      <c r="C423" s="12"/>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row>
    <row r="424" spans="1:64" ht="12" hidden="1">
      <c r="A424" s="17"/>
      <c r="B424" s="11"/>
      <c r="C424" s="12"/>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row>
    <row r="425" spans="1:64" ht="12" hidden="1">
      <c r="A425" s="17"/>
      <c r="B425" s="11"/>
      <c r="C425" s="12"/>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row>
    <row r="426" spans="1:64" ht="12" hidden="1">
      <c r="A426" s="17"/>
      <c r="B426" s="11"/>
      <c r="C426" s="12"/>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row>
    <row r="427" spans="1:64" ht="12" hidden="1">
      <c r="A427" s="17"/>
      <c r="B427" s="11"/>
      <c r="C427" s="12"/>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row>
    <row r="428" spans="1:64" ht="12" hidden="1">
      <c r="A428" s="17"/>
      <c r="B428" s="11"/>
      <c r="C428" s="12"/>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row>
    <row r="429" spans="1:64" ht="12" hidden="1">
      <c r="A429" s="17"/>
      <c r="B429" s="11"/>
      <c r="C429" s="12"/>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row>
    <row r="430" spans="1:64" ht="12" hidden="1">
      <c r="A430" s="17"/>
      <c r="B430" s="11"/>
      <c r="C430" s="12"/>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row>
    <row r="431" spans="1:64" ht="12" hidden="1">
      <c r="A431" s="17"/>
      <c r="B431" s="11"/>
      <c r="C431" s="12"/>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row>
    <row r="432" spans="1:64" ht="12" hidden="1">
      <c r="A432" s="17"/>
      <c r="B432" s="11"/>
      <c r="C432" s="12"/>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row>
    <row r="433" spans="1:64" ht="12" hidden="1">
      <c r="A433" s="17"/>
      <c r="B433" s="11"/>
      <c r="C433" s="12"/>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row>
    <row r="434" spans="1:64" ht="12" hidden="1">
      <c r="A434" s="17"/>
      <c r="B434" s="11"/>
      <c r="C434" s="12"/>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row>
    <row r="435" spans="1:64" ht="12" hidden="1">
      <c r="A435" s="17"/>
      <c r="B435" s="11"/>
      <c r="C435" s="12"/>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row>
    <row r="436" spans="1:64" ht="12" hidden="1">
      <c r="A436" s="17"/>
      <c r="B436" s="11"/>
      <c r="C436" s="12"/>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row>
    <row r="437" spans="1:64" ht="12" hidden="1">
      <c r="A437" s="17"/>
      <c r="B437" s="11"/>
      <c r="C437" s="12"/>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row>
    <row r="438" spans="1:64" ht="12" hidden="1">
      <c r="A438" s="17"/>
      <c r="B438" s="11"/>
      <c r="C438" s="12"/>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row>
    <row r="439" spans="1:64" ht="12" hidden="1">
      <c r="A439" s="17"/>
      <c r="B439" s="11"/>
      <c r="C439" s="12"/>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row>
    <row r="440" spans="1:64" ht="12" hidden="1">
      <c r="A440" s="17"/>
      <c r="B440" s="11"/>
      <c r="C440" s="12"/>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row>
    <row r="441" spans="1:64" ht="12" hidden="1">
      <c r="A441" s="17"/>
      <c r="B441" s="11"/>
      <c r="C441" s="12"/>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row>
    <row r="442" spans="1:64" ht="12" hidden="1">
      <c r="A442" s="17"/>
      <c r="B442" s="11"/>
      <c r="C442" s="12"/>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row>
    <row r="443" spans="1:64" ht="12" hidden="1">
      <c r="A443" s="17"/>
      <c r="B443" s="11"/>
      <c r="C443" s="12"/>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row>
    <row r="444" spans="1:64" ht="12" hidden="1">
      <c r="A444" s="17"/>
      <c r="B444" s="11"/>
      <c r="C444" s="12"/>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row>
    <row r="445" spans="1:64" ht="12" hidden="1">
      <c r="A445" s="17"/>
      <c r="B445" s="11"/>
      <c r="C445" s="12"/>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row>
    <row r="446" spans="1:64" ht="12" hidden="1">
      <c r="A446" s="17"/>
      <c r="B446" s="11"/>
      <c r="C446" s="12"/>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row>
    <row r="447" spans="1:64" ht="12" hidden="1">
      <c r="A447" s="17"/>
      <c r="B447" s="11"/>
      <c r="C447" s="12"/>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row>
    <row r="448" spans="1:64" ht="12" hidden="1">
      <c r="A448" s="17"/>
      <c r="B448" s="11"/>
      <c r="C448" s="12"/>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row>
    <row r="449" spans="1:64" ht="12" hidden="1">
      <c r="A449" s="17"/>
      <c r="B449" s="11"/>
      <c r="C449" s="12"/>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row>
    <row r="450" spans="1:64" ht="12" hidden="1">
      <c r="A450" s="17"/>
      <c r="B450" s="11"/>
      <c r="C450" s="12"/>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row>
    <row r="451" spans="1:64" ht="12" hidden="1">
      <c r="A451" s="17"/>
      <c r="B451" s="11"/>
      <c r="C451" s="12"/>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row>
    <row r="452" spans="1:64" ht="12" hidden="1">
      <c r="A452" s="17"/>
      <c r="B452" s="11"/>
      <c r="C452" s="12"/>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row>
    <row r="453" spans="1:64" ht="12" hidden="1">
      <c r="A453" s="17"/>
      <c r="B453" s="11"/>
      <c r="C453" s="12"/>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row>
    <row r="454" spans="1:64" ht="12" hidden="1">
      <c r="A454" s="17"/>
      <c r="B454" s="11"/>
      <c r="C454" s="12"/>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row>
    <row r="455" spans="1:64" ht="12" hidden="1">
      <c r="A455" s="17"/>
      <c r="B455" s="11"/>
      <c r="C455" s="12"/>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row>
    <row r="456" spans="1:64" ht="12" hidden="1">
      <c r="A456" s="17"/>
      <c r="B456" s="11"/>
      <c r="C456" s="12"/>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row>
    <row r="457" spans="1:64" ht="12" hidden="1">
      <c r="A457" s="17"/>
      <c r="B457" s="11"/>
      <c r="C457" s="12"/>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row>
    <row r="458" spans="1:64" ht="12" hidden="1">
      <c r="A458" s="17"/>
      <c r="B458" s="11"/>
      <c r="C458" s="12"/>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row>
    <row r="459" spans="1:64" ht="12" hidden="1">
      <c r="A459" s="17"/>
      <c r="B459" s="11"/>
      <c r="C459" s="12"/>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row>
    <row r="460" spans="1:64" ht="12" hidden="1">
      <c r="A460" s="17"/>
      <c r="B460" s="11"/>
      <c r="C460" s="12"/>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row>
    <row r="461" spans="1:64" ht="12" hidden="1">
      <c r="A461" s="17"/>
      <c r="B461" s="11"/>
      <c r="C461" s="12"/>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row>
    <row r="462" spans="1:64" ht="12" hidden="1">
      <c r="A462" s="17"/>
      <c r="B462" s="11"/>
      <c r="C462" s="12"/>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row>
    <row r="463" spans="1:64" ht="12" hidden="1">
      <c r="A463" s="17"/>
      <c r="B463" s="11"/>
      <c r="C463" s="12"/>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row>
    <row r="464" spans="1:64" ht="12" hidden="1">
      <c r="A464" s="17"/>
      <c r="B464" s="11"/>
      <c r="C464" s="12"/>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row>
    <row r="465" spans="1:64" ht="12" hidden="1">
      <c r="A465" s="17"/>
      <c r="B465" s="11"/>
      <c r="C465" s="12"/>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row>
    <row r="466" spans="1:64" ht="12" hidden="1">
      <c r="A466" s="17"/>
      <c r="B466" s="11"/>
      <c r="C466" s="12"/>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row>
    <row r="467" spans="1:64" ht="12" hidden="1">
      <c r="A467" s="17"/>
      <c r="B467" s="11"/>
      <c r="C467" s="12"/>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row>
    <row r="468" spans="1:64" ht="12" hidden="1">
      <c r="A468" s="17"/>
      <c r="B468" s="11"/>
      <c r="C468" s="12"/>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row>
    <row r="469" spans="1:64" ht="12" hidden="1">
      <c r="A469" s="17"/>
      <c r="B469" s="11"/>
      <c r="C469" s="12"/>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row>
    <row r="470" spans="1:64" ht="12" hidden="1">
      <c r="A470" s="17"/>
      <c r="B470" s="11"/>
      <c r="C470" s="12"/>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row>
    <row r="471" spans="1:64" ht="12" hidden="1">
      <c r="A471" s="17"/>
      <c r="B471" s="11"/>
      <c r="C471" s="12"/>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row>
    <row r="472" spans="1:64" ht="12" hidden="1">
      <c r="A472" s="17"/>
      <c r="B472" s="11"/>
      <c r="C472" s="12"/>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row>
    <row r="473" spans="1:64" ht="12" hidden="1">
      <c r="A473" s="17"/>
      <c r="B473" s="11"/>
      <c r="C473" s="12"/>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row>
    <row r="474" spans="1:64" ht="12" hidden="1">
      <c r="A474" s="17"/>
      <c r="B474" s="11"/>
      <c r="C474" s="12"/>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row>
    <row r="475" spans="1:64" ht="12" hidden="1">
      <c r="A475" s="17"/>
      <c r="B475" s="11"/>
      <c r="C475" s="12"/>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row>
    <row r="476" spans="1:64" ht="12" hidden="1">
      <c r="A476" s="17"/>
      <c r="B476" s="11"/>
      <c r="C476" s="12"/>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row>
    <row r="477" spans="1:64" ht="12" hidden="1">
      <c r="A477" s="17"/>
      <c r="B477" s="11"/>
      <c r="C477" s="12"/>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row>
    <row r="478" spans="1:64" ht="12" hidden="1">
      <c r="A478" s="17"/>
      <c r="B478" s="11"/>
      <c r="C478" s="12"/>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row>
    <row r="479" spans="1:64" ht="12" hidden="1">
      <c r="A479" s="17"/>
      <c r="B479" s="11"/>
      <c r="C479" s="12"/>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row>
    <row r="480" spans="1:64" ht="12" hidden="1">
      <c r="A480" s="17"/>
      <c r="B480" s="11"/>
      <c r="C480" s="12"/>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row>
    <row r="481" spans="1:64" ht="12" hidden="1">
      <c r="A481" s="17"/>
      <c r="B481" s="11"/>
      <c r="C481" s="12"/>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row>
    <row r="482" spans="1:64" ht="12" hidden="1">
      <c r="A482" s="17"/>
      <c r="B482" s="11"/>
      <c r="C482" s="12"/>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row>
    <row r="483" spans="1:64" ht="12" hidden="1">
      <c r="A483" s="17"/>
      <c r="B483" s="11"/>
      <c r="C483" s="12"/>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row>
    <row r="484" spans="1:64" ht="12" hidden="1">
      <c r="A484" s="17"/>
      <c r="B484" s="11"/>
      <c r="C484" s="12"/>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row>
    <row r="485" spans="1:64" ht="12" hidden="1">
      <c r="A485" s="17"/>
      <c r="B485" s="11"/>
      <c r="C485" s="12"/>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row>
    <row r="486" spans="1:64" ht="12" hidden="1">
      <c r="A486" s="17"/>
      <c r="B486" s="11"/>
      <c r="C486" s="12"/>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row>
    <row r="487" spans="1:64" ht="12" hidden="1">
      <c r="A487" s="17"/>
      <c r="B487" s="11"/>
      <c r="C487" s="12"/>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row>
    <row r="488" spans="1:64" ht="12" hidden="1">
      <c r="A488" s="17"/>
      <c r="B488" s="11"/>
      <c r="C488" s="12"/>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row>
    <row r="489" spans="1:64" ht="12" hidden="1">
      <c r="A489" s="17"/>
      <c r="B489" s="11"/>
      <c r="C489" s="12"/>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row>
    <row r="490" spans="1:64" ht="12" hidden="1">
      <c r="A490" s="17"/>
      <c r="B490" s="11"/>
      <c r="C490" s="12"/>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row>
    <row r="491" spans="1:64" ht="12" hidden="1">
      <c r="A491" s="17"/>
      <c r="B491" s="11"/>
      <c r="C491" s="12"/>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row>
    <row r="492" spans="1:64" ht="12" hidden="1">
      <c r="A492" s="17"/>
      <c r="B492" s="11"/>
      <c r="C492" s="12"/>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row>
    <row r="493" spans="1:64" ht="12" hidden="1">
      <c r="A493" s="17"/>
      <c r="B493" s="11"/>
      <c r="C493" s="12"/>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row>
    <row r="494" spans="1:64" ht="12" hidden="1">
      <c r="A494" s="17"/>
      <c r="B494" s="11"/>
      <c r="C494" s="12"/>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row>
    <row r="495" spans="1:64" ht="12" hidden="1">
      <c r="A495" s="17"/>
      <c r="B495" s="11"/>
      <c r="C495" s="12"/>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row>
    <row r="496" spans="1:64" ht="12" hidden="1">
      <c r="A496" s="17"/>
      <c r="B496" s="11"/>
      <c r="C496" s="12"/>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row>
    <row r="497" spans="1:64" ht="12" hidden="1">
      <c r="A497" s="17"/>
      <c r="B497" s="11"/>
      <c r="C497" s="12"/>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row>
    <row r="498" spans="1:64" ht="12" hidden="1">
      <c r="A498" s="17"/>
      <c r="B498" s="11"/>
      <c r="C498" s="12"/>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row>
    <row r="499" spans="1:64" ht="12" hidden="1">
      <c r="A499" s="17"/>
      <c r="B499" s="11"/>
      <c r="C499" s="12"/>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row>
    <row r="500" spans="1:64" ht="12" hidden="1">
      <c r="A500" s="17"/>
      <c r="B500" s="11"/>
      <c r="C500" s="12"/>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row>
    <row r="501" spans="1:64" ht="12" hidden="1">
      <c r="A501" s="17"/>
      <c r="B501" s="11"/>
      <c r="C501" s="12"/>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row>
    <row r="502" spans="1:64" ht="12" hidden="1">
      <c r="A502" s="17"/>
      <c r="B502" s="11"/>
      <c r="C502" s="12"/>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row>
    <row r="503" spans="1:64" ht="12" hidden="1">
      <c r="A503" s="17"/>
      <c r="B503" s="11"/>
      <c r="C503" s="12"/>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row>
    <row r="504" spans="1:64" ht="12" hidden="1">
      <c r="A504" s="17"/>
      <c r="B504" s="11"/>
      <c r="C504" s="12"/>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row>
    <row r="505" spans="1:64" ht="12" hidden="1">
      <c r="A505" s="17"/>
      <c r="B505" s="11"/>
      <c r="C505" s="12"/>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row>
    <row r="506" spans="1:64" ht="12" hidden="1">
      <c r="A506" s="17"/>
      <c r="B506" s="11"/>
      <c r="C506" s="12"/>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row>
    <row r="507" spans="1:64" ht="12" hidden="1">
      <c r="A507" s="17"/>
      <c r="B507" s="11"/>
      <c r="C507" s="12"/>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row>
    <row r="508" spans="1:64" ht="12" hidden="1">
      <c r="A508" s="17"/>
      <c r="B508" s="11"/>
      <c r="C508" s="12"/>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row>
    <row r="509" spans="1:64" ht="12" hidden="1">
      <c r="A509" s="17"/>
      <c r="B509" s="11"/>
      <c r="C509" s="12"/>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row>
    <row r="510" spans="1:64" ht="12" hidden="1">
      <c r="A510" s="17"/>
      <c r="B510" s="11"/>
      <c r="C510" s="12"/>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row>
    <row r="511" spans="1:64" ht="12" hidden="1">
      <c r="A511" s="17"/>
      <c r="B511" s="11"/>
      <c r="C511" s="12"/>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row>
    <row r="512" spans="1:64" ht="12" hidden="1">
      <c r="A512" s="17"/>
      <c r="B512" s="11"/>
      <c r="C512" s="12"/>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row>
    <row r="513" spans="1:64" ht="12" hidden="1">
      <c r="A513" s="17"/>
      <c r="B513" s="11"/>
      <c r="C513" s="12"/>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row>
    <row r="514" spans="1:64" ht="12" hidden="1">
      <c r="A514" s="17"/>
      <c r="B514" s="11"/>
      <c r="C514" s="12"/>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row>
    <row r="515" spans="1:64" ht="12" hidden="1">
      <c r="A515" s="17"/>
      <c r="B515" s="11"/>
      <c r="C515" s="12"/>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row>
    <row r="516" spans="1:64" ht="12" hidden="1">
      <c r="A516" s="17"/>
      <c r="B516" s="11"/>
      <c r="C516" s="12"/>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row>
    <row r="517" spans="1:64" ht="12" hidden="1">
      <c r="A517" s="17"/>
      <c r="B517" s="11"/>
      <c r="C517" s="12"/>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row>
    <row r="518" spans="1:64" ht="12" hidden="1">
      <c r="A518" s="17"/>
      <c r="B518" s="11"/>
      <c r="C518" s="12"/>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row>
    <row r="519" spans="1:64" ht="12" hidden="1">
      <c r="A519" s="17"/>
      <c r="B519" s="11"/>
      <c r="C519" s="12"/>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row>
    <row r="520" spans="1:64" ht="12" hidden="1">
      <c r="A520" s="17"/>
      <c r="B520" s="11"/>
      <c r="C520" s="12"/>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row>
    <row r="521" spans="1:64" ht="12" hidden="1">
      <c r="A521" s="17"/>
      <c r="B521" s="11"/>
      <c r="C521" s="12"/>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row>
    <row r="522" spans="1:64" ht="12" hidden="1">
      <c r="A522" s="17"/>
      <c r="B522" s="11"/>
      <c r="C522" s="12"/>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row>
    <row r="523" spans="1:64" ht="12" hidden="1">
      <c r="A523" s="17"/>
      <c r="B523" s="11"/>
      <c r="C523" s="12"/>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row>
    <row r="524" spans="1:64" ht="12" hidden="1">
      <c r="A524" s="17"/>
      <c r="B524" s="11"/>
      <c r="C524" s="12"/>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row>
    <row r="525" spans="1:64" ht="12" hidden="1">
      <c r="A525" s="17"/>
      <c r="B525" s="11"/>
      <c r="C525" s="12"/>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row>
    <row r="526" spans="1:64" ht="12" hidden="1">
      <c r="A526" s="17"/>
      <c r="B526" s="11"/>
      <c r="C526" s="12"/>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row>
    <row r="527" spans="1:64" ht="12" hidden="1">
      <c r="A527" s="17"/>
      <c r="B527" s="11"/>
      <c r="C527" s="12"/>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row>
    <row r="528" spans="1:64" ht="12" hidden="1">
      <c r="A528" s="17"/>
      <c r="B528" s="11"/>
      <c r="C528" s="12"/>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row>
    <row r="529" spans="1:64" ht="12" hidden="1">
      <c r="A529" s="17"/>
      <c r="B529" s="11"/>
      <c r="C529" s="12"/>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row>
    <row r="530" spans="1:64" ht="12" hidden="1">
      <c r="A530" s="17"/>
      <c r="B530" s="11"/>
      <c r="C530" s="12"/>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row>
    <row r="531" spans="1:64" ht="12" hidden="1">
      <c r="A531" s="17"/>
      <c r="B531" s="11"/>
      <c r="C531" s="12"/>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row>
    <row r="532" spans="1:64" ht="12" hidden="1">
      <c r="A532" s="17"/>
      <c r="B532" s="11"/>
      <c r="C532" s="12"/>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row>
    <row r="533" spans="1:64" ht="12" hidden="1">
      <c r="A533" s="17"/>
      <c r="B533" s="11"/>
      <c r="C533" s="12"/>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row>
    <row r="534" spans="1:64" ht="12" hidden="1">
      <c r="A534" s="17"/>
      <c r="B534" s="11"/>
      <c r="C534" s="12"/>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row>
    <row r="535" spans="1:64" ht="12" hidden="1">
      <c r="A535" s="17"/>
      <c r="B535" s="11"/>
      <c r="C535" s="12"/>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row>
    <row r="536" spans="1:64" ht="12" hidden="1">
      <c r="A536" s="17"/>
      <c r="B536" s="11"/>
      <c r="C536" s="12"/>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row>
    <row r="537" spans="1:64" ht="12" hidden="1">
      <c r="A537" s="17"/>
      <c r="B537" s="11"/>
      <c r="C537" s="12"/>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row>
    <row r="538" spans="1:64" ht="12" hidden="1">
      <c r="A538" s="17"/>
      <c r="B538" s="11"/>
      <c r="C538" s="12"/>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row>
    <row r="539" spans="1:64" ht="12" hidden="1">
      <c r="A539" s="17"/>
      <c r="B539" s="11"/>
      <c r="C539" s="12"/>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row>
    <row r="540" spans="1:64" ht="12" hidden="1">
      <c r="A540" s="17"/>
      <c r="B540" s="11"/>
      <c r="C540" s="12"/>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row>
    <row r="541" spans="1:64" ht="12" hidden="1">
      <c r="A541" s="17"/>
      <c r="B541" s="11"/>
      <c r="C541" s="12"/>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row>
    <row r="542" spans="1:64" ht="12" hidden="1">
      <c r="A542" s="17"/>
      <c r="B542" s="11"/>
      <c r="C542" s="12"/>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row>
    <row r="543" spans="1:64" ht="12" hidden="1">
      <c r="A543" s="17"/>
      <c r="B543" s="11"/>
      <c r="C543" s="12"/>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row>
    <row r="544" spans="1:64" ht="12" hidden="1">
      <c r="A544" s="17"/>
      <c r="B544" s="11"/>
      <c r="C544" s="12"/>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row>
    <row r="545" spans="1:64" ht="12" hidden="1">
      <c r="A545" s="17"/>
      <c r="B545" s="11"/>
      <c r="C545" s="12"/>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row>
    <row r="546" spans="1:64" ht="12" hidden="1">
      <c r="A546" s="17"/>
      <c r="B546" s="11"/>
      <c r="C546" s="12"/>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row>
    <row r="547" spans="1:64" ht="12" hidden="1">
      <c r="A547" s="17"/>
      <c r="B547" s="11"/>
      <c r="C547" s="12"/>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row>
    <row r="548" spans="1:64" ht="12" hidden="1">
      <c r="A548" s="17"/>
      <c r="B548" s="11"/>
      <c r="C548" s="12"/>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row>
    <row r="549" spans="1:64" ht="12" hidden="1">
      <c r="A549" s="17"/>
      <c r="B549" s="11"/>
      <c r="C549" s="12"/>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row>
    <row r="550" spans="1:64" ht="12" hidden="1">
      <c r="A550" s="17"/>
      <c r="B550" s="11"/>
      <c r="C550" s="12"/>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row>
    <row r="551" spans="1:64" ht="12" hidden="1">
      <c r="A551" s="17"/>
      <c r="B551" s="11"/>
      <c r="C551" s="12"/>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row>
    <row r="552" spans="1:64" ht="12" hidden="1">
      <c r="A552" s="17"/>
      <c r="B552" s="11"/>
      <c r="C552" s="12"/>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row>
    <row r="553" spans="1:64" ht="12" hidden="1">
      <c r="A553" s="17"/>
      <c r="B553" s="11"/>
      <c r="C553" s="12"/>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row>
    <row r="554" spans="1:64" ht="12" hidden="1">
      <c r="A554" s="17"/>
      <c r="B554" s="11"/>
      <c r="C554" s="12"/>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row>
    <row r="555" spans="1:64" ht="12" hidden="1">
      <c r="A555" s="17"/>
      <c r="B555" s="11"/>
      <c r="C555" s="12"/>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row>
    <row r="556" spans="1:64" ht="12" hidden="1">
      <c r="A556" s="17"/>
      <c r="B556" s="11"/>
      <c r="C556" s="12"/>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row>
    <row r="557" spans="1:64" ht="12" hidden="1">
      <c r="A557" s="17"/>
      <c r="B557" s="11"/>
      <c r="C557" s="12"/>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row>
    <row r="558" spans="1:64" ht="12" hidden="1">
      <c r="A558" s="17"/>
      <c r="B558" s="11"/>
      <c r="C558" s="12"/>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row>
    <row r="559" spans="1:64" ht="12" hidden="1">
      <c r="A559" s="17"/>
      <c r="B559" s="11"/>
      <c r="C559" s="12"/>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row>
    <row r="560" spans="1:64" ht="12" hidden="1">
      <c r="A560" s="17"/>
      <c r="B560" s="11"/>
      <c r="C560" s="12"/>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row>
    <row r="561" spans="1:64" ht="12" hidden="1">
      <c r="A561" s="17"/>
      <c r="B561" s="11"/>
      <c r="C561" s="12"/>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row>
    <row r="562" spans="1:64" ht="12" hidden="1">
      <c r="A562" s="17"/>
      <c r="B562" s="11"/>
      <c r="C562" s="12"/>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row>
    <row r="563" spans="1:64" ht="12" hidden="1">
      <c r="A563" s="17"/>
      <c r="B563" s="11"/>
      <c r="C563" s="12"/>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row>
    <row r="564" spans="1:64" ht="12" hidden="1">
      <c r="A564" s="17"/>
      <c r="B564" s="11"/>
      <c r="C564" s="12"/>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row>
    <row r="565" spans="1:64" ht="12" hidden="1">
      <c r="A565" s="17"/>
      <c r="B565" s="11"/>
      <c r="C565" s="12"/>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row>
    <row r="566" spans="1:64" ht="12" hidden="1">
      <c r="A566" s="17"/>
      <c r="B566" s="11"/>
      <c r="C566" s="12"/>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row>
    <row r="567" spans="1:64" ht="12" hidden="1">
      <c r="A567" s="17"/>
      <c r="B567" s="11"/>
      <c r="C567" s="12"/>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row>
    <row r="568" spans="1:64" ht="12" hidden="1">
      <c r="A568" s="17"/>
      <c r="B568" s="11"/>
      <c r="C568" s="12"/>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row>
    <row r="569" spans="1:64" ht="12" hidden="1">
      <c r="A569" s="17"/>
      <c r="B569" s="11"/>
      <c r="C569" s="12"/>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row>
    <row r="570" spans="1:64" ht="12" hidden="1">
      <c r="A570" s="17"/>
      <c r="B570" s="11"/>
      <c r="C570" s="12"/>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row>
    <row r="571" spans="1:64" ht="12" hidden="1">
      <c r="A571" s="17"/>
      <c r="B571" s="11"/>
      <c r="C571" s="12"/>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row>
    <row r="572" spans="1:64" ht="12" hidden="1">
      <c r="A572" s="17"/>
      <c r="B572" s="11"/>
      <c r="C572" s="12"/>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row>
    <row r="573" spans="1:64" ht="12" hidden="1">
      <c r="A573" s="17"/>
      <c r="B573" s="11"/>
      <c r="C573" s="12"/>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row>
    <row r="574" spans="1:64" ht="12" hidden="1">
      <c r="A574" s="17"/>
      <c r="B574" s="11"/>
      <c r="C574" s="12"/>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row>
    <row r="575" spans="1:64" ht="12" hidden="1">
      <c r="A575" s="17"/>
      <c r="B575" s="11"/>
      <c r="C575" s="12"/>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row>
    <row r="576" spans="1:64" ht="12" hidden="1">
      <c r="A576" s="17"/>
      <c r="B576" s="11"/>
      <c r="C576" s="12"/>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row>
    <row r="577" spans="1:64" ht="12" hidden="1">
      <c r="A577" s="17"/>
      <c r="B577" s="11"/>
      <c r="C577" s="12"/>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row>
    <row r="578" spans="1:64" ht="12" hidden="1">
      <c r="A578" s="17"/>
      <c r="B578" s="11"/>
      <c r="C578" s="12"/>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row>
    <row r="579" spans="1:64" ht="12" hidden="1">
      <c r="A579" s="17"/>
      <c r="B579" s="11"/>
      <c r="C579" s="12"/>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row>
    <row r="580" spans="1:64" ht="12" hidden="1">
      <c r="A580" s="17"/>
      <c r="B580" s="11"/>
      <c r="C580" s="12"/>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row>
    <row r="581" spans="1:64" ht="12" hidden="1">
      <c r="A581" s="17"/>
      <c r="B581" s="11"/>
      <c r="C581" s="12"/>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row>
    <row r="582" spans="1:64" ht="12" hidden="1">
      <c r="A582" s="17"/>
      <c r="B582" s="11"/>
      <c r="C582" s="12"/>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row>
    <row r="583" spans="1:64" ht="12" hidden="1">
      <c r="A583" s="17"/>
      <c r="B583" s="11"/>
      <c r="C583" s="12"/>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row>
    <row r="584" spans="1:64" ht="12" hidden="1">
      <c r="A584" s="17"/>
      <c r="B584" s="11"/>
      <c r="C584" s="12"/>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row>
    <row r="585" spans="1:64" ht="12" hidden="1">
      <c r="A585" s="17"/>
      <c r="B585" s="11"/>
      <c r="C585" s="12"/>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row>
    <row r="586" spans="1:64" ht="12" hidden="1">
      <c r="A586" s="17"/>
      <c r="B586" s="11"/>
      <c r="C586" s="12"/>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row>
    <row r="587" spans="1:64" ht="12" hidden="1">
      <c r="A587" s="17"/>
      <c r="B587" s="11"/>
      <c r="C587" s="12"/>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row>
    <row r="588" spans="1:64" ht="12" hidden="1">
      <c r="A588" s="17"/>
      <c r="B588" s="11"/>
      <c r="C588" s="12"/>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row>
    <row r="589" spans="1:64" ht="12" hidden="1">
      <c r="A589" s="17"/>
      <c r="B589" s="11"/>
      <c r="C589" s="12"/>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row>
    <row r="590" spans="1:64" ht="12" hidden="1">
      <c r="A590" s="17"/>
      <c r="B590" s="11"/>
      <c r="C590" s="12"/>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row>
    <row r="591" spans="1:64" ht="12" hidden="1">
      <c r="A591" s="17"/>
      <c r="B591" s="11"/>
      <c r="C591" s="12"/>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row>
    <row r="592" spans="1:64" ht="12" hidden="1">
      <c r="A592" s="17"/>
      <c r="B592" s="11"/>
      <c r="C592" s="12"/>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row>
    <row r="593" spans="1:64" ht="12" hidden="1">
      <c r="A593" s="17"/>
      <c r="B593" s="11"/>
      <c r="C593" s="12"/>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row>
    <row r="594" spans="1:64" ht="12" hidden="1">
      <c r="A594" s="17"/>
      <c r="B594" s="11"/>
      <c r="C594" s="12"/>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row>
    <row r="595" spans="1:64" ht="12" hidden="1">
      <c r="A595" s="17"/>
      <c r="B595" s="11"/>
      <c r="C595" s="12"/>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row>
    <row r="596" spans="1:64" ht="12" hidden="1">
      <c r="A596" s="17"/>
      <c r="B596" s="11"/>
      <c r="C596" s="12"/>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row>
    <row r="597" spans="1:64" ht="12" hidden="1">
      <c r="A597" s="17"/>
      <c r="B597" s="11"/>
      <c r="C597" s="12"/>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row>
    <row r="598" spans="1:64" ht="12" hidden="1">
      <c r="A598" s="17"/>
      <c r="B598" s="11"/>
      <c r="C598" s="12"/>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row>
    <row r="599" spans="1:64" ht="12" hidden="1">
      <c r="A599" s="17"/>
      <c r="B599" s="11"/>
      <c r="C599" s="12"/>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row>
    <row r="600" spans="1:64" ht="12" hidden="1">
      <c r="A600" s="17"/>
      <c r="B600" s="11"/>
      <c r="C600" s="12"/>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row>
    <row r="601" spans="1:64" ht="12" hidden="1">
      <c r="A601" s="17"/>
      <c r="B601" s="11"/>
      <c r="C601" s="12"/>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row>
    <row r="602" spans="1:64" ht="12" hidden="1">
      <c r="A602" s="17"/>
      <c r="B602" s="11"/>
      <c r="C602" s="12"/>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row>
    <row r="603" spans="1:64" ht="12" hidden="1">
      <c r="A603" s="17"/>
      <c r="B603" s="11"/>
      <c r="C603" s="12"/>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row>
    <row r="604" spans="1:64" ht="12" hidden="1">
      <c r="A604" s="17"/>
      <c r="B604" s="11"/>
      <c r="C604" s="12"/>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row>
    <row r="605" spans="1:64" ht="12" hidden="1">
      <c r="A605" s="17"/>
      <c r="B605" s="11"/>
      <c r="C605" s="12"/>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row>
    <row r="606" spans="1:64" ht="12" hidden="1">
      <c r="A606" s="17"/>
      <c r="B606" s="11"/>
      <c r="C606" s="12"/>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row>
    <row r="607" spans="1:64" ht="12" hidden="1">
      <c r="A607" s="17"/>
      <c r="B607" s="11"/>
      <c r="C607" s="12"/>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row>
    <row r="608" spans="1:64" ht="12" hidden="1">
      <c r="A608" s="17"/>
      <c r="B608" s="11"/>
      <c r="C608" s="12"/>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row>
    <row r="609" spans="1:64" ht="12" hidden="1">
      <c r="A609" s="17"/>
      <c r="B609" s="11"/>
      <c r="C609" s="12"/>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row>
    <row r="610" spans="1:64" ht="12" hidden="1">
      <c r="A610" s="17"/>
      <c r="B610" s="11"/>
      <c r="C610" s="12"/>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row>
    <row r="611" spans="1:64" ht="12" hidden="1">
      <c r="A611" s="17"/>
      <c r="B611" s="11"/>
      <c r="C611" s="12"/>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row>
    <row r="612" spans="1:64" ht="12" hidden="1">
      <c r="A612" s="17"/>
      <c r="B612" s="11"/>
      <c r="C612" s="12"/>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row>
    <row r="613" spans="1:64" ht="12" hidden="1">
      <c r="A613" s="17"/>
      <c r="B613" s="11"/>
      <c r="C613" s="12"/>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row>
    <row r="614" spans="1:64" ht="12" hidden="1">
      <c r="A614" s="17"/>
      <c r="B614" s="11"/>
      <c r="C614" s="12"/>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row>
    <row r="615" spans="1:64" ht="12" hidden="1">
      <c r="A615" s="17"/>
      <c r="B615" s="11"/>
      <c r="C615" s="12"/>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row>
    <row r="616" spans="1:64" ht="12" hidden="1">
      <c r="A616" s="17"/>
      <c r="B616" s="11"/>
      <c r="C616" s="12"/>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row>
    <row r="617" spans="1:64" ht="12" hidden="1">
      <c r="A617" s="17"/>
      <c r="B617" s="11"/>
      <c r="C617" s="12"/>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row>
    <row r="618" spans="1:64" ht="12" hidden="1">
      <c r="A618" s="17"/>
      <c r="B618" s="11"/>
      <c r="C618" s="12"/>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row>
    <row r="619" spans="1:64" ht="12" hidden="1">
      <c r="A619" s="17"/>
      <c r="B619" s="11"/>
      <c r="C619" s="12"/>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row>
    <row r="620" spans="1:64" ht="12" hidden="1">
      <c r="A620" s="17"/>
      <c r="B620" s="11"/>
      <c r="C620" s="12"/>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row>
    <row r="621" spans="1:64" ht="12" hidden="1">
      <c r="A621" s="17"/>
      <c r="B621" s="11"/>
      <c r="C621" s="12"/>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row>
    <row r="622" spans="1:64" ht="12" hidden="1">
      <c r="A622" s="17"/>
      <c r="B622" s="11"/>
      <c r="C622" s="12"/>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row>
    <row r="623" spans="1:64" ht="12" hidden="1">
      <c r="A623" s="17"/>
      <c r="B623" s="11"/>
      <c r="C623" s="12"/>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row>
    <row r="624" spans="1:64" ht="12" hidden="1">
      <c r="A624" s="17"/>
      <c r="B624" s="11"/>
      <c r="C624" s="12"/>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row>
    <row r="625" spans="1:64" ht="12" hidden="1">
      <c r="A625" s="17"/>
      <c r="B625" s="11"/>
      <c r="C625" s="12"/>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row>
    <row r="626" spans="1:64" ht="12" hidden="1">
      <c r="A626" s="17"/>
      <c r="B626" s="11"/>
      <c r="C626" s="12"/>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row>
    <row r="627" spans="1:64" ht="12" hidden="1">
      <c r="A627" s="17"/>
      <c r="B627" s="11"/>
      <c r="C627" s="12"/>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row>
    <row r="628" spans="1:64" ht="12" hidden="1">
      <c r="A628" s="17"/>
      <c r="B628" s="11"/>
      <c r="C628" s="12"/>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row>
    <row r="629" spans="1:64" ht="12" hidden="1">
      <c r="A629" s="17"/>
      <c r="B629" s="11"/>
      <c r="C629" s="12"/>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row>
    <row r="630" spans="1:64" ht="12" hidden="1">
      <c r="A630" s="17"/>
      <c r="B630" s="11"/>
      <c r="C630" s="12"/>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68"/>
  <sheetViews>
    <sheetView zoomScale="125" zoomScaleNormal="125" zoomScalePageLayoutView="125" workbookViewId="0">
      <pane xSplit="3" ySplit="2" topLeftCell="D3" activePane="bottomRight" state="frozen"/>
      <selection pane="topRight" activeCell="D1" sqref="D1"/>
      <selection pane="bottomLeft" activeCell="A3" sqref="A3"/>
      <selection pane="bottomRight" activeCell="D30" sqref="D30"/>
    </sheetView>
  </sheetViews>
  <sheetFormatPr baseColWidth="10" defaultColWidth="14.5" defaultRowHeight="15.75" customHeight="1"/>
  <cols>
    <col min="3" max="3" width="47.5" customWidth="1"/>
    <col min="54" max="64" width="0" hidden="1"/>
  </cols>
  <sheetData>
    <row r="1" spans="1:64" ht="15.75" customHeight="1">
      <c r="A1" s="2"/>
      <c r="B1" s="3"/>
      <c r="C1" s="4"/>
      <c r="D1" s="5" t="s">
        <v>24104</v>
      </c>
      <c r="E1" s="6" t="s">
        <v>24105</v>
      </c>
      <c r="F1" s="6" t="s">
        <v>24106</v>
      </c>
      <c r="G1" s="6" t="s">
        <v>24107</v>
      </c>
      <c r="H1" s="6" t="s">
        <v>24108</v>
      </c>
      <c r="I1" s="6" t="s">
        <v>24109</v>
      </c>
      <c r="J1" s="6" t="s">
        <v>24110</v>
      </c>
      <c r="K1" s="6" t="s">
        <v>24111</v>
      </c>
      <c r="L1" s="6" t="s">
        <v>24112</v>
      </c>
      <c r="M1" s="6" t="s">
        <v>24113</v>
      </c>
      <c r="N1" s="6" t="s">
        <v>24114</v>
      </c>
      <c r="O1" s="6" t="s">
        <v>24115</v>
      </c>
      <c r="P1" s="6" t="s">
        <v>24116</v>
      </c>
      <c r="Q1" s="6" t="s">
        <v>24117</v>
      </c>
      <c r="R1" s="6" t="s">
        <v>24118</v>
      </c>
      <c r="S1" s="6" t="s">
        <v>24119</v>
      </c>
      <c r="T1" s="6" t="s">
        <v>24120</v>
      </c>
      <c r="U1" s="6" t="s">
        <v>24121</v>
      </c>
      <c r="V1" s="6" t="s">
        <v>24122</v>
      </c>
      <c r="W1" s="6" t="s">
        <v>24123</v>
      </c>
      <c r="X1" s="6" t="s">
        <v>24124</v>
      </c>
      <c r="Y1" s="7" t="s">
        <v>24125</v>
      </c>
      <c r="Z1" s="7" t="s">
        <v>24126</v>
      </c>
      <c r="AA1" s="7" t="s">
        <v>24127</v>
      </c>
      <c r="AB1" s="7" t="s">
        <v>24128</v>
      </c>
      <c r="AC1" s="7" t="s">
        <v>24129</v>
      </c>
      <c r="AD1" s="7" t="s">
        <v>24130</v>
      </c>
      <c r="AE1" s="7" t="s">
        <v>24131</v>
      </c>
      <c r="AF1" s="7" t="s">
        <v>24132</v>
      </c>
      <c r="AG1" s="7" t="s">
        <v>24133</v>
      </c>
      <c r="AH1" s="7" t="s">
        <v>24134</v>
      </c>
      <c r="AI1" s="7" t="s">
        <v>24135</v>
      </c>
      <c r="AJ1" s="7" t="s">
        <v>24136</v>
      </c>
      <c r="AK1" s="7" t="s">
        <v>24137</v>
      </c>
      <c r="AL1" s="7" t="s">
        <v>24138</v>
      </c>
      <c r="AM1" s="7" t="s">
        <v>24139</v>
      </c>
      <c r="AN1" s="7" t="s">
        <v>24140</v>
      </c>
      <c r="AO1" s="7" t="s">
        <v>24141</v>
      </c>
      <c r="AP1" s="7" t="s">
        <v>24142</v>
      </c>
      <c r="AQ1" s="7" t="s">
        <v>24143</v>
      </c>
      <c r="AR1" s="5" t="s">
        <v>24144</v>
      </c>
      <c r="AS1" s="7" t="s">
        <v>24145</v>
      </c>
      <c r="AT1" s="7" t="s">
        <v>24146</v>
      </c>
      <c r="AU1" s="7" t="s">
        <v>24147</v>
      </c>
      <c r="AV1" s="7" t="s">
        <v>24148</v>
      </c>
      <c r="AW1" s="7" t="s">
        <v>24149</v>
      </c>
      <c r="AX1" s="7" t="s">
        <v>24150</v>
      </c>
      <c r="AY1" s="7" t="s">
        <v>24151</v>
      </c>
      <c r="AZ1" s="7" t="s">
        <v>24152</v>
      </c>
      <c r="BA1" s="7" t="s">
        <v>24153</v>
      </c>
      <c r="BB1" s="12"/>
      <c r="BC1" s="12"/>
      <c r="BD1" s="12"/>
      <c r="BE1" s="12"/>
      <c r="BF1" s="12"/>
      <c r="BG1" s="12"/>
      <c r="BH1" s="12"/>
      <c r="BI1" s="12"/>
      <c r="BJ1" s="12"/>
      <c r="BK1" s="12"/>
      <c r="BL1" s="12"/>
    </row>
    <row r="2" spans="1:64" ht="15.75" customHeight="1">
      <c r="A2" s="9" t="str">
        <f ca="1">IFERROR(__xludf.DUMMYFUNCTION(importrange("https://docs.google.com/spreadsheets/d/1B8bz8L_SMnGmCuHmR0X7YJOBdR6s05ngltiIZhhhC_s/edit#gid=0", "7 Budget!A8:A")),"")</f>
        <v/>
      </c>
      <c r="B2" s="11" t="str">
        <f ca="1">IFERROR(__xludf.DUMMYFUNCTION(importrange("https://docs.google.com/spreadsheets/d/1huVN2XAshBM5FkfyTsSEyJy7czH6wQh-vuVCAjVx0lI/edit#gid=664325092", "7 Budget!B7:B")),"#")</f>
        <v>#</v>
      </c>
      <c r="C2" s="10" t="str">
        <f ca="1">IFERROR(__xludf.DUMMYFUNCTION(importrange("https://docs.google.com/spreadsheets/d/1huVN2XAshBM5FkfyTsSEyJy7czH6wQh-vuVCAjVx0lI/edit#gid=664325092", "7 Budget!C7:C")),"Indicator")</f>
        <v>Indicator</v>
      </c>
      <c r="D2" s="10" t="str">
        <f ca="1">IFERROR(__xludf.DUMMYFUNCTION(importrange("https://docs.google.com/spreadsheets/d/1B8bz8L_SMnGmCuHmR0X7YJOBdR6s05ngltiIZhhhC_s/edit#gid=907278306", "7 Budget!E8:E")),"SII 2")</f>
        <v>SII 2</v>
      </c>
      <c r="E2" s="10" t="str">
        <f ca="1">IFERROR(__xludf.DUMMYFUNCTION(importrange("https://docs.google.com/spreadsheets/d/1B8bz8L_SMnGmCuHmR0X7YJOBdR6s05ngltiIZhhhC_s/edit#gid=907278306", "7 Budget!G8:G")),"SII 2")</f>
        <v>SII 2</v>
      </c>
      <c r="F2" s="10" t="str">
        <f ca="1">IFERROR(__xludf.DUMMYFUNCTION(importrange("https://docs.google.com/spreadsheets/d/1B8bz8L_SMnGmCuHmR0X7YJOBdR6s05ngltiIZhhhC_s/edit#gid=907278306", "7 Budget!I8:I")),"SII 2")</f>
        <v>SII 2</v>
      </c>
      <c r="G2" s="10" t="str">
        <f ca="1">IFERROR(__xludf.DUMMYFUNCTION(importrange("https://docs.google.com/spreadsheets/d/1B8bz8L_SMnGmCuHmR0X7YJOBdR6s05ngltiIZhhhC_s/edit#gid=907278306", "7 Budget!K8:K")),"SII 2")</f>
        <v>SII 2</v>
      </c>
      <c r="H2" s="10" t="str">
        <f ca="1">IFERROR(__xludf.DUMMYFUNCTION(importrange("https://docs.google.com/spreadsheets/d/1B8bz8L_SMnGmCuHmR0X7YJOBdR6s05ngltiIZhhhC_s/edit#gid=907278306", "7 Budget!M8:M")),"SII 2")</f>
        <v>SII 2</v>
      </c>
      <c r="I2" s="10" t="str">
        <f ca="1">IFERROR(__xludf.DUMMYFUNCTION(importrange("https://docs.google.com/spreadsheets/d/1B8bz8L_SMnGmCuHmR0X7YJOBdR6s05ngltiIZhhhC_s/edit#gid=907278306", "7 Budget!O8:O")),"SII 2")</f>
        <v>SII 2</v>
      </c>
      <c r="J2" s="10" t="str">
        <f ca="1">IFERROR(__xludf.DUMMYFUNCTION(importrange("https://docs.google.com/spreadsheets/d/1B8bz8L_SMnGmCuHmR0X7YJOBdR6s05ngltiIZhhhC_s/edit#gid=907278306", "7 Budget!Q8:Q")),"SII 2")</f>
        <v>SII 2</v>
      </c>
      <c r="K2" s="10" t="str">
        <f ca="1">IFERROR(__xludf.DUMMYFUNCTION(importrange("https://docs.google.com/spreadsheets/d/1B8bz8L_SMnGmCuHmR0X7YJOBdR6s05ngltiIZhhhC_s/edit#gid=907278306", "7 Budget!S8:S")),"SII 2")</f>
        <v>SII 2</v>
      </c>
      <c r="L2" s="10" t="str">
        <f ca="1">IFERROR(__xludf.DUMMYFUNCTION(importrange("https://docs.google.com/spreadsheets/d/1B8bz8L_SMnGmCuHmR0X7YJOBdR6s05ngltiIZhhhC_s/edit#gid=907278306", "7 Budget!U8:U")),"SII 2")</f>
        <v>SII 2</v>
      </c>
      <c r="M2" s="10" t="str">
        <f ca="1">IFERROR(__xludf.DUMMYFUNCTION(importrange("https://docs.google.com/spreadsheets/d/1B8bz8L_SMnGmCuHmR0X7YJOBdR6s05ngltiIZhhhC_s/edit#gid=907278306", "7 Budget!W8:W")),"SII 2")</f>
        <v>SII 2</v>
      </c>
      <c r="N2" s="10" t="str">
        <f ca="1">IFERROR(__xludf.DUMMYFUNCTION(importrange("https://docs.google.com/spreadsheets/d/1B8bz8L_SMnGmCuHmR0X7YJOBdR6s05ngltiIZhhhC_s/edit#gid=907278306", "7 Budget!Y8:Y")),"SII 2")</f>
        <v>SII 2</v>
      </c>
      <c r="O2" s="10" t="str">
        <f ca="1">IFERROR(__xludf.DUMMYFUNCTION(importrange("https://docs.google.com/spreadsheets/d/1B8bz8L_SMnGmCuHmR0X7YJOBdR6s05ngltiIZhhhC_s/edit#gid=907278306", "7 Budget!AA8:AA")),"SII 2")</f>
        <v>SII 2</v>
      </c>
      <c r="P2" s="10" t="str">
        <f ca="1">IFERROR(__xludf.DUMMYFUNCTION(importrange("https://docs.google.com/spreadsheets/d/1B8bz8L_SMnGmCuHmR0X7YJOBdR6s05ngltiIZhhhC_s/edit#gid=907278306", "7 Budget!AC8:AC")),"SII 2")</f>
        <v>SII 2</v>
      </c>
      <c r="Q2" s="10" t="str">
        <f ca="1">IFERROR(__xludf.DUMMYFUNCTION(importrange("https://docs.google.com/spreadsheets/d/1B8bz8L_SMnGmCuHmR0X7YJOBdR6s05ngltiIZhhhC_s/edit#gid=907278306", "7 Budget!AE8:AE")),"SII 2")</f>
        <v>SII 2</v>
      </c>
      <c r="R2" s="10" t="str">
        <f ca="1">IFERROR(__xludf.DUMMYFUNCTION(importrange("https://docs.google.com/spreadsheets/d/1B8bz8L_SMnGmCuHmR0X7YJOBdR6s05ngltiIZhhhC_s/edit#gid=907278306", "7 Budget!AG8:AG")),"SII 2")</f>
        <v>SII 2</v>
      </c>
      <c r="S2" s="10" t="str">
        <f ca="1">IFERROR(__xludf.DUMMYFUNCTION(importrange("https://docs.google.com/spreadsheets/d/1B8bz8L_SMnGmCuHmR0X7YJOBdR6s05ngltiIZhhhC_s/edit#gid=907278306", "7 Budget!AI8:AI")),"SII 2")</f>
        <v>SII 2</v>
      </c>
      <c r="T2" s="10" t="str">
        <f ca="1">IFERROR(__xludf.DUMMYFUNCTION(importrange("https://docs.google.com/spreadsheets/d/1B8bz8L_SMnGmCuHmR0X7YJOBdR6s05ngltiIZhhhC_s/edit#gid=907278306", "7 Budget!AK8:AK")),"SII 2")</f>
        <v>SII 2</v>
      </c>
      <c r="U2" s="10" t="str">
        <f ca="1">IFERROR(__xludf.DUMMYFUNCTION(importrange("https://docs.google.com/spreadsheets/d/1B8bz8L_SMnGmCuHmR0X7YJOBdR6s05ngltiIZhhhC_s/edit#gid=907278306", "7 Budget!AM8:AM")),"SII 2")</f>
        <v>SII 2</v>
      </c>
      <c r="V2" s="10" t="str">
        <f ca="1">IFERROR(__xludf.DUMMYFUNCTION(importrange("https://docs.google.com/spreadsheets/d/1B8bz8L_SMnGmCuHmR0X7YJOBdR6s05ngltiIZhhhC_s/edit#gid=907278306", "7 Budget!AO8:AO")),"SII 2")</f>
        <v>SII 2</v>
      </c>
      <c r="W2" s="10" t="str">
        <f ca="1">IFERROR(__xludf.DUMMYFUNCTION(importrange("https://docs.google.com/spreadsheets/d/1B8bz8L_SMnGmCuHmR0X7YJOBdR6s05ngltiIZhhhC_s/edit#gid=907278306", "7 Budget!AQ8:AQ")),"SII 2")</f>
        <v>SII 2</v>
      </c>
      <c r="X2" s="10" t="str">
        <f ca="1">IFERROR(__xludf.DUMMYFUNCTION(importrange("https://docs.google.com/spreadsheets/d/1B8bz8L_SMnGmCuHmR0X7YJOBdR6s05ngltiIZhhhC_s/edit#gid=907278306", "7 Budget!AS8:AS")),"SII 2")</f>
        <v>SII 2</v>
      </c>
      <c r="Y2" s="10" t="str">
        <f ca="1">IFERROR(__xludf.DUMMYFUNCTION(importrange("https://docs.google.com/spreadsheets/d/1B8bz8L_SMnGmCuHmR0X7YJOBdR6s05ngltiIZhhhC_s/edit#gid=907278306", "7 Budget!AU8:AU")),"SII 2")</f>
        <v>SII 2</v>
      </c>
      <c r="Z2" s="10" t="str">
        <f ca="1">IFERROR(__xludf.DUMMYFUNCTION(importrange("https://docs.google.com/spreadsheets/d/1B8bz8L_SMnGmCuHmR0X7YJOBdR6s05ngltiIZhhhC_s/edit#gid=907278306", "7 Budget!AW8:AW")),"SII 2")</f>
        <v>SII 2</v>
      </c>
      <c r="AA2" s="10" t="str">
        <f ca="1">IFERROR(__xludf.DUMMYFUNCTION(importrange("https://docs.google.com/spreadsheets/d/1B8bz8L_SMnGmCuHmR0X7YJOBdR6s05ngltiIZhhhC_s/edit#gid=907278306", "7 Budget!AY8:AY")),"SII 2")</f>
        <v>SII 2</v>
      </c>
      <c r="AB2" s="10" t="str">
        <f ca="1">IFERROR(__xludf.DUMMYFUNCTION(importrange("https://docs.google.com/spreadsheets/d/1B8bz8L_SMnGmCuHmR0X7YJOBdR6s05ngltiIZhhhC_s/edit#gid=907278306", "7 Budget!BA8:BA")),"SII 2")</f>
        <v>SII 2</v>
      </c>
      <c r="AC2" s="10" t="str">
        <f ca="1">IFERROR(__xludf.DUMMYFUNCTION(importrange("https://docs.google.com/spreadsheets/d/1B8bz8L_SMnGmCuHmR0X7YJOBdR6s05ngltiIZhhhC_s/edit#gid=907278306", "7 Budget!BC8:BC")),"SII 2")</f>
        <v>SII 2</v>
      </c>
      <c r="AD2" s="10" t="str">
        <f ca="1">IFERROR(__xludf.DUMMYFUNCTION(importrange("https://docs.google.com/spreadsheets/d/1B8bz8L_SMnGmCuHmR0X7YJOBdR6s05ngltiIZhhhC_s/edit#gid=907278306", "7 Budget!BE8:BE")),"SII 2")</f>
        <v>SII 2</v>
      </c>
      <c r="AE2" s="10" t="str">
        <f ca="1">IFERROR(__xludf.DUMMYFUNCTION(importrange("https://docs.google.com/spreadsheets/d/1B8bz8L_SMnGmCuHmR0X7YJOBdR6s05ngltiIZhhhC_s/edit#gid=907278306", "7 Budget!BG8:BG")),"SII 2")</f>
        <v>SII 2</v>
      </c>
      <c r="AF2" s="10" t="str">
        <f ca="1">IFERROR(__xludf.DUMMYFUNCTION(importrange("https://docs.google.com/spreadsheets/d/1B8bz8L_SMnGmCuHmR0X7YJOBdR6s05ngltiIZhhhC_s/edit#gid=907278306", "7 Budget!BI8:BI")),"SII 2")</f>
        <v>SII 2</v>
      </c>
      <c r="AG2" s="10" t="str">
        <f ca="1">IFERROR(__xludf.DUMMYFUNCTION(importrange("https://docs.google.com/spreadsheets/d/1B8bz8L_SMnGmCuHmR0X7YJOBdR6s05ngltiIZhhhC_s/edit#gid=907278306", "7 Budget!BK8:BK")),"SII 2")</f>
        <v>SII 2</v>
      </c>
      <c r="AH2" s="10" t="str">
        <f ca="1">IFERROR(__xludf.DUMMYFUNCTION(importrange("https://docs.google.com/spreadsheets/d/1B8bz8L_SMnGmCuHmR0X7YJOBdR6s05ngltiIZhhhC_s/edit#gid=907278306", "7 Budget!BM8:BM")),"SII 2")</f>
        <v>SII 2</v>
      </c>
      <c r="AI2" s="10" t="str">
        <f ca="1">IFERROR(__xludf.DUMMYFUNCTION(importrange("https://docs.google.com/spreadsheets/d/1B8bz8L_SMnGmCuHmR0X7YJOBdR6s05ngltiIZhhhC_s/edit#gid=907278306", "7 Budget!BO8:BO")),"SII 2")</f>
        <v>SII 2</v>
      </c>
      <c r="AJ2" s="10" t="str">
        <f ca="1">IFERROR(__xludf.DUMMYFUNCTION(importrange("https://docs.google.com/spreadsheets/d/1B8bz8L_SMnGmCuHmR0X7YJOBdR6s05ngltiIZhhhC_s/edit#gid=907278306", "7 Budget!BQ8:BQ")),"SII 2")</f>
        <v>SII 2</v>
      </c>
      <c r="AK2" s="10" t="str">
        <f ca="1">IFERROR(__xludf.DUMMYFUNCTION(importrange("https://docs.google.com/spreadsheets/d/1B8bz8L_SMnGmCuHmR0X7YJOBdR6s05ngltiIZhhhC_s/edit#gid=907278306", "7 Budget!BS8:BS")),"SII 2")</f>
        <v>SII 2</v>
      </c>
      <c r="AL2" s="10" t="str">
        <f ca="1">IFERROR(__xludf.DUMMYFUNCTION(importrange("https://docs.google.com/spreadsheets/d/1B8bz8L_SMnGmCuHmR0X7YJOBdR6s05ngltiIZhhhC_s/edit#gid=907278306", "7 Budget!BU8:BU")),"SII 2")</f>
        <v>SII 2</v>
      </c>
      <c r="AM2" s="10" t="str">
        <f ca="1">IFERROR(__xludf.DUMMYFUNCTION(importrange("https://docs.google.com/spreadsheets/d/1B8bz8L_SMnGmCuHmR0X7YJOBdR6s05ngltiIZhhhC_s/edit#gid=907278306", "7 Budget!BW8:BW")),"SII 2")</f>
        <v>SII 2</v>
      </c>
      <c r="AN2" s="10" t="str">
        <f ca="1">IFERROR(__xludf.DUMMYFUNCTION(importrange("https://docs.google.com/spreadsheets/d/1B8bz8L_SMnGmCuHmR0X7YJOBdR6s05ngltiIZhhhC_s/edit#gid=907278306", "7 Budget!BY8:BY")),"SII 2")</f>
        <v>SII 2</v>
      </c>
      <c r="AO2" s="10" t="str">
        <f ca="1">IFERROR(__xludf.DUMMYFUNCTION(importrange("https://docs.google.com/spreadsheets/d/1B8bz8L_SMnGmCuHmR0X7YJOBdR6s05ngltiIZhhhC_s/edit#gid=907278306", "7 Budget!CA8:CA")),"SII 2")</f>
        <v>SII 2</v>
      </c>
      <c r="AP2" s="10" t="str">
        <f ca="1">IFERROR(__xludf.DUMMYFUNCTION(importrange("https://docs.google.com/spreadsheets/d/1B8bz8L_SMnGmCuHmR0X7YJOBdR6s05ngltiIZhhhC_s/edit#gid=907278306", "7 Budget!CC8:CC")),"SII 2")</f>
        <v>SII 2</v>
      </c>
      <c r="AQ2" s="10" t="str">
        <f ca="1">IFERROR(__xludf.DUMMYFUNCTION(importrange("https://docs.google.com/spreadsheets/d/1B8bz8L_SMnGmCuHmR0X7YJOBdR6s05ngltiIZhhhC_s/edit#gid=907278306", "7 Budget!CE8:CE")),"SII 2")</f>
        <v>SII 2</v>
      </c>
      <c r="AR2" s="10" t="str">
        <f ca="1">IFERROR(__xludf.DUMMYFUNCTION(importrange("https://docs.google.com/spreadsheets/d/1B8bz8L_SMnGmCuHmR0X7YJOBdR6s05ngltiIZhhhC_s/edit#gid=907278306", "7 Budget!CG8:CG")),"SII 2")</f>
        <v>SII 2</v>
      </c>
      <c r="AS2" s="10" t="str">
        <f ca="1">IFERROR(__xludf.DUMMYFUNCTION(importrange("https://docs.google.com/spreadsheets/d/1B8bz8L_SMnGmCuHmR0X7YJOBdR6s05ngltiIZhhhC_s/edit#gid=907278306", "7 Budget!CI8:CI")),"SII 2")</f>
        <v>SII 2</v>
      </c>
      <c r="AT2" s="10" t="str">
        <f ca="1">IFERROR(__xludf.DUMMYFUNCTION(importrange("https://docs.google.com/spreadsheets/d/1B8bz8L_SMnGmCuHmR0X7YJOBdR6s05ngltiIZhhhC_s/edit#gid=907278306", "7 Budget!CK8:CK")),"SII 2")</f>
        <v>SII 2</v>
      </c>
      <c r="AU2" s="10" t="str">
        <f ca="1">IFERROR(__xludf.DUMMYFUNCTION(importrange("https://docs.google.com/spreadsheets/d/1B8bz8L_SMnGmCuHmR0X7YJOBdR6s05ngltiIZhhhC_s/edit#gid=907278306", "7 Budget!CM8:CM")),"SII 2")</f>
        <v>SII 2</v>
      </c>
      <c r="AV2" s="10" t="str">
        <f ca="1">IFERROR(__xludf.DUMMYFUNCTION(importrange("https://docs.google.com/spreadsheets/d/1B8bz8L_SMnGmCuHmR0X7YJOBdR6s05ngltiIZhhhC_s/edit#gid=907278306", "7 Budget!CO8:CO")),"SII 2")</f>
        <v>SII 2</v>
      </c>
      <c r="AW2" s="10" t="str">
        <f ca="1">IFERROR(__xludf.DUMMYFUNCTION(importrange("https://docs.google.com/spreadsheets/d/1B8bz8L_SMnGmCuHmR0X7YJOBdR6s05ngltiIZhhhC_s/edit#gid=907278306", "7 Budget!CQ8:CQ")),"SII 2")</f>
        <v>SII 2</v>
      </c>
      <c r="AX2" s="10" t="str">
        <f ca="1">IFERROR(__xludf.DUMMYFUNCTION(importrange("https://docs.google.com/spreadsheets/d/1B8bz8L_SMnGmCuHmR0X7YJOBdR6s05ngltiIZhhhC_s/edit#gid=907278306", "7 Budget!CS8:CS")),"SII 2")</f>
        <v>SII 2</v>
      </c>
      <c r="AY2" s="10" t="str">
        <f ca="1">IFERROR(__xludf.DUMMYFUNCTION(importrange("https://docs.google.com/spreadsheets/d/1B8bz8L_SMnGmCuHmR0X7YJOBdR6s05ngltiIZhhhC_s/edit#gid=907278306", "7 Budget!CU8:CU")),"SII 2")</f>
        <v>SII 2</v>
      </c>
      <c r="AZ2" s="10" t="str">
        <f ca="1">IFERROR(__xludf.DUMMYFUNCTION(importrange("https://docs.google.com/spreadsheets/d/1B8bz8L_SMnGmCuHmR0X7YJOBdR6s05ngltiIZhhhC_s/edit#gid=907278306", "7 Budget!CW8:CW")),"SII 2")</f>
        <v>SII 2</v>
      </c>
      <c r="BA2" s="15" t="str">
        <f ca="1">IFERROR(__xludf.DUMMYFUNCTION(importrange("https://docs.google.com/spreadsheets/d/1B8bz8L_SMnGmCuHmR0X7YJOBdR6s05ngltiIZhhhC_s/edit#gid=907278306", "7 Budget!CY8:CY")),"SII 2")</f>
        <v>SII 2</v>
      </c>
      <c r="BB2" s="22"/>
      <c r="BC2" s="22"/>
      <c r="BD2" s="22"/>
      <c r="BE2" s="22"/>
      <c r="BF2" s="22"/>
      <c r="BG2" s="22"/>
      <c r="BH2" s="22"/>
      <c r="BI2" s="22"/>
      <c r="BJ2" s="22"/>
      <c r="BK2" s="22"/>
      <c r="BL2" s="22"/>
    </row>
    <row r="3" spans="1:64" ht="15.75" customHeight="1">
      <c r="A3" s="17">
        <v>7.1</v>
      </c>
      <c r="B3" s="11">
        <v>119</v>
      </c>
      <c r="C3" s="18" t="s">
        <v>24096</v>
      </c>
      <c r="D3" s="19">
        <v>100</v>
      </c>
      <c r="E3" s="19">
        <v>100</v>
      </c>
      <c r="F3" s="19">
        <v>75</v>
      </c>
      <c r="G3" s="19">
        <v>100</v>
      </c>
      <c r="H3" s="19">
        <v>100</v>
      </c>
      <c r="I3" s="19">
        <v>100</v>
      </c>
      <c r="J3" s="19">
        <v>100</v>
      </c>
      <c r="K3" s="19">
        <v>100</v>
      </c>
      <c r="L3" s="19">
        <v>75</v>
      </c>
      <c r="M3" s="19">
        <v>100</v>
      </c>
      <c r="N3" s="19">
        <v>100</v>
      </c>
      <c r="O3" s="19">
        <v>100</v>
      </c>
      <c r="P3" s="19">
        <v>100</v>
      </c>
      <c r="Q3" s="19">
        <v>25</v>
      </c>
      <c r="R3" s="19">
        <v>100</v>
      </c>
      <c r="S3" s="19">
        <v>100</v>
      </c>
      <c r="T3" s="19">
        <v>100</v>
      </c>
      <c r="U3" s="19">
        <v>75</v>
      </c>
      <c r="V3" s="19">
        <v>50</v>
      </c>
      <c r="W3" s="19">
        <v>75</v>
      </c>
      <c r="X3" s="19">
        <v>75</v>
      </c>
      <c r="Y3" s="19">
        <v>75</v>
      </c>
      <c r="Z3" s="19">
        <v>100</v>
      </c>
      <c r="AA3" s="19">
        <v>100</v>
      </c>
      <c r="AB3" s="19">
        <v>100</v>
      </c>
      <c r="AC3" s="19">
        <v>100</v>
      </c>
      <c r="AD3" s="19">
        <v>100</v>
      </c>
      <c r="AE3" s="19">
        <v>100</v>
      </c>
      <c r="AF3" s="19">
        <v>100</v>
      </c>
      <c r="AG3" s="19">
        <v>100</v>
      </c>
      <c r="AH3" s="19">
        <v>100</v>
      </c>
      <c r="AI3" s="19">
        <v>50</v>
      </c>
      <c r="AJ3" s="19">
        <v>75</v>
      </c>
      <c r="AK3" s="19">
        <v>100</v>
      </c>
      <c r="AL3" s="19">
        <v>100</v>
      </c>
      <c r="AM3" s="19">
        <v>75</v>
      </c>
      <c r="AN3" s="19">
        <v>3</v>
      </c>
      <c r="AO3" s="19">
        <v>100</v>
      </c>
      <c r="AP3" s="19">
        <v>100</v>
      </c>
      <c r="AQ3" s="19">
        <v>100</v>
      </c>
      <c r="AR3" s="19">
        <v>75</v>
      </c>
      <c r="AS3" s="19">
        <v>100</v>
      </c>
      <c r="AT3" s="19">
        <v>100</v>
      </c>
      <c r="AU3" s="19">
        <v>100</v>
      </c>
      <c r="AV3" s="19">
        <v>100</v>
      </c>
      <c r="AW3" s="19">
        <v>100</v>
      </c>
      <c r="AX3" s="19">
        <v>100</v>
      </c>
      <c r="AY3" s="19">
        <v>100</v>
      </c>
      <c r="AZ3" s="19">
        <v>100</v>
      </c>
      <c r="BA3" s="20">
        <v>100</v>
      </c>
      <c r="BB3" s="23"/>
      <c r="BC3" s="23"/>
      <c r="BD3" s="23"/>
      <c r="BE3" s="23"/>
      <c r="BF3" s="23"/>
      <c r="BG3" s="23"/>
      <c r="BH3" s="23"/>
      <c r="BI3" s="23"/>
      <c r="BJ3" s="23"/>
      <c r="BK3" s="23"/>
      <c r="BL3" s="23"/>
    </row>
    <row r="4" spans="1:64" ht="15.75" customHeight="1">
      <c r="A4" s="17" t="s">
        <v>24084</v>
      </c>
      <c r="B4" s="11"/>
      <c r="C4" s="18" t="s">
        <v>24087</v>
      </c>
      <c r="D4" s="19" t="s">
        <v>24072</v>
      </c>
      <c r="E4" s="19" t="s">
        <v>24071</v>
      </c>
      <c r="F4" s="19" t="s">
        <v>24068</v>
      </c>
      <c r="G4" s="19" t="s">
        <v>24062</v>
      </c>
      <c r="H4" s="19" t="s">
        <v>24061</v>
      </c>
      <c r="I4" s="19" t="s">
        <v>24052</v>
      </c>
      <c r="J4" s="19" t="s">
        <v>24054</v>
      </c>
      <c r="K4" s="28" t="s">
        <v>951</v>
      </c>
      <c r="L4" s="28" t="s">
        <v>949</v>
      </c>
      <c r="M4" s="19" t="s">
        <v>24058</v>
      </c>
      <c r="N4" s="19" t="s">
        <v>24049</v>
      </c>
      <c r="O4" s="19" t="s">
        <v>24043</v>
      </c>
      <c r="P4" s="28" t="s">
        <v>947</v>
      </c>
      <c r="Q4" s="19" t="s">
        <v>24041</v>
      </c>
      <c r="R4" s="28" t="s">
        <v>948</v>
      </c>
      <c r="S4" s="28" t="s">
        <v>946</v>
      </c>
      <c r="T4" s="28" t="s">
        <v>945</v>
      </c>
      <c r="U4" s="28" t="s">
        <v>944</v>
      </c>
      <c r="V4" s="28" t="s">
        <v>943</v>
      </c>
      <c r="W4" s="28" t="s">
        <v>942</v>
      </c>
      <c r="X4" s="19" t="s">
        <v>24026</v>
      </c>
      <c r="Y4" s="19" t="s">
        <v>24025</v>
      </c>
      <c r="Z4" s="19" t="s">
        <v>24024</v>
      </c>
      <c r="AA4" s="19" t="s">
        <v>24021</v>
      </c>
      <c r="AB4" s="19" t="s">
        <v>24022</v>
      </c>
      <c r="AC4" s="19" t="s">
        <v>24019</v>
      </c>
      <c r="AD4" s="19" t="s">
        <v>24020</v>
      </c>
      <c r="AE4" s="19" t="s">
        <v>24015</v>
      </c>
      <c r="AF4" s="19" t="s">
        <v>23998</v>
      </c>
      <c r="AG4" s="19" t="s">
        <v>23993</v>
      </c>
      <c r="AH4" s="19" t="s">
        <v>23994</v>
      </c>
      <c r="AI4" s="19" t="s">
        <v>23987</v>
      </c>
      <c r="AJ4" s="28" t="s">
        <v>940</v>
      </c>
      <c r="AK4" s="19" t="s">
        <v>23985</v>
      </c>
      <c r="AL4" s="28" t="s">
        <v>941</v>
      </c>
      <c r="AM4" s="28" t="s">
        <v>939</v>
      </c>
      <c r="AN4" s="19" t="s">
        <v>23984</v>
      </c>
      <c r="AO4" s="28" t="s">
        <v>938</v>
      </c>
      <c r="AP4" s="19" t="s">
        <v>23971</v>
      </c>
      <c r="AQ4" s="19" t="s">
        <v>23967</v>
      </c>
      <c r="AR4" s="19" t="s">
        <v>23966</v>
      </c>
      <c r="AS4" s="28" t="s">
        <v>937</v>
      </c>
      <c r="AT4" s="19" t="s">
        <v>23885</v>
      </c>
      <c r="AU4" s="28" t="s">
        <v>936</v>
      </c>
      <c r="AV4" s="19" t="s">
        <v>23860</v>
      </c>
      <c r="AW4" s="19" t="s">
        <v>23765</v>
      </c>
      <c r="AX4" s="19" t="s">
        <v>23760</v>
      </c>
      <c r="AY4" s="19" t="s">
        <v>23757</v>
      </c>
      <c r="AZ4" s="19" t="s">
        <v>23754</v>
      </c>
      <c r="BA4" s="29" t="s">
        <v>935</v>
      </c>
      <c r="BB4" s="23"/>
      <c r="BC4" s="23"/>
      <c r="BD4" s="23"/>
      <c r="BE4" s="23"/>
      <c r="BF4" s="23"/>
      <c r="BG4" s="23"/>
      <c r="BH4" s="23"/>
      <c r="BI4" s="23"/>
      <c r="BJ4" s="23"/>
      <c r="BK4" s="23"/>
      <c r="BL4" s="23"/>
    </row>
    <row r="5" spans="1:64" ht="15.75" customHeight="1">
      <c r="A5" s="17"/>
      <c r="B5" s="11"/>
      <c r="C5" s="18"/>
      <c r="D5" s="19" t="s">
        <v>23749</v>
      </c>
      <c r="E5" s="19" t="s">
        <v>23746</v>
      </c>
      <c r="F5" s="19" t="s">
        <v>23743</v>
      </c>
      <c r="G5" s="19" t="s">
        <v>23733</v>
      </c>
      <c r="H5" s="19" t="s">
        <v>23687</v>
      </c>
      <c r="I5" s="19" t="s">
        <v>23616</v>
      </c>
      <c r="J5" s="19" t="s">
        <v>23611</v>
      </c>
      <c r="K5" s="19" t="s">
        <v>23614</v>
      </c>
      <c r="L5" s="19" t="s">
        <v>23608</v>
      </c>
      <c r="M5" s="19" t="s">
        <v>23609</v>
      </c>
      <c r="N5" s="19" t="s">
        <v>23604</v>
      </c>
      <c r="O5" s="19" t="s">
        <v>23597</v>
      </c>
      <c r="P5" s="19" t="s">
        <v>23529</v>
      </c>
      <c r="Q5" s="19" t="s">
        <v>23527</v>
      </c>
      <c r="R5" s="19" t="s">
        <v>23524</v>
      </c>
      <c r="S5" s="19" t="s">
        <v>23522</v>
      </c>
      <c r="T5" s="19" t="s">
        <v>23519</v>
      </c>
      <c r="U5" s="19" t="s">
        <v>23514</v>
      </c>
      <c r="V5" s="19" t="s">
        <v>23508</v>
      </c>
      <c r="W5" s="19" t="s">
        <v>23499</v>
      </c>
      <c r="X5" s="19" t="s">
        <v>23493</v>
      </c>
      <c r="Y5" s="19" t="s">
        <v>23429</v>
      </c>
      <c r="Z5" s="19" t="s">
        <v>23422</v>
      </c>
      <c r="AA5" s="19" t="s">
        <v>23419</v>
      </c>
      <c r="AB5" s="19" t="s">
        <v>23413</v>
      </c>
      <c r="AC5" s="19" t="s">
        <v>23416</v>
      </c>
      <c r="AD5" s="19" t="s">
        <v>23407</v>
      </c>
      <c r="AE5" s="19" t="s">
        <v>23402</v>
      </c>
      <c r="AF5" s="19" t="s">
        <v>23398</v>
      </c>
      <c r="AG5" s="19" t="s">
        <v>23401</v>
      </c>
      <c r="AH5" s="19" t="s">
        <v>23396</v>
      </c>
      <c r="AI5" s="19" t="s">
        <v>23386</v>
      </c>
      <c r="AJ5" s="19" t="s">
        <v>23274</v>
      </c>
      <c r="AK5" s="19" t="s">
        <v>23272</v>
      </c>
      <c r="AL5" s="19" t="s">
        <v>23269</v>
      </c>
      <c r="AM5" s="19" t="s">
        <v>23266</v>
      </c>
      <c r="AN5" s="19" t="s">
        <v>23267</v>
      </c>
      <c r="AO5" s="19" t="s">
        <v>23264</v>
      </c>
      <c r="AP5" s="19" t="s">
        <v>23260</v>
      </c>
      <c r="AQ5" s="19" t="s">
        <v>23254</v>
      </c>
      <c r="AR5" s="19" t="s">
        <v>23256</v>
      </c>
      <c r="AS5" s="19" t="s">
        <v>23257</v>
      </c>
      <c r="AT5" s="19" t="s">
        <v>23251</v>
      </c>
      <c r="AU5" s="19" t="s">
        <v>23253</v>
      </c>
      <c r="AV5" s="19" t="s">
        <v>23248</v>
      </c>
      <c r="AW5" s="19" t="s">
        <v>23250</v>
      </c>
      <c r="AX5" s="19" t="s">
        <v>23246</v>
      </c>
      <c r="AY5" s="19" t="s">
        <v>23242</v>
      </c>
      <c r="AZ5" s="19" t="s">
        <v>23239</v>
      </c>
      <c r="BA5" s="20" t="s">
        <v>23236</v>
      </c>
      <c r="BB5" s="23"/>
      <c r="BC5" s="23"/>
      <c r="BD5" s="23"/>
      <c r="BE5" s="23"/>
      <c r="BF5" s="23"/>
      <c r="BG5" s="23"/>
      <c r="BH5" s="23"/>
      <c r="BI5" s="23"/>
      <c r="BJ5" s="23"/>
      <c r="BK5" s="23"/>
      <c r="BL5" s="23"/>
    </row>
    <row r="6" spans="1:64" ht="15.75" customHeight="1">
      <c r="A6" s="17">
        <v>7.1</v>
      </c>
      <c r="B6" s="11">
        <v>120</v>
      </c>
      <c r="C6" s="18" t="s">
        <v>23235</v>
      </c>
      <c r="D6" s="19">
        <v>100</v>
      </c>
      <c r="E6" s="19">
        <v>100</v>
      </c>
      <c r="F6" s="19">
        <v>100</v>
      </c>
      <c r="G6" s="19">
        <v>100</v>
      </c>
      <c r="H6" s="19">
        <v>100</v>
      </c>
      <c r="I6" s="19">
        <v>100</v>
      </c>
      <c r="J6" s="19">
        <v>100</v>
      </c>
      <c r="K6" s="19">
        <v>75</v>
      </c>
      <c r="L6" s="19">
        <v>100</v>
      </c>
      <c r="M6" s="19">
        <v>100</v>
      </c>
      <c r="N6" s="19">
        <v>75</v>
      </c>
      <c r="O6" s="19">
        <v>100</v>
      </c>
      <c r="P6" s="19">
        <v>50</v>
      </c>
      <c r="Q6" s="19">
        <v>75</v>
      </c>
      <c r="R6" s="19">
        <v>100</v>
      </c>
      <c r="S6" s="19">
        <v>75</v>
      </c>
      <c r="T6" s="19">
        <v>75</v>
      </c>
      <c r="U6" s="19">
        <v>50</v>
      </c>
      <c r="V6" s="19">
        <v>75</v>
      </c>
      <c r="W6" s="19">
        <v>100</v>
      </c>
      <c r="X6" s="19">
        <v>100</v>
      </c>
      <c r="Y6" s="19">
        <v>100</v>
      </c>
      <c r="Z6" s="19">
        <v>75</v>
      </c>
      <c r="AA6" s="19">
        <v>100</v>
      </c>
      <c r="AB6" s="19">
        <v>100</v>
      </c>
      <c r="AC6" s="19">
        <v>100</v>
      </c>
      <c r="AD6" s="19">
        <v>100</v>
      </c>
      <c r="AE6" s="19">
        <v>100</v>
      </c>
      <c r="AF6" s="19">
        <v>75</v>
      </c>
      <c r="AG6" s="19">
        <v>100</v>
      </c>
      <c r="AH6" s="19">
        <v>100</v>
      </c>
      <c r="AI6" s="19">
        <v>50</v>
      </c>
      <c r="AJ6" s="19">
        <v>100</v>
      </c>
      <c r="AK6" s="19">
        <v>100</v>
      </c>
      <c r="AL6" s="19">
        <v>75</v>
      </c>
      <c r="AM6" s="19">
        <v>25</v>
      </c>
      <c r="AN6" s="19">
        <v>100</v>
      </c>
      <c r="AO6" s="19">
        <v>75</v>
      </c>
      <c r="AP6" s="19">
        <v>75</v>
      </c>
      <c r="AQ6" s="19">
        <v>100</v>
      </c>
      <c r="AR6" s="19">
        <v>100</v>
      </c>
      <c r="AS6" s="19">
        <v>100</v>
      </c>
      <c r="AT6" s="19">
        <v>100</v>
      </c>
      <c r="AU6" s="19">
        <v>100</v>
      </c>
      <c r="AV6" s="19">
        <v>100</v>
      </c>
      <c r="AW6" s="19">
        <v>100</v>
      </c>
      <c r="AX6" s="19">
        <v>100</v>
      </c>
      <c r="AY6" s="19">
        <v>100</v>
      </c>
      <c r="AZ6" s="19">
        <v>100</v>
      </c>
      <c r="BA6" s="20">
        <v>100</v>
      </c>
      <c r="BB6" s="23"/>
      <c r="BC6" s="23"/>
      <c r="BD6" s="23"/>
      <c r="BE6" s="23"/>
      <c r="BF6" s="23"/>
      <c r="BG6" s="23"/>
      <c r="BH6" s="23"/>
      <c r="BI6" s="23"/>
      <c r="BJ6" s="23"/>
      <c r="BK6" s="23"/>
      <c r="BL6" s="23"/>
    </row>
    <row r="7" spans="1:64" ht="15.75" customHeight="1">
      <c r="A7" s="17" t="s">
        <v>24084</v>
      </c>
      <c r="B7" s="11"/>
      <c r="C7" s="18" t="s">
        <v>23182</v>
      </c>
      <c r="D7" s="19" t="s">
        <v>23176</v>
      </c>
      <c r="E7" s="28" t="s">
        <v>933</v>
      </c>
      <c r="F7" s="28" t="s">
        <v>934</v>
      </c>
      <c r="G7" s="19" t="s">
        <v>23153</v>
      </c>
      <c r="H7" s="19" t="s">
        <v>23152</v>
      </c>
      <c r="I7" s="19" t="s">
        <v>23149</v>
      </c>
      <c r="J7" s="19" t="s">
        <v>23143</v>
      </c>
      <c r="K7" s="19" t="s">
        <v>23140</v>
      </c>
      <c r="L7" s="28" t="s">
        <v>931</v>
      </c>
      <c r="M7" s="19" t="s">
        <v>23106</v>
      </c>
      <c r="N7" s="19" t="s">
        <v>23104</v>
      </c>
      <c r="O7" s="19" t="s">
        <v>23100</v>
      </c>
      <c r="P7" s="28" t="s">
        <v>932</v>
      </c>
      <c r="Q7" s="28" t="s">
        <v>930</v>
      </c>
      <c r="R7" s="28" t="s">
        <v>929</v>
      </c>
      <c r="S7" s="28" t="s">
        <v>928</v>
      </c>
      <c r="T7" s="19" t="s">
        <v>23079</v>
      </c>
      <c r="U7" s="19" t="s">
        <v>23076</v>
      </c>
      <c r="V7" s="28" t="s">
        <v>927</v>
      </c>
      <c r="W7" s="19" t="s">
        <v>23064</v>
      </c>
      <c r="X7" s="19" t="s">
        <v>23059</v>
      </c>
      <c r="Y7" s="19" t="s">
        <v>23061</v>
      </c>
      <c r="Z7" s="19" t="s">
        <v>23058</v>
      </c>
      <c r="AA7" s="19" t="s">
        <v>23055</v>
      </c>
      <c r="AB7" s="19" t="s">
        <v>23048</v>
      </c>
      <c r="AC7" s="19" t="s">
        <v>23050</v>
      </c>
      <c r="AD7" s="19" t="s">
        <v>23046</v>
      </c>
      <c r="AE7" s="19" t="s">
        <v>23042</v>
      </c>
      <c r="AF7" s="19" t="s">
        <v>23045</v>
      </c>
      <c r="AG7" s="19" t="s">
        <v>23038</v>
      </c>
      <c r="AH7" s="19" t="s">
        <v>23035</v>
      </c>
      <c r="AI7" s="28" t="s">
        <v>926</v>
      </c>
      <c r="AJ7" s="28" t="s">
        <v>925</v>
      </c>
      <c r="AK7" s="19" t="s">
        <v>23027</v>
      </c>
      <c r="AL7" s="19" t="s">
        <v>23019</v>
      </c>
      <c r="AM7" s="19" t="s">
        <v>23015</v>
      </c>
      <c r="AN7" s="19" t="s">
        <v>23013</v>
      </c>
      <c r="AO7" s="19" t="s">
        <v>22946</v>
      </c>
      <c r="AP7" s="28" t="s">
        <v>924</v>
      </c>
      <c r="AQ7" s="19" t="s">
        <v>22940</v>
      </c>
      <c r="AR7" s="19" t="s">
        <v>22931</v>
      </c>
      <c r="AS7" s="19" t="s">
        <v>22926</v>
      </c>
      <c r="AT7" s="19" t="s">
        <v>22921</v>
      </c>
      <c r="AU7" s="19" t="s">
        <v>22916</v>
      </c>
      <c r="AV7" s="19" t="s">
        <v>22912</v>
      </c>
      <c r="AW7" s="19" t="s">
        <v>22907</v>
      </c>
      <c r="AX7" s="19" t="s">
        <v>22905</v>
      </c>
      <c r="AY7" s="19" t="s">
        <v>22906</v>
      </c>
      <c r="AZ7" s="19" t="s">
        <v>22901</v>
      </c>
      <c r="BA7" s="20" t="s">
        <v>22796</v>
      </c>
      <c r="BB7" s="23"/>
      <c r="BC7" s="23"/>
      <c r="BD7" s="23"/>
      <c r="BE7" s="23"/>
      <c r="BF7" s="23"/>
      <c r="BG7" s="23"/>
      <c r="BH7" s="23"/>
      <c r="BI7" s="23"/>
      <c r="BJ7" s="23"/>
      <c r="BK7" s="23"/>
      <c r="BL7" s="23"/>
    </row>
    <row r="8" spans="1:64" ht="15.75" customHeight="1">
      <c r="A8" s="17"/>
      <c r="B8" s="11"/>
      <c r="C8" s="18"/>
      <c r="D8" s="19" t="s">
        <v>22791</v>
      </c>
      <c r="E8" s="19" t="s">
        <v>22748</v>
      </c>
      <c r="F8" s="19" t="s">
        <v>22743</v>
      </c>
      <c r="G8" s="19" t="s">
        <v>22738</v>
      </c>
      <c r="H8" s="19" t="s">
        <v>22736</v>
      </c>
      <c r="I8" s="19" t="s">
        <v>22701</v>
      </c>
      <c r="J8" s="19" t="s">
        <v>22694</v>
      </c>
      <c r="K8" s="19" t="s">
        <v>22695</v>
      </c>
      <c r="L8" s="19" t="s">
        <v>22697</v>
      </c>
      <c r="M8" s="19" t="s">
        <v>22691</v>
      </c>
      <c r="N8" s="19" t="s">
        <v>22685</v>
      </c>
      <c r="O8" s="19" t="s">
        <v>22682</v>
      </c>
      <c r="P8" s="19" t="s">
        <v>22677</v>
      </c>
      <c r="Q8" s="19" t="s">
        <v>22679</v>
      </c>
      <c r="R8" s="19" t="s">
        <v>22676</v>
      </c>
      <c r="S8" s="19" t="s">
        <v>22668</v>
      </c>
      <c r="T8" s="19" t="s">
        <v>22665</v>
      </c>
      <c r="U8" s="19" t="s">
        <v>22656</v>
      </c>
      <c r="V8" s="19" t="s">
        <v>22575</v>
      </c>
      <c r="W8" s="19" t="s">
        <v>22579</v>
      </c>
      <c r="X8" s="19" t="s">
        <v>22542</v>
      </c>
      <c r="Y8" s="19" t="s">
        <v>22540</v>
      </c>
      <c r="Z8" s="19" t="s">
        <v>22538</v>
      </c>
      <c r="AA8" s="19" t="s">
        <v>22535</v>
      </c>
      <c r="AB8" s="19" t="s">
        <v>23413</v>
      </c>
      <c r="AC8" s="19" t="s">
        <v>22526</v>
      </c>
      <c r="AD8" s="19" t="s">
        <v>22521</v>
      </c>
      <c r="AE8" s="19" t="s">
        <v>22523</v>
      </c>
      <c r="AF8" s="19" t="s">
        <v>22517</v>
      </c>
      <c r="AG8" s="19" t="s">
        <v>22515</v>
      </c>
      <c r="AH8" s="19" t="s">
        <v>22513</v>
      </c>
      <c r="AI8" s="19" t="s">
        <v>22509</v>
      </c>
      <c r="AJ8" s="19" t="s">
        <v>22501</v>
      </c>
      <c r="AK8" s="19" t="s">
        <v>22495</v>
      </c>
      <c r="AL8" s="19" t="s">
        <v>22483</v>
      </c>
      <c r="AM8" s="19" t="s">
        <v>22471</v>
      </c>
      <c r="AN8" s="19" t="s">
        <v>22470</v>
      </c>
      <c r="AO8" s="19" t="s">
        <v>22413</v>
      </c>
      <c r="AP8" s="19" t="s">
        <v>22408</v>
      </c>
      <c r="AQ8" s="19" t="s">
        <v>22409</v>
      </c>
      <c r="AR8" s="19" t="s">
        <v>22405</v>
      </c>
      <c r="AS8" s="19" t="s">
        <v>22402</v>
      </c>
      <c r="AT8" s="19" t="s">
        <v>22399</v>
      </c>
      <c r="AU8" s="19" t="s">
        <v>22394</v>
      </c>
      <c r="AV8" s="19" t="s">
        <v>22392</v>
      </c>
      <c r="AW8" s="19" t="s">
        <v>22388</v>
      </c>
      <c r="AX8" s="19" t="s">
        <v>22390</v>
      </c>
      <c r="AY8" s="19" t="s">
        <v>22380</v>
      </c>
      <c r="AZ8" s="19" t="s">
        <v>22382</v>
      </c>
      <c r="BA8" s="20" t="s">
        <v>22379</v>
      </c>
      <c r="BB8" s="23"/>
      <c r="BC8" s="23"/>
      <c r="BD8" s="23"/>
      <c r="BE8" s="23"/>
      <c r="BF8" s="23"/>
      <c r="BG8" s="23"/>
      <c r="BH8" s="23"/>
      <c r="BI8" s="23"/>
      <c r="BJ8" s="23"/>
      <c r="BK8" s="23"/>
      <c r="BL8" s="23"/>
    </row>
    <row r="9" spans="1:64" ht="15.75" customHeight="1">
      <c r="A9" s="17">
        <v>7.2</v>
      </c>
      <c r="B9" s="11">
        <v>121</v>
      </c>
      <c r="C9" s="18" t="s">
        <v>22377</v>
      </c>
      <c r="D9" s="19">
        <v>50</v>
      </c>
      <c r="E9" s="19">
        <v>50</v>
      </c>
      <c r="F9" s="19">
        <v>25</v>
      </c>
      <c r="G9" s="19">
        <v>50</v>
      </c>
      <c r="H9" s="19">
        <v>75</v>
      </c>
      <c r="I9" s="19">
        <v>75</v>
      </c>
      <c r="J9" s="19">
        <v>50</v>
      </c>
      <c r="K9" s="19">
        <v>50</v>
      </c>
      <c r="L9" s="19">
        <v>24</v>
      </c>
      <c r="M9" s="19">
        <v>50</v>
      </c>
      <c r="N9" s="19">
        <v>50</v>
      </c>
      <c r="O9" s="19">
        <v>100</v>
      </c>
      <c r="P9" s="19">
        <v>25</v>
      </c>
      <c r="Q9" s="19">
        <v>50</v>
      </c>
      <c r="R9" s="19">
        <v>50</v>
      </c>
      <c r="S9" s="19">
        <v>50</v>
      </c>
      <c r="T9" s="19">
        <v>25</v>
      </c>
      <c r="U9" s="19">
        <v>25</v>
      </c>
      <c r="V9" s="19">
        <v>50</v>
      </c>
      <c r="W9" s="19">
        <v>50</v>
      </c>
      <c r="X9" s="19">
        <v>25</v>
      </c>
      <c r="Y9" s="19">
        <v>100</v>
      </c>
      <c r="Z9" s="19">
        <v>0</v>
      </c>
      <c r="AA9" s="19">
        <v>50</v>
      </c>
      <c r="AB9" s="19">
        <v>50</v>
      </c>
      <c r="AC9" s="19">
        <v>50</v>
      </c>
      <c r="AD9" s="19">
        <v>100</v>
      </c>
      <c r="AE9" s="19">
        <v>50</v>
      </c>
      <c r="AF9" s="19">
        <v>75</v>
      </c>
      <c r="AG9" s="19">
        <v>75</v>
      </c>
      <c r="AH9" s="19">
        <v>0</v>
      </c>
      <c r="AI9" s="19">
        <v>25</v>
      </c>
      <c r="AJ9" s="19">
        <v>50</v>
      </c>
      <c r="AK9" s="19">
        <v>100</v>
      </c>
      <c r="AL9" s="19">
        <v>0</v>
      </c>
      <c r="AM9" s="19">
        <v>0</v>
      </c>
      <c r="AN9" s="19">
        <v>100</v>
      </c>
      <c r="AO9" s="19">
        <v>25</v>
      </c>
      <c r="AP9" s="19">
        <v>0</v>
      </c>
      <c r="AQ9" s="19">
        <v>50</v>
      </c>
      <c r="AR9" s="19">
        <v>75</v>
      </c>
      <c r="AS9" s="19">
        <v>75</v>
      </c>
      <c r="AT9" s="19">
        <v>75</v>
      </c>
      <c r="AU9" s="19">
        <v>75</v>
      </c>
      <c r="AV9" s="19">
        <v>75</v>
      </c>
      <c r="AW9" s="19">
        <v>75</v>
      </c>
      <c r="AX9" s="19">
        <v>25</v>
      </c>
      <c r="AY9" s="19">
        <v>100</v>
      </c>
      <c r="AZ9" s="19">
        <v>75</v>
      </c>
      <c r="BA9" s="20">
        <v>75</v>
      </c>
      <c r="BB9" s="23"/>
      <c r="BC9" s="23"/>
      <c r="BD9" s="23"/>
      <c r="BE9" s="23"/>
      <c r="BF9" s="23"/>
      <c r="BG9" s="23"/>
      <c r="BH9" s="23"/>
      <c r="BI9" s="23"/>
      <c r="BJ9" s="23"/>
      <c r="BK9" s="23"/>
      <c r="BL9" s="23"/>
    </row>
    <row r="10" spans="1:64" ht="15.75" customHeight="1">
      <c r="A10" s="17" t="s">
        <v>22369</v>
      </c>
      <c r="B10" s="11"/>
      <c r="C10" s="18" t="s">
        <v>22364</v>
      </c>
      <c r="D10" s="19" t="s">
        <v>22360</v>
      </c>
      <c r="E10" s="19" t="s">
        <v>22353</v>
      </c>
      <c r="F10" s="19" t="s">
        <v>22350</v>
      </c>
      <c r="G10" s="28" t="s">
        <v>923</v>
      </c>
      <c r="H10" s="19" t="s">
        <v>22345</v>
      </c>
      <c r="I10" s="19" t="s">
        <v>22338</v>
      </c>
      <c r="J10" s="19" t="s">
        <v>22335</v>
      </c>
      <c r="K10" s="19" t="s">
        <v>22300</v>
      </c>
      <c r="L10" s="19" t="s">
        <v>22298</v>
      </c>
      <c r="M10" s="19" t="s">
        <v>22294</v>
      </c>
      <c r="N10" s="19" t="s">
        <v>22292</v>
      </c>
      <c r="O10" s="19" t="s">
        <v>22290</v>
      </c>
      <c r="P10" s="28" t="s">
        <v>922</v>
      </c>
      <c r="Q10" s="28" t="s">
        <v>921</v>
      </c>
      <c r="R10" s="19" t="s">
        <v>22280</v>
      </c>
      <c r="S10" s="28" t="s">
        <v>920</v>
      </c>
      <c r="T10" s="19" t="s">
        <v>22227</v>
      </c>
      <c r="U10" s="19" t="s">
        <v>22204</v>
      </c>
      <c r="V10" s="19" t="s">
        <v>22197</v>
      </c>
      <c r="W10" s="19" t="s">
        <v>22193</v>
      </c>
      <c r="X10" s="19" t="s">
        <v>22142</v>
      </c>
      <c r="Y10" s="19" t="s">
        <v>22135</v>
      </c>
      <c r="Z10" s="19" t="s">
        <v>22134</v>
      </c>
      <c r="AA10" s="28" t="s">
        <v>919</v>
      </c>
      <c r="AB10" s="19" t="s">
        <v>22128</v>
      </c>
      <c r="AC10" s="19" t="s">
        <v>22127</v>
      </c>
      <c r="AD10" s="19" t="s">
        <v>22124</v>
      </c>
      <c r="AE10" s="19" t="s">
        <v>22122</v>
      </c>
      <c r="AF10" s="19" t="s">
        <v>22118</v>
      </c>
      <c r="AG10" s="19" t="s">
        <v>22120</v>
      </c>
      <c r="AH10" s="19" t="s">
        <v>22115</v>
      </c>
      <c r="AI10" s="19" t="s">
        <v>22104</v>
      </c>
      <c r="AJ10" s="28" t="s">
        <v>918</v>
      </c>
      <c r="AK10" s="19" t="s">
        <v>22097</v>
      </c>
      <c r="AL10" s="19" t="s">
        <v>22095</v>
      </c>
      <c r="AM10" s="19" t="s">
        <v>22091</v>
      </c>
      <c r="AN10" s="19" t="s">
        <v>22083</v>
      </c>
      <c r="AO10" s="19" t="s">
        <v>22078</v>
      </c>
      <c r="AP10" s="19" t="s">
        <v>22069</v>
      </c>
      <c r="AQ10" s="19" t="s">
        <v>22065</v>
      </c>
      <c r="AR10" s="19" t="s">
        <v>22060</v>
      </c>
      <c r="AS10" s="19" t="s">
        <v>22058</v>
      </c>
      <c r="AT10" s="19" t="s">
        <v>22038</v>
      </c>
      <c r="AU10" s="28" t="s">
        <v>917</v>
      </c>
      <c r="AV10" s="19" t="s">
        <v>22035</v>
      </c>
      <c r="AW10" s="19" t="s">
        <v>22028</v>
      </c>
      <c r="AX10" s="19" t="s">
        <v>22023</v>
      </c>
      <c r="AY10" s="19" t="s">
        <v>21981</v>
      </c>
      <c r="AZ10" s="19" t="s">
        <v>21979</v>
      </c>
      <c r="BA10" s="20" t="s">
        <v>21970</v>
      </c>
      <c r="BB10" s="23"/>
      <c r="BC10" s="23"/>
      <c r="BD10" s="23"/>
      <c r="BE10" s="23"/>
      <c r="BF10" s="23"/>
      <c r="BG10" s="23"/>
      <c r="BH10" s="23"/>
      <c r="BI10" s="23"/>
      <c r="BJ10" s="23"/>
      <c r="BK10" s="23"/>
      <c r="BL10" s="23"/>
    </row>
    <row r="11" spans="1:64" ht="15.75" customHeight="1">
      <c r="A11" s="17"/>
      <c r="B11" s="11"/>
      <c r="C11" s="18"/>
      <c r="D11" s="19" t="s">
        <v>21968</v>
      </c>
      <c r="E11" s="19" t="s">
        <v>21958</v>
      </c>
      <c r="F11" s="19" t="s">
        <v>21954</v>
      </c>
      <c r="G11" s="19" t="s">
        <v>21951</v>
      </c>
      <c r="H11" s="19" t="s">
        <v>21882</v>
      </c>
      <c r="I11" s="19" t="s">
        <v>21804</v>
      </c>
      <c r="J11" s="19" t="s">
        <v>21794</v>
      </c>
      <c r="K11" s="19" t="s">
        <v>21790</v>
      </c>
      <c r="L11" s="19" t="s">
        <v>21793</v>
      </c>
      <c r="M11" s="19" t="s">
        <v>21787</v>
      </c>
      <c r="N11" s="19" t="s">
        <v>21781</v>
      </c>
      <c r="O11" s="19" t="s">
        <v>21776</v>
      </c>
      <c r="P11" s="19" t="s">
        <v>21775</v>
      </c>
      <c r="Q11" s="19" t="s">
        <v>21773</v>
      </c>
      <c r="R11" s="19" t="s">
        <v>21766</v>
      </c>
      <c r="S11" s="19" t="s">
        <v>21691</v>
      </c>
      <c r="T11" s="19" t="s">
        <v>21685</v>
      </c>
      <c r="U11" s="19" t="s">
        <v>21679</v>
      </c>
      <c r="V11" s="19" t="s">
        <v>21669</v>
      </c>
      <c r="W11" s="19" t="s">
        <v>21671</v>
      </c>
      <c r="X11" s="19" t="s">
        <v>21663</v>
      </c>
      <c r="Y11" s="19" t="s">
        <v>21665</v>
      </c>
      <c r="Z11" s="19" t="s">
        <v>21569</v>
      </c>
      <c r="AA11" s="19" t="s">
        <v>21565</v>
      </c>
      <c r="AB11" s="19" t="s">
        <v>21558</v>
      </c>
      <c r="AC11" s="19" t="s">
        <v>21551</v>
      </c>
      <c r="AD11" s="19" t="s">
        <v>21524</v>
      </c>
      <c r="AE11" s="19" t="s">
        <v>21522</v>
      </c>
      <c r="AF11" s="19" t="s">
        <v>21513</v>
      </c>
      <c r="AG11" s="19" t="s">
        <v>21502</v>
      </c>
      <c r="AH11" s="19" t="s">
        <v>23396</v>
      </c>
      <c r="AI11" s="19" t="s">
        <v>21487</v>
      </c>
      <c r="AJ11" s="19" t="s">
        <v>21482</v>
      </c>
      <c r="AK11" s="19" t="s">
        <v>21478</v>
      </c>
      <c r="AL11" s="19" t="s">
        <v>21473</v>
      </c>
      <c r="AM11" s="19" t="s">
        <v>21475</v>
      </c>
      <c r="AN11" s="19" t="s">
        <v>21470</v>
      </c>
      <c r="AO11" s="19" t="s">
        <v>21465</v>
      </c>
      <c r="AP11" s="19" t="s">
        <v>21459</v>
      </c>
      <c r="AQ11" s="19" t="s">
        <v>22409</v>
      </c>
      <c r="AR11" s="19" t="s">
        <v>21451</v>
      </c>
      <c r="AS11" s="19" t="s">
        <v>21448</v>
      </c>
      <c r="AT11" s="19" t="s">
        <v>21442</v>
      </c>
      <c r="AU11" s="19" t="s">
        <v>21436</v>
      </c>
      <c r="AV11" s="19" t="s">
        <v>21427</v>
      </c>
      <c r="AW11" s="19" t="s">
        <v>21426</v>
      </c>
      <c r="AX11" s="19" t="s">
        <v>21424</v>
      </c>
      <c r="AY11" s="19" t="s">
        <v>21416</v>
      </c>
      <c r="AZ11" s="19" t="s">
        <v>21414</v>
      </c>
      <c r="BA11" s="20" t="s">
        <v>21408</v>
      </c>
      <c r="BB11" s="23"/>
      <c r="BC11" s="23"/>
      <c r="BD11" s="23"/>
      <c r="BE11" s="23"/>
      <c r="BF11" s="23"/>
      <c r="BG11" s="23"/>
      <c r="BH11" s="23"/>
      <c r="BI11" s="23"/>
      <c r="BJ11" s="23"/>
      <c r="BK11" s="23"/>
      <c r="BL11" s="23"/>
    </row>
    <row r="12" spans="1:64" ht="15.75" customHeight="1">
      <c r="A12" s="17">
        <v>7.2</v>
      </c>
      <c r="B12" s="11">
        <v>122</v>
      </c>
      <c r="C12" s="18" t="s">
        <v>21404</v>
      </c>
      <c r="D12" s="19">
        <v>100</v>
      </c>
      <c r="E12" s="19">
        <v>100</v>
      </c>
      <c r="F12" s="19">
        <v>50</v>
      </c>
      <c r="G12" s="19">
        <v>25</v>
      </c>
      <c r="H12" s="19">
        <v>100</v>
      </c>
      <c r="I12" s="19">
        <v>50</v>
      </c>
      <c r="J12" s="19">
        <v>100</v>
      </c>
      <c r="K12" s="19">
        <v>100</v>
      </c>
      <c r="L12" s="19">
        <v>75</v>
      </c>
      <c r="M12" s="19">
        <v>50</v>
      </c>
      <c r="N12" s="19">
        <v>100</v>
      </c>
      <c r="O12" s="19">
        <v>100</v>
      </c>
      <c r="P12" s="19">
        <v>50</v>
      </c>
      <c r="Q12" s="19">
        <v>25</v>
      </c>
      <c r="R12" s="19">
        <v>75</v>
      </c>
      <c r="S12" s="19">
        <v>50</v>
      </c>
      <c r="T12" s="19">
        <v>50</v>
      </c>
      <c r="U12" s="19">
        <v>50</v>
      </c>
      <c r="V12" s="19">
        <v>75</v>
      </c>
      <c r="W12" s="19">
        <v>100</v>
      </c>
      <c r="X12" s="19">
        <v>50</v>
      </c>
      <c r="Y12" s="19">
        <v>100</v>
      </c>
      <c r="Z12" s="19">
        <v>50</v>
      </c>
      <c r="AA12" s="19">
        <v>50</v>
      </c>
      <c r="AB12" s="19">
        <v>50</v>
      </c>
      <c r="AC12" s="19">
        <v>100</v>
      </c>
      <c r="AD12" s="19">
        <v>100</v>
      </c>
      <c r="AE12" s="19">
        <v>50</v>
      </c>
      <c r="AF12" s="19">
        <v>100</v>
      </c>
      <c r="AG12" s="19">
        <v>75</v>
      </c>
      <c r="AH12" s="19">
        <v>75</v>
      </c>
      <c r="AI12" s="19">
        <v>50</v>
      </c>
      <c r="AJ12" s="19">
        <v>50</v>
      </c>
      <c r="AK12" s="19">
        <v>100</v>
      </c>
      <c r="AL12" s="19">
        <v>50</v>
      </c>
      <c r="AM12" s="19">
        <v>25</v>
      </c>
      <c r="AN12" s="19">
        <v>50</v>
      </c>
      <c r="AO12" s="19">
        <v>25</v>
      </c>
      <c r="AP12" s="19">
        <v>75</v>
      </c>
      <c r="AQ12" s="19">
        <v>50</v>
      </c>
      <c r="AR12" s="19">
        <v>100</v>
      </c>
      <c r="AS12" s="19">
        <v>75</v>
      </c>
      <c r="AT12" s="19">
        <v>50</v>
      </c>
      <c r="AU12" s="19">
        <v>50</v>
      </c>
      <c r="AV12" s="19">
        <v>100</v>
      </c>
      <c r="AW12" s="19">
        <v>75</v>
      </c>
      <c r="AX12" s="19">
        <v>50</v>
      </c>
      <c r="AY12" s="19">
        <v>50</v>
      </c>
      <c r="AZ12" s="19">
        <v>100</v>
      </c>
      <c r="BA12" s="20">
        <v>100</v>
      </c>
      <c r="BB12" s="23"/>
      <c r="BC12" s="23"/>
      <c r="BD12" s="23"/>
      <c r="BE12" s="23"/>
      <c r="BF12" s="23"/>
      <c r="BG12" s="23"/>
      <c r="BH12" s="23"/>
      <c r="BI12" s="23"/>
      <c r="BJ12" s="23"/>
      <c r="BK12" s="23"/>
      <c r="BL12" s="23"/>
    </row>
    <row r="13" spans="1:64" ht="15.75" customHeight="1">
      <c r="A13" s="17" t="s">
        <v>22369</v>
      </c>
      <c r="B13" s="11"/>
      <c r="C13" s="18" t="s">
        <v>21284</v>
      </c>
      <c r="D13" s="19" t="s">
        <v>21277</v>
      </c>
      <c r="E13" s="19" t="s">
        <v>21211</v>
      </c>
      <c r="F13" s="19" t="s">
        <v>21208</v>
      </c>
      <c r="G13" s="19" t="s">
        <v>21202</v>
      </c>
      <c r="H13" s="19" t="s">
        <v>21183</v>
      </c>
      <c r="I13" s="19" t="s">
        <v>21175</v>
      </c>
      <c r="J13" s="19" t="s">
        <v>21161</v>
      </c>
      <c r="K13" s="19" t="s">
        <v>21163</v>
      </c>
      <c r="L13" s="19" t="s">
        <v>21157</v>
      </c>
      <c r="M13" s="19" t="s">
        <v>21154</v>
      </c>
      <c r="N13" s="19" t="s">
        <v>21148</v>
      </c>
      <c r="O13" s="19" t="s">
        <v>21132</v>
      </c>
      <c r="P13" s="19" t="s">
        <v>21041</v>
      </c>
      <c r="Q13" s="19" t="s">
        <v>21037</v>
      </c>
      <c r="R13" s="28" t="s">
        <v>916</v>
      </c>
      <c r="S13" s="28" t="s">
        <v>915</v>
      </c>
      <c r="T13" s="19" t="s">
        <v>21019</v>
      </c>
      <c r="U13" s="19" t="s">
        <v>21016</v>
      </c>
      <c r="V13" s="28" t="s">
        <v>913</v>
      </c>
      <c r="W13" s="19" t="s">
        <v>20930</v>
      </c>
      <c r="X13" s="19" t="s">
        <v>20923</v>
      </c>
      <c r="Y13" s="19" t="s">
        <v>20921</v>
      </c>
      <c r="Z13" s="19" t="s">
        <v>20915</v>
      </c>
      <c r="AA13" s="19" t="s">
        <v>20913</v>
      </c>
      <c r="AB13" s="19" t="s">
        <v>20906</v>
      </c>
      <c r="AC13" s="19" t="s">
        <v>20855</v>
      </c>
      <c r="AD13" s="19" t="s">
        <v>20851</v>
      </c>
      <c r="AE13" s="19" t="s">
        <v>20788</v>
      </c>
      <c r="AF13" s="19" t="s">
        <v>20780</v>
      </c>
      <c r="AG13" s="28" t="s">
        <v>914</v>
      </c>
      <c r="AH13" s="19" t="s">
        <v>20760</v>
      </c>
      <c r="AI13" s="19" t="s">
        <v>20752</v>
      </c>
      <c r="AJ13" s="19" t="s">
        <v>20748</v>
      </c>
      <c r="AK13" s="19" t="s">
        <v>20746</v>
      </c>
      <c r="AL13" s="19" t="s">
        <v>20740</v>
      </c>
      <c r="AM13" s="28" t="s">
        <v>912</v>
      </c>
      <c r="AN13" s="19" t="s">
        <v>20737</v>
      </c>
      <c r="AO13" s="19" t="s">
        <v>20734</v>
      </c>
      <c r="AP13" s="19" t="s">
        <v>20727</v>
      </c>
      <c r="AQ13" s="19" t="s">
        <v>20724</v>
      </c>
      <c r="AR13" s="28" t="s">
        <v>911</v>
      </c>
      <c r="AS13" s="19" t="s">
        <v>20692</v>
      </c>
      <c r="AT13" s="19" t="s">
        <v>20683</v>
      </c>
      <c r="AU13" s="19" t="s">
        <v>20613</v>
      </c>
      <c r="AV13" s="19" t="s">
        <v>20612</v>
      </c>
      <c r="AW13" s="19" t="s">
        <v>20604</v>
      </c>
      <c r="AX13" s="19" t="s">
        <v>20601</v>
      </c>
      <c r="AY13" s="28" t="s">
        <v>910</v>
      </c>
      <c r="AZ13" s="19" t="s">
        <v>20584</v>
      </c>
      <c r="BA13" s="20" t="s">
        <v>20578</v>
      </c>
      <c r="BB13" s="23"/>
      <c r="BC13" s="23"/>
      <c r="BD13" s="23"/>
      <c r="BE13" s="23"/>
      <c r="BF13" s="23"/>
      <c r="BG13" s="23"/>
      <c r="BH13" s="23"/>
      <c r="BI13" s="23"/>
      <c r="BJ13" s="23"/>
      <c r="BK13" s="23"/>
      <c r="BL13" s="23"/>
    </row>
    <row r="14" spans="1:64" ht="15.75" customHeight="1">
      <c r="A14" s="17"/>
      <c r="B14" s="11"/>
      <c r="C14" s="18"/>
      <c r="D14" s="19" t="s">
        <v>20570</v>
      </c>
      <c r="E14" s="19" t="s">
        <v>20565</v>
      </c>
      <c r="F14" s="19" t="s">
        <v>20535</v>
      </c>
      <c r="G14" s="19" t="s">
        <v>20529</v>
      </c>
      <c r="H14" s="19" t="s">
        <v>20526</v>
      </c>
      <c r="I14" s="19" t="s">
        <v>20519</v>
      </c>
      <c r="J14" s="19" t="s">
        <v>20514</v>
      </c>
      <c r="K14" s="19" t="s">
        <v>20513</v>
      </c>
      <c r="L14" s="19" t="s">
        <v>20507</v>
      </c>
      <c r="M14" s="19" t="s">
        <v>20509</v>
      </c>
      <c r="N14" s="19" t="s">
        <v>20446</v>
      </c>
      <c r="O14" s="19" t="s">
        <v>20440</v>
      </c>
      <c r="P14" s="19" t="s">
        <v>20439</v>
      </c>
      <c r="Q14" s="19" t="s">
        <v>20432</v>
      </c>
      <c r="R14" s="19" t="s">
        <v>20434</v>
      </c>
      <c r="S14" s="19" t="s">
        <v>20428</v>
      </c>
      <c r="T14" s="19" t="s">
        <v>20419</v>
      </c>
      <c r="U14" s="19" t="s">
        <v>20410</v>
      </c>
      <c r="V14" s="19" t="s">
        <v>20408</v>
      </c>
      <c r="W14" s="19" t="s">
        <v>20406</v>
      </c>
      <c r="X14" s="19" t="s">
        <v>20397</v>
      </c>
      <c r="Y14" s="19" t="s">
        <v>20350</v>
      </c>
      <c r="Z14" s="19" t="s">
        <v>20342</v>
      </c>
      <c r="AA14" s="19" t="s">
        <v>20345</v>
      </c>
      <c r="AB14" s="19" t="s">
        <v>20336</v>
      </c>
      <c r="AC14" s="19" t="s">
        <v>20333</v>
      </c>
      <c r="AD14" s="19" t="s">
        <v>20297</v>
      </c>
      <c r="AE14" s="19" t="s">
        <v>20293</v>
      </c>
      <c r="AF14" s="19" t="s">
        <v>20290</v>
      </c>
      <c r="AG14" s="19" t="s">
        <v>20284</v>
      </c>
      <c r="AH14" s="19" t="s">
        <v>20279</v>
      </c>
      <c r="AI14" s="19" t="s">
        <v>20276</v>
      </c>
      <c r="AJ14" s="19" t="s">
        <v>20272</v>
      </c>
      <c r="AK14" s="19" t="s">
        <v>20270</v>
      </c>
      <c r="AL14" s="19" t="s">
        <v>20261</v>
      </c>
      <c r="AM14" s="19" t="s">
        <v>20251</v>
      </c>
      <c r="AN14" s="19" t="s">
        <v>20254</v>
      </c>
      <c r="AO14" s="19" t="s">
        <v>20245</v>
      </c>
      <c r="AP14" s="19" t="s">
        <v>20201</v>
      </c>
      <c r="AQ14" s="19" t="s">
        <v>22409</v>
      </c>
      <c r="AR14" s="19" t="s">
        <v>20199</v>
      </c>
      <c r="AS14" s="19" t="s">
        <v>20193</v>
      </c>
      <c r="AT14" s="19" t="s">
        <v>20191</v>
      </c>
      <c r="AU14" s="19" t="s">
        <v>20186</v>
      </c>
      <c r="AV14" s="19" t="s">
        <v>20179</v>
      </c>
      <c r="AW14" s="19" t="s">
        <v>20173</v>
      </c>
      <c r="AX14" s="19" t="s">
        <v>20176</v>
      </c>
      <c r="AY14" s="19" t="s">
        <v>20171</v>
      </c>
      <c r="AZ14" s="19" t="s">
        <v>20169</v>
      </c>
      <c r="BA14" s="20" t="s">
        <v>20081</v>
      </c>
      <c r="BB14" s="23"/>
      <c r="BC14" s="23"/>
      <c r="BD14" s="23"/>
      <c r="BE14" s="23"/>
      <c r="BF14" s="23"/>
      <c r="BG14" s="23"/>
      <c r="BH14" s="23"/>
      <c r="BI14" s="23"/>
      <c r="BJ14" s="23"/>
      <c r="BK14" s="23"/>
      <c r="BL14" s="23"/>
    </row>
    <row r="15" spans="1:64" ht="15.75" customHeight="1">
      <c r="A15" s="17">
        <v>7.2</v>
      </c>
      <c r="B15" s="11">
        <v>123</v>
      </c>
      <c r="C15" s="18" t="s">
        <v>20000</v>
      </c>
      <c r="D15" s="19">
        <v>100</v>
      </c>
      <c r="E15" s="19">
        <v>100</v>
      </c>
      <c r="F15" s="19">
        <v>75</v>
      </c>
      <c r="G15" s="19">
        <v>100</v>
      </c>
      <c r="H15" s="19">
        <v>100</v>
      </c>
      <c r="I15" s="19">
        <v>100</v>
      </c>
      <c r="J15" s="19">
        <v>100</v>
      </c>
      <c r="K15" s="19">
        <v>100</v>
      </c>
      <c r="L15" s="19">
        <v>100</v>
      </c>
      <c r="M15" s="19">
        <v>75</v>
      </c>
      <c r="N15" s="19">
        <v>100</v>
      </c>
      <c r="O15" s="19">
        <v>100</v>
      </c>
      <c r="P15" s="19">
        <v>100</v>
      </c>
      <c r="Q15" s="19">
        <v>50</v>
      </c>
      <c r="R15" s="19">
        <v>100</v>
      </c>
      <c r="S15" s="19">
        <v>100</v>
      </c>
      <c r="T15" s="19">
        <v>75</v>
      </c>
      <c r="U15" s="19">
        <v>50</v>
      </c>
      <c r="V15" s="19">
        <v>100</v>
      </c>
      <c r="W15" s="19">
        <v>100</v>
      </c>
      <c r="X15" s="19">
        <v>100</v>
      </c>
      <c r="Y15" s="19">
        <v>100</v>
      </c>
      <c r="Z15" s="19">
        <v>100</v>
      </c>
      <c r="AA15" s="19">
        <v>100</v>
      </c>
      <c r="AB15" s="19">
        <v>100</v>
      </c>
      <c r="AC15" s="19">
        <v>100</v>
      </c>
      <c r="AD15" s="19">
        <v>100</v>
      </c>
      <c r="AE15" s="19">
        <v>100</v>
      </c>
      <c r="AF15" s="19">
        <v>100</v>
      </c>
      <c r="AG15" s="19">
        <v>100</v>
      </c>
      <c r="AH15" s="19">
        <v>100</v>
      </c>
      <c r="AI15" s="19">
        <v>25</v>
      </c>
      <c r="AJ15" s="19">
        <v>50</v>
      </c>
      <c r="AK15" s="19">
        <v>50</v>
      </c>
      <c r="AL15" s="19">
        <v>100</v>
      </c>
      <c r="AM15" s="19">
        <v>75</v>
      </c>
      <c r="AN15" s="19">
        <v>50</v>
      </c>
      <c r="AO15" s="19">
        <v>100</v>
      </c>
      <c r="AP15" s="19">
        <v>100</v>
      </c>
      <c r="AQ15" s="19">
        <v>100</v>
      </c>
      <c r="AR15" s="19">
        <v>100</v>
      </c>
      <c r="AS15" s="19">
        <v>100</v>
      </c>
      <c r="AT15" s="19">
        <v>100</v>
      </c>
      <c r="AU15" s="19">
        <v>100</v>
      </c>
      <c r="AV15" s="19">
        <v>100</v>
      </c>
      <c r="AW15" s="19">
        <v>100</v>
      </c>
      <c r="AX15" s="19">
        <v>75</v>
      </c>
      <c r="AY15" s="19">
        <v>100</v>
      </c>
      <c r="AZ15" s="19">
        <v>100</v>
      </c>
      <c r="BA15" s="20">
        <v>100</v>
      </c>
      <c r="BB15" s="23"/>
      <c r="BC15" s="23"/>
      <c r="BD15" s="23"/>
      <c r="BE15" s="23"/>
      <c r="BF15" s="23"/>
      <c r="BG15" s="23"/>
      <c r="BH15" s="23"/>
      <c r="BI15" s="23"/>
      <c r="BJ15" s="23"/>
      <c r="BK15" s="23"/>
      <c r="BL15" s="23"/>
    </row>
    <row r="16" spans="1:64" ht="15.75" customHeight="1">
      <c r="A16" s="17" t="s">
        <v>22369</v>
      </c>
      <c r="B16" s="11"/>
      <c r="C16" s="18" t="s">
        <v>19961</v>
      </c>
      <c r="D16" s="19" t="s">
        <v>19956</v>
      </c>
      <c r="E16" s="19" t="s">
        <v>19954</v>
      </c>
      <c r="F16" s="19" t="s">
        <v>19911</v>
      </c>
      <c r="G16" s="19" t="s">
        <v>19860</v>
      </c>
      <c r="H16" s="19" t="s">
        <v>19856</v>
      </c>
      <c r="I16" s="19" t="s">
        <v>19849</v>
      </c>
      <c r="J16" s="19" t="s">
        <v>19843</v>
      </c>
      <c r="K16" s="19" t="s">
        <v>19840</v>
      </c>
      <c r="L16" s="28" t="s">
        <v>907</v>
      </c>
      <c r="M16" s="19" t="s">
        <v>19837</v>
      </c>
      <c r="N16" s="19" t="s">
        <v>19825</v>
      </c>
      <c r="O16" s="19" t="s">
        <v>19822</v>
      </c>
      <c r="P16" s="19" t="s">
        <v>19821</v>
      </c>
      <c r="Q16" s="19" t="s">
        <v>19813</v>
      </c>
      <c r="R16" s="28" t="s">
        <v>908</v>
      </c>
      <c r="S16" s="19" t="s">
        <v>19779</v>
      </c>
      <c r="T16" s="19" t="s">
        <v>19770</v>
      </c>
      <c r="U16" s="19" t="s">
        <v>19768</v>
      </c>
      <c r="V16" s="28" t="s">
        <v>909</v>
      </c>
      <c r="W16" s="19" t="s">
        <v>19758</v>
      </c>
      <c r="X16" s="19" t="s">
        <v>19755</v>
      </c>
      <c r="Y16" s="19" t="s">
        <v>19753</v>
      </c>
      <c r="Z16" s="19" t="s">
        <v>19751</v>
      </c>
      <c r="AA16" s="28" t="s">
        <v>904</v>
      </c>
      <c r="AB16" s="19" t="s">
        <v>19744</v>
      </c>
      <c r="AC16" s="19" t="s">
        <v>19737</v>
      </c>
      <c r="AD16" s="19" t="s">
        <v>19740</v>
      </c>
      <c r="AE16" s="19" t="s">
        <v>19733</v>
      </c>
      <c r="AF16" s="19" t="s">
        <v>19734</v>
      </c>
      <c r="AG16" s="28" t="s">
        <v>905</v>
      </c>
      <c r="AH16" s="19" t="s">
        <v>19730</v>
      </c>
      <c r="AI16" s="19" t="s">
        <v>19727</v>
      </c>
      <c r="AJ16" s="28" t="s">
        <v>906</v>
      </c>
      <c r="AK16" s="19" t="s">
        <v>19723</v>
      </c>
      <c r="AL16" s="19" t="s">
        <v>19717</v>
      </c>
      <c r="AM16" s="19" t="s">
        <v>19708</v>
      </c>
      <c r="AN16" s="28" t="s">
        <v>903</v>
      </c>
      <c r="AO16" s="28" t="s">
        <v>19685</v>
      </c>
      <c r="AP16" s="19" t="s">
        <v>19688</v>
      </c>
      <c r="AQ16" s="28" t="s">
        <v>902</v>
      </c>
      <c r="AR16" s="19" t="s">
        <v>19679</v>
      </c>
      <c r="AS16" s="19" t="s">
        <v>19672</v>
      </c>
      <c r="AT16" s="19" t="s">
        <v>19665</v>
      </c>
      <c r="AU16" s="19" t="s">
        <v>19664</v>
      </c>
      <c r="AV16" s="19" t="s">
        <v>19660</v>
      </c>
      <c r="AW16" s="19" t="s">
        <v>19661</v>
      </c>
      <c r="AX16" s="19" t="s">
        <v>19656</v>
      </c>
      <c r="AY16" s="19" t="s">
        <v>19654</v>
      </c>
      <c r="AZ16" s="19" t="s">
        <v>19650</v>
      </c>
      <c r="BA16" s="20" t="s">
        <v>19647</v>
      </c>
      <c r="BB16" s="23"/>
      <c r="BC16" s="23"/>
      <c r="BD16" s="23"/>
      <c r="BE16" s="23"/>
      <c r="BF16" s="23"/>
      <c r="BG16" s="23"/>
      <c r="BH16" s="23"/>
      <c r="BI16" s="23"/>
      <c r="BJ16" s="23"/>
      <c r="BK16" s="23"/>
      <c r="BL16" s="23"/>
    </row>
    <row r="17" spans="1:64" ht="15.75" customHeight="1">
      <c r="A17" s="17"/>
      <c r="B17" s="11"/>
      <c r="C17" s="18"/>
      <c r="D17" s="19" t="s">
        <v>19639</v>
      </c>
      <c r="E17" s="19" t="s">
        <v>19591</v>
      </c>
      <c r="F17" s="19" t="s">
        <v>19588</v>
      </c>
      <c r="G17" s="19" t="s">
        <v>19586</v>
      </c>
      <c r="H17" s="19" t="s">
        <v>19583</v>
      </c>
      <c r="I17" s="19" t="s">
        <v>19582</v>
      </c>
      <c r="J17" s="19" t="s">
        <v>19488</v>
      </c>
      <c r="K17" s="19" t="s">
        <v>19481</v>
      </c>
      <c r="L17" s="19" t="s">
        <v>19478</v>
      </c>
      <c r="M17" s="19" t="s">
        <v>19469</v>
      </c>
      <c r="N17" s="19" t="s">
        <v>19465</v>
      </c>
      <c r="O17" s="19" t="s">
        <v>19455</v>
      </c>
      <c r="P17" s="19" t="s">
        <v>19417</v>
      </c>
      <c r="Q17" s="19" t="s">
        <v>19378</v>
      </c>
      <c r="R17" s="19" t="s">
        <v>19301</v>
      </c>
      <c r="S17" s="19" t="s">
        <v>19298</v>
      </c>
      <c r="T17" s="19" t="s">
        <v>19291</v>
      </c>
      <c r="U17" s="19" t="s">
        <v>19276</v>
      </c>
      <c r="V17" s="19" t="s">
        <v>19272</v>
      </c>
      <c r="W17" s="19" t="s">
        <v>19268</v>
      </c>
      <c r="X17" s="19" t="s">
        <v>19259</v>
      </c>
      <c r="Y17" s="19" t="s">
        <v>19253</v>
      </c>
      <c r="Z17" s="19" t="s">
        <v>19252</v>
      </c>
      <c r="AA17" s="19" t="s">
        <v>19247</v>
      </c>
      <c r="AB17" s="19" t="s">
        <v>19245</v>
      </c>
      <c r="AC17" s="19" t="s">
        <v>19239</v>
      </c>
      <c r="AD17" s="19" t="s">
        <v>19237</v>
      </c>
      <c r="AE17" s="19" t="s">
        <v>19205</v>
      </c>
      <c r="AF17" s="19" t="s">
        <v>19202</v>
      </c>
      <c r="AG17" s="19" t="s">
        <v>19200</v>
      </c>
      <c r="AH17" s="19" t="s">
        <v>23396</v>
      </c>
      <c r="AI17" s="19" t="s">
        <v>19195</v>
      </c>
      <c r="AJ17" s="19" t="s">
        <v>19167</v>
      </c>
      <c r="AK17" s="19" t="s">
        <v>19164</v>
      </c>
      <c r="AL17" s="19" t="s">
        <v>19125</v>
      </c>
      <c r="AM17" s="19" t="s">
        <v>19122</v>
      </c>
      <c r="AN17" s="19" t="s">
        <v>19119</v>
      </c>
      <c r="AO17" s="19" t="s">
        <v>19114</v>
      </c>
      <c r="AP17" s="19" t="s">
        <v>19117</v>
      </c>
      <c r="AQ17" s="19" t="s">
        <v>19113</v>
      </c>
      <c r="AR17" s="19" t="s">
        <v>19109</v>
      </c>
      <c r="AS17" s="19" t="s">
        <v>19103</v>
      </c>
      <c r="AT17" s="19" t="s">
        <v>19098</v>
      </c>
      <c r="AU17" s="19" t="s">
        <v>19095</v>
      </c>
      <c r="AV17" s="19" t="s">
        <v>19089</v>
      </c>
      <c r="AW17" s="19" t="s">
        <v>19092</v>
      </c>
      <c r="AX17" s="19" t="s">
        <v>18917</v>
      </c>
      <c r="AY17" s="19" t="s">
        <v>18913</v>
      </c>
      <c r="AZ17" s="19" t="s">
        <v>18905</v>
      </c>
      <c r="BA17" s="20" t="s">
        <v>18902</v>
      </c>
      <c r="BB17" s="23"/>
      <c r="BC17" s="23"/>
      <c r="BD17" s="23"/>
      <c r="BE17" s="23"/>
      <c r="BF17" s="23"/>
      <c r="BG17" s="23"/>
      <c r="BH17" s="23"/>
      <c r="BI17" s="23"/>
      <c r="BJ17" s="23"/>
      <c r="BK17" s="23"/>
      <c r="BL17" s="23"/>
    </row>
    <row r="18" spans="1:64" ht="15.75" customHeight="1">
      <c r="A18" s="17">
        <v>7.3</v>
      </c>
      <c r="B18" s="11">
        <v>124</v>
      </c>
      <c r="C18" s="18" t="s">
        <v>18901</v>
      </c>
      <c r="D18" s="19" t="s">
        <v>24158</v>
      </c>
      <c r="E18" s="19" t="s">
        <v>24156</v>
      </c>
      <c r="F18" s="19" t="s">
        <v>24156</v>
      </c>
      <c r="G18" s="19" t="s">
        <v>24156</v>
      </c>
      <c r="H18" s="19" t="s">
        <v>24156</v>
      </c>
      <c r="I18" s="19" t="s">
        <v>24157</v>
      </c>
      <c r="J18" s="19" t="s">
        <v>24156</v>
      </c>
      <c r="K18" s="19" t="s">
        <v>24156</v>
      </c>
      <c r="L18" s="19" t="s">
        <v>24156</v>
      </c>
      <c r="M18" s="19" t="s">
        <v>24158</v>
      </c>
      <c r="N18" s="19" t="s">
        <v>24156</v>
      </c>
      <c r="O18" s="19" t="s">
        <v>24156</v>
      </c>
      <c r="P18" s="19" t="s">
        <v>24156</v>
      </c>
      <c r="Q18" s="19" t="s">
        <v>24156</v>
      </c>
      <c r="R18" s="19" t="s">
        <v>24156</v>
      </c>
      <c r="S18" s="19" t="s">
        <v>24156</v>
      </c>
      <c r="T18" s="19" t="s">
        <v>24156</v>
      </c>
      <c r="U18" s="19" t="s">
        <v>24156</v>
      </c>
      <c r="V18" s="19" t="s">
        <v>24156</v>
      </c>
      <c r="W18" s="19" t="s">
        <v>24156</v>
      </c>
      <c r="X18" s="19" t="s">
        <v>24158</v>
      </c>
      <c r="Y18" s="19" t="s">
        <v>24156</v>
      </c>
      <c r="Z18" s="19">
        <v>100</v>
      </c>
      <c r="AA18" s="19" t="s">
        <v>24156</v>
      </c>
      <c r="AB18" s="19" t="s">
        <v>24158</v>
      </c>
      <c r="AC18" s="19" t="s">
        <v>24156</v>
      </c>
      <c r="AD18" s="19" t="s">
        <v>24156</v>
      </c>
      <c r="AE18" s="19" t="s">
        <v>24156</v>
      </c>
      <c r="AF18" s="19" t="s">
        <v>24156</v>
      </c>
      <c r="AG18" s="19" t="s">
        <v>24156</v>
      </c>
      <c r="AH18" s="19" t="s">
        <v>24156</v>
      </c>
      <c r="AI18" s="19" t="s">
        <v>24156</v>
      </c>
      <c r="AJ18" s="19" t="s">
        <v>24156</v>
      </c>
      <c r="AK18" s="19" t="s">
        <v>24156</v>
      </c>
      <c r="AL18" s="19" t="s">
        <v>24156</v>
      </c>
      <c r="AM18" s="19" t="s">
        <v>24156</v>
      </c>
      <c r="AN18" s="19" t="s">
        <v>24156</v>
      </c>
      <c r="AO18" s="19" t="s">
        <v>24156</v>
      </c>
      <c r="AP18" s="19" t="s">
        <v>24156</v>
      </c>
      <c r="AQ18" s="19" t="s">
        <v>24158</v>
      </c>
      <c r="AR18" s="19" t="s">
        <v>24156</v>
      </c>
      <c r="AS18" s="19" t="s">
        <v>24156</v>
      </c>
      <c r="AT18" s="19" t="s">
        <v>24156</v>
      </c>
      <c r="AU18" s="19" t="s">
        <v>24156</v>
      </c>
      <c r="AV18" s="19" t="s">
        <v>24156</v>
      </c>
      <c r="AW18" s="19" t="s">
        <v>24156</v>
      </c>
      <c r="AX18" s="19" t="s">
        <v>24156</v>
      </c>
      <c r="AY18" s="19" t="s">
        <v>24156</v>
      </c>
      <c r="AZ18" s="19" t="s">
        <v>24156</v>
      </c>
      <c r="BA18" s="20" t="s">
        <v>24156</v>
      </c>
      <c r="BB18" s="23"/>
      <c r="BC18" s="23"/>
      <c r="BD18" s="23"/>
      <c r="BE18" s="23"/>
      <c r="BF18" s="23"/>
      <c r="BG18" s="23"/>
      <c r="BH18" s="23"/>
      <c r="BI18" s="23"/>
      <c r="BJ18" s="23"/>
      <c r="BK18" s="23"/>
      <c r="BL18" s="23"/>
    </row>
    <row r="19" spans="1:64" ht="15.75" customHeight="1">
      <c r="A19" s="17" t="s">
        <v>18562</v>
      </c>
      <c r="B19" s="11"/>
      <c r="C19" s="18" t="s">
        <v>18563</v>
      </c>
      <c r="D19" s="19" t="s">
        <v>18558</v>
      </c>
      <c r="E19" s="19" t="s">
        <v>18553</v>
      </c>
      <c r="F19" s="19" t="s">
        <v>18548</v>
      </c>
      <c r="G19" s="19" t="s">
        <v>18546</v>
      </c>
      <c r="H19" s="19" t="s">
        <v>18541</v>
      </c>
      <c r="I19" s="19" t="s">
        <v>18539</v>
      </c>
      <c r="J19" s="19" t="s">
        <v>18534</v>
      </c>
      <c r="K19" s="19" t="s">
        <v>18528</v>
      </c>
      <c r="L19" s="19" t="s">
        <v>18511</v>
      </c>
      <c r="M19" s="19" t="s">
        <v>18509</v>
      </c>
      <c r="N19" s="19" t="s">
        <v>18506</v>
      </c>
      <c r="O19" s="19" t="s">
        <v>18502</v>
      </c>
      <c r="P19" s="19" t="s">
        <v>18491</v>
      </c>
      <c r="Q19" s="19" t="s">
        <v>18485</v>
      </c>
      <c r="R19" s="19" t="s">
        <v>18480</v>
      </c>
      <c r="S19" s="19" t="s">
        <v>18481</v>
      </c>
      <c r="T19" s="19" t="s">
        <v>18472</v>
      </c>
      <c r="U19" s="19" t="s">
        <v>18455</v>
      </c>
      <c r="V19" s="19" t="s">
        <v>18450</v>
      </c>
      <c r="W19" s="28" t="s">
        <v>901</v>
      </c>
      <c r="X19" s="19" t="s">
        <v>18436</v>
      </c>
      <c r="Y19" s="19" t="s">
        <v>18434</v>
      </c>
      <c r="Z19" s="19" t="s">
        <v>18432</v>
      </c>
      <c r="AA19" s="28" t="s">
        <v>899</v>
      </c>
      <c r="AB19" s="19" t="s">
        <v>18426</v>
      </c>
      <c r="AC19" s="19" t="s">
        <v>18427</v>
      </c>
      <c r="AD19" s="19" t="s">
        <v>18422</v>
      </c>
      <c r="AE19" s="28" t="s">
        <v>900</v>
      </c>
      <c r="AF19" s="28" t="s">
        <v>897</v>
      </c>
      <c r="AG19" s="28" t="s">
        <v>898</v>
      </c>
      <c r="AH19" s="19" t="s">
        <v>18406</v>
      </c>
      <c r="AI19" s="19" t="s">
        <v>18402</v>
      </c>
      <c r="AJ19" s="19" t="s">
        <v>18404</v>
      </c>
      <c r="AK19" s="19" t="s">
        <v>18397</v>
      </c>
      <c r="AL19" s="19" t="s">
        <v>18393</v>
      </c>
      <c r="AM19" s="19" t="s">
        <v>18390</v>
      </c>
      <c r="AN19" s="19" t="s">
        <v>18385</v>
      </c>
      <c r="AO19" s="19" t="s">
        <v>18387</v>
      </c>
      <c r="AP19" s="19" t="s">
        <v>18379</v>
      </c>
      <c r="AQ19" s="19" t="s">
        <v>18359</v>
      </c>
      <c r="AR19" s="19" t="s">
        <v>18355</v>
      </c>
      <c r="AS19" s="28" t="s">
        <v>895</v>
      </c>
      <c r="AT19" s="19" t="s">
        <v>18346</v>
      </c>
      <c r="AU19" s="19" t="s">
        <v>18344</v>
      </c>
      <c r="AV19" s="19" t="s">
        <v>18337</v>
      </c>
      <c r="AW19" s="19" t="s">
        <v>18312</v>
      </c>
      <c r="AX19" s="19" t="s">
        <v>18307</v>
      </c>
      <c r="AY19" s="19" t="s">
        <v>18298</v>
      </c>
      <c r="AZ19" s="19" t="s">
        <v>18291</v>
      </c>
      <c r="BA19" s="20" t="s">
        <v>18275</v>
      </c>
      <c r="BB19" s="23"/>
      <c r="BC19" s="23"/>
      <c r="BD19" s="23"/>
      <c r="BE19" s="23"/>
      <c r="BF19" s="23"/>
      <c r="BG19" s="23"/>
      <c r="BH19" s="23"/>
      <c r="BI19" s="23"/>
      <c r="BJ19" s="23"/>
      <c r="BK19" s="23"/>
      <c r="BL19" s="23"/>
    </row>
    <row r="20" spans="1:64" ht="15.75" customHeight="1">
      <c r="A20" s="17"/>
      <c r="B20" s="11"/>
      <c r="C20" s="18"/>
      <c r="D20" s="19" t="s">
        <v>18268</v>
      </c>
      <c r="E20" s="19" t="s">
        <v>18265</v>
      </c>
      <c r="F20" s="19" t="s">
        <v>18266</v>
      </c>
      <c r="G20" s="19" t="s">
        <v>18207</v>
      </c>
      <c r="H20" s="19" t="s">
        <v>18181</v>
      </c>
      <c r="I20" s="19" t="s">
        <v>18174</v>
      </c>
      <c r="J20" s="19" t="s">
        <v>18167</v>
      </c>
      <c r="K20" s="19" t="s">
        <v>18169</v>
      </c>
      <c r="L20" s="19" t="s">
        <v>18171</v>
      </c>
      <c r="M20" s="19" t="s">
        <v>18172</v>
      </c>
      <c r="N20" s="19" t="s">
        <v>18118</v>
      </c>
      <c r="O20" s="19" t="s">
        <v>18121</v>
      </c>
      <c r="P20" s="19" t="s">
        <v>18111</v>
      </c>
      <c r="Q20" s="19" t="s">
        <v>18113</v>
      </c>
      <c r="R20" s="19" t="s">
        <v>18115</v>
      </c>
      <c r="S20" s="19" t="s">
        <v>18099</v>
      </c>
      <c r="T20" s="19" t="s">
        <v>18094</v>
      </c>
      <c r="U20" s="19" t="s">
        <v>18087</v>
      </c>
      <c r="V20" s="19" t="s">
        <v>18085</v>
      </c>
      <c r="W20" s="19" t="s">
        <v>18083</v>
      </c>
      <c r="X20" s="19" t="s">
        <v>18078</v>
      </c>
      <c r="Y20" s="19" t="s">
        <v>18080</v>
      </c>
      <c r="Z20" s="19" t="s">
        <v>18011</v>
      </c>
      <c r="AA20" s="19" t="s">
        <v>18007</v>
      </c>
      <c r="AB20" s="19" t="s">
        <v>18005</v>
      </c>
      <c r="AC20" s="19" t="s">
        <v>17967</v>
      </c>
      <c r="AD20" s="19" t="s">
        <v>17898</v>
      </c>
      <c r="AE20" s="19" t="s">
        <v>17880</v>
      </c>
      <c r="AF20" s="19" t="s">
        <v>17877</v>
      </c>
      <c r="AG20" s="19" t="s">
        <v>17879</v>
      </c>
      <c r="AH20" s="19" t="s">
        <v>17874</v>
      </c>
      <c r="AI20" s="19" t="s">
        <v>17876</v>
      </c>
      <c r="AJ20" s="19" t="s">
        <v>17870</v>
      </c>
      <c r="AK20" s="19" t="s">
        <v>17871</v>
      </c>
      <c r="AL20" s="19" t="s">
        <v>17862</v>
      </c>
      <c r="AM20" s="19" t="s">
        <v>17864</v>
      </c>
      <c r="AN20" s="19" t="s">
        <v>17866</v>
      </c>
      <c r="AO20" s="19" t="s">
        <v>17867</v>
      </c>
      <c r="AP20" s="19" t="s">
        <v>17858</v>
      </c>
      <c r="AQ20" s="19" t="s">
        <v>17852</v>
      </c>
      <c r="AR20" s="19" t="s">
        <v>17850</v>
      </c>
      <c r="AS20" s="19" t="s">
        <v>17848</v>
      </c>
      <c r="AT20" s="19" t="s">
        <v>17844</v>
      </c>
      <c r="AU20" s="19" t="s">
        <v>17834</v>
      </c>
      <c r="AV20" s="19" t="s">
        <v>17836</v>
      </c>
      <c r="AW20" s="19" t="s">
        <v>17830</v>
      </c>
      <c r="AX20" s="19" t="s">
        <v>17823</v>
      </c>
      <c r="AY20" s="19" t="s">
        <v>17824</v>
      </c>
      <c r="AZ20" s="19" t="s">
        <v>17814</v>
      </c>
      <c r="BA20" s="20" t="s">
        <v>17817</v>
      </c>
      <c r="BB20" s="23"/>
      <c r="BC20" s="23"/>
      <c r="BD20" s="23"/>
      <c r="BE20" s="23"/>
      <c r="BF20" s="23"/>
      <c r="BG20" s="23"/>
      <c r="BH20" s="23"/>
      <c r="BI20" s="23"/>
      <c r="BJ20" s="23"/>
      <c r="BK20" s="23"/>
      <c r="BL20" s="23"/>
    </row>
    <row r="21" spans="1:64" ht="15.75" customHeight="1">
      <c r="A21" s="17">
        <v>7.3</v>
      </c>
      <c r="B21" s="11">
        <v>125</v>
      </c>
      <c r="C21" s="18" t="s">
        <v>17812</v>
      </c>
      <c r="D21" s="19">
        <v>100</v>
      </c>
      <c r="E21" s="19">
        <v>100</v>
      </c>
      <c r="F21" s="19">
        <v>75</v>
      </c>
      <c r="G21" s="19">
        <v>50</v>
      </c>
      <c r="H21" s="19">
        <v>50</v>
      </c>
      <c r="I21" s="19">
        <v>100</v>
      </c>
      <c r="J21" s="19">
        <v>100</v>
      </c>
      <c r="K21" s="19">
        <v>50</v>
      </c>
      <c r="L21" s="19">
        <v>0</v>
      </c>
      <c r="M21" s="19">
        <v>25</v>
      </c>
      <c r="N21" s="19">
        <v>50</v>
      </c>
      <c r="O21" s="19">
        <v>100</v>
      </c>
      <c r="P21" s="19">
        <v>100</v>
      </c>
      <c r="Q21" s="19">
        <v>75</v>
      </c>
      <c r="R21" s="19">
        <v>75</v>
      </c>
      <c r="S21" s="19">
        <v>25</v>
      </c>
      <c r="T21" s="19">
        <v>25</v>
      </c>
      <c r="U21" s="19">
        <v>50</v>
      </c>
      <c r="V21" s="19">
        <v>50</v>
      </c>
      <c r="W21" s="19">
        <v>50</v>
      </c>
      <c r="X21" s="19">
        <v>50</v>
      </c>
      <c r="Y21" s="19">
        <v>100</v>
      </c>
      <c r="Z21" s="19">
        <v>25</v>
      </c>
      <c r="AA21" s="19">
        <v>100</v>
      </c>
      <c r="AB21" s="19">
        <v>25</v>
      </c>
      <c r="AC21" s="19">
        <v>50</v>
      </c>
      <c r="AD21" s="19">
        <v>100</v>
      </c>
      <c r="AE21" s="19">
        <v>50</v>
      </c>
      <c r="AF21" s="19">
        <v>25</v>
      </c>
      <c r="AG21" s="19">
        <v>50</v>
      </c>
      <c r="AH21" s="19">
        <v>25</v>
      </c>
      <c r="AI21" s="19">
        <v>25</v>
      </c>
      <c r="AJ21" s="19">
        <v>100</v>
      </c>
      <c r="AK21" s="19">
        <v>50</v>
      </c>
      <c r="AL21" s="19">
        <v>25</v>
      </c>
      <c r="AM21" s="19">
        <v>100</v>
      </c>
      <c r="AN21" s="19">
        <v>50</v>
      </c>
      <c r="AO21" s="19">
        <v>25</v>
      </c>
      <c r="AP21" s="19">
        <v>50</v>
      </c>
      <c r="AQ21" s="19">
        <v>0</v>
      </c>
      <c r="AR21" s="19">
        <v>100</v>
      </c>
      <c r="AS21" s="19">
        <v>75</v>
      </c>
      <c r="AT21" s="19">
        <v>100</v>
      </c>
      <c r="AU21" s="19">
        <v>100</v>
      </c>
      <c r="AV21" s="19">
        <v>75</v>
      </c>
      <c r="AW21" s="19">
        <v>50</v>
      </c>
      <c r="AX21" s="19">
        <v>100</v>
      </c>
      <c r="AY21" s="19">
        <v>100</v>
      </c>
      <c r="AZ21" s="19">
        <v>100</v>
      </c>
      <c r="BA21" s="20">
        <v>100</v>
      </c>
      <c r="BB21" s="23"/>
      <c r="BC21" s="23"/>
      <c r="BD21" s="23"/>
      <c r="BE21" s="23"/>
      <c r="BF21" s="23"/>
      <c r="BG21" s="23"/>
      <c r="BH21" s="23"/>
      <c r="BI21" s="23"/>
      <c r="BJ21" s="23"/>
      <c r="BK21" s="23"/>
      <c r="BL21" s="23"/>
    </row>
    <row r="22" spans="1:64" ht="15.75" customHeight="1">
      <c r="A22" s="17" t="s">
        <v>18562</v>
      </c>
      <c r="B22" s="11"/>
      <c r="C22" s="18" t="s">
        <v>17800</v>
      </c>
      <c r="D22" s="19" t="s">
        <v>17796</v>
      </c>
      <c r="E22" s="19" t="s">
        <v>17787</v>
      </c>
      <c r="F22" s="19" t="s">
        <v>17785</v>
      </c>
      <c r="G22" s="19" t="s">
        <v>17779</v>
      </c>
      <c r="H22" s="19" t="s">
        <v>17775</v>
      </c>
      <c r="I22" s="19" t="s">
        <v>17770</v>
      </c>
      <c r="J22" s="19" t="s">
        <v>17754</v>
      </c>
      <c r="K22" s="19" t="s">
        <v>17749</v>
      </c>
      <c r="L22" s="19" t="s">
        <v>17752</v>
      </c>
      <c r="M22" s="19" t="s">
        <v>17748</v>
      </c>
      <c r="N22" s="19" t="s">
        <v>17740</v>
      </c>
      <c r="O22" s="19" t="s">
        <v>17731</v>
      </c>
      <c r="P22" s="19" t="s">
        <v>17721</v>
      </c>
      <c r="Q22" s="19" t="s">
        <v>17714</v>
      </c>
      <c r="R22" s="28" t="s">
        <v>896</v>
      </c>
      <c r="S22" s="19" t="s">
        <v>17701</v>
      </c>
      <c r="T22" s="19" t="s">
        <v>17689</v>
      </c>
      <c r="U22" s="19" t="s">
        <v>17690</v>
      </c>
      <c r="V22" s="28" t="s">
        <v>893</v>
      </c>
      <c r="W22" s="19" t="s">
        <v>17679</v>
      </c>
      <c r="X22" s="19" t="s">
        <v>17666</v>
      </c>
      <c r="Y22" s="19" t="s">
        <v>17587</v>
      </c>
      <c r="Z22" s="19" t="s">
        <v>17579</v>
      </c>
      <c r="AA22" s="19" t="s">
        <v>17577</v>
      </c>
      <c r="AB22" s="19" t="s">
        <v>17574</v>
      </c>
      <c r="AC22" s="19" t="s">
        <v>17570</v>
      </c>
      <c r="AD22" s="19" t="s">
        <v>17566</v>
      </c>
      <c r="AE22" s="19" t="s">
        <v>17563</v>
      </c>
      <c r="AF22" s="19" t="s">
        <v>17565</v>
      </c>
      <c r="AG22" s="19" t="s">
        <v>17559</v>
      </c>
      <c r="AH22" s="28" t="s">
        <v>894</v>
      </c>
      <c r="AI22" s="19" t="s">
        <v>17557</v>
      </c>
      <c r="AJ22" s="28" t="s">
        <v>890</v>
      </c>
      <c r="AK22" s="19" t="s">
        <v>17551</v>
      </c>
      <c r="AL22" s="19" t="s">
        <v>17548</v>
      </c>
      <c r="AM22" s="28" t="s">
        <v>891</v>
      </c>
      <c r="AN22" s="28" t="s">
        <v>892</v>
      </c>
      <c r="AO22" s="28" t="s">
        <v>888</v>
      </c>
      <c r="AP22" s="19" t="s">
        <v>17541</v>
      </c>
      <c r="AQ22" s="19" t="s">
        <v>17535</v>
      </c>
      <c r="AR22" s="19" t="s">
        <v>17536</v>
      </c>
      <c r="AS22" s="19" t="s">
        <v>17533</v>
      </c>
      <c r="AT22" s="19" t="s">
        <v>17530</v>
      </c>
      <c r="AU22" s="19" t="s">
        <v>17532</v>
      </c>
      <c r="AV22" s="19" t="s">
        <v>17528</v>
      </c>
      <c r="AW22" s="19" t="s">
        <v>17525</v>
      </c>
      <c r="AX22" s="19" t="s">
        <v>17521</v>
      </c>
      <c r="AY22" s="19" t="s">
        <v>17512</v>
      </c>
      <c r="AZ22" s="19" t="s">
        <v>17510</v>
      </c>
      <c r="BA22" s="20" t="s">
        <v>17506</v>
      </c>
      <c r="BB22" s="23"/>
      <c r="BC22" s="23"/>
      <c r="BD22" s="23"/>
      <c r="BE22" s="23"/>
      <c r="BF22" s="23"/>
      <c r="BG22" s="23"/>
      <c r="BH22" s="23"/>
      <c r="BI22" s="23"/>
      <c r="BJ22" s="23"/>
      <c r="BK22" s="23"/>
      <c r="BL22" s="23"/>
    </row>
    <row r="23" spans="1:64" ht="15.75" customHeight="1">
      <c r="A23" s="17"/>
      <c r="B23" s="11"/>
      <c r="C23" s="18"/>
      <c r="D23" s="19" t="s">
        <v>17503</v>
      </c>
      <c r="E23" s="19" t="s">
        <v>17501</v>
      </c>
      <c r="F23" s="19" t="s">
        <v>17498</v>
      </c>
      <c r="G23" s="19" t="s">
        <v>17492</v>
      </c>
      <c r="H23" s="19" t="s">
        <v>17488</v>
      </c>
      <c r="I23" s="19" t="s">
        <v>17490</v>
      </c>
      <c r="J23" s="19" t="s">
        <v>17486</v>
      </c>
      <c r="K23" s="19" t="s">
        <v>17487</v>
      </c>
      <c r="L23" s="19" t="s">
        <v>17484</v>
      </c>
      <c r="M23" s="19" t="s">
        <v>17480</v>
      </c>
      <c r="N23" s="19" t="s">
        <v>17477</v>
      </c>
      <c r="O23" s="19" t="s">
        <v>21776</v>
      </c>
      <c r="P23" s="19" t="s">
        <v>17473</v>
      </c>
      <c r="Q23" s="19" t="s">
        <v>17469</v>
      </c>
      <c r="R23" s="19" t="s">
        <v>17464</v>
      </c>
      <c r="S23" s="19" t="s">
        <v>17463</v>
      </c>
      <c r="T23" s="19" t="s">
        <v>17460</v>
      </c>
      <c r="U23" s="19" t="s">
        <v>17455</v>
      </c>
      <c r="V23" s="19" t="s">
        <v>17452</v>
      </c>
      <c r="W23" s="19" t="s">
        <v>17450</v>
      </c>
      <c r="X23" s="19" t="s">
        <v>17443</v>
      </c>
      <c r="Y23" s="19" t="s">
        <v>17446</v>
      </c>
      <c r="Z23" s="19" t="s">
        <v>17437</v>
      </c>
      <c r="AA23" s="19" t="s">
        <v>17439</v>
      </c>
      <c r="AB23" s="19" t="s">
        <v>17435</v>
      </c>
      <c r="AC23" s="19" t="s">
        <v>17432</v>
      </c>
      <c r="AD23" s="19" t="s">
        <v>17427</v>
      </c>
      <c r="AE23" s="19" t="s">
        <v>17429</v>
      </c>
      <c r="AF23" s="19" t="s">
        <v>17424</v>
      </c>
      <c r="AG23" s="19" t="s">
        <v>17425</v>
      </c>
      <c r="AH23" s="19" t="s">
        <v>23396</v>
      </c>
      <c r="AI23" s="19" t="s">
        <v>17422</v>
      </c>
      <c r="AJ23" s="19" t="s">
        <v>17419</v>
      </c>
      <c r="AK23" s="19" t="s">
        <v>17417</v>
      </c>
      <c r="AL23" s="19" t="s">
        <v>17414</v>
      </c>
      <c r="AM23" s="19" t="s">
        <v>17412</v>
      </c>
      <c r="AN23" s="19" t="s">
        <v>17349</v>
      </c>
      <c r="AO23" s="19" t="s">
        <v>17341</v>
      </c>
      <c r="AP23" s="19" t="s">
        <v>20201</v>
      </c>
      <c r="AQ23" s="19" t="s">
        <v>17336</v>
      </c>
      <c r="AR23" s="19" t="s">
        <v>17333</v>
      </c>
      <c r="AS23" s="19" t="s">
        <v>17330</v>
      </c>
      <c r="AT23" s="19" t="s">
        <v>17323</v>
      </c>
      <c r="AU23" s="19" t="s">
        <v>17190</v>
      </c>
      <c r="AV23" s="19" t="s">
        <v>16809</v>
      </c>
      <c r="AW23" s="19" t="s">
        <v>16803</v>
      </c>
      <c r="AX23" s="19" t="s">
        <v>16806</v>
      </c>
      <c r="AY23" s="19" t="s">
        <v>16799</v>
      </c>
      <c r="AZ23" s="19" t="s">
        <v>16796</v>
      </c>
      <c r="BA23" s="20" t="s">
        <v>16781</v>
      </c>
      <c r="BB23" s="23"/>
      <c r="BC23" s="23"/>
      <c r="BD23" s="23"/>
      <c r="BE23" s="23"/>
      <c r="BF23" s="23"/>
      <c r="BG23" s="23"/>
      <c r="BH23" s="23"/>
      <c r="BI23" s="23"/>
      <c r="BJ23" s="23"/>
      <c r="BK23" s="23"/>
      <c r="BL23" s="23"/>
    </row>
    <row r="24" spans="1:64" ht="15.75" customHeight="1">
      <c r="A24" s="17">
        <v>7.3</v>
      </c>
      <c r="B24" s="11">
        <v>126</v>
      </c>
      <c r="C24" s="18" t="s">
        <v>16774</v>
      </c>
      <c r="D24" s="19">
        <v>0</v>
      </c>
      <c r="E24" s="19">
        <v>75</v>
      </c>
      <c r="F24" s="19">
        <v>75</v>
      </c>
      <c r="G24" s="19">
        <v>75</v>
      </c>
      <c r="H24" s="19">
        <v>50</v>
      </c>
      <c r="I24" s="19">
        <v>75</v>
      </c>
      <c r="J24" s="19">
        <v>25</v>
      </c>
      <c r="K24" s="19">
        <v>0</v>
      </c>
      <c r="L24" s="19">
        <v>75</v>
      </c>
      <c r="M24" s="19">
        <v>0</v>
      </c>
      <c r="N24" s="19">
        <v>50</v>
      </c>
      <c r="O24" s="19">
        <v>100</v>
      </c>
      <c r="P24" s="19">
        <v>50</v>
      </c>
      <c r="Q24" s="19">
        <v>50</v>
      </c>
      <c r="R24" s="19">
        <v>75</v>
      </c>
      <c r="S24" s="19">
        <v>25</v>
      </c>
      <c r="T24" s="19">
        <v>50</v>
      </c>
      <c r="U24" s="19">
        <v>25</v>
      </c>
      <c r="V24" s="19">
        <v>75</v>
      </c>
      <c r="W24" s="19">
        <v>50</v>
      </c>
      <c r="X24" s="19">
        <v>75</v>
      </c>
      <c r="Y24" s="19">
        <v>25</v>
      </c>
      <c r="Z24" s="19">
        <v>100</v>
      </c>
      <c r="AA24" s="19">
        <v>0</v>
      </c>
      <c r="AB24" s="19">
        <v>0</v>
      </c>
      <c r="AC24" s="19">
        <v>25</v>
      </c>
      <c r="AD24" s="19">
        <v>100</v>
      </c>
      <c r="AE24" s="19">
        <v>75</v>
      </c>
      <c r="AF24" s="19">
        <v>25</v>
      </c>
      <c r="AG24" s="19">
        <v>75</v>
      </c>
      <c r="AH24" s="19">
        <v>75</v>
      </c>
      <c r="AI24" s="19">
        <v>25</v>
      </c>
      <c r="AJ24" s="19">
        <v>0</v>
      </c>
      <c r="AK24" s="19">
        <v>100</v>
      </c>
      <c r="AL24" s="19">
        <v>50</v>
      </c>
      <c r="AM24" s="19">
        <v>25</v>
      </c>
      <c r="AN24" s="19">
        <v>75</v>
      </c>
      <c r="AO24" s="19">
        <v>100</v>
      </c>
      <c r="AP24" s="19">
        <v>25</v>
      </c>
      <c r="AQ24" s="19">
        <v>25</v>
      </c>
      <c r="AR24" s="19">
        <v>50</v>
      </c>
      <c r="AS24" s="19">
        <v>25</v>
      </c>
      <c r="AT24" s="19">
        <v>75</v>
      </c>
      <c r="AU24" s="19">
        <v>100</v>
      </c>
      <c r="AV24" s="19">
        <v>100</v>
      </c>
      <c r="AW24" s="19">
        <v>50</v>
      </c>
      <c r="AX24" s="19">
        <v>100</v>
      </c>
      <c r="AY24" s="19">
        <v>100</v>
      </c>
      <c r="AZ24" s="19">
        <v>25</v>
      </c>
      <c r="BA24" s="20">
        <v>100</v>
      </c>
      <c r="BB24" s="23"/>
      <c r="BC24" s="23"/>
      <c r="BD24" s="23"/>
      <c r="BE24" s="23"/>
      <c r="BF24" s="23"/>
      <c r="BG24" s="23"/>
      <c r="BH24" s="23"/>
      <c r="BI24" s="23"/>
      <c r="BJ24" s="23"/>
      <c r="BK24" s="23"/>
      <c r="BL24" s="23"/>
    </row>
    <row r="25" spans="1:64" ht="15.75" customHeight="1">
      <c r="A25" s="17" t="s">
        <v>18562</v>
      </c>
      <c r="B25" s="11"/>
      <c r="C25" s="18" t="s">
        <v>16762</v>
      </c>
      <c r="D25" s="19" t="s">
        <v>16755</v>
      </c>
      <c r="E25" s="28" t="s">
        <v>889</v>
      </c>
      <c r="F25" s="19" t="s">
        <v>16744</v>
      </c>
      <c r="G25" s="19" t="s">
        <v>16740</v>
      </c>
      <c r="H25" s="19" t="s">
        <v>16738</v>
      </c>
      <c r="I25" s="19" t="s">
        <v>16725</v>
      </c>
      <c r="J25" s="19" t="s">
        <v>16718</v>
      </c>
      <c r="K25" s="19" t="s">
        <v>16682</v>
      </c>
      <c r="L25" s="19" t="s">
        <v>16675</v>
      </c>
      <c r="M25" s="19" t="s">
        <v>16673</v>
      </c>
      <c r="N25" s="19" t="s">
        <v>16669</v>
      </c>
      <c r="O25" s="19" t="s">
        <v>16668</v>
      </c>
      <c r="P25" s="28" t="s">
        <v>887</v>
      </c>
      <c r="Q25" s="19" t="s">
        <v>16653</v>
      </c>
      <c r="R25" s="19" t="s">
        <v>16652</v>
      </c>
      <c r="S25" s="28" t="s">
        <v>886</v>
      </c>
      <c r="T25" s="19" t="s">
        <v>16637</v>
      </c>
      <c r="U25" s="19" t="s">
        <v>16635</v>
      </c>
      <c r="V25" s="19" t="s">
        <v>16633</v>
      </c>
      <c r="W25" s="28" t="s">
        <v>885</v>
      </c>
      <c r="X25" s="19" t="s">
        <v>16630</v>
      </c>
      <c r="Y25" s="19" t="s">
        <v>16626</v>
      </c>
      <c r="Z25" s="19" t="s">
        <v>16623</v>
      </c>
      <c r="AA25" s="28" t="s">
        <v>882</v>
      </c>
      <c r="AB25" s="19" t="s">
        <v>16618</v>
      </c>
      <c r="AC25" s="28" t="s">
        <v>883</v>
      </c>
      <c r="AD25" s="19" t="s">
        <v>16611</v>
      </c>
      <c r="AE25" s="19" t="s">
        <v>16605</v>
      </c>
      <c r="AF25" s="28" t="s">
        <v>16597</v>
      </c>
      <c r="AG25" s="28" t="s">
        <v>884</v>
      </c>
      <c r="AH25" s="28" t="s">
        <v>880</v>
      </c>
      <c r="AI25" s="19" t="s">
        <v>16591</v>
      </c>
      <c r="AJ25" s="28" t="s">
        <v>881</v>
      </c>
      <c r="AK25" s="19" t="s">
        <v>16543</v>
      </c>
      <c r="AL25" s="19" t="s">
        <v>16540</v>
      </c>
      <c r="AM25" s="28" t="s">
        <v>878</v>
      </c>
      <c r="AN25" s="28" t="s">
        <v>879</v>
      </c>
      <c r="AO25" s="19" t="s">
        <v>16510</v>
      </c>
      <c r="AP25" s="19" t="s">
        <v>16512</v>
      </c>
      <c r="AQ25" s="28" t="s">
        <v>876</v>
      </c>
      <c r="AR25" s="19" t="s">
        <v>16444</v>
      </c>
      <c r="AS25" s="19" t="s">
        <v>16440</v>
      </c>
      <c r="AT25" s="19" t="s">
        <v>16429</v>
      </c>
      <c r="AU25" s="19" t="s">
        <v>16422</v>
      </c>
      <c r="AV25" s="19" t="s">
        <v>16421</v>
      </c>
      <c r="AW25" s="19" t="s">
        <v>16327</v>
      </c>
      <c r="AX25" s="19" t="s">
        <v>16319</v>
      </c>
      <c r="AY25" s="19" t="s">
        <v>16317</v>
      </c>
      <c r="AZ25" s="19" t="s">
        <v>16314</v>
      </c>
      <c r="BA25" s="20" t="s">
        <v>16309</v>
      </c>
      <c r="BB25" s="23"/>
      <c r="BC25" s="23"/>
      <c r="BD25" s="23"/>
      <c r="BE25" s="23"/>
      <c r="BF25" s="23"/>
      <c r="BG25" s="23"/>
      <c r="BH25" s="23"/>
      <c r="BI25" s="23"/>
      <c r="BJ25" s="23"/>
      <c r="BK25" s="23"/>
      <c r="BL25" s="23"/>
    </row>
    <row r="26" spans="1:64" ht="15.75" customHeight="1">
      <c r="A26" s="17"/>
      <c r="B26" s="11"/>
      <c r="C26" s="18"/>
      <c r="D26" s="28" t="s">
        <v>16306</v>
      </c>
      <c r="E26" s="19" t="s">
        <v>16305</v>
      </c>
      <c r="F26" s="19" t="s">
        <v>16299</v>
      </c>
      <c r="G26" s="19" t="s">
        <v>16294</v>
      </c>
      <c r="H26" s="19" t="s">
        <v>16292</v>
      </c>
      <c r="I26" s="19" t="s">
        <v>16288</v>
      </c>
      <c r="J26" s="19" t="s">
        <v>16290</v>
      </c>
      <c r="K26" s="19" t="s">
        <v>16286</v>
      </c>
      <c r="L26" s="19" t="s">
        <v>16281</v>
      </c>
      <c r="M26" s="19" t="s">
        <v>16279</v>
      </c>
      <c r="N26" s="19" t="s">
        <v>16270</v>
      </c>
      <c r="O26" s="19" t="s">
        <v>16265</v>
      </c>
      <c r="P26" s="19" t="s">
        <v>17473</v>
      </c>
      <c r="Q26" s="19" t="s">
        <v>16256</v>
      </c>
      <c r="R26" s="19" t="s">
        <v>16240</v>
      </c>
      <c r="S26" s="19" t="s">
        <v>16190</v>
      </c>
      <c r="T26" s="19" t="s">
        <v>16187</v>
      </c>
      <c r="U26" s="19" t="s">
        <v>16181</v>
      </c>
      <c r="V26" s="19" t="s">
        <v>16177</v>
      </c>
      <c r="W26" s="19" t="s">
        <v>16169</v>
      </c>
      <c r="X26" s="19" t="s">
        <v>16164</v>
      </c>
      <c r="Y26" s="19" t="s">
        <v>16157</v>
      </c>
      <c r="Z26" s="19" t="s">
        <v>16151</v>
      </c>
      <c r="AA26" s="19" t="s">
        <v>16148</v>
      </c>
      <c r="AB26" s="19" t="s">
        <v>17435</v>
      </c>
      <c r="AC26" s="19" t="s">
        <v>16140</v>
      </c>
      <c r="AD26" s="19" t="s">
        <v>16138</v>
      </c>
      <c r="AE26" s="19" t="s">
        <v>16100</v>
      </c>
      <c r="AF26" s="19" t="s">
        <v>16065</v>
      </c>
      <c r="AG26" s="19" t="s">
        <v>16061</v>
      </c>
      <c r="AH26" s="19" t="s">
        <v>16010</v>
      </c>
      <c r="AI26" s="19" t="s">
        <v>16007</v>
      </c>
      <c r="AJ26" s="19" t="s">
        <v>16004</v>
      </c>
      <c r="AK26" s="19" t="s">
        <v>15990</v>
      </c>
      <c r="AL26" s="19" t="s">
        <v>15991</v>
      </c>
      <c r="AM26" s="19" t="s">
        <v>15983</v>
      </c>
      <c r="AN26" s="19" t="s">
        <v>15975</v>
      </c>
      <c r="AO26" s="19" t="s">
        <v>15908</v>
      </c>
      <c r="AP26" s="19" t="s">
        <v>20201</v>
      </c>
      <c r="AQ26" s="19" t="s">
        <v>15891</v>
      </c>
      <c r="AR26" s="19" t="s">
        <v>15882</v>
      </c>
      <c r="AS26" s="19" t="s">
        <v>15881</v>
      </c>
      <c r="AT26" s="19" t="s">
        <v>15879</v>
      </c>
      <c r="AU26" s="19" t="s">
        <v>15876</v>
      </c>
      <c r="AV26" s="19" t="s">
        <v>15869</v>
      </c>
      <c r="AW26" s="19" t="s">
        <v>15863</v>
      </c>
      <c r="AX26" s="19" t="s">
        <v>15862</v>
      </c>
      <c r="AY26" s="19" t="s">
        <v>15856</v>
      </c>
      <c r="AZ26" s="19" t="s">
        <v>15851</v>
      </c>
      <c r="BA26" s="20" t="s">
        <v>15827</v>
      </c>
      <c r="BB26" s="23"/>
      <c r="BC26" s="23"/>
      <c r="BD26" s="23"/>
      <c r="BE26" s="23"/>
      <c r="BF26" s="23"/>
      <c r="BG26" s="23"/>
      <c r="BH26" s="23"/>
      <c r="BI26" s="23"/>
      <c r="BJ26" s="23"/>
      <c r="BK26" s="23"/>
      <c r="BL26" s="23"/>
    </row>
    <row r="27" spans="1:64" ht="15.75" customHeight="1">
      <c r="A27" s="17">
        <v>7.3</v>
      </c>
      <c r="B27" s="11">
        <v>127</v>
      </c>
      <c r="C27" s="18" t="s">
        <v>15787</v>
      </c>
      <c r="D27" s="19">
        <v>0</v>
      </c>
      <c r="E27" s="19">
        <v>100</v>
      </c>
      <c r="F27" s="19">
        <v>50</v>
      </c>
      <c r="G27" s="19">
        <v>100</v>
      </c>
      <c r="H27" s="19">
        <v>100</v>
      </c>
      <c r="I27" s="19">
        <v>100</v>
      </c>
      <c r="J27" s="19">
        <v>75</v>
      </c>
      <c r="K27" s="19">
        <v>0</v>
      </c>
      <c r="L27" s="19">
        <v>0</v>
      </c>
      <c r="M27" s="19">
        <v>0</v>
      </c>
      <c r="N27" s="19">
        <v>50</v>
      </c>
      <c r="O27" s="19">
        <v>100</v>
      </c>
      <c r="P27" s="19">
        <v>0</v>
      </c>
      <c r="Q27" s="19">
        <v>0</v>
      </c>
      <c r="R27" s="19">
        <v>50</v>
      </c>
      <c r="S27" s="19">
        <v>50</v>
      </c>
      <c r="T27" s="19">
        <v>50</v>
      </c>
      <c r="U27" s="19">
        <v>75</v>
      </c>
      <c r="V27" s="19">
        <v>75</v>
      </c>
      <c r="W27" s="19">
        <v>25</v>
      </c>
      <c r="X27" s="19">
        <v>75</v>
      </c>
      <c r="Y27" s="19">
        <v>75</v>
      </c>
      <c r="Z27" s="19">
        <v>100</v>
      </c>
      <c r="AA27" s="19">
        <v>75</v>
      </c>
      <c r="AB27" s="19">
        <v>0</v>
      </c>
      <c r="AC27" s="19">
        <v>50</v>
      </c>
      <c r="AD27" s="19">
        <v>75</v>
      </c>
      <c r="AE27" s="19">
        <v>50</v>
      </c>
      <c r="AF27" s="19">
        <v>75</v>
      </c>
      <c r="AG27" s="19">
        <v>75</v>
      </c>
      <c r="AH27" s="19">
        <v>75</v>
      </c>
      <c r="AI27" s="19">
        <v>25</v>
      </c>
      <c r="AJ27" s="19">
        <v>100</v>
      </c>
      <c r="AK27" s="19">
        <v>100</v>
      </c>
      <c r="AL27" s="19">
        <v>0</v>
      </c>
      <c r="AM27" s="19">
        <v>0</v>
      </c>
      <c r="AN27" s="19">
        <v>75</v>
      </c>
      <c r="AO27" s="19">
        <v>0</v>
      </c>
      <c r="AP27" s="19">
        <v>25</v>
      </c>
      <c r="AQ27" s="19">
        <v>100</v>
      </c>
      <c r="AR27" s="19">
        <v>100</v>
      </c>
      <c r="AS27" s="19">
        <v>75</v>
      </c>
      <c r="AT27" s="19">
        <v>100</v>
      </c>
      <c r="AU27" s="19">
        <v>75</v>
      </c>
      <c r="AV27" s="19">
        <v>75</v>
      </c>
      <c r="AW27" s="19">
        <v>75</v>
      </c>
      <c r="AX27" s="19">
        <v>75</v>
      </c>
      <c r="AY27" s="19">
        <v>100</v>
      </c>
      <c r="AZ27" s="19">
        <v>75</v>
      </c>
      <c r="BA27" s="20">
        <v>75</v>
      </c>
      <c r="BB27" s="23"/>
      <c r="BC27" s="23"/>
      <c r="BD27" s="23"/>
      <c r="BE27" s="23"/>
      <c r="BF27" s="23"/>
      <c r="BG27" s="23"/>
      <c r="BH27" s="23"/>
      <c r="BI27" s="23"/>
      <c r="BJ27" s="23"/>
      <c r="BK27" s="23"/>
      <c r="BL27" s="23"/>
    </row>
    <row r="28" spans="1:64" ht="15.75" customHeight="1">
      <c r="A28" s="17" t="s">
        <v>18562</v>
      </c>
      <c r="B28" s="11"/>
      <c r="C28" s="31" t="s">
        <v>24</v>
      </c>
      <c r="D28" s="19" t="s">
        <v>15744</v>
      </c>
      <c r="E28" s="28" t="s">
        <v>877</v>
      </c>
      <c r="F28" s="19" t="s">
        <v>15736</v>
      </c>
      <c r="G28" s="19" t="s">
        <v>15733</v>
      </c>
      <c r="H28" s="19" t="s">
        <v>15728</v>
      </c>
      <c r="I28" s="19" t="s">
        <v>15723</v>
      </c>
      <c r="J28" s="19" t="s">
        <v>15722</v>
      </c>
      <c r="K28" s="19" t="s">
        <v>15716</v>
      </c>
      <c r="L28" s="28" t="s">
        <v>875</v>
      </c>
      <c r="M28" s="19" t="s">
        <v>15706</v>
      </c>
      <c r="N28" s="19" t="s">
        <v>15698</v>
      </c>
      <c r="O28" s="19" t="s">
        <v>15694</v>
      </c>
      <c r="P28" s="19" t="s">
        <v>15693</v>
      </c>
      <c r="Q28" s="19" t="s">
        <v>15682</v>
      </c>
      <c r="R28" s="19" t="s">
        <v>15676</v>
      </c>
      <c r="S28" s="28" t="s">
        <v>874</v>
      </c>
      <c r="T28" s="19" t="s">
        <v>15670</v>
      </c>
      <c r="U28" s="19" t="s">
        <v>15668</v>
      </c>
      <c r="V28" s="19" t="s">
        <v>15667</v>
      </c>
      <c r="W28" s="28" t="s">
        <v>873</v>
      </c>
      <c r="X28" s="19" t="s">
        <v>15664</v>
      </c>
      <c r="Y28" s="28" t="s">
        <v>872</v>
      </c>
      <c r="Z28" s="19" t="s">
        <v>15659</v>
      </c>
      <c r="AA28" s="28" t="s">
        <v>871</v>
      </c>
      <c r="AB28" s="19" t="s">
        <v>15656</v>
      </c>
      <c r="AC28" s="19" t="s">
        <v>15651</v>
      </c>
      <c r="AD28" s="19" t="s">
        <v>15653</v>
      </c>
      <c r="AE28" s="19" t="s">
        <v>15648</v>
      </c>
      <c r="AF28" s="19" t="s">
        <v>15645</v>
      </c>
      <c r="AG28" s="28" t="s">
        <v>869</v>
      </c>
      <c r="AH28" s="19" t="s">
        <v>15643</v>
      </c>
      <c r="AI28" s="19" t="s">
        <v>15641</v>
      </c>
      <c r="AJ28" s="19" t="s">
        <v>15637</v>
      </c>
      <c r="AK28" s="19" t="s">
        <v>15639</v>
      </c>
      <c r="AL28" s="28" t="s">
        <v>870</v>
      </c>
      <c r="AM28" s="28" t="s">
        <v>867</v>
      </c>
      <c r="AN28" s="28" t="s">
        <v>868</v>
      </c>
      <c r="AO28" s="28" t="s">
        <v>865</v>
      </c>
      <c r="AP28" s="28" t="s">
        <v>866</v>
      </c>
      <c r="AQ28" s="28" t="s">
        <v>863</v>
      </c>
      <c r="AR28" s="19" t="s">
        <v>15628</v>
      </c>
      <c r="AS28" s="19" t="s">
        <v>15620</v>
      </c>
      <c r="AT28" s="19" t="s">
        <v>15619</v>
      </c>
      <c r="AU28" s="28" t="s">
        <v>864</v>
      </c>
      <c r="AV28" s="19" t="s">
        <v>15573</v>
      </c>
      <c r="AW28" s="19" t="s">
        <v>15570</v>
      </c>
      <c r="AX28" s="28" t="s">
        <v>861</v>
      </c>
      <c r="AY28" s="19" t="s">
        <v>15522</v>
      </c>
      <c r="AZ28" s="28" t="s">
        <v>862</v>
      </c>
      <c r="BA28" s="20" t="s">
        <v>15515</v>
      </c>
      <c r="BB28" s="23"/>
      <c r="BC28" s="23"/>
      <c r="BD28" s="23"/>
      <c r="BE28" s="23"/>
      <c r="BF28" s="23"/>
      <c r="BG28" s="23"/>
      <c r="BH28" s="23"/>
      <c r="BI28" s="23"/>
      <c r="BJ28" s="23"/>
      <c r="BK28" s="23"/>
      <c r="BL28" s="23"/>
    </row>
    <row r="29" spans="1:64" ht="15.75" customHeight="1">
      <c r="A29" s="17"/>
      <c r="B29" s="11"/>
      <c r="C29" s="18"/>
      <c r="D29" s="19" t="s">
        <v>15510</v>
      </c>
      <c r="E29" s="19" t="s">
        <v>15507</v>
      </c>
      <c r="F29" s="19" t="s">
        <v>15501</v>
      </c>
      <c r="G29" s="19" t="s">
        <v>15498</v>
      </c>
      <c r="H29" s="19" t="s">
        <v>15495</v>
      </c>
      <c r="I29" s="19" t="s">
        <v>15491</v>
      </c>
      <c r="J29" s="19" t="s">
        <v>15492</v>
      </c>
      <c r="K29" s="19" t="s">
        <v>15488</v>
      </c>
      <c r="L29" s="19" t="s">
        <v>15485</v>
      </c>
      <c r="M29" s="19" t="s">
        <v>15481</v>
      </c>
      <c r="N29" s="19" t="s">
        <v>15479</v>
      </c>
      <c r="O29" s="19" t="s">
        <v>15475</v>
      </c>
      <c r="P29" s="19" t="s">
        <v>17473</v>
      </c>
      <c r="Q29" s="19" t="s">
        <v>15465</v>
      </c>
      <c r="R29" s="19" t="s">
        <v>15468</v>
      </c>
      <c r="S29" s="19" t="s">
        <v>15463</v>
      </c>
      <c r="T29" s="19" t="s">
        <v>15461</v>
      </c>
      <c r="U29" s="19" t="s">
        <v>15456</v>
      </c>
      <c r="V29" s="19" t="s">
        <v>15418</v>
      </c>
      <c r="W29" s="19" t="s">
        <v>15412</v>
      </c>
      <c r="X29" s="19" t="s">
        <v>15393</v>
      </c>
      <c r="Y29" s="19" t="s">
        <v>15386</v>
      </c>
      <c r="Z29" s="19" t="s">
        <v>15385</v>
      </c>
      <c r="AA29" s="19" t="s">
        <v>15383</v>
      </c>
      <c r="AB29" s="19" t="s">
        <v>23413</v>
      </c>
      <c r="AC29" s="19" t="s">
        <v>15379</v>
      </c>
      <c r="AD29" s="19" t="s">
        <v>15380</v>
      </c>
      <c r="AE29" s="19" t="s">
        <v>15374</v>
      </c>
      <c r="AF29" s="19" t="s">
        <v>15376</v>
      </c>
      <c r="AG29" s="19" t="s">
        <v>15335</v>
      </c>
      <c r="AH29" s="19" t="s">
        <v>23396</v>
      </c>
      <c r="AI29" s="19" t="s">
        <v>15332</v>
      </c>
      <c r="AJ29" s="19" t="s">
        <v>15329</v>
      </c>
      <c r="AK29" s="19" t="s">
        <v>15324</v>
      </c>
      <c r="AL29" s="19" t="s">
        <v>15295</v>
      </c>
      <c r="AM29" s="19" t="s">
        <v>15288</v>
      </c>
      <c r="AN29" s="19" t="s">
        <v>15291</v>
      </c>
      <c r="AO29" s="19" t="s">
        <v>15284</v>
      </c>
      <c r="AP29" s="19" t="s">
        <v>15281</v>
      </c>
      <c r="AQ29" s="19" t="s">
        <v>15239</v>
      </c>
      <c r="AR29" s="19" t="s">
        <v>15232</v>
      </c>
      <c r="AS29" s="19" t="s">
        <v>15227</v>
      </c>
      <c r="AT29" s="19" t="s">
        <v>15212</v>
      </c>
      <c r="AU29" s="19" t="s">
        <v>15208</v>
      </c>
      <c r="AV29" s="19" t="s">
        <v>15205</v>
      </c>
      <c r="AW29" s="19" t="s">
        <v>15200</v>
      </c>
      <c r="AX29" s="19" t="s">
        <v>15194</v>
      </c>
      <c r="AY29" s="19" t="s">
        <v>15185</v>
      </c>
      <c r="AZ29" s="19" t="s">
        <v>15180</v>
      </c>
      <c r="BA29" s="20" t="s">
        <v>15179</v>
      </c>
      <c r="BB29" s="23"/>
      <c r="BC29" s="23"/>
      <c r="BD29" s="23"/>
      <c r="BE29" s="23"/>
      <c r="BF29" s="23"/>
      <c r="BG29" s="23"/>
      <c r="BH29" s="23"/>
      <c r="BI29" s="23"/>
      <c r="BJ29" s="23"/>
      <c r="BK29" s="23"/>
      <c r="BL29" s="23"/>
    </row>
    <row r="30" spans="1:64" ht="15.75" customHeight="1">
      <c r="A30" s="17">
        <v>7.4</v>
      </c>
      <c r="B30" s="11">
        <v>128</v>
      </c>
      <c r="C30" s="18" t="s">
        <v>15167</v>
      </c>
      <c r="D30" s="19">
        <v>75</v>
      </c>
      <c r="E30" s="19">
        <v>75</v>
      </c>
      <c r="F30" s="19">
        <v>50</v>
      </c>
      <c r="G30" s="19">
        <v>75</v>
      </c>
      <c r="H30" s="19">
        <v>75</v>
      </c>
      <c r="I30" s="19">
        <v>75</v>
      </c>
      <c r="J30" s="19">
        <v>100</v>
      </c>
      <c r="K30" s="19">
        <v>100</v>
      </c>
      <c r="L30" s="19">
        <v>0</v>
      </c>
      <c r="M30" s="19">
        <v>75</v>
      </c>
      <c r="N30" s="19">
        <v>75</v>
      </c>
      <c r="O30" s="19">
        <v>75</v>
      </c>
      <c r="P30" s="19">
        <v>75</v>
      </c>
      <c r="Q30" s="19">
        <v>50</v>
      </c>
      <c r="R30" s="19">
        <v>25</v>
      </c>
      <c r="S30" s="19">
        <v>75</v>
      </c>
      <c r="T30" s="19">
        <v>50</v>
      </c>
      <c r="U30" s="19">
        <v>75</v>
      </c>
      <c r="V30" s="19">
        <v>50</v>
      </c>
      <c r="W30" s="19">
        <v>25</v>
      </c>
      <c r="X30" s="19">
        <v>50</v>
      </c>
      <c r="Y30" s="19">
        <v>100</v>
      </c>
      <c r="Z30" s="19">
        <v>100</v>
      </c>
      <c r="AA30" s="19">
        <v>75</v>
      </c>
      <c r="AB30" s="19">
        <v>75</v>
      </c>
      <c r="AC30" s="19">
        <v>50</v>
      </c>
      <c r="AD30" s="19">
        <v>75</v>
      </c>
      <c r="AE30" s="19">
        <v>50</v>
      </c>
      <c r="AF30" s="19">
        <v>100</v>
      </c>
      <c r="AG30" s="19">
        <v>50</v>
      </c>
      <c r="AH30" s="19">
        <v>50</v>
      </c>
      <c r="AI30" s="19">
        <v>75</v>
      </c>
      <c r="AJ30" s="19">
        <v>75</v>
      </c>
      <c r="AK30" s="19">
        <v>75</v>
      </c>
      <c r="AL30" s="19">
        <v>50</v>
      </c>
      <c r="AM30" s="19">
        <v>100</v>
      </c>
      <c r="AN30" s="19">
        <v>75</v>
      </c>
      <c r="AO30" s="19">
        <v>75</v>
      </c>
      <c r="AP30" s="19">
        <v>100</v>
      </c>
      <c r="AQ30" s="19">
        <v>50</v>
      </c>
      <c r="AR30" s="19">
        <v>75</v>
      </c>
      <c r="AS30" s="19">
        <v>75</v>
      </c>
      <c r="AT30" s="19">
        <v>25</v>
      </c>
      <c r="AU30" s="19">
        <v>50</v>
      </c>
      <c r="AV30" s="19">
        <v>75</v>
      </c>
      <c r="AW30" s="19">
        <v>50</v>
      </c>
      <c r="AX30" s="19">
        <v>100</v>
      </c>
      <c r="AY30" s="19">
        <v>75</v>
      </c>
      <c r="AZ30" s="19">
        <v>50</v>
      </c>
      <c r="BA30" s="20">
        <v>75</v>
      </c>
      <c r="BB30" s="23"/>
      <c r="BC30" s="23"/>
      <c r="BD30" s="23"/>
      <c r="BE30" s="23"/>
      <c r="BF30" s="23"/>
      <c r="BG30" s="23"/>
      <c r="BH30" s="23"/>
      <c r="BI30" s="23"/>
      <c r="BJ30" s="23"/>
      <c r="BK30" s="23"/>
      <c r="BL30" s="23"/>
    </row>
    <row r="31" spans="1:64" ht="15.75" customHeight="1">
      <c r="A31" s="17" t="s">
        <v>15156</v>
      </c>
      <c r="B31" s="11"/>
      <c r="C31" s="18" t="s">
        <v>15152</v>
      </c>
      <c r="D31" s="28" t="s">
        <v>15147</v>
      </c>
      <c r="E31" s="28" t="s">
        <v>15142</v>
      </c>
      <c r="F31" s="19" t="s">
        <v>15139</v>
      </c>
      <c r="G31" s="19" t="s">
        <v>15132</v>
      </c>
      <c r="H31" s="28" t="s">
        <v>858</v>
      </c>
      <c r="I31" s="19" t="s">
        <v>15129</v>
      </c>
      <c r="J31" s="19" t="s">
        <v>15112</v>
      </c>
      <c r="K31" s="19" t="s">
        <v>15105</v>
      </c>
      <c r="L31" s="19" t="s">
        <v>15107</v>
      </c>
      <c r="M31" s="19" t="s">
        <v>15101</v>
      </c>
      <c r="N31" s="19" t="s">
        <v>15095</v>
      </c>
      <c r="O31" s="19" t="s">
        <v>15073</v>
      </c>
      <c r="P31" s="19" t="s">
        <v>15067</v>
      </c>
      <c r="Q31" s="19" t="s">
        <v>15062</v>
      </c>
      <c r="R31" s="19" t="s">
        <v>15054</v>
      </c>
      <c r="S31" s="19" t="s">
        <v>15051</v>
      </c>
      <c r="T31" s="19" t="s">
        <v>15050</v>
      </c>
      <c r="U31" s="19" t="s">
        <v>14936</v>
      </c>
      <c r="V31" s="19" t="s">
        <v>14929</v>
      </c>
      <c r="W31" s="19" t="s">
        <v>14860</v>
      </c>
      <c r="X31" s="19" t="s">
        <v>14859</v>
      </c>
      <c r="Y31" s="19" t="s">
        <v>14834</v>
      </c>
      <c r="Z31" s="19" t="s">
        <v>14781</v>
      </c>
      <c r="AA31" s="28" t="s">
        <v>859</v>
      </c>
      <c r="AB31" s="19" t="s">
        <v>14771</v>
      </c>
      <c r="AC31" s="19" t="s">
        <v>14766</v>
      </c>
      <c r="AD31" s="19" t="s">
        <v>14769</v>
      </c>
      <c r="AE31" s="19" t="s">
        <v>14763</v>
      </c>
      <c r="AF31" s="19" t="s">
        <v>14764</v>
      </c>
      <c r="AG31" s="19" t="s">
        <v>14757</v>
      </c>
      <c r="AH31" s="19" t="s">
        <v>14759</v>
      </c>
      <c r="AI31" s="19" t="s">
        <v>14751</v>
      </c>
      <c r="AJ31" s="19" t="s">
        <v>14749</v>
      </c>
      <c r="AK31" s="19" t="s">
        <v>14746</v>
      </c>
      <c r="AL31" s="19" t="s">
        <v>14743</v>
      </c>
      <c r="AM31" s="19" t="s">
        <v>14739</v>
      </c>
      <c r="AN31" s="19" t="s">
        <v>14738</v>
      </c>
      <c r="AO31" s="19" t="s">
        <v>14730</v>
      </c>
      <c r="AP31" s="19" t="s">
        <v>14733</v>
      </c>
      <c r="AQ31" s="28" t="s">
        <v>860</v>
      </c>
      <c r="AR31" s="19" t="s">
        <v>14723</v>
      </c>
      <c r="AS31" s="28" t="s">
        <v>857</v>
      </c>
      <c r="AT31" s="19" t="s">
        <v>14710</v>
      </c>
      <c r="AU31" s="19" t="s">
        <v>14706</v>
      </c>
      <c r="AV31" s="19" t="s">
        <v>14697</v>
      </c>
      <c r="AW31" s="19" t="s">
        <v>14694</v>
      </c>
      <c r="AX31" s="19" t="s">
        <v>14691</v>
      </c>
      <c r="AY31" s="19" t="s">
        <v>14686</v>
      </c>
      <c r="AZ31" s="19" t="s">
        <v>14610</v>
      </c>
      <c r="BA31" s="20" t="s">
        <v>14601</v>
      </c>
      <c r="BB31" s="23"/>
      <c r="BC31" s="23"/>
      <c r="BD31" s="23"/>
      <c r="BE31" s="23"/>
      <c r="BF31" s="23"/>
      <c r="BG31" s="23"/>
      <c r="BH31" s="23"/>
      <c r="BI31" s="23"/>
      <c r="BJ31" s="23"/>
      <c r="BK31" s="23"/>
      <c r="BL31" s="23"/>
    </row>
    <row r="32" spans="1:64" ht="15.75" customHeight="1">
      <c r="A32" s="17"/>
      <c r="B32" s="11"/>
      <c r="C32" s="18"/>
      <c r="D32" s="19" t="s">
        <v>14599</v>
      </c>
      <c r="E32" s="19" t="s">
        <v>14592</v>
      </c>
      <c r="F32" s="19" t="s">
        <v>14585</v>
      </c>
      <c r="G32" s="19" t="s">
        <v>14577</v>
      </c>
      <c r="H32" s="19" t="s">
        <v>14575</v>
      </c>
      <c r="I32" s="19" t="s">
        <v>14573</v>
      </c>
      <c r="J32" s="19" t="s">
        <v>14565</v>
      </c>
      <c r="K32" s="19" t="s">
        <v>14567</v>
      </c>
      <c r="L32" s="19" t="s">
        <v>14564</v>
      </c>
      <c r="M32" s="19" t="s">
        <v>14561</v>
      </c>
      <c r="N32" s="19" t="s">
        <v>14554</v>
      </c>
      <c r="O32" s="19" t="s">
        <v>14546</v>
      </c>
      <c r="P32" s="19" t="s">
        <v>14545</v>
      </c>
      <c r="Q32" s="19" t="s">
        <v>14540</v>
      </c>
      <c r="R32" s="19" t="s">
        <v>14534</v>
      </c>
      <c r="S32" s="19" t="s">
        <v>14532</v>
      </c>
      <c r="T32" s="19" t="s">
        <v>14525</v>
      </c>
      <c r="U32" s="19" t="s">
        <v>14522</v>
      </c>
      <c r="V32" s="19" t="s">
        <v>14517</v>
      </c>
      <c r="W32" s="19" t="s">
        <v>14509</v>
      </c>
      <c r="X32" s="19" t="s">
        <v>14511</v>
      </c>
      <c r="Y32" s="19" t="s">
        <v>14475</v>
      </c>
      <c r="Z32" s="19" t="s">
        <v>14474</v>
      </c>
      <c r="AA32" s="19" t="s">
        <v>14466</v>
      </c>
      <c r="AB32" s="19" t="s">
        <v>14469</v>
      </c>
      <c r="AC32" s="19" t="s">
        <v>14455</v>
      </c>
      <c r="AD32" s="19" t="s">
        <v>14459</v>
      </c>
      <c r="AE32" s="19" t="s">
        <v>14451</v>
      </c>
      <c r="AF32" s="19" t="s">
        <v>14441</v>
      </c>
      <c r="AG32" s="19" t="s">
        <v>14434</v>
      </c>
      <c r="AH32" s="19" t="s">
        <v>14431</v>
      </c>
      <c r="AI32" s="19" t="s">
        <v>14427</v>
      </c>
      <c r="AJ32" s="19" t="s">
        <v>14425</v>
      </c>
      <c r="AK32" s="19" t="s">
        <v>14418</v>
      </c>
      <c r="AL32" s="19" t="s">
        <v>14414</v>
      </c>
      <c r="AM32" s="19" t="s">
        <v>15288</v>
      </c>
      <c r="AN32" s="19" t="s">
        <v>14408</v>
      </c>
      <c r="AO32" s="19" t="s">
        <v>14402</v>
      </c>
      <c r="AP32" s="19" t="s">
        <v>14399</v>
      </c>
      <c r="AQ32" s="19" t="s">
        <v>15239</v>
      </c>
      <c r="AR32" s="19" t="s">
        <v>14391</v>
      </c>
      <c r="AS32" s="19" t="s">
        <v>14388</v>
      </c>
      <c r="AT32" s="19" t="s">
        <v>14385</v>
      </c>
      <c r="AU32" s="19" t="s">
        <v>14315</v>
      </c>
      <c r="AV32" s="19" t="s">
        <v>14311</v>
      </c>
      <c r="AW32" s="19" t="s">
        <v>14305</v>
      </c>
      <c r="AX32" s="19" t="s">
        <v>14299</v>
      </c>
      <c r="AY32" s="19" t="s">
        <v>14292</v>
      </c>
      <c r="AZ32" s="19" t="s">
        <v>14291</v>
      </c>
      <c r="BA32" s="20" t="s">
        <v>14282</v>
      </c>
      <c r="BB32" s="23"/>
      <c r="BC32" s="23"/>
      <c r="BD32" s="23"/>
      <c r="BE32" s="23"/>
      <c r="BF32" s="23"/>
      <c r="BG32" s="23"/>
      <c r="BH32" s="23"/>
      <c r="BI32" s="23"/>
      <c r="BJ32" s="23"/>
      <c r="BK32" s="23"/>
      <c r="BL32" s="23"/>
    </row>
    <row r="33" spans="1:64" ht="15.75" customHeight="1">
      <c r="A33" s="17">
        <v>7.4</v>
      </c>
      <c r="B33" s="11">
        <v>129</v>
      </c>
      <c r="C33" s="18" t="s">
        <v>14277</v>
      </c>
      <c r="D33" s="19">
        <v>100</v>
      </c>
      <c r="E33" s="19">
        <v>100</v>
      </c>
      <c r="F33" s="19">
        <v>100</v>
      </c>
      <c r="G33" s="19">
        <v>100</v>
      </c>
      <c r="H33" s="19">
        <v>100</v>
      </c>
      <c r="I33" s="19">
        <v>100</v>
      </c>
      <c r="J33" s="19">
        <v>100</v>
      </c>
      <c r="K33" s="19">
        <v>100</v>
      </c>
      <c r="L33" s="19">
        <v>100</v>
      </c>
      <c r="M33" s="19">
        <v>100</v>
      </c>
      <c r="N33" s="19">
        <v>100</v>
      </c>
      <c r="O33" s="19">
        <v>100</v>
      </c>
      <c r="P33" s="19">
        <v>100</v>
      </c>
      <c r="Q33" s="19">
        <v>100</v>
      </c>
      <c r="R33" s="19">
        <v>100</v>
      </c>
      <c r="S33" s="19">
        <v>100</v>
      </c>
      <c r="T33" s="19">
        <v>100</v>
      </c>
      <c r="U33" s="19">
        <v>100</v>
      </c>
      <c r="V33" s="19">
        <v>100</v>
      </c>
      <c r="W33" s="19">
        <v>100</v>
      </c>
      <c r="X33" s="19">
        <v>100</v>
      </c>
      <c r="Y33" s="19">
        <v>100</v>
      </c>
      <c r="Z33" s="19">
        <v>100</v>
      </c>
      <c r="AA33" s="19">
        <v>100</v>
      </c>
      <c r="AB33" s="19">
        <v>100</v>
      </c>
      <c r="AC33" s="19">
        <v>100</v>
      </c>
      <c r="AD33" s="19">
        <v>100</v>
      </c>
      <c r="AE33" s="19">
        <v>100</v>
      </c>
      <c r="AF33" s="19">
        <v>100</v>
      </c>
      <c r="AG33" s="19">
        <v>100</v>
      </c>
      <c r="AH33" s="19">
        <v>100</v>
      </c>
      <c r="AI33" s="19">
        <v>100</v>
      </c>
      <c r="AJ33" s="19">
        <v>100</v>
      </c>
      <c r="AK33" s="19">
        <v>100</v>
      </c>
      <c r="AL33" s="19">
        <v>100</v>
      </c>
      <c r="AM33" s="19">
        <v>100</v>
      </c>
      <c r="AN33" s="19">
        <v>100</v>
      </c>
      <c r="AO33" s="19">
        <v>100</v>
      </c>
      <c r="AP33" s="19">
        <v>100</v>
      </c>
      <c r="AQ33" s="19">
        <v>100</v>
      </c>
      <c r="AR33" s="19">
        <v>100</v>
      </c>
      <c r="AS33" s="19">
        <v>100</v>
      </c>
      <c r="AT33" s="19">
        <v>100</v>
      </c>
      <c r="AU33" s="19">
        <v>100</v>
      </c>
      <c r="AV33" s="19">
        <v>100</v>
      </c>
      <c r="AW33" s="19">
        <v>100</v>
      </c>
      <c r="AX33" s="19">
        <v>100</v>
      </c>
      <c r="AY33" s="19">
        <v>100</v>
      </c>
      <c r="AZ33" s="19">
        <v>100</v>
      </c>
      <c r="BA33" s="20">
        <v>100</v>
      </c>
      <c r="BB33" s="23"/>
      <c r="BC33" s="23"/>
      <c r="BD33" s="23"/>
      <c r="BE33" s="23"/>
      <c r="BF33" s="23"/>
      <c r="BG33" s="23"/>
      <c r="BH33" s="23"/>
      <c r="BI33" s="23"/>
      <c r="BJ33" s="23"/>
      <c r="BK33" s="23"/>
      <c r="BL33" s="23"/>
    </row>
    <row r="34" spans="1:64" ht="15.75" customHeight="1">
      <c r="A34" s="17" t="s">
        <v>15156</v>
      </c>
      <c r="B34" s="11"/>
      <c r="C34" s="18" t="s">
        <v>14258</v>
      </c>
      <c r="D34" s="19" t="s">
        <v>14254</v>
      </c>
      <c r="E34" s="19" t="s">
        <v>14236</v>
      </c>
      <c r="F34" s="19" t="s">
        <v>14238</v>
      </c>
      <c r="G34" s="28" t="s">
        <v>854</v>
      </c>
      <c r="H34" s="28" t="s">
        <v>855</v>
      </c>
      <c r="I34" s="19" t="s">
        <v>14135</v>
      </c>
      <c r="J34" s="19" t="s">
        <v>14126</v>
      </c>
      <c r="K34" s="28" t="s">
        <v>856</v>
      </c>
      <c r="L34" s="19" t="s">
        <v>14124</v>
      </c>
      <c r="M34" s="19" t="s">
        <v>14114</v>
      </c>
      <c r="N34" s="19" t="s">
        <v>14109</v>
      </c>
      <c r="O34" s="19" t="s">
        <v>14107</v>
      </c>
      <c r="P34" s="28" t="s">
        <v>853</v>
      </c>
      <c r="Q34" s="19" t="s">
        <v>14095</v>
      </c>
      <c r="R34" s="28" t="s">
        <v>852</v>
      </c>
      <c r="S34" s="28" t="s">
        <v>849</v>
      </c>
      <c r="T34" s="19" t="s">
        <v>14061</v>
      </c>
      <c r="U34" s="28" t="s">
        <v>850</v>
      </c>
      <c r="V34" s="19" t="s">
        <v>13964</v>
      </c>
      <c r="W34" s="19" t="s">
        <v>13966</v>
      </c>
      <c r="X34" s="19" t="s">
        <v>13961</v>
      </c>
      <c r="Y34" s="19" t="s">
        <v>13951</v>
      </c>
      <c r="Z34" s="19" t="s">
        <v>13766</v>
      </c>
      <c r="AA34" s="28" t="s">
        <v>851</v>
      </c>
      <c r="AB34" s="19" t="s">
        <v>13761</v>
      </c>
      <c r="AC34" s="19" t="s">
        <v>13758</v>
      </c>
      <c r="AD34" s="19" t="s">
        <v>13755</v>
      </c>
      <c r="AE34" s="19" t="s">
        <v>13744</v>
      </c>
      <c r="AF34" s="19" t="s">
        <v>13740</v>
      </c>
      <c r="AG34" s="19" t="s">
        <v>13742</v>
      </c>
      <c r="AH34" s="19" t="s">
        <v>13634</v>
      </c>
      <c r="AI34" s="19" t="s">
        <v>13623</v>
      </c>
      <c r="AJ34" s="19" t="s">
        <v>13619</v>
      </c>
      <c r="AK34" s="19" t="s">
        <v>13622</v>
      </c>
      <c r="AL34" s="19" t="s">
        <v>13618</v>
      </c>
      <c r="AM34" s="19" t="s">
        <v>13616</v>
      </c>
      <c r="AN34" s="19" t="s">
        <v>13614</v>
      </c>
      <c r="AO34" s="19" t="s">
        <v>13609</v>
      </c>
      <c r="AP34" s="19" t="s">
        <v>13610</v>
      </c>
      <c r="AQ34" s="19" t="s">
        <v>13603</v>
      </c>
      <c r="AR34" s="19" t="s">
        <v>13604</v>
      </c>
      <c r="AS34" s="28" t="s">
        <v>847</v>
      </c>
      <c r="AT34" s="19" t="s">
        <v>13595</v>
      </c>
      <c r="AU34" s="19" t="s">
        <v>13590</v>
      </c>
      <c r="AV34" s="19" t="s">
        <v>13585</v>
      </c>
      <c r="AW34" s="19" t="s">
        <v>13582</v>
      </c>
      <c r="AX34" s="19" t="s">
        <v>13579</v>
      </c>
      <c r="AY34" s="28" t="s">
        <v>848</v>
      </c>
      <c r="AZ34" s="28" t="s">
        <v>846</v>
      </c>
      <c r="BA34" s="20" t="s">
        <v>13556</v>
      </c>
      <c r="BB34" s="23"/>
      <c r="BC34" s="23"/>
      <c r="BD34" s="23"/>
      <c r="BE34" s="23"/>
      <c r="BF34" s="23"/>
      <c r="BG34" s="23"/>
      <c r="BH34" s="23"/>
      <c r="BI34" s="23"/>
      <c r="BJ34" s="23"/>
      <c r="BK34" s="23"/>
      <c r="BL34" s="23"/>
    </row>
    <row r="35" spans="1:64" ht="15.75" customHeight="1">
      <c r="A35" s="17"/>
      <c r="B35" s="11"/>
      <c r="C35" s="18"/>
      <c r="D35" s="19" t="s">
        <v>13552</v>
      </c>
      <c r="E35" s="19" t="s">
        <v>13548</v>
      </c>
      <c r="F35" s="19" t="s">
        <v>13543</v>
      </c>
      <c r="G35" s="19" t="s">
        <v>13538</v>
      </c>
      <c r="H35" s="19" t="s">
        <v>13536</v>
      </c>
      <c r="I35" s="19" t="s">
        <v>13532</v>
      </c>
      <c r="J35" s="19" t="s">
        <v>13528</v>
      </c>
      <c r="K35" s="19" t="s">
        <v>13507</v>
      </c>
      <c r="L35" s="19" t="s">
        <v>13501</v>
      </c>
      <c r="M35" s="19" t="s">
        <v>13497</v>
      </c>
      <c r="N35" s="19" t="s">
        <v>13488</v>
      </c>
      <c r="O35" s="19" t="s">
        <v>13483</v>
      </c>
      <c r="P35" s="19" t="s">
        <v>13478</v>
      </c>
      <c r="Q35" s="19" t="s">
        <v>13476</v>
      </c>
      <c r="R35" s="19" t="s">
        <v>13462</v>
      </c>
      <c r="S35" s="19" t="s">
        <v>13460</v>
      </c>
      <c r="T35" s="19" t="s">
        <v>13451</v>
      </c>
      <c r="U35" s="19" t="s">
        <v>13450</v>
      </c>
      <c r="V35" s="19" t="s">
        <v>13443</v>
      </c>
      <c r="W35" s="19" t="s">
        <v>13436</v>
      </c>
      <c r="X35" s="19" t="s">
        <v>13432</v>
      </c>
      <c r="Y35" s="19" t="s">
        <v>13428</v>
      </c>
      <c r="Z35" s="19" t="s">
        <v>13415</v>
      </c>
      <c r="AA35" s="19" t="s">
        <v>13412</v>
      </c>
      <c r="AB35" s="19" t="s">
        <v>14469</v>
      </c>
      <c r="AC35" s="19" t="s">
        <v>13411</v>
      </c>
      <c r="AD35" s="19" t="s">
        <v>13409</v>
      </c>
      <c r="AE35" s="19" t="s">
        <v>13404</v>
      </c>
      <c r="AF35" s="19" t="s">
        <v>13406</v>
      </c>
      <c r="AG35" s="19" t="s">
        <v>13399</v>
      </c>
      <c r="AH35" s="19" t="s">
        <v>13390</v>
      </c>
      <c r="AI35" s="19" t="s">
        <v>13392</v>
      </c>
      <c r="AJ35" s="19" t="s">
        <v>13309</v>
      </c>
      <c r="AK35" s="19" t="s">
        <v>13300</v>
      </c>
      <c r="AL35" s="19" t="s">
        <v>13297</v>
      </c>
      <c r="AM35" s="19" t="s">
        <v>13299</v>
      </c>
      <c r="AN35" s="19" t="s">
        <v>13292</v>
      </c>
      <c r="AO35" s="19" t="s">
        <v>13284</v>
      </c>
      <c r="AP35" s="19" t="s">
        <v>14399</v>
      </c>
      <c r="AQ35" s="19" t="s">
        <v>13275</v>
      </c>
      <c r="AR35" s="19" t="s">
        <v>13241</v>
      </c>
      <c r="AS35" s="19" t="s">
        <v>13195</v>
      </c>
      <c r="AT35" s="19" t="s">
        <v>13191</v>
      </c>
      <c r="AU35" s="19" t="s">
        <v>13185</v>
      </c>
      <c r="AV35" s="19" t="s">
        <v>13188</v>
      </c>
      <c r="AW35" s="19" t="s">
        <v>13179</v>
      </c>
      <c r="AX35" s="19" t="s">
        <v>13182</v>
      </c>
      <c r="AY35" s="19" t="s">
        <v>13175</v>
      </c>
      <c r="AZ35" s="19" t="s">
        <v>13172</v>
      </c>
      <c r="BA35" s="20" t="s">
        <v>13168</v>
      </c>
      <c r="BB35" s="23"/>
      <c r="BC35" s="23"/>
      <c r="BD35" s="23"/>
      <c r="BE35" s="23"/>
      <c r="BF35" s="23"/>
      <c r="BG35" s="23"/>
      <c r="BH35" s="23"/>
      <c r="BI35" s="23"/>
      <c r="BJ35" s="23"/>
      <c r="BK35" s="23"/>
      <c r="BL35" s="23"/>
    </row>
    <row r="36" spans="1:64" ht="15.75" customHeight="1">
      <c r="A36" s="17">
        <v>7.4</v>
      </c>
      <c r="B36" s="11">
        <v>130</v>
      </c>
      <c r="C36" s="18" t="s">
        <v>13162</v>
      </c>
      <c r="D36" s="19">
        <v>25</v>
      </c>
      <c r="E36" s="19">
        <v>75</v>
      </c>
      <c r="F36" s="19">
        <v>75</v>
      </c>
      <c r="G36" s="19">
        <v>100</v>
      </c>
      <c r="H36" s="19">
        <v>100</v>
      </c>
      <c r="I36" s="19">
        <v>50</v>
      </c>
      <c r="J36" s="19">
        <v>75</v>
      </c>
      <c r="K36" s="19">
        <v>50</v>
      </c>
      <c r="L36" s="19">
        <v>100</v>
      </c>
      <c r="M36" s="19">
        <v>50</v>
      </c>
      <c r="N36" s="19">
        <v>100</v>
      </c>
      <c r="O36" s="19">
        <v>0</v>
      </c>
      <c r="P36" s="19">
        <v>50</v>
      </c>
      <c r="Q36" s="19">
        <v>50</v>
      </c>
      <c r="R36" s="19">
        <v>75</v>
      </c>
      <c r="S36" s="19">
        <v>50</v>
      </c>
      <c r="T36" s="19">
        <v>50</v>
      </c>
      <c r="U36" s="19">
        <v>75</v>
      </c>
      <c r="V36" s="19">
        <v>100</v>
      </c>
      <c r="W36" s="19">
        <v>100</v>
      </c>
      <c r="X36" s="19">
        <v>0</v>
      </c>
      <c r="Y36" s="19">
        <v>50</v>
      </c>
      <c r="Z36" s="19">
        <v>100</v>
      </c>
      <c r="AA36" s="19">
        <v>75</v>
      </c>
      <c r="AB36" s="19">
        <v>0</v>
      </c>
      <c r="AC36" s="19">
        <v>50</v>
      </c>
      <c r="AD36" s="19">
        <v>100</v>
      </c>
      <c r="AE36" s="19">
        <v>25</v>
      </c>
      <c r="AF36" s="19">
        <v>25</v>
      </c>
      <c r="AG36" s="19">
        <v>0</v>
      </c>
      <c r="AH36" s="19">
        <v>50</v>
      </c>
      <c r="AI36" s="19">
        <v>75</v>
      </c>
      <c r="AJ36" s="19">
        <v>75</v>
      </c>
      <c r="AK36" s="19">
        <v>50</v>
      </c>
      <c r="AL36" s="19">
        <v>25</v>
      </c>
      <c r="AM36" s="19">
        <v>100</v>
      </c>
      <c r="AN36" s="19">
        <v>100</v>
      </c>
      <c r="AO36" s="19">
        <v>75</v>
      </c>
      <c r="AP36" s="19">
        <v>100</v>
      </c>
      <c r="AQ36" s="19">
        <v>50</v>
      </c>
      <c r="AR36" s="19">
        <v>75</v>
      </c>
      <c r="AS36" s="19">
        <v>100</v>
      </c>
      <c r="AT36" s="19">
        <v>75</v>
      </c>
      <c r="AU36" s="19">
        <v>75</v>
      </c>
      <c r="AV36" s="19">
        <v>75</v>
      </c>
      <c r="AW36" s="19">
        <v>100</v>
      </c>
      <c r="AX36" s="19">
        <v>100</v>
      </c>
      <c r="AY36" s="19">
        <v>100</v>
      </c>
      <c r="AZ36" s="19">
        <v>50</v>
      </c>
      <c r="BA36" s="20">
        <v>100</v>
      </c>
      <c r="BB36" s="23"/>
      <c r="BC36" s="23"/>
      <c r="BD36" s="23"/>
      <c r="BE36" s="23"/>
      <c r="BF36" s="23"/>
      <c r="BG36" s="23"/>
      <c r="BH36" s="23"/>
      <c r="BI36" s="23"/>
      <c r="BJ36" s="23"/>
      <c r="BK36" s="23"/>
      <c r="BL36" s="23"/>
    </row>
    <row r="37" spans="1:64" ht="15.75" customHeight="1">
      <c r="A37" s="17" t="s">
        <v>15156</v>
      </c>
      <c r="B37" s="11"/>
      <c r="C37" s="18" t="s">
        <v>13142</v>
      </c>
      <c r="D37" s="19" t="s">
        <v>13144</v>
      </c>
      <c r="E37" s="19" t="s">
        <v>13140</v>
      </c>
      <c r="F37" s="19" t="s">
        <v>13135</v>
      </c>
      <c r="G37" s="19" t="s">
        <v>13131</v>
      </c>
      <c r="H37" s="19" t="s">
        <v>13133</v>
      </c>
      <c r="I37" s="19" t="s">
        <v>13097</v>
      </c>
      <c r="J37" s="19" t="s">
        <v>13085</v>
      </c>
      <c r="K37" s="19" t="s">
        <v>13083</v>
      </c>
      <c r="L37" s="19" t="s">
        <v>13076</v>
      </c>
      <c r="M37" s="19" t="s">
        <v>13074</v>
      </c>
      <c r="N37" s="19" t="s">
        <v>13069</v>
      </c>
      <c r="O37" s="19" t="s">
        <v>13071</v>
      </c>
      <c r="P37" s="19" t="s">
        <v>13019</v>
      </c>
      <c r="Q37" s="19" t="s">
        <v>13005</v>
      </c>
      <c r="R37" s="19" t="s">
        <v>12998</v>
      </c>
      <c r="S37" s="28" t="s">
        <v>842</v>
      </c>
      <c r="T37" s="19" t="s">
        <v>12987</v>
      </c>
      <c r="U37" s="19" t="s">
        <v>12980</v>
      </c>
      <c r="V37" s="19" t="s">
        <v>12976</v>
      </c>
      <c r="W37" s="28" t="s">
        <v>843</v>
      </c>
      <c r="X37" s="19" t="s">
        <v>12968</v>
      </c>
      <c r="Y37" s="19" t="s">
        <v>12961</v>
      </c>
      <c r="Z37" s="19" t="s">
        <v>12951</v>
      </c>
      <c r="AA37" s="19" t="s">
        <v>12946</v>
      </c>
      <c r="AB37" s="19" t="s">
        <v>12934</v>
      </c>
      <c r="AC37" s="19" t="s">
        <v>12924</v>
      </c>
      <c r="AD37" s="19" t="s">
        <v>12846</v>
      </c>
      <c r="AE37" s="19" t="s">
        <v>12840</v>
      </c>
      <c r="AF37" s="19" t="s">
        <v>12807</v>
      </c>
      <c r="AG37" s="28" t="s">
        <v>844</v>
      </c>
      <c r="AH37" s="19" t="s">
        <v>12768</v>
      </c>
      <c r="AI37" s="19" t="s">
        <v>12758</v>
      </c>
      <c r="AJ37" s="28" t="s">
        <v>845</v>
      </c>
      <c r="AK37" s="19" t="s">
        <v>12745</v>
      </c>
      <c r="AL37" s="19" t="s">
        <v>12739</v>
      </c>
      <c r="AM37" s="28" t="s">
        <v>840</v>
      </c>
      <c r="AN37" s="19" t="s">
        <v>12731</v>
      </c>
      <c r="AO37" s="28" t="s">
        <v>841</v>
      </c>
      <c r="AP37" s="19" t="s">
        <v>12719</v>
      </c>
      <c r="AQ37" s="19" t="s">
        <v>12721</v>
      </c>
      <c r="AR37" s="19" t="s">
        <v>12713</v>
      </c>
      <c r="AS37" s="28" t="s">
        <v>839</v>
      </c>
      <c r="AT37" s="28" t="s">
        <v>838</v>
      </c>
      <c r="AU37" s="19" t="s">
        <v>12696</v>
      </c>
      <c r="AV37" s="19" t="s">
        <v>12686</v>
      </c>
      <c r="AW37" s="28" t="s">
        <v>837</v>
      </c>
      <c r="AX37" s="19" t="s">
        <v>12545</v>
      </c>
      <c r="AY37" s="19" t="s">
        <v>12538</v>
      </c>
      <c r="AZ37" s="19" t="s">
        <v>12379</v>
      </c>
      <c r="BA37" s="20" t="s">
        <v>12375</v>
      </c>
      <c r="BB37" s="23"/>
      <c r="BC37" s="23"/>
      <c r="BD37" s="23"/>
      <c r="BE37" s="23"/>
      <c r="BF37" s="23"/>
      <c r="BG37" s="23"/>
      <c r="BH37" s="23"/>
      <c r="BI37" s="23"/>
      <c r="BJ37" s="23"/>
      <c r="BK37" s="23"/>
      <c r="BL37" s="23"/>
    </row>
    <row r="38" spans="1:64" ht="15.75" customHeight="1">
      <c r="A38" s="17"/>
      <c r="B38" s="11"/>
      <c r="C38" s="18"/>
      <c r="D38" s="19" t="s">
        <v>12369</v>
      </c>
      <c r="E38" s="19" t="s">
        <v>12357</v>
      </c>
      <c r="F38" s="19" t="s">
        <v>12355</v>
      </c>
      <c r="G38" s="19" t="s">
        <v>12347</v>
      </c>
      <c r="H38" s="19" t="s">
        <v>12343</v>
      </c>
      <c r="I38" s="19" t="s">
        <v>12272</v>
      </c>
      <c r="J38" s="19" t="s">
        <v>12268</v>
      </c>
      <c r="K38" s="19" t="s">
        <v>12270</v>
      </c>
      <c r="L38" s="19" t="s">
        <v>12265</v>
      </c>
      <c r="M38" s="19" t="s">
        <v>12260</v>
      </c>
      <c r="N38" s="19" t="s">
        <v>12258</v>
      </c>
      <c r="O38" s="19" t="s">
        <v>12255</v>
      </c>
      <c r="P38" s="19" t="s">
        <v>12253</v>
      </c>
      <c r="Q38" s="19" t="s">
        <v>12235</v>
      </c>
      <c r="R38" s="19" t="s">
        <v>12231</v>
      </c>
      <c r="S38" s="19" t="s">
        <v>12226</v>
      </c>
      <c r="T38" s="19" t="s">
        <v>12229</v>
      </c>
      <c r="U38" s="19" t="s">
        <v>12221</v>
      </c>
      <c r="V38" s="19" t="s">
        <v>12218</v>
      </c>
      <c r="W38" s="19" t="s">
        <v>12214</v>
      </c>
      <c r="X38" s="19" t="s">
        <v>12196</v>
      </c>
      <c r="Y38" s="19" t="s">
        <v>12188</v>
      </c>
      <c r="Z38" s="19" t="s">
        <v>12186</v>
      </c>
      <c r="AA38" s="19" t="s">
        <v>12182</v>
      </c>
      <c r="AB38" s="19" t="s">
        <v>12175</v>
      </c>
      <c r="AC38" s="19" t="s">
        <v>12179</v>
      </c>
      <c r="AD38" s="19" t="s">
        <v>12144</v>
      </c>
      <c r="AE38" s="19" t="s">
        <v>12147</v>
      </c>
      <c r="AF38" s="19" t="s">
        <v>12137</v>
      </c>
      <c r="AG38" s="19" t="s">
        <v>12139</v>
      </c>
      <c r="AH38" s="19" t="s">
        <v>12135</v>
      </c>
      <c r="AI38" s="19" t="s">
        <v>12132</v>
      </c>
      <c r="AJ38" s="19" t="s">
        <v>12126</v>
      </c>
      <c r="AK38" s="19" t="s">
        <v>12122</v>
      </c>
      <c r="AL38" s="19" t="s">
        <v>12119</v>
      </c>
      <c r="AM38" s="19" t="s">
        <v>12116</v>
      </c>
      <c r="AN38" s="19" t="s">
        <v>12107</v>
      </c>
      <c r="AO38" s="19" t="s">
        <v>12110</v>
      </c>
      <c r="AP38" s="19" t="s">
        <v>14399</v>
      </c>
      <c r="AQ38" s="19" t="s">
        <v>12015</v>
      </c>
      <c r="AR38" s="19" t="s">
        <v>12011</v>
      </c>
      <c r="AS38" s="19" t="s">
        <v>12007</v>
      </c>
      <c r="AT38" s="19" t="s">
        <v>12005</v>
      </c>
      <c r="AU38" s="19" t="s">
        <v>12004</v>
      </c>
      <c r="AV38" s="19" t="s">
        <v>12002</v>
      </c>
      <c r="AW38" s="19" t="s">
        <v>11993</v>
      </c>
      <c r="AX38" s="19" t="s">
        <v>11995</v>
      </c>
      <c r="AY38" s="19" t="s">
        <v>11986</v>
      </c>
      <c r="AZ38" s="19" t="s">
        <v>11988</v>
      </c>
      <c r="BA38" s="20" t="s">
        <v>11929</v>
      </c>
      <c r="BB38" s="23"/>
      <c r="BC38" s="23"/>
      <c r="BD38" s="23"/>
      <c r="BE38" s="23"/>
      <c r="BF38" s="23"/>
      <c r="BG38" s="23"/>
      <c r="BH38" s="23"/>
      <c r="BI38" s="23"/>
      <c r="BJ38" s="23"/>
      <c r="BK38" s="23"/>
      <c r="BL38" s="23"/>
    </row>
    <row r="39" spans="1:64" ht="15.75" customHeight="1">
      <c r="A39" s="17">
        <v>7.4</v>
      </c>
      <c r="B39" s="11">
        <v>131</v>
      </c>
      <c r="C39" s="18" t="s">
        <v>11912</v>
      </c>
      <c r="D39" s="19">
        <v>100</v>
      </c>
      <c r="E39" s="19">
        <v>100</v>
      </c>
      <c r="F39" s="19">
        <v>100</v>
      </c>
      <c r="G39" s="19">
        <v>100</v>
      </c>
      <c r="H39" s="19">
        <v>100</v>
      </c>
      <c r="I39" s="19">
        <v>100</v>
      </c>
      <c r="J39" s="19">
        <v>100</v>
      </c>
      <c r="K39" s="19">
        <v>100</v>
      </c>
      <c r="L39" s="19">
        <v>100</v>
      </c>
      <c r="M39" s="19">
        <v>100</v>
      </c>
      <c r="N39" s="19">
        <v>100</v>
      </c>
      <c r="O39" s="19">
        <v>100</v>
      </c>
      <c r="P39" s="19">
        <v>100</v>
      </c>
      <c r="Q39" s="19">
        <v>100</v>
      </c>
      <c r="R39" s="19">
        <v>100</v>
      </c>
      <c r="S39" s="19">
        <v>100</v>
      </c>
      <c r="T39" s="19">
        <v>100</v>
      </c>
      <c r="U39" s="19">
        <v>100</v>
      </c>
      <c r="V39" s="19">
        <v>100</v>
      </c>
      <c r="W39" s="19">
        <v>100</v>
      </c>
      <c r="X39" s="19">
        <v>100</v>
      </c>
      <c r="Y39" s="19">
        <v>100</v>
      </c>
      <c r="Z39" s="19">
        <v>100</v>
      </c>
      <c r="AA39" s="19">
        <v>100</v>
      </c>
      <c r="AB39" s="19">
        <v>100</v>
      </c>
      <c r="AC39" s="19">
        <v>100</v>
      </c>
      <c r="AD39" s="19">
        <v>100</v>
      </c>
      <c r="AE39" s="19">
        <v>100</v>
      </c>
      <c r="AF39" s="19">
        <v>100</v>
      </c>
      <c r="AG39" s="19">
        <v>100</v>
      </c>
      <c r="AH39" s="19">
        <v>100</v>
      </c>
      <c r="AI39" s="19">
        <v>100</v>
      </c>
      <c r="AJ39" s="19">
        <v>100</v>
      </c>
      <c r="AK39" s="19">
        <v>100</v>
      </c>
      <c r="AL39" s="19">
        <v>100</v>
      </c>
      <c r="AM39" s="19">
        <v>100</v>
      </c>
      <c r="AN39" s="19">
        <v>100</v>
      </c>
      <c r="AO39" s="19">
        <v>100</v>
      </c>
      <c r="AP39" s="19">
        <v>100</v>
      </c>
      <c r="AQ39" s="19">
        <v>100</v>
      </c>
      <c r="AR39" s="19">
        <v>100</v>
      </c>
      <c r="AS39" s="19">
        <v>100</v>
      </c>
      <c r="AT39" s="19">
        <v>100</v>
      </c>
      <c r="AU39" s="19">
        <v>100</v>
      </c>
      <c r="AV39" s="19">
        <v>100</v>
      </c>
      <c r="AW39" s="19">
        <v>100</v>
      </c>
      <c r="AX39" s="19">
        <v>100</v>
      </c>
      <c r="AY39" s="19">
        <v>100</v>
      </c>
      <c r="AZ39" s="19">
        <v>100</v>
      </c>
      <c r="BA39" s="20">
        <v>100</v>
      </c>
      <c r="BB39" s="23"/>
      <c r="BC39" s="23"/>
      <c r="BD39" s="23"/>
      <c r="BE39" s="23"/>
      <c r="BF39" s="23"/>
      <c r="BG39" s="23"/>
      <c r="BH39" s="23"/>
      <c r="BI39" s="23"/>
      <c r="BJ39" s="23"/>
      <c r="BK39" s="23"/>
      <c r="BL39" s="23"/>
    </row>
    <row r="40" spans="1:64" ht="15.75" customHeight="1">
      <c r="A40" s="17" t="s">
        <v>15156</v>
      </c>
      <c r="B40" s="11"/>
      <c r="C40" s="18" t="s">
        <v>11870</v>
      </c>
      <c r="D40" s="19" t="s">
        <v>11841</v>
      </c>
      <c r="E40" s="19" t="s">
        <v>11689</v>
      </c>
      <c r="F40" s="19" t="s">
        <v>11680</v>
      </c>
      <c r="G40" s="19" t="s">
        <v>11673</v>
      </c>
      <c r="H40" s="19" t="s">
        <v>11670</v>
      </c>
      <c r="I40" s="19" t="s">
        <v>11664</v>
      </c>
      <c r="J40" s="19" t="s">
        <v>11571</v>
      </c>
      <c r="K40" s="19" t="s">
        <v>11503</v>
      </c>
      <c r="L40" s="19" t="s">
        <v>11501</v>
      </c>
      <c r="M40" s="19" t="s">
        <v>11498</v>
      </c>
      <c r="N40" s="19" t="s">
        <v>11496</v>
      </c>
      <c r="O40" s="28" t="s">
        <v>835</v>
      </c>
      <c r="P40" s="19" t="s">
        <v>11487</v>
      </c>
      <c r="Q40" s="19" t="s">
        <v>11484</v>
      </c>
      <c r="R40" s="28" t="s">
        <v>836</v>
      </c>
      <c r="S40" s="28" t="s">
        <v>831</v>
      </c>
      <c r="T40" s="19" t="s">
        <v>11474</v>
      </c>
      <c r="U40" s="19" t="s">
        <v>11475</v>
      </c>
      <c r="V40" s="19" t="s">
        <v>11472</v>
      </c>
      <c r="W40" s="19" t="s">
        <v>11473</v>
      </c>
      <c r="X40" s="19" t="s">
        <v>11469</v>
      </c>
      <c r="Y40" s="19" t="s">
        <v>11467</v>
      </c>
      <c r="Z40" s="19" t="s">
        <v>11468</v>
      </c>
      <c r="AA40" s="19" t="s">
        <v>11463</v>
      </c>
      <c r="AB40" s="19" t="s">
        <v>11464</v>
      </c>
      <c r="AC40" s="19" t="s">
        <v>11459</v>
      </c>
      <c r="AD40" s="19" t="s">
        <v>11460</v>
      </c>
      <c r="AE40" s="19" t="s">
        <v>11457</v>
      </c>
      <c r="AF40" s="19" t="s">
        <v>11378</v>
      </c>
      <c r="AG40" s="19" t="s">
        <v>11375</v>
      </c>
      <c r="AH40" s="19" t="s">
        <v>11376</v>
      </c>
      <c r="AI40" s="19" t="s">
        <v>11370</v>
      </c>
      <c r="AJ40" s="19" t="s">
        <v>11373</v>
      </c>
      <c r="AK40" s="19" t="s">
        <v>11367</v>
      </c>
      <c r="AL40" s="19" t="s">
        <v>11369</v>
      </c>
      <c r="AM40" s="28" t="s">
        <v>832</v>
      </c>
      <c r="AN40" s="28" t="s">
        <v>833</v>
      </c>
      <c r="AO40" s="19" t="s">
        <v>11361</v>
      </c>
      <c r="AP40" s="19" t="s">
        <v>11363</v>
      </c>
      <c r="AQ40" s="19" t="s">
        <v>11357</v>
      </c>
      <c r="AR40" s="19" t="s">
        <v>11358</v>
      </c>
      <c r="AS40" s="19" t="s">
        <v>11354</v>
      </c>
      <c r="AT40" s="19" t="s">
        <v>11356</v>
      </c>
      <c r="AU40" s="19" t="s">
        <v>11347</v>
      </c>
      <c r="AV40" s="19" t="s">
        <v>11345</v>
      </c>
      <c r="AW40" s="19" t="s">
        <v>11343</v>
      </c>
      <c r="AX40" s="19" t="s">
        <v>11311</v>
      </c>
      <c r="AY40" s="19" t="s">
        <v>11306</v>
      </c>
      <c r="AZ40" s="19" t="s">
        <v>11304</v>
      </c>
      <c r="BA40" s="20" t="s">
        <v>11301</v>
      </c>
      <c r="BB40" s="23"/>
      <c r="BC40" s="23"/>
      <c r="BD40" s="23"/>
      <c r="BE40" s="23"/>
      <c r="BF40" s="23"/>
      <c r="BG40" s="23"/>
      <c r="BH40" s="23"/>
      <c r="BI40" s="23"/>
      <c r="BJ40" s="23"/>
      <c r="BK40" s="23"/>
      <c r="BL40" s="23"/>
    </row>
    <row r="41" spans="1:64" ht="15.75" customHeight="1">
      <c r="A41" s="17"/>
      <c r="B41" s="11"/>
      <c r="C41" s="18"/>
      <c r="D41" s="19" t="s">
        <v>11239</v>
      </c>
      <c r="E41" s="19" t="s">
        <v>11241</v>
      </c>
      <c r="F41" s="19" t="s">
        <v>11230</v>
      </c>
      <c r="G41" s="19" t="s">
        <v>11216</v>
      </c>
      <c r="H41" s="19" t="s">
        <v>11214</v>
      </c>
      <c r="I41" s="19" t="s">
        <v>11206</v>
      </c>
      <c r="J41" s="19" t="s">
        <v>11201</v>
      </c>
      <c r="K41" s="19" t="s">
        <v>11027</v>
      </c>
      <c r="L41" s="19" t="s">
        <v>11019</v>
      </c>
      <c r="M41" s="19" t="s">
        <v>11015</v>
      </c>
      <c r="N41" s="19" t="s">
        <v>11012</v>
      </c>
      <c r="O41" s="19" t="s">
        <v>11004</v>
      </c>
      <c r="P41" s="19" t="s">
        <v>11002</v>
      </c>
      <c r="Q41" s="19" t="s">
        <v>10989</v>
      </c>
      <c r="R41" s="19" t="s">
        <v>10983</v>
      </c>
      <c r="S41" s="19" t="s">
        <v>10982</v>
      </c>
      <c r="T41" s="19" t="s">
        <v>10977</v>
      </c>
      <c r="U41" s="19" t="s">
        <v>10974</v>
      </c>
      <c r="V41" s="19" t="s">
        <v>10968</v>
      </c>
      <c r="W41" s="19" t="s">
        <v>10965</v>
      </c>
      <c r="X41" s="19" t="s">
        <v>10959</v>
      </c>
      <c r="Y41" s="19" t="s">
        <v>10955</v>
      </c>
      <c r="Z41" s="19" t="s">
        <v>10952</v>
      </c>
      <c r="AA41" s="19" t="s">
        <v>10949</v>
      </c>
      <c r="AB41" s="19" t="s">
        <v>10946</v>
      </c>
      <c r="AC41" s="19" t="s">
        <v>10944</v>
      </c>
      <c r="AD41" s="19" t="s">
        <v>10940</v>
      </c>
      <c r="AE41" s="19" t="s">
        <v>10935</v>
      </c>
      <c r="AF41" s="19" t="s">
        <v>10937</v>
      </c>
      <c r="AG41" s="19" t="s">
        <v>10938</v>
      </c>
      <c r="AH41" s="19" t="s">
        <v>22513</v>
      </c>
      <c r="AI41" s="19" t="s">
        <v>10929</v>
      </c>
      <c r="AJ41" s="19" t="s">
        <v>10900</v>
      </c>
      <c r="AK41" s="19" t="s">
        <v>10895</v>
      </c>
      <c r="AL41" s="19" t="s">
        <v>10893</v>
      </c>
      <c r="AM41" s="19" t="s">
        <v>10887</v>
      </c>
      <c r="AN41" s="19" t="s">
        <v>10883</v>
      </c>
      <c r="AO41" s="19" t="s">
        <v>10847</v>
      </c>
      <c r="AP41" s="19" t="s">
        <v>10840</v>
      </c>
      <c r="AQ41" s="19" t="s">
        <v>10828</v>
      </c>
      <c r="AR41" s="19" t="s">
        <v>10825</v>
      </c>
      <c r="AS41" s="19" t="s">
        <v>10772</v>
      </c>
      <c r="AT41" s="19" t="s">
        <v>10766</v>
      </c>
      <c r="AU41" s="19" t="s">
        <v>10762</v>
      </c>
      <c r="AV41" s="19" t="s">
        <v>10759</v>
      </c>
      <c r="AW41" s="19" t="s">
        <v>10707</v>
      </c>
      <c r="AX41" s="19" t="s">
        <v>10699</v>
      </c>
      <c r="AY41" s="19" t="s">
        <v>10696</v>
      </c>
      <c r="AZ41" s="19" t="s">
        <v>10692</v>
      </c>
      <c r="BA41" s="20" t="s">
        <v>10694</v>
      </c>
      <c r="BB41" s="23"/>
      <c r="BC41" s="23"/>
      <c r="BD41" s="23"/>
      <c r="BE41" s="23"/>
      <c r="BF41" s="23"/>
      <c r="BG41" s="23"/>
      <c r="BH41" s="23"/>
      <c r="BI41" s="23"/>
      <c r="BJ41" s="23"/>
      <c r="BK41" s="23"/>
      <c r="BL41" s="23"/>
    </row>
    <row r="42" spans="1:64" ht="15.75" customHeight="1">
      <c r="A42" s="17">
        <v>7.4</v>
      </c>
      <c r="B42" s="11">
        <v>132</v>
      </c>
      <c r="C42" s="18" t="s">
        <v>10685</v>
      </c>
      <c r="D42" s="19">
        <v>100</v>
      </c>
      <c r="E42" s="19">
        <v>25</v>
      </c>
      <c r="F42" s="19">
        <v>25</v>
      </c>
      <c r="G42" s="19">
        <v>100</v>
      </c>
      <c r="H42" s="19">
        <v>50</v>
      </c>
      <c r="I42" s="19">
        <v>25</v>
      </c>
      <c r="J42" s="19">
        <v>75</v>
      </c>
      <c r="K42" s="19">
        <v>100</v>
      </c>
      <c r="L42" s="19">
        <v>0</v>
      </c>
      <c r="M42" s="19">
        <v>50</v>
      </c>
      <c r="N42" s="19">
        <v>0</v>
      </c>
      <c r="O42" s="19">
        <v>100</v>
      </c>
      <c r="P42" s="19">
        <v>75</v>
      </c>
      <c r="Q42" s="19">
        <v>50</v>
      </c>
      <c r="R42" s="19">
        <v>100</v>
      </c>
      <c r="S42" s="19">
        <v>50</v>
      </c>
      <c r="T42" s="19">
        <v>50</v>
      </c>
      <c r="U42" s="19">
        <v>100</v>
      </c>
      <c r="V42" s="19">
        <v>75</v>
      </c>
      <c r="W42" s="19">
        <v>100</v>
      </c>
      <c r="X42" s="19">
        <v>100</v>
      </c>
      <c r="Y42" s="19">
        <v>100</v>
      </c>
      <c r="Z42" s="19">
        <v>75</v>
      </c>
      <c r="AA42" s="19">
        <v>75</v>
      </c>
      <c r="AB42" s="19">
        <v>50</v>
      </c>
      <c r="AC42" s="19">
        <v>0</v>
      </c>
      <c r="AD42" s="19">
        <v>100</v>
      </c>
      <c r="AE42" s="19">
        <v>25</v>
      </c>
      <c r="AF42" s="19">
        <v>50</v>
      </c>
      <c r="AG42" s="19">
        <v>25</v>
      </c>
      <c r="AH42" s="19">
        <v>0</v>
      </c>
      <c r="AI42" s="19">
        <v>100</v>
      </c>
      <c r="AJ42" s="19">
        <v>100</v>
      </c>
      <c r="AK42" s="19">
        <v>100</v>
      </c>
      <c r="AL42" s="19">
        <v>100</v>
      </c>
      <c r="AM42" s="19">
        <v>100</v>
      </c>
      <c r="AN42" s="19">
        <v>50</v>
      </c>
      <c r="AO42" s="19">
        <v>50</v>
      </c>
      <c r="AP42" s="19">
        <v>100</v>
      </c>
      <c r="AQ42" s="19">
        <v>25</v>
      </c>
      <c r="AR42" s="19">
        <v>75</v>
      </c>
      <c r="AS42" s="19">
        <v>50</v>
      </c>
      <c r="AT42" s="19">
        <v>100</v>
      </c>
      <c r="AU42" s="19">
        <v>100</v>
      </c>
      <c r="AV42" s="19">
        <v>50</v>
      </c>
      <c r="AW42" s="19">
        <v>25</v>
      </c>
      <c r="AX42" s="19">
        <v>100</v>
      </c>
      <c r="AY42" s="19">
        <v>75</v>
      </c>
      <c r="AZ42" s="19">
        <v>50</v>
      </c>
      <c r="BA42" s="20">
        <v>100</v>
      </c>
      <c r="BB42" s="23"/>
      <c r="BC42" s="23"/>
      <c r="BD42" s="23"/>
      <c r="BE42" s="23"/>
      <c r="BF42" s="23"/>
      <c r="BG42" s="23"/>
      <c r="BH42" s="23"/>
      <c r="BI42" s="23"/>
      <c r="BJ42" s="23"/>
      <c r="BK42" s="23"/>
      <c r="BL42" s="23"/>
    </row>
    <row r="43" spans="1:64" ht="15.75" customHeight="1">
      <c r="A43" s="17" t="s">
        <v>15156</v>
      </c>
      <c r="B43" s="11"/>
      <c r="C43" s="18" t="s">
        <v>10679</v>
      </c>
      <c r="D43" s="19" t="s">
        <v>10674</v>
      </c>
      <c r="E43" s="19" t="s">
        <v>10666</v>
      </c>
      <c r="F43" s="19" t="s">
        <v>10664</v>
      </c>
      <c r="G43" s="19" t="s">
        <v>10618</v>
      </c>
      <c r="H43" s="28" t="s">
        <v>834</v>
      </c>
      <c r="I43" s="19" t="s">
        <v>10236</v>
      </c>
      <c r="J43" s="19" t="s">
        <v>10231</v>
      </c>
      <c r="K43" s="19" t="s">
        <v>10164</v>
      </c>
      <c r="L43" s="19" t="s">
        <v>10153</v>
      </c>
      <c r="M43" s="19" t="s">
        <v>10146</v>
      </c>
      <c r="N43" s="19" t="s">
        <v>10148</v>
      </c>
      <c r="O43" s="19" t="s">
        <v>10143</v>
      </c>
      <c r="P43" s="28" t="s">
        <v>829</v>
      </c>
      <c r="Q43" s="19" t="s">
        <v>10056</v>
      </c>
      <c r="R43" s="19" t="s">
        <v>9952</v>
      </c>
      <c r="S43" s="19" t="s">
        <v>9954</v>
      </c>
      <c r="T43" s="19" t="s">
        <v>9947</v>
      </c>
      <c r="U43" s="19" t="s">
        <v>9943</v>
      </c>
      <c r="V43" s="19" t="s">
        <v>9938</v>
      </c>
      <c r="W43" s="19" t="s">
        <v>9937</v>
      </c>
      <c r="X43" s="19" t="s">
        <v>9894</v>
      </c>
      <c r="Y43" s="19" t="s">
        <v>9884</v>
      </c>
      <c r="Z43" s="28" t="s">
        <v>830</v>
      </c>
      <c r="AA43" s="19" t="s">
        <v>9876</v>
      </c>
      <c r="AB43" s="19" t="s">
        <v>9789</v>
      </c>
      <c r="AC43" s="19" t="s">
        <v>9785</v>
      </c>
      <c r="AD43" s="19" t="s">
        <v>9786</v>
      </c>
      <c r="AE43" s="19" t="s">
        <v>9783</v>
      </c>
      <c r="AF43" s="28" t="s">
        <v>828</v>
      </c>
      <c r="AG43" s="19" t="s">
        <v>9773</v>
      </c>
      <c r="AH43" s="19" t="s">
        <v>9764</v>
      </c>
      <c r="AI43" s="19" t="s">
        <v>9751</v>
      </c>
      <c r="AJ43" s="19" t="s">
        <v>9754</v>
      </c>
      <c r="AK43" s="19" t="s">
        <v>9687</v>
      </c>
      <c r="AL43" s="19" t="s">
        <v>9683</v>
      </c>
      <c r="AM43" s="19" t="s">
        <v>9684</v>
      </c>
      <c r="AN43" s="28" t="s">
        <v>826</v>
      </c>
      <c r="AO43" s="19" t="s">
        <v>9676</v>
      </c>
      <c r="AP43" s="19" t="s">
        <v>9677</v>
      </c>
      <c r="AQ43" s="19" t="s">
        <v>9679</v>
      </c>
      <c r="AR43" s="19" t="s">
        <v>9674</v>
      </c>
      <c r="AS43" s="19" t="s">
        <v>9671</v>
      </c>
      <c r="AT43" s="19" t="s">
        <v>9669</v>
      </c>
      <c r="AU43" s="19" t="s">
        <v>9665</v>
      </c>
      <c r="AV43" s="19" t="s">
        <v>9656</v>
      </c>
      <c r="AW43" s="19" t="s">
        <v>9652</v>
      </c>
      <c r="AX43" s="19" t="s">
        <v>9650</v>
      </c>
      <c r="AY43" s="19" t="s">
        <v>9644</v>
      </c>
      <c r="AZ43" s="19" t="s">
        <v>9639</v>
      </c>
      <c r="BA43" s="20" t="s">
        <v>9635</v>
      </c>
      <c r="BB43" s="23"/>
      <c r="BC43" s="23"/>
      <c r="BD43" s="23"/>
      <c r="BE43" s="23"/>
      <c r="BF43" s="23"/>
      <c r="BG43" s="23"/>
      <c r="BH43" s="23"/>
      <c r="BI43" s="23"/>
      <c r="BJ43" s="23"/>
      <c r="BK43" s="23"/>
      <c r="BL43" s="23"/>
    </row>
    <row r="44" spans="1:64" ht="15.75" customHeight="1">
      <c r="A44" s="17"/>
      <c r="B44" s="11"/>
      <c r="C44" s="18"/>
      <c r="D44" s="19" t="s">
        <v>9630</v>
      </c>
      <c r="E44" s="19" t="s">
        <v>9626</v>
      </c>
      <c r="F44" s="19" t="s">
        <v>9623</v>
      </c>
      <c r="G44" s="19" t="s">
        <v>9621</v>
      </c>
      <c r="H44" s="19" t="s">
        <v>9619</v>
      </c>
      <c r="I44" s="19" t="s">
        <v>9609</v>
      </c>
      <c r="J44" s="19" t="s">
        <v>9604</v>
      </c>
      <c r="K44" s="19" t="s">
        <v>9601</v>
      </c>
      <c r="L44" s="19" t="s">
        <v>9597</v>
      </c>
      <c r="M44" s="19" t="s">
        <v>9599</v>
      </c>
      <c r="N44" s="19" t="s">
        <v>9600</v>
      </c>
      <c r="O44" s="19" t="s">
        <v>9592</v>
      </c>
      <c r="P44" s="19" t="s">
        <v>9591</v>
      </c>
      <c r="Q44" s="19" t="s">
        <v>9585</v>
      </c>
      <c r="R44" s="19" t="s">
        <v>9572</v>
      </c>
      <c r="S44" s="19" t="s">
        <v>9543</v>
      </c>
      <c r="T44" s="19" t="s">
        <v>9529</v>
      </c>
      <c r="U44" s="19" t="s">
        <v>9525</v>
      </c>
      <c r="V44" s="19" t="s">
        <v>9522</v>
      </c>
      <c r="W44" s="19" t="s">
        <v>9512</v>
      </c>
      <c r="X44" s="19" t="s">
        <v>9514</v>
      </c>
      <c r="Y44" s="19" t="s">
        <v>9507</v>
      </c>
      <c r="Z44" s="19" t="s">
        <v>9509</v>
      </c>
      <c r="AA44" s="19" t="s">
        <v>9511</v>
      </c>
      <c r="AB44" s="19" t="s">
        <v>9505</v>
      </c>
      <c r="AC44" s="19" t="s">
        <v>9502</v>
      </c>
      <c r="AD44" s="19" t="s">
        <v>9416</v>
      </c>
      <c r="AE44" s="19" t="s">
        <v>9413</v>
      </c>
      <c r="AF44" s="19" t="s">
        <v>9409</v>
      </c>
      <c r="AG44" s="19" t="s">
        <v>9406</v>
      </c>
      <c r="AH44" s="19" t="s">
        <v>9398</v>
      </c>
      <c r="AI44" s="19" t="s">
        <v>9397</v>
      </c>
      <c r="AJ44" s="19" t="s">
        <v>9390</v>
      </c>
      <c r="AK44" s="19" t="s">
        <v>9389</v>
      </c>
      <c r="AL44" s="19" t="s">
        <v>9382</v>
      </c>
      <c r="AM44" s="19" t="s">
        <v>9378</v>
      </c>
      <c r="AN44" s="19" t="s">
        <v>9370</v>
      </c>
      <c r="AO44" s="19" t="s">
        <v>9365</v>
      </c>
      <c r="AP44" s="19" t="s">
        <v>9361</v>
      </c>
      <c r="AQ44" s="19" t="s">
        <v>9357</v>
      </c>
      <c r="AR44" s="19" t="s">
        <v>9353</v>
      </c>
      <c r="AS44" s="19" t="s">
        <v>9350</v>
      </c>
      <c r="AT44" s="19" t="s">
        <v>9343</v>
      </c>
      <c r="AU44" s="19" t="s">
        <v>9347</v>
      </c>
      <c r="AV44" s="19" t="s">
        <v>9340</v>
      </c>
      <c r="AW44" s="19" t="s">
        <v>9336</v>
      </c>
      <c r="AX44" s="19" t="s">
        <v>9338</v>
      </c>
      <c r="AY44" s="19" t="s">
        <v>9333</v>
      </c>
      <c r="AZ44" s="19" t="s">
        <v>9317</v>
      </c>
      <c r="BA44" s="20" t="s">
        <v>9313</v>
      </c>
      <c r="BB44" s="23"/>
      <c r="BC44" s="23"/>
      <c r="BD44" s="23"/>
      <c r="BE44" s="23"/>
      <c r="BF44" s="23"/>
      <c r="BG44" s="23"/>
      <c r="BH44" s="23"/>
      <c r="BI44" s="23"/>
      <c r="BJ44" s="23"/>
      <c r="BK44" s="23"/>
      <c r="BL44" s="23"/>
    </row>
    <row r="45" spans="1:64" ht="15.75" customHeight="1">
      <c r="A45" s="17">
        <v>7.4</v>
      </c>
      <c r="B45" s="11">
        <v>133</v>
      </c>
      <c r="C45" s="18" t="s">
        <v>9308</v>
      </c>
      <c r="D45" s="19">
        <v>0</v>
      </c>
      <c r="E45" s="19">
        <v>100</v>
      </c>
      <c r="F45" s="19">
        <v>100</v>
      </c>
      <c r="G45" s="19">
        <v>25</v>
      </c>
      <c r="H45" s="19">
        <v>100</v>
      </c>
      <c r="I45" s="19">
        <v>50</v>
      </c>
      <c r="J45" s="19">
        <v>75</v>
      </c>
      <c r="K45" s="19">
        <v>100</v>
      </c>
      <c r="L45" s="19">
        <v>0</v>
      </c>
      <c r="M45" s="19">
        <v>100</v>
      </c>
      <c r="N45" s="19">
        <v>0</v>
      </c>
      <c r="O45" s="19">
        <v>75</v>
      </c>
      <c r="P45" s="19">
        <v>0</v>
      </c>
      <c r="Q45" s="19">
        <v>0</v>
      </c>
      <c r="R45" s="19">
        <v>0</v>
      </c>
      <c r="S45" s="19">
        <v>50</v>
      </c>
      <c r="T45" s="19">
        <v>50</v>
      </c>
      <c r="U45" s="19">
        <v>25</v>
      </c>
      <c r="V45" s="19">
        <v>100</v>
      </c>
      <c r="W45" s="19">
        <v>25</v>
      </c>
      <c r="X45" s="19">
        <v>100</v>
      </c>
      <c r="Y45" s="19">
        <v>25</v>
      </c>
      <c r="Z45" s="19">
        <v>100</v>
      </c>
      <c r="AA45" s="19">
        <v>25</v>
      </c>
      <c r="AB45" s="19">
        <v>0</v>
      </c>
      <c r="AC45" s="19">
        <v>0</v>
      </c>
      <c r="AD45" s="19">
        <v>100</v>
      </c>
      <c r="AE45" s="19">
        <v>100</v>
      </c>
      <c r="AF45" s="19">
        <v>100</v>
      </c>
      <c r="AG45" s="19">
        <v>25</v>
      </c>
      <c r="AH45" s="19">
        <v>25</v>
      </c>
      <c r="AI45" s="19">
        <v>100</v>
      </c>
      <c r="AJ45" s="19">
        <v>0</v>
      </c>
      <c r="AK45" s="19">
        <v>100</v>
      </c>
      <c r="AL45" s="19">
        <v>75</v>
      </c>
      <c r="AM45" s="19">
        <v>50</v>
      </c>
      <c r="AN45" s="19">
        <v>100</v>
      </c>
      <c r="AO45" s="19">
        <v>75</v>
      </c>
      <c r="AP45" s="19">
        <v>100</v>
      </c>
      <c r="AQ45" s="19">
        <v>25</v>
      </c>
      <c r="AR45" s="19">
        <v>100</v>
      </c>
      <c r="AS45" s="19">
        <v>100</v>
      </c>
      <c r="AT45" s="19">
        <v>75</v>
      </c>
      <c r="AU45" s="19">
        <v>50</v>
      </c>
      <c r="AV45" s="19">
        <v>75</v>
      </c>
      <c r="AW45" s="19">
        <v>25</v>
      </c>
      <c r="AX45" s="19">
        <v>100</v>
      </c>
      <c r="AY45" s="19">
        <v>50</v>
      </c>
      <c r="AZ45" s="19">
        <v>0</v>
      </c>
      <c r="BA45" s="20">
        <v>100</v>
      </c>
      <c r="BB45" s="23"/>
      <c r="BC45" s="23"/>
      <c r="BD45" s="23"/>
      <c r="BE45" s="23"/>
      <c r="BF45" s="23"/>
      <c r="BG45" s="23"/>
      <c r="BH45" s="23"/>
      <c r="BI45" s="23"/>
      <c r="BJ45" s="23"/>
      <c r="BK45" s="23"/>
      <c r="BL45" s="23"/>
    </row>
    <row r="46" spans="1:64" ht="15.75" customHeight="1">
      <c r="A46" s="17" t="s">
        <v>15156</v>
      </c>
      <c r="B46" s="11"/>
      <c r="C46" s="18" t="s">
        <v>9292</v>
      </c>
      <c r="D46" s="19" t="s">
        <v>9290</v>
      </c>
      <c r="E46" s="19" t="s">
        <v>9285</v>
      </c>
      <c r="F46" s="19" t="s">
        <v>9253</v>
      </c>
      <c r="G46" s="19" t="s">
        <v>9245</v>
      </c>
      <c r="H46" s="28" t="s">
        <v>827</v>
      </c>
      <c r="I46" s="19" t="s">
        <v>9237</v>
      </c>
      <c r="J46" s="19" t="s">
        <v>9225</v>
      </c>
      <c r="K46" s="19" t="s">
        <v>9221</v>
      </c>
      <c r="L46" s="28" t="s">
        <v>824</v>
      </c>
      <c r="M46" s="19" t="s">
        <v>9209</v>
      </c>
      <c r="N46" s="19" t="s">
        <v>9204</v>
      </c>
      <c r="O46" s="19" t="s">
        <v>9188</v>
      </c>
      <c r="P46" s="19" t="s">
        <v>9184</v>
      </c>
      <c r="Q46" s="19" t="s">
        <v>9176</v>
      </c>
      <c r="R46" s="19" t="s">
        <v>9178</v>
      </c>
      <c r="S46" s="28" t="s">
        <v>825</v>
      </c>
      <c r="T46" s="19" t="s">
        <v>9147</v>
      </c>
      <c r="U46" s="19" t="s">
        <v>9142</v>
      </c>
      <c r="V46" s="19" t="s">
        <v>9141</v>
      </c>
      <c r="W46" s="28" t="s">
        <v>821</v>
      </c>
      <c r="X46" s="19" t="s">
        <v>9114</v>
      </c>
      <c r="Y46" s="19" t="s">
        <v>9108</v>
      </c>
      <c r="Z46" s="28" t="s">
        <v>822</v>
      </c>
      <c r="AA46" s="19" t="s">
        <v>9110</v>
      </c>
      <c r="AB46" s="28" t="s">
        <v>823</v>
      </c>
      <c r="AC46" s="19" t="s">
        <v>9107</v>
      </c>
      <c r="AD46" s="19" t="s">
        <v>9101</v>
      </c>
      <c r="AE46" s="19" t="s">
        <v>9096</v>
      </c>
      <c r="AF46" s="19" t="s">
        <v>9094</v>
      </c>
      <c r="AG46" s="28" t="s">
        <v>820</v>
      </c>
      <c r="AH46" s="19" t="s">
        <v>9086</v>
      </c>
      <c r="AI46" s="19" t="s">
        <v>9084</v>
      </c>
      <c r="AJ46" s="19" t="s">
        <v>9077</v>
      </c>
      <c r="AK46" s="19" t="s">
        <v>9069</v>
      </c>
      <c r="AL46" s="19" t="s">
        <v>9065</v>
      </c>
      <c r="AM46" s="19" t="s">
        <v>9059</v>
      </c>
      <c r="AN46" s="19" t="s">
        <v>9021</v>
      </c>
      <c r="AO46" s="19" t="s">
        <v>9025</v>
      </c>
      <c r="AP46" s="19" t="s">
        <v>9017</v>
      </c>
      <c r="AQ46" s="19" t="s">
        <v>9015</v>
      </c>
      <c r="AR46" s="19" t="s">
        <v>9013</v>
      </c>
      <c r="AS46" s="19" t="s">
        <v>9008</v>
      </c>
      <c r="AT46" s="19" t="s">
        <v>9009</v>
      </c>
      <c r="AU46" s="19" t="s">
        <v>9005</v>
      </c>
      <c r="AV46" s="28" t="s">
        <v>817</v>
      </c>
      <c r="AW46" s="19" t="s">
        <v>9000</v>
      </c>
      <c r="AX46" s="19" t="s">
        <v>8998</v>
      </c>
      <c r="AY46" s="19" t="s">
        <v>8995</v>
      </c>
      <c r="AZ46" s="19" t="s">
        <v>8991</v>
      </c>
      <c r="BA46" s="29" t="s">
        <v>818</v>
      </c>
      <c r="BB46" s="23"/>
      <c r="BC46" s="23"/>
      <c r="BD46" s="23"/>
      <c r="BE46" s="23"/>
      <c r="BF46" s="23"/>
      <c r="BG46" s="23"/>
      <c r="BH46" s="23"/>
      <c r="BI46" s="23"/>
      <c r="BJ46" s="23"/>
      <c r="BK46" s="23"/>
      <c r="BL46" s="23"/>
    </row>
    <row r="47" spans="1:64" ht="15.75" customHeight="1">
      <c r="A47" s="17"/>
      <c r="B47" s="11"/>
      <c r="C47" s="18"/>
      <c r="D47" s="19" t="s">
        <v>8967</v>
      </c>
      <c r="E47" s="19" t="s">
        <v>8959</v>
      </c>
      <c r="F47" s="19" t="s">
        <v>8958</v>
      </c>
      <c r="G47" s="19" t="s">
        <v>8952</v>
      </c>
      <c r="H47" s="19" t="s">
        <v>8953</v>
      </c>
      <c r="I47" s="19" t="s">
        <v>8947</v>
      </c>
      <c r="J47" s="19" t="s">
        <v>8943</v>
      </c>
      <c r="K47" s="19" t="s">
        <v>8938</v>
      </c>
      <c r="L47" s="19" t="s">
        <v>8940</v>
      </c>
      <c r="M47" s="19" t="s">
        <v>8936</v>
      </c>
      <c r="N47" s="19" t="s">
        <v>8937</v>
      </c>
      <c r="O47" s="19" t="s">
        <v>8930</v>
      </c>
      <c r="P47" s="19" t="s">
        <v>12253</v>
      </c>
      <c r="Q47" s="19" t="s">
        <v>8926</v>
      </c>
      <c r="R47" s="19" t="s">
        <v>8928</v>
      </c>
      <c r="S47" s="19" t="s">
        <v>8924</v>
      </c>
      <c r="T47" s="19" t="s">
        <v>8919</v>
      </c>
      <c r="U47" s="19" t="s">
        <v>8918</v>
      </c>
      <c r="V47" s="19" t="s">
        <v>8917</v>
      </c>
      <c r="W47" s="19" t="s">
        <v>8909</v>
      </c>
      <c r="X47" s="19" t="s">
        <v>8905</v>
      </c>
      <c r="Y47" s="19" t="s">
        <v>8904</v>
      </c>
      <c r="Z47" s="19" t="s">
        <v>8901</v>
      </c>
      <c r="AA47" s="19" t="s">
        <v>8894</v>
      </c>
      <c r="AB47" s="19" t="s">
        <v>8895</v>
      </c>
      <c r="AC47" s="19" t="s">
        <v>8896</v>
      </c>
      <c r="AD47" s="19" t="s">
        <v>8898</v>
      </c>
      <c r="AE47" s="19" t="s">
        <v>8892</v>
      </c>
      <c r="AF47" s="19" t="s">
        <v>8889</v>
      </c>
      <c r="AG47" s="19" t="s">
        <v>8885</v>
      </c>
      <c r="AH47" s="19" t="s">
        <v>8887</v>
      </c>
      <c r="AI47" s="19" t="s">
        <v>8884</v>
      </c>
      <c r="AJ47" s="19" t="s">
        <v>8881</v>
      </c>
      <c r="AK47" s="19" t="s">
        <v>8878</v>
      </c>
      <c r="AL47" s="19" t="s">
        <v>8875</v>
      </c>
      <c r="AM47" s="19" t="s">
        <v>8873</v>
      </c>
      <c r="AN47" s="19" t="s">
        <v>8871</v>
      </c>
      <c r="AO47" s="19" t="s">
        <v>8869</v>
      </c>
      <c r="AP47" s="19" t="s">
        <v>8864</v>
      </c>
      <c r="AQ47" s="19" t="s">
        <v>8859</v>
      </c>
      <c r="AR47" s="19" t="s">
        <v>8853</v>
      </c>
      <c r="AS47" s="19" t="s">
        <v>8849</v>
      </c>
      <c r="AT47" s="19" t="s">
        <v>8846</v>
      </c>
      <c r="AU47" s="19" t="s">
        <v>8840</v>
      </c>
      <c r="AV47" s="19" t="s">
        <v>8843</v>
      </c>
      <c r="AW47" s="19" t="s">
        <v>8838</v>
      </c>
      <c r="AX47" s="19" t="s">
        <v>8830</v>
      </c>
      <c r="AY47" s="19" t="s">
        <v>8827</v>
      </c>
      <c r="AZ47" s="19" t="s">
        <v>8824</v>
      </c>
      <c r="BA47" s="20" t="s">
        <v>8816</v>
      </c>
      <c r="BB47" s="23"/>
      <c r="BC47" s="23"/>
      <c r="BD47" s="23"/>
      <c r="BE47" s="23"/>
      <c r="BF47" s="23"/>
      <c r="BG47" s="23"/>
      <c r="BH47" s="23"/>
      <c r="BI47" s="23"/>
      <c r="BJ47" s="23"/>
      <c r="BK47" s="23"/>
      <c r="BL47" s="23"/>
    </row>
    <row r="48" spans="1:64" ht="15.75" customHeight="1">
      <c r="A48" s="17">
        <v>7.4</v>
      </c>
      <c r="B48" s="11">
        <v>134</v>
      </c>
      <c r="C48" s="18" t="s">
        <v>8819</v>
      </c>
      <c r="D48" s="19">
        <v>0</v>
      </c>
      <c r="E48" s="19">
        <v>100</v>
      </c>
      <c r="F48" s="19">
        <v>100</v>
      </c>
      <c r="G48" s="19">
        <v>100</v>
      </c>
      <c r="H48" s="19">
        <v>100</v>
      </c>
      <c r="I48" s="19">
        <v>100</v>
      </c>
      <c r="J48" s="19">
        <v>100</v>
      </c>
      <c r="K48" s="19">
        <v>75</v>
      </c>
      <c r="L48" s="19">
        <v>0</v>
      </c>
      <c r="M48" s="19">
        <v>0</v>
      </c>
      <c r="N48" s="19">
        <v>100</v>
      </c>
      <c r="O48" s="19">
        <v>100</v>
      </c>
      <c r="P48" s="19">
        <v>100</v>
      </c>
      <c r="Q48" s="19">
        <v>100</v>
      </c>
      <c r="R48" s="19">
        <v>100</v>
      </c>
      <c r="S48" s="19">
        <v>100</v>
      </c>
      <c r="T48" s="19">
        <v>100</v>
      </c>
      <c r="U48" s="19">
        <v>75</v>
      </c>
      <c r="V48" s="19">
        <v>100</v>
      </c>
      <c r="W48" s="19">
        <v>100</v>
      </c>
      <c r="X48" s="19">
        <v>100</v>
      </c>
      <c r="Y48" s="19">
        <v>100</v>
      </c>
      <c r="Z48" s="19">
        <v>100</v>
      </c>
      <c r="AA48" s="19">
        <v>100</v>
      </c>
      <c r="AB48" s="19">
        <v>100</v>
      </c>
      <c r="AC48" s="19">
        <v>100</v>
      </c>
      <c r="AD48" s="19">
        <v>100</v>
      </c>
      <c r="AE48" s="19">
        <v>100</v>
      </c>
      <c r="AF48" s="19">
        <v>100</v>
      </c>
      <c r="AG48" s="19">
        <v>0</v>
      </c>
      <c r="AH48" s="19">
        <v>50</v>
      </c>
      <c r="AI48" s="19">
        <v>100</v>
      </c>
      <c r="AJ48" s="19">
        <v>75</v>
      </c>
      <c r="AK48" s="19">
        <v>100</v>
      </c>
      <c r="AL48" s="19">
        <v>100</v>
      </c>
      <c r="AM48" s="19">
        <v>100</v>
      </c>
      <c r="AN48" s="19">
        <v>100</v>
      </c>
      <c r="AO48" s="19">
        <v>100</v>
      </c>
      <c r="AP48" s="19">
        <v>100</v>
      </c>
      <c r="AQ48" s="19">
        <v>100</v>
      </c>
      <c r="AR48" s="19">
        <v>100</v>
      </c>
      <c r="AS48" s="19">
        <v>100</v>
      </c>
      <c r="AT48" s="19">
        <v>100</v>
      </c>
      <c r="AU48" s="19">
        <v>100</v>
      </c>
      <c r="AV48" s="19">
        <v>50</v>
      </c>
      <c r="AW48" s="19">
        <v>100</v>
      </c>
      <c r="AX48" s="19">
        <v>100</v>
      </c>
      <c r="AY48" s="19">
        <v>100</v>
      </c>
      <c r="AZ48" s="19">
        <v>100</v>
      </c>
      <c r="BA48" s="20">
        <v>100</v>
      </c>
      <c r="BB48" s="23"/>
      <c r="BC48" s="23"/>
      <c r="BD48" s="23"/>
      <c r="BE48" s="23"/>
      <c r="BF48" s="23"/>
      <c r="BG48" s="23"/>
      <c r="BH48" s="23"/>
      <c r="BI48" s="23"/>
      <c r="BJ48" s="23"/>
      <c r="BK48" s="23"/>
      <c r="BL48" s="23"/>
    </row>
    <row r="49" spans="1:64" ht="15.75" customHeight="1">
      <c r="A49" s="17" t="s">
        <v>15156</v>
      </c>
      <c r="B49" s="11"/>
      <c r="C49" s="18" t="s">
        <v>8808</v>
      </c>
      <c r="D49" s="19" t="s">
        <v>8800</v>
      </c>
      <c r="E49" s="19" t="s">
        <v>8797</v>
      </c>
      <c r="F49" s="19" t="s">
        <v>8794</v>
      </c>
      <c r="G49" s="19" t="s">
        <v>8782</v>
      </c>
      <c r="H49" s="19" t="s">
        <v>8779</v>
      </c>
      <c r="I49" s="19" t="s">
        <v>8774</v>
      </c>
      <c r="J49" s="19" t="s">
        <v>8771</v>
      </c>
      <c r="K49" s="19" t="s">
        <v>8773</v>
      </c>
      <c r="L49" s="19" t="s">
        <v>8770</v>
      </c>
      <c r="M49" s="19" t="s">
        <v>8766</v>
      </c>
      <c r="N49" s="19" t="s">
        <v>8768</v>
      </c>
      <c r="O49" s="19" t="s">
        <v>8762</v>
      </c>
      <c r="P49" s="19" t="s">
        <v>8764</v>
      </c>
      <c r="Q49" s="19" t="s">
        <v>8758</v>
      </c>
      <c r="R49" s="19" t="s">
        <v>8755</v>
      </c>
      <c r="S49" s="19" t="s">
        <v>8752</v>
      </c>
      <c r="T49" s="19" t="s">
        <v>8729</v>
      </c>
      <c r="U49" s="19" t="s">
        <v>8724</v>
      </c>
      <c r="V49" s="19" t="s">
        <v>8726</v>
      </c>
      <c r="W49" s="19" t="s">
        <v>8715</v>
      </c>
      <c r="X49" s="19" t="s">
        <v>8711</v>
      </c>
      <c r="Y49" s="19" t="s">
        <v>8713</v>
      </c>
      <c r="Z49" s="19" t="s">
        <v>8710</v>
      </c>
      <c r="AA49" s="19" t="s">
        <v>8701</v>
      </c>
      <c r="AB49" s="19" t="s">
        <v>8704</v>
      </c>
      <c r="AC49" s="19" t="s">
        <v>8699</v>
      </c>
      <c r="AD49" s="19" t="s">
        <v>8695</v>
      </c>
      <c r="AE49" s="19" t="s">
        <v>8690</v>
      </c>
      <c r="AF49" s="19" t="s">
        <v>8692</v>
      </c>
      <c r="AG49" s="19" t="s">
        <v>8689</v>
      </c>
      <c r="AH49" s="19" t="s">
        <v>8687</v>
      </c>
      <c r="AI49" s="19" t="s">
        <v>8680</v>
      </c>
      <c r="AJ49" s="28" t="s">
        <v>819</v>
      </c>
      <c r="AK49" s="19" t="s">
        <v>8683</v>
      </c>
      <c r="AL49" s="19" t="s">
        <v>8676</v>
      </c>
      <c r="AM49" s="19" t="s">
        <v>8678</v>
      </c>
      <c r="AN49" s="19" t="s">
        <v>8672</v>
      </c>
      <c r="AO49" s="19" t="s">
        <v>8675</v>
      </c>
      <c r="AP49" s="19" t="s">
        <v>8668</v>
      </c>
      <c r="AQ49" s="19" t="s">
        <v>8671</v>
      </c>
      <c r="AR49" s="19" t="s">
        <v>8664</v>
      </c>
      <c r="AS49" s="19" t="s">
        <v>8659</v>
      </c>
      <c r="AT49" s="19" t="s">
        <v>8657</v>
      </c>
      <c r="AU49" s="19" t="s">
        <v>8655</v>
      </c>
      <c r="AV49" s="19" t="s">
        <v>8651</v>
      </c>
      <c r="AW49" s="19" t="s">
        <v>8593</v>
      </c>
      <c r="AX49" s="19" t="s">
        <v>8592</v>
      </c>
      <c r="AY49" s="19" t="s">
        <v>8586</v>
      </c>
      <c r="AZ49" s="19" t="s">
        <v>8581</v>
      </c>
      <c r="BA49" s="29" t="s">
        <v>815</v>
      </c>
      <c r="BB49" s="23"/>
      <c r="BC49" s="23"/>
      <c r="BD49" s="23"/>
      <c r="BE49" s="23"/>
      <c r="BF49" s="23"/>
      <c r="BG49" s="23"/>
      <c r="BH49" s="23"/>
      <c r="BI49" s="23"/>
      <c r="BJ49" s="23"/>
      <c r="BK49" s="23"/>
      <c r="BL49" s="23"/>
    </row>
    <row r="50" spans="1:64" ht="15.75" customHeight="1">
      <c r="A50" s="17"/>
      <c r="B50" s="11"/>
      <c r="C50" s="18"/>
      <c r="D50" s="19" t="s">
        <v>8574</v>
      </c>
      <c r="E50" s="19" t="s">
        <v>8573</v>
      </c>
      <c r="F50" s="19" t="s">
        <v>8570</v>
      </c>
      <c r="G50" s="19" t="s">
        <v>8560</v>
      </c>
      <c r="H50" s="19" t="s">
        <v>8536</v>
      </c>
      <c r="I50" s="19" t="s">
        <v>8533</v>
      </c>
      <c r="J50" s="19" t="s">
        <v>8528</v>
      </c>
      <c r="K50" s="19" t="s">
        <v>8524</v>
      </c>
      <c r="L50" s="19" t="s">
        <v>8526</v>
      </c>
      <c r="M50" s="19" t="s">
        <v>8522</v>
      </c>
      <c r="N50" s="19" t="s">
        <v>8473</v>
      </c>
      <c r="O50" s="19" t="s">
        <v>8464</v>
      </c>
      <c r="P50" s="19" t="s">
        <v>8461</v>
      </c>
      <c r="Q50" s="19" t="s">
        <v>8458</v>
      </c>
      <c r="R50" s="19" t="s">
        <v>8452</v>
      </c>
      <c r="S50" s="19" t="s">
        <v>8450</v>
      </c>
      <c r="T50" s="19" t="s">
        <v>8451</v>
      </c>
      <c r="U50" s="19" t="s">
        <v>8445</v>
      </c>
      <c r="V50" s="19" t="s">
        <v>8447</v>
      </c>
      <c r="W50" s="19" t="s">
        <v>8433</v>
      </c>
      <c r="X50" s="19" t="s">
        <v>8427</v>
      </c>
      <c r="Y50" s="19" t="s">
        <v>8424</v>
      </c>
      <c r="Z50" s="19" t="s">
        <v>8420</v>
      </c>
      <c r="AA50" s="19" t="s">
        <v>8421</v>
      </c>
      <c r="AB50" s="19" t="s">
        <v>8414</v>
      </c>
      <c r="AC50" s="19" t="s">
        <v>8411</v>
      </c>
      <c r="AD50" s="19" t="s">
        <v>8407</v>
      </c>
      <c r="AE50" s="19" t="s">
        <v>8404</v>
      </c>
      <c r="AF50" s="19" t="s">
        <v>8396</v>
      </c>
      <c r="AG50" s="19" t="s">
        <v>8394</v>
      </c>
      <c r="AH50" s="19" t="s">
        <v>23396</v>
      </c>
      <c r="AI50" s="19" t="s">
        <v>8350</v>
      </c>
      <c r="AJ50" s="19" t="s">
        <v>8343</v>
      </c>
      <c r="AK50" s="19" t="s">
        <v>8307</v>
      </c>
      <c r="AL50" s="19" t="s">
        <v>8296</v>
      </c>
      <c r="AM50" s="19" t="s">
        <v>8298</v>
      </c>
      <c r="AN50" s="19" t="s">
        <v>8265</v>
      </c>
      <c r="AO50" s="19" t="s">
        <v>8262</v>
      </c>
      <c r="AP50" s="19" t="s">
        <v>8260</v>
      </c>
      <c r="AQ50" s="19" t="s">
        <v>8254</v>
      </c>
      <c r="AR50" s="19" t="s">
        <v>8256</v>
      </c>
      <c r="AS50" s="19" t="s">
        <v>8251</v>
      </c>
      <c r="AT50" s="19" t="s">
        <v>8248</v>
      </c>
      <c r="AU50" s="19" t="s">
        <v>8208</v>
      </c>
      <c r="AV50" s="19" t="s">
        <v>8206</v>
      </c>
      <c r="AW50" s="19" t="s">
        <v>8201</v>
      </c>
      <c r="AX50" s="19" t="s">
        <v>8157</v>
      </c>
      <c r="AY50" s="19" t="s">
        <v>8149</v>
      </c>
      <c r="AZ50" s="19" t="s">
        <v>8123</v>
      </c>
      <c r="BA50" s="20" t="s">
        <v>8118</v>
      </c>
      <c r="BB50" s="23"/>
      <c r="BC50" s="23"/>
      <c r="BD50" s="23"/>
      <c r="BE50" s="23"/>
      <c r="BF50" s="23"/>
      <c r="BG50" s="23"/>
      <c r="BH50" s="23"/>
      <c r="BI50" s="23"/>
      <c r="BJ50" s="23"/>
      <c r="BK50" s="23"/>
      <c r="BL50" s="23"/>
    </row>
    <row r="51" spans="1:64" ht="15.75" customHeight="1">
      <c r="A51" s="17">
        <v>7.4</v>
      </c>
      <c r="B51" s="11">
        <v>135</v>
      </c>
      <c r="C51" s="31" t="s">
        <v>8115</v>
      </c>
      <c r="D51" s="19">
        <v>100</v>
      </c>
      <c r="E51" s="19">
        <v>100</v>
      </c>
      <c r="F51" s="19">
        <v>50</v>
      </c>
      <c r="G51" s="19">
        <v>100</v>
      </c>
      <c r="H51" s="19">
        <v>100</v>
      </c>
      <c r="I51" s="19">
        <v>100</v>
      </c>
      <c r="J51" s="19">
        <v>100</v>
      </c>
      <c r="K51" s="19">
        <v>100</v>
      </c>
      <c r="L51" s="19">
        <v>0</v>
      </c>
      <c r="M51" s="19">
        <v>100</v>
      </c>
      <c r="N51" s="19">
        <v>100</v>
      </c>
      <c r="O51" s="19">
        <v>100</v>
      </c>
      <c r="P51" s="19">
        <v>100</v>
      </c>
      <c r="Q51" s="19">
        <v>0</v>
      </c>
      <c r="R51" s="19">
        <v>25</v>
      </c>
      <c r="S51" s="19">
        <v>100</v>
      </c>
      <c r="T51" s="19">
        <v>100</v>
      </c>
      <c r="U51" s="19">
        <v>100</v>
      </c>
      <c r="V51" s="19">
        <v>100</v>
      </c>
      <c r="W51" s="19">
        <v>0</v>
      </c>
      <c r="X51" s="19">
        <v>100</v>
      </c>
      <c r="Y51" s="19">
        <v>25</v>
      </c>
      <c r="Z51" s="19">
        <v>100</v>
      </c>
      <c r="AA51" s="19">
        <v>75</v>
      </c>
      <c r="AB51" s="19">
        <v>75</v>
      </c>
      <c r="AC51" s="19">
        <v>100</v>
      </c>
      <c r="AD51" s="19">
        <v>100</v>
      </c>
      <c r="AE51" s="19">
        <v>100</v>
      </c>
      <c r="AF51" s="19">
        <v>100</v>
      </c>
      <c r="AG51" s="19">
        <v>100</v>
      </c>
      <c r="AH51" s="19">
        <v>25</v>
      </c>
      <c r="AI51" s="19">
        <v>100</v>
      </c>
      <c r="AJ51" s="19">
        <v>100</v>
      </c>
      <c r="AK51" s="19">
        <v>100</v>
      </c>
      <c r="AL51" s="19">
        <v>75</v>
      </c>
      <c r="AM51" s="19">
        <v>100</v>
      </c>
      <c r="AN51" s="19">
        <v>0</v>
      </c>
      <c r="AO51" s="19">
        <v>100</v>
      </c>
      <c r="AP51" s="19">
        <v>100</v>
      </c>
      <c r="AQ51" s="19">
        <v>50</v>
      </c>
      <c r="AR51" s="19">
        <v>100</v>
      </c>
      <c r="AS51" s="19">
        <v>100</v>
      </c>
      <c r="AT51" s="19">
        <v>75</v>
      </c>
      <c r="AU51" s="19">
        <v>100</v>
      </c>
      <c r="AV51" s="19">
        <v>100</v>
      </c>
      <c r="AW51" s="19">
        <v>100</v>
      </c>
      <c r="AX51" s="19">
        <v>75</v>
      </c>
      <c r="AY51" s="19">
        <v>100</v>
      </c>
      <c r="AZ51" s="19">
        <v>100</v>
      </c>
      <c r="BA51" s="20">
        <v>100</v>
      </c>
      <c r="BB51" s="23"/>
      <c r="BC51" s="23"/>
      <c r="BD51" s="23"/>
      <c r="BE51" s="23"/>
      <c r="BF51" s="23"/>
      <c r="BG51" s="23"/>
      <c r="BH51" s="23"/>
      <c r="BI51" s="23"/>
      <c r="BJ51" s="23"/>
      <c r="BK51" s="23"/>
      <c r="BL51" s="23"/>
    </row>
    <row r="52" spans="1:64" ht="15.75" customHeight="1">
      <c r="A52" s="17" t="s">
        <v>15156</v>
      </c>
      <c r="B52" s="11"/>
      <c r="C52" s="18" t="s">
        <v>8074</v>
      </c>
      <c r="D52" s="28" t="s">
        <v>8066</v>
      </c>
      <c r="E52" s="19" t="s">
        <v>8065</v>
      </c>
      <c r="F52" s="19" t="s">
        <v>8060</v>
      </c>
      <c r="G52" s="19" t="s">
        <v>8055</v>
      </c>
      <c r="H52" s="19" t="s">
        <v>8057</v>
      </c>
      <c r="I52" s="19" t="s">
        <v>8049</v>
      </c>
      <c r="J52" s="19" t="s">
        <v>8046</v>
      </c>
      <c r="K52" s="19" t="s">
        <v>8031</v>
      </c>
      <c r="L52" s="19" t="s">
        <v>8024</v>
      </c>
      <c r="M52" s="19" t="s">
        <v>8021</v>
      </c>
      <c r="N52" s="19" t="s">
        <v>8017</v>
      </c>
      <c r="O52" s="19" t="s">
        <v>7975</v>
      </c>
      <c r="P52" s="19" t="s">
        <v>7946</v>
      </c>
      <c r="Q52" s="28" t="s">
        <v>816</v>
      </c>
      <c r="R52" s="28" t="s">
        <v>813</v>
      </c>
      <c r="S52" s="28" t="s">
        <v>814</v>
      </c>
      <c r="T52" s="19" t="s">
        <v>7932</v>
      </c>
      <c r="U52" s="19" t="s">
        <v>7925</v>
      </c>
      <c r="V52" s="19" t="s">
        <v>7922</v>
      </c>
      <c r="W52" s="19" t="s">
        <v>7920</v>
      </c>
      <c r="X52" s="19" t="s">
        <v>7917</v>
      </c>
      <c r="Y52" s="19" t="s">
        <v>7914</v>
      </c>
      <c r="Z52" s="19" t="s">
        <v>7911</v>
      </c>
      <c r="AA52" s="19" t="s">
        <v>7907</v>
      </c>
      <c r="AB52" s="19" t="s">
        <v>7891</v>
      </c>
      <c r="AC52" s="19" t="s">
        <v>7893</v>
      </c>
      <c r="AD52" s="19" t="s">
        <v>7889</v>
      </c>
      <c r="AE52" s="19" t="s">
        <v>7888</v>
      </c>
      <c r="AF52" s="19" t="s">
        <v>7883</v>
      </c>
      <c r="AG52" s="19" t="s">
        <v>7869</v>
      </c>
      <c r="AH52" s="28" t="s">
        <v>811</v>
      </c>
      <c r="AI52" s="19" t="s">
        <v>7850</v>
      </c>
      <c r="AJ52" s="19" t="s">
        <v>7844</v>
      </c>
      <c r="AK52" s="19" t="s">
        <v>7838</v>
      </c>
      <c r="AL52" s="19" t="s">
        <v>7835</v>
      </c>
      <c r="AM52" s="19" t="s">
        <v>7792</v>
      </c>
      <c r="AN52" s="19" t="s">
        <v>7794</v>
      </c>
      <c r="AO52" s="19" t="s">
        <v>7788</v>
      </c>
      <c r="AP52" s="19" t="s">
        <v>7790</v>
      </c>
      <c r="AQ52" s="19" t="s">
        <v>7784</v>
      </c>
      <c r="AR52" s="19" t="s">
        <v>7781</v>
      </c>
      <c r="AS52" s="19" t="s">
        <v>7751</v>
      </c>
      <c r="AT52" s="19" t="s">
        <v>7691</v>
      </c>
      <c r="AU52" s="19" t="s">
        <v>7689</v>
      </c>
      <c r="AV52" s="19" t="s">
        <v>7685</v>
      </c>
      <c r="AW52" s="19" t="s">
        <v>7682</v>
      </c>
      <c r="AX52" s="28" t="s">
        <v>812</v>
      </c>
      <c r="AY52" s="19" t="s">
        <v>7676</v>
      </c>
      <c r="AZ52" s="19" t="s">
        <v>7670</v>
      </c>
      <c r="BA52" s="20" t="s">
        <v>7665</v>
      </c>
      <c r="BB52" s="23"/>
      <c r="BC52" s="23"/>
      <c r="BD52" s="23"/>
      <c r="BE52" s="23"/>
      <c r="BF52" s="23"/>
      <c r="BG52" s="23"/>
      <c r="BH52" s="23"/>
      <c r="BI52" s="23"/>
      <c r="BJ52" s="23"/>
      <c r="BK52" s="23"/>
      <c r="BL52" s="23"/>
    </row>
    <row r="53" spans="1:64" ht="15.75" customHeight="1">
      <c r="A53" s="17"/>
      <c r="B53" s="11"/>
      <c r="C53" s="18"/>
      <c r="D53" s="19" t="s">
        <v>7656</v>
      </c>
      <c r="E53" s="19" t="s">
        <v>7628</v>
      </c>
      <c r="F53" s="19" t="s">
        <v>7623</v>
      </c>
      <c r="G53" s="19" t="s">
        <v>7622</v>
      </c>
      <c r="H53" s="19" t="s">
        <v>7620</v>
      </c>
      <c r="I53" s="19" t="s">
        <v>7615</v>
      </c>
      <c r="J53" s="19" t="s">
        <v>7608</v>
      </c>
      <c r="K53" s="19" t="s">
        <v>7610</v>
      </c>
      <c r="L53" s="19" t="s">
        <v>7613</v>
      </c>
      <c r="M53" s="19" t="s">
        <v>7605</v>
      </c>
      <c r="N53" s="19" t="s">
        <v>7575</v>
      </c>
      <c r="O53" s="19" t="s">
        <v>7572</v>
      </c>
      <c r="P53" s="19" t="s">
        <v>7563</v>
      </c>
      <c r="Q53" s="19" t="s">
        <v>7559</v>
      </c>
      <c r="R53" s="19" t="s">
        <v>7555</v>
      </c>
      <c r="S53" s="19" t="s">
        <v>7556</v>
      </c>
      <c r="T53" s="19" t="s">
        <v>7551</v>
      </c>
      <c r="U53" s="19" t="s">
        <v>7546</v>
      </c>
      <c r="V53" s="19" t="s">
        <v>7547</v>
      </c>
      <c r="W53" s="19" t="s">
        <v>7545</v>
      </c>
      <c r="X53" s="19" t="s">
        <v>7537</v>
      </c>
      <c r="Y53" s="19" t="s">
        <v>7533</v>
      </c>
      <c r="Z53" s="19" t="s">
        <v>7535</v>
      </c>
      <c r="AA53" s="19" t="s">
        <v>7529</v>
      </c>
      <c r="AB53" s="19" t="s">
        <v>7532</v>
      </c>
      <c r="AC53" s="19" t="s">
        <v>7528</v>
      </c>
      <c r="AD53" s="19" t="s">
        <v>7521</v>
      </c>
      <c r="AE53" s="19" t="s">
        <v>7514</v>
      </c>
      <c r="AF53" s="19" t="s">
        <v>7515</v>
      </c>
      <c r="AG53" s="19" t="s">
        <v>7512</v>
      </c>
      <c r="AH53" s="19" t="s">
        <v>7513</v>
      </c>
      <c r="AI53" s="19" t="s">
        <v>7508</v>
      </c>
      <c r="AJ53" s="19" t="s">
        <v>7510</v>
      </c>
      <c r="AK53" s="19" t="s">
        <v>7502</v>
      </c>
      <c r="AL53" s="19" t="s">
        <v>7501</v>
      </c>
      <c r="AM53" s="19" t="s">
        <v>7495</v>
      </c>
      <c r="AN53" s="19" t="s">
        <v>7494</v>
      </c>
      <c r="AO53" s="19" t="s">
        <v>7492</v>
      </c>
      <c r="AP53" s="19" t="s">
        <v>7489</v>
      </c>
      <c r="AQ53" s="19" t="s">
        <v>7481</v>
      </c>
      <c r="AR53" s="19" t="s">
        <v>7449</v>
      </c>
      <c r="AS53" s="19" t="s">
        <v>7445</v>
      </c>
      <c r="AT53" s="19" t="s">
        <v>7440</v>
      </c>
      <c r="AU53" s="19" t="s">
        <v>7434</v>
      </c>
      <c r="AV53" s="19" t="s">
        <v>7431</v>
      </c>
      <c r="AW53" s="19" t="s">
        <v>7427</v>
      </c>
      <c r="AX53" s="19" t="s">
        <v>7423</v>
      </c>
      <c r="AY53" s="19" t="s">
        <v>7420</v>
      </c>
      <c r="AZ53" s="19" t="s">
        <v>7413</v>
      </c>
      <c r="BA53" s="20" t="s">
        <v>7394</v>
      </c>
      <c r="BB53" s="23"/>
      <c r="BC53" s="23"/>
      <c r="BD53" s="23"/>
      <c r="BE53" s="23"/>
      <c r="BF53" s="23"/>
      <c r="BG53" s="23"/>
      <c r="BH53" s="23"/>
      <c r="BI53" s="23"/>
      <c r="BJ53" s="23"/>
      <c r="BK53" s="23"/>
      <c r="BL53" s="23"/>
    </row>
    <row r="54" spans="1:64" ht="15.75" customHeight="1">
      <c r="A54" s="17">
        <v>7.4</v>
      </c>
      <c r="B54" s="11">
        <v>136</v>
      </c>
      <c r="C54" s="18" t="s">
        <v>7369</v>
      </c>
      <c r="D54" s="19">
        <v>0</v>
      </c>
      <c r="E54" s="19">
        <v>25</v>
      </c>
      <c r="F54" s="19">
        <v>0</v>
      </c>
      <c r="G54" s="19">
        <v>100</v>
      </c>
      <c r="H54" s="19">
        <v>100</v>
      </c>
      <c r="I54" s="19">
        <v>100</v>
      </c>
      <c r="J54" s="19">
        <v>50</v>
      </c>
      <c r="K54" s="19">
        <v>50</v>
      </c>
      <c r="L54" s="19">
        <v>0</v>
      </c>
      <c r="M54" s="19">
        <v>50</v>
      </c>
      <c r="N54" s="19">
        <v>100</v>
      </c>
      <c r="O54" s="19">
        <v>100</v>
      </c>
      <c r="P54" s="19">
        <v>0</v>
      </c>
      <c r="Q54" s="19">
        <v>0</v>
      </c>
      <c r="R54" s="19">
        <v>100</v>
      </c>
      <c r="S54" s="19">
        <v>0</v>
      </c>
      <c r="T54" s="19">
        <v>100</v>
      </c>
      <c r="U54" s="19">
        <v>25</v>
      </c>
      <c r="V54" s="19">
        <v>25</v>
      </c>
      <c r="W54" s="19">
        <v>100</v>
      </c>
      <c r="X54" s="19">
        <v>50</v>
      </c>
      <c r="Y54" s="19">
        <v>100</v>
      </c>
      <c r="Z54" s="19">
        <v>75</v>
      </c>
      <c r="AA54" s="19">
        <v>100</v>
      </c>
      <c r="AB54" s="19">
        <v>0</v>
      </c>
      <c r="AC54" s="19">
        <v>50</v>
      </c>
      <c r="AD54" s="19">
        <v>100</v>
      </c>
      <c r="AE54" s="19">
        <v>50</v>
      </c>
      <c r="AF54" s="19">
        <v>75</v>
      </c>
      <c r="AG54" s="19">
        <v>100</v>
      </c>
      <c r="AH54" s="19">
        <v>0</v>
      </c>
      <c r="AI54" s="19">
        <v>0</v>
      </c>
      <c r="AJ54" s="19">
        <v>100</v>
      </c>
      <c r="AK54" s="19">
        <v>100</v>
      </c>
      <c r="AL54" s="19">
        <v>75</v>
      </c>
      <c r="AM54" s="19">
        <v>25</v>
      </c>
      <c r="AN54" s="19">
        <v>100</v>
      </c>
      <c r="AO54" s="19">
        <v>100</v>
      </c>
      <c r="AP54" s="19">
        <v>0</v>
      </c>
      <c r="AQ54" s="19">
        <v>0</v>
      </c>
      <c r="AR54" s="19">
        <v>25</v>
      </c>
      <c r="AS54" s="19">
        <v>75</v>
      </c>
      <c r="AT54" s="19">
        <v>100</v>
      </c>
      <c r="AU54" s="19">
        <v>100</v>
      </c>
      <c r="AV54" s="19">
        <v>75</v>
      </c>
      <c r="AW54" s="19">
        <v>75</v>
      </c>
      <c r="AX54" s="19">
        <v>75</v>
      </c>
      <c r="AY54" s="19">
        <v>0</v>
      </c>
      <c r="AZ54" s="19">
        <v>100</v>
      </c>
      <c r="BA54" s="20">
        <v>50</v>
      </c>
      <c r="BB54" s="23"/>
      <c r="BC54" s="23"/>
      <c r="BD54" s="23"/>
      <c r="BE54" s="23"/>
      <c r="BF54" s="23"/>
      <c r="BG54" s="23"/>
      <c r="BH54" s="23"/>
      <c r="BI54" s="23"/>
      <c r="BJ54" s="23"/>
      <c r="BK54" s="23"/>
      <c r="BL54" s="23"/>
    </row>
    <row r="55" spans="1:64" ht="15.75" customHeight="1">
      <c r="A55" s="17" t="s">
        <v>15156</v>
      </c>
      <c r="B55" s="11"/>
      <c r="C55" s="18" t="s">
        <v>7351</v>
      </c>
      <c r="D55" s="19" t="s">
        <v>7345</v>
      </c>
      <c r="E55" s="28" t="s">
        <v>809</v>
      </c>
      <c r="F55" s="19" t="s">
        <v>7334</v>
      </c>
      <c r="G55" s="28" t="s">
        <v>810</v>
      </c>
      <c r="H55" s="19" t="s">
        <v>7280</v>
      </c>
      <c r="I55" s="19" t="s">
        <v>7272</v>
      </c>
      <c r="J55" s="19" t="s">
        <v>7263</v>
      </c>
      <c r="K55" s="19" t="s">
        <v>7258</v>
      </c>
      <c r="L55" s="28" t="s">
        <v>805</v>
      </c>
      <c r="M55" s="19" t="s">
        <v>7249</v>
      </c>
      <c r="N55" s="19" t="s">
        <v>7246</v>
      </c>
      <c r="O55" s="19" t="s">
        <v>7226</v>
      </c>
      <c r="P55" s="19" t="s">
        <v>7221</v>
      </c>
      <c r="Q55" s="19" t="s">
        <v>7213</v>
      </c>
      <c r="R55" s="19" t="s">
        <v>7206</v>
      </c>
      <c r="S55" s="19" t="s">
        <v>7207</v>
      </c>
      <c r="T55" s="19" t="s">
        <v>7203</v>
      </c>
      <c r="U55" s="19" t="s">
        <v>7200</v>
      </c>
      <c r="V55" s="19" t="s">
        <v>7194</v>
      </c>
      <c r="W55" s="19" t="s">
        <v>7192</v>
      </c>
      <c r="X55" s="19" t="s">
        <v>7143</v>
      </c>
      <c r="Y55" s="19" t="s">
        <v>7138</v>
      </c>
      <c r="Z55" s="19" t="s">
        <v>7129</v>
      </c>
      <c r="AA55" s="19" t="s">
        <v>7128</v>
      </c>
      <c r="AB55" s="28" t="s">
        <v>806</v>
      </c>
      <c r="AC55" s="19" t="s">
        <v>7116</v>
      </c>
      <c r="AD55" s="19" t="s">
        <v>7109</v>
      </c>
      <c r="AE55" s="19" t="s">
        <v>7108</v>
      </c>
      <c r="AF55" s="19" t="s">
        <v>7098</v>
      </c>
      <c r="AG55" s="28" t="s">
        <v>807</v>
      </c>
      <c r="AH55" s="19" t="s">
        <v>7100</v>
      </c>
      <c r="AI55" s="19" t="s">
        <v>7091</v>
      </c>
      <c r="AJ55" s="28" t="s">
        <v>808</v>
      </c>
      <c r="AK55" s="19" t="s">
        <v>7086</v>
      </c>
      <c r="AL55" s="19" t="s">
        <v>7082</v>
      </c>
      <c r="AM55" s="28" t="s">
        <v>804</v>
      </c>
      <c r="AN55" s="19" t="s">
        <v>7077</v>
      </c>
      <c r="AO55" s="19" t="s">
        <v>7079</v>
      </c>
      <c r="AP55" s="19" t="s">
        <v>7080</v>
      </c>
      <c r="AQ55" s="19" t="s">
        <v>7073</v>
      </c>
      <c r="AR55" s="19" t="s">
        <v>7069</v>
      </c>
      <c r="AS55" s="19" t="s">
        <v>7067</v>
      </c>
      <c r="AT55" s="19" t="s">
        <v>7059</v>
      </c>
      <c r="AU55" s="19" t="s">
        <v>7056</v>
      </c>
      <c r="AV55" s="19" t="s">
        <v>7058</v>
      </c>
      <c r="AW55" s="19" t="s">
        <v>7048</v>
      </c>
      <c r="AX55" s="19" t="s">
        <v>7041</v>
      </c>
      <c r="AY55" s="19" t="s">
        <v>7042</v>
      </c>
      <c r="AZ55" s="19" t="s">
        <v>7044</v>
      </c>
      <c r="BA55" s="20" t="s">
        <v>7045</v>
      </c>
      <c r="BB55" s="23"/>
      <c r="BC55" s="23"/>
      <c r="BD55" s="23"/>
      <c r="BE55" s="23"/>
      <c r="BF55" s="23"/>
      <c r="BG55" s="23"/>
      <c r="BH55" s="23"/>
      <c r="BI55" s="23"/>
      <c r="BJ55" s="23"/>
      <c r="BK55" s="23"/>
      <c r="BL55" s="23"/>
    </row>
    <row r="56" spans="1:64" ht="15.75" customHeight="1">
      <c r="A56" s="17"/>
      <c r="B56" s="11"/>
      <c r="C56" s="18"/>
      <c r="D56" s="19" t="s">
        <v>7035</v>
      </c>
      <c r="E56" s="19" t="s">
        <v>7029</v>
      </c>
      <c r="F56" s="19" t="s">
        <v>7026</v>
      </c>
      <c r="G56" s="19" t="s">
        <v>7022</v>
      </c>
      <c r="H56" s="19" t="s">
        <v>7016</v>
      </c>
      <c r="I56" s="19" t="s">
        <v>6955</v>
      </c>
      <c r="J56" s="19" t="s">
        <v>6950</v>
      </c>
      <c r="K56" s="19" t="s">
        <v>6945</v>
      </c>
      <c r="L56" s="19" t="s">
        <v>6941</v>
      </c>
      <c r="M56" s="19" t="s">
        <v>6943</v>
      </c>
      <c r="N56" s="19" t="s">
        <v>6937</v>
      </c>
      <c r="O56" s="19" t="s">
        <v>6930</v>
      </c>
      <c r="P56" s="19" t="s">
        <v>6927</v>
      </c>
      <c r="Q56" s="19" t="s">
        <v>6929</v>
      </c>
      <c r="R56" s="19" t="s">
        <v>6925</v>
      </c>
      <c r="S56" s="19" t="s">
        <v>6881</v>
      </c>
      <c r="T56" s="19" t="s">
        <v>6878</v>
      </c>
      <c r="U56" s="19" t="s">
        <v>6873</v>
      </c>
      <c r="V56" s="19" t="s">
        <v>6874</v>
      </c>
      <c r="W56" s="19" t="s">
        <v>6871</v>
      </c>
      <c r="X56" s="19" t="s">
        <v>6858</v>
      </c>
      <c r="Y56" s="19" t="s">
        <v>6853</v>
      </c>
      <c r="Z56" s="19" t="s">
        <v>6850</v>
      </c>
      <c r="AA56" s="19" t="s">
        <v>6852</v>
      </c>
      <c r="AB56" s="19" t="s">
        <v>14469</v>
      </c>
      <c r="AC56" s="19" t="s">
        <v>6842</v>
      </c>
      <c r="AD56" s="19" t="s">
        <v>6839</v>
      </c>
      <c r="AE56" s="19" t="s">
        <v>6840</v>
      </c>
      <c r="AF56" s="19" t="s">
        <v>6836</v>
      </c>
      <c r="AG56" s="19" t="s">
        <v>6833</v>
      </c>
      <c r="AH56" s="19" t="s">
        <v>6830</v>
      </c>
      <c r="AI56" s="19" t="s">
        <v>6823</v>
      </c>
      <c r="AJ56" s="19" t="s">
        <v>6813</v>
      </c>
      <c r="AK56" s="19" t="s">
        <v>6803</v>
      </c>
      <c r="AL56" s="19" t="s">
        <v>6807</v>
      </c>
      <c r="AM56" s="19" t="s">
        <v>6801</v>
      </c>
      <c r="AN56" s="19" t="s">
        <v>6795</v>
      </c>
      <c r="AO56" s="19" t="s">
        <v>6796</v>
      </c>
      <c r="AP56" s="19" t="s">
        <v>9361</v>
      </c>
      <c r="AQ56" s="19" t="s">
        <v>22409</v>
      </c>
      <c r="AR56" s="19" t="s">
        <v>6799</v>
      </c>
      <c r="AS56" s="19" t="s">
        <v>6792</v>
      </c>
      <c r="AT56" s="19" t="s">
        <v>6787</v>
      </c>
      <c r="AU56" s="19" t="s">
        <v>6781</v>
      </c>
      <c r="AV56" s="19" t="s">
        <v>20179</v>
      </c>
      <c r="AW56" s="19" t="s">
        <v>6771</v>
      </c>
      <c r="AX56" s="19" t="s">
        <v>6762</v>
      </c>
      <c r="AY56" s="19" t="s">
        <v>6759</v>
      </c>
      <c r="AZ56" s="19" t="s">
        <v>6760</v>
      </c>
      <c r="BA56" s="20" t="s">
        <v>6727</v>
      </c>
      <c r="BB56" s="23"/>
      <c r="BC56" s="23"/>
      <c r="BD56" s="23"/>
      <c r="BE56" s="23"/>
      <c r="BF56" s="23"/>
      <c r="BG56" s="23"/>
      <c r="BH56" s="23"/>
      <c r="BI56" s="23"/>
      <c r="BJ56" s="23"/>
      <c r="BK56" s="23"/>
      <c r="BL56" s="23"/>
    </row>
    <row r="57" spans="1:64" ht="15.75" customHeight="1">
      <c r="A57" s="17">
        <v>7.4</v>
      </c>
      <c r="B57" s="11">
        <v>137</v>
      </c>
      <c r="C57" s="18" t="s">
        <v>6724</v>
      </c>
      <c r="D57" s="19">
        <v>0</v>
      </c>
      <c r="E57" s="19">
        <v>0</v>
      </c>
      <c r="F57" s="19">
        <v>50</v>
      </c>
      <c r="G57" s="19">
        <v>25</v>
      </c>
      <c r="H57" s="19">
        <v>100</v>
      </c>
      <c r="I57" s="19">
        <v>100</v>
      </c>
      <c r="J57" s="19">
        <v>100</v>
      </c>
      <c r="K57" s="19">
        <v>75</v>
      </c>
      <c r="L57" s="19">
        <v>100</v>
      </c>
      <c r="M57" s="19">
        <v>100</v>
      </c>
      <c r="N57" s="19">
        <v>100</v>
      </c>
      <c r="O57" s="19">
        <v>100</v>
      </c>
      <c r="P57" s="19">
        <v>100</v>
      </c>
      <c r="Q57" s="19">
        <v>25</v>
      </c>
      <c r="R57" s="19">
        <v>25</v>
      </c>
      <c r="S57" s="19">
        <v>50</v>
      </c>
      <c r="T57" s="19">
        <v>100</v>
      </c>
      <c r="U57" s="19">
        <v>50</v>
      </c>
      <c r="V57" s="19">
        <v>100</v>
      </c>
      <c r="W57" s="19">
        <v>75</v>
      </c>
      <c r="X57" s="19">
        <v>100</v>
      </c>
      <c r="Y57" s="19">
        <v>100</v>
      </c>
      <c r="Z57" s="19">
        <v>100</v>
      </c>
      <c r="AA57" s="19">
        <v>100</v>
      </c>
      <c r="AB57" s="19">
        <v>50</v>
      </c>
      <c r="AC57" s="19">
        <v>50</v>
      </c>
      <c r="AD57" s="19">
        <v>100</v>
      </c>
      <c r="AE57" s="19">
        <v>100</v>
      </c>
      <c r="AF57" s="19">
        <v>25</v>
      </c>
      <c r="AG57" s="19">
        <v>100</v>
      </c>
      <c r="AH57" s="19">
        <v>50</v>
      </c>
      <c r="AI57" s="19">
        <v>75</v>
      </c>
      <c r="AJ57" s="19">
        <v>100</v>
      </c>
      <c r="AK57" s="19">
        <v>0</v>
      </c>
      <c r="AL57" s="19">
        <v>50</v>
      </c>
      <c r="AM57" s="19">
        <v>100</v>
      </c>
      <c r="AN57" s="19">
        <v>100</v>
      </c>
      <c r="AO57" s="19">
        <v>100</v>
      </c>
      <c r="AP57" s="19">
        <v>100</v>
      </c>
      <c r="AQ57" s="19">
        <v>50</v>
      </c>
      <c r="AR57" s="19">
        <v>100</v>
      </c>
      <c r="AS57" s="19">
        <v>50</v>
      </c>
      <c r="AT57" s="19">
        <v>100</v>
      </c>
      <c r="AU57" s="19">
        <v>75</v>
      </c>
      <c r="AV57" s="19">
        <v>100</v>
      </c>
      <c r="AW57" s="19">
        <v>50</v>
      </c>
      <c r="AX57" s="19">
        <v>50</v>
      </c>
      <c r="AY57" s="19">
        <v>100</v>
      </c>
      <c r="AZ57" s="19">
        <v>50</v>
      </c>
      <c r="BA57" s="20">
        <v>50</v>
      </c>
      <c r="BB57" s="23"/>
      <c r="BC57" s="23"/>
      <c r="BD57" s="23"/>
      <c r="BE57" s="23"/>
      <c r="BF57" s="23"/>
      <c r="BG57" s="23"/>
      <c r="BH57" s="23"/>
      <c r="BI57" s="23"/>
      <c r="BJ57" s="23"/>
      <c r="BK57" s="23"/>
      <c r="BL57" s="23"/>
    </row>
    <row r="58" spans="1:64" ht="15.75" customHeight="1">
      <c r="A58" s="17" t="s">
        <v>15156</v>
      </c>
      <c r="B58" s="11"/>
      <c r="C58" s="18" t="s">
        <v>6658</v>
      </c>
      <c r="D58" s="19" t="s">
        <v>6660</v>
      </c>
      <c r="E58" s="28" t="s">
        <v>802</v>
      </c>
      <c r="F58" s="19" t="s">
        <v>6647</v>
      </c>
      <c r="G58" s="19" t="s">
        <v>6642</v>
      </c>
      <c r="H58" s="28" t="s">
        <v>803</v>
      </c>
      <c r="I58" s="19" t="s">
        <v>6637</v>
      </c>
      <c r="J58" s="19" t="s">
        <v>6629</v>
      </c>
      <c r="K58" s="19" t="s">
        <v>6624</v>
      </c>
      <c r="L58" s="19" t="s">
        <v>6621</v>
      </c>
      <c r="M58" s="19" t="s">
        <v>6614</v>
      </c>
      <c r="N58" s="19" t="s">
        <v>6610</v>
      </c>
      <c r="O58" s="19" t="s">
        <v>6608</v>
      </c>
      <c r="P58" s="19" t="s">
        <v>6609</v>
      </c>
      <c r="Q58" s="19" t="s">
        <v>6602</v>
      </c>
      <c r="R58" s="19" t="s">
        <v>6594</v>
      </c>
      <c r="S58" s="19" t="s">
        <v>6577</v>
      </c>
      <c r="T58" s="19" t="s">
        <v>6575</v>
      </c>
      <c r="U58" s="19" t="s">
        <v>6568</v>
      </c>
      <c r="V58" s="19" t="s">
        <v>6564</v>
      </c>
      <c r="W58" s="28" t="s">
        <v>800</v>
      </c>
      <c r="X58" s="19" t="s">
        <v>6567</v>
      </c>
      <c r="Y58" s="19" t="s">
        <v>6563</v>
      </c>
      <c r="Z58" s="28" t="s">
        <v>801</v>
      </c>
      <c r="AA58" s="19" t="s">
        <v>6554</v>
      </c>
      <c r="AB58" s="19" t="s">
        <v>6551</v>
      </c>
      <c r="AC58" s="19" t="s">
        <v>6553</v>
      </c>
      <c r="AD58" s="19" t="s">
        <v>6547</v>
      </c>
      <c r="AE58" s="19" t="s">
        <v>6542</v>
      </c>
      <c r="AF58" s="28" t="s">
        <v>798</v>
      </c>
      <c r="AG58" s="28" t="s">
        <v>799</v>
      </c>
      <c r="AH58" s="19" t="s">
        <v>6541</v>
      </c>
      <c r="AI58" s="19" t="s">
        <v>6533</v>
      </c>
      <c r="AJ58" s="19" t="s">
        <v>6536</v>
      </c>
      <c r="AK58" s="19" t="s">
        <v>6532</v>
      </c>
      <c r="AL58" s="19" t="s">
        <v>6528</v>
      </c>
      <c r="AM58" s="19" t="s">
        <v>6522</v>
      </c>
      <c r="AN58" s="19" t="s">
        <v>6524</v>
      </c>
      <c r="AO58" s="19" t="s">
        <v>6516</v>
      </c>
      <c r="AP58" s="19" t="s">
        <v>6518</v>
      </c>
      <c r="AQ58" s="19" t="s">
        <v>6514</v>
      </c>
      <c r="AR58" s="19" t="s">
        <v>6507</v>
      </c>
      <c r="AS58" s="19" t="s">
        <v>6505</v>
      </c>
      <c r="AT58" s="28" t="s">
        <v>796</v>
      </c>
      <c r="AU58" s="19" t="s">
        <v>6502</v>
      </c>
      <c r="AV58" s="19" t="s">
        <v>6503</v>
      </c>
      <c r="AW58" s="19" t="s">
        <v>6499</v>
      </c>
      <c r="AX58" s="19" t="s">
        <v>6497</v>
      </c>
      <c r="AY58" s="19" t="s">
        <v>6492</v>
      </c>
      <c r="AZ58" s="19" t="s">
        <v>6375</v>
      </c>
      <c r="BA58" s="20" t="s">
        <v>6368</v>
      </c>
      <c r="BB58" s="23"/>
      <c r="BC58" s="23"/>
      <c r="BD58" s="23"/>
      <c r="BE58" s="23"/>
      <c r="BF58" s="23"/>
      <c r="BG58" s="23"/>
      <c r="BH58" s="23"/>
      <c r="BI58" s="23"/>
      <c r="BJ58" s="23"/>
      <c r="BK58" s="23"/>
      <c r="BL58" s="23"/>
    </row>
    <row r="59" spans="1:64" ht="15.75" customHeight="1">
      <c r="A59" s="17"/>
      <c r="B59" s="11"/>
      <c r="C59" s="18"/>
      <c r="D59" s="19" t="s">
        <v>6357</v>
      </c>
      <c r="E59" s="19" t="s">
        <v>6356</v>
      </c>
      <c r="F59" s="19" t="s">
        <v>6350</v>
      </c>
      <c r="G59" s="19" t="s">
        <v>6348</v>
      </c>
      <c r="H59" s="19" t="s">
        <v>6345</v>
      </c>
      <c r="I59" s="19" t="s">
        <v>6337</v>
      </c>
      <c r="J59" s="19" t="s">
        <v>6340</v>
      </c>
      <c r="K59" s="19" t="s">
        <v>6334</v>
      </c>
      <c r="L59" s="19" t="s">
        <v>6330</v>
      </c>
      <c r="M59" s="19" t="s">
        <v>6283</v>
      </c>
      <c r="N59" s="19" t="s">
        <v>6223</v>
      </c>
      <c r="O59" s="19" t="s">
        <v>6216</v>
      </c>
      <c r="P59" s="19" t="s">
        <v>6927</v>
      </c>
      <c r="Q59" s="19" t="s">
        <v>6158</v>
      </c>
      <c r="R59" s="19" t="s">
        <v>6159</v>
      </c>
      <c r="S59" s="19" t="s">
        <v>6881</v>
      </c>
      <c r="T59" s="19" t="s">
        <v>6138</v>
      </c>
      <c r="U59" s="19" t="s">
        <v>6127</v>
      </c>
      <c r="V59" s="19" t="s">
        <v>6123</v>
      </c>
      <c r="W59" s="19" t="s">
        <v>6122</v>
      </c>
      <c r="X59" s="19" t="s">
        <v>6117</v>
      </c>
      <c r="Y59" s="19" t="s">
        <v>6113</v>
      </c>
      <c r="Z59" s="19" t="s">
        <v>6105</v>
      </c>
      <c r="AA59" s="19" t="s">
        <v>6099</v>
      </c>
      <c r="AB59" s="19" t="s">
        <v>6091</v>
      </c>
      <c r="AC59" s="19" t="s">
        <v>6088</v>
      </c>
      <c r="AD59" s="19" t="s">
        <v>6083</v>
      </c>
      <c r="AE59" s="19" t="s">
        <v>6079</v>
      </c>
      <c r="AF59" s="19" t="s">
        <v>6075</v>
      </c>
      <c r="AG59" s="19" t="s">
        <v>6074</v>
      </c>
      <c r="AH59" s="19" t="s">
        <v>6066</v>
      </c>
      <c r="AI59" s="19" t="s">
        <v>6065</v>
      </c>
      <c r="AJ59" s="19" t="s">
        <v>6060</v>
      </c>
      <c r="AK59" s="19" t="s">
        <v>6056</v>
      </c>
      <c r="AL59" s="19" t="s">
        <v>6038</v>
      </c>
      <c r="AM59" s="19" t="s">
        <v>6033</v>
      </c>
      <c r="AN59" s="19" t="s">
        <v>6027</v>
      </c>
      <c r="AO59" s="19" t="s">
        <v>6019</v>
      </c>
      <c r="AP59" s="19" t="s">
        <v>6017</v>
      </c>
      <c r="AQ59" s="19" t="s">
        <v>5992</v>
      </c>
      <c r="AR59" s="19" t="s">
        <v>5989</v>
      </c>
      <c r="AS59" s="19" t="s">
        <v>5982</v>
      </c>
      <c r="AT59" s="19" t="s">
        <v>5977</v>
      </c>
      <c r="AU59" s="19" t="s">
        <v>5975</v>
      </c>
      <c r="AV59" s="19" t="s">
        <v>5971</v>
      </c>
      <c r="AW59" s="19" t="s">
        <v>5969</v>
      </c>
      <c r="AX59" s="19" t="s">
        <v>5956</v>
      </c>
      <c r="AY59" s="19" t="s">
        <v>5953</v>
      </c>
      <c r="AZ59" s="19" t="s">
        <v>5937</v>
      </c>
      <c r="BA59" s="20" t="s">
        <v>5936</v>
      </c>
      <c r="BB59" s="23"/>
      <c r="BC59" s="23"/>
      <c r="BD59" s="23"/>
      <c r="BE59" s="23"/>
      <c r="BF59" s="23"/>
      <c r="BG59" s="23"/>
      <c r="BH59" s="23"/>
      <c r="BI59" s="23"/>
      <c r="BJ59" s="23"/>
      <c r="BK59" s="23"/>
      <c r="BL59" s="23"/>
    </row>
    <row r="60" spans="1:64" ht="15.75" customHeight="1">
      <c r="A60" s="17">
        <v>7.4</v>
      </c>
      <c r="B60" s="11">
        <v>138</v>
      </c>
      <c r="C60" s="27" t="s">
        <v>5932</v>
      </c>
      <c r="D60" s="23">
        <v>25</v>
      </c>
      <c r="E60" s="23">
        <v>25</v>
      </c>
      <c r="F60" s="23">
        <v>25</v>
      </c>
      <c r="G60" s="23">
        <v>25</v>
      </c>
      <c r="H60" s="23">
        <v>25</v>
      </c>
      <c r="I60" s="23">
        <v>25</v>
      </c>
      <c r="J60" s="23">
        <v>25</v>
      </c>
      <c r="K60" s="23">
        <v>25</v>
      </c>
      <c r="L60" s="23">
        <v>25</v>
      </c>
      <c r="M60" s="23">
        <v>25</v>
      </c>
      <c r="N60" s="23">
        <v>25</v>
      </c>
      <c r="O60" s="23">
        <v>25</v>
      </c>
      <c r="P60" s="23">
        <v>50</v>
      </c>
      <c r="Q60" s="23">
        <v>25</v>
      </c>
      <c r="R60" s="23">
        <v>100</v>
      </c>
      <c r="S60" s="23">
        <v>25</v>
      </c>
      <c r="T60" s="23">
        <v>25</v>
      </c>
      <c r="U60" s="23">
        <v>25</v>
      </c>
      <c r="V60" s="23">
        <v>25</v>
      </c>
      <c r="W60" s="23">
        <v>25</v>
      </c>
      <c r="X60" s="23">
        <v>100</v>
      </c>
      <c r="Y60" s="23">
        <v>100</v>
      </c>
      <c r="Z60" s="23">
        <v>50</v>
      </c>
      <c r="AA60" s="23">
        <v>25</v>
      </c>
      <c r="AB60" s="23">
        <v>25</v>
      </c>
      <c r="AC60" s="23">
        <v>25</v>
      </c>
      <c r="AD60" s="23">
        <v>25</v>
      </c>
      <c r="AE60" s="23">
        <v>25</v>
      </c>
      <c r="AF60" s="23">
        <v>25</v>
      </c>
      <c r="AG60" s="23">
        <v>25</v>
      </c>
      <c r="AH60" s="23">
        <v>25</v>
      </c>
      <c r="AI60" s="23">
        <v>100</v>
      </c>
      <c r="AJ60" s="23">
        <v>25</v>
      </c>
      <c r="AK60" s="23">
        <v>25</v>
      </c>
      <c r="AL60" s="23">
        <v>25</v>
      </c>
      <c r="AM60" s="23">
        <v>25</v>
      </c>
      <c r="AN60" s="23">
        <v>25</v>
      </c>
      <c r="AO60" s="23">
        <v>25</v>
      </c>
      <c r="AP60" s="23">
        <v>25</v>
      </c>
      <c r="AQ60" s="23">
        <v>25</v>
      </c>
      <c r="AR60" s="23">
        <v>25</v>
      </c>
      <c r="AS60" s="23">
        <v>25</v>
      </c>
      <c r="AT60" s="23">
        <v>100</v>
      </c>
      <c r="AU60" s="23">
        <v>50</v>
      </c>
      <c r="AV60" s="23">
        <v>25</v>
      </c>
      <c r="AW60" s="23">
        <v>25</v>
      </c>
      <c r="AX60" s="23">
        <v>25</v>
      </c>
      <c r="AY60" s="23">
        <v>25</v>
      </c>
      <c r="AZ60" s="23">
        <v>25</v>
      </c>
      <c r="BA60" s="23">
        <v>25</v>
      </c>
      <c r="BB60" s="23"/>
      <c r="BC60" s="23"/>
      <c r="BD60" s="23"/>
      <c r="BE60" s="23"/>
      <c r="BF60" s="23"/>
      <c r="BG60" s="23"/>
      <c r="BH60" s="23"/>
      <c r="BI60" s="23"/>
      <c r="BJ60" s="23"/>
      <c r="BK60" s="23"/>
      <c r="BL60" s="23"/>
    </row>
    <row r="61" spans="1:64" ht="15.75" customHeight="1">
      <c r="A61" s="17" t="s">
        <v>15156</v>
      </c>
      <c r="B61" s="11"/>
      <c r="C61" s="27" t="s">
        <v>5877</v>
      </c>
      <c r="D61" s="30" t="s">
        <v>5870</v>
      </c>
      <c r="E61" s="30" t="s">
        <v>797</v>
      </c>
      <c r="F61" s="23" t="s">
        <v>5863</v>
      </c>
      <c r="G61" s="23" t="s">
        <v>5856</v>
      </c>
      <c r="H61" s="23" t="s">
        <v>5852</v>
      </c>
      <c r="I61" s="23" t="s">
        <v>5847</v>
      </c>
      <c r="J61" s="30" t="s">
        <v>793</v>
      </c>
      <c r="K61" s="23" t="s">
        <v>5804</v>
      </c>
      <c r="L61" s="30" t="s">
        <v>794</v>
      </c>
      <c r="M61" s="30" t="s">
        <v>795</v>
      </c>
      <c r="N61" s="23" t="s">
        <v>5783</v>
      </c>
      <c r="O61" s="23" t="s">
        <v>5786</v>
      </c>
      <c r="P61" s="23" t="s">
        <v>5780</v>
      </c>
      <c r="Q61" s="23" t="s">
        <v>5777</v>
      </c>
      <c r="R61" s="30" t="s">
        <v>792</v>
      </c>
      <c r="S61" s="23" t="s">
        <v>5774</v>
      </c>
      <c r="T61" s="23" t="s">
        <v>5772</v>
      </c>
      <c r="U61" s="23" t="s">
        <v>5770</v>
      </c>
      <c r="V61" s="23" t="s">
        <v>5764</v>
      </c>
      <c r="W61" s="23" t="s">
        <v>5760</v>
      </c>
      <c r="X61" s="23" t="s">
        <v>5757</v>
      </c>
      <c r="Y61" s="23" t="s">
        <v>5754</v>
      </c>
      <c r="Z61" s="23" t="s">
        <v>5749</v>
      </c>
      <c r="AA61" s="23" t="s">
        <v>5744</v>
      </c>
      <c r="AB61" s="23" t="s">
        <v>5748</v>
      </c>
      <c r="AC61" s="23" t="s">
        <v>5741</v>
      </c>
      <c r="AD61" s="23" t="s">
        <v>5743</v>
      </c>
      <c r="AE61" s="23" t="s">
        <v>5721</v>
      </c>
      <c r="AF61" s="23" t="s">
        <v>5715</v>
      </c>
      <c r="AG61" s="23" t="s">
        <v>5716</v>
      </c>
      <c r="AH61" s="23" t="s">
        <v>5718</v>
      </c>
      <c r="AI61" s="23" t="s">
        <v>5713</v>
      </c>
      <c r="AJ61" s="23" t="s">
        <v>5708</v>
      </c>
      <c r="AK61" s="23" t="s">
        <v>5706</v>
      </c>
      <c r="AL61" s="23" t="s">
        <v>5701</v>
      </c>
      <c r="AM61" s="23" t="s">
        <v>5703</v>
      </c>
      <c r="AN61" s="23" t="s">
        <v>5697</v>
      </c>
      <c r="AO61" s="23" t="s">
        <v>5693</v>
      </c>
      <c r="AP61" s="23" t="s">
        <v>5692</v>
      </c>
      <c r="AQ61" s="23" t="s">
        <v>5686</v>
      </c>
      <c r="AR61" s="23" t="s">
        <v>5682</v>
      </c>
      <c r="AS61" s="23" t="s">
        <v>5679</v>
      </c>
      <c r="AT61" s="23" t="s">
        <v>5674</v>
      </c>
      <c r="AU61" s="23" t="s">
        <v>5664</v>
      </c>
      <c r="AV61" s="23" t="s">
        <v>5665</v>
      </c>
      <c r="AW61" s="23" t="s">
        <v>5667</v>
      </c>
      <c r="AX61" s="23" t="s">
        <v>5657</v>
      </c>
      <c r="AY61" s="23" t="s">
        <v>5646</v>
      </c>
      <c r="AZ61" s="23" t="s">
        <v>5642</v>
      </c>
      <c r="BA61" s="23" t="s">
        <v>5637</v>
      </c>
      <c r="BB61" s="23"/>
      <c r="BC61" s="23"/>
      <c r="BD61" s="23"/>
      <c r="BE61" s="23"/>
      <c r="BF61" s="23"/>
      <c r="BG61" s="23"/>
      <c r="BH61" s="23"/>
      <c r="BI61" s="23"/>
      <c r="BJ61" s="23"/>
      <c r="BK61" s="23"/>
      <c r="BL61" s="23"/>
    </row>
    <row r="62" spans="1:64" ht="15.75" customHeight="1">
      <c r="A62" s="17"/>
      <c r="B62" s="11"/>
      <c r="C62" s="27"/>
      <c r="D62" s="23" t="s">
        <v>5634</v>
      </c>
      <c r="E62" s="23" t="s">
        <v>5631</v>
      </c>
      <c r="F62" s="23" t="s">
        <v>5628</v>
      </c>
      <c r="G62" s="23" t="s">
        <v>5625</v>
      </c>
      <c r="H62" s="23" t="s">
        <v>5626</v>
      </c>
      <c r="I62" s="23" t="s">
        <v>5624</v>
      </c>
      <c r="J62" s="23" t="s">
        <v>5619</v>
      </c>
      <c r="K62" s="23" t="s">
        <v>5593</v>
      </c>
      <c r="L62" s="23" t="s">
        <v>5590</v>
      </c>
      <c r="M62" s="23" t="s">
        <v>5587</v>
      </c>
      <c r="N62" s="23" t="s">
        <v>5585</v>
      </c>
      <c r="O62" s="23" t="s">
        <v>5574</v>
      </c>
      <c r="P62" s="23" t="s">
        <v>5567</v>
      </c>
      <c r="Q62" s="23" t="s">
        <v>5564</v>
      </c>
      <c r="R62" s="23" t="s">
        <v>5501</v>
      </c>
      <c r="S62" s="23" t="s">
        <v>5500</v>
      </c>
      <c r="T62" s="23" t="s">
        <v>5498</v>
      </c>
      <c r="U62" s="23" t="s">
        <v>5491</v>
      </c>
      <c r="V62" s="23" t="s">
        <v>5488</v>
      </c>
      <c r="W62" s="23" t="s">
        <v>5448</v>
      </c>
      <c r="X62" s="23" t="s">
        <v>5441</v>
      </c>
      <c r="Y62" s="23" t="s">
        <v>5439</v>
      </c>
      <c r="Z62" s="23" t="s">
        <v>5428</v>
      </c>
      <c r="AA62" s="23" t="s">
        <v>5431</v>
      </c>
      <c r="AB62" s="23" t="s">
        <v>17435</v>
      </c>
      <c r="AC62" s="23" t="s">
        <v>5422</v>
      </c>
      <c r="AD62" s="23" t="s">
        <v>5419</v>
      </c>
      <c r="AE62" s="23" t="s">
        <v>5417</v>
      </c>
      <c r="AF62" s="23" t="s">
        <v>5407</v>
      </c>
      <c r="AG62" s="23" t="s">
        <v>5409</v>
      </c>
      <c r="AH62" s="23" t="s">
        <v>23396</v>
      </c>
      <c r="AI62" s="23" t="s">
        <v>5397</v>
      </c>
      <c r="AJ62" s="23" t="s">
        <v>5391</v>
      </c>
      <c r="AK62" s="23" t="s">
        <v>5385</v>
      </c>
      <c r="AL62" s="23" t="s">
        <v>5384</v>
      </c>
      <c r="AM62" s="23" t="s">
        <v>5381</v>
      </c>
      <c r="AN62" s="23" t="s">
        <v>5377</v>
      </c>
      <c r="AO62" s="23" t="s">
        <v>5375</v>
      </c>
      <c r="AP62" s="23" t="s">
        <v>5372</v>
      </c>
      <c r="AQ62" s="23" t="s">
        <v>5364</v>
      </c>
      <c r="AR62" s="23" t="s">
        <v>5368</v>
      </c>
      <c r="AS62" s="23" t="s">
        <v>5369</v>
      </c>
      <c r="AT62" s="23" t="s">
        <v>5362</v>
      </c>
      <c r="AU62" s="23" t="s">
        <v>5353</v>
      </c>
      <c r="AV62" s="23" t="s">
        <v>5349</v>
      </c>
      <c r="AW62" s="23" t="s">
        <v>5347</v>
      </c>
      <c r="AX62" s="23" t="s">
        <v>5344</v>
      </c>
      <c r="AY62" s="23" t="s">
        <v>5341</v>
      </c>
      <c r="AZ62" s="23" t="s">
        <v>5335</v>
      </c>
      <c r="BA62" s="23" t="s">
        <v>5330</v>
      </c>
      <c r="BB62" s="23"/>
      <c r="BC62" s="23"/>
      <c r="BD62" s="23"/>
      <c r="BE62" s="23"/>
      <c r="BF62" s="23"/>
      <c r="BG62" s="23"/>
      <c r="BH62" s="23"/>
      <c r="BI62" s="23"/>
      <c r="BJ62" s="23"/>
      <c r="BK62" s="23"/>
      <c r="BL62" s="23"/>
    </row>
    <row r="63" spans="1:64" ht="15.75" customHeight="1">
      <c r="A63" s="17">
        <v>7.5</v>
      </c>
      <c r="B63" s="11">
        <v>139</v>
      </c>
      <c r="C63" s="27" t="s">
        <v>5334</v>
      </c>
      <c r="D63" s="23" t="s">
        <v>24156</v>
      </c>
      <c r="E63" s="23" t="s">
        <v>24158</v>
      </c>
      <c r="F63" s="23" t="s">
        <v>24158</v>
      </c>
      <c r="G63" s="23" t="s">
        <v>24156</v>
      </c>
      <c r="H63" s="23" t="s">
        <v>24156</v>
      </c>
      <c r="I63" s="23" t="s">
        <v>24157</v>
      </c>
      <c r="J63" s="23" t="s">
        <v>24156</v>
      </c>
      <c r="K63" s="23" t="s">
        <v>24158</v>
      </c>
      <c r="L63" s="23" t="s">
        <v>24158</v>
      </c>
      <c r="M63" s="23" t="s">
        <v>24156</v>
      </c>
      <c r="N63" s="23" t="s">
        <v>24158</v>
      </c>
      <c r="O63" s="23" t="s">
        <v>24156</v>
      </c>
      <c r="P63" s="23" t="s">
        <v>24158</v>
      </c>
      <c r="Q63" s="23" t="s">
        <v>24156</v>
      </c>
      <c r="R63" s="23" t="s">
        <v>24156</v>
      </c>
      <c r="S63" s="23" t="s">
        <v>24158</v>
      </c>
      <c r="T63" s="23" t="s">
        <v>24156</v>
      </c>
      <c r="U63" s="23" t="s">
        <v>24156</v>
      </c>
      <c r="V63" s="23" t="s">
        <v>24156</v>
      </c>
      <c r="W63" s="23" t="s">
        <v>24156</v>
      </c>
      <c r="X63" s="23" t="s">
        <v>24158</v>
      </c>
      <c r="Y63" s="23" t="s">
        <v>24156</v>
      </c>
      <c r="Z63" s="23" t="s">
        <v>24156</v>
      </c>
      <c r="AA63" s="23" t="s">
        <v>24158</v>
      </c>
      <c r="AB63" s="23" t="s">
        <v>24156</v>
      </c>
      <c r="AC63" s="23" t="s">
        <v>24158</v>
      </c>
      <c r="AD63" s="23" t="s">
        <v>24156</v>
      </c>
      <c r="AE63" s="23" t="s">
        <v>24156</v>
      </c>
      <c r="AF63" s="23" t="s">
        <v>24156</v>
      </c>
      <c r="AG63" s="23" t="s">
        <v>24156</v>
      </c>
      <c r="AH63" s="23" t="s">
        <v>24156</v>
      </c>
      <c r="AI63" s="23" t="s">
        <v>24158</v>
      </c>
      <c r="AJ63" s="23" t="s">
        <v>24156</v>
      </c>
      <c r="AK63" s="23" t="s">
        <v>24158</v>
      </c>
      <c r="AL63" s="23" t="s">
        <v>24156</v>
      </c>
      <c r="AM63" s="23" t="s">
        <v>24156</v>
      </c>
      <c r="AN63" s="23" t="s">
        <v>24156</v>
      </c>
      <c r="AO63" s="23" t="s">
        <v>24156</v>
      </c>
      <c r="AP63" s="23" t="s">
        <v>24158</v>
      </c>
      <c r="AQ63" s="23" t="s">
        <v>24156</v>
      </c>
      <c r="AR63" s="23" t="s">
        <v>24158</v>
      </c>
      <c r="AS63" s="23" t="s">
        <v>24156</v>
      </c>
      <c r="AT63" s="23" t="s">
        <v>24156</v>
      </c>
      <c r="AU63" s="23" t="s">
        <v>24156</v>
      </c>
      <c r="AV63" s="23" t="s">
        <v>24156</v>
      </c>
      <c r="AW63" s="23" t="s">
        <v>24158</v>
      </c>
      <c r="AX63" s="23" t="s">
        <v>24158</v>
      </c>
      <c r="AY63" s="23" t="s">
        <v>24158</v>
      </c>
      <c r="AZ63" s="23" t="s">
        <v>24156</v>
      </c>
      <c r="BA63" s="23" t="s">
        <v>24156</v>
      </c>
      <c r="BB63" s="23"/>
      <c r="BC63" s="23"/>
      <c r="BD63" s="23"/>
      <c r="BE63" s="23"/>
      <c r="BF63" s="23"/>
      <c r="BG63" s="23"/>
      <c r="BH63" s="23"/>
      <c r="BI63" s="23"/>
      <c r="BJ63" s="23"/>
      <c r="BK63" s="23"/>
      <c r="BL63" s="23"/>
    </row>
    <row r="64" spans="1:64" ht="15.75" customHeight="1">
      <c r="A64" s="17" t="s">
        <v>5028</v>
      </c>
      <c r="B64" s="11"/>
      <c r="C64" s="27" t="s">
        <v>5032</v>
      </c>
      <c r="D64" s="23" t="s">
        <v>5022</v>
      </c>
      <c r="E64" s="23" t="s">
        <v>5011</v>
      </c>
      <c r="F64" s="23" t="s">
        <v>5013</v>
      </c>
      <c r="G64" s="23" t="s">
        <v>5010</v>
      </c>
      <c r="H64" s="23" t="s">
        <v>5005</v>
      </c>
      <c r="I64" s="23" t="s">
        <v>5000</v>
      </c>
      <c r="J64" s="23" t="s">
        <v>4968</v>
      </c>
      <c r="K64" s="23" t="s">
        <v>4953</v>
      </c>
      <c r="L64" s="23" t="s">
        <v>4923</v>
      </c>
      <c r="M64" s="23" t="s">
        <v>4913</v>
      </c>
      <c r="N64" s="23" t="s">
        <v>4910</v>
      </c>
      <c r="O64" s="23" t="s">
        <v>4878</v>
      </c>
      <c r="P64" s="23" t="s">
        <v>4869</v>
      </c>
      <c r="Q64" s="23" t="s">
        <v>4862</v>
      </c>
      <c r="R64" s="23" t="s">
        <v>4860</v>
      </c>
      <c r="S64" s="23" t="s">
        <v>4854</v>
      </c>
      <c r="T64" s="23" t="s">
        <v>4856</v>
      </c>
      <c r="U64" s="23" t="s">
        <v>4852</v>
      </c>
      <c r="V64" s="23" t="s">
        <v>4846</v>
      </c>
      <c r="W64" s="23" t="s">
        <v>4848</v>
      </c>
      <c r="X64" s="23" t="s">
        <v>4844</v>
      </c>
      <c r="Y64" s="23" t="s">
        <v>4841</v>
      </c>
      <c r="Z64" s="23" t="s">
        <v>4837</v>
      </c>
      <c r="AA64" s="23" t="s">
        <v>4832</v>
      </c>
      <c r="AB64" s="23" t="s">
        <v>4827</v>
      </c>
      <c r="AC64" s="23" t="s">
        <v>4826</v>
      </c>
      <c r="AD64" s="23" t="s">
        <v>4817</v>
      </c>
      <c r="AE64" s="30" t="s">
        <v>789</v>
      </c>
      <c r="AF64" s="23" t="s">
        <v>4810</v>
      </c>
      <c r="AG64" s="23" t="s">
        <v>4806</v>
      </c>
      <c r="AH64" s="23" t="s">
        <v>4800</v>
      </c>
      <c r="AI64" s="23" t="s">
        <v>4802</v>
      </c>
      <c r="AJ64" s="23" t="s">
        <v>4795</v>
      </c>
      <c r="AK64" s="30" t="s">
        <v>790</v>
      </c>
      <c r="AL64" s="23" t="s">
        <v>4785</v>
      </c>
      <c r="AM64" s="23" t="s">
        <v>4783</v>
      </c>
      <c r="AN64" s="23" t="s">
        <v>4781</v>
      </c>
      <c r="AO64" s="30" t="s">
        <v>791</v>
      </c>
      <c r="AP64" s="23" t="s">
        <v>4768</v>
      </c>
      <c r="AQ64" s="23" t="s">
        <v>4763</v>
      </c>
      <c r="AR64" s="23" t="s">
        <v>4762</v>
      </c>
      <c r="AS64" s="23" t="s">
        <v>4755</v>
      </c>
      <c r="AT64" s="23" t="s">
        <v>4751</v>
      </c>
      <c r="AU64" s="23" t="s">
        <v>4749</v>
      </c>
      <c r="AV64" s="23" t="s">
        <v>4698</v>
      </c>
      <c r="AW64" s="23" t="s">
        <v>4690</v>
      </c>
      <c r="AX64" s="23" t="s">
        <v>4693</v>
      </c>
      <c r="AY64" s="23" t="s">
        <v>4660</v>
      </c>
      <c r="AZ64" s="23" t="s">
        <v>4652</v>
      </c>
      <c r="BA64" s="23" t="s">
        <v>4640</v>
      </c>
      <c r="BB64" s="23"/>
      <c r="BC64" s="23"/>
      <c r="BD64" s="23"/>
      <c r="BE64" s="23"/>
      <c r="BF64" s="23"/>
      <c r="BG64" s="23"/>
      <c r="BH64" s="23"/>
      <c r="BI64" s="23"/>
      <c r="BJ64" s="23"/>
      <c r="BK64" s="23"/>
      <c r="BL64" s="23"/>
    </row>
    <row r="65" spans="1:64" ht="15.75" customHeight="1">
      <c r="A65" s="17"/>
      <c r="B65" s="11"/>
      <c r="C65" s="27"/>
      <c r="D65" s="23" t="s">
        <v>4639</v>
      </c>
      <c r="E65" s="23" t="s">
        <v>4635</v>
      </c>
      <c r="F65" s="23" t="s">
        <v>4631</v>
      </c>
      <c r="G65" s="23" t="s">
        <v>4627</v>
      </c>
      <c r="H65" s="23" t="s">
        <v>4618</v>
      </c>
      <c r="I65" s="23" t="s">
        <v>4610</v>
      </c>
      <c r="J65" s="23" t="s">
        <v>4612</v>
      </c>
      <c r="K65" s="23" t="s">
        <v>4614</v>
      </c>
      <c r="L65" s="23" t="s">
        <v>4602</v>
      </c>
      <c r="M65" s="23" t="s">
        <v>4604</v>
      </c>
      <c r="N65" s="23" t="s">
        <v>4607</v>
      </c>
      <c r="O65" s="23" t="s">
        <v>4595</v>
      </c>
      <c r="P65" s="23" t="s">
        <v>4597</v>
      </c>
      <c r="Q65" s="23" t="s">
        <v>4590</v>
      </c>
      <c r="R65" s="23" t="s">
        <v>4583</v>
      </c>
      <c r="S65" s="23" t="s">
        <v>4586</v>
      </c>
      <c r="T65" s="23" t="s">
        <v>4581</v>
      </c>
      <c r="U65" s="23" t="s">
        <v>4576</v>
      </c>
      <c r="V65" s="23" t="s">
        <v>4556</v>
      </c>
      <c r="W65" s="23" t="s">
        <v>4552</v>
      </c>
      <c r="X65" s="23" t="s">
        <v>4546</v>
      </c>
      <c r="Y65" s="23" t="s">
        <v>4543</v>
      </c>
      <c r="Z65" s="23" t="s">
        <v>4516</v>
      </c>
      <c r="AA65" s="23" t="s">
        <v>4507</v>
      </c>
      <c r="AB65" s="23" t="s">
        <v>4509</v>
      </c>
      <c r="AC65" s="23" t="s">
        <v>4505</v>
      </c>
      <c r="AD65" s="23" t="s">
        <v>4502</v>
      </c>
      <c r="AE65" s="23" t="s">
        <v>4499</v>
      </c>
      <c r="AF65" s="23" t="s">
        <v>4497</v>
      </c>
      <c r="AG65" s="23" t="s">
        <v>4493</v>
      </c>
      <c r="AH65" s="23" t="s">
        <v>17874</v>
      </c>
      <c r="AI65" s="23" t="s">
        <v>4489</v>
      </c>
      <c r="AJ65" s="23" t="s">
        <v>4491</v>
      </c>
      <c r="AK65" s="23" t="s">
        <v>4484</v>
      </c>
      <c r="AL65" s="23" t="s">
        <v>4487</v>
      </c>
      <c r="AM65" s="23" t="s">
        <v>4482</v>
      </c>
      <c r="AN65" s="23" t="s">
        <v>4478</v>
      </c>
      <c r="AO65" s="23" t="s">
        <v>4470</v>
      </c>
      <c r="AP65" s="23" t="s">
        <v>4472</v>
      </c>
      <c r="AQ65" s="23" t="s">
        <v>4474</v>
      </c>
      <c r="AR65" s="23" t="s">
        <v>4475</v>
      </c>
      <c r="AS65" s="23" t="s">
        <v>4468</v>
      </c>
      <c r="AT65" s="23" t="s">
        <v>4464</v>
      </c>
      <c r="AU65" s="23" t="s">
        <v>4462</v>
      </c>
      <c r="AV65" s="23" t="s">
        <v>4459</v>
      </c>
      <c r="AW65" s="23" t="s">
        <v>4448</v>
      </c>
      <c r="AX65" s="23" t="s">
        <v>4451</v>
      </c>
      <c r="AY65" s="23" t="s">
        <v>4452</v>
      </c>
      <c r="AZ65" s="23" t="s">
        <v>4441</v>
      </c>
      <c r="BA65" s="23"/>
      <c r="BB65" s="23"/>
      <c r="BC65" s="23"/>
      <c r="BD65" s="23"/>
      <c r="BE65" s="23"/>
      <c r="BF65" s="23"/>
      <c r="BG65" s="23"/>
      <c r="BH65" s="23"/>
      <c r="BI65" s="23"/>
      <c r="BJ65" s="23"/>
      <c r="BK65" s="23"/>
      <c r="BL65" s="23"/>
    </row>
    <row r="66" spans="1:64" ht="15.75" customHeight="1">
      <c r="A66" s="17">
        <v>7.5</v>
      </c>
      <c r="B66" s="11">
        <v>140</v>
      </c>
      <c r="C66" s="27" t="s">
        <v>4443</v>
      </c>
      <c r="D66" s="23">
        <v>100</v>
      </c>
      <c r="E66" s="23">
        <v>100</v>
      </c>
      <c r="F66" s="23">
        <v>100</v>
      </c>
      <c r="G66" s="23">
        <v>100</v>
      </c>
      <c r="H66" s="23">
        <v>100</v>
      </c>
      <c r="I66" s="23">
        <v>100</v>
      </c>
      <c r="J66" s="23">
        <v>100</v>
      </c>
      <c r="K66" s="23">
        <v>75</v>
      </c>
      <c r="L66" s="23">
        <v>100</v>
      </c>
      <c r="M66" s="23">
        <v>100</v>
      </c>
      <c r="N66" s="23">
        <v>100</v>
      </c>
      <c r="O66" s="23">
        <v>100</v>
      </c>
      <c r="P66" s="23">
        <v>50</v>
      </c>
      <c r="Q66" s="23">
        <v>75</v>
      </c>
      <c r="R66" s="23">
        <v>100</v>
      </c>
      <c r="S66" s="23">
        <v>50</v>
      </c>
      <c r="T66" s="23">
        <v>100</v>
      </c>
      <c r="U66" s="23">
        <v>100</v>
      </c>
      <c r="V66" s="23">
        <v>50</v>
      </c>
      <c r="W66" s="23">
        <v>75</v>
      </c>
      <c r="X66" s="23">
        <v>100</v>
      </c>
      <c r="Y66" s="23">
        <v>100</v>
      </c>
      <c r="Z66" s="23">
        <v>75</v>
      </c>
      <c r="AA66" s="23">
        <v>100</v>
      </c>
      <c r="AB66" s="23">
        <v>100</v>
      </c>
      <c r="AC66" s="23">
        <v>100</v>
      </c>
      <c r="AD66" s="23">
        <v>100</v>
      </c>
      <c r="AE66" s="23">
        <v>50</v>
      </c>
      <c r="AF66" s="23">
        <v>50</v>
      </c>
      <c r="AG66" s="23">
        <v>100</v>
      </c>
      <c r="AH66" s="23">
        <v>100</v>
      </c>
      <c r="AI66" s="23">
        <v>100</v>
      </c>
      <c r="AJ66" s="23">
        <v>100</v>
      </c>
      <c r="AK66" s="23">
        <v>100</v>
      </c>
      <c r="AL66" s="23">
        <v>100</v>
      </c>
      <c r="AM66" s="23">
        <v>75</v>
      </c>
      <c r="AN66" s="23">
        <v>100</v>
      </c>
      <c r="AO66" s="23">
        <v>75</v>
      </c>
      <c r="AP66" s="23">
        <v>100</v>
      </c>
      <c r="AQ66" s="23">
        <v>100</v>
      </c>
      <c r="AR66" s="23">
        <v>100</v>
      </c>
      <c r="AS66" s="23">
        <v>100</v>
      </c>
      <c r="AT66" s="23">
        <v>100</v>
      </c>
      <c r="AU66" s="23">
        <v>100</v>
      </c>
      <c r="AV66" s="23">
        <v>100</v>
      </c>
      <c r="AW66" s="23">
        <v>75</v>
      </c>
      <c r="AX66" s="23">
        <v>100</v>
      </c>
      <c r="AY66" s="23">
        <v>25</v>
      </c>
      <c r="AZ66" s="23">
        <v>100</v>
      </c>
      <c r="BA66" s="23">
        <v>100</v>
      </c>
      <c r="BB66" s="23"/>
      <c r="BC66" s="23"/>
      <c r="BD66" s="23"/>
      <c r="BE66" s="23"/>
      <c r="BF66" s="23"/>
      <c r="BG66" s="23"/>
      <c r="BH66" s="23"/>
      <c r="BI66" s="23"/>
      <c r="BJ66" s="23"/>
      <c r="BK66" s="23"/>
      <c r="BL66" s="23"/>
    </row>
    <row r="67" spans="1:64" ht="15.75" customHeight="1">
      <c r="A67" s="17" t="s">
        <v>5028</v>
      </c>
      <c r="B67" s="11"/>
      <c r="C67" s="27" t="s">
        <v>4425</v>
      </c>
      <c r="D67" s="23" t="s">
        <v>4418</v>
      </c>
      <c r="E67" s="23" t="s">
        <v>4415</v>
      </c>
      <c r="F67" s="23" t="s">
        <v>4411</v>
      </c>
      <c r="G67" s="23" t="s">
        <v>4413</v>
      </c>
      <c r="H67" s="23" t="s">
        <v>4414</v>
      </c>
      <c r="I67" s="23" t="s">
        <v>4409</v>
      </c>
      <c r="J67" s="23" t="s">
        <v>4403</v>
      </c>
      <c r="K67" s="23" t="s">
        <v>4397</v>
      </c>
      <c r="L67" s="30" t="s">
        <v>787</v>
      </c>
      <c r="M67" s="23" t="s">
        <v>4390</v>
      </c>
      <c r="N67" s="23" t="s">
        <v>4393</v>
      </c>
      <c r="O67" s="23" t="s">
        <v>4389</v>
      </c>
      <c r="P67" s="30" t="s">
        <v>788</v>
      </c>
      <c r="Q67" s="30" t="s">
        <v>786</v>
      </c>
      <c r="R67" s="30" t="s">
        <v>784</v>
      </c>
      <c r="S67" s="30" t="s">
        <v>785</v>
      </c>
      <c r="T67" s="23" t="s">
        <v>4359</v>
      </c>
      <c r="U67" s="23" t="s">
        <v>4355</v>
      </c>
      <c r="V67" s="23" t="s">
        <v>4351</v>
      </c>
      <c r="W67" s="30" t="s">
        <v>781</v>
      </c>
      <c r="X67" s="23" t="s">
        <v>4348</v>
      </c>
      <c r="Y67" s="23" t="s">
        <v>4345</v>
      </c>
      <c r="Z67" s="23" t="s">
        <v>4343</v>
      </c>
      <c r="AA67" s="23" t="s">
        <v>4340</v>
      </c>
      <c r="AB67" s="23" t="s">
        <v>4338</v>
      </c>
      <c r="AC67" s="30" t="s">
        <v>782</v>
      </c>
      <c r="AD67" s="23" t="s">
        <v>4330</v>
      </c>
      <c r="AE67" s="23" t="s">
        <v>4329</v>
      </c>
      <c r="AF67" s="23" t="s">
        <v>4325</v>
      </c>
      <c r="AG67" s="30" t="s">
        <v>783</v>
      </c>
      <c r="AH67" s="23" t="s">
        <v>4317</v>
      </c>
      <c r="AI67" s="23" t="s">
        <v>4319</v>
      </c>
      <c r="AJ67" s="23" t="s">
        <v>4320</v>
      </c>
      <c r="AK67" s="23" t="s">
        <v>4312</v>
      </c>
      <c r="AL67" s="23" t="s">
        <v>4314</v>
      </c>
      <c r="AM67" s="23" t="s">
        <v>4306</v>
      </c>
      <c r="AN67" s="23" t="s">
        <v>4297</v>
      </c>
      <c r="AO67" s="30" t="s">
        <v>778</v>
      </c>
      <c r="AP67" s="23" t="s">
        <v>4294</v>
      </c>
      <c r="AQ67" s="30" t="s">
        <v>779</v>
      </c>
      <c r="AR67" s="23" t="s">
        <v>4295</v>
      </c>
      <c r="AS67" s="23" t="s">
        <v>4292</v>
      </c>
      <c r="AT67" s="23" t="s">
        <v>4288</v>
      </c>
      <c r="AU67" s="23" t="s">
        <v>4289</v>
      </c>
      <c r="AV67" s="23" t="s">
        <v>4290</v>
      </c>
      <c r="AW67" s="23" t="s">
        <v>4284</v>
      </c>
      <c r="AX67" s="23" t="s">
        <v>4285</v>
      </c>
      <c r="AY67" s="30" t="s">
        <v>780</v>
      </c>
      <c r="AZ67" s="23" t="s">
        <v>4281</v>
      </c>
      <c r="BA67" s="23" t="s">
        <v>4276</v>
      </c>
      <c r="BB67" s="23"/>
      <c r="BC67" s="23"/>
      <c r="BD67" s="23"/>
      <c r="BE67" s="23"/>
      <c r="BF67" s="23"/>
      <c r="BG67" s="23"/>
      <c r="BH67" s="23"/>
      <c r="BI67" s="23"/>
      <c r="BJ67" s="23"/>
      <c r="BK67" s="23"/>
      <c r="BL67" s="23"/>
    </row>
    <row r="68" spans="1:64" ht="15.75" customHeight="1">
      <c r="A68" s="17"/>
      <c r="B68" s="11"/>
      <c r="C68" s="27"/>
      <c r="D68" s="23" t="s">
        <v>4273</v>
      </c>
      <c r="E68" s="23" t="s">
        <v>4275</v>
      </c>
      <c r="F68" s="23" t="s">
        <v>4272</v>
      </c>
      <c r="G68" s="23" t="s">
        <v>4270</v>
      </c>
      <c r="H68" s="23" t="s">
        <v>4267</v>
      </c>
      <c r="I68" s="23" t="s">
        <v>4264</v>
      </c>
      <c r="J68" s="23" t="s">
        <v>4257</v>
      </c>
      <c r="K68" s="23" t="s">
        <v>4259</v>
      </c>
      <c r="L68" s="23" t="s">
        <v>4255</v>
      </c>
      <c r="M68" s="23" t="s">
        <v>4249</v>
      </c>
      <c r="N68" s="23" t="s">
        <v>4251</v>
      </c>
      <c r="O68" s="23" t="s">
        <v>22682</v>
      </c>
      <c r="P68" s="23" t="s">
        <v>6927</v>
      </c>
      <c r="Q68" s="23" t="s">
        <v>4239</v>
      </c>
      <c r="R68" s="23" t="s">
        <v>4234</v>
      </c>
      <c r="S68" s="23" t="s">
        <v>4223</v>
      </c>
      <c r="T68" s="23" t="s">
        <v>4218</v>
      </c>
      <c r="U68" s="23" t="s">
        <v>4213</v>
      </c>
      <c r="V68" s="23" t="s">
        <v>4208</v>
      </c>
      <c r="W68" s="23" t="s">
        <v>4204</v>
      </c>
      <c r="X68" s="23" t="s">
        <v>4199</v>
      </c>
      <c r="Y68" s="23" t="s">
        <v>4196</v>
      </c>
      <c r="Z68" s="23" t="s">
        <v>4187</v>
      </c>
      <c r="AA68" s="23" t="s">
        <v>4186</v>
      </c>
      <c r="AB68" s="23" t="s">
        <v>4182</v>
      </c>
      <c r="AC68" s="23" t="s">
        <v>4178</v>
      </c>
      <c r="AD68" s="23" t="s">
        <v>4174</v>
      </c>
      <c r="AE68" s="23" t="s">
        <v>4171</v>
      </c>
      <c r="AF68" s="23" t="s">
        <v>4161</v>
      </c>
      <c r="AG68" s="23" t="s">
        <v>4153</v>
      </c>
      <c r="AH68" s="23" t="s">
        <v>4155</v>
      </c>
      <c r="AI68" s="23" t="s">
        <v>4148</v>
      </c>
      <c r="AJ68" s="23" t="s">
        <v>4152</v>
      </c>
      <c r="AK68" s="23" t="s">
        <v>4138</v>
      </c>
      <c r="AL68" s="23" t="s">
        <v>4125</v>
      </c>
      <c r="AM68" s="23" t="s">
        <v>4121</v>
      </c>
      <c r="AN68" s="23" t="s">
        <v>4116</v>
      </c>
      <c r="AO68" s="23" t="s">
        <v>4113</v>
      </c>
      <c r="AP68" s="23" t="s">
        <v>4107</v>
      </c>
      <c r="AQ68" s="23" t="s">
        <v>4109</v>
      </c>
      <c r="AR68" s="23" t="s">
        <v>4111</v>
      </c>
      <c r="AS68" s="23" t="s">
        <v>4105</v>
      </c>
      <c r="AT68" s="23" t="s">
        <v>4103</v>
      </c>
      <c r="AU68" s="23" t="s">
        <v>4097</v>
      </c>
      <c r="AV68" s="23" t="s">
        <v>4094</v>
      </c>
      <c r="AW68" s="23" t="s">
        <v>4089</v>
      </c>
      <c r="AX68" s="23" t="s">
        <v>4086</v>
      </c>
      <c r="AY68" s="23" t="s">
        <v>4083</v>
      </c>
      <c r="AZ68" s="23" t="s">
        <v>4084</v>
      </c>
      <c r="BA68" s="23" t="s">
        <v>4085</v>
      </c>
      <c r="BB68" s="23"/>
      <c r="BC68" s="23"/>
      <c r="BD68" s="23"/>
      <c r="BE68" s="23"/>
      <c r="BF68" s="23"/>
      <c r="BG68" s="23"/>
      <c r="BH68" s="23"/>
      <c r="BI68" s="23"/>
      <c r="BJ68" s="23"/>
      <c r="BK68" s="23"/>
      <c r="BL68" s="23"/>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89"/>
  <sheetViews>
    <sheetView zoomScale="125" zoomScaleNormal="125" zoomScalePageLayoutView="125" workbookViewId="0">
      <pane xSplit="3" ySplit="1" topLeftCell="AU66" activePane="bottomRight" state="frozen"/>
      <selection pane="topRight" activeCell="D1" sqref="D1"/>
      <selection pane="bottomLeft" activeCell="A2" sqref="A2"/>
      <selection pane="bottomRight" activeCell="AU70" sqref="AU70"/>
    </sheetView>
  </sheetViews>
  <sheetFormatPr baseColWidth="10" defaultColWidth="14.5" defaultRowHeight="15.75" customHeight="1"/>
  <cols>
    <col min="3" max="3" width="47.5" customWidth="1"/>
    <col min="54" max="64" width="0" hidden="1"/>
  </cols>
  <sheetData>
    <row r="1" spans="1:64" ht="12">
      <c r="A1" s="33"/>
      <c r="B1" s="57"/>
      <c r="C1" s="35"/>
      <c r="D1" s="43" t="s">
        <v>24104</v>
      </c>
      <c r="E1" s="43" t="s">
        <v>24105</v>
      </c>
      <c r="F1" s="43" t="s">
        <v>24106</v>
      </c>
      <c r="G1" s="43" t="s">
        <v>24107</v>
      </c>
      <c r="H1" s="43" t="s">
        <v>24108</v>
      </c>
      <c r="I1" s="43" t="s">
        <v>24109</v>
      </c>
      <c r="J1" s="43" t="s">
        <v>24110</v>
      </c>
      <c r="K1" s="43" t="s">
        <v>24111</v>
      </c>
      <c r="L1" s="43" t="s">
        <v>24112</v>
      </c>
      <c r="M1" s="43" t="s">
        <v>24113</v>
      </c>
      <c r="N1" s="43" t="s">
        <v>24114</v>
      </c>
      <c r="O1" s="43" t="s">
        <v>24115</v>
      </c>
      <c r="P1" s="43" t="s">
        <v>24116</v>
      </c>
      <c r="Q1" s="43" t="s">
        <v>24117</v>
      </c>
      <c r="R1" s="43" t="s">
        <v>24118</v>
      </c>
      <c r="S1" s="43" t="s">
        <v>24119</v>
      </c>
      <c r="T1" s="43" t="s">
        <v>24120</v>
      </c>
      <c r="U1" s="43" t="s">
        <v>24121</v>
      </c>
      <c r="V1" s="43" t="s">
        <v>24122</v>
      </c>
      <c r="W1" s="43" t="s">
        <v>24123</v>
      </c>
      <c r="X1" s="43" t="s">
        <v>24124</v>
      </c>
      <c r="Y1" s="43" t="s">
        <v>24125</v>
      </c>
      <c r="Z1" s="43" t="s">
        <v>24126</v>
      </c>
      <c r="AA1" s="43" t="s">
        <v>24127</v>
      </c>
      <c r="AB1" s="43" t="s">
        <v>24128</v>
      </c>
      <c r="AC1" s="43" t="s">
        <v>24129</v>
      </c>
      <c r="AD1" s="43" t="s">
        <v>24130</v>
      </c>
      <c r="AE1" s="43" t="s">
        <v>24131</v>
      </c>
      <c r="AF1" s="43" t="s">
        <v>24132</v>
      </c>
      <c r="AG1" s="43" t="s">
        <v>24133</v>
      </c>
      <c r="AH1" s="43" t="s">
        <v>24134</v>
      </c>
      <c r="AI1" s="43" t="s">
        <v>24135</v>
      </c>
      <c r="AJ1" s="43" t="s">
        <v>24136</v>
      </c>
      <c r="AK1" s="43" t="s">
        <v>24137</v>
      </c>
      <c r="AL1" s="43" t="s">
        <v>24138</v>
      </c>
      <c r="AM1" s="43" t="s">
        <v>24139</v>
      </c>
      <c r="AN1" s="43" t="s">
        <v>24140</v>
      </c>
      <c r="AO1" s="43" t="s">
        <v>24141</v>
      </c>
      <c r="AP1" s="43" t="s">
        <v>24142</v>
      </c>
      <c r="AQ1" s="43" t="s">
        <v>24143</v>
      </c>
      <c r="AR1" s="43" t="s">
        <v>24144</v>
      </c>
      <c r="AS1" s="43" t="s">
        <v>24145</v>
      </c>
      <c r="AT1" s="43" t="s">
        <v>24146</v>
      </c>
      <c r="AU1" s="43" t="s">
        <v>24147</v>
      </c>
      <c r="AV1" s="43" t="s">
        <v>24148</v>
      </c>
      <c r="AW1" s="43" t="s">
        <v>24149</v>
      </c>
      <c r="AX1" s="43" t="s">
        <v>24150</v>
      </c>
      <c r="AY1" s="43" t="s">
        <v>24151</v>
      </c>
      <c r="AZ1" s="43" t="s">
        <v>24152</v>
      </c>
      <c r="BA1" s="43" t="s">
        <v>24153</v>
      </c>
      <c r="BB1" s="58"/>
      <c r="BC1" s="58"/>
      <c r="BD1" s="58"/>
      <c r="BE1" s="58"/>
      <c r="BF1" s="58"/>
      <c r="BG1" s="58"/>
      <c r="BH1" s="58"/>
      <c r="BI1" s="58"/>
      <c r="BJ1" s="58"/>
      <c r="BK1" s="58"/>
      <c r="BL1" s="58"/>
    </row>
    <row r="2" spans="1:64" ht="12">
      <c r="A2" s="37" t="str">
        <f ca="1">IFERROR(__xludf.DUMMYFUNCTION(importrange("https://docs.google.com/spreadsheets/d/1B8bz8L_SMnGmCuHmR0X7YJOBdR6s05ngltiIZhhhC_s/edit#gid=0", "8 CS!A8:A")),"")</f>
        <v/>
      </c>
      <c r="B2" s="59" t="s">
        <v>24154</v>
      </c>
      <c r="C2" s="45" t="str">
        <f ca="1">IFERROR(__xludf.DUMMYFUNCTION(importrange("https://docs.google.com/spreadsheets/d/1huVN2XAshBM5FkfyTsSEyJy7czH6wQh-vuVCAjVx0lI/edit#gid=664325092", "8 CS!C7:C")),"Indicator")</f>
        <v>Indicator</v>
      </c>
      <c r="D2" s="45" t="str">
        <f ca="1">IFERROR(__xludf.DUMMYFUNCTION(importrange("https://docs.google.com/spreadsheets/d/1B8bz8L_SMnGmCuHmR0X7YJOBdR6s05ngltiIZhhhC_s/edit#gid=907278306", "8 CS!E8:E")),"SII 2")</f>
        <v>SII 2</v>
      </c>
      <c r="E2" s="45" t="str">
        <f ca="1">IFERROR(__xludf.DUMMYFUNCTION(importrange("https://docs.google.com/spreadsheets/d/1B8bz8L_SMnGmCuHmR0X7YJOBdR6s05ngltiIZhhhC_s/edit#gid=907278306", "8 CS!G8:G")),"SII 2")</f>
        <v>SII 2</v>
      </c>
      <c r="F2" s="45" t="str">
        <f ca="1">IFERROR(__xludf.DUMMYFUNCTION(importrange("https://docs.google.com/spreadsheets/d/1B8bz8L_SMnGmCuHmR0X7YJOBdR6s05ngltiIZhhhC_s/edit#gid=907278306", "8 CS!I8:I")),"SII 2")</f>
        <v>SII 2</v>
      </c>
      <c r="G2" s="45" t="str">
        <f ca="1">IFERROR(__xludf.DUMMYFUNCTION(importrange("https://docs.google.com/spreadsheets/d/1B8bz8L_SMnGmCuHmR0X7YJOBdR6s05ngltiIZhhhC_s/edit#gid=907278306", "8 CS!K8:K")),"SII 2")</f>
        <v>SII 2</v>
      </c>
      <c r="H2" s="45" t="str">
        <f ca="1">IFERROR(__xludf.DUMMYFUNCTION(importrange("https://docs.google.com/spreadsheets/d/1B8bz8L_SMnGmCuHmR0X7YJOBdR6s05ngltiIZhhhC_s/edit#gid=907278306", "8 CS!M8:M")),"SII 2")</f>
        <v>SII 2</v>
      </c>
      <c r="I2" s="45" t="str">
        <f ca="1">IFERROR(__xludf.DUMMYFUNCTION(importrange("https://docs.google.com/spreadsheets/d/1B8bz8L_SMnGmCuHmR0X7YJOBdR6s05ngltiIZhhhC_s/edit#gid=907278306", "8 CS!O8:O")),"SII 2")</f>
        <v>SII 2</v>
      </c>
      <c r="J2" s="45" t="str">
        <f ca="1">IFERROR(__xludf.DUMMYFUNCTION(importrange("https://docs.google.com/spreadsheets/d/1B8bz8L_SMnGmCuHmR0X7YJOBdR6s05ngltiIZhhhC_s/edit#gid=907278306", "8 CS!Q8:Q")),"SII 2")</f>
        <v>SII 2</v>
      </c>
      <c r="K2" s="45" t="str">
        <f ca="1">IFERROR(__xludf.DUMMYFUNCTION(importrange("https://docs.google.com/spreadsheets/d/1B8bz8L_SMnGmCuHmR0X7YJOBdR6s05ngltiIZhhhC_s/edit#gid=907278306", "8 CS!S8:S")),"y ")</f>
        <v xml:space="preserve">y </v>
      </c>
      <c r="L2" s="45" t="str">
        <f ca="1">IFERROR(__xludf.DUMMYFUNCTION(importrange("https://docs.google.com/spreadsheets/d/1B8bz8L_SMnGmCuHmR0X7YJOBdR6s05ngltiIZhhhC_s/edit#gid=907278306", "8 CS!U8:U")),"SII 2")</f>
        <v>SII 2</v>
      </c>
      <c r="M2" s="45" t="str">
        <f ca="1">IFERROR(__xludf.DUMMYFUNCTION(importrange("https://docs.google.com/spreadsheets/d/1B8bz8L_SMnGmCuHmR0X7YJOBdR6s05ngltiIZhhhC_s/edit#gid=907278306", "8 CS!W8:W")),"SII 2")</f>
        <v>SII 2</v>
      </c>
      <c r="N2" s="45" t="str">
        <f ca="1">IFERROR(__xludf.DUMMYFUNCTION(importrange("https://docs.google.com/spreadsheets/d/1B8bz8L_SMnGmCuHmR0X7YJOBdR6s05ngltiIZhhhC_s/edit#gid=907278306", "8 CS!Y8:Y")),"SII 2")</f>
        <v>SII 2</v>
      </c>
      <c r="O2" s="45" t="str">
        <f ca="1">IFERROR(__xludf.DUMMYFUNCTION(importrange("https://docs.google.com/spreadsheets/d/1B8bz8L_SMnGmCuHmR0X7YJOBdR6s05ngltiIZhhhC_s/edit#gid=907278306", "8 CS!AA8:AA")),"SII 2")</f>
        <v>SII 2</v>
      </c>
      <c r="P2" s="45" t="str">
        <f ca="1">IFERROR(__xludf.DUMMYFUNCTION(importrange("https://docs.google.com/spreadsheets/d/1B8bz8L_SMnGmCuHmR0X7YJOBdR6s05ngltiIZhhhC_s/edit#gid=907278306", "8 CS!AC8:AC")),"SII 2")</f>
        <v>SII 2</v>
      </c>
      <c r="Q2" s="45" t="str">
        <f ca="1">IFERROR(__xludf.DUMMYFUNCTION(importrange("https://docs.google.com/spreadsheets/d/1B8bz8L_SMnGmCuHmR0X7YJOBdR6s05ngltiIZhhhC_s/edit#gid=907278306", "8 CS!AE8:AE")),"SII 2")</f>
        <v>SII 2</v>
      </c>
      <c r="R2" s="45" t="str">
        <f ca="1">IFERROR(__xludf.DUMMYFUNCTION(importrange("https://docs.google.com/spreadsheets/d/1B8bz8L_SMnGmCuHmR0X7YJOBdR6s05ngltiIZhhhC_s/edit#gid=907278306", "8 CS!AG8:AG")),"SII 2")</f>
        <v>SII 2</v>
      </c>
      <c r="S2" s="45" t="str">
        <f ca="1">IFERROR(__xludf.DUMMYFUNCTION(importrange("https://docs.google.com/spreadsheets/d/1B8bz8L_SMnGmCuHmR0X7YJOBdR6s05ngltiIZhhhC_s/edit#gid=907278306", "8 CS!AI8:AI")),"SII 2")</f>
        <v>SII 2</v>
      </c>
      <c r="T2" s="45" t="str">
        <f ca="1">IFERROR(__xludf.DUMMYFUNCTION(importrange("https://docs.google.com/spreadsheets/d/1B8bz8L_SMnGmCuHmR0X7YJOBdR6s05ngltiIZhhhC_s/edit#gid=907278306", "8 CS!AK8:AK")),"SII 2")</f>
        <v>SII 2</v>
      </c>
      <c r="U2" s="45" t="str">
        <f ca="1">IFERROR(__xludf.DUMMYFUNCTION(importrange("https://docs.google.com/spreadsheets/d/1B8bz8L_SMnGmCuHmR0X7YJOBdR6s05ngltiIZhhhC_s/edit#gid=907278306", "8 CS!AM8:AM")),"SII 2")</f>
        <v>SII 2</v>
      </c>
      <c r="V2" s="45" t="str">
        <f ca="1">IFERROR(__xludf.DUMMYFUNCTION(importrange("https://docs.google.com/spreadsheets/d/1B8bz8L_SMnGmCuHmR0X7YJOBdR6s05ngltiIZhhhC_s/edit#gid=907278306", "8 CS!AO8:AO")),"SII 2")</f>
        <v>SII 2</v>
      </c>
      <c r="W2" s="45" t="str">
        <f ca="1">IFERROR(__xludf.DUMMYFUNCTION(importrange("https://docs.google.com/spreadsheets/d/1B8bz8L_SMnGmCuHmR0X7YJOBdR6s05ngltiIZhhhC_s/edit#gid=907278306", "8 CS!AQ8:AQ")),"SII 2")</f>
        <v>SII 2</v>
      </c>
      <c r="X2" s="45" t="str">
        <f ca="1">IFERROR(__xludf.DUMMYFUNCTION(importrange("https://docs.google.com/spreadsheets/d/1B8bz8L_SMnGmCuHmR0X7YJOBdR6s05ngltiIZhhhC_s/edit#gid=907278306", "8 CS!AS8:AS")),"SII 2")</f>
        <v>SII 2</v>
      </c>
      <c r="Y2" s="45" t="str">
        <f ca="1">IFERROR(__xludf.DUMMYFUNCTION(importrange("https://docs.google.com/spreadsheets/d/1B8bz8L_SMnGmCuHmR0X7YJOBdR6s05ngltiIZhhhC_s/edit#gid=907278306", "8 CS!AU8:AU")),"SII 2")</f>
        <v>SII 2</v>
      </c>
      <c r="Z2" s="45" t="str">
        <f ca="1">IFERROR(__xludf.DUMMYFUNCTION(importrange("https://docs.google.com/spreadsheets/d/1B8bz8L_SMnGmCuHmR0X7YJOBdR6s05ngltiIZhhhC_s/edit#gid=907278306", "8 CS!AW8:AW")),"SII 2")</f>
        <v>SII 2</v>
      </c>
      <c r="AA2" s="45" t="str">
        <f ca="1">IFERROR(__xludf.DUMMYFUNCTION(importrange("https://docs.google.com/spreadsheets/d/1B8bz8L_SMnGmCuHmR0X7YJOBdR6s05ngltiIZhhhC_s/edit#gid=907278306", "8 CS!AY8:AY")),"SII 2")</f>
        <v>SII 2</v>
      </c>
      <c r="AB2" s="45" t="str">
        <f ca="1">IFERROR(__xludf.DUMMYFUNCTION(importrange("https://docs.google.com/spreadsheets/d/1B8bz8L_SMnGmCuHmR0X7YJOBdR6s05ngltiIZhhhC_s/edit#gid=907278306", "8 CS!BA8:BA")),"SII 2")</f>
        <v>SII 2</v>
      </c>
      <c r="AC2" s="45" t="str">
        <f ca="1">IFERROR(__xludf.DUMMYFUNCTION(importrange("https://docs.google.com/spreadsheets/d/1B8bz8L_SMnGmCuHmR0X7YJOBdR6s05ngltiIZhhhC_s/edit#gid=907278306", "8 CS!BC8:BC")),"SII 2")</f>
        <v>SII 2</v>
      </c>
      <c r="AD2" s="45" t="str">
        <f ca="1">IFERROR(__xludf.DUMMYFUNCTION(importrange("https://docs.google.com/spreadsheets/d/1B8bz8L_SMnGmCuHmR0X7YJOBdR6s05ngltiIZhhhC_s/edit#gid=907278306", "8 CS!BE8:BE")),"SII 2")</f>
        <v>SII 2</v>
      </c>
      <c r="AE2" s="45" t="str">
        <f ca="1">IFERROR(__xludf.DUMMYFUNCTION(importrange("https://docs.google.com/spreadsheets/d/1B8bz8L_SMnGmCuHmR0X7YJOBdR6s05ngltiIZhhhC_s/edit#gid=907278306", "8 CS!BG8:BG")),"SII 2")</f>
        <v>SII 2</v>
      </c>
      <c r="AF2" s="45" t="str">
        <f ca="1">IFERROR(__xludf.DUMMYFUNCTION(importrange("https://docs.google.com/spreadsheets/d/1B8bz8L_SMnGmCuHmR0X7YJOBdR6s05ngltiIZhhhC_s/edit#gid=907278306", "8 CS!BI8:BI")),"SII 2")</f>
        <v>SII 2</v>
      </c>
      <c r="AG2" s="45" t="str">
        <f ca="1">IFERROR(__xludf.DUMMYFUNCTION(importrange("https://docs.google.com/spreadsheets/d/1B8bz8L_SMnGmCuHmR0X7YJOBdR6s05ngltiIZhhhC_s/edit#gid=907278306", "8 CS!BK8:BK")),"SII 2")</f>
        <v>SII 2</v>
      </c>
      <c r="AH2" s="45" t="str">
        <f ca="1">IFERROR(__xludf.DUMMYFUNCTION(importrange("https://docs.google.com/spreadsheets/d/1B8bz8L_SMnGmCuHmR0X7YJOBdR6s05ngltiIZhhhC_s/edit#gid=907278306", "8 CS!BM8:BM")),"SII 2")</f>
        <v>SII 2</v>
      </c>
      <c r="AI2" s="45" t="str">
        <f ca="1">IFERROR(__xludf.DUMMYFUNCTION(importrange("https://docs.google.com/spreadsheets/d/1B8bz8L_SMnGmCuHmR0X7YJOBdR6s05ngltiIZhhhC_s/edit#gid=907278306", "8 CS!BO8:BO")),"SII 2")</f>
        <v>SII 2</v>
      </c>
      <c r="AJ2" s="45" t="str">
        <f ca="1">IFERROR(__xludf.DUMMYFUNCTION(importrange("https://docs.google.com/spreadsheets/d/1B8bz8L_SMnGmCuHmR0X7YJOBdR6s05ngltiIZhhhC_s/edit#gid=907278306", "8 CS!BQ8:BQ")),"SII 2")</f>
        <v>SII 2</v>
      </c>
      <c r="AK2" s="45" t="str">
        <f ca="1">IFERROR(__xludf.DUMMYFUNCTION(importrange("https://docs.google.com/spreadsheets/d/1B8bz8L_SMnGmCuHmR0X7YJOBdR6s05ngltiIZhhhC_s/edit#gid=907278306", "8 CS!BS8:BS")),"SII 2")</f>
        <v>SII 2</v>
      </c>
      <c r="AL2" s="45" t="str">
        <f ca="1">IFERROR(__xludf.DUMMYFUNCTION(importrange("https://docs.google.com/spreadsheets/d/1B8bz8L_SMnGmCuHmR0X7YJOBdR6s05ngltiIZhhhC_s/edit#gid=907278306", "8 CS!BU8:BU")),"SII 2")</f>
        <v>SII 2</v>
      </c>
      <c r="AM2" s="45" t="str">
        <f ca="1">IFERROR(__xludf.DUMMYFUNCTION(importrange("https://docs.google.com/spreadsheets/d/1B8bz8L_SMnGmCuHmR0X7YJOBdR6s05ngltiIZhhhC_s/edit#gid=907278306", "8 CS!BW8:BW")),"SII 2")</f>
        <v>SII 2</v>
      </c>
      <c r="AN2" s="45" t="str">
        <f ca="1">IFERROR(__xludf.DUMMYFUNCTION(importrange("https://docs.google.com/spreadsheets/d/1B8bz8L_SMnGmCuHmR0X7YJOBdR6s05ngltiIZhhhC_s/edit#gid=907278306", "8 CS!BY8:BY")),"SII 2")</f>
        <v>SII 2</v>
      </c>
      <c r="AO2" s="45" t="str">
        <f ca="1">IFERROR(__xludf.DUMMYFUNCTION(importrange("https://docs.google.com/spreadsheets/d/1B8bz8L_SMnGmCuHmR0X7YJOBdR6s05ngltiIZhhhC_s/edit#gid=907278306", "8 CS!CA8:CA")),"SII 2")</f>
        <v>SII 2</v>
      </c>
      <c r="AP2" s="45" t="str">
        <f ca="1">IFERROR(__xludf.DUMMYFUNCTION(importrange("https://docs.google.com/spreadsheets/d/1B8bz8L_SMnGmCuHmR0X7YJOBdR6s05ngltiIZhhhC_s/edit#gid=907278306", "8 CS!CC8:CC")),"SII 2")</f>
        <v>SII 2</v>
      </c>
      <c r="AQ2" s="45" t="str">
        <f ca="1">IFERROR(__xludf.DUMMYFUNCTION(importrange("https://docs.google.com/spreadsheets/d/1B8bz8L_SMnGmCuHmR0X7YJOBdR6s05ngltiIZhhhC_s/edit#gid=907278306", "8 CS!CE8:CE")),"SII 2")</f>
        <v>SII 2</v>
      </c>
      <c r="AR2" s="45" t="str">
        <f ca="1">IFERROR(__xludf.DUMMYFUNCTION(importrange("https://docs.google.com/spreadsheets/d/1B8bz8L_SMnGmCuHmR0X7YJOBdR6s05ngltiIZhhhC_s/edit#gid=907278306", "8 CS!CG8:CG")),"SII 2")</f>
        <v>SII 2</v>
      </c>
      <c r="AS2" s="45" t="str">
        <f ca="1">IFERROR(__xludf.DUMMYFUNCTION(importrange("https://docs.google.com/spreadsheets/d/1B8bz8L_SMnGmCuHmR0X7YJOBdR6s05ngltiIZhhhC_s/edit#gid=907278306", "8 CS!CI8:CI")),"SII 2")</f>
        <v>SII 2</v>
      </c>
      <c r="AT2" s="45" t="str">
        <f ca="1">IFERROR(__xludf.DUMMYFUNCTION(importrange("https://docs.google.com/spreadsheets/d/1B8bz8L_SMnGmCuHmR0X7YJOBdR6s05ngltiIZhhhC_s/edit#gid=907278306", "8 CS!CK8:CK")),"SII 2")</f>
        <v>SII 2</v>
      </c>
      <c r="AU2" s="45" t="str">
        <f ca="1">IFERROR(__xludf.DUMMYFUNCTION(importrange("https://docs.google.com/spreadsheets/d/1B8bz8L_SMnGmCuHmR0X7YJOBdR6s05ngltiIZhhhC_s/edit#gid=907278306", "8 CS!CM8:CM")),"SII 2")</f>
        <v>SII 2</v>
      </c>
      <c r="AV2" s="45" t="str">
        <f ca="1">IFERROR(__xludf.DUMMYFUNCTION(importrange("https://docs.google.com/spreadsheets/d/1B8bz8L_SMnGmCuHmR0X7YJOBdR6s05ngltiIZhhhC_s/edit#gid=907278306", "8 CS!CO8:CO")),"SII 2")</f>
        <v>SII 2</v>
      </c>
      <c r="AW2" s="45" t="str">
        <f ca="1">IFERROR(__xludf.DUMMYFUNCTION(importrange("https://docs.google.com/spreadsheets/d/1B8bz8L_SMnGmCuHmR0X7YJOBdR6s05ngltiIZhhhC_s/edit#gid=907278306", "8 CS!CQ8:CQ")),"SII 2")</f>
        <v>SII 2</v>
      </c>
      <c r="AX2" s="45" t="str">
        <f ca="1">IFERROR(__xludf.DUMMYFUNCTION(importrange("https://docs.google.com/spreadsheets/d/1B8bz8L_SMnGmCuHmR0X7YJOBdR6s05ngltiIZhhhC_s/edit#gid=907278306", "8 CS!CS8:CS")),"SII 2")</f>
        <v>SII 2</v>
      </c>
      <c r="AY2" s="45" t="str">
        <f ca="1">IFERROR(__xludf.DUMMYFUNCTION(importrange("https://docs.google.com/spreadsheets/d/1B8bz8L_SMnGmCuHmR0X7YJOBdR6s05ngltiIZhhhC_s/edit#gid=907278306", "8 CS!CU8:CU")),"SII 2")</f>
        <v>SII 2</v>
      </c>
      <c r="AZ2" s="45" t="str">
        <f ca="1">IFERROR(__xludf.DUMMYFUNCTION(importrange("https://docs.google.com/spreadsheets/d/1B8bz8L_SMnGmCuHmR0X7YJOBdR6s05ngltiIZhhhC_s/edit#gid=907278306", "8 CS!CW8:CW")),"SII 2")</f>
        <v>SII 2</v>
      </c>
      <c r="BA2" s="46" t="str">
        <f ca="1">IFERROR(__xludf.DUMMYFUNCTION(importrange("https://docs.google.com/spreadsheets/d/1B8bz8L_SMnGmCuHmR0X7YJOBdR6s05ngltiIZhhhC_s/edit#gid=907278306", "8 CS!CY8:CY")),"SII 2")</f>
        <v>SII 2</v>
      </c>
      <c r="BB2" s="60"/>
      <c r="BC2" s="60"/>
      <c r="BD2" s="60"/>
      <c r="BE2" s="60"/>
      <c r="BF2" s="60"/>
      <c r="BG2" s="60"/>
      <c r="BH2" s="60"/>
      <c r="BI2" s="60"/>
      <c r="BJ2" s="60"/>
      <c r="BK2" s="60"/>
      <c r="BL2" s="60"/>
    </row>
    <row r="3" spans="1:64" ht="12">
      <c r="A3" s="47">
        <v>8.1</v>
      </c>
      <c r="B3" s="59">
        <v>141</v>
      </c>
      <c r="C3" s="48" t="s">
        <v>24100</v>
      </c>
      <c r="D3" s="49" t="s">
        <v>24156</v>
      </c>
      <c r="E3" s="49" t="s">
        <v>24156</v>
      </c>
      <c r="F3" s="49" t="s">
        <v>24156</v>
      </c>
      <c r="G3" s="49" t="s">
        <v>24156</v>
      </c>
      <c r="H3" s="49" t="s">
        <v>24156</v>
      </c>
      <c r="I3" s="49" t="s">
        <v>24157</v>
      </c>
      <c r="J3" s="49" t="s">
        <v>24156</v>
      </c>
      <c r="K3" s="49" t="s">
        <v>24156</v>
      </c>
      <c r="L3" s="49" t="s">
        <v>24156</v>
      </c>
      <c r="M3" s="49" t="s">
        <v>24156</v>
      </c>
      <c r="N3" s="49" t="s">
        <v>24156</v>
      </c>
      <c r="O3" s="49" t="s">
        <v>24156</v>
      </c>
      <c r="P3" s="49" t="s">
        <v>24156</v>
      </c>
      <c r="Q3" s="49" t="s">
        <v>24156</v>
      </c>
      <c r="R3" s="49" t="s">
        <v>24156</v>
      </c>
      <c r="S3" s="49" t="s">
        <v>24156</v>
      </c>
      <c r="T3" s="49" t="s">
        <v>24156</v>
      </c>
      <c r="U3" s="49" t="s">
        <v>24156</v>
      </c>
      <c r="V3" s="49" t="s">
        <v>24156</v>
      </c>
      <c r="W3" s="49" t="s">
        <v>24156</v>
      </c>
      <c r="X3" s="49" t="s">
        <v>24156</v>
      </c>
      <c r="Y3" s="49" t="s">
        <v>24156</v>
      </c>
      <c r="Z3" s="49" t="s">
        <v>24156</v>
      </c>
      <c r="AA3" s="49" t="s">
        <v>24156</v>
      </c>
      <c r="AB3" s="49" t="s">
        <v>24095</v>
      </c>
      <c r="AC3" s="49" t="s">
        <v>24156</v>
      </c>
      <c r="AD3" s="49" t="s">
        <v>24156</v>
      </c>
      <c r="AE3" s="49" t="s">
        <v>24156</v>
      </c>
      <c r="AF3" s="49" t="s">
        <v>24156</v>
      </c>
      <c r="AG3" s="49" t="s">
        <v>24156</v>
      </c>
      <c r="AH3" s="49" t="s">
        <v>24156</v>
      </c>
      <c r="AI3" s="49" t="s">
        <v>24156</v>
      </c>
      <c r="AJ3" s="49" t="s">
        <v>24156</v>
      </c>
      <c r="AK3" s="49" t="s">
        <v>24156</v>
      </c>
      <c r="AL3" s="49" t="s">
        <v>24156</v>
      </c>
      <c r="AM3" s="49" t="s">
        <v>24156</v>
      </c>
      <c r="AN3" s="49" t="s">
        <v>24156</v>
      </c>
      <c r="AO3" s="49" t="s">
        <v>24156</v>
      </c>
      <c r="AP3" s="49" t="s">
        <v>24156</v>
      </c>
      <c r="AQ3" s="49" t="s">
        <v>24156</v>
      </c>
      <c r="AR3" s="49" t="s">
        <v>24156</v>
      </c>
      <c r="AS3" s="49" t="s">
        <v>24156</v>
      </c>
      <c r="AT3" s="49" t="s">
        <v>24095</v>
      </c>
      <c r="AU3" s="49" t="s">
        <v>24156</v>
      </c>
      <c r="AV3" s="49" t="s">
        <v>24156</v>
      </c>
      <c r="AW3" s="49" t="s">
        <v>24156</v>
      </c>
      <c r="AX3" s="49" t="s">
        <v>24156</v>
      </c>
      <c r="AY3" s="49" t="s">
        <v>24156</v>
      </c>
      <c r="AZ3" s="49" t="s">
        <v>24156</v>
      </c>
      <c r="BA3" s="50" t="s">
        <v>24156</v>
      </c>
      <c r="BB3" s="61"/>
      <c r="BC3" s="61"/>
      <c r="BD3" s="61"/>
      <c r="BE3" s="61"/>
      <c r="BF3" s="61"/>
      <c r="BG3" s="61"/>
      <c r="BH3" s="61"/>
      <c r="BI3" s="61"/>
      <c r="BJ3" s="61"/>
      <c r="BK3" s="61"/>
      <c r="BL3" s="61"/>
    </row>
    <row r="4" spans="1:64" ht="12">
      <c r="A4" s="47" t="s">
        <v>24092</v>
      </c>
      <c r="B4" s="59"/>
      <c r="C4" s="48" t="s">
        <v>24082</v>
      </c>
      <c r="D4" s="49" t="s">
        <v>24074</v>
      </c>
      <c r="E4" s="49" t="s">
        <v>24067</v>
      </c>
      <c r="F4" s="49" t="s">
        <v>24069</v>
      </c>
      <c r="G4" s="49" t="s">
        <v>24059</v>
      </c>
      <c r="H4" s="49" t="s">
        <v>24053</v>
      </c>
      <c r="I4" s="49" t="s">
        <v>24055</v>
      </c>
      <c r="J4" s="49" t="s">
        <v>24051</v>
      </c>
      <c r="K4" s="49" t="s">
        <v>24050</v>
      </c>
      <c r="L4" s="49" t="s">
        <v>24040</v>
      </c>
      <c r="M4" s="49" t="s">
        <v>24037</v>
      </c>
      <c r="N4" s="49" t="s">
        <v>24039</v>
      </c>
      <c r="O4" s="49" t="s">
        <v>24034</v>
      </c>
      <c r="P4" s="49" t="s">
        <v>24029</v>
      </c>
      <c r="Q4" s="49" t="s">
        <v>24028</v>
      </c>
      <c r="R4" s="49" t="s">
        <v>24027</v>
      </c>
      <c r="S4" s="41" t="s">
        <v>776</v>
      </c>
      <c r="T4" s="49" t="s">
        <v>24023</v>
      </c>
      <c r="U4" s="49" t="s">
        <v>23989</v>
      </c>
      <c r="V4" s="41" t="s">
        <v>777</v>
      </c>
      <c r="W4" s="41" t="s">
        <v>775</v>
      </c>
      <c r="X4" s="49" t="s">
        <v>23958</v>
      </c>
      <c r="Y4" s="49" t="s">
        <v>23954</v>
      </c>
      <c r="Z4" s="49" t="s">
        <v>23951</v>
      </c>
      <c r="AA4" s="49" t="s">
        <v>23944</v>
      </c>
      <c r="AB4" s="41" t="s">
        <v>774</v>
      </c>
      <c r="AC4" s="49" t="s">
        <v>23937</v>
      </c>
      <c r="AD4" s="49" t="s">
        <v>23930</v>
      </c>
      <c r="AE4" s="49" t="s">
        <v>23927</v>
      </c>
      <c r="AF4" s="41" t="s">
        <v>772</v>
      </c>
      <c r="AG4" s="49" t="s">
        <v>23921</v>
      </c>
      <c r="AH4" s="49" t="s">
        <v>23917</v>
      </c>
      <c r="AI4" s="49" t="s">
        <v>23911</v>
      </c>
      <c r="AJ4" s="41" t="s">
        <v>773</v>
      </c>
      <c r="AK4" s="49" t="s">
        <v>23904</v>
      </c>
      <c r="AL4" s="49" t="s">
        <v>23899</v>
      </c>
      <c r="AM4" s="49" t="s">
        <v>23891</v>
      </c>
      <c r="AN4" s="49" t="s">
        <v>23892</v>
      </c>
      <c r="AO4" s="41" t="s">
        <v>770</v>
      </c>
      <c r="AP4" s="49" t="s">
        <v>23853</v>
      </c>
      <c r="AQ4" s="49" t="s">
        <v>23850</v>
      </c>
      <c r="AR4" s="49" t="s">
        <v>23847</v>
      </c>
      <c r="AS4" s="49" t="s">
        <v>23842</v>
      </c>
      <c r="AT4" s="49" t="s">
        <v>23834</v>
      </c>
      <c r="AU4" s="41" t="s">
        <v>771</v>
      </c>
      <c r="AV4" s="49" t="s">
        <v>23786</v>
      </c>
      <c r="AW4" s="49" t="s">
        <v>23781</v>
      </c>
      <c r="AX4" s="49" t="s">
        <v>23777</v>
      </c>
      <c r="AY4" s="49" t="s">
        <v>23778</v>
      </c>
      <c r="AZ4" s="41" t="s">
        <v>769</v>
      </c>
      <c r="BA4" s="50" t="s">
        <v>23767</v>
      </c>
      <c r="BB4" s="61"/>
      <c r="BC4" s="61"/>
      <c r="BD4" s="61"/>
      <c r="BE4" s="61"/>
      <c r="BF4" s="61"/>
      <c r="BG4" s="61"/>
      <c r="BH4" s="61"/>
      <c r="BI4" s="61"/>
      <c r="BJ4" s="61"/>
      <c r="BK4" s="61"/>
      <c r="BL4" s="61"/>
    </row>
    <row r="5" spans="1:64" ht="12">
      <c r="A5" s="47"/>
      <c r="B5" s="59"/>
      <c r="C5" s="48"/>
      <c r="D5" s="49" t="s">
        <v>23759</v>
      </c>
      <c r="E5" s="49" t="s">
        <v>23762</v>
      </c>
      <c r="F5" s="49" t="s">
        <v>23758</v>
      </c>
      <c r="G5" s="49" t="s">
        <v>23755</v>
      </c>
      <c r="H5" s="49" t="s">
        <v>23662</v>
      </c>
      <c r="I5" s="49" t="s">
        <v>23658</v>
      </c>
      <c r="J5" s="49" t="s">
        <v>23563</v>
      </c>
      <c r="K5" s="49" t="s">
        <v>23558</v>
      </c>
      <c r="L5" s="49" t="s">
        <v>23559</v>
      </c>
      <c r="M5" s="49" t="s">
        <v>23560</v>
      </c>
      <c r="N5" s="49" t="s">
        <v>23556</v>
      </c>
      <c r="O5" s="49" t="s">
        <v>23554</v>
      </c>
      <c r="P5" s="49" t="s">
        <v>23549</v>
      </c>
      <c r="Q5" s="49" t="s">
        <v>23551</v>
      </c>
      <c r="R5" s="49" t="s">
        <v>23541</v>
      </c>
      <c r="S5" s="49" t="s">
        <v>23535</v>
      </c>
      <c r="T5" s="49" t="s">
        <v>23516</v>
      </c>
      <c r="U5" s="49" t="s">
        <v>23510</v>
      </c>
      <c r="V5" s="49" t="s">
        <v>23513</v>
      </c>
      <c r="W5" s="49" t="s">
        <v>23503</v>
      </c>
      <c r="X5" s="49" t="s">
        <v>23497</v>
      </c>
      <c r="Y5" s="49" t="s">
        <v>23496</v>
      </c>
      <c r="Z5" s="49" t="s">
        <v>23492</v>
      </c>
      <c r="AA5" s="49" t="s">
        <v>23486</v>
      </c>
      <c r="AB5" s="49" t="s">
        <v>23478</v>
      </c>
      <c r="AC5" s="49" t="s">
        <v>23472</v>
      </c>
      <c r="AD5" s="49" t="s">
        <v>23468</v>
      </c>
      <c r="AE5" s="49" t="s">
        <v>23463</v>
      </c>
      <c r="AF5" s="49" t="s">
        <v>23465</v>
      </c>
      <c r="AG5" s="49" t="s">
        <v>23439</v>
      </c>
      <c r="AH5" s="49" t="s">
        <v>23434</v>
      </c>
      <c r="AI5" s="49" t="s">
        <v>23436</v>
      </c>
      <c r="AJ5" s="49" t="s">
        <v>23431</v>
      </c>
      <c r="AK5" s="49" t="s">
        <v>23433</v>
      </c>
      <c r="AL5" s="49" t="s">
        <v>23430</v>
      </c>
      <c r="AM5" s="49" t="s">
        <v>23427</v>
      </c>
      <c r="AN5" s="49" t="s">
        <v>23424</v>
      </c>
      <c r="AO5" s="49" t="s">
        <v>23421</v>
      </c>
      <c r="AP5" s="49" t="s">
        <v>23414</v>
      </c>
      <c r="AQ5" s="49" t="s">
        <v>23409</v>
      </c>
      <c r="AR5" s="49" t="s">
        <v>23411</v>
      </c>
      <c r="AS5" s="49" t="s">
        <v>23403</v>
      </c>
      <c r="AT5" s="49" t="s">
        <v>23395</v>
      </c>
      <c r="AU5" s="49" t="s">
        <v>23390</v>
      </c>
      <c r="AV5" s="49" t="s">
        <v>23387</v>
      </c>
      <c r="AW5" s="49" t="s">
        <v>23385</v>
      </c>
      <c r="AX5" s="49" t="s">
        <v>23383</v>
      </c>
      <c r="AY5" s="49" t="s">
        <v>23379</v>
      </c>
      <c r="AZ5" s="49" t="s">
        <v>23365</v>
      </c>
      <c r="BA5" s="50" t="s">
        <v>23368</v>
      </c>
      <c r="BB5" s="61"/>
      <c r="BC5" s="61"/>
      <c r="BD5" s="61"/>
      <c r="BE5" s="61"/>
      <c r="BF5" s="61"/>
      <c r="BG5" s="61"/>
      <c r="BH5" s="61"/>
      <c r="BI5" s="61"/>
      <c r="BJ5" s="61"/>
      <c r="BK5" s="61"/>
      <c r="BL5" s="61"/>
    </row>
    <row r="6" spans="1:64" ht="12">
      <c r="A6" s="47">
        <v>8.1</v>
      </c>
      <c r="B6" s="59">
        <v>142</v>
      </c>
      <c r="C6" s="48" t="s">
        <v>23360</v>
      </c>
      <c r="D6" s="49" t="s">
        <v>24158</v>
      </c>
      <c r="E6" s="49" t="s">
        <v>24158</v>
      </c>
      <c r="F6" s="49" t="s">
        <v>24156</v>
      </c>
      <c r="G6" s="49" t="s">
        <v>24158</v>
      </c>
      <c r="H6" s="49" t="s">
        <v>24095</v>
      </c>
      <c r="I6" s="49" t="s">
        <v>24157</v>
      </c>
      <c r="J6" s="49" t="s">
        <v>24158</v>
      </c>
      <c r="K6" s="49" t="s">
        <v>24158</v>
      </c>
      <c r="L6" s="49" t="s">
        <v>24158</v>
      </c>
      <c r="M6" s="49" t="s">
        <v>24156</v>
      </c>
      <c r="N6" s="49" t="s">
        <v>24095</v>
      </c>
      <c r="O6" s="49" t="s">
        <v>24095</v>
      </c>
      <c r="P6" s="49" t="s">
        <v>24095</v>
      </c>
      <c r="Q6" s="49" t="s">
        <v>24095</v>
      </c>
      <c r="R6" s="49" t="s">
        <v>24095</v>
      </c>
      <c r="S6" s="49" t="s">
        <v>24095</v>
      </c>
      <c r="T6" s="49" t="s">
        <v>24095</v>
      </c>
      <c r="U6" s="49" t="s">
        <v>24158</v>
      </c>
      <c r="V6" s="49" t="s">
        <v>24158</v>
      </c>
      <c r="W6" s="49" t="s">
        <v>24095</v>
      </c>
      <c r="X6" s="49" t="s">
        <v>24158</v>
      </c>
      <c r="Y6" s="49" t="s">
        <v>24095</v>
      </c>
      <c r="Z6" s="49" t="s">
        <v>24095</v>
      </c>
      <c r="AA6" s="49" t="s">
        <v>24095</v>
      </c>
      <c r="AB6" s="49" t="s">
        <v>24095</v>
      </c>
      <c r="AC6" s="49" t="s">
        <v>24156</v>
      </c>
      <c r="AD6" s="49" t="s">
        <v>24158</v>
      </c>
      <c r="AE6" s="49" t="s">
        <v>24095</v>
      </c>
      <c r="AF6" s="49" t="s">
        <v>24158</v>
      </c>
      <c r="AG6" s="49" t="s">
        <v>24156</v>
      </c>
      <c r="AH6" s="49" t="s">
        <v>24156</v>
      </c>
      <c r="AI6" s="49" t="s">
        <v>24095</v>
      </c>
      <c r="AJ6" s="49" t="s">
        <v>24158</v>
      </c>
      <c r="AK6" s="49" t="s">
        <v>24095</v>
      </c>
      <c r="AL6" s="49" t="s">
        <v>24156</v>
      </c>
      <c r="AM6" s="49" t="s">
        <v>24095</v>
      </c>
      <c r="AN6" s="49" t="s">
        <v>24095</v>
      </c>
      <c r="AO6" s="49" t="s">
        <v>24158</v>
      </c>
      <c r="AP6" s="49" t="s">
        <v>24095</v>
      </c>
      <c r="AQ6" s="49" t="s">
        <v>24156</v>
      </c>
      <c r="AR6" s="49" t="s">
        <v>24158</v>
      </c>
      <c r="AS6" s="49" t="s">
        <v>24095</v>
      </c>
      <c r="AT6" s="49" t="s">
        <v>24158</v>
      </c>
      <c r="AU6" s="49" t="s">
        <v>24095</v>
      </c>
      <c r="AV6" s="49" t="s">
        <v>24158</v>
      </c>
      <c r="AW6" s="49" t="s">
        <v>24158</v>
      </c>
      <c r="AX6" s="49" t="s">
        <v>24095</v>
      </c>
      <c r="AY6" s="49" t="s">
        <v>24095</v>
      </c>
      <c r="AZ6" s="49" t="s">
        <v>24095</v>
      </c>
      <c r="BA6" s="50" t="s">
        <v>24095</v>
      </c>
      <c r="BB6" s="61"/>
      <c r="BC6" s="61"/>
      <c r="BD6" s="61"/>
      <c r="BE6" s="61"/>
      <c r="BF6" s="61"/>
      <c r="BG6" s="61"/>
      <c r="BH6" s="61"/>
      <c r="BI6" s="61"/>
      <c r="BJ6" s="61"/>
      <c r="BK6" s="61"/>
      <c r="BL6" s="61"/>
    </row>
    <row r="7" spans="1:64" ht="12">
      <c r="A7" s="47" t="s">
        <v>24092</v>
      </c>
      <c r="B7" s="59"/>
      <c r="C7" s="48" t="s">
        <v>23200</v>
      </c>
      <c r="D7" s="49" t="s">
        <v>23193</v>
      </c>
      <c r="E7" s="49" t="s">
        <v>23195</v>
      </c>
      <c r="F7" s="49" t="s">
        <v>23190</v>
      </c>
      <c r="G7" s="49" t="s">
        <v>23186</v>
      </c>
      <c r="H7" s="49" t="s">
        <v>23183</v>
      </c>
      <c r="I7" s="49" t="s">
        <v>23179</v>
      </c>
      <c r="J7" s="49" t="s">
        <v>23171</v>
      </c>
      <c r="K7" s="49" t="s">
        <v>23172</v>
      </c>
      <c r="L7" s="49" t="s">
        <v>23897</v>
      </c>
      <c r="M7" s="49" t="s">
        <v>23168</v>
      </c>
      <c r="N7" s="49" t="s">
        <v>23162</v>
      </c>
      <c r="O7" s="49" t="s">
        <v>23080</v>
      </c>
      <c r="P7" s="49" t="s">
        <v>23074</v>
      </c>
      <c r="Q7" s="49" t="s">
        <v>23072</v>
      </c>
      <c r="R7" s="49" t="s">
        <v>23063</v>
      </c>
      <c r="S7" s="49" t="s">
        <v>23060</v>
      </c>
      <c r="T7" s="49" t="s">
        <v>23053</v>
      </c>
      <c r="U7" s="49" t="s">
        <v>23049</v>
      </c>
      <c r="V7" s="49" t="s">
        <v>23052</v>
      </c>
      <c r="W7" s="49" t="s">
        <v>23043</v>
      </c>
      <c r="X7" s="49" t="s">
        <v>23039</v>
      </c>
      <c r="Y7" s="49" t="s">
        <v>23037</v>
      </c>
      <c r="Z7" s="49" t="s">
        <v>23026</v>
      </c>
      <c r="AA7" s="49" t="s">
        <v>23018</v>
      </c>
      <c r="AB7" s="49" t="s">
        <v>23016</v>
      </c>
      <c r="AC7" s="49" t="s">
        <v>22939</v>
      </c>
      <c r="AD7" s="49" t="s">
        <v>22936</v>
      </c>
      <c r="AE7" s="49" t="s">
        <v>22929</v>
      </c>
      <c r="AF7" s="41" t="s">
        <v>766</v>
      </c>
      <c r="AG7" s="49" t="s">
        <v>22910</v>
      </c>
      <c r="AH7" s="49" t="s">
        <v>22908</v>
      </c>
      <c r="AI7" s="49" t="s">
        <v>22902</v>
      </c>
      <c r="AJ7" s="49" t="s">
        <v>22904</v>
      </c>
      <c r="AK7" s="49" t="s">
        <v>22899</v>
      </c>
      <c r="AL7" s="49" t="s">
        <v>22889</v>
      </c>
      <c r="AM7" s="49" t="s">
        <v>22882</v>
      </c>
      <c r="AN7" s="49" t="s">
        <v>22877</v>
      </c>
      <c r="AO7" s="49" t="s">
        <v>22878</v>
      </c>
      <c r="AP7" s="49" t="s">
        <v>22876</v>
      </c>
      <c r="AQ7" s="49" t="s">
        <v>22864</v>
      </c>
      <c r="AR7" s="49" t="s">
        <v>22806</v>
      </c>
      <c r="AS7" s="49" t="s">
        <v>22793</v>
      </c>
      <c r="AT7" s="41" t="s">
        <v>767</v>
      </c>
      <c r="AU7" s="49" t="s">
        <v>22787</v>
      </c>
      <c r="AV7" s="49" t="s">
        <v>22781</v>
      </c>
      <c r="AW7" s="49" t="s">
        <v>22771</v>
      </c>
      <c r="AX7" s="49" t="s">
        <v>22775</v>
      </c>
      <c r="AY7" s="49" t="s">
        <v>22761</v>
      </c>
      <c r="AZ7" s="49" t="s">
        <v>22758</v>
      </c>
      <c r="BA7" s="50" t="s">
        <v>22754</v>
      </c>
      <c r="BB7" s="61"/>
      <c r="BC7" s="61"/>
      <c r="BD7" s="61"/>
      <c r="BE7" s="61"/>
      <c r="BF7" s="61"/>
      <c r="BG7" s="61"/>
      <c r="BH7" s="61"/>
      <c r="BI7" s="61"/>
      <c r="BJ7" s="61"/>
      <c r="BK7" s="61"/>
      <c r="BL7" s="61"/>
    </row>
    <row r="8" spans="1:64" ht="12">
      <c r="A8" s="47"/>
      <c r="B8" s="59"/>
      <c r="C8" s="48"/>
      <c r="D8" s="49" t="s">
        <v>22693</v>
      </c>
      <c r="E8" s="49" t="s">
        <v>22689</v>
      </c>
      <c r="F8" s="49" t="s">
        <v>22681</v>
      </c>
      <c r="G8" s="49" t="s">
        <v>22672</v>
      </c>
      <c r="H8" s="49" t="s">
        <v>22663</v>
      </c>
      <c r="I8" s="49" t="s">
        <v>22662</v>
      </c>
      <c r="J8" s="49" t="s">
        <v>22574</v>
      </c>
      <c r="K8" s="49" t="s">
        <v>22565</v>
      </c>
      <c r="L8" s="49" t="s">
        <v>23324</v>
      </c>
      <c r="M8" s="49" t="s">
        <v>22566</v>
      </c>
      <c r="N8" s="49" t="s">
        <v>22560</v>
      </c>
      <c r="O8" s="49" t="s">
        <v>22559</v>
      </c>
      <c r="P8" s="49" t="s">
        <v>22556</v>
      </c>
      <c r="Q8" s="49" t="s">
        <v>22551</v>
      </c>
      <c r="R8" s="49" t="s">
        <v>22456</v>
      </c>
      <c r="S8" s="49" t="s">
        <v>22451</v>
      </c>
      <c r="T8" s="49" t="s">
        <v>22448</v>
      </c>
      <c r="U8" s="49" t="s">
        <v>22438</v>
      </c>
      <c r="V8" s="49" t="s">
        <v>23582</v>
      </c>
      <c r="W8" s="49" t="s">
        <v>22442</v>
      </c>
      <c r="X8" s="49" t="s">
        <v>22430</v>
      </c>
      <c r="Y8" s="49" t="s">
        <v>22432</v>
      </c>
      <c r="Z8" s="49" t="s">
        <v>22427</v>
      </c>
      <c r="AA8" s="49" t="s">
        <v>22425</v>
      </c>
      <c r="AB8" s="49" t="s">
        <v>22368</v>
      </c>
      <c r="AC8" s="49" t="s">
        <v>22365</v>
      </c>
      <c r="AD8" s="49" t="s">
        <v>23582</v>
      </c>
      <c r="AE8" s="49" t="s">
        <v>22361</v>
      </c>
      <c r="AF8" s="49" t="s">
        <v>22354</v>
      </c>
      <c r="AG8" s="49" t="s">
        <v>22295</v>
      </c>
      <c r="AH8" s="49" t="s">
        <v>22293</v>
      </c>
      <c r="AI8" s="49" t="s">
        <v>22289</v>
      </c>
      <c r="AJ8" s="49" t="s">
        <v>22283</v>
      </c>
      <c r="AK8" s="49" t="s">
        <v>22285</v>
      </c>
      <c r="AL8" s="49" t="s">
        <v>22275</v>
      </c>
      <c r="AM8" s="49" t="s">
        <v>22277</v>
      </c>
      <c r="AN8" s="49" t="s">
        <v>22217</v>
      </c>
      <c r="AO8" s="49" t="s">
        <v>22215</v>
      </c>
      <c r="AP8" s="49" t="s">
        <v>22211</v>
      </c>
      <c r="AQ8" s="49" t="s">
        <v>22212</v>
      </c>
      <c r="AR8" s="49" t="s">
        <v>22213</v>
      </c>
      <c r="AS8" s="49" t="s">
        <v>22207</v>
      </c>
      <c r="AT8" s="49" t="s">
        <v>22209</v>
      </c>
      <c r="AU8" s="49" t="s">
        <v>22203</v>
      </c>
      <c r="AV8" s="49" t="s">
        <v>22201</v>
      </c>
      <c r="AW8" s="49" t="s">
        <v>22196</v>
      </c>
      <c r="AX8" s="49" t="s">
        <v>22119</v>
      </c>
      <c r="AY8" s="49" t="s">
        <v>22116</v>
      </c>
      <c r="AZ8" s="49" t="s">
        <v>22109</v>
      </c>
      <c r="BA8" s="50" t="s">
        <v>22111</v>
      </c>
      <c r="BB8" s="61"/>
      <c r="BC8" s="61"/>
      <c r="BD8" s="61"/>
      <c r="BE8" s="61"/>
      <c r="BF8" s="61"/>
      <c r="BG8" s="61"/>
      <c r="BH8" s="61"/>
      <c r="BI8" s="61"/>
      <c r="BJ8" s="61"/>
      <c r="BK8" s="61"/>
      <c r="BL8" s="61"/>
    </row>
    <row r="9" spans="1:64" ht="12">
      <c r="A9" s="47">
        <v>8.1999999999999993</v>
      </c>
      <c r="B9" s="59">
        <v>143</v>
      </c>
      <c r="C9" s="48" t="s">
        <v>22107</v>
      </c>
      <c r="D9" s="49">
        <v>75</v>
      </c>
      <c r="E9" s="49">
        <v>100</v>
      </c>
      <c r="F9" s="49">
        <v>25</v>
      </c>
      <c r="G9" s="49">
        <v>0</v>
      </c>
      <c r="H9" s="49">
        <v>100</v>
      </c>
      <c r="I9" s="49">
        <v>50</v>
      </c>
      <c r="J9" s="49">
        <v>50</v>
      </c>
      <c r="K9" s="49">
        <v>25</v>
      </c>
      <c r="L9" s="49">
        <v>0</v>
      </c>
      <c r="M9" s="49">
        <v>0</v>
      </c>
      <c r="N9" s="49">
        <v>50</v>
      </c>
      <c r="O9" s="49">
        <v>100</v>
      </c>
      <c r="P9" s="49">
        <v>50</v>
      </c>
      <c r="Q9" s="49">
        <v>25</v>
      </c>
      <c r="R9" s="49">
        <v>50</v>
      </c>
      <c r="S9" s="49">
        <v>25</v>
      </c>
      <c r="T9" s="49">
        <v>50</v>
      </c>
      <c r="U9" s="49">
        <v>25</v>
      </c>
      <c r="V9" s="49">
        <v>0</v>
      </c>
      <c r="W9" s="49">
        <v>50</v>
      </c>
      <c r="X9" s="49">
        <v>100</v>
      </c>
      <c r="Y9" s="49">
        <v>25</v>
      </c>
      <c r="Z9" s="49">
        <v>50</v>
      </c>
      <c r="AA9" s="49">
        <v>75</v>
      </c>
      <c r="AB9" s="49">
        <v>25</v>
      </c>
      <c r="AC9" s="49">
        <v>50</v>
      </c>
      <c r="AD9" s="49">
        <v>25</v>
      </c>
      <c r="AE9" s="49">
        <v>25</v>
      </c>
      <c r="AF9" s="49">
        <v>25</v>
      </c>
      <c r="AG9" s="49">
        <v>0</v>
      </c>
      <c r="AH9" s="49">
        <v>50</v>
      </c>
      <c r="AI9" s="49">
        <v>25</v>
      </c>
      <c r="AJ9" s="49">
        <v>50</v>
      </c>
      <c r="AK9" s="49">
        <v>50</v>
      </c>
      <c r="AL9" s="49">
        <v>25</v>
      </c>
      <c r="AM9" s="49">
        <v>100</v>
      </c>
      <c r="AN9" s="49">
        <v>50</v>
      </c>
      <c r="AO9" s="49">
        <v>25</v>
      </c>
      <c r="AP9" s="49">
        <v>25</v>
      </c>
      <c r="AQ9" s="49">
        <v>0</v>
      </c>
      <c r="AR9" s="49">
        <v>25</v>
      </c>
      <c r="AS9" s="49">
        <v>0</v>
      </c>
      <c r="AT9" s="49">
        <v>25</v>
      </c>
      <c r="AU9" s="49">
        <v>25</v>
      </c>
      <c r="AV9" s="49">
        <v>50</v>
      </c>
      <c r="AW9" s="49">
        <v>50</v>
      </c>
      <c r="AX9" s="49">
        <v>75</v>
      </c>
      <c r="AY9" s="49">
        <v>100</v>
      </c>
      <c r="AZ9" s="49">
        <v>25</v>
      </c>
      <c r="BA9" s="50">
        <v>50</v>
      </c>
      <c r="BB9" s="61"/>
      <c r="BC9" s="61"/>
      <c r="BD9" s="61"/>
      <c r="BE9" s="61"/>
      <c r="BF9" s="61"/>
      <c r="BG9" s="61"/>
      <c r="BH9" s="61"/>
      <c r="BI9" s="61"/>
      <c r="BJ9" s="61"/>
      <c r="BK9" s="61"/>
      <c r="BL9" s="61"/>
    </row>
    <row r="10" spans="1:64" ht="12">
      <c r="A10" s="47" t="s">
        <v>22001</v>
      </c>
      <c r="B10" s="59"/>
      <c r="C10" s="48" t="s">
        <v>21999</v>
      </c>
      <c r="D10" s="49" t="s">
        <v>21991</v>
      </c>
      <c r="E10" s="49" t="s">
        <v>21983</v>
      </c>
      <c r="F10" s="49" t="s">
        <v>21977</v>
      </c>
      <c r="G10" s="49" t="s">
        <v>21961</v>
      </c>
      <c r="H10" s="41" t="s">
        <v>768</v>
      </c>
      <c r="I10" s="41" t="s">
        <v>765</v>
      </c>
      <c r="J10" s="49" t="s">
        <v>21925</v>
      </c>
      <c r="K10" s="49" t="s">
        <v>21918</v>
      </c>
      <c r="L10" s="49" t="s">
        <v>21903</v>
      </c>
      <c r="M10" s="49" t="s">
        <v>21902</v>
      </c>
      <c r="N10" s="49" t="s">
        <v>21895</v>
      </c>
      <c r="O10" s="49" t="s">
        <v>21891</v>
      </c>
      <c r="P10" s="41" t="s">
        <v>764</v>
      </c>
      <c r="Q10" s="49" t="s">
        <v>21878</v>
      </c>
      <c r="R10" s="41" t="s">
        <v>763</v>
      </c>
      <c r="S10" s="49" t="s">
        <v>21830</v>
      </c>
      <c r="T10" s="49" t="s">
        <v>21821</v>
      </c>
      <c r="U10" s="49" t="s">
        <v>21811</v>
      </c>
      <c r="V10" s="49" t="s">
        <v>21806</v>
      </c>
      <c r="W10" s="41" t="s">
        <v>762</v>
      </c>
      <c r="X10" s="41" t="s">
        <v>761</v>
      </c>
      <c r="Y10" s="49" t="s">
        <v>21795</v>
      </c>
      <c r="Z10" s="49" t="s">
        <v>21789</v>
      </c>
      <c r="AA10" s="49" t="s">
        <v>21780</v>
      </c>
      <c r="AB10" s="49" t="s">
        <v>21777</v>
      </c>
      <c r="AC10" s="41" t="s">
        <v>760</v>
      </c>
      <c r="AD10" s="49" t="s">
        <v>21768</v>
      </c>
      <c r="AE10" s="49" t="s">
        <v>21764</v>
      </c>
      <c r="AF10" s="49" t="s">
        <v>21763</v>
      </c>
      <c r="AG10" s="41" t="s">
        <v>759</v>
      </c>
      <c r="AH10" s="49" t="s">
        <v>21754</v>
      </c>
      <c r="AI10" s="49" t="s">
        <v>21753</v>
      </c>
      <c r="AJ10" s="49" t="s">
        <v>21746</v>
      </c>
      <c r="AK10" s="49" t="s">
        <v>21743</v>
      </c>
      <c r="AL10" s="49" t="s">
        <v>21741</v>
      </c>
      <c r="AM10" s="41" t="s">
        <v>758</v>
      </c>
      <c r="AN10" s="41" t="s">
        <v>757</v>
      </c>
      <c r="AO10" s="49" t="s">
        <v>21717</v>
      </c>
      <c r="AP10" s="49" t="s">
        <v>21714</v>
      </c>
      <c r="AQ10" s="41" t="s">
        <v>756</v>
      </c>
      <c r="AR10" s="49" t="s">
        <v>21703</v>
      </c>
      <c r="AS10" s="49" t="s">
        <v>21697</v>
      </c>
      <c r="AT10" s="41" t="s">
        <v>754</v>
      </c>
      <c r="AU10" s="41" t="s">
        <v>755</v>
      </c>
      <c r="AV10" s="49" t="s">
        <v>21683</v>
      </c>
      <c r="AW10" s="49" t="s">
        <v>21675</v>
      </c>
      <c r="AX10" s="49" t="s">
        <v>21667</v>
      </c>
      <c r="AY10" s="49" t="s">
        <v>21662</v>
      </c>
      <c r="AZ10" s="41" t="s">
        <v>753</v>
      </c>
      <c r="BA10" s="50" t="s">
        <v>21638</v>
      </c>
      <c r="BB10" s="61"/>
      <c r="BC10" s="61"/>
      <c r="BD10" s="61"/>
      <c r="BE10" s="61"/>
      <c r="BF10" s="61"/>
      <c r="BG10" s="61"/>
      <c r="BH10" s="61"/>
      <c r="BI10" s="61"/>
      <c r="BJ10" s="61"/>
      <c r="BK10" s="61"/>
      <c r="BL10" s="61"/>
    </row>
    <row r="11" spans="1:64" ht="12">
      <c r="A11" s="47"/>
      <c r="B11" s="59"/>
      <c r="C11" s="48"/>
      <c r="D11" s="49" t="s">
        <v>21634</v>
      </c>
      <c r="E11" s="49" t="s">
        <v>21632</v>
      </c>
      <c r="F11" s="49" t="s">
        <v>21623</v>
      </c>
      <c r="G11" s="49" t="s">
        <v>21625</v>
      </c>
      <c r="H11" s="49" t="s">
        <v>21618</v>
      </c>
      <c r="I11" s="49" t="s">
        <v>21617</v>
      </c>
      <c r="J11" s="49" t="s">
        <v>21611</v>
      </c>
      <c r="K11" s="49" t="s">
        <v>21604</v>
      </c>
      <c r="L11" s="49" t="s">
        <v>21606</v>
      </c>
      <c r="M11" s="49" t="s">
        <v>21598</v>
      </c>
      <c r="N11" s="49" t="s">
        <v>21600</v>
      </c>
      <c r="O11" s="49" t="s">
        <v>21596</v>
      </c>
      <c r="P11" s="49" t="s">
        <v>21597</v>
      </c>
      <c r="Q11" s="49" t="s">
        <v>21592</v>
      </c>
      <c r="R11" s="49" t="s">
        <v>21590</v>
      </c>
      <c r="S11" s="49" t="s">
        <v>21591</v>
      </c>
      <c r="T11" s="49" t="s">
        <v>21587</v>
      </c>
      <c r="U11" s="49" t="s">
        <v>21579</v>
      </c>
      <c r="V11" s="49" t="s">
        <v>21578</v>
      </c>
      <c r="W11" s="49" t="s">
        <v>21571</v>
      </c>
      <c r="X11" s="49" t="s">
        <v>21567</v>
      </c>
      <c r="Y11" s="49" t="s">
        <v>21561</v>
      </c>
      <c r="Z11" s="49" t="s">
        <v>21556</v>
      </c>
      <c r="AA11" s="49" t="s">
        <v>21548</v>
      </c>
      <c r="AB11" s="49" t="s">
        <v>21545</v>
      </c>
      <c r="AC11" s="49" t="s">
        <v>21543</v>
      </c>
      <c r="AD11" s="49" t="s">
        <v>21538</v>
      </c>
      <c r="AE11" s="49" t="s">
        <v>21540</v>
      </c>
      <c r="AF11" s="49" t="s">
        <v>21536</v>
      </c>
      <c r="AG11" s="49" t="s">
        <v>21532</v>
      </c>
      <c r="AH11" s="49" t="s">
        <v>21529</v>
      </c>
      <c r="AI11" s="49" t="s">
        <v>21526</v>
      </c>
      <c r="AJ11" s="49" t="s">
        <v>21523</v>
      </c>
      <c r="AK11" s="49" t="s">
        <v>21518</v>
      </c>
      <c r="AL11" s="49" t="s">
        <v>21510</v>
      </c>
      <c r="AM11" s="49" t="s">
        <v>21507</v>
      </c>
      <c r="AN11" s="49" t="s">
        <v>21504</v>
      </c>
      <c r="AO11" s="49" t="s">
        <v>21405</v>
      </c>
      <c r="AP11" s="49" t="s">
        <v>21401</v>
      </c>
      <c r="AQ11" s="49" t="s">
        <v>21394</v>
      </c>
      <c r="AR11" s="49" t="s">
        <v>21391</v>
      </c>
      <c r="AS11" s="49" t="s">
        <v>21385</v>
      </c>
      <c r="AT11" s="49" t="s">
        <v>21388</v>
      </c>
      <c r="AU11" s="49" t="s">
        <v>21370</v>
      </c>
      <c r="AV11" s="49" t="s">
        <v>21363</v>
      </c>
      <c r="AW11" s="49" t="s">
        <v>21359</v>
      </c>
      <c r="AX11" s="49" t="s">
        <v>21355</v>
      </c>
      <c r="AY11" s="49" t="s">
        <v>21352</v>
      </c>
      <c r="AZ11" s="49" t="s">
        <v>21349</v>
      </c>
      <c r="BA11" s="50" t="s">
        <v>21326</v>
      </c>
      <c r="BB11" s="61"/>
      <c r="BC11" s="61"/>
      <c r="BD11" s="61"/>
      <c r="BE11" s="61"/>
      <c r="BF11" s="61"/>
      <c r="BG11" s="61"/>
      <c r="BH11" s="61"/>
      <c r="BI11" s="61"/>
      <c r="BJ11" s="61"/>
      <c r="BK11" s="61"/>
      <c r="BL11" s="61"/>
    </row>
    <row r="12" spans="1:64" ht="12">
      <c r="A12" s="47">
        <v>8.1999999999999993</v>
      </c>
      <c r="B12" s="59">
        <v>144</v>
      </c>
      <c r="C12" s="48" t="s">
        <v>21320</v>
      </c>
      <c r="D12" s="49">
        <v>100</v>
      </c>
      <c r="E12" s="49">
        <v>100</v>
      </c>
      <c r="F12" s="49">
        <v>100</v>
      </c>
      <c r="G12" s="49">
        <v>100</v>
      </c>
      <c r="H12" s="49">
        <v>100</v>
      </c>
      <c r="I12" s="49">
        <v>100</v>
      </c>
      <c r="J12" s="49">
        <v>50</v>
      </c>
      <c r="K12" s="49">
        <v>75</v>
      </c>
      <c r="L12" s="49">
        <v>75</v>
      </c>
      <c r="M12" s="49">
        <v>100</v>
      </c>
      <c r="N12" s="49">
        <v>50</v>
      </c>
      <c r="O12" s="49">
        <v>75</v>
      </c>
      <c r="P12" s="49">
        <v>50</v>
      </c>
      <c r="Q12" s="49">
        <v>75</v>
      </c>
      <c r="R12" s="49">
        <v>25</v>
      </c>
      <c r="S12" s="49">
        <v>75</v>
      </c>
      <c r="T12" s="49">
        <v>100</v>
      </c>
      <c r="U12" s="49">
        <v>25</v>
      </c>
      <c r="V12" s="49">
        <v>50</v>
      </c>
      <c r="W12" s="49">
        <v>100</v>
      </c>
      <c r="X12" s="49">
        <v>100</v>
      </c>
      <c r="Y12" s="49">
        <v>0</v>
      </c>
      <c r="Z12" s="49">
        <v>75</v>
      </c>
      <c r="AA12" s="49">
        <v>25</v>
      </c>
      <c r="AB12" s="49">
        <v>75</v>
      </c>
      <c r="AC12" s="49">
        <v>100</v>
      </c>
      <c r="AD12" s="49">
        <v>75</v>
      </c>
      <c r="AE12" s="49">
        <v>75</v>
      </c>
      <c r="AF12" s="49">
        <v>100</v>
      </c>
      <c r="AG12" s="49">
        <v>75</v>
      </c>
      <c r="AH12" s="49">
        <v>100</v>
      </c>
      <c r="AI12" s="49">
        <v>75</v>
      </c>
      <c r="AJ12" s="49">
        <v>50</v>
      </c>
      <c r="AK12" s="49">
        <v>100</v>
      </c>
      <c r="AL12" s="49">
        <v>25</v>
      </c>
      <c r="AM12" s="49">
        <v>100</v>
      </c>
      <c r="AN12" s="49">
        <v>50</v>
      </c>
      <c r="AO12" s="49">
        <v>75</v>
      </c>
      <c r="AP12" s="49">
        <v>100</v>
      </c>
      <c r="AQ12" s="49">
        <v>75</v>
      </c>
      <c r="AR12" s="49">
        <v>100</v>
      </c>
      <c r="AS12" s="49">
        <v>50</v>
      </c>
      <c r="AT12" s="49">
        <v>100</v>
      </c>
      <c r="AU12" s="49">
        <v>100</v>
      </c>
      <c r="AV12" s="49">
        <v>100</v>
      </c>
      <c r="AW12" s="49">
        <v>0</v>
      </c>
      <c r="AX12" s="49">
        <v>100</v>
      </c>
      <c r="AY12" s="49">
        <v>100</v>
      </c>
      <c r="AZ12" s="49">
        <v>75</v>
      </c>
      <c r="BA12" s="50">
        <v>50</v>
      </c>
      <c r="BB12" s="61"/>
      <c r="BC12" s="61"/>
      <c r="BD12" s="61"/>
      <c r="BE12" s="61"/>
      <c r="BF12" s="61"/>
      <c r="BG12" s="61"/>
      <c r="BH12" s="61"/>
      <c r="BI12" s="61"/>
      <c r="BJ12" s="61"/>
      <c r="BK12" s="61"/>
      <c r="BL12" s="61"/>
    </row>
    <row r="13" spans="1:64" ht="12">
      <c r="A13" s="47" t="s">
        <v>22001</v>
      </c>
      <c r="B13" s="59"/>
      <c r="C13" s="48" t="s">
        <v>21266</v>
      </c>
      <c r="D13" s="49" t="s">
        <v>21262</v>
      </c>
      <c r="E13" s="49" t="s">
        <v>21220</v>
      </c>
      <c r="F13" s="49" t="s">
        <v>21159</v>
      </c>
      <c r="G13" s="49" t="s">
        <v>21152</v>
      </c>
      <c r="H13" s="49" t="s">
        <v>21149</v>
      </c>
      <c r="I13" s="49" t="s">
        <v>21141</v>
      </c>
      <c r="J13" s="49" t="s">
        <v>21017</v>
      </c>
      <c r="K13" s="49" t="s">
        <v>21007</v>
      </c>
      <c r="L13" s="49" t="s">
        <v>21005</v>
      </c>
      <c r="M13" s="49" t="s">
        <v>21002</v>
      </c>
      <c r="N13" s="49" t="s">
        <v>20996</v>
      </c>
      <c r="O13" s="49" t="s">
        <v>20987</v>
      </c>
      <c r="P13" s="41" t="s">
        <v>752</v>
      </c>
      <c r="Q13" s="41" t="s">
        <v>751</v>
      </c>
      <c r="R13" s="49" t="s">
        <v>20937</v>
      </c>
      <c r="S13" s="49" t="s">
        <v>20935</v>
      </c>
      <c r="T13" s="49" t="s">
        <v>20929</v>
      </c>
      <c r="U13" s="49" t="s">
        <v>20927</v>
      </c>
      <c r="V13" s="49" t="s">
        <v>20922</v>
      </c>
      <c r="W13" s="49" t="s">
        <v>20920</v>
      </c>
      <c r="X13" s="49" t="s">
        <v>20840</v>
      </c>
      <c r="Y13" s="49" t="s">
        <v>20832</v>
      </c>
      <c r="Z13" s="49" t="s">
        <v>20831</v>
      </c>
      <c r="AA13" s="49" t="s">
        <v>20822</v>
      </c>
      <c r="AB13" s="49" t="s">
        <v>20820</v>
      </c>
      <c r="AC13" s="49" t="s">
        <v>20735</v>
      </c>
      <c r="AD13" s="49" t="s">
        <v>20732</v>
      </c>
      <c r="AE13" s="49" t="s">
        <v>20652</v>
      </c>
      <c r="AF13" s="49" t="s">
        <v>20650</v>
      </c>
      <c r="AG13" s="41" t="s">
        <v>750</v>
      </c>
      <c r="AH13" s="49" t="s">
        <v>20646</v>
      </c>
      <c r="AI13" s="49" t="s">
        <v>20644</v>
      </c>
      <c r="AJ13" s="49" t="s">
        <v>20564</v>
      </c>
      <c r="AK13" s="49" t="s">
        <v>20559</v>
      </c>
      <c r="AL13" s="49" t="s">
        <v>20560</v>
      </c>
      <c r="AM13" s="49" t="s">
        <v>20556</v>
      </c>
      <c r="AN13" s="49" t="s">
        <v>20548</v>
      </c>
      <c r="AO13" s="49" t="s">
        <v>20543</v>
      </c>
      <c r="AP13" s="49" t="s">
        <v>20540</v>
      </c>
      <c r="AQ13" s="49" t="s">
        <v>20538</v>
      </c>
      <c r="AR13" s="49" t="s">
        <v>20536</v>
      </c>
      <c r="AS13" s="41" t="s">
        <v>749</v>
      </c>
      <c r="AT13" s="49" t="s">
        <v>20524</v>
      </c>
      <c r="AU13" s="49" t="s">
        <v>20516</v>
      </c>
      <c r="AV13" s="49" t="s">
        <v>20443</v>
      </c>
      <c r="AW13" s="49" t="s">
        <v>20438</v>
      </c>
      <c r="AX13" s="41" t="s">
        <v>747</v>
      </c>
      <c r="AY13" s="49" t="s">
        <v>20427</v>
      </c>
      <c r="AZ13" s="49" t="s">
        <v>20421</v>
      </c>
      <c r="BA13" s="50" t="s">
        <v>20416</v>
      </c>
      <c r="BB13" s="61"/>
      <c r="BC13" s="61"/>
      <c r="BD13" s="61"/>
      <c r="BE13" s="61"/>
      <c r="BF13" s="61"/>
      <c r="BG13" s="61"/>
      <c r="BH13" s="61"/>
      <c r="BI13" s="61"/>
      <c r="BJ13" s="61"/>
      <c r="BK13" s="61"/>
      <c r="BL13" s="61"/>
    </row>
    <row r="14" spans="1:64" ht="12">
      <c r="A14" s="47"/>
      <c r="B14" s="59"/>
      <c r="C14" s="48"/>
      <c r="D14" s="49" t="s">
        <v>20412</v>
      </c>
      <c r="E14" s="49" t="s">
        <v>20409</v>
      </c>
      <c r="F14" s="49" t="s">
        <v>20404</v>
      </c>
      <c r="G14" s="49" t="s">
        <v>20393</v>
      </c>
      <c r="H14" s="49" t="s">
        <v>20391</v>
      </c>
      <c r="I14" s="49" t="s">
        <v>20388</v>
      </c>
      <c r="J14" s="49" t="s">
        <v>20381</v>
      </c>
      <c r="K14" s="49" t="s">
        <v>20373</v>
      </c>
      <c r="L14" s="49" t="s">
        <v>20375</v>
      </c>
      <c r="M14" s="49" t="s">
        <v>20369</v>
      </c>
      <c r="N14" s="49" t="s">
        <v>20271</v>
      </c>
      <c r="O14" s="49" t="s">
        <v>20268</v>
      </c>
      <c r="P14" s="49" t="s">
        <v>20259</v>
      </c>
      <c r="Q14" s="49" t="s">
        <v>20178</v>
      </c>
      <c r="R14" s="49" t="s">
        <v>20170</v>
      </c>
      <c r="S14" s="49" t="s">
        <v>20164</v>
      </c>
      <c r="T14" s="49" t="s">
        <v>20161</v>
      </c>
      <c r="U14" s="49" t="s">
        <v>20150</v>
      </c>
      <c r="V14" s="49" t="s">
        <v>20147</v>
      </c>
      <c r="W14" s="49" t="s">
        <v>20145</v>
      </c>
      <c r="X14" s="49" t="s">
        <v>20136</v>
      </c>
      <c r="Y14" s="49" t="s">
        <v>20108</v>
      </c>
      <c r="Z14" s="49" t="s">
        <v>20107</v>
      </c>
      <c r="AA14" s="49" t="s">
        <v>20101</v>
      </c>
      <c r="AB14" s="49" t="s">
        <v>20096</v>
      </c>
      <c r="AC14" s="49" t="s">
        <v>20092</v>
      </c>
      <c r="AD14" s="49" t="s">
        <v>20063</v>
      </c>
      <c r="AE14" s="49" t="s">
        <v>20008</v>
      </c>
      <c r="AF14" s="49" t="s">
        <v>20003</v>
      </c>
      <c r="AG14" s="49" t="s">
        <v>19997</v>
      </c>
      <c r="AH14" s="49" t="s">
        <v>19993</v>
      </c>
      <c r="AI14" s="49" t="s">
        <v>19995</v>
      </c>
      <c r="AJ14" s="49" t="s">
        <v>19996</v>
      </c>
      <c r="AK14" s="49" t="s">
        <v>19991</v>
      </c>
      <c r="AL14" s="49" t="s">
        <v>19987</v>
      </c>
      <c r="AM14" s="49" t="s">
        <v>19988</v>
      </c>
      <c r="AN14" s="49" t="s">
        <v>19984</v>
      </c>
      <c r="AO14" s="49" t="s">
        <v>19979</v>
      </c>
      <c r="AP14" s="49" t="s">
        <v>19981</v>
      </c>
      <c r="AQ14" s="49" t="s">
        <v>19976</v>
      </c>
      <c r="AR14" s="49" t="s">
        <v>19968</v>
      </c>
      <c r="AS14" s="49" t="s">
        <v>19886</v>
      </c>
      <c r="AT14" s="49" t="s">
        <v>19883</v>
      </c>
      <c r="AU14" s="49" t="s">
        <v>19884</v>
      </c>
      <c r="AV14" s="49" t="s">
        <v>19880</v>
      </c>
      <c r="AW14" s="49" t="s">
        <v>19877</v>
      </c>
      <c r="AX14" s="49" t="s">
        <v>19871</v>
      </c>
      <c r="AY14" s="49" t="s">
        <v>19868</v>
      </c>
      <c r="AZ14" s="49" t="s">
        <v>19867</v>
      </c>
      <c r="BA14" s="50" t="s">
        <v>19864</v>
      </c>
      <c r="BB14" s="61"/>
      <c r="BC14" s="61"/>
      <c r="BD14" s="61"/>
      <c r="BE14" s="61"/>
      <c r="BF14" s="61"/>
      <c r="BG14" s="61"/>
      <c r="BH14" s="61"/>
      <c r="BI14" s="61"/>
      <c r="BJ14" s="61"/>
      <c r="BK14" s="61"/>
      <c r="BL14" s="61"/>
    </row>
    <row r="15" spans="1:64" ht="12">
      <c r="A15" s="47">
        <v>8.1999999999999993</v>
      </c>
      <c r="B15" s="59">
        <v>145</v>
      </c>
      <c r="C15" s="48" t="s">
        <v>19862</v>
      </c>
      <c r="D15" s="49">
        <v>100</v>
      </c>
      <c r="E15" s="49">
        <v>75</v>
      </c>
      <c r="F15" s="49">
        <v>75</v>
      </c>
      <c r="G15" s="49">
        <v>75</v>
      </c>
      <c r="H15" s="49">
        <v>75</v>
      </c>
      <c r="I15" s="49">
        <v>100</v>
      </c>
      <c r="J15" s="49">
        <v>75</v>
      </c>
      <c r="K15" s="49">
        <v>50</v>
      </c>
      <c r="L15" s="49">
        <v>100</v>
      </c>
      <c r="M15" s="49">
        <v>50</v>
      </c>
      <c r="N15" s="49">
        <v>50</v>
      </c>
      <c r="O15" s="49">
        <v>75</v>
      </c>
      <c r="P15" s="49">
        <v>50</v>
      </c>
      <c r="Q15" s="49">
        <v>75</v>
      </c>
      <c r="R15" s="49">
        <v>50</v>
      </c>
      <c r="S15" s="49">
        <v>50</v>
      </c>
      <c r="T15" s="49">
        <v>75</v>
      </c>
      <c r="U15" s="49">
        <v>75</v>
      </c>
      <c r="V15" s="49">
        <v>75</v>
      </c>
      <c r="W15" s="49">
        <v>100</v>
      </c>
      <c r="X15" s="49">
        <v>75</v>
      </c>
      <c r="Y15" s="49">
        <v>75</v>
      </c>
      <c r="Z15" s="49">
        <v>50</v>
      </c>
      <c r="AA15" s="49">
        <v>100</v>
      </c>
      <c r="AB15" s="49">
        <v>25</v>
      </c>
      <c r="AC15" s="49">
        <v>50</v>
      </c>
      <c r="AD15" s="49">
        <v>75</v>
      </c>
      <c r="AE15" s="49">
        <v>50</v>
      </c>
      <c r="AF15" s="49">
        <v>100</v>
      </c>
      <c r="AG15" s="49">
        <v>50</v>
      </c>
      <c r="AH15" s="49">
        <v>75</v>
      </c>
      <c r="AI15" s="49">
        <v>75</v>
      </c>
      <c r="AJ15" s="49">
        <v>50</v>
      </c>
      <c r="AK15" s="49">
        <v>100</v>
      </c>
      <c r="AL15" s="49">
        <v>50</v>
      </c>
      <c r="AM15" s="49">
        <v>50</v>
      </c>
      <c r="AN15" s="49">
        <v>100</v>
      </c>
      <c r="AO15" s="49">
        <v>100</v>
      </c>
      <c r="AP15" s="49">
        <v>100</v>
      </c>
      <c r="AQ15" s="49">
        <v>50</v>
      </c>
      <c r="AR15" s="49">
        <v>100</v>
      </c>
      <c r="AS15" s="49">
        <v>50</v>
      </c>
      <c r="AT15" s="49">
        <v>75</v>
      </c>
      <c r="AU15" s="49">
        <v>100</v>
      </c>
      <c r="AV15" s="49">
        <v>100</v>
      </c>
      <c r="AW15" s="49">
        <v>100</v>
      </c>
      <c r="AX15" s="49">
        <v>50</v>
      </c>
      <c r="AY15" s="49">
        <v>75</v>
      </c>
      <c r="AZ15" s="49">
        <v>75</v>
      </c>
      <c r="BA15" s="50">
        <v>100</v>
      </c>
      <c r="BB15" s="61"/>
      <c r="BC15" s="61"/>
      <c r="BD15" s="61"/>
      <c r="BE15" s="61"/>
      <c r="BF15" s="61"/>
      <c r="BG15" s="61"/>
      <c r="BH15" s="61"/>
      <c r="BI15" s="61"/>
      <c r="BJ15" s="61"/>
      <c r="BK15" s="61"/>
      <c r="BL15" s="61"/>
    </row>
    <row r="16" spans="1:64" ht="12">
      <c r="A16" s="47" t="s">
        <v>22001</v>
      </c>
      <c r="B16" s="59"/>
      <c r="C16" s="48" t="s">
        <v>19846</v>
      </c>
      <c r="D16" s="49" t="s">
        <v>19842</v>
      </c>
      <c r="E16" s="41" t="s">
        <v>748</v>
      </c>
      <c r="F16" s="41" t="s">
        <v>745</v>
      </c>
      <c r="G16" s="41" t="s">
        <v>746</v>
      </c>
      <c r="H16" s="49" t="s">
        <v>19833</v>
      </c>
      <c r="I16" s="49" t="s">
        <v>19819</v>
      </c>
      <c r="J16" s="49" t="s">
        <v>19817</v>
      </c>
      <c r="K16" s="49" t="s">
        <v>19816</v>
      </c>
      <c r="L16" s="41" t="s">
        <v>743</v>
      </c>
      <c r="M16" s="49" t="s">
        <v>19778</v>
      </c>
      <c r="N16" s="49" t="s">
        <v>19774</v>
      </c>
      <c r="O16" s="49" t="s">
        <v>19745</v>
      </c>
      <c r="P16" s="41" t="s">
        <v>744</v>
      </c>
      <c r="Q16" s="41" t="s">
        <v>742</v>
      </c>
      <c r="R16" s="49" t="s">
        <v>19731</v>
      </c>
      <c r="S16" s="49" t="s">
        <v>19725</v>
      </c>
      <c r="T16" s="49" t="s">
        <v>19722</v>
      </c>
      <c r="U16" s="49" t="s">
        <v>19715</v>
      </c>
      <c r="V16" s="41" t="s">
        <v>741</v>
      </c>
      <c r="W16" s="41" t="s">
        <v>739</v>
      </c>
      <c r="X16" s="49" t="s">
        <v>19700</v>
      </c>
      <c r="Y16" s="49" t="s">
        <v>19694</v>
      </c>
      <c r="Z16" s="49" t="s">
        <v>19690</v>
      </c>
      <c r="AA16" s="49" t="s">
        <v>19683</v>
      </c>
      <c r="AB16" s="41" t="s">
        <v>740</v>
      </c>
      <c r="AC16" s="49" t="s">
        <v>19678</v>
      </c>
      <c r="AD16" s="49" t="s">
        <v>19675</v>
      </c>
      <c r="AE16" s="49" t="s">
        <v>19673</v>
      </c>
      <c r="AF16" s="49" t="s">
        <v>19671</v>
      </c>
      <c r="AG16" s="41" t="s">
        <v>738</v>
      </c>
      <c r="AH16" s="49" t="s">
        <v>19655</v>
      </c>
      <c r="AI16" s="49" t="s">
        <v>19652</v>
      </c>
      <c r="AJ16" s="41" t="s">
        <v>737</v>
      </c>
      <c r="AK16" s="49" t="s">
        <v>19644</v>
      </c>
      <c r="AL16" s="49" t="s">
        <v>19642</v>
      </c>
      <c r="AM16" s="41" t="s">
        <v>735</v>
      </c>
      <c r="AN16" s="41" t="s">
        <v>736</v>
      </c>
      <c r="AO16" s="41" t="s">
        <v>733</v>
      </c>
      <c r="AP16" s="49" t="s">
        <v>19603</v>
      </c>
      <c r="AQ16" s="49" t="s">
        <v>19600</v>
      </c>
      <c r="AR16" s="49" t="s">
        <v>19598</v>
      </c>
      <c r="AS16" s="49" t="s">
        <v>19595</v>
      </c>
      <c r="AT16" s="49" t="s">
        <v>19592</v>
      </c>
      <c r="AU16" s="49" t="s">
        <v>19590</v>
      </c>
      <c r="AV16" s="49" t="s">
        <v>19587</v>
      </c>
      <c r="AW16" s="49" t="s">
        <v>19581</v>
      </c>
      <c r="AX16" s="41" t="s">
        <v>734</v>
      </c>
      <c r="AY16" s="49" t="s">
        <v>19577</v>
      </c>
      <c r="AZ16" s="49" t="s">
        <v>19576</v>
      </c>
      <c r="BA16" s="50" t="s">
        <v>19569</v>
      </c>
      <c r="BB16" s="61"/>
      <c r="BC16" s="61"/>
      <c r="BD16" s="61"/>
      <c r="BE16" s="61"/>
      <c r="BF16" s="61"/>
      <c r="BG16" s="61"/>
      <c r="BH16" s="61"/>
      <c r="BI16" s="61"/>
      <c r="BJ16" s="61"/>
      <c r="BK16" s="61"/>
      <c r="BL16" s="61"/>
    </row>
    <row r="17" spans="1:64" ht="12">
      <c r="A17" s="47"/>
      <c r="B17" s="59"/>
      <c r="C17" s="48"/>
      <c r="D17" s="49" t="s">
        <v>19563</v>
      </c>
      <c r="E17" s="49" t="s">
        <v>19506</v>
      </c>
      <c r="F17" s="49" t="s">
        <v>19500</v>
      </c>
      <c r="G17" s="49" t="s">
        <v>19497</v>
      </c>
      <c r="H17" s="49" t="s">
        <v>19489</v>
      </c>
      <c r="I17" s="49" t="s">
        <v>19486</v>
      </c>
      <c r="J17" s="49" t="s">
        <v>19401</v>
      </c>
      <c r="K17" s="49" t="s">
        <v>19398</v>
      </c>
      <c r="L17" s="49" t="s">
        <v>19396</v>
      </c>
      <c r="M17" s="49" t="s">
        <v>19292</v>
      </c>
      <c r="N17" s="49" t="s">
        <v>19282</v>
      </c>
      <c r="O17" s="49" t="s">
        <v>19280</v>
      </c>
      <c r="P17" s="49" t="s">
        <v>19271</v>
      </c>
      <c r="Q17" s="49" t="s">
        <v>19274</v>
      </c>
      <c r="R17" s="49" t="s">
        <v>19266</v>
      </c>
      <c r="S17" s="49" t="s">
        <v>19256</v>
      </c>
      <c r="T17" s="49" t="s">
        <v>19248</v>
      </c>
      <c r="U17" s="49" t="s">
        <v>19244</v>
      </c>
      <c r="V17" s="49" t="s">
        <v>19241</v>
      </c>
      <c r="W17" s="49" t="s">
        <v>19235</v>
      </c>
      <c r="X17" s="49" t="s">
        <v>19232</v>
      </c>
      <c r="Y17" s="49" t="s">
        <v>19221</v>
      </c>
      <c r="Z17" s="49" t="s">
        <v>19155</v>
      </c>
      <c r="AA17" s="49" t="s">
        <v>19148</v>
      </c>
      <c r="AB17" s="49" t="s">
        <v>19140</v>
      </c>
      <c r="AC17" s="49" t="s">
        <v>19060</v>
      </c>
      <c r="AD17" s="49" t="s">
        <v>19055</v>
      </c>
      <c r="AE17" s="49" t="s">
        <v>19054</v>
      </c>
      <c r="AF17" s="49" t="s">
        <v>19052</v>
      </c>
      <c r="AG17" s="49" t="s">
        <v>19047</v>
      </c>
      <c r="AH17" s="49" t="s">
        <v>19044</v>
      </c>
      <c r="AI17" s="49" t="s">
        <v>19039</v>
      </c>
      <c r="AJ17" s="49" t="s">
        <v>19037</v>
      </c>
      <c r="AK17" s="49" t="s">
        <v>19991</v>
      </c>
      <c r="AL17" s="49" t="s">
        <v>19031</v>
      </c>
      <c r="AM17" s="49" t="s">
        <v>19027</v>
      </c>
      <c r="AN17" s="49" t="s">
        <v>19023</v>
      </c>
      <c r="AO17" s="49" t="s">
        <v>19979</v>
      </c>
      <c r="AP17" s="49" t="s">
        <v>19016</v>
      </c>
      <c r="AQ17" s="49" t="s">
        <v>19018</v>
      </c>
      <c r="AR17" s="49" t="s">
        <v>19012</v>
      </c>
      <c r="AS17" s="49" t="s">
        <v>19010</v>
      </c>
      <c r="AT17" s="49" t="s">
        <v>19007</v>
      </c>
      <c r="AU17" s="49" t="s">
        <v>19005</v>
      </c>
      <c r="AV17" s="49" t="s">
        <v>19000</v>
      </c>
      <c r="AW17" s="49" t="s">
        <v>18996</v>
      </c>
      <c r="AX17" s="49" t="s">
        <v>18990</v>
      </c>
      <c r="AY17" s="49" t="s">
        <v>18988</v>
      </c>
      <c r="AZ17" s="49" t="s">
        <v>18986</v>
      </c>
      <c r="BA17" s="50" t="s">
        <v>18984</v>
      </c>
      <c r="BB17" s="61"/>
      <c r="BC17" s="61"/>
      <c r="BD17" s="61"/>
      <c r="BE17" s="61"/>
      <c r="BF17" s="61"/>
      <c r="BG17" s="61"/>
      <c r="BH17" s="61"/>
      <c r="BI17" s="61"/>
      <c r="BJ17" s="61"/>
      <c r="BK17" s="61"/>
      <c r="BL17" s="61"/>
    </row>
    <row r="18" spans="1:64" ht="12">
      <c r="A18" s="47">
        <v>8.1999999999999993</v>
      </c>
      <c r="B18" s="59">
        <v>146</v>
      </c>
      <c r="C18" s="48" t="s">
        <v>18978</v>
      </c>
      <c r="D18" s="49">
        <v>100</v>
      </c>
      <c r="E18" s="49">
        <v>75</v>
      </c>
      <c r="F18" s="49">
        <v>75</v>
      </c>
      <c r="G18" s="49">
        <v>50</v>
      </c>
      <c r="H18" s="49">
        <v>75</v>
      </c>
      <c r="I18" s="49">
        <v>75</v>
      </c>
      <c r="J18" s="49">
        <v>75</v>
      </c>
      <c r="K18" s="49">
        <v>100</v>
      </c>
      <c r="L18" s="49">
        <v>50</v>
      </c>
      <c r="M18" s="49">
        <v>75</v>
      </c>
      <c r="N18" s="49">
        <v>100</v>
      </c>
      <c r="O18" s="49">
        <v>75</v>
      </c>
      <c r="P18" s="49">
        <v>75</v>
      </c>
      <c r="Q18" s="49">
        <v>50</v>
      </c>
      <c r="R18" s="49">
        <v>50</v>
      </c>
      <c r="S18" s="49">
        <v>75</v>
      </c>
      <c r="T18" s="49">
        <v>75</v>
      </c>
      <c r="U18" s="49">
        <v>50</v>
      </c>
      <c r="V18" s="49">
        <v>25</v>
      </c>
      <c r="W18" s="49">
        <v>75</v>
      </c>
      <c r="X18" s="49">
        <v>100</v>
      </c>
      <c r="Y18" s="49">
        <v>100</v>
      </c>
      <c r="Z18" s="49">
        <v>75</v>
      </c>
      <c r="AA18" s="49">
        <v>25</v>
      </c>
      <c r="AB18" s="49">
        <v>25</v>
      </c>
      <c r="AC18" s="49">
        <v>75</v>
      </c>
      <c r="AD18" s="49">
        <v>100</v>
      </c>
      <c r="AE18" s="49">
        <v>50</v>
      </c>
      <c r="AF18" s="49">
        <v>100</v>
      </c>
      <c r="AG18" s="49">
        <v>25</v>
      </c>
      <c r="AH18" s="49">
        <v>75</v>
      </c>
      <c r="AI18" s="49">
        <v>75</v>
      </c>
      <c r="AJ18" s="49">
        <v>50</v>
      </c>
      <c r="AK18" s="49">
        <v>75</v>
      </c>
      <c r="AL18" s="49">
        <v>50</v>
      </c>
      <c r="AM18" s="49">
        <v>75</v>
      </c>
      <c r="AN18" s="49">
        <v>75</v>
      </c>
      <c r="AO18" s="49">
        <v>75</v>
      </c>
      <c r="AP18" s="49">
        <v>75</v>
      </c>
      <c r="AQ18" s="49">
        <v>50</v>
      </c>
      <c r="AR18" s="49">
        <v>100</v>
      </c>
      <c r="AS18" s="49">
        <v>75</v>
      </c>
      <c r="AT18" s="49">
        <v>50</v>
      </c>
      <c r="AU18" s="49">
        <v>100</v>
      </c>
      <c r="AV18" s="49">
        <v>100</v>
      </c>
      <c r="AW18" s="49">
        <v>100</v>
      </c>
      <c r="AX18" s="49">
        <v>100</v>
      </c>
      <c r="AY18" s="49">
        <v>75</v>
      </c>
      <c r="AZ18" s="49">
        <v>75</v>
      </c>
      <c r="BA18" s="50">
        <v>50</v>
      </c>
      <c r="BB18" s="61"/>
      <c r="BC18" s="61"/>
      <c r="BD18" s="61"/>
      <c r="BE18" s="61"/>
      <c r="BF18" s="61"/>
      <c r="BG18" s="61"/>
      <c r="BH18" s="61"/>
      <c r="BI18" s="61"/>
      <c r="BJ18" s="61"/>
      <c r="BK18" s="61"/>
      <c r="BL18" s="61"/>
    </row>
    <row r="19" spans="1:64" ht="12">
      <c r="A19" s="47" t="s">
        <v>22001</v>
      </c>
      <c r="B19" s="59"/>
      <c r="C19" s="48" t="s">
        <v>18962</v>
      </c>
      <c r="D19" s="49" t="s">
        <v>18956</v>
      </c>
      <c r="E19" s="49" t="s">
        <v>18946</v>
      </c>
      <c r="F19" s="49" t="s">
        <v>18944</v>
      </c>
      <c r="G19" s="49" t="s">
        <v>18939</v>
      </c>
      <c r="H19" s="49" t="s">
        <v>18933</v>
      </c>
      <c r="I19" s="41" t="s">
        <v>732</v>
      </c>
      <c r="J19" s="49" t="s">
        <v>18923</v>
      </c>
      <c r="K19" s="41" t="s">
        <v>731</v>
      </c>
      <c r="L19" s="49" t="s">
        <v>18908</v>
      </c>
      <c r="M19" s="49" t="s">
        <v>18906</v>
      </c>
      <c r="N19" s="49" t="s">
        <v>18897</v>
      </c>
      <c r="O19" s="49" t="s">
        <v>18893</v>
      </c>
      <c r="P19" s="49" t="s">
        <v>18890</v>
      </c>
      <c r="Q19" s="41" t="s">
        <v>730</v>
      </c>
      <c r="R19" s="49" t="s">
        <v>18773</v>
      </c>
      <c r="S19" s="41" t="s">
        <v>729</v>
      </c>
      <c r="T19" s="49" t="s">
        <v>18714</v>
      </c>
      <c r="U19" s="49" t="s">
        <v>18704</v>
      </c>
      <c r="V19" s="41" t="s">
        <v>728</v>
      </c>
      <c r="W19" s="41" t="s">
        <v>727</v>
      </c>
      <c r="X19" s="41" t="s">
        <v>724</v>
      </c>
      <c r="Y19" s="49" t="s">
        <v>18468</v>
      </c>
      <c r="Z19" s="49" t="s">
        <v>18465</v>
      </c>
      <c r="AA19" s="49" t="s">
        <v>18453</v>
      </c>
      <c r="AB19" s="49" t="s">
        <v>18448</v>
      </c>
      <c r="AC19" s="49" t="s">
        <v>18446</v>
      </c>
      <c r="AD19" s="49" t="s">
        <v>18439</v>
      </c>
      <c r="AE19" s="49" t="s">
        <v>18429</v>
      </c>
      <c r="AF19" s="49" t="s">
        <v>18425</v>
      </c>
      <c r="AG19" s="49" t="s">
        <v>18423</v>
      </c>
      <c r="AH19" s="41" t="s">
        <v>725</v>
      </c>
      <c r="AI19" s="49" t="s">
        <v>18420</v>
      </c>
      <c r="AJ19" s="49" t="s">
        <v>18414</v>
      </c>
      <c r="AK19" s="49" t="s">
        <v>18409</v>
      </c>
      <c r="AL19" s="41" t="s">
        <v>726</v>
      </c>
      <c r="AM19" s="49" t="s">
        <v>18399</v>
      </c>
      <c r="AN19" s="41" t="s">
        <v>722</v>
      </c>
      <c r="AO19" s="41" t="s">
        <v>723</v>
      </c>
      <c r="AP19" s="49" t="s">
        <v>18384</v>
      </c>
      <c r="AQ19" s="49" t="s">
        <v>18382</v>
      </c>
      <c r="AR19" s="49" t="s">
        <v>18378</v>
      </c>
      <c r="AS19" s="49" t="s">
        <v>18372</v>
      </c>
      <c r="AT19" s="49" t="s">
        <v>18368</v>
      </c>
      <c r="AU19" s="49" t="s">
        <v>18365</v>
      </c>
      <c r="AV19" s="49" t="s">
        <v>18360</v>
      </c>
      <c r="AW19" s="49" t="s">
        <v>18354</v>
      </c>
      <c r="AX19" s="49" t="s">
        <v>18352</v>
      </c>
      <c r="AY19" s="49" t="s">
        <v>18348</v>
      </c>
      <c r="AZ19" s="49" t="s">
        <v>18332</v>
      </c>
      <c r="BA19" s="50" t="s">
        <v>18329</v>
      </c>
      <c r="BB19" s="61"/>
      <c r="BC19" s="61"/>
      <c r="BD19" s="61"/>
      <c r="BE19" s="61"/>
      <c r="BF19" s="61"/>
      <c r="BG19" s="61"/>
      <c r="BH19" s="61"/>
      <c r="BI19" s="61"/>
      <c r="BJ19" s="61"/>
      <c r="BK19" s="61"/>
      <c r="BL19" s="61"/>
    </row>
    <row r="20" spans="1:64" ht="12">
      <c r="A20" s="47"/>
      <c r="B20" s="59"/>
      <c r="C20" s="48"/>
      <c r="D20" s="49" t="s">
        <v>18331</v>
      </c>
      <c r="E20" s="49" t="s">
        <v>18327</v>
      </c>
      <c r="F20" s="49" t="s">
        <v>18323</v>
      </c>
      <c r="G20" s="49" t="s">
        <v>18245</v>
      </c>
      <c r="H20" s="49" t="s">
        <v>18238</v>
      </c>
      <c r="I20" s="49" t="s">
        <v>18234</v>
      </c>
      <c r="J20" s="49" t="s">
        <v>18228</v>
      </c>
      <c r="K20" s="49" t="s">
        <v>18223</v>
      </c>
      <c r="L20" s="49" t="s">
        <v>18219</v>
      </c>
      <c r="M20" s="49" t="s">
        <v>18205</v>
      </c>
      <c r="N20" s="49" t="s">
        <v>18204</v>
      </c>
      <c r="O20" s="49" t="s">
        <v>18200</v>
      </c>
      <c r="P20" s="49" t="s">
        <v>18198</v>
      </c>
      <c r="Q20" s="49" t="s">
        <v>18194</v>
      </c>
      <c r="R20" s="49" t="s">
        <v>18189</v>
      </c>
      <c r="S20" s="49" t="s">
        <v>18101</v>
      </c>
      <c r="T20" s="49" t="s">
        <v>18097</v>
      </c>
      <c r="U20" s="49" t="s">
        <v>18088</v>
      </c>
      <c r="V20" s="49" t="s">
        <v>18082</v>
      </c>
      <c r="W20" s="49" t="s">
        <v>18079</v>
      </c>
      <c r="X20" s="49" t="s">
        <v>18076</v>
      </c>
      <c r="Y20" s="49" t="s">
        <v>18072</v>
      </c>
      <c r="Z20" s="49" t="s">
        <v>18070</v>
      </c>
      <c r="AA20" s="49" t="s">
        <v>18062</v>
      </c>
      <c r="AB20" s="49" t="s">
        <v>18059</v>
      </c>
      <c r="AC20" s="49" t="s">
        <v>18055</v>
      </c>
      <c r="AD20" s="49" t="s">
        <v>18058</v>
      </c>
      <c r="AE20" s="49" t="s">
        <v>18053</v>
      </c>
      <c r="AF20" s="49" t="s">
        <v>18049</v>
      </c>
      <c r="AG20" s="49" t="s">
        <v>18047</v>
      </c>
      <c r="AH20" s="49" t="s">
        <v>18042</v>
      </c>
      <c r="AI20" s="49" t="s">
        <v>18036</v>
      </c>
      <c r="AJ20" s="49" t="s">
        <v>18033</v>
      </c>
      <c r="AK20" s="49" t="s">
        <v>18025</v>
      </c>
      <c r="AL20" s="49" t="s">
        <v>18018</v>
      </c>
      <c r="AM20" s="49" t="s">
        <v>17959</v>
      </c>
      <c r="AN20" s="49" t="s">
        <v>17954</v>
      </c>
      <c r="AO20" s="49" t="s">
        <v>19979</v>
      </c>
      <c r="AP20" s="49" t="s">
        <v>19016</v>
      </c>
      <c r="AQ20" s="49" t="s">
        <v>17927</v>
      </c>
      <c r="AR20" s="49" t="s">
        <v>19968</v>
      </c>
      <c r="AS20" s="49" t="s">
        <v>17915</v>
      </c>
      <c r="AT20" s="49" t="s">
        <v>17910</v>
      </c>
      <c r="AU20" s="49" t="s">
        <v>17906</v>
      </c>
      <c r="AV20" s="49" t="s">
        <v>17905</v>
      </c>
      <c r="AW20" s="49" t="s">
        <v>17901</v>
      </c>
      <c r="AX20" s="49" t="s">
        <v>17899</v>
      </c>
      <c r="AY20" s="49" t="s">
        <v>17896</v>
      </c>
      <c r="AZ20" s="49" t="s">
        <v>17890</v>
      </c>
      <c r="BA20" s="50" t="s">
        <v>17889</v>
      </c>
      <c r="BB20" s="61"/>
      <c r="BC20" s="61"/>
      <c r="BD20" s="61"/>
      <c r="BE20" s="61"/>
      <c r="BF20" s="61"/>
      <c r="BG20" s="61"/>
      <c r="BH20" s="61"/>
      <c r="BI20" s="61"/>
      <c r="BJ20" s="61"/>
      <c r="BK20" s="61"/>
      <c r="BL20" s="61"/>
    </row>
    <row r="21" spans="1:64" ht="12">
      <c r="A21" s="47">
        <v>8.1999999999999993</v>
      </c>
      <c r="B21" s="59">
        <v>147</v>
      </c>
      <c r="C21" s="48" t="s">
        <v>17882</v>
      </c>
      <c r="D21" s="49">
        <v>100</v>
      </c>
      <c r="E21" s="49">
        <v>100</v>
      </c>
      <c r="F21" s="49">
        <v>25</v>
      </c>
      <c r="G21" s="49">
        <v>100</v>
      </c>
      <c r="H21" s="49">
        <v>100</v>
      </c>
      <c r="I21" s="49">
        <v>100</v>
      </c>
      <c r="J21" s="49">
        <v>100</v>
      </c>
      <c r="K21" s="49">
        <v>100</v>
      </c>
      <c r="L21" s="49">
        <v>100</v>
      </c>
      <c r="M21" s="49">
        <v>75</v>
      </c>
      <c r="N21" s="49">
        <v>100</v>
      </c>
      <c r="O21" s="49">
        <v>100</v>
      </c>
      <c r="P21" s="49">
        <v>100</v>
      </c>
      <c r="Q21" s="49">
        <v>100</v>
      </c>
      <c r="R21" s="49">
        <v>50</v>
      </c>
      <c r="S21" s="49">
        <v>100</v>
      </c>
      <c r="T21" s="49">
        <v>100</v>
      </c>
      <c r="U21" s="49">
        <v>100</v>
      </c>
      <c r="V21" s="49">
        <v>100</v>
      </c>
      <c r="W21" s="49">
        <v>100</v>
      </c>
      <c r="X21" s="49">
        <v>100</v>
      </c>
      <c r="Y21" s="49">
        <v>75</v>
      </c>
      <c r="Z21" s="49">
        <v>50</v>
      </c>
      <c r="AA21" s="49">
        <v>100</v>
      </c>
      <c r="AB21" s="49">
        <v>100</v>
      </c>
      <c r="AC21" s="49">
        <v>75</v>
      </c>
      <c r="AD21" s="49">
        <v>100</v>
      </c>
      <c r="AE21" s="49">
        <v>50</v>
      </c>
      <c r="AF21" s="49">
        <v>100</v>
      </c>
      <c r="AG21" s="49">
        <v>100</v>
      </c>
      <c r="AH21" s="49">
        <v>75</v>
      </c>
      <c r="AI21" s="49">
        <v>100</v>
      </c>
      <c r="AJ21" s="49">
        <v>100</v>
      </c>
      <c r="AK21" s="49">
        <v>100</v>
      </c>
      <c r="AL21" s="49">
        <v>100</v>
      </c>
      <c r="AM21" s="49">
        <v>100</v>
      </c>
      <c r="AN21" s="49">
        <v>75</v>
      </c>
      <c r="AO21" s="49">
        <v>100</v>
      </c>
      <c r="AP21" s="49">
        <v>100</v>
      </c>
      <c r="AQ21" s="49">
        <v>0</v>
      </c>
      <c r="AR21" s="49">
        <v>75</v>
      </c>
      <c r="AS21" s="49">
        <v>100</v>
      </c>
      <c r="AT21" s="49">
        <v>100</v>
      </c>
      <c r="AU21" s="49">
        <v>100</v>
      </c>
      <c r="AV21" s="49">
        <v>75</v>
      </c>
      <c r="AW21" s="49">
        <v>75</v>
      </c>
      <c r="AX21" s="49">
        <v>100</v>
      </c>
      <c r="AY21" s="49">
        <v>100</v>
      </c>
      <c r="AZ21" s="49">
        <v>75</v>
      </c>
      <c r="BA21" s="50">
        <v>100</v>
      </c>
      <c r="BB21" s="61"/>
      <c r="BC21" s="61"/>
      <c r="BD21" s="61"/>
      <c r="BE21" s="61"/>
      <c r="BF21" s="61"/>
      <c r="BG21" s="61"/>
      <c r="BH21" s="61"/>
      <c r="BI21" s="61"/>
      <c r="BJ21" s="61"/>
      <c r="BK21" s="61"/>
      <c r="BL21" s="61"/>
    </row>
    <row r="22" spans="1:64" ht="12">
      <c r="A22" s="47" t="s">
        <v>22001</v>
      </c>
      <c r="B22" s="59"/>
      <c r="C22" s="48" t="s">
        <v>17804</v>
      </c>
      <c r="D22" s="49" t="s">
        <v>17803</v>
      </c>
      <c r="E22" s="49" t="s">
        <v>17799</v>
      </c>
      <c r="F22" s="49" t="s">
        <v>17794</v>
      </c>
      <c r="G22" s="49" t="s">
        <v>17797</v>
      </c>
      <c r="H22" s="49" t="s">
        <v>17790</v>
      </c>
      <c r="I22" s="49" t="s">
        <v>17789</v>
      </c>
      <c r="J22" s="49" t="s">
        <v>17781</v>
      </c>
      <c r="K22" s="49" t="s">
        <v>17778</v>
      </c>
      <c r="L22" s="49" t="s">
        <v>17776</v>
      </c>
      <c r="M22" s="49" t="s">
        <v>17769</v>
      </c>
      <c r="N22" s="49" t="s">
        <v>17767</v>
      </c>
      <c r="O22" s="49" t="s">
        <v>17760</v>
      </c>
      <c r="P22" s="49" t="s">
        <v>17755</v>
      </c>
      <c r="Q22" s="41" t="s">
        <v>720</v>
      </c>
      <c r="R22" s="49" t="s">
        <v>17738</v>
      </c>
      <c r="S22" s="49" t="s">
        <v>17737</v>
      </c>
      <c r="T22" s="41" t="s">
        <v>721</v>
      </c>
      <c r="U22" s="49" t="s">
        <v>17720</v>
      </c>
      <c r="V22" s="49" t="s">
        <v>17715</v>
      </c>
      <c r="W22" s="49" t="s">
        <v>17717</v>
      </c>
      <c r="X22" s="49" t="s">
        <v>17703</v>
      </c>
      <c r="Y22" s="49" t="s">
        <v>17698</v>
      </c>
      <c r="Z22" s="41" t="s">
        <v>719</v>
      </c>
      <c r="AA22" s="49" t="s">
        <v>17684</v>
      </c>
      <c r="AB22" s="49" t="s">
        <v>17685</v>
      </c>
      <c r="AC22" s="49" t="s">
        <v>17686</v>
      </c>
      <c r="AD22" s="49" t="s">
        <v>17687</v>
      </c>
      <c r="AE22" s="49" t="s">
        <v>17682</v>
      </c>
      <c r="AF22" s="49" t="s">
        <v>17680</v>
      </c>
      <c r="AG22" s="49" t="s">
        <v>17681</v>
      </c>
      <c r="AH22" s="49" t="s">
        <v>17676</v>
      </c>
      <c r="AI22" s="49" t="s">
        <v>17678</v>
      </c>
      <c r="AJ22" s="49" t="s">
        <v>17667</v>
      </c>
      <c r="AK22" s="49" t="s">
        <v>17664</v>
      </c>
      <c r="AL22" s="49" t="s">
        <v>17596</v>
      </c>
      <c r="AM22" s="41" t="s">
        <v>718</v>
      </c>
      <c r="AN22" s="41" t="s">
        <v>717</v>
      </c>
      <c r="AO22" s="49" t="s">
        <v>17582</v>
      </c>
      <c r="AP22" s="49" t="s">
        <v>17584</v>
      </c>
      <c r="AQ22" s="41" t="s">
        <v>715</v>
      </c>
      <c r="AR22" s="49" t="s">
        <v>17573</v>
      </c>
      <c r="AS22" s="49" t="s">
        <v>17408</v>
      </c>
      <c r="AT22" s="49" t="s">
        <v>17406</v>
      </c>
      <c r="AU22" s="41" t="s">
        <v>716</v>
      </c>
      <c r="AV22" s="49" t="s">
        <v>17399</v>
      </c>
      <c r="AW22" s="41" t="s">
        <v>713</v>
      </c>
      <c r="AX22" s="49" t="s">
        <v>17368</v>
      </c>
      <c r="AY22" s="49" t="s">
        <v>17363</v>
      </c>
      <c r="AZ22" s="49" t="s">
        <v>17359</v>
      </c>
      <c r="BA22" s="50" t="s">
        <v>17355</v>
      </c>
      <c r="BB22" s="61"/>
      <c r="BC22" s="61"/>
      <c r="BD22" s="61"/>
      <c r="BE22" s="61"/>
      <c r="BF22" s="61"/>
      <c r="BG22" s="61"/>
      <c r="BH22" s="61"/>
      <c r="BI22" s="61"/>
      <c r="BJ22" s="61"/>
      <c r="BK22" s="61"/>
      <c r="BL22" s="61"/>
    </row>
    <row r="23" spans="1:64" ht="12">
      <c r="A23" s="47"/>
      <c r="B23" s="59"/>
      <c r="C23" s="48"/>
      <c r="D23" s="49" t="s">
        <v>17352</v>
      </c>
      <c r="E23" s="49" t="s">
        <v>17350</v>
      </c>
      <c r="F23" s="49" t="s">
        <v>17346</v>
      </c>
      <c r="G23" s="49" t="s">
        <v>17342</v>
      </c>
      <c r="H23" s="49" t="s">
        <v>17338</v>
      </c>
      <c r="I23" s="49" t="s">
        <v>17332</v>
      </c>
      <c r="J23" s="49" t="s">
        <v>17326</v>
      </c>
      <c r="K23" s="49" t="s">
        <v>17322</v>
      </c>
      <c r="L23" s="49" t="s">
        <v>17320</v>
      </c>
      <c r="M23" s="49" t="s">
        <v>17200</v>
      </c>
      <c r="N23" s="49" t="s">
        <v>17193</v>
      </c>
      <c r="O23" s="49" t="s">
        <v>17185</v>
      </c>
      <c r="P23" s="49" t="s">
        <v>17188</v>
      </c>
      <c r="Q23" s="49" t="s">
        <v>17179</v>
      </c>
      <c r="R23" s="49" t="s">
        <v>17173</v>
      </c>
      <c r="S23" s="49" t="s">
        <v>17168</v>
      </c>
      <c r="T23" s="49" t="s">
        <v>17161</v>
      </c>
      <c r="U23" s="49" t="s">
        <v>17160</v>
      </c>
      <c r="V23" s="49" t="s">
        <v>17157</v>
      </c>
      <c r="W23" s="49" t="s">
        <v>17152</v>
      </c>
      <c r="X23" s="49" t="s">
        <v>17149</v>
      </c>
      <c r="Y23" s="49" t="s">
        <v>17146</v>
      </c>
      <c r="Z23" s="49" t="s">
        <v>17139</v>
      </c>
      <c r="AA23" s="49" t="s">
        <v>17137</v>
      </c>
      <c r="AB23" s="49" t="s">
        <v>17132</v>
      </c>
      <c r="AC23" s="49" t="s">
        <v>17127</v>
      </c>
      <c r="AD23" s="49" t="s">
        <v>17124</v>
      </c>
      <c r="AE23" s="49" t="s">
        <v>17118</v>
      </c>
      <c r="AF23" s="49" t="s">
        <v>17119</v>
      </c>
      <c r="AG23" s="49" t="s">
        <v>17121</v>
      </c>
      <c r="AH23" s="49" t="s">
        <v>17115</v>
      </c>
      <c r="AI23" s="49" t="s">
        <v>17116</v>
      </c>
      <c r="AJ23" s="49" t="s">
        <v>17112</v>
      </c>
      <c r="AK23" s="49" t="s">
        <v>19991</v>
      </c>
      <c r="AL23" s="49" t="s">
        <v>17108</v>
      </c>
      <c r="AM23" s="49" t="s">
        <v>17105</v>
      </c>
      <c r="AN23" s="49" t="s">
        <v>17100</v>
      </c>
      <c r="AO23" s="49" t="s">
        <v>17097</v>
      </c>
      <c r="AP23" s="49" t="s">
        <v>19016</v>
      </c>
      <c r="AQ23" s="49" t="s">
        <v>16812</v>
      </c>
      <c r="AR23" s="49" t="s">
        <v>16810</v>
      </c>
      <c r="AS23" s="49" t="s">
        <v>16805</v>
      </c>
      <c r="AT23" s="49" t="s">
        <v>16802</v>
      </c>
      <c r="AU23" s="49" t="s">
        <v>16800</v>
      </c>
      <c r="AV23" s="49" t="s">
        <v>16795</v>
      </c>
      <c r="AW23" s="49" t="s">
        <v>16784</v>
      </c>
      <c r="AX23" s="49" t="s">
        <v>16782</v>
      </c>
      <c r="AY23" s="49" t="s">
        <v>16778</v>
      </c>
      <c r="AZ23" s="49" t="s">
        <v>16780</v>
      </c>
      <c r="BA23" s="50" t="s">
        <v>16776</v>
      </c>
      <c r="BB23" s="61"/>
      <c r="BC23" s="61"/>
      <c r="BD23" s="61"/>
      <c r="BE23" s="61"/>
      <c r="BF23" s="61"/>
      <c r="BG23" s="61"/>
      <c r="BH23" s="61"/>
      <c r="BI23" s="61"/>
      <c r="BJ23" s="61"/>
      <c r="BK23" s="61"/>
      <c r="BL23" s="61"/>
    </row>
    <row r="24" spans="1:64" ht="12">
      <c r="A24" s="47">
        <v>8.1999999999999993</v>
      </c>
      <c r="B24" s="59">
        <v>148</v>
      </c>
      <c r="C24" s="40" t="s">
        <v>709</v>
      </c>
      <c r="D24" s="49">
        <v>50</v>
      </c>
      <c r="E24" s="49">
        <v>50</v>
      </c>
      <c r="F24" s="49">
        <v>75</v>
      </c>
      <c r="G24" s="49">
        <v>100</v>
      </c>
      <c r="H24" s="49">
        <v>50</v>
      </c>
      <c r="I24" s="49">
        <v>100</v>
      </c>
      <c r="J24" s="49">
        <v>50</v>
      </c>
      <c r="K24" s="49">
        <v>50</v>
      </c>
      <c r="L24" s="49">
        <v>50</v>
      </c>
      <c r="M24" s="49">
        <v>75</v>
      </c>
      <c r="N24" s="49">
        <v>0</v>
      </c>
      <c r="O24" s="49">
        <v>100</v>
      </c>
      <c r="P24" s="49">
        <v>50</v>
      </c>
      <c r="Q24" s="49">
        <v>75</v>
      </c>
      <c r="R24" s="49">
        <v>50</v>
      </c>
      <c r="S24" s="49">
        <v>25</v>
      </c>
      <c r="T24" s="49">
        <v>100</v>
      </c>
      <c r="U24" s="49">
        <v>100</v>
      </c>
      <c r="V24" s="49">
        <v>50</v>
      </c>
      <c r="W24" s="49">
        <v>100</v>
      </c>
      <c r="X24" s="49">
        <v>50</v>
      </c>
      <c r="Y24" s="49">
        <v>100</v>
      </c>
      <c r="Z24" s="49">
        <v>50</v>
      </c>
      <c r="AA24" s="49">
        <v>100</v>
      </c>
      <c r="AB24" s="49">
        <v>50</v>
      </c>
      <c r="AC24" s="49">
        <v>0</v>
      </c>
      <c r="AD24" s="49">
        <v>100</v>
      </c>
      <c r="AE24" s="49">
        <v>50</v>
      </c>
      <c r="AF24" s="49">
        <v>100</v>
      </c>
      <c r="AG24" s="49">
        <v>25</v>
      </c>
      <c r="AH24" s="49">
        <v>100</v>
      </c>
      <c r="AI24" s="49">
        <v>50</v>
      </c>
      <c r="AJ24" s="49">
        <v>0</v>
      </c>
      <c r="AK24" s="49">
        <v>75</v>
      </c>
      <c r="AL24" s="49">
        <v>50</v>
      </c>
      <c r="AM24" s="49">
        <v>50</v>
      </c>
      <c r="AN24" s="49">
        <v>75</v>
      </c>
      <c r="AO24" s="49">
        <v>50</v>
      </c>
      <c r="AP24" s="49">
        <v>50</v>
      </c>
      <c r="AQ24" s="49">
        <v>50</v>
      </c>
      <c r="AR24" s="49">
        <v>100</v>
      </c>
      <c r="AS24" s="49">
        <v>50</v>
      </c>
      <c r="AT24" s="49">
        <v>100</v>
      </c>
      <c r="AU24" s="49">
        <v>100</v>
      </c>
      <c r="AV24" s="49">
        <v>100</v>
      </c>
      <c r="AW24" s="49">
        <v>50</v>
      </c>
      <c r="AX24" s="49">
        <v>75</v>
      </c>
      <c r="AY24" s="49">
        <v>75</v>
      </c>
      <c r="AZ24" s="49">
        <v>50</v>
      </c>
      <c r="BA24" s="50">
        <v>100</v>
      </c>
      <c r="BB24" s="61"/>
      <c r="BC24" s="61"/>
      <c r="BD24" s="61"/>
      <c r="BE24" s="61"/>
      <c r="BF24" s="61"/>
      <c r="BG24" s="61"/>
      <c r="BH24" s="61"/>
      <c r="BI24" s="61"/>
      <c r="BJ24" s="61"/>
      <c r="BK24" s="61"/>
      <c r="BL24" s="61"/>
    </row>
    <row r="25" spans="1:64" ht="12">
      <c r="A25" s="47" t="s">
        <v>22001</v>
      </c>
      <c r="B25" s="59"/>
      <c r="C25" s="48" t="s">
        <v>16758</v>
      </c>
      <c r="D25" s="49" t="s">
        <v>16752</v>
      </c>
      <c r="E25" s="49" t="s">
        <v>16748</v>
      </c>
      <c r="F25" s="49" t="s">
        <v>16736</v>
      </c>
      <c r="G25" s="49" t="s">
        <v>16729</v>
      </c>
      <c r="H25" s="49" t="s">
        <v>16731</v>
      </c>
      <c r="I25" s="49" t="s">
        <v>16722</v>
      </c>
      <c r="J25" s="49" t="s">
        <v>16719</v>
      </c>
      <c r="K25" s="49" t="s">
        <v>16710</v>
      </c>
      <c r="L25" s="41" t="s">
        <v>714</v>
      </c>
      <c r="M25" s="49" t="s">
        <v>16713</v>
      </c>
      <c r="N25" s="49" t="s">
        <v>16707</v>
      </c>
      <c r="O25" s="49" t="s">
        <v>16703</v>
      </c>
      <c r="P25" s="41" t="s">
        <v>710</v>
      </c>
      <c r="Q25" s="49" t="s">
        <v>16696</v>
      </c>
      <c r="R25" s="49" t="s">
        <v>16694</v>
      </c>
      <c r="S25" s="49" t="s">
        <v>16690</v>
      </c>
      <c r="T25" s="49" t="s">
        <v>16681</v>
      </c>
      <c r="U25" s="49" t="s">
        <v>16680</v>
      </c>
      <c r="V25" s="49" t="s">
        <v>16676</v>
      </c>
      <c r="W25" s="41" t="s">
        <v>711</v>
      </c>
      <c r="X25" s="49" t="s">
        <v>16674</v>
      </c>
      <c r="Y25" s="49" t="s">
        <v>16670</v>
      </c>
      <c r="Z25" s="49" t="s">
        <v>16662</v>
      </c>
      <c r="AA25" s="49" t="s">
        <v>16664</v>
      </c>
      <c r="AB25" s="49" t="s">
        <v>16658</v>
      </c>
      <c r="AC25" s="49" t="s">
        <v>16661</v>
      </c>
      <c r="AD25" s="49" t="s">
        <v>16657</v>
      </c>
      <c r="AE25" s="49" t="s">
        <v>16650</v>
      </c>
      <c r="AF25" s="49" t="s">
        <v>16646</v>
      </c>
      <c r="AG25" s="41" t="s">
        <v>712</v>
      </c>
      <c r="AH25" s="41" t="s">
        <v>707</v>
      </c>
      <c r="AI25" s="49" t="s">
        <v>16643</v>
      </c>
      <c r="AJ25" s="49" t="s">
        <v>16645</v>
      </c>
      <c r="AK25" s="49" t="s">
        <v>16641</v>
      </c>
      <c r="AL25" s="49" t="s">
        <v>16634</v>
      </c>
      <c r="AM25" s="41" t="s">
        <v>708</v>
      </c>
      <c r="AN25" s="49" t="s">
        <v>16629</v>
      </c>
      <c r="AO25" s="49" t="s">
        <v>16628</v>
      </c>
      <c r="AP25" s="49" t="s">
        <v>16621</v>
      </c>
      <c r="AQ25" s="49" t="s">
        <v>16622</v>
      </c>
      <c r="AR25" s="49" t="s">
        <v>16624</v>
      </c>
      <c r="AS25" s="49" t="s">
        <v>16617</v>
      </c>
      <c r="AT25" s="49" t="s">
        <v>16614</v>
      </c>
      <c r="AU25" s="49" t="s">
        <v>16610</v>
      </c>
      <c r="AV25" s="49" t="s">
        <v>16612</v>
      </c>
      <c r="AW25" s="49" t="s">
        <v>16613</v>
      </c>
      <c r="AX25" s="49" t="s">
        <v>16608</v>
      </c>
      <c r="AY25" s="49" t="s">
        <v>16606</v>
      </c>
      <c r="AZ25" s="49" t="s">
        <v>16604</v>
      </c>
      <c r="BA25" s="50" t="s">
        <v>16599</v>
      </c>
      <c r="BB25" s="61"/>
      <c r="BC25" s="61"/>
      <c r="BD25" s="61"/>
      <c r="BE25" s="61"/>
      <c r="BF25" s="61"/>
      <c r="BG25" s="61"/>
      <c r="BH25" s="61"/>
      <c r="BI25" s="61"/>
      <c r="BJ25" s="61"/>
      <c r="BK25" s="61"/>
      <c r="BL25" s="61"/>
    </row>
    <row r="26" spans="1:64" ht="12">
      <c r="A26" s="47"/>
      <c r="B26" s="59"/>
      <c r="C26" s="48"/>
      <c r="D26" s="49" t="s">
        <v>16598</v>
      </c>
      <c r="E26" s="49" t="s">
        <v>16596</v>
      </c>
      <c r="F26" s="49" t="s">
        <v>16590</v>
      </c>
      <c r="G26" s="49" t="s">
        <v>16588</v>
      </c>
      <c r="H26" s="49" t="s">
        <v>16587</v>
      </c>
      <c r="I26" s="49" t="s">
        <v>16528</v>
      </c>
      <c r="J26" s="49" t="s">
        <v>16522</v>
      </c>
      <c r="K26" s="49" t="s">
        <v>16524</v>
      </c>
      <c r="L26" s="49" t="s">
        <v>16525</v>
      </c>
      <c r="M26" s="49" t="s">
        <v>16521</v>
      </c>
      <c r="N26" s="49" t="s">
        <v>16443</v>
      </c>
      <c r="O26" s="49" t="s">
        <v>16435</v>
      </c>
      <c r="P26" s="49" t="s">
        <v>16434</v>
      </c>
      <c r="Q26" s="49" t="s">
        <v>16430</v>
      </c>
      <c r="R26" s="49" t="s">
        <v>16425</v>
      </c>
      <c r="S26" s="49" t="s">
        <v>16419</v>
      </c>
      <c r="T26" s="49" t="s">
        <v>16418</v>
      </c>
      <c r="U26" s="49" t="s">
        <v>16416</v>
      </c>
      <c r="V26" s="49" t="s">
        <v>16413</v>
      </c>
      <c r="W26" s="49" t="s">
        <v>16407</v>
      </c>
      <c r="X26" s="49" t="s">
        <v>16404</v>
      </c>
      <c r="Y26" s="49" t="s">
        <v>16400</v>
      </c>
      <c r="Z26" s="49" t="s">
        <v>16397</v>
      </c>
      <c r="AA26" s="49" t="s">
        <v>16399</v>
      </c>
      <c r="AB26" s="49" t="s">
        <v>16352</v>
      </c>
      <c r="AC26" s="49" t="s">
        <v>16348</v>
      </c>
      <c r="AD26" s="49" t="s">
        <v>16343</v>
      </c>
      <c r="AE26" s="49" t="s">
        <v>16295</v>
      </c>
      <c r="AF26" s="49" t="s">
        <v>16293</v>
      </c>
      <c r="AG26" s="49" t="s">
        <v>16284</v>
      </c>
      <c r="AH26" s="49" t="s">
        <v>16287</v>
      </c>
      <c r="AI26" s="49" t="s">
        <v>16282</v>
      </c>
      <c r="AJ26" s="49" t="s">
        <v>16278</v>
      </c>
      <c r="AK26" s="49" t="s">
        <v>16275</v>
      </c>
      <c r="AL26" s="49" t="s">
        <v>16271</v>
      </c>
      <c r="AM26" s="49" t="s">
        <v>16266</v>
      </c>
      <c r="AN26" s="49" t="s">
        <v>16264</v>
      </c>
      <c r="AO26" s="49" t="s">
        <v>16255</v>
      </c>
      <c r="AP26" s="49" t="s">
        <v>16253</v>
      </c>
      <c r="AQ26" s="49" t="s">
        <v>16250</v>
      </c>
      <c r="AR26" s="49" t="s">
        <v>16244</v>
      </c>
      <c r="AS26" s="49" t="s">
        <v>16179</v>
      </c>
      <c r="AT26" s="49" t="s">
        <v>16170</v>
      </c>
      <c r="AU26" s="49" t="s">
        <v>16161</v>
      </c>
      <c r="AV26" s="49" t="s">
        <v>16154</v>
      </c>
      <c r="AW26" s="49" t="s">
        <v>16087</v>
      </c>
      <c r="AX26" s="49" t="s">
        <v>16083</v>
      </c>
      <c r="AY26" s="49" t="s">
        <v>16086</v>
      </c>
      <c r="AZ26" s="49" t="s">
        <v>16082</v>
      </c>
      <c r="BA26" s="50" t="s">
        <v>16072</v>
      </c>
      <c r="BB26" s="61"/>
      <c r="BC26" s="61"/>
      <c r="BD26" s="61"/>
      <c r="BE26" s="61"/>
      <c r="BF26" s="61"/>
      <c r="BG26" s="61"/>
      <c r="BH26" s="61"/>
      <c r="BI26" s="61"/>
      <c r="BJ26" s="61"/>
      <c r="BK26" s="61"/>
      <c r="BL26" s="61"/>
    </row>
    <row r="27" spans="1:64" ht="12">
      <c r="A27" s="47">
        <v>8.3000000000000007</v>
      </c>
      <c r="B27" s="59">
        <v>149</v>
      </c>
      <c r="C27" s="48" t="s">
        <v>16076</v>
      </c>
      <c r="D27" s="49" t="s">
        <v>24156</v>
      </c>
      <c r="E27" s="49" t="s">
        <v>24156</v>
      </c>
      <c r="F27" s="49" t="s">
        <v>24158</v>
      </c>
      <c r="G27" s="49" t="s">
        <v>24095</v>
      </c>
      <c r="H27" s="49" t="s">
        <v>24057</v>
      </c>
      <c r="I27" s="49" t="s">
        <v>24013</v>
      </c>
      <c r="J27" s="49" t="s">
        <v>24156</v>
      </c>
      <c r="K27" s="49" t="s">
        <v>24095</v>
      </c>
      <c r="L27" s="49" t="s">
        <v>24095</v>
      </c>
      <c r="M27" s="49" t="s">
        <v>24158</v>
      </c>
      <c r="N27" s="49" t="s">
        <v>24095</v>
      </c>
      <c r="O27" s="49" t="s">
        <v>24158</v>
      </c>
      <c r="P27" s="49" t="s">
        <v>24095</v>
      </c>
      <c r="Q27" s="49" t="s">
        <v>24158</v>
      </c>
      <c r="R27" s="49" t="s">
        <v>24095</v>
      </c>
      <c r="S27" s="49" t="s">
        <v>24095</v>
      </c>
      <c r="T27" s="49" t="s">
        <v>24156</v>
      </c>
      <c r="U27" s="49" t="s">
        <v>24013</v>
      </c>
      <c r="V27" s="49" t="s">
        <v>24156</v>
      </c>
      <c r="W27" s="49" t="s">
        <v>24095</v>
      </c>
      <c r="X27" s="49" t="s">
        <v>24156</v>
      </c>
      <c r="Y27" s="49" t="s">
        <v>24158</v>
      </c>
      <c r="Z27" s="49" t="s">
        <v>24095</v>
      </c>
      <c r="AA27" s="49" t="s">
        <v>24156</v>
      </c>
      <c r="AB27" s="49" t="s">
        <v>24156</v>
      </c>
      <c r="AC27" s="49" t="s">
        <v>24095</v>
      </c>
      <c r="AD27" s="49" t="s">
        <v>24095</v>
      </c>
      <c r="AE27" s="49" t="s">
        <v>24156</v>
      </c>
      <c r="AF27" s="49" t="s">
        <v>24156</v>
      </c>
      <c r="AG27" s="49" t="s">
        <v>24156</v>
      </c>
      <c r="AH27" s="49" t="s">
        <v>24095</v>
      </c>
      <c r="AI27" s="49" t="s">
        <v>24156</v>
      </c>
      <c r="AJ27" s="49" t="s">
        <v>24156</v>
      </c>
      <c r="AK27" s="49" t="s">
        <v>24158</v>
      </c>
      <c r="AL27" s="49" t="s">
        <v>24156</v>
      </c>
      <c r="AM27" s="49" t="s">
        <v>24095</v>
      </c>
      <c r="AN27" s="49" t="s">
        <v>24156</v>
      </c>
      <c r="AO27" s="49" t="s">
        <v>24095</v>
      </c>
      <c r="AP27" s="49" t="s">
        <v>24156</v>
      </c>
      <c r="AQ27" s="49" t="s">
        <v>24095</v>
      </c>
      <c r="AR27" s="49" t="s">
        <v>24095</v>
      </c>
      <c r="AS27" s="49" t="s">
        <v>24095</v>
      </c>
      <c r="AT27" s="49" t="s">
        <v>24095</v>
      </c>
      <c r="AU27" s="49" t="s">
        <v>24156</v>
      </c>
      <c r="AV27" s="49" t="s">
        <v>24158</v>
      </c>
      <c r="AW27" s="49" t="s">
        <v>24156</v>
      </c>
      <c r="AX27" s="49" t="s">
        <v>24158</v>
      </c>
      <c r="AY27" s="49" t="s">
        <v>24158</v>
      </c>
      <c r="AZ27" s="49" t="s">
        <v>24158</v>
      </c>
      <c r="BA27" s="50" t="s">
        <v>24158</v>
      </c>
      <c r="BB27" s="61"/>
      <c r="BC27" s="61"/>
      <c r="BD27" s="61"/>
      <c r="BE27" s="61"/>
      <c r="BF27" s="61"/>
      <c r="BG27" s="61"/>
      <c r="BH27" s="61"/>
      <c r="BI27" s="61"/>
      <c r="BJ27" s="61"/>
      <c r="BK27" s="61"/>
      <c r="BL27" s="61"/>
    </row>
    <row r="28" spans="1:64" ht="12">
      <c r="A28" s="47" t="s">
        <v>15921</v>
      </c>
      <c r="B28" s="59"/>
      <c r="C28" s="48" t="s">
        <v>15916</v>
      </c>
      <c r="D28" s="49" t="s">
        <v>15904</v>
      </c>
      <c r="E28" s="49" t="s">
        <v>15899</v>
      </c>
      <c r="F28" s="49" t="s">
        <v>23582</v>
      </c>
      <c r="G28" s="49" t="s">
        <v>15890</v>
      </c>
      <c r="H28" s="49" t="s">
        <v>15880</v>
      </c>
      <c r="I28" s="49" t="s">
        <v>15872</v>
      </c>
      <c r="J28" s="49" t="s">
        <v>15867</v>
      </c>
      <c r="K28" s="49" t="s">
        <v>15859</v>
      </c>
      <c r="L28" s="49" t="s">
        <v>15849</v>
      </c>
      <c r="M28" s="49" t="s">
        <v>15846</v>
      </c>
      <c r="N28" s="49" t="s">
        <v>15839</v>
      </c>
      <c r="O28" s="49" t="s">
        <v>15766</v>
      </c>
      <c r="P28" s="41" t="s">
        <v>706</v>
      </c>
      <c r="Q28" s="49" t="s">
        <v>15746</v>
      </c>
      <c r="R28" s="49" t="s">
        <v>15740</v>
      </c>
      <c r="S28" s="49" t="s">
        <v>15737</v>
      </c>
      <c r="T28" s="49" t="s">
        <v>15730</v>
      </c>
      <c r="U28" s="49" t="s">
        <v>15721</v>
      </c>
      <c r="V28" s="49" t="s">
        <v>15713</v>
      </c>
      <c r="W28" s="41" t="s">
        <v>702</v>
      </c>
      <c r="X28" s="49" t="s">
        <v>15559</v>
      </c>
      <c r="Y28" s="49" t="s">
        <v>15558</v>
      </c>
      <c r="Z28" s="49" t="s">
        <v>15555</v>
      </c>
      <c r="AA28" s="49" t="s">
        <v>15549</v>
      </c>
      <c r="AB28" s="49" t="s">
        <v>15434</v>
      </c>
      <c r="AC28" s="49" t="s">
        <v>15361</v>
      </c>
      <c r="AD28" s="49" t="s">
        <v>15356</v>
      </c>
      <c r="AE28" s="49" t="s">
        <v>15256</v>
      </c>
      <c r="AF28" s="49" t="s">
        <v>15254</v>
      </c>
      <c r="AG28" s="49" t="s">
        <v>15247</v>
      </c>
      <c r="AH28" s="49" t="s">
        <v>15248</v>
      </c>
      <c r="AI28" s="49" t="s">
        <v>15250</v>
      </c>
      <c r="AJ28" s="49" t="s">
        <v>15245</v>
      </c>
      <c r="AK28" s="49" t="s">
        <v>15240</v>
      </c>
      <c r="AL28" s="41" t="s">
        <v>703</v>
      </c>
      <c r="AM28" s="49" t="s">
        <v>15237</v>
      </c>
      <c r="AN28" s="41" t="s">
        <v>704</v>
      </c>
      <c r="AO28" s="49" t="s">
        <v>15175</v>
      </c>
      <c r="AP28" s="49" t="s">
        <v>15171</v>
      </c>
      <c r="AQ28" s="41" t="s">
        <v>1408</v>
      </c>
      <c r="AR28" s="49" t="s">
        <v>15093</v>
      </c>
      <c r="AS28" s="49" t="s">
        <v>15090</v>
      </c>
      <c r="AT28" s="49" t="s">
        <v>15085</v>
      </c>
      <c r="AU28" s="49" t="s">
        <v>15079</v>
      </c>
      <c r="AV28" s="49" t="s">
        <v>15083</v>
      </c>
      <c r="AW28" s="49" t="s">
        <v>15069</v>
      </c>
      <c r="AX28" s="41" t="s">
        <v>705</v>
      </c>
      <c r="AY28" s="49" t="s">
        <v>15065</v>
      </c>
      <c r="AZ28" s="49" t="s">
        <v>15059</v>
      </c>
      <c r="BA28" s="42" t="s">
        <v>700</v>
      </c>
      <c r="BB28" s="61"/>
      <c r="BC28" s="61"/>
      <c r="BD28" s="61"/>
      <c r="BE28" s="61"/>
      <c r="BF28" s="61"/>
      <c r="BG28" s="61"/>
      <c r="BH28" s="61"/>
      <c r="BI28" s="61"/>
      <c r="BJ28" s="61"/>
      <c r="BK28" s="61"/>
      <c r="BL28" s="61"/>
    </row>
    <row r="29" spans="1:64" ht="12">
      <c r="A29" s="47"/>
      <c r="B29" s="59"/>
      <c r="C29" s="48"/>
      <c r="D29" s="49" t="s">
        <v>15056</v>
      </c>
      <c r="E29" s="49" t="s">
        <v>14925</v>
      </c>
      <c r="F29" s="49" t="s">
        <v>23582</v>
      </c>
      <c r="G29" s="49" t="s">
        <v>14922</v>
      </c>
      <c r="H29" s="49" t="s">
        <v>14917</v>
      </c>
      <c r="I29" s="49" t="s">
        <v>14919</v>
      </c>
      <c r="J29" s="49" t="s">
        <v>14912</v>
      </c>
      <c r="K29" s="49" t="s">
        <v>14881</v>
      </c>
      <c r="L29" s="49" t="s">
        <v>14877</v>
      </c>
      <c r="M29" s="49" t="s">
        <v>14875</v>
      </c>
      <c r="N29" s="49" t="s">
        <v>14872</v>
      </c>
      <c r="O29" s="49" t="s">
        <v>23324</v>
      </c>
      <c r="P29" s="49" t="s">
        <v>14870</v>
      </c>
      <c r="Q29" s="49" t="s">
        <v>14865</v>
      </c>
      <c r="R29" s="49" t="s">
        <v>14864</v>
      </c>
      <c r="S29" s="49" t="s">
        <v>14857</v>
      </c>
      <c r="T29" s="49" t="s">
        <v>14855</v>
      </c>
      <c r="U29" s="49" t="s">
        <v>14842</v>
      </c>
      <c r="V29" s="49" t="s">
        <v>14839</v>
      </c>
      <c r="W29" s="49" t="s">
        <v>14836</v>
      </c>
      <c r="X29" s="49" t="s">
        <v>14832</v>
      </c>
      <c r="Y29" s="49" t="s">
        <v>23324</v>
      </c>
      <c r="Z29" s="49" t="s">
        <v>14788</v>
      </c>
      <c r="AA29" s="49" t="s">
        <v>14702</v>
      </c>
      <c r="AB29" s="49" t="s">
        <v>14698</v>
      </c>
      <c r="AC29" s="49" t="s">
        <v>14699</v>
      </c>
      <c r="AD29" s="49" t="s">
        <v>15804</v>
      </c>
      <c r="AE29" s="49" t="s">
        <v>14696</v>
      </c>
      <c r="AF29" s="49" t="s">
        <v>14692</v>
      </c>
      <c r="AG29" s="49" t="s">
        <v>14687</v>
      </c>
      <c r="AH29" s="49" t="s">
        <v>14689</v>
      </c>
      <c r="AI29" s="49" t="s">
        <v>14679</v>
      </c>
      <c r="AJ29" s="49" t="s">
        <v>14681</v>
      </c>
      <c r="AK29" s="49" t="s">
        <v>14682</v>
      </c>
      <c r="AL29" s="49" t="s">
        <v>14683</v>
      </c>
      <c r="AM29" s="49" t="s">
        <v>14684</v>
      </c>
      <c r="AN29" s="49" t="s">
        <v>14685</v>
      </c>
      <c r="AO29" s="49" t="s">
        <v>14677</v>
      </c>
      <c r="AP29" s="49" t="s">
        <v>14672</v>
      </c>
      <c r="AQ29" s="49" t="s">
        <v>14928</v>
      </c>
      <c r="AR29" s="49" t="s">
        <v>14674</v>
      </c>
      <c r="AS29" s="49" t="s">
        <v>14668</v>
      </c>
      <c r="AT29" s="49" t="s">
        <v>14670</v>
      </c>
      <c r="AU29" s="49" t="s">
        <v>14666</v>
      </c>
      <c r="AV29" s="49" t="s">
        <v>14662</v>
      </c>
      <c r="AW29" s="49" t="s">
        <v>14659</v>
      </c>
      <c r="AX29" s="49" t="s">
        <v>14656</v>
      </c>
      <c r="AY29" s="49" t="s">
        <v>14657</v>
      </c>
      <c r="AZ29" s="49" t="s">
        <v>14651</v>
      </c>
      <c r="BA29" s="50" t="s">
        <v>23582</v>
      </c>
      <c r="BB29" s="61"/>
      <c r="BC29" s="61"/>
      <c r="BD29" s="61"/>
      <c r="BE29" s="61"/>
      <c r="BF29" s="61"/>
      <c r="BG29" s="61"/>
      <c r="BH29" s="61"/>
      <c r="BI29" s="61"/>
      <c r="BJ29" s="61"/>
      <c r="BK29" s="61"/>
      <c r="BL29" s="61"/>
    </row>
    <row r="30" spans="1:64" ht="12">
      <c r="A30" s="47">
        <v>8.3000000000000007</v>
      </c>
      <c r="B30" s="59">
        <v>150</v>
      </c>
      <c r="C30" s="48" t="s">
        <v>14637</v>
      </c>
      <c r="D30" s="49" t="s">
        <v>24095</v>
      </c>
      <c r="E30" s="49" t="s">
        <v>24156</v>
      </c>
      <c r="F30" s="49" t="s">
        <v>24158</v>
      </c>
      <c r="G30" s="49" t="s">
        <v>24158</v>
      </c>
      <c r="H30" s="49" t="s">
        <v>24158</v>
      </c>
      <c r="I30" s="49" t="s">
        <v>24013</v>
      </c>
      <c r="J30" s="49" t="s">
        <v>24158</v>
      </c>
      <c r="K30" s="49" t="s">
        <v>24158</v>
      </c>
      <c r="L30" s="49" t="s">
        <v>24095</v>
      </c>
      <c r="M30" s="49" t="s">
        <v>24158</v>
      </c>
      <c r="N30" s="49" t="s">
        <v>24158</v>
      </c>
      <c r="O30" s="49" t="s">
        <v>24158</v>
      </c>
      <c r="P30" s="49" t="s">
        <v>24158</v>
      </c>
      <c r="Q30" s="49" t="s">
        <v>24158</v>
      </c>
      <c r="R30" s="49" t="s">
        <v>24095</v>
      </c>
      <c r="S30" s="49" t="s">
        <v>24095</v>
      </c>
      <c r="T30" s="49" t="s">
        <v>24095</v>
      </c>
      <c r="U30" s="49" t="s">
        <v>24158</v>
      </c>
      <c r="V30" s="49" t="s">
        <v>24158</v>
      </c>
      <c r="W30" s="49" t="s">
        <v>24095</v>
      </c>
      <c r="X30" s="49" t="s">
        <v>24095</v>
      </c>
      <c r="Y30" s="49" t="s">
        <v>24158</v>
      </c>
      <c r="Z30" s="49" t="s">
        <v>24095</v>
      </c>
      <c r="AA30" s="49" t="s">
        <v>24158</v>
      </c>
      <c r="AB30" s="49" t="s">
        <v>24095</v>
      </c>
      <c r="AC30" s="49" t="s">
        <v>24158</v>
      </c>
      <c r="AD30" s="49" t="s">
        <v>24158</v>
      </c>
      <c r="AE30" s="49" t="s">
        <v>24158</v>
      </c>
      <c r="AF30" s="49" t="s">
        <v>24095</v>
      </c>
      <c r="AG30" s="49" t="s">
        <v>24095</v>
      </c>
      <c r="AH30" s="49" t="s">
        <v>24095</v>
      </c>
      <c r="AI30" s="49" t="s">
        <v>24156</v>
      </c>
      <c r="AJ30" s="49" t="s">
        <v>24095</v>
      </c>
      <c r="AK30" s="49" t="s">
        <v>24158</v>
      </c>
      <c r="AL30" s="49" t="s">
        <v>24158</v>
      </c>
      <c r="AM30" s="49" t="s">
        <v>24158</v>
      </c>
      <c r="AN30" s="49" t="s">
        <v>24156</v>
      </c>
      <c r="AO30" s="49" t="s">
        <v>24095</v>
      </c>
      <c r="AP30" s="49" t="s">
        <v>24158</v>
      </c>
      <c r="AQ30" s="49" t="s">
        <v>24158</v>
      </c>
      <c r="AR30" s="49" t="s">
        <v>24158</v>
      </c>
      <c r="AS30" s="49" t="s">
        <v>24158</v>
      </c>
      <c r="AT30" s="49" t="s">
        <v>24095</v>
      </c>
      <c r="AU30" s="49" t="s">
        <v>24158</v>
      </c>
      <c r="AV30" s="49" t="s">
        <v>24158</v>
      </c>
      <c r="AW30" s="49" t="s">
        <v>24158</v>
      </c>
      <c r="AX30" s="49" t="s">
        <v>24158</v>
      </c>
      <c r="AY30" s="49" t="s">
        <v>24158</v>
      </c>
      <c r="AZ30" s="49" t="s">
        <v>24158</v>
      </c>
      <c r="BA30" s="50" t="s">
        <v>24158</v>
      </c>
      <c r="BB30" s="61"/>
      <c r="BC30" s="61"/>
      <c r="BD30" s="61"/>
      <c r="BE30" s="61"/>
      <c r="BF30" s="61"/>
      <c r="BG30" s="61"/>
      <c r="BH30" s="61"/>
      <c r="BI30" s="61"/>
      <c r="BJ30" s="61"/>
      <c r="BK30" s="61"/>
      <c r="BL30" s="61"/>
    </row>
    <row r="31" spans="1:64" ht="12">
      <c r="A31" s="47" t="s">
        <v>15921</v>
      </c>
      <c r="B31" s="59"/>
      <c r="C31" s="48" t="s">
        <v>14559</v>
      </c>
      <c r="D31" s="49" t="s">
        <v>14555</v>
      </c>
      <c r="E31" s="49" t="s">
        <v>14549</v>
      </c>
      <c r="F31" s="49" t="s">
        <v>14551</v>
      </c>
      <c r="G31" s="49" t="s">
        <v>14528</v>
      </c>
      <c r="H31" s="49" t="s">
        <v>18024</v>
      </c>
      <c r="I31" s="49" t="s">
        <v>14523</v>
      </c>
      <c r="J31" s="49" t="s">
        <v>14454</v>
      </c>
      <c r="K31" s="49" t="s">
        <v>14450</v>
      </c>
      <c r="L31" s="49" t="s">
        <v>14428</v>
      </c>
      <c r="M31" s="49" t="s">
        <v>14423</v>
      </c>
      <c r="N31" s="49" t="s">
        <v>14419</v>
      </c>
      <c r="O31" s="49" t="s">
        <v>15766</v>
      </c>
      <c r="P31" s="49" t="s">
        <v>14410</v>
      </c>
      <c r="Q31" s="49" t="s">
        <v>14412</v>
      </c>
      <c r="R31" s="41" t="s">
        <v>701</v>
      </c>
      <c r="S31" s="49" t="s">
        <v>14404</v>
      </c>
      <c r="T31" s="49" t="s">
        <v>14758</v>
      </c>
      <c r="U31" s="49" t="s">
        <v>14401</v>
      </c>
      <c r="V31" s="49" t="s">
        <v>14397</v>
      </c>
      <c r="W31" s="49" t="s">
        <v>14382</v>
      </c>
      <c r="X31" s="49" t="s">
        <v>14337</v>
      </c>
      <c r="Y31" s="49" t="s">
        <v>23582</v>
      </c>
      <c r="Z31" s="49" t="s">
        <v>14327</v>
      </c>
      <c r="AA31" s="49" t="s">
        <v>23582</v>
      </c>
      <c r="AB31" s="49" t="s">
        <v>14289</v>
      </c>
      <c r="AC31" s="49" t="s">
        <v>14286</v>
      </c>
      <c r="AD31" s="49" t="s">
        <v>14288</v>
      </c>
      <c r="AE31" s="49" t="s">
        <v>14284</v>
      </c>
      <c r="AF31" s="49" t="s">
        <v>14281</v>
      </c>
      <c r="AG31" s="49" t="s">
        <v>14220</v>
      </c>
      <c r="AH31" s="49" t="s">
        <v>14217</v>
      </c>
      <c r="AI31" s="49" t="s">
        <v>14214</v>
      </c>
      <c r="AJ31" s="49" t="s">
        <v>14211</v>
      </c>
      <c r="AK31" s="49" t="s">
        <v>14212</v>
      </c>
      <c r="AL31" s="49" t="s">
        <v>14213</v>
      </c>
      <c r="AM31" s="49" t="s">
        <v>14207</v>
      </c>
      <c r="AN31" s="49" t="s">
        <v>14209</v>
      </c>
      <c r="AO31" s="49" t="s">
        <v>17747</v>
      </c>
      <c r="AP31" s="49" t="s">
        <v>14202</v>
      </c>
      <c r="AQ31" s="49" t="s">
        <v>14203</v>
      </c>
      <c r="AR31" s="49" t="s">
        <v>23582</v>
      </c>
      <c r="AS31" s="49" t="s">
        <v>14204</v>
      </c>
      <c r="AT31" s="49" t="s">
        <v>14205</v>
      </c>
      <c r="AU31" s="49" t="s">
        <v>14206</v>
      </c>
      <c r="AV31" s="49" t="s">
        <v>14199</v>
      </c>
      <c r="AW31" s="49" t="s">
        <v>23582</v>
      </c>
      <c r="AX31" s="49" t="s">
        <v>14193</v>
      </c>
      <c r="AY31" s="49" t="s">
        <v>14194</v>
      </c>
      <c r="AZ31" s="49" t="s">
        <v>14190</v>
      </c>
      <c r="BA31" s="50" t="s">
        <v>14160</v>
      </c>
      <c r="BB31" s="61"/>
      <c r="BC31" s="61"/>
      <c r="BD31" s="61"/>
      <c r="BE31" s="61"/>
      <c r="BF31" s="61"/>
      <c r="BG31" s="61"/>
      <c r="BH31" s="61"/>
      <c r="BI31" s="61"/>
      <c r="BJ31" s="61"/>
      <c r="BK31" s="61"/>
      <c r="BL31" s="61"/>
    </row>
    <row r="32" spans="1:64" ht="12">
      <c r="A32" s="47"/>
      <c r="B32" s="59"/>
      <c r="C32" s="48"/>
      <c r="D32" s="49" t="s">
        <v>14151</v>
      </c>
      <c r="E32" s="49" t="s">
        <v>14146</v>
      </c>
      <c r="F32" s="49" t="s">
        <v>23582</v>
      </c>
      <c r="G32" s="49" t="s">
        <v>17655</v>
      </c>
      <c r="H32" s="49" t="s">
        <v>14148</v>
      </c>
      <c r="I32" s="49" t="s">
        <v>14919</v>
      </c>
      <c r="J32" s="49" t="s">
        <v>14145</v>
      </c>
      <c r="K32" s="49" t="s">
        <v>14468</v>
      </c>
      <c r="L32" s="49" t="s">
        <v>17384</v>
      </c>
      <c r="M32" s="49" t="s">
        <v>14139</v>
      </c>
      <c r="N32" s="49" t="s">
        <v>14133</v>
      </c>
      <c r="O32" s="49" t="s">
        <v>23324</v>
      </c>
      <c r="P32" s="49" t="s">
        <v>14136</v>
      </c>
      <c r="Q32" s="49" t="s">
        <v>14137</v>
      </c>
      <c r="R32" s="49" t="s">
        <v>14130</v>
      </c>
      <c r="S32" s="49" t="s">
        <v>14125</v>
      </c>
      <c r="T32" s="49" t="s">
        <v>14121</v>
      </c>
      <c r="U32" s="49" t="s">
        <v>14123</v>
      </c>
      <c r="V32" s="49" t="s">
        <v>14119</v>
      </c>
      <c r="W32" s="49" t="s">
        <v>14112</v>
      </c>
      <c r="X32" s="49" t="s">
        <v>14116</v>
      </c>
      <c r="Y32" s="49" t="s">
        <v>23324</v>
      </c>
      <c r="Z32" s="49" t="s">
        <v>17176</v>
      </c>
      <c r="AA32" s="49" t="s">
        <v>14110</v>
      </c>
      <c r="AB32" s="49" t="s">
        <v>16808</v>
      </c>
      <c r="AC32" s="49" t="s">
        <v>14103</v>
      </c>
      <c r="AD32" s="49" t="s">
        <v>23582</v>
      </c>
      <c r="AE32" s="49" t="s">
        <v>23582</v>
      </c>
      <c r="AF32" s="49" t="s">
        <v>14105</v>
      </c>
      <c r="AG32" s="49" t="s">
        <v>14099</v>
      </c>
      <c r="AH32" s="49" t="s">
        <v>14342</v>
      </c>
      <c r="AI32" s="49" t="s">
        <v>14038</v>
      </c>
      <c r="AJ32" s="49" t="s">
        <v>14039</v>
      </c>
      <c r="AK32" s="49" t="s">
        <v>14032</v>
      </c>
      <c r="AL32" s="49" t="s">
        <v>14034</v>
      </c>
      <c r="AM32" s="49" t="s">
        <v>14028</v>
      </c>
      <c r="AN32" s="49" t="s">
        <v>14029</v>
      </c>
      <c r="AO32" s="49" t="s">
        <v>14031</v>
      </c>
      <c r="AP32" s="49" t="s">
        <v>14026</v>
      </c>
      <c r="AQ32" s="49" t="s">
        <v>14023</v>
      </c>
      <c r="AR32" s="49" t="s">
        <v>23582</v>
      </c>
      <c r="AS32" s="49" t="s">
        <v>14018</v>
      </c>
      <c r="AT32" s="49" t="s">
        <v>14019</v>
      </c>
      <c r="AU32" s="49" t="s">
        <v>14013</v>
      </c>
      <c r="AV32" s="49" t="s">
        <v>14015</v>
      </c>
      <c r="AW32" s="49" t="s">
        <v>23582</v>
      </c>
      <c r="AX32" s="49" t="s">
        <v>14016</v>
      </c>
      <c r="AY32" s="49" t="s">
        <v>13814</v>
      </c>
      <c r="AZ32" s="49" t="s">
        <v>13807</v>
      </c>
      <c r="BA32" s="50" t="s">
        <v>23582</v>
      </c>
      <c r="BB32" s="61"/>
      <c r="BC32" s="61"/>
      <c r="BD32" s="61"/>
      <c r="BE32" s="61"/>
      <c r="BF32" s="61"/>
      <c r="BG32" s="61"/>
      <c r="BH32" s="61"/>
      <c r="BI32" s="61"/>
      <c r="BJ32" s="61"/>
      <c r="BK32" s="61"/>
      <c r="BL32" s="61"/>
    </row>
    <row r="33" spans="1:64" ht="12">
      <c r="A33" s="47">
        <v>8.3000000000000007</v>
      </c>
      <c r="B33" s="59">
        <v>151</v>
      </c>
      <c r="C33" s="48" t="s">
        <v>13804</v>
      </c>
      <c r="D33" s="49" t="s">
        <v>24156</v>
      </c>
      <c r="E33" s="49" t="s">
        <v>24156</v>
      </c>
      <c r="F33" s="49" t="s">
        <v>24095</v>
      </c>
      <c r="G33" s="49" t="s">
        <v>24156</v>
      </c>
      <c r="H33" s="49" t="s">
        <v>24156</v>
      </c>
      <c r="I33" s="49" t="s">
        <v>24095</v>
      </c>
      <c r="J33" s="49" t="s">
        <v>24156</v>
      </c>
      <c r="K33" s="49" t="s">
        <v>24095</v>
      </c>
      <c r="L33" s="49" t="s">
        <v>24156</v>
      </c>
      <c r="M33" s="49" t="s">
        <v>24156</v>
      </c>
      <c r="N33" s="49" t="s">
        <v>24156</v>
      </c>
      <c r="O33" s="49" t="s">
        <v>24156</v>
      </c>
      <c r="P33" s="49" t="s">
        <v>24156</v>
      </c>
      <c r="Q33" s="49" t="s">
        <v>24156</v>
      </c>
      <c r="R33" s="49" t="s">
        <v>24156</v>
      </c>
      <c r="S33" s="49" t="s">
        <v>24095</v>
      </c>
      <c r="T33" s="49" t="s">
        <v>24156</v>
      </c>
      <c r="U33" s="49" t="s">
        <v>24095</v>
      </c>
      <c r="V33" s="49" t="s">
        <v>24095</v>
      </c>
      <c r="W33" s="49" t="s">
        <v>24095</v>
      </c>
      <c r="X33" s="49" t="s">
        <v>24095</v>
      </c>
      <c r="Y33" s="49" t="s">
        <v>24095</v>
      </c>
      <c r="Z33" s="49" t="s">
        <v>24095</v>
      </c>
      <c r="AA33" s="49" t="s">
        <v>24158</v>
      </c>
      <c r="AB33" s="49" t="s">
        <v>24095</v>
      </c>
      <c r="AC33" s="49" t="s">
        <v>24095</v>
      </c>
      <c r="AD33" s="49" t="s">
        <v>24156</v>
      </c>
      <c r="AE33" s="49" t="s">
        <v>24156</v>
      </c>
      <c r="AF33" s="49" t="s">
        <v>24156</v>
      </c>
      <c r="AG33" s="49" t="s">
        <v>24156</v>
      </c>
      <c r="AH33" s="49" t="s">
        <v>24156</v>
      </c>
      <c r="AI33" s="49" t="s">
        <v>24095</v>
      </c>
      <c r="AJ33" s="49" t="s">
        <v>24095</v>
      </c>
      <c r="AK33" s="49" t="s">
        <v>24156</v>
      </c>
      <c r="AL33" s="49" t="s">
        <v>24095</v>
      </c>
      <c r="AM33" s="49" t="s">
        <v>24156</v>
      </c>
      <c r="AN33" s="49" t="s">
        <v>24095</v>
      </c>
      <c r="AO33" s="49" t="s">
        <v>24156</v>
      </c>
      <c r="AP33" s="49" t="s">
        <v>24156</v>
      </c>
      <c r="AQ33" s="49" t="s">
        <v>24095</v>
      </c>
      <c r="AR33" s="49" t="s">
        <v>24095</v>
      </c>
      <c r="AS33" s="49" t="s">
        <v>24156</v>
      </c>
      <c r="AT33" s="49" t="s">
        <v>24095</v>
      </c>
      <c r="AU33" s="49" t="s">
        <v>24095</v>
      </c>
      <c r="AV33" s="49" t="s">
        <v>24156</v>
      </c>
      <c r="AW33" s="49" t="s">
        <v>24156</v>
      </c>
      <c r="AX33" s="49" t="s">
        <v>24156</v>
      </c>
      <c r="AY33" s="49" t="s">
        <v>24156</v>
      </c>
      <c r="AZ33" s="49" t="s">
        <v>24156</v>
      </c>
      <c r="BA33" s="50" t="s">
        <v>24095</v>
      </c>
      <c r="BB33" s="61"/>
      <c r="BC33" s="61"/>
      <c r="BD33" s="61"/>
      <c r="BE33" s="61"/>
      <c r="BF33" s="61"/>
      <c r="BG33" s="61"/>
      <c r="BH33" s="61"/>
      <c r="BI33" s="61"/>
      <c r="BJ33" s="61"/>
      <c r="BK33" s="61"/>
      <c r="BL33" s="61"/>
    </row>
    <row r="34" spans="1:64" ht="12">
      <c r="A34" s="47" t="s">
        <v>15921</v>
      </c>
      <c r="B34" s="59"/>
      <c r="C34" s="48" t="s">
        <v>13298</v>
      </c>
      <c r="D34" s="49" t="s">
        <v>13294</v>
      </c>
      <c r="E34" s="49" t="s">
        <v>13287</v>
      </c>
      <c r="F34" s="49" t="s">
        <v>13289</v>
      </c>
      <c r="G34" s="49" t="s">
        <v>13281</v>
      </c>
      <c r="H34" s="49" t="s">
        <v>13277</v>
      </c>
      <c r="I34" s="49" t="s">
        <v>13279</v>
      </c>
      <c r="J34" s="49" t="s">
        <v>13273</v>
      </c>
      <c r="K34" s="41" t="s">
        <v>698</v>
      </c>
      <c r="L34" s="49" t="s">
        <v>13264</v>
      </c>
      <c r="M34" s="49" t="s">
        <v>13262</v>
      </c>
      <c r="N34" s="49" t="s">
        <v>13256</v>
      </c>
      <c r="O34" s="49" t="s">
        <v>13250</v>
      </c>
      <c r="P34" s="49" t="s">
        <v>13244</v>
      </c>
      <c r="Q34" s="41" t="s">
        <v>699</v>
      </c>
      <c r="R34" s="41" t="s">
        <v>696</v>
      </c>
      <c r="S34" s="41" t="s">
        <v>697</v>
      </c>
      <c r="T34" s="49" t="s">
        <v>13183</v>
      </c>
      <c r="U34" s="49" t="s">
        <v>13170</v>
      </c>
      <c r="V34" s="49" t="s">
        <v>13167</v>
      </c>
      <c r="W34" s="49" t="s">
        <v>13160</v>
      </c>
      <c r="X34" s="49" t="s">
        <v>13151</v>
      </c>
      <c r="Y34" s="49" t="s">
        <v>13077</v>
      </c>
      <c r="Z34" s="49" t="s">
        <v>13065</v>
      </c>
      <c r="AA34" s="49" t="s">
        <v>13061</v>
      </c>
      <c r="AB34" s="49" t="s">
        <v>13021</v>
      </c>
      <c r="AC34" s="49" t="s">
        <v>13024</v>
      </c>
      <c r="AD34" s="49" t="s">
        <v>13015</v>
      </c>
      <c r="AE34" s="49" t="s">
        <v>13017</v>
      </c>
      <c r="AF34" s="49" t="s">
        <v>13012</v>
      </c>
      <c r="AG34" s="49" t="s">
        <v>13006</v>
      </c>
      <c r="AH34" s="49" t="s">
        <v>13638</v>
      </c>
      <c r="AI34" s="41" t="s">
        <v>694</v>
      </c>
      <c r="AJ34" s="49" t="s">
        <v>12974</v>
      </c>
      <c r="AK34" s="49" t="s">
        <v>12965</v>
      </c>
      <c r="AL34" s="49" t="s">
        <v>12958</v>
      </c>
      <c r="AM34" s="49" t="s">
        <v>12956</v>
      </c>
      <c r="AN34" s="49" t="s">
        <v>12953</v>
      </c>
      <c r="AO34" s="49" t="s">
        <v>12947</v>
      </c>
      <c r="AP34" s="49" t="s">
        <v>12949</v>
      </c>
      <c r="AQ34" s="49" t="s">
        <v>12942</v>
      </c>
      <c r="AR34" s="49" t="s">
        <v>12941</v>
      </c>
      <c r="AS34" s="49" t="s">
        <v>12936</v>
      </c>
      <c r="AT34" s="49" t="s">
        <v>12930</v>
      </c>
      <c r="AU34" s="41" t="s">
        <v>695</v>
      </c>
      <c r="AV34" s="49" t="s">
        <v>12828</v>
      </c>
      <c r="AW34" s="49" t="s">
        <v>12821</v>
      </c>
      <c r="AX34" s="49" t="s">
        <v>12818</v>
      </c>
      <c r="AY34" s="49" t="s">
        <v>12812</v>
      </c>
      <c r="AZ34" s="49" t="s">
        <v>12808</v>
      </c>
      <c r="BA34" s="50" t="s">
        <v>12803</v>
      </c>
      <c r="BB34" s="61"/>
      <c r="BC34" s="61"/>
      <c r="BD34" s="61"/>
      <c r="BE34" s="61"/>
      <c r="BF34" s="61"/>
      <c r="BG34" s="61"/>
      <c r="BH34" s="61"/>
      <c r="BI34" s="61"/>
      <c r="BJ34" s="61"/>
      <c r="BK34" s="61"/>
      <c r="BL34" s="61"/>
    </row>
    <row r="35" spans="1:64" ht="12">
      <c r="A35" s="47"/>
      <c r="B35" s="59"/>
      <c r="C35" s="48"/>
      <c r="D35" s="49" t="s">
        <v>12794</v>
      </c>
      <c r="E35" s="49" t="s">
        <v>12796</v>
      </c>
      <c r="F35" s="49" t="s">
        <v>12797</v>
      </c>
      <c r="G35" s="49" t="s">
        <v>12798</v>
      </c>
      <c r="H35" s="49" t="s">
        <v>12800</v>
      </c>
      <c r="I35" s="49" t="s">
        <v>12790</v>
      </c>
      <c r="J35" s="49" t="s">
        <v>12791</v>
      </c>
      <c r="K35" s="49" t="s">
        <v>12793</v>
      </c>
      <c r="L35" s="49" t="s">
        <v>12788</v>
      </c>
      <c r="M35" s="49" t="s">
        <v>12780</v>
      </c>
      <c r="N35" s="49" t="s">
        <v>12777</v>
      </c>
      <c r="O35" s="49" t="s">
        <v>12774</v>
      </c>
      <c r="P35" s="49" t="s">
        <v>12775</v>
      </c>
      <c r="Q35" s="49" t="s">
        <v>12772</v>
      </c>
      <c r="R35" s="49" t="s">
        <v>12723</v>
      </c>
      <c r="S35" s="49" t="s">
        <v>12716</v>
      </c>
      <c r="T35" s="49" t="s">
        <v>12712</v>
      </c>
      <c r="U35" s="49" t="s">
        <v>12708</v>
      </c>
      <c r="V35" s="49" t="s">
        <v>12702</v>
      </c>
      <c r="W35" s="49" t="s">
        <v>12704</v>
      </c>
      <c r="X35" s="49" t="s">
        <v>12700</v>
      </c>
      <c r="Y35" s="49" t="s">
        <v>12698</v>
      </c>
      <c r="Z35" s="49" t="s">
        <v>12694</v>
      </c>
      <c r="AA35" s="49" t="s">
        <v>13062</v>
      </c>
      <c r="AB35" s="49" t="s">
        <v>12689</v>
      </c>
      <c r="AC35" s="49" t="s">
        <v>12690</v>
      </c>
      <c r="AD35" s="49" t="s">
        <v>12693</v>
      </c>
      <c r="AE35" s="49" t="s">
        <v>12682</v>
      </c>
      <c r="AF35" s="49" t="s">
        <v>12684</v>
      </c>
      <c r="AG35" s="49" t="s">
        <v>12563</v>
      </c>
      <c r="AH35" s="49" t="s">
        <v>15893</v>
      </c>
      <c r="AI35" s="49" t="s">
        <v>12567</v>
      </c>
      <c r="AJ35" s="49" t="s">
        <v>12568</v>
      </c>
      <c r="AK35" s="49" t="s">
        <v>12552</v>
      </c>
      <c r="AL35" s="49" t="s">
        <v>12549</v>
      </c>
      <c r="AM35" s="49" t="s">
        <v>13046</v>
      </c>
      <c r="AN35" s="49" t="s">
        <v>12373</v>
      </c>
      <c r="AO35" s="49" t="s">
        <v>12368</v>
      </c>
      <c r="AP35" s="49" t="s">
        <v>12359</v>
      </c>
      <c r="AQ35" s="49" t="s">
        <v>12362</v>
      </c>
      <c r="AR35" s="49" t="s">
        <v>12349</v>
      </c>
      <c r="AS35" s="49" t="s">
        <v>12351</v>
      </c>
      <c r="AT35" s="49" t="s">
        <v>12348</v>
      </c>
      <c r="AU35" s="49" t="s">
        <v>12520</v>
      </c>
      <c r="AV35" s="49" t="s">
        <v>12339</v>
      </c>
      <c r="AW35" s="49" t="s">
        <v>12246</v>
      </c>
      <c r="AX35" s="49" t="s">
        <v>12248</v>
      </c>
      <c r="AY35" s="49" t="s">
        <v>12250</v>
      </c>
      <c r="AZ35" s="49" t="s">
        <v>12245</v>
      </c>
      <c r="BA35" s="50" t="s">
        <v>12234</v>
      </c>
      <c r="BB35" s="61"/>
      <c r="BC35" s="61"/>
      <c r="BD35" s="61"/>
      <c r="BE35" s="61"/>
      <c r="BF35" s="61"/>
      <c r="BG35" s="61"/>
      <c r="BH35" s="61"/>
      <c r="BI35" s="61"/>
      <c r="BJ35" s="61"/>
      <c r="BK35" s="61"/>
      <c r="BL35" s="61"/>
    </row>
    <row r="36" spans="1:64" ht="12">
      <c r="A36" s="47">
        <v>8.3000000000000007</v>
      </c>
      <c r="B36" s="59">
        <v>152</v>
      </c>
      <c r="C36" s="48" t="s">
        <v>12237</v>
      </c>
      <c r="D36" s="49" t="s">
        <v>24156</v>
      </c>
      <c r="E36" s="49" t="s">
        <v>24156</v>
      </c>
      <c r="F36" s="49" t="s">
        <v>24095</v>
      </c>
      <c r="G36" s="49" t="s">
        <v>24095</v>
      </c>
      <c r="H36" s="49" t="s">
        <v>24158</v>
      </c>
      <c r="I36" s="49" t="s">
        <v>24013</v>
      </c>
      <c r="J36" s="49" t="s">
        <v>24095</v>
      </c>
      <c r="K36" s="49" t="s">
        <v>24095</v>
      </c>
      <c r="L36" s="49" t="s">
        <v>24095</v>
      </c>
      <c r="M36" s="49" t="s">
        <v>24095</v>
      </c>
      <c r="N36" s="49" t="s">
        <v>24156</v>
      </c>
      <c r="O36" s="49" t="s">
        <v>24095</v>
      </c>
      <c r="P36" s="49" t="s">
        <v>24095</v>
      </c>
      <c r="Q36" s="49" t="s">
        <v>24095</v>
      </c>
      <c r="R36" s="49" t="s">
        <v>24095</v>
      </c>
      <c r="S36" s="49" t="s">
        <v>24095</v>
      </c>
      <c r="T36" s="49" t="s">
        <v>24156</v>
      </c>
      <c r="U36" s="49" t="s">
        <v>24095</v>
      </c>
      <c r="V36" s="49" t="s">
        <v>24156</v>
      </c>
      <c r="W36" s="49" t="s">
        <v>24095</v>
      </c>
      <c r="X36" s="49" t="s">
        <v>24095</v>
      </c>
      <c r="Y36" s="49" t="s">
        <v>24095</v>
      </c>
      <c r="Z36" s="49" t="s">
        <v>24156</v>
      </c>
      <c r="AA36" s="49" t="s">
        <v>24095</v>
      </c>
      <c r="AB36" s="49" t="s">
        <v>24156</v>
      </c>
      <c r="AC36" s="49" t="s">
        <v>24095</v>
      </c>
      <c r="AD36" s="49" t="s">
        <v>24095</v>
      </c>
      <c r="AE36" s="49" t="s">
        <v>24156</v>
      </c>
      <c r="AF36" s="49" t="s">
        <v>24095</v>
      </c>
      <c r="AG36" s="49" t="s">
        <v>24095</v>
      </c>
      <c r="AH36" s="49" t="s">
        <v>24095</v>
      </c>
      <c r="AI36" s="49" t="s">
        <v>24095</v>
      </c>
      <c r="AJ36" s="49" t="s">
        <v>24095</v>
      </c>
      <c r="AK36" s="49" t="s">
        <v>24095</v>
      </c>
      <c r="AL36" s="49" t="s">
        <v>24095</v>
      </c>
      <c r="AM36" s="49" t="s">
        <v>24156</v>
      </c>
      <c r="AN36" s="49" t="s">
        <v>24156</v>
      </c>
      <c r="AO36" s="49" t="s">
        <v>24095</v>
      </c>
      <c r="AP36" s="49" t="s">
        <v>24156</v>
      </c>
      <c r="AQ36" s="49" t="s">
        <v>24156</v>
      </c>
      <c r="AR36" s="49" t="s">
        <v>24158</v>
      </c>
      <c r="AS36" s="49" t="s">
        <v>24095</v>
      </c>
      <c r="AT36" s="49" t="s">
        <v>24095</v>
      </c>
      <c r="AU36" s="49" t="s">
        <v>24095</v>
      </c>
      <c r="AV36" s="49" t="s">
        <v>24095</v>
      </c>
      <c r="AW36" s="49" t="s">
        <v>24095</v>
      </c>
      <c r="AX36" s="49" t="s">
        <v>24095</v>
      </c>
      <c r="AY36" s="49" t="s">
        <v>24095</v>
      </c>
      <c r="AZ36" s="49" t="s">
        <v>24095</v>
      </c>
      <c r="BA36" s="50" t="s">
        <v>24095</v>
      </c>
      <c r="BB36" s="61"/>
      <c r="BC36" s="61"/>
      <c r="BD36" s="61"/>
      <c r="BE36" s="61"/>
      <c r="BF36" s="61"/>
      <c r="BG36" s="61"/>
      <c r="BH36" s="61"/>
      <c r="BI36" s="61"/>
      <c r="BJ36" s="61"/>
      <c r="BK36" s="61"/>
      <c r="BL36" s="61"/>
    </row>
    <row r="37" spans="1:64" ht="12">
      <c r="A37" s="47" t="s">
        <v>15921</v>
      </c>
      <c r="B37" s="59"/>
      <c r="C37" s="48" t="s">
        <v>11544</v>
      </c>
      <c r="D37" s="49" t="s">
        <v>11529</v>
      </c>
      <c r="E37" s="49" t="s">
        <v>11525</v>
      </c>
      <c r="F37" s="49" t="s">
        <v>11527</v>
      </c>
      <c r="G37" s="49" t="s">
        <v>11514</v>
      </c>
      <c r="H37" s="49" t="s">
        <v>11512</v>
      </c>
      <c r="I37" s="49" t="s">
        <v>11509</v>
      </c>
      <c r="J37" s="49" t="s">
        <v>11507</v>
      </c>
      <c r="K37" s="49" t="s">
        <v>11500</v>
      </c>
      <c r="L37" s="49" t="s">
        <v>11491</v>
      </c>
      <c r="M37" s="49" t="s">
        <v>11490</v>
      </c>
      <c r="N37" s="49" t="s">
        <v>11479</v>
      </c>
      <c r="O37" s="49" t="s">
        <v>11477</v>
      </c>
      <c r="P37" s="49" t="s">
        <v>11471</v>
      </c>
      <c r="Q37" s="49" t="s">
        <v>11454</v>
      </c>
      <c r="R37" s="49" t="s">
        <v>11449</v>
      </c>
      <c r="S37" s="49" t="s">
        <v>11450</v>
      </c>
      <c r="T37" s="49" t="s">
        <v>11434</v>
      </c>
      <c r="U37" s="49" t="s">
        <v>11430</v>
      </c>
      <c r="V37" s="49" t="s">
        <v>11426</v>
      </c>
      <c r="W37" s="49" t="s">
        <v>11388</v>
      </c>
      <c r="X37" s="49" t="s">
        <v>11383</v>
      </c>
      <c r="Y37" s="49" t="s">
        <v>11380</v>
      </c>
      <c r="Z37" s="49" t="s">
        <v>11362</v>
      </c>
      <c r="AA37" s="49" t="s">
        <v>11359</v>
      </c>
      <c r="AB37" s="49" t="s">
        <v>11352</v>
      </c>
      <c r="AC37" s="49" t="s">
        <v>11290</v>
      </c>
      <c r="AD37" s="49" t="s">
        <v>11293</v>
      </c>
      <c r="AE37" s="49" t="s">
        <v>11275</v>
      </c>
      <c r="AF37" s="49" t="s">
        <v>11268</v>
      </c>
      <c r="AG37" s="49" t="s">
        <v>11193</v>
      </c>
      <c r="AH37" s="49" t="s">
        <v>12252</v>
      </c>
      <c r="AI37" s="49" t="s">
        <v>15238</v>
      </c>
      <c r="AJ37" s="49" t="s">
        <v>11184</v>
      </c>
      <c r="AK37" s="49" t="s">
        <v>11186</v>
      </c>
      <c r="AL37" s="49" t="s">
        <v>11182</v>
      </c>
      <c r="AM37" s="49" t="s">
        <v>15229</v>
      </c>
      <c r="AN37" s="49" t="s">
        <v>11179</v>
      </c>
      <c r="AO37" s="49" t="s">
        <v>11173</v>
      </c>
      <c r="AP37" s="49" t="s">
        <v>11167</v>
      </c>
      <c r="AQ37" s="49" t="s">
        <v>11162</v>
      </c>
      <c r="AR37" s="49" t="s">
        <v>11165</v>
      </c>
      <c r="AS37" s="49" t="s">
        <v>11153</v>
      </c>
      <c r="AT37" s="49" t="s">
        <v>11150</v>
      </c>
      <c r="AU37" s="49" t="s">
        <v>11144</v>
      </c>
      <c r="AV37" s="49" t="s">
        <v>11142</v>
      </c>
      <c r="AW37" s="49" t="s">
        <v>11139</v>
      </c>
      <c r="AX37" s="49" t="s">
        <v>11136</v>
      </c>
      <c r="AY37" s="49" t="s">
        <v>11137</v>
      </c>
      <c r="AZ37" s="49" t="s">
        <v>11131</v>
      </c>
      <c r="BA37" s="50" t="s">
        <v>11129</v>
      </c>
      <c r="BB37" s="61"/>
      <c r="BC37" s="61"/>
      <c r="BD37" s="61"/>
      <c r="BE37" s="61"/>
      <c r="BF37" s="61"/>
      <c r="BG37" s="61"/>
      <c r="BH37" s="61"/>
      <c r="BI37" s="61"/>
      <c r="BJ37" s="61"/>
      <c r="BK37" s="61"/>
      <c r="BL37" s="61"/>
    </row>
    <row r="38" spans="1:64" ht="12">
      <c r="A38" s="47"/>
      <c r="B38" s="59"/>
      <c r="C38" s="48"/>
      <c r="D38" s="49" t="s">
        <v>11127</v>
      </c>
      <c r="E38" s="49" t="s">
        <v>11123</v>
      </c>
      <c r="F38" s="49" t="s">
        <v>11124</v>
      </c>
      <c r="G38" s="49" t="s">
        <v>11117</v>
      </c>
      <c r="H38" s="49" t="s">
        <v>11118</v>
      </c>
      <c r="I38" s="49" t="s">
        <v>11119</v>
      </c>
      <c r="J38" s="49" t="s">
        <v>11111</v>
      </c>
      <c r="K38" s="49" t="s">
        <v>11112</v>
      </c>
      <c r="L38" s="49" t="s">
        <v>15094</v>
      </c>
      <c r="M38" s="49" t="s">
        <v>11113</v>
      </c>
      <c r="N38" s="49" t="s">
        <v>11116</v>
      </c>
      <c r="O38" s="49" t="s">
        <v>11110</v>
      </c>
      <c r="P38" s="49" t="s">
        <v>11105</v>
      </c>
      <c r="Q38" s="49" t="s">
        <v>11107</v>
      </c>
      <c r="R38" s="49" t="s">
        <v>11103</v>
      </c>
      <c r="S38" s="49" t="s">
        <v>11941</v>
      </c>
      <c r="T38" s="49" t="s">
        <v>11098</v>
      </c>
      <c r="U38" s="49" t="s">
        <v>11095</v>
      </c>
      <c r="V38" s="49" t="s">
        <v>11096</v>
      </c>
      <c r="W38" s="49" t="s">
        <v>11936</v>
      </c>
      <c r="X38" s="49" t="s">
        <v>11091</v>
      </c>
      <c r="Y38" s="49" t="s">
        <v>11092</v>
      </c>
      <c r="Z38" s="49" t="s">
        <v>11088</v>
      </c>
      <c r="AA38" s="49" t="s">
        <v>11083</v>
      </c>
      <c r="AB38" s="49" t="s">
        <v>14891</v>
      </c>
      <c r="AC38" s="49" t="s">
        <v>11084</v>
      </c>
      <c r="AD38" s="49" t="s">
        <v>11085</v>
      </c>
      <c r="AE38" s="49" t="s">
        <v>11081</v>
      </c>
      <c r="AF38" s="49" t="s">
        <v>11076</v>
      </c>
      <c r="AG38" s="49" t="s">
        <v>11077</v>
      </c>
      <c r="AH38" s="49" t="s">
        <v>11074</v>
      </c>
      <c r="AI38" s="49" t="s">
        <v>14824</v>
      </c>
      <c r="AJ38" s="49" t="s">
        <v>11072</v>
      </c>
      <c r="AK38" s="49" t="s">
        <v>11066</v>
      </c>
      <c r="AL38" s="49" t="s">
        <v>14802</v>
      </c>
      <c r="AM38" s="49" t="s">
        <v>11068</v>
      </c>
      <c r="AN38" s="49" t="s">
        <v>11062</v>
      </c>
      <c r="AO38" s="49" t="s">
        <v>11412</v>
      </c>
      <c r="AP38" s="49" t="s">
        <v>11063</v>
      </c>
      <c r="AQ38" s="49" t="s">
        <v>11064</v>
      </c>
      <c r="AR38" s="49" t="s">
        <v>11056</v>
      </c>
      <c r="AS38" s="49" t="s">
        <v>11057</v>
      </c>
      <c r="AT38" s="49" t="s">
        <v>11059</v>
      </c>
      <c r="AU38" s="49" t="s">
        <v>11053</v>
      </c>
      <c r="AV38" s="49" t="s">
        <v>11055</v>
      </c>
      <c r="AW38" s="49" t="s">
        <v>11049</v>
      </c>
      <c r="AX38" s="49" t="s">
        <v>14544</v>
      </c>
      <c r="AY38" s="49" t="s">
        <v>11051</v>
      </c>
      <c r="AZ38" s="49" t="s">
        <v>11052</v>
      </c>
      <c r="BA38" s="50" t="s">
        <v>11046</v>
      </c>
      <c r="BB38" s="61"/>
      <c r="BC38" s="61"/>
      <c r="BD38" s="61"/>
      <c r="BE38" s="61"/>
      <c r="BF38" s="61"/>
      <c r="BG38" s="61"/>
      <c r="BH38" s="61"/>
      <c r="BI38" s="61"/>
      <c r="BJ38" s="61"/>
      <c r="BK38" s="61"/>
      <c r="BL38" s="61"/>
    </row>
    <row r="39" spans="1:64" ht="12">
      <c r="A39" s="47">
        <v>8.3000000000000007</v>
      </c>
      <c r="B39" s="59">
        <v>153</v>
      </c>
      <c r="C39" s="48" t="s">
        <v>11048</v>
      </c>
      <c r="D39" s="49" t="s">
        <v>24157</v>
      </c>
      <c r="E39" s="49" t="s">
        <v>24157</v>
      </c>
      <c r="F39" s="49" t="s">
        <v>24157</v>
      </c>
      <c r="G39" s="49" t="s">
        <v>24157</v>
      </c>
      <c r="H39" s="49" t="s">
        <v>24157</v>
      </c>
      <c r="I39" s="49" t="s">
        <v>24157</v>
      </c>
      <c r="J39" s="49" t="s">
        <v>24157</v>
      </c>
      <c r="K39" s="49" t="s">
        <v>24157</v>
      </c>
      <c r="L39" s="49" t="s">
        <v>24157</v>
      </c>
      <c r="M39" s="49" t="s">
        <v>24157</v>
      </c>
      <c r="N39" s="49" t="s">
        <v>24157</v>
      </c>
      <c r="O39" s="49" t="s">
        <v>24013</v>
      </c>
      <c r="P39" s="49" t="s">
        <v>24157</v>
      </c>
      <c r="Q39" s="49" t="s">
        <v>24157</v>
      </c>
      <c r="R39" s="49" t="s">
        <v>24156</v>
      </c>
      <c r="S39" s="49" t="s">
        <v>24157</v>
      </c>
      <c r="T39" s="49" t="s">
        <v>24157</v>
      </c>
      <c r="U39" s="49" t="s">
        <v>24156</v>
      </c>
      <c r="V39" s="49" t="s">
        <v>24156</v>
      </c>
      <c r="W39" s="49" t="s">
        <v>24157</v>
      </c>
      <c r="X39" s="49" t="s">
        <v>24157</v>
      </c>
      <c r="Y39" s="49" t="s">
        <v>24158</v>
      </c>
      <c r="Z39" s="49" t="s">
        <v>24158</v>
      </c>
      <c r="AA39" s="49" t="s">
        <v>24157</v>
      </c>
      <c r="AB39" s="49" t="s">
        <v>24157</v>
      </c>
      <c r="AC39" s="49" t="s">
        <v>24157</v>
      </c>
      <c r="AD39" s="49" t="s">
        <v>24013</v>
      </c>
      <c r="AE39" s="49" t="s">
        <v>24156</v>
      </c>
      <c r="AF39" s="49" t="s">
        <v>24158</v>
      </c>
      <c r="AG39" s="49" t="s">
        <v>24157</v>
      </c>
      <c r="AH39" s="49" t="s">
        <v>24157</v>
      </c>
      <c r="AI39" s="49" t="s">
        <v>24157</v>
      </c>
      <c r="AJ39" s="49" t="s">
        <v>24013</v>
      </c>
      <c r="AK39" s="49" t="s">
        <v>24013</v>
      </c>
      <c r="AL39" s="49" t="s">
        <v>24156</v>
      </c>
      <c r="AM39" s="49" t="s">
        <v>24157</v>
      </c>
      <c r="AN39" s="49" t="s">
        <v>24157</v>
      </c>
      <c r="AO39" s="49" t="s">
        <v>24157</v>
      </c>
      <c r="AP39" s="49" t="s">
        <v>24157</v>
      </c>
      <c r="AQ39" s="49" t="s">
        <v>24157</v>
      </c>
      <c r="AR39" s="49" t="s">
        <v>24157</v>
      </c>
      <c r="AS39" s="49" t="s">
        <v>24157</v>
      </c>
      <c r="AT39" s="49" t="s">
        <v>24157</v>
      </c>
      <c r="AU39" s="49" t="s">
        <v>24013</v>
      </c>
      <c r="AV39" s="49" t="s">
        <v>24157</v>
      </c>
      <c r="AW39" s="49" t="s">
        <v>24157</v>
      </c>
      <c r="AX39" s="49" t="s">
        <v>24157</v>
      </c>
      <c r="AY39" s="49" t="s">
        <v>24157</v>
      </c>
      <c r="AZ39" s="49" t="s">
        <v>24157</v>
      </c>
      <c r="BA39" s="50" t="s">
        <v>24013</v>
      </c>
      <c r="BB39" s="61"/>
      <c r="BC39" s="61"/>
      <c r="BD39" s="61"/>
      <c r="BE39" s="61"/>
      <c r="BF39" s="61"/>
      <c r="BG39" s="61"/>
      <c r="BH39" s="61"/>
      <c r="BI39" s="61"/>
      <c r="BJ39" s="61"/>
      <c r="BK39" s="61"/>
      <c r="BL39" s="61"/>
    </row>
    <row r="40" spans="1:64" ht="12">
      <c r="A40" s="47" t="s">
        <v>15921</v>
      </c>
      <c r="B40" s="59"/>
      <c r="C40" s="48" t="s">
        <v>11037</v>
      </c>
      <c r="D40" s="49" t="s">
        <v>11028</v>
      </c>
      <c r="E40" s="49" t="s">
        <v>11023</v>
      </c>
      <c r="F40" s="49" t="s">
        <v>11025</v>
      </c>
      <c r="G40" s="49" t="s">
        <v>11021</v>
      </c>
      <c r="H40" s="49" t="s">
        <v>11017</v>
      </c>
      <c r="I40" s="49" t="s">
        <v>11018</v>
      </c>
      <c r="J40" s="49" t="s">
        <v>11011</v>
      </c>
      <c r="K40" s="49" t="s">
        <v>11010</v>
      </c>
      <c r="L40" s="49" t="s">
        <v>11001</v>
      </c>
      <c r="M40" s="49" t="s">
        <v>11003</v>
      </c>
      <c r="N40" s="49" t="s">
        <v>10996</v>
      </c>
      <c r="O40" s="49" t="s">
        <v>10995</v>
      </c>
      <c r="P40" s="49" t="s">
        <v>10981</v>
      </c>
      <c r="Q40" s="49" t="s">
        <v>10973</v>
      </c>
      <c r="R40" s="49" t="s">
        <v>10966</v>
      </c>
      <c r="S40" s="49" t="s">
        <v>10969</v>
      </c>
      <c r="T40" s="49" t="s">
        <v>10961</v>
      </c>
      <c r="U40" s="49" t="s">
        <v>10953</v>
      </c>
      <c r="V40" s="49" t="s">
        <v>10947</v>
      </c>
      <c r="W40" s="49" t="s">
        <v>10924</v>
      </c>
      <c r="X40" s="49" t="s">
        <v>10909</v>
      </c>
      <c r="Y40" s="49" t="s">
        <v>23324</v>
      </c>
      <c r="Z40" s="49" t="s">
        <v>10863</v>
      </c>
      <c r="AA40" s="49" t="s">
        <v>10860</v>
      </c>
      <c r="AB40" s="49" t="s">
        <v>10861</v>
      </c>
      <c r="AC40" s="49" t="s">
        <v>10811</v>
      </c>
      <c r="AD40" s="49" t="s">
        <v>10808</v>
      </c>
      <c r="AE40" s="49" t="s">
        <v>10810</v>
      </c>
      <c r="AF40" s="49" t="s">
        <v>10798</v>
      </c>
      <c r="AG40" s="49" t="s">
        <v>10738</v>
      </c>
      <c r="AH40" s="49" t="s">
        <v>10737</v>
      </c>
      <c r="AI40" s="49" t="s">
        <v>10721</v>
      </c>
      <c r="AJ40" s="49" t="s">
        <v>10723</v>
      </c>
      <c r="AK40" s="49" t="s">
        <v>10718</v>
      </c>
      <c r="AL40" s="49" t="s">
        <v>10720</v>
      </c>
      <c r="AM40" s="49" t="s">
        <v>10711</v>
      </c>
      <c r="AN40" s="49" t="s">
        <v>10703</v>
      </c>
      <c r="AO40" s="49" t="s">
        <v>10700</v>
      </c>
      <c r="AP40" s="49" t="s">
        <v>10655</v>
      </c>
      <c r="AQ40" s="49" t="s">
        <v>10650</v>
      </c>
      <c r="AR40" s="49" t="s">
        <v>10642</v>
      </c>
      <c r="AS40" s="49" t="s">
        <v>10641</v>
      </c>
      <c r="AT40" s="49" t="s">
        <v>10630</v>
      </c>
      <c r="AU40" s="49" t="s">
        <v>10632</v>
      </c>
      <c r="AV40" s="49" t="s">
        <v>10627</v>
      </c>
      <c r="AW40" s="49" t="s">
        <v>10623</v>
      </c>
      <c r="AX40" s="49" t="s">
        <v>13389</v>
      </c>
      <c r="AY40" s="49" t="s">
        <v>10232</v>
      </c>
      <c r="AZ40" s="49" t="s">
        <v>10226</v>
      </c>
      <c r="BA40" s="50" t="s">
        <v>10176</v>
      </c>
      <c r="BB40" s="61"/>
      <c r="BC40" s="61"/>
      <c r="BD40" s="61"/>
      <c r="BE40" s="61"/>
      <c r="BF40" s="61"/>
      <c r="BG40" s="61"/>
      <c r="BH40" s="61"/>
      <c r="BI40" s="61"/>
      <c r="BJ40" s="61"/>
      <c r="BK40" s="61"/>
      <c r="BL40" s="61"/>
    </row>
    <row r="41" spans="1:64" ht="12">
      <c r="A41" s="47"/>
      <c r="B41" s="59"/>
      <c r="C41" s="48"/>
      <c r="D41" s="49" t="s">
        <v>10168</v>
      </c>
      <c r="E41" s="49" t="s">
        <v>10161</v>
      </c>
      <c r="F41" s="49" t="s">
        <v>10158</v>
      </c>
      <c r="G41" s="49" t="s">
        <v>10139</v>
      </c>
      <c r="H41" s="49" t="s">
        <v>10142</v>
      </c>
      <c r="I41" s="49" t="s">
        <v>10135</v>
      </c>
      <c r="J41" s="49" t="s">
        <v>10136</v>
      </c>
      <c r="K41" s="49" t="s">
        <v>10095</v>
      </c>
      <c r="L41" s="49" t="s">
        <v>10087</v>
      </c>
      <c r="M41" s="49" t="s">
        <v>10089</v>
      </c>
      <c r="N41" s="49" t="s">
        <v>13344</v>
      </c>
      <c r="O41" s="49" t="s">
        <v>23324</v>
      </c>
      <c r="P41" s="49" t="s">
        <v>10041</v>
      </c>
      <c r="Q41" s="49" t="s">
        <v>10032</v>
      </c>
      <c r="R41" s="49" t="s">
        <v>10035</v>
      </c>
      <c r="S41" s="49" t="s">
        <v>22868</v>
      </c>
      <c r="T41" s="49" t="s">
        <v>10029</v>
      </c>
      <c r="U41" s="49" t="s">
        <v>10027</v>
      </c>
      <c r="V41" s="49" t="s">
        <v>10025</v>
      </c>
      <c r="W41" s="49" t="s">
        <v>10021</v>
      </c>
      <c r="X41" s="49" t="s">
        <v>10019</v>
      </c>
      <c r="Y41" s="49" t="s">
        <v>23324</v>
      </c>
      <c r="Z41" s="49" t="s">
        <v>10013</v>
      </c>
      <c r="AA41" s="49" t="s">
        <v>10008</v>
      </c>
      <c r="AB41" s="49" t="s">
        <v>10003</v>
      </c>
      <c r="AC41" s="49" t="s">
        <v>10005</v>
      </c>
      <c r="AD41" s="49" t="s">
        <v>23582</v>
      </c>
      <c r="AE41" s="49" t="s">
        <v>9998</v>
      </c>
      <c r="AF41" s="49" t="s">
        <v>9934</v>
      </c>
      <c r="AG41" s="49" t="s">
        <v>9925</v>
      </c>
      <c r="AH41" s="49" t="s">
        <v>9928</v>
      </c>
      <c r="AI41" s="49" t="s">
        <v>9930</v>
      </c>
      <c r="AJ41" s="49" t="s">
        <v>9922</v>
      </c>
      <c r="AK41" s="49" t="s">
        <v>14032</v>
      </c>
      <c r="AL41" s="49" t="s">
        <v>9907</v>
      </c>
      <c r="AM41" s="49" t="s">
        <v>9902</v>
      </c>
      <c r="AN41" s="49" t="s">
        <v>9812</v>
      </c>
      <c r="AO41" s="49" t="s">
        <v>9806</v>
      </c>
      <c r="AP41" s="49" t="s">
        <v>22643</v>
      </c>
      <c r="AQ41" s="49" t="s">
        <v>10144</v>
      </c>
      <c r="AR41" s="49" t="s">
        <v>9802</v>
      </c>
      <c r="AS41" s="49" t="s">
        <v>9804</v>
      </c>
      <c r="AT41" s="49" t="s">
        <v>9796</v>
      </c>
      <c r="AU41" s="49" t="s">
        <v>9770</v>
      </c>
      <c r="AV41" s="49" t="s">
        <v>9767</v>
      </c>
      <c r="AW41" s="49" t="s">
        <v>9759</v>
      </c>
      <c r="AX41" s="49" t="s">
        <v>9763</v>
      </c>
      <c r="AY41" s="49" t="s">
        <v>9752</v>
      </c>
      <c r="AZ41" s="49" t="s">
        <v>9755</v>
      </c>
      <c r="BA41" s="50" t="s">
        <v>23582</v>
      </c>
      <c r="BB41" s="61"/>
      <c r="BC41" s="61"/>
      <c r="BD41" s="61"/>
      <c r="BE41" s="61"/>
      <c r="BF41" s="61"/>
      <c r="BG41" s="61"/>
      <c r="BH41" s="61"/>
      <c r="BI41" s="61"/>
      <c r="BJ41" s="61"/>
      <c r="BK41" s="61"/>
      <c r="BL41" s="61"/>
    </row>
    <row r="42" spans="1:64" ht="12">
      <c r="A42" s="47">
        <v>8.3000000000000007</v>
      </c>
      <c r="B42" s="59">
        <v>154</v>
      </c>
      <c r="C42" s="48" t="s">
        <v>9750</v>
      </c>
      <c r="D42" s="49" t="s">
        <v>24095</v>
      </c>
      <c r="E42" s="49" t="s">
        <v>24095</v>
      </c>
      <c r="F42" s="49" t="s">
        <v>24156</v>
      </c>
      <c r="G42" s="49" t="s">
        <v>24156</v>
      </c>
      <c r="H42" s="49" t="s">
        <v>24156</v>
      </c>
      <c r="I42" s="49" t="s">
        <v>24095</v>
      </c>
      <c r="J42" s="49" t="s">
        <v>24156</v>
      </c>
      <c r="K42" s="49" t="s">
        <v>24156</v>
      </c>
      <c r="L42" s="49" t="s">
        <v>24095</v>
      </c>
      <c r="M42" s="49" t="s">
        <v>24156</v>
      </c>
      <c r="N42" s="49" t="s">
        <v>24156</v>
      </c>
      <c r="O42" s="49" t="s">
        <v>24095</v>
      </c>
      <c r="P42" s="49" t="s">
        <v>24095</v>
      </c>
      <c r="Q42" s="49" t="s">
        <v>24156</v>
      </c>
      <c r="R42" s="49" t="s">
        <v>24095</v>
      </c>
      <c r="S42" s="49" t="s">
        <v>24095</v>
      </c>
      <c r="T42" s="49" t="s">
        <v>24095</v>
      </c>
      <c r="U42" s="49" t="s">
        <v>24156</v>
      </c>
      <c r="V42" s="49" t="s">
        <v>24158</v>
      </c>
      <c r="W42" s="49" t="s">
        <v>24156</v>
      </c>
      <c r="X42" s="49" t="s">
        <v>24156</v>
      </c>
      <c r="Y42" s="49" t="s">
        <v>24156</v>
      </c>
      <c r="Z42" s="49" t="s">
        <v>24156</v>
      </c>
      <c r="AA42" s="49" t="s">
        <v>24095</v>
      </c>
      <c r="AB42" s="49" t="s">
        <v>24095</v>
      </c>
      <c r="AC42" s="49" t="s">
        <v>24095</v>
      </c>
      <c r="AD42" s="49" t="s">
        <v>24156</v>
      </c>
      <c r="AE42" s="49" t="s">
        <v>24156</v>
      </c>
      <c r="AF42" s="49" t="s">
        <v>24158</v>
      </c>
      <c r="AG42" s="49" t="s">
        <v>24095</v>
      </c>
      <c r="AH42" s="49" t="s">
        <v>24095</v>
      </c>
      <c r="AI42" s="49" t="s">
        <v>24095</v>
      </c>
      <c r="AJ42" s="49" t="s">
        <v>24156</v>
      </c>
      <c r="AK42" s="49" t="s">
        <v>24095</v>
      </c>
      <c r="AL42" s="49" t="s">
        <v>24156</v>
      </c>
      <c r="AM42" s="49" t="s">
        <v>24095</v>
      </c>
      <c r="AN42" s="49" t="s">
        <v>24095</v>
      </c>
      <c r="AO42" s="49" t="s">
        <v>24095</v>
      </c>
      <c r="AP42" s="49" t="s">
        <v>24156</v>
      </c>
      <c r="AQ42" s="49" t="s">
        <v>24156</v>
      </c>
      <c r="AR42" s="49" t="s">
        <v>24158</v>
      </c>
      <c r="AS42" s="49" t="s">
        <v>24156</v>
      </c>
      <c r="AT42" s="49" t="s">
        <v>24095</v>
      </c>
      <c r="AU42" s="49" t="s">
        <v>24095</v>
      </c>
      <c r="AV42" s="49" t="s">
        <v>24095</v>
      </c>
      <c r="AW42" s="49" t="s">
        <v>24156</v>
      </c>
      <c r="AX42" s="49" t="s">
        <v>24095</v>
      </c>
      <c r="AY42" s="49" t="s">
        <v>24156</v>
      </c>
      <c r="AZ42" s="49" t="s">
        <v>24156</v>
      </c>
      <c r="BA42" s="50" t="s">
        <v>24156</v>
      </c>
      <c r="BB42" s="61"/>
      <c r="BC42" s="61"/>
      <c r="BD42" s="61"/>
      <c r="BE42" s="61"/>
      <c r="BF42" s="61"/>
      <c r="BG42" s="61"/>
      <c r="BH42" s="61"/>
      <c r="BI42" s="61"/>
      <c r="BJ42" s="61"/>
      <c r="BK42" s="61"/>
      <c r="BL42" s="61"/>
    </row>
    <row r="43" spans="1:64" ht="12">
      <c r="A43" s="47" t="s">
        <v>15921</v>
      </c>
      <c r="B43" s="59"/>
      <c r="C43" s="48" t="s">
        <v>9493</v>
      </c>
      <c r="D43" s="49" t="s">
        <v>9488</v>
      </c>
      <c r="E43" s="49" t="s">
        <v>9484</v>
      </c>
      <c r="F43" s="49" t="s">
        <v>9480</v>
      </c>
      <c r="G43" s="49" t="s">
        <v>9476</v>
      </c>
      <c r="H43" s="49" t="s">
        <v>9475</v>
      </c>
      <c r="I43" s="49" t="s">
        <v>9435</v>
      </c>
      <c r="J43" s="49" t="s">
        <v>9400</v>
      </c>
      <c r="K43" s="49" t="s">
        <v>9396</v>
      </c>
      <c r="L43" s="49" t="s">
        <v>9395</v>
      </c>
      <c r="M43" s="49" t="s">
        <v>9392</v>
      </c>
      <c r="N43" s="49" t="s">
        <v>9388</v>
      </c>
      <c r="O43" s="49" t="s">
        <v>9383</v>
      </c>
      <c r="P43" s="49" t="s">
        <v>9372</v>
      </c>
      <c r="Q43" s="49" t="s">
        <v>9330</v>
      </c>
      <c r="R43" s="49" t="s">
        <v>9322</v>
      </c>
      <c r="S43" s="49" t="s">
        <v>9277</v>
      </c>
      <c r="T43" s="49" t="s">
        <v>9273</v>
      </c>
      <c r="U43" s="49" t="s">
        <v>9270</v>
      </c>
      <c r="V43" s="49" t="s">
        <v>9269</v>
      </c>
      <c r="W43" s="49" t="s">
        <v>9255</v>
      </c>
      <c r="X43" s="49" t="s">
        <v>9246</v>
      </c>
      <c r="Y43" s="49" t="s">
        <v>9238</v>
      </c>
      <c r="Z43" s="49" t="s">
        <v>9235</v>
      </c>
      <c r="AA43" s="49" t="s">
        <v>9233</v>
      </c>
      <c r="AB43" s="49" t="s">
        <v>9231</v>
      </c>
      <c r="AC43" s="49" t="s">
        <v>9227</v>
      </c>
      <c r="AD43" s="49" t="s">
        <v>9223</v>
      </c>
      <c r="AE43" s="49" t="s">
        <v>9218</v>
      </c>
      <c r="AF43" s="49" t="s">
        <v>9217</v>
      </c>
      <c r="AG43" s="49" t="s">
        <v>9208</v>
      </c>
      <c r="AH43" s="49" t="s">
        <v>9206</v>
      </c>
      <c r="AI43" s="49" t="s">
        <v>9199</v>
      </c>
      <c r="AJ43" s="49" t="s">
        <v>9195</v>
      </c>
      <c r="AK43" s="49" t="s">
        <v>9182</v>
      </c>
      <c r="AL43" s="49" t="s">
        <v>9179</v>
      </c>
      <c r="AM43" s="49" t="s">
        <v>9172</v>
      </c>
      <c r="AN43" s="49" t="s">
        <v>9175</v>
      </c>
      <c r="AO43" s="49" t="s">
        <v>9170</v>
      </c>
      <c r="AP43" s="49" t="s">
        <v>9166</v>
      </c>
      <c r="AQ43" s="49" t="s">
        <v>9163</v>
      </c>
      <c r="AR43" s="49" t="s">
        <v>9105</v>
      </c>
      <c r="AS43" s="49" t="s">
        <v>9087</v>
      </c>
      <c r="AT43" s="49" t="s">
        <v>9081</v>
      </c>
      <c r="AU43" s="49" t="s">
        <v>9079</v>
      </c>
      <c r="AV43" s="49" t="s">
        <v>9072</v>
      </c>
      <c r="AW43" s="49" t="s">
        <v>9070</v>
      </c>
      <c r="AX43" s="49" t="s">
        <v>9067</v>
      </c>
      <c r="AY43" s="49" t="s">
        <v>9058</v>
      </c>
      <c r="AZ43" s="49" t="s">
        <v>9053</v>
      </c>
      <c r="BA43" s="50" t="s">
        <v>9052</v>
      </c>
      <c r="BB43" s="61"/>
      <c r="BC43" s="61"/>
      <c r="BD43" s="61"/>
      <c r="BE43" s="61"/>
      <c r="BF43" s="61"/>
      <c r="BG43" s="61"/>
      <c r="BH43" s="61"/>
      <c r="BI43" s="61"/>
      <c r="BJ43" s="61"/>
      <c r="BK43" s="61"/>
      <c r="BL43" s="61"/>
    </row>
    <row r="44" spans="1:64" ht="12">
      <c r="A44" s="47"/>
      <c r="B44" s="59"/>
      <c r="C44" s="48"/>
      <c r="D44" s="49" t="s">
        <v>9048</v>
      </c>
      <c r="E44" s="49" t="s">
        <v>9043</v>
      </c>
      <c r="F44" s="49" t="s">
        <v>9042</v>
      </c>
      <c r="G44" s="49" t="s">
        <v>9036</v>
      </c>
      <c r="H44" s="49" t="s">
        <v>9038</v>
      </c>
      <c r="I44" s="49" t="s">
        <v>8999</v>
      </c>
      <c r="J44" s="49" t="s">
        <v>8996</v>
      </c>
      <c r="K44" s="49" t="s">
        <v>8990</v>
      </c>
      <c r="L44" s="49" t="s">
        <v>8986</v>
      </c>
      <c r="M44" s="49" t="s">
        <v>8980</v>
      </c>
      <c r="N44" s="49" t="s">
        <v>8981</v>
      </c>
      <c r="O44" s="49" t="s">
        <v>8976</v>
      </c>
      <c r="P44" s="49" t="s">
        <v>8978</v>
      </c>
      <c r="Q44" s="49" t="s">
        <v>8974</v>
      </c>
      <c r="R44" s="49" t="s">
        <v>8969</v>
      </c>
      <c r="S44" s="49" t="s">
        <v>8971</v>
      </c>
      <c r="T44" s="49" t="s">
        <v>8966</v>
      </c>
      <c r="U44" s="49" t="s">
        <v>8962</v>
      </c>
      <c r="V44" s="49" t="s">
        <v>8955</v>
      </c>
      <c r="W44" s="49" t="s">
        <v>22853</v>
      </c>
      <c r="X44" s="49" t="s">
        <v>10563</v>
      </c>
      <c r="Y44" s="49" t="s">
        <v>8916</v>
      </c>
      <c r="Z44" s="49" t="s">
        <v>8913</v>
      </c>
      <c r="AA44" s="49" t="s">
        <v>8910</v>
      </c>
      <c r="AB44" s="49" t="s">
        <v>8908</v>
      </c>
      <c r="AC44" s="49" t="s">
        <v>8906</v>
      </c>
      <c r="AD44" s="49" t="s">
        <v>8900</v>
      </c>
      <c r="AE44" s="49" t="s">
        <v>8861</v>
      </c>
      <c r="AF44" s="49" t="s">
        <v>8855</v>
      </c>
      <c r="AG44" s="49" t="s">
        <v>8858</v>
      </c>
      <c r="AH44" s="49" t="s">
        <v>8815</v>
      </c>
      <c r="AI44" s="49" t="s">
        <v>8811</v>
      </c>
      <c r="AJ44" s="49" t="s">
        <v>22715</v>
      </c>
      <c r="AK44" s="49" t="s">
        <v>8806</v>
      </c>
      <c r="AL44" s="49" t="s">
        <v>11703</v>
      </c>
      <c r="AM44" s="49" t="s">
        <v>8809</v>
      </c>
      <c r="AN44" s="49" t="s">
        <v>8804</v>
      </c>
      <c r="AO44" s="49" t="s">
        <v>22649</v>
      </c>
      <c r="AP44" s="49" t="s">
        <v>8798</v>
      </c>
      <c r="AQ44" s="49" t="s">
        <v>8780</v>
      </c>
      <c r="AR44" s="49" t="s">
        <v>8776</v>
      </c>
      <c r="AS44" s="49" t="s">
        <v>8765</v>
      </c>
      <c r="AT44" s="49" t="s">
        <v>8761</v>
      </c>
      <c r="AU44" s="49" t="s">
        <v>8720</v>
      </c>
      <c r="AV44" s="49" t="s">
        <v>8679</v>
      </c>
      <c r="AW44" s="49" t="s">
        <v>8673</v>
      </c>
      <c r="AX44" s="49" t="s">
        <v>8631</v>
      </c>
      <c r="AY44" s="49" t="s">
        <v>8623</v>
      </c>
      <c r="AZ44" s="49" t="s">
        <v>8624</v>
      </c>
      <c r="BA44" s="50" t="s">
        <v>8625</v>
      </c>
      <c r="BB44" s="61"/>
      <c r="BC44" s="61"/>
      <c r="BD44" s="61"/>
      <c r="BE44" s="61"/>
      <c r="BF44" s="61"/>
      <c r="BG44" s="61"/>
      <c r="BH44" s="61"/>
      <c r="BI44" s="61"/>
      <c r="BJ44" s="61"/>
      <c r="BK44" s="61"/>
      <c r="BL44" s="61"/>
    </row>
    <row r="45" spans="1:64" ht="12">
      <c r="A45" s="47">
        <v>8.4</v>
      </c>
      <c r="B45" s="59">
        <v>155</v>
      </c>
      <c r="C45" s="48" t="s">
        <v>8627</v>
      </c>
      <c r="D45" s="49">
        <v>50</v>
      </c>
      <c r="E45" s="49">
        <v>100</v>
      </c>
      <c r="F45" s="49">
        <v>0</v>
      </c>
      <c r="G45" s="49">
        <v>0</v>
      </c>
      <c r="H45" s="49">
        <v>25</v>
      </c>
      <c r="I45" s="49">
        <v>0</v>
      </c>
      <c r="J45" s="49">
        <v>25</v>
      </c>
      <c r="K45" s="49">
        <v>0</v>
      </c>
      <c r="L45" s="49">
        <v>25</v>
      </c>
      <c r="M45" s="49">
        <v>0</v>
      </c>
      <c r="N45" s="49">
        <v>25</v>
      </c>
      <c r="O45" s="49">
        <v>0</v>
      </c>
      <c r="P45" s="49">
        <v>25</v>
      </c>
      <c r="Q45" s="49">
        <v>0</v>
      </c>
      <c r="R45" s="49">
        <v>25</v>
      </c>
      <c r="S45" s="49">
        <v>25</v>
      </c>
      <c r="T45" s="49">
        <v>100</v>
      </c>
      <c r="U45" s="49">
        <v>0</v>
      </c>
      <c r="V45" s="49">
        <v>0</v>
      </c>
      <c r="W45" s="49">
        <v>25</v>
      </c>
      <c r="X45" s="49">
        <v>25</v>
      </c>
      <c r="Y45" s="49">
        <v>0</v>
      </c>
      <c r="Z45" s="49">
        <v>25</v>
      </c>
      <c r="AA45" s="49">
        <v>0</v>
      </c>
      <c r="AB45" s="49">
        <v>50</v>
      </c>
      <c r="AC45" s="49">
        <v>0</v>
      </c>
      <c r="AD45" s="49">
        <v>25</v>
      </c>
      <c r="AE45" s="49">
        <v>25</v>
      </c>
      <c r="AF45" s="49">
        <v>0</v>
      </c>
      <c r="AG45" s="49">
        <v>25</v>
      </c>
      <c r="AH45" s="49">
        <v>0</v>
      </c>
      <c r="AI45" s="49">
        <v>25</v>
      </c>
      <c r="AJ45" s="49">
        <v>25</v>
      </c>
      <c r="AK45" s="49">
        <v>0</v>
      </c>
      <c r="AL45" s="49">
        <v>25</v>
      </c>
      <c r="AM45" s="49">
        <v>0</v>
      </c>
      <c r="AN45" s="49">
        <v>25</v>
      </c>
      <c r="AO45" s="49">
        <v>25</v>
      </c>
      <c r="AP45" s="49">
        <v>0</v>
      </c>
      <c r="AQ45" s="49">
        <v>25</v>
      </c>
      <c r="AR45" s="49">
        <v>25</v>
      </c>
      <c r="AS45" s="49">
        <v>25</v>
      </c>
      <c r="AT45" s="49">
        <v>0</v>
      </c>
      <c r="AU45" s="49">
        <v>0</v>
      </c>
      <c r="AV45" s="49">
        <v>0</v>
      </c>
      <c r="AW45" s="49">
        <v>0</v>
      </c>
      <c r="AX45" s="49">
        <v>0</v>
      </c>
      <c r="AY45" s="49">
        <v>0</v>
      </c>
      <c r="AZ45" s="49">
        <v>0</v>
      </c>
      <c r="BA45" s="50">
        <v>0</v>
      </c>
      <c r="BB45" s="61"/>
      <c r="BC45" s="61"/>
      <c r="BD45" s="61"/>
      <c r="BE45" s="61"/>
      <c r="BF45" s="61"/>
      <c r="BG45" s="61"/>
      <c r="BH45" s="61"/>
      <c r="BI45" s="61"/>
      <c r="BJ45" s="61"/>
      <c r="BK45" s="61"/>
      <c r="BL45" s="61"/>
    </row>
    <row r="46" spans="1:64" ht="12">
      <c r="A46" s="47" t="s">
        <v>8559</v>
      </c>
      <c r="B46" s="59"/>
      <c r="C46" s="48" t="s">
        <v>8553</v>
      </c>
      <c r="D46" s="49" t="s">
        <v>8547</v>
      </c>
      <c r="E46" s="49" t="s">
        <v>8509</v>
      </c>
      <c r="F46" s="49" t="s">
        <v>8511</v>
      </c>
      <c r="G46" s="49" t="s">
        <v>8512</v>
      </c>
      <c r="H46" s="49" t="s">
        <v>8506</v>
      </c>
      <c r="I46" s="49" t="s">
        <v>8507</v>
      </c>
      <c r="J46" s="49" t="s">
        <v>8503</v>
      </c>
      <c r="K46" s="49" t="s">
        <v>8498</v>
      </c>
      <c r="L46" s="49" t="s">
        <v>8492</v>
      </c>
      <c r="M46" s="49" t="s">
        <v>8488</v>
      </c>
      <c r="N46" s="49" t="s">
        <v>8489</v>
      </c>
      <c r="O46" s="49" t="s">
        <v>8491</v>
      </c>
      <c r="P46" s="49" t="s">
        <v>8487</v>
      </c>
      <c r="Q46" s="49" t="s">
        <v>8483</v>
      </c>
      <c r="R46" s="49" t="s">
        <v>8476</v>
      </c>
      <c r="S46" s="49" t="s">
        <v>8443</v>
      </c>
      <c r="T46" s="49" t="s">
        <v>8440</v>
      </c>
      <c r="U46" s="49" t="s">
        <v>8438</v>
      </c>
      <c r="V46" s="49" t="s">
        <v>8432</v>
      </c>
      <c r="W46" s="49" t="s">
        <v>8430</v>
      </c>
      <c r="X46" s="49" t="s">
        <v>10548</v>
      </c>
      <c r="Y46" s="49" t="s">
        <v>8416</v>
      </c>
      <c r="Z46" s="49" t="s">
        <v>8410</v>
      </c>
      <c r="AA46" s="49" t="s">
        <v>8387</v>
      </c>
      <c r="AB46" s="49" t="s">
        <v>8381</v>
      </c>
      <c r="AC46" s="49" t="s">
        <v>8375</v>
      </c>
      <c r="AD46" s="49" t="s">
        <v>8378</v>
      </c>
      <c r="AE46" s="49" t="s">
        <v>8362</v>
      </c>
      <c r="AF46" s="49" t="s">
        <v>8364</v>
      </c>
      <c r="AG46" s="49" t="s">
        <v>8340</v>
      </c>
      <c r="AH46" s="49" t="s">
        <v>9727</v>
      </c>
      <c r="AI46" s="49" t="s">
        <v>8327</v>
      </c>
      <c r="AJ46" s="49" t="s">
        <v>8319</v>
      </c>
      <c r="AK46" s="49" t="s">
        <v>8321</v>
      </c>
      <c r="AL46" s="49" t="s">
        <v>8317</v>
      </c>
      <c r="AM46" s="49" t="s">
        <v>8310</v>
      </c>
      <c r="AN46" s="49" t="s">
        <v>8312</v>
      </c>
      <c r="AO46" s="49" t="s">
        <v>10833</v>
      </c>
      <c r="AP46" s="49" t="s">
        <v>8303</v>
      </c>
      <c r="AQ46" s="49" t="s">
        <v>8306</v>
      </c>
      <c r="AR46" s="49" t="s">
        <v>8301</v>
      </c>
      <c r="AS46" s="49" t="s">
        <v>8255</v>
      </c>
      <c r="AT46" s="49" t="s">
        <v>8252</v>
      </c>
      <c r="AU46" s="49" t="s">
        <v>8207</v>
      </c>
      <c r="AV46" s="49" t="s">
        <v>8202</v>
      </c>
      <c r="AW46" s="49" t="s">
        <v>8204</v>
      </c>
      <c r="AX46" s="49" t="s">
        <v>8197</v>
      </c>
      <c r="AY46" s="49" t="s">
        <v>8162</v>
      </c>
      <c r="AZ46" s="49" t="s">
        <v>8154</v>
      </c>
      <c r="BA46" s="50" t="s">
        <v>8156</v>
      </c>
      <c r="BB46" s="61"/>
      <c r="BC46" s="61"/>
      <c r="BD46" s="61"/>
      <c r="BE46" s="61"/>
      <c r="BF46" s="61"/>
      <c r="BG46" s="61"/>
      <c r="BH46" s="61"/>
      <c r="BI46" s="61"/>
      <c r="BJ46" s="61"/>
      <c r="BK46" s="61"/>
      <c r="BL46" s="61"/>
    </row>
    <row r="47" spans="1:64" ht="12">
      <c r="A47" s="47"/>
      <c r="B47" s="59"/>
      <c r="C47" s="48"/>
      <c r="D47" s="49" t="s">
        <v>10879</v>
      </c>
      <c r="E47" s="49" t="s">
        <v>8125</v>
      </c>
      <c r="F47" s="49" t="s">
        <v>8119</v>
      </c>
      <c r="G47" s="49" t="s">
        <v>8121</v>
      </c>
      <c r="H47" s="49" t="s">
        <v>8116</v>
      </c>
      <c r="I47" s="49" t="s">
        <v>8117</v>
      </c>
      <c r="J47" s="49" t="s">
        <v>8113</v>
      </c>
      <c r="K47" s="49" t="s">
        <v>8109</v>
      </c>
      <c r="L47" s="49" t="s">
        <v>8103</v>
      </c>
      <c r="M47" s="49" t="s">
        <v>8064</v>
      </c>
      <c r="N47" s="49" t="s">
        <v>8059</v>
      </c>
      <c r="O47" s="49" t="s">
        <v>8054</v>
      </c>
      <c r="P47" s="49" t="s">
        <v>8048</v>
      </c>
      <c r="Q47" s="49" t="s">
        <v>8050</v>
      </c>
      <c r="R47" s="49" t="s">
        <v>8040</v>
      </c>
      <c r="S47" s="49" t="s">
        <v>8037</v>
      </c>
      <c r="T47" s="49" t="s">
        <v>8030</v>
      </c>
      <c r="U47" s="49" t="s">
        <v>8026</v>
      </c>
      <c r="V47" s="49" t="s">
        <v>10631</v>
      </c>
      <c r="W47" s="49" t="s">
        <v>8020</v>
      </c>
      <c r="X47" s="49" t="s">
        <v>10538</v>
      </c>
      <c r="Y47" s="49" t="s">
        <v>8006</v>
      </c>
      <c r="Z47" s="49" t="s">
        <v>7999</v>
      </c>
      <c r="AA47" s="49" t="s">
        <v>9426</v>
      </c>
      <c r="AB47" s="49" t="s">
        <v>12211</v>
      </c>
      <c r="AC47" s="49" t="s">
        <v>7997</v>
      </c>
      <c r="AD47" s="49" t="s">
        <v>7988</v>
      </c>
      <c r="AE47" s="49" t="s">
        <v>7986</v>
      </c>
      <c r="AF47" s="49" t="s">
        <v>7979</v>
      </c>
      <c r="AG47" s="49" t="s">
        <v>7982</v>
      </c>
      <c r="AH47" s="49" t="s">
        <v>17364</v>
      </c>
      <c r="AI47" s="49" t="s">
        <v>7973</v>
      </c>
      <c r="AJ47" s="49" t="s">
        <v>7968</v>
      </c>
      <c r="AK47" s="49" t="s">
        <v>7970</v>
      </c>
      <c r="AL47" s="49" t="s">
        <v>7965</v>
      </c>
      <c r="AM47" s="49" t="s">
        <v>7962</v>
      </c>
      <c r="AN47" s="49" t="s">
        <v>7957</v>
      </c>
      <c r="AO47" s="49" t="s">
        <v>7952</v>
      </c>
      <c r="AP47" s="49" t="s">
        <v>17735</v>
      </c>
      <c r="AQ47" s="49" t="s">
        <v>7948</v>
      </c>
      <c r="AR47" s="49" t="s">
        <v>7943</v>
      </c>
      <c r="AS47" s="49" t="s">
        <v>9978</v>
      </c>
      <c r="AT47" s="49" t="s">
        <v>7923</v>
      </c>
      <c r="AU47" s="49" t="s">
        <v>7916</v>
      </c>
      <c r="AV47" s="49" t="s">
        <v>7912</v>
      </c>
      <c r="AW47" s="49" t="s">
        <v>7909</v>
      </c>
      <c r="AX47" s="49" t="s">
        <v>7890</v>
      </c>
      <c r="AY47" s="49" t="s">
        <v>9941</v>
      </c>
      <c r="AZ47" s="49" t="s">
        <v>7865</v>
      </c>
      <c r="BA47" s="50" t="s">
        <v>7862</v>
      </c>
      <c r="BB47" s="61"/>
      <c r="BC47" s="61"/>
      <c r="BD47" s="61"/>
      <c r="BE47" s="61"/>
      <c r="BF47" s="61"/>
      <c r="BG47" s="61"/>
      <c r="BH47" s="61"/>
      <c r="BI47" s="61"/>
      <c r="BJ47" s="61"/>
      <c r="BK47" s="61"/>
      <c r="BL47" s="61"/>
    </row>
    <row r="48" spans="1:64" ht="12">
      <c r="A48" s="47">
        <v>8.4</v>
      </c>
      <c r="B48" s="59">
        <v>156</v>
      </c>
      <c r="C48" s="48" t="s">
        <v>7859</v>
      </c>
      <c r="D48" s="49">
        <v>100</v>
      </c>
      <c r="E48" s="49">
        <v>75</v>
      </c>
      <c r="F48" s="49">
        <v>100</v>
      </c>
      <c r="G48" s="49">
        <v>75</v>
      </c>
      <c r="H48" s="49">
        <v>75</v>
      </c>
      <c r="I48" s="49">
        <v>75</v>
      </c>
      <c r="J48" s="49">
        <v>100</v>
      </c>
      <c r="K48" s="49">
        <v>75</v>
      </c>
      <c r="L48" s="49">
        <v>100</v>
      </c>
      <c r="M48" s="49">
        <v>100</v>
      </c>
      <c r="N48" s="49">
        <v>0</v>
      </c>
      <c r="O48" s="49">
        <v>100</v>
      </c>
      <c r="P48" s="49">
        <v>50</v>
      </c>
      <c r="Q48" s="49">
        <v>100</v>
      </c>
      <c r="R48" s="49">
        <v>75</v>
      </c>
      <c r="S48" s="49">
        <v>100</v>
      </c>
      <c r="T48" s="49">
        <v>100</v>
      </c>
      <c r="U48" s="49">
        <v>75</v>
      </c>
      <c r="V48" s="49">
        <v>100</v>
      </c>
      <c r="W48" s="49">
        <v>75</v>
      </c>
      <c r="X48" s="49">
        <v>100</v>
      </c>
      <c r="Y48" s="49">
        <v>75</v>
      </c>
      <c r="Z48" s="49">
        <v>100</v>
      </c>
      <c r="AA48" s="49">
        <v>0</v>
      </c>
      <c r="AB48" s="49">
        <v>100</v>
      </c>
      <c r="AC48" s="49">
        <v>75</v>
      </c>
      <c r="AD48" s="49">
        <v>100</v>
      </c>
      <c r="AE48" s="49">
        <v>75</v>
      </c>
      <c r="AF48" s="49">
        <v>100</v>
      </c>
      <c r="AG48" s="49">
        <v>100</v>
      </c>
      <c r="AH48" s="49">
        <v>50</v>
      </c>
      <c r="AI48" s="49">
        <v>100</v>
      </c>
      <c r="AJ48" s="49">
        <v>100</v>
      </c>
      <c r="AK48" s="49">
        <v>100</v>
      </c>
      <c r="AL48" s="49">
        <v>75</v>
      </c>
      <c r="AM48" s="49">
        <v>100</v>
      </c>
      <c r="AN48" s="49">
        <v>75</v>
      </c>
      <c r="AO48" s="49">
        <v>50</v>
      </c>
      <c r="AP48" s="49">
        <v>100</v>
      </c>
      <c r="AQ48" s="49">
        <v>75</v>
      </c>
      <c r="AR48" s="49">
        <v>75</v>
      </c>
      <c r="AS48" s="49">
        <v>100</v>
      </c>
      <c r="AT48" s="49">
        <v>100</v>
      </c>
      <c r="AU48" s="49">
        <v>50</v>
      </c>
      <c r="AV48" s="49">
        <v>100</v>
      </c>
      <c r="AW48" s="49">
        <v>100</v>
      </c>
      <c r="AX48" s="49">
        <v>50</v>
      </c>
      <c r="AY48" s="49">
        <v>75</v>
      </c>
      <c r="AZ48" s="49">
        <v>100</v>
      </c>
      <c r="BA48" s="50">
        <v>100</v>
      </c>
      <c r="BB48" s="61"/>
      <c r="BC48" s="61"/>
      <c r="BD48" s="61"/>
      <c r="BE48" s="61"/>
      <c r="BF48" s="61"/>
      <c r="BG48" s="61"/>
      <c r="BH48" s="61"/>
      <c r="BI48" s="61"/>
      <c r="BJ48" s="61"/>
      <c r="BK48" s="61"/>
      <c r="BL48" s="61"/>
    </row>
    <row r="49" spans="1:64" ht="12">
      <c r="A49" s="47" t="s">
        <v>8559</v>
      </c>
      <c r="B49" s="59"/>
      <c r="C49" s="48" t="s">
        <v>7853</v>
      </c>
      <c r="D49" s="49" t="s">
        <v>7847</v>
      </c>
      <c r="E49" s="49" t="s">
        <v>7842</v>
      </c>
      <c r="F49" s="49" t="s">
        <v>7839</v>
      </c>
      <c r="G49" s="49" t="s">
        <v>7831</v>
      </c>
      <c r="H49" s="49" t="s">
        <v>7827</v>
      </c>
      <c r="I49" s="49" t="s">
        <v>7822</v>
      </c>
      <c r="J49" s="49" t="s">
        <v>7821</v>
      </c>
      <c r="K49" s="49" t="s">
        <v>7818</v>
      </c>
      <c r="L49" s="49" t="s">
        <v>7815</v>
      </c>
      <c r="M49" s="49" t="s">
        <v>7771</v>
      </c>
      <c r="N49" s="49" t="s">
        <v>7766</v>
      </c>
      <c r="O49" s="49" t="s">
        <v>7761</v>
      </c>
      <c r="P49" s="49" t="s">
        <v>7758</v>
      </c>
      <c r="Q49" s="49" t="s">
        <v>7753</v>
      </c>
      <c r="R49" s="49" t="s">
        <v>7744</v>
      </c>
      <c r="S49" s="49" t="s">
        <v>7738</v>
      </c>
      <c r="T49" s="49" t="s">
        <v>7735</v>
      </c>
      <c r="U49" s="49" t="s">
        <v>7726</v>
      </c>
      <c r="V49" s="49" t="s">
        <v>7724</v>
      </c>
      <c r="W49" s="49" t="s">
        <v>7717</v>
      </c>
      <c r="X49" s="49" t="s">
        <v>7712</v>
      </c>
      <c r="Y49" s="49" t="s">
        <v>7706</v>
      </c>
      <c r="Z49" s="49" t="s">
        <v>7708</v>
      </c>
      <c r="AA49" s="49" t="s">
        <v>7704</v>
      </c>
      <c r="AB49" s="49" t="s">
        <v>7699</v>
      </c>
      <c r="AC49" s="49" t="s">
        <v>7696</v>
      </c>
      <c r="AD49" s="49" t="s">
        <v>7693</v>
      </c>
      <c r="AE49" s="49" t="s">
        <v>7688</v>
      </c>
      <c r="AF49" s="49" t="s">
        <v>7686</v>
      </c>
      <c r="AG49" s="49" t="s">
        <v>7648</v>
      </c>
      <c r="AH49" s="49" t="s">
        <v>7644</v>
      </c>
      <c r="AI49" s="49" t="s">
        <v>7598</v>
      </c>
      <c r="AJ49" s="49" t="s">
        <v>7595</v>
      </c>
      <c r="AK49" s="49" t="s">
        <v>7587</v>
      </c>
      <c r="AL49" s="49" t="s">
        <v>7590</v>
      </c>
      <c r="AM49" s="49" t="s">
        <v>7582</v>
      </c>
      <c r="AN49" s="49" t="s">
        <v>7548</v>
      </c>
      <c r="AO49" s="49" t="s">
        <v>7543</v>
      </c>
      <c r="AP49" s="49" t="s">
        <v>7542</v>
      </c>
      <c r="AQ49" s="49" t="s">
        <v>7540</v>
      </c>
      <c r="AR49" s="49" t="s">
        <v>7500</v>
      </c>
      <c r="AS49" s="49" t="s">
        <v>7496</v>
      </c>
      <c r="AT49" s="49" t="s">
        <v>7488</v>
      </c>
      <c r="AU49" s="49" t="s">
        <v>7487</v>
      </c>
      <c r="AV49" s="49" t="s">
        <v>7482</v>
      </c>
      <c r="AW49" s="49" t="s">
        <v>7477</v>
      </c>
      <c r="AX49" s="49" t="s">
        <v>7457</v>
      </c>
      <c r="AY49" s="49" t="s">
        <v>7453</v>
      </c>
      <c r="AZ49" s="49" t="s">
        <v>7446</v>
      </c>
      <c r="BA49" s="50" t="s">
        <v>7409</v>
      </c>
      <c r="BB49" s="61"/>
      <c r="BC49" s="61"/>
      <c r="BD49" s="61"/>
      <c r="BE49" s="61"/>
      <c r="BF49" s="61"/>
      <c r="BG49" s="61"/>
      <c r="BH49" s="61"/>
      <c r="BI49" s="61"/>
      <c r="BJ49" s="61"/>
      <c r="BK49" s="61"/>
      <c r="BL49" s="61"/>
    </row>
    <row r="50" spans="1:64" ht="12">
      <c r="A50" s="47"/>
      <c r="B50" s="59"/>
      <c r="C50" s="48"/>
      <c r="D50" s="49" t="s">
        <v>7405</v>
      </c>
      <c r="E50" s="49" t="s">
        <v>7401</v>
      </c>
      <c r="F50" s="49" t="s">
        <v>7403</v>
      </c>
      <c r="G50" s="49" t="s">
        <v>7397</v>
      </c>
      <c r="H50" s="49" t="s">
        <v>7399</v>
      </c>
      <c r="I50" s="49" t="s">
        <v>7395</v>
      </c>
      <c r="J50" s="49" t="s">
        <v>7391</v>
      </c>
      <c r="K50" s="49" t="s">
        <v>7393</v>
      </c>
      <c r="L50" s="49" t="s">
        <v>7389</v>
      </c>
      <c r="M50" s="49" t="s">
        <v>7372</v>
      </c>
      <c r="N50" s="49" t="s">
        <v>7366</v>
      </c>
      <c r="O50" s="49" t="s">
        <v>8054</v>
      </c>
      <c r="P50" s="49" t="s">
        <v>7329</v>
      </c>
      <c r="Q50" s="49" t="s">
        <v>7326</v>
      </c>
      <c r="R50" s="49" t="s">
        <v>7324</v>
      </c>
      <c r="S50" s="49" t="s">
        <v>7322</v>
      </c>
      <c r="T50" s="49" t="s">
        <v>7319</v>
      </c>
      <c r="U50" s="49" t="s">
        <v>7317</v>
      </c>
      <c r="V50" s="49" t="s">
        <v>7313</v>
      </c>
      <c r="W50" s="49" t="s">
        <v>7312</v>
      </c>
      <c r="X50" s="49" t="s">
        <v>10515</v>
      </c>
      <c r="Y50" s="49" t="s">
        <v>7303</v>
      </c>
      <c r="Z50" s="49" t="s">
        <v>7301</v>
      </c>
      <c r="AA50" s="49" t="s">
        <v>7287</v>
      </c>
      <c r="AB50" s="49" t="s">
        <v>7282</v>
      </c>
      <c r="AC50" s="49" t="s">
        <v>7279</v>
      </c>
      <c r="AD50" s="49" t="s">
        <v>7277</v>
      </c>
      <c r="AE50" s="49" t="s">
        <v>7275</v>
      </c>
      <c r="AF50" s="49" t="s">
        <v>7273</v>
      </c>
      <c r="AG50" s="49" t="s">
        <v>7270</v>
      </c>
      <c r="AH50" s="49" t="s">
        <v>7248</v>
      </c>
      <c r="AI50" s="49" t="s">
        <v>7243</v>
      </c>
      <c r="AJ50" s="49" t="s">
        <v>7241</v>
      </c>
      <c r="AK50" s="49" t="s">
        <v>19991</v>
      </c>
      <c r="AL50" s="49" t="s">
        <v>7215</v>
      </c>
      <c r="AM50" s="49" t="s">
        <v>7218</v>
      </c>
      <c r="AN50" s="49" t="s">
        <v>7212</v>
      </c>
      <c r="AO50" s="49" t="s">
        <v>7209</v>
      </c>
      <c r="AP50" s="49" t="s">
        <v>7202</v>
      </c>
      <c r="AQ50" s="49" t="s">
        <v>7199</v>
      </c>
      <c r="AR50" s="49" t="s">
        <v>7196</v>
      </c>
      <c r="AS50" s="49" t="s">
        <v>7198</v>
      </c>
      <c r="AT50" s="49" t="s">
        <v>7140</v>
      </c>
      <c r="AU50" s="49" t="s">
        <v>7131</v>
      </c>
      <c r="AV50" s="49" t="s">
        <v>7135</v>
      </c>
      <c r="AW50" s="49" t="s">
        <v>7126</v>
      </c>
      <c r="AX50" s="49" t="s">
        <v>7123</v>
      </c>
      <c r="AY50" s="49" t="s">
        <v>7119</v>
      </c>
      <c r="AZ50" s="49" t="s">
        <v>7117</v>
      </c>
      <c r="BA50" s="50" t="s">
        <v>7110</v>
      </c>
      <c r="BB50" s="61"/>
      <c r="BC50" s="61"/>
      <c r="BD50" s="61"/>
      <c r="BE50" s="61"/>
      <c r="BF50" s="61"/>
      <c r="BG50" s="61"/>
      <c r="BH50" s="61"/>
      <c r="BI50" s="61"/>
      <c r="BJ50" s="61"/>
      <c r="BK50" s="61"/>
      <c r="BL50" s="61"/>
    </row>
    <row r="51" spans="1:64" ht="12">
      <c r="A51" s="47">
        <v>8.4</v>
      </c>
      <c r="B51" s="59">
        <v>157</v>
      </c>
      <c r="C51" s="48" t="s">
        <v>7106</v>
      </c>
      <c r="D51" s="49">
        <v>100</v>
      </c>
      <c r="E51" s="49">
        <v>50</v>
      </c>
      <c r="F51" s="49">
        <v>75</v>
      </c>
      <c r="G51" s="49">
        <v>50</v>
      </c>
      <c r="H51" s="49">
        <v>100</v>
      </c>
      <c r="I51" s="49">
        <v>100</v>
      </c>
      <c r="J51" s="49">
        <v>75</v>
      </c>
      <c r="K51" s="49">
        <v>75</v>
      </c>
      <c r="L51" s="49">
        <v>100</v>
      </c>
      <c r="M51" s="49">
        <v>50</v>
      </c>
      <c r="N51" s="49">
        <v>25</v>
      </c>
      <c r="O51" s="49">
        <v>50</v>
      </c>
      <c r="P51" s="49">
        <v>50</v>
      </c>
      <c r="Q51" s="49">
        <v>75</v>
      </c>
      <c r="R51" s="49">
        <v>75</v>
      </c>
      <c r="S51" s="49">
        <v>100</v>
      </c>
      <c r="T51" s="49">
        <v>75</v>
      </c>
      <c r="U51" s="49">
        <v>50</v>
      </c>
      <c r="V51" s="49">
        <v>100</v>
      </c>
      <c r="W51" s="49">
        <v>100</v>
      </c>
      <c r="X51" s="49">
        <v>25</v>
      </c>
      <c r="Y51" s="49">
        <v>75</v>
      </c>
      <c r="Z51" s="49">
        <v>50</v>
      </c>
      <c r="AA51" s="49">
        <v>50</v>
      </c>
      <c r="AB51" s="49">
        <v>100</v>
      </c>
      <c r="AC51" s="49">
        <v>75</v>
      </c>
      <c r="AD51" s="49">
        <v>100</v>
      </c>
      <c r="AE51" s="49">
        <v>75</v>
      </c>
      <c r="AF51" s="49">
        <v>100</v>
      </c>
      <c r="AG51" s="49">
        <v>50</v>
      </c>
      <c r="AH51" s="49">
        <v>75</v>
      </c>
      <c r="AI51" s="49">
        <v>100</v>
      </c>
      <c r="AJ51" s="49">
        <v>50</v>
      </c>
      <c r="AK51" s="49">
        <v>100</v>
      </c>
      <c r="AL51" s="49">
        <v>50</v>
      </c>
      <c r="AM51" s="49">
        <v>50</v>
      </c>
      <c r="AN51" s="49">
        <v>50</v>
      </c>
      <c r="AO51" s="49">
        <v>75</v>
      </c>
      <c r="AP51" s="49">
        <v>75</v>
      </c>
      <c r="AQ51" s="49">
        <v>50</v>
      </c>
      <c r="AR51" s="49">
        <v>100</v>
      </c>
      <c r="AS51" s="49">
        <v>75</v>
      </c>
      <c r="AT51" s="49">
        <v>75</v>
      </c>
      <c r="AU51" s="49">
        <v>100</v>
      </c>
      <c r="AV51" s="49">
        <v>100</v>
      </c>
      <c r="AW51" s="49">
        <v>100</v>
      </c>
      <c r="AX51" s="49">
        <v>50</v>
      </c>
      <c r="AY51" s="49">
        <v>50</v>
      </c>
      <c r="AZ51" s="49">
        <v>50</v>
      </c>
      <c r="BA51" s="50">
        <v>50</v>
      </c>
      <c r="BB51" s="61"/>
      <c r="BC51" s="61"/>
      <c r="BD51" s="61"/>
      <c r="BE51" s="61"/>
      <c r="BF51" s="61"/>
      <c r="BG51" s="61"/>
      <c r="BH51" s="61"/>
      <c r="BI51" s="61"/>
      <c r="BJ51" s="61"/>
      <c r="BK51" s="61"/>
      <c r="BL51" s="61"/>
    </row>
    <row r="52" spans="1:64" ht="12">
      <c r="A52" s="47" t="s">
        <v>8559</v>
      </c>
      <c r="B52" s="59"/>
      <c r="C52" s="48" t="s">
        <v>7092</v>
      </c>
      <c r="D52" s="49" t="s">
        <v>7090</v>
      </c>
      <c r="E52" s="41" t="s">
        <v>693</v>
      </c>
      <c r="F52" s="41" t="s">
        <v>690</v>
      </c>
      <c r="G52" s="49" t="s">
        <v>7071</v>
      </c>
      <c r="H52" s="49" t="s">
        <v>7068</v>
      </c>
      <c r="I52" s="49" t="s">
        <v>7064</v>
      </c>
      <c r="J52" s="49" t="s">
        <v>7054</v>
      </c>
      <c r="K52" s="49" t="s">
        <v>7047</v>
      </c>
      <c r="L52" s="41" t="s">
        <v>691</v>
      </c>
      <c r="M52" s="49" t="s">
        <v>7039</v>
      </c>
      <c r="N52" s="49" t="s">
        <v>7032</v>
      </c>
      <c r="O52" s="49" t="s">
        <v>7020</v>
      </c>
      <c r="P52" s="41" t="s">
        <v>692</v>
      </c>
      <c r="Q52" s="41" t="s">
        <v>689</v>
      </c>
      <c r="R52" s="41" t="s">
        <v>688</v>
      </c>
      <c r="S52" s="49" t="s">
        <v>6990</v>
      </c>
      <c r="T52" s="49" t="s">
        <v>6985</v>
      </c>
      <c r="U52" s="49" t="s">
        <v>6976</v>
      </c>
      <c r="V52" s="49" t="s">
        <v>6978</v>
      </c>
      <c r="W52" s="49" t="s">
        <v>6970</v>
      </c>
      <c r="X52" s="41" t="s">
        <v>687</v>
      </c>
      <c r="Y52" s="41" t="s">
        <v>686</v>
      </c>
      <c r="Z52" s="49" t="s">
        <v>6932</v>
      </c>
      <c r="AA52" s="41" t="s">
        <v>685</v>
      </c>
      <c r="AB52" s="49" t="s">
        <v>6917</v>
      </c>
      <c r="AC52" s="49" t="s">
        <v>6911</v>
      </c>
      <c r="AD52" s="49" t="s">
        <v>6909</v>
      </c>
      <c r="AE52" s="49" t="s">
        <v>6902</v>
      </c>
      <c r="AF52" s="49" t="s">
        <v>6897</v>
      </c>
      <c r="AG52" s="49" t="s">
        <v>6896</v>
      </c>
      <c r="AH52" s="49" t="s">
        <v>6893</v>
      </c>
      <c r="AI52" s="49" t="s">
        <v>6890</v>
      </c>
      <c r="AJ52" s="49" t="s">
        <v>6883</v>
      </c>
      <c r="AK52" s="49" t="s">
        <v>6884</v>
      </c>
      <c r="AL52" s="41" t="s">
        <v>683</v>
      </c>
      <c r="AM52" s="41" t="s">
        <v>684</v>
      </c>
      <c r="AN52" s="41" t="s">
        <v>681</v>
      </c>
      <c r="AO52" s="41" t="s">
        <v>682</v>
      </c>
      <c r="AP52" s="49" t="s">
        <v>6868</v>
      </c>
      <c r="AQ52" s="49" t="s">
        <v>6867</v>
      </c>
      <c r="AR52" s="49" t="s">
        <v>6865</v>
      </c>
      <c r="AS52" s="49" t="s">
        <v>6855</v>
      </c>
      <c r="AT52" s="49" t="s">
        <v>6847</v>
      </c>
      <c r="AU52" s="49" t="s">
        <v>6845</v>
      </c>
      <c r="AV52" s="49" t="s">
        <v>6846</v>
      </c>
      <c r="AW52" s="49" t="s">
        <v>6838</v>
      </c>
      <c r="AX52" s="41" t="s">
        <v>680</v>
      </c>
      <c r="AY52" s="49" t="s">
        <v>6832</v>
      </c>
      <c r="AZ52" s="41" t="s">
        <v>678</v>
      </c>
      <c r="BA52" s="50" t="s">
        <v>6824</v>
      </c>
      <c r="BB52" s="61"/>
      <c r="BC52" s="61"/>
      <c r="BD52" s="61"/>
      <c r="BE52" s="61"/>
      <c r="BF52" s="61"/>
      <c r="BG52" s="61"/>
      <c r="BH52" s="61"/>
      <c r="BI52" s="61"/>
      <c r="BJ52" s="61"/>
      <c r="BK52" s="61"/>
      <c r="BL52" s="61"/>
    </row>
    <row r="53" spans="1:64" ht="12">
      <c r="A53" s="47"/>
      <c r="B53" s="59"/>
      <c r="C53" s="48"/>
      <c r="D53" s="49" t="s">
        <v>6816</v>
      </c>
      <c r="E53" s="49" t="s">
        <v>6818</v>
      </c>
      <c r="F53" s="49" t="s">
        <v>6819</v>
      </c>
      <c r="G53" s="49" t="s">
        <v>6814</v>
      </c>
      <c r="H53" s="49" t="s">
        <v>6815</v>
      </c>
      <c r="I53" s="49" t="s">
        <v>6811</v>
      </c>
      <c r="J53" s="49" t="s">
        <v>6808</v>
      </c>
      <c r="K53" s="49" t="s">
        <v>6805</v>
      </c>
      <c r="L53" s="49" t="s">
        <v>6800</v>
      </c>
      <c r="M53" s="49" t="s">
        <v>6753</v>
      </c>
      <c r="N53" s="49" t="s">
        <v>6751</v>
      </c>
      <c r="O53" s="49" t="s">
        <v>6743</v>
      </c>
      <c r="P53" s="49" t="s">
        <v>6736</v>
      </c>
      <c r="Q53" s="49" t="s">
        <v>6728</v>
      </c>
      <c r="R53" s="49" t="s">
        <v>6725</v>
      </c>
      <c r="S53" s="49" t="s">
        <v>6723</v>
      </c>
      <c r="T53" s="49" t="s">
        <v>6715</v>
      </c>
      <c r="U53" s="49" t="s">
        <v>6664</v>
      </c>
      <c r="V53" s="49" t="s">
        <v>6662</v>
      </c>
      <c r="W53" s="49" t="s">
        <v>6659</v>
      </c>
      <c r="X53" s="49" t="s">
        <v>10486</v>
      </c>
      <c r="Y53" s="49" t="s">
        <v>6653</v>
      </c>
      <c r="Z53" s="49" t="s">
        <v>6649</v>
      </c>
      <c r="AA53" s="49" t="s">
        <v>6646</v>
      </c>
      <c r="AB53" s="49" t="s">
        <v>6645</v>
      </c>
      <c r="AC53" s="49" t="s">
        <v>6644</v>
      </c>
      <c r="AD53" s="49" t="s">
        <v>7277</v>
      </c>
      <c r="AE53" s="49" t="s">
        <v>6580</v>
      </c>
      <c r="AF53" s="49" t="s">
        <v>6583</v>
      </c>
      <c r="AG53" s="49" t="s">
        <v>6574</v>
      </c>
      <c r="AH53" s="49" t="s">
        <v>6570</v>
      </c>
      <c r="AI53" s="49" t="s">
        <v>6566</v>
      </c>
      <c r="AJ53" s="49" t="s">
        <v>6562</v>
      </c>
      <c r="AK53" s="49" t="s">
        <v>19991</v>
      </c>
      <c r="AL53" s="49" t="s">
        <v>6560</v>
      </c>
      <c r="AM53" s="49" t="s">
        <v>6558</v>
      </c>
      <c r="AN53" s="49" t="s">
        <v>6556</v>
      </c>
      <c r="AO53" s="49" t="s">
        <v>21405</v>
      </c>
      <c r="AP53" s="49" t="s">
        <v>6546</v>
      </c>
      <c r="AQ53" s="49" t="s">
        <v>6549</v>
      </c>
      <c r="AR53" s="49" t="s">
        <v>7196</v>
      </c>
      <c r="AS53" s="49" t="s">
        <v>6539</v>
      </c>
      <c r="AT53" s="49" t="s">
        <v>6540</v>
      </c>
      <c r="AU53" s="49" t="s">
        <v>6537</v>
      </c>
      <c r="AV53" s="49" t="s">
        <v>6534</v>
      </c>
      <c r="AW53" s="49" t="s">
        <v>6529</v>
      </c>
      <c r="AX53" s="49" t="s">
        <v>6531</v>
      </c>
      <c r="AY53" s="49" t="s">
        <v>6527</v>
      </c>
      <c r="AZ53" s="49" t="s">
        <v>6519</v>
      </c>
      <c r="BA53" s="50" t="s">
        <v>6513</v>
      </c>
      <c r="BB53" s="61"/>
      <c r="BC53" s="61"/>
      <c r="BD53" s="61"/>
      <c r="BE53" s="61"/>
      <c r="BF53" s="61"/>
      <c r="BG53" s="61"/>
      <c r="BH53" s="61"/>
      <c r="BI53" s="61"/>
      <c r="BJ53" s="61"/>
      <c r="BK53" s="61"/>
      <c r="BL53" s="61"/>
    </row>
    <row r="54" spans="1:64" ht="12">
      <c r="A54" s="47">
        <v>8.4</v>
      </c>
      <c r="B54" s="59">
        <v>158</v>
      </c>
      <c r="C54" s="48" t="s">
        <v>6509</v>
      </c>
      <c r="D54" s="49">
        <v>100</v>
      </c>
      <c r="E54" s="49">
        <v>100</v>
      </c>
      <c r="F54" s="49">
        <v>25</v>
      </c>
      <c r="G54" s="49">
        <v>50</v>
      </c>
      <c r="H54" s="49">
        <v>50</v>
      </c>
      <c r="I54" s="49">
        <v>100</v>
      </c>
      <c r="J54" s="49">
        <v>100</v>
      </c>
      <c r="K54" s="49">
        <v>75</v>
      </c>
      <c r="L54" s="49">
        <v>0</v>
      </c>
      <c r="M54" s="49">
        <v>100</v>
      </c>
      <c r="N54" s="49">
        <v>75</v>
      </c>
      <c r="O54" s="49">
        <v>100</v>
      </c>
      <c r="P54" s="49">
        <v>50</v>
      </c>
      <c r="Q54" s="49">
        <v>50</v>
      </c>
      <c r="R54" s="49">
        <v>75</v>
      </c>
      <c r="S54" s="49">
        <v>75</v>
      </c>
      <c r="T54" s="49">
        <v>50</v>
      </c>
      <c r="U54" s="49">
        <v>75</v>
      </c>
      <c r="V54" s="49">
        <v>75</v>
      </c>
      <c r="W54" s="49">
        <v>50</v>
      </c>
      <c r="X54" s="49">
        <v>75</v>
      </c>
      <c r="Y54" s="49">
        <v>25</v>
      </c>
      <c r="Z54" s="49">
        <v>100</v>
      </c>
      <c r="AA54" s="49">
        <v>50</v>
      </c>
      <c r="AB54" s="49">
        <v>75</v>
      </c>
      <c r="AC54" s="49">
        <v>75</v>
      </c>
      <c r="AD54" s="49">
        <v>100</v>
      </c>
      <c r="AE54" s="49">
        <v>75</v>
      </c>
      <c r="AF54" s="49">
        <v>75</v>
      </c>
      <c r="AG54" s="49">
        <v>100</v>
      </c>
      <c r="AH54" s="49">
        <v>50</v>
      </c>
      <c r="AI54" s="49">
        <v>100</v>
      </c>
      <c r="AJ54" s="49">
        <v>75</v>
      </c>
      <c r="AK54" s="49">
        <v>100</v>
      </c>
      <c r="AL54" s="49">
        <v>50</v>
      </c>
      <c r="AM54" s="49">
        <v>50</v>
      </c>
      <c r="AN54" s="49">
        <v>25</v>
      </c>
      <c r="AO54" s="49">
        <v>50</v>
      </c>
      <c r="AP54" s="49">
        <v>100</v>
      </c>
      <c r="AQ54" s="49">
        <v>50</v>
      </c>
      <c r="AR54" s="49">
        <v>75</v>
      </c>
      <c r="AS54" s="49">
        <v>75</v>
      </c>
      <c r="AT54" s="49">
        <v>50</v>
      </c>
      <c r="AU54" s="49">
        <v>50</v>
      </c>
      <c r="AV54" s="49">
        <v>75</v>
      </c>
      <c r="AW54" s="49">
        <v>100</v>
      </c>
      <c r="AX54" s="49">
        <v>50</v>
      </c>
      <c r="AY54" s="49">
        <v>75</v>
      </c>
      <c r="AZ54" s="49">
        <v>100</v>
      </c>
      <c r="BA54" s="50">
        <v>100</v>
      </c>
      <c r="BB54" s="61"/>
      <c r="BC54" s="61"/>
      <c r="BD54" s="61"/>
      <c r="BE54" s="61"/>
      <c r="BF54" s="61"/>
      <c r="BG54" s="61"/>
      <c r="BH54" s="61"/>
      <c r="BI54" s="61"/>
      <c r="BJ54" s="61"/>
      <c r="BK54" s="61"/>
      <c r="BL54" s="61"/>
    </row>
    <row r="55" spans="1:64" ht="12">
      <c r="A55" s="47" t="s">
        <v>8559</v>
      </c>
      <c r="B55" s="59"/>
      <c r="C55" s="48" t="s">
        <v>6498</v>
      </c>
      <c r="D55" s="49" t="s">
        <v>6495</v>
      </c>
      <c r="E55" s="49" t="s">
        <v>6494</v>
      </c>
      <c r="F55" s="41" t="s">
        <v>6489</v>
      </c>
      <c r="G55" s="41" t="s">
        <v>6487</v>
      </c>
      <c r="H55" s="41" t="s">
        <v>679</v>
      </c>
      <c r="I55" s="49" t="s">
        <v>6402</v>
      </c>
      <c r="J55" s="49" t="s">
        <v>6396</v>
      </c>
      <c r="K55" s="49" t="s">
        <v>6393</v>
      </c>
      <c r="L55" s="49" t="s">
        <v>6390</v>
      </c>
      <c r="M55" s="49" t="s">
        <v>6391</v>
      </c>
      <c r="N55" s="49" t="s">
        <v>6384</v>
      </c>
      <c r="O55" s="49" t="s">
        <v>6380</v>
      </c>
      <c r="P55" s="49" t="s">
        <v>6352</v>
      </c>
      <c r="Q55" s="49" t="s">
        <v>6344</v>
      </c>
      <c r="R55" s="41" t="s">
        <v>677</v>
      </c>
      <c r="S55" s="41" t="s">
        <v>676</v>
      </c>
      <c r="T55" s="49" t="s">
        <v>6312</v>
      </c>
      <c r="U55" s="49" t="s">
        <v>6301</v>
      </c>
      <c r="V55" s="49" t="s">
        <v>6295</v>
      </c>
      <c r="W55" s="49" t="s">
        <v>6290</v>
      </c>
      <c r="X55" s="49" t="s">
        <v>10471</v>
      </c>
      <c r="Y55" s="49" t="s">
        <v>6260</v>
      </c>
      <c r="Z55" s="49" t="s">
        <v>6256</v>
      </c>
      <c r="AA55" s="41" t="s">
        <v>675</v>
      </c>
      <c r="AB55" s="49" t="s">
        <v>6250</v>
      </c>
      <c r="AC55" s="49" t="s">
        <v>6248</v>
      </c>
      <c r="AD55" s="49" t="s">
        <v>6243</v>
      </c>
      <c r="AE55" s="41" t="s">
        <v>673</v>
      </c>
      <c r="AF55" s="49" t="s">
        <v>6233</v>
      </c>
      <c r="AG55" s="41" t="s">
        <v>674</v>
      </c>
      <c r="AH55" s="49" t="s">
        <v>6229</v>
      </c>
      <c r="AI55" s="49" t="s">
        <v>6231</v>
      </c>
      <c r="AJ55" s="49" t="s">
        <v>6224</v>
      </c>
      <c r="AK55" s="49" t="s">
        <v>6227</v>
      </c>
      <c r="AL55" s="49" t="s">
        <v>6210</v>
      </c>
      <c r="AM55" s="49" t="s">
        <v>6205</v>
      </c>
      <c r="AN55" s="41" t="s">
        <v>671</v>
      </c>
      <c r="AO55" s="49" t="s">
        <v>6196</v>
      </c>
      <c r="AP55" s="49" t="s">
        <v>6188</v>
      </c>
      <c r="AQ55" s="49" t="s">
        <v>6180</v>
      </c>
      <c r="AR55" s="49" t="s">
        <v>6177</v>
      </c>
      <c r="AS55" s="49" t="s">
        <v>6168</v>
      </c>
      <c r="AT55" s="49" t="s">
        <v>6157</v>
      </c>
      <c r="AU55" s="49" t="s">
        <v>6156</v>
      </c>
      <c r="AV55" s="41" t="s">
        <v>672</v>
      </c>
      <c r="AW55" s="49" t="s">
        <v>6140</v>
      </c>
      <c r="AX55" s="49" t="s">
        <v>6134</v>
      </c>
      <c r="AY55" s="49" t="s">
        <v>6101</v>
      </c>
      <c r="AZ55" s="49" t="s">
        <v>6097</v>
      </c>
      <c r="BA55" s="50" t="s">
        <v>6095</v>
      </c>
      <c r="BB55" s="61"/>
      <c r="BC55" s="61"/>
      <c r="BD55" s="61"/>
      <c r="BE55" s="61"/>
      <c r="BF55" s="61"/>
      <c r="BG55" s="61"/>
      <c r="BH55" s="61"/>
      <c r="BI55" s="61"/>
      <c r="BJ55" s="61"/>
      <c r="BK55" s="61"/>
      <c r="BL55" s="61"/>
    </row>
    <row r="56" spans="1:64" ht="12">
      <c r="A56" s="47"/>
      <c r="B56" s="59"/>
      <c r="C56" s="48"/>
      <c r="D56" s="49" t="s">
        <v>6085</v>
      </c>
      <c r="E56" s="49" t="s">
        <v>6080</v>
      </c>
      <c r="F56" s="49" t="s">
        <v>6076</v>
      </c>
      <c r="G56" s="49" t="s">
        <v>6064</v>
      </c>
      <c r="H56" s="49" t="s">
        <v>6021</v>
      </c>
      <c r="I56" s="49" t="s">
        <v>6018</v>
      </c>
      <c r="J56" s="49" t="s">
        <v>6005</v>
      </c>
      <c r="K56" s="49" t="s">
        <v>6003</v>
      </c>
      <c r="L56" s="49" t="s">
        <v>5999</v>
      </c>
      <c r="M56" s="49" t="s">
        <v>5995</v>
      </c>
      <c r="N56" s="49" t="s">
        <v>5987</v>
      </c>
      <c r="O56" s="49" t="s">
        <v>5983</v>
      </c>
      <c r="P56" s="49" t="s">
        <v>5978</v>
      </c>
      <c r="Q56" s="49" t="s">
        <v>5976</v>
      </c>
      <c r="R56" s="49" t="s">
        <v>5950</v>
      </c>
      <c r="S56" s="49" t="s">
        <v>5945</v>
      </c>
      <c r="T56" s="49" t="s">
        <v>5911</v>
      </c>
      <c r="U56" s="49" t="s">
        <v>5904</v>
      </c>
      <c r="V56" s="49" t="s">
        <v>5897</v>
      </c>
      <c r="W56" s="49" t="s">
        <v>5880</v>
      </c>
      <c r="X56" s="49" t="s">
        <v>10462</v>
      </c>
      <c r="Y56" s="49" t="s">
        <v>5835</v>
      </c>
      <c r="Z56" s="49" t="s">
        <v>5833</v>
      </c>
      <c r="AA56" s="49" t="s">
        <v>5826</v>
      </c>
      <c r="AB56" s="49" t="s">
        <v>5819</v>
      </c>
      <c r="AC56" s="49" t="s">
        <v>5817</v>
      </c>
      <c r="AD56" s="49" t="s">
        <v>7277</v>
      </c>
      <c r="AE56" s="49" t="s">
        <v>5809</v>
      </c>
      <c r="AF56" s="49" t="s">
        <v>5808</v>
      </c>
      <c r="AG56" s="49" t="s">
        <v>5805</v>
      </c>
      <c r="AH56" s="49" t="s">
        <v>5794</v>
      </c>
      <c r="AI56" s="49" t="s">
        <v>5791</v>
      </c>
      <c r="AJ56" s="49" t="s">
        <v>5789</v>
      </c>
      <c r="AK56" s="49" t="s">
        <v>19991</v>
      </c>
      <c r="AL56" s="49" t="s">
        <v>5779</v>
      </c>
      <c r="AM56" s="49" t="s">
        <v>5738</v>
      </c>
      <c r="AN56" s="49" t="s">
        <v>5734</v>
      </c>
      <c r="AO56" s="49" t="s">
        <v>5730</v>
      </c>
      <c r="AP56" s="49" t="s">
        <v>5727</v>
      </c>
      <c r="AQ56" s="49" t="s">
        <v>5724</v>
      </c>
      <c r="AR56" s="49" t="s">
        <v>5719</v>
      </c>
      <c r="AS56" s="49" t="s">
        <v>5714</v>
      </c>
      <c r="AT56" s="49" t="s">
        <v>5717</v>
      </c>
      <c r="AU56" s="49" t="s">
        <v>5710</v>
      </c>
      <c r="AV56" s="49" t="s">
        <v>5704</v>
      </c>
      <c r="AW56" s="49" t="s">
        <v>5698</v>
      </c>
      <c r="AX56" s="49" t="s">
        <v>5696</v>
      </c>
      <c r="AY56" s="49" t="s">
        <v>5684</v>
      </c>
      <c r="AZ56" s="49" t="s">
        <v>5681</v>
      </c>
      <c r="BA56" s="50" t="s">
        <v>5659</v>
      </c>
      <c r="BB56" s="61"/>
      <c r="BC56" s="61"/>
      <c r="BD56" s="61"/>
      <c r="BE56" s="61"/>
      <c r="BF56" s="61"/>
      <c r="BG56" s="61"/>
      <c r="BH56" s="61"/>
      <c r="BI56" s="61"/>
      <c r="BJ56" s="61"/>
      <c r="BK56" s="61"/>
      <c r="BL56" s="61"/>
    </row>
    <row r="57" spans="1:64" ht="12">
      <c r="A57" s="47">
        <v>8.4</v>
      </c>
      <c r="B57" s="59">
        <v>159</v>
      </c>
      <c r="C57" s="48" t="s">
        <v>5653</v>
      </c>
      <c r="D57" s="49">
        <v>75</v>
      </c>
      <c r="E57" s="49">
        <v>100</v>
      </c>
      <c r="F57" s="49">
        <v>75</v>
      </c>
      <c r="G57" s="49">
        <v>50</v>
      </c>
      <c r="H57" s="49">
        <v>100</v>
      </c>
      <c r="I57" s="49">
        <v>100</v>
      </c>
      <c r="J57" s="49">
        <v>100</v>
      </c>
      <c r="K57" s="49">
        <v>50</v>
      </c>
      <c r="L57" s="49">
        <v>100</v>
      </c>
      <c r="M57" s="49">
        <v>100</v>
      </c>
      <c r="N57" s="49">
        <v>100</v>
      </c>
      <c r="O57" s="49">
        <v>0</v>
      </c>
      <c r="P57" s="49">
        <v>100</v>
      </c>
      <c r="Q57" s="49">
        <v>25</v>
      </c>
      <c r="R57" s="49">
        <v>75</v>
      </c>
      <c r="S57" s="49">
        <v>75</v>
      </c>
      <c r="T57" s="49">
        <v>75</v>
      </c>
      <c r="U57" s="49">
        <v>75</v>
      </c>
      <c r="V57" s="49">
        <v>100</v>
      </c>
      <c r="W57" s="49">
        <v>100</v>
      </c>
      <c r="X57" s="49">
        <v>100</v>
      </c>
      <c r="Y57" s="49" t="s">
        <v>24158</v>
      </c>
      <c r="Z57" s="49">
        <v>0</v>
      </c>
      <c r="AA57" s="49">
        <v>50</v>
      </c>
      <c r="AB57" s="49">
        <v>0</v>
      </c>
      <c r="AC57" s="49">
        <v>75</v>
      </c>
      <c r="AD57" s="49">
        <v>0</v>
      </c>
      <c r="AE57" s="49">
        <v>50</v>
      </c>
      <c r="AF57" s="49">
        <v>0</v>
      </c>
      <c r="AG57" s="49">
        <v>50</v>
      </c>
      <c r="AH57" s="49">
        <v>50</v>
      </c>
      <c r="AI57" s="49">
        <v>100</v>
      </c>
      <c r="AJ57" s="49">
        <v>0</v>
      </c>
      <c r="AK57" s="49">
        <v>0</v>
      </c>
      <c r="AL57" s="49">
        <v>100</v>
      </c>
      <c r="AM57" s="49">
        <v>50</v>
      </c>
      <c r="AN57" s="49">
        <v>50</v>
      </c>
      <c r="AO57" s="49">
        <v>75</v>
      </c>
      <c r="AP57" s="49">
        <v>100</v>
      </c>
      <c r="AQ57" s="49">
        <v>75</v>
      </c>
      <c r="AR57" s="49">
        <v>0</v>
      </c>
      <c r="AS57" s="49">
        <v>100</v>
      </c>
      <c r="AT57" s="49">
        <v>75</v>
      </c>
      <c r="AU57" s="49">
        <v>0</v>
      </c>
      <c r="AV57" s="49">
        <v>50</v>
      </c>
      <c r="AW57" s="49">
        <v>100</v>
      </c>
      <c r="AX57" s="49">
        <v>50</v>
      </c>
      <c r="AY57" s="49">
        <v>100</v>
      </c>
      <c r="AZ57" s="49">
        <v>100</v>
      </c>
      <c r="BA57" s="50">
        <v>0</v>
      </c>
      <c r="BB57" s="61"/>
      <c r="BC57" s="61"/>
      <c r="BD57" s="61"/>
      <c r="BE57" s="61"/>
      <c r="BF57" s="61"/>
      <c r="BG57" s="61"/>
      <c r="BH57" s="61"/>
      <c r="BI57" s="61"/>
      <c r="BJ57" s="61"/>
      <c r="BK57" s="61"/>
      <c r="BL57" s="61"/>
    </row>
    <row r="58" spans="1:64" ht="12">
      <c r="A58" s="47" t="s">
        <v>8559</v>
      </c>
      <c r="B58" s="59"/>
      <c r="C58" s="48" t="s">
        <v>5639</v>
      </c>
      <c r="D58" s="49" t="s">
        <v>5632</v>
      </c>
      <c r="E58" s="49" t="s">
        <v>5630</v>
      </c>
      <c r="F58" s="49" t="s">
        <v>5622</v>
      </c>
      <c r="G58" s="49" t="s">
        <v>5613</v>
      </c>
      <c r="H58" s="49" t="s">
        <v>5611</v>
      </c>
      <c r="I58" s="49" t="s">
        <v>5606</v>
      </c>
      <c r="J58" s="49" t="s">
        <v>5599</v>
      </c>
      <c r="K58" s="49" t="s">
        <v>5586</v>
      </c>
      <c r="L58" s="49" t="s">
        <v>5575</v>
      </c>
      <c r="M58" s="49" t="s">
        <v>5578</v>
      </c>
      <c r="N58" s="49" t="s">
        <v>5568</v>
      </c>
      <c r="O58" s="49" t="s">
        <v>5563</v>
      </c>
      <c r="P58" s="49" t="s">
        <v>5561</v>
      </c>
      <c r="Q58" s="41" t="s">
        <v>670</v>
      </c>
      <c r="R58" s="49" t="s">
        <v>5550</v>
      </c>
      <c r="S58" s="49" t="s">
        <v>5548</v>
      </c>
      <c r="T58" s="49" t="s">
        <v>5538</v>
      </c>
      <c r="U58" s="49" t="s">
        <v>5536</v>
      </c>
      <c r="V58" s="41" t="s">
        <v>667</v>
      </c>
      <c r="W58" s="41" t="s">
        <v>668</v>
      </c>
      <c r="X58" s="49" t="s">
        <v>10444</v>
      </c>
      <c r="Y58" s="49" t="s">
        <v>23582</v>
      </c>
      <c r="Z58" s="49" t="s">
        <v>5472</v>
      </c>
      <c r="AA58" s="49" t="s">
        <v>5464</v>
      </c>
      <c r="AB58" s="49" t="s">
        <v>5457</v>
      </c>
      <c r="AC58" s="49" t="s">
        <v>5459</v>
      </c>
      <c r="AD58" s="49" t="s">
        <v>5455</v>
      </c>
      <c r="AE58" s="49" t="s">
        <v>5451</v>
      </c>
      <c r="AF58" s="49" t="s">
        <v>5453</v>
      </c>
      <c r="AG58" s="41" t="s">
        <v>669</v>
      </c>
      <c r="AH58" s="49" t="s">
        <v>5436</v>
      </c>
      <c r="AI58" s="49" t="s">
        <v>5433</v>
      </c>
      <c r="AJ58" s="49" t="s">
        <v>5429</v>
      </c>
      <c r="AK58" s="49" t="s">
        <v>5424</v>
      </c>
      <c r="AL58" s="49" t="s">
        <v>5427</v>
      </c>
      <c r="AM58" s="49" t="s">
        <v>5411</v>
      </c>
      <c r="AN58" s="49" t="s">
        <v>5404</v>
      </c>
      <c r="AO58" s="49" t="s">
        <v>5402</v>
      </c>
      <c r="AP58" s="49" t="s">
        <v>5399</v>
      </c>
      <c r="AQ58" s="41" t="s">
        <v>666</v>
      </c>
      <c r="AR58" s="49" t="s">
        <v>5380</v>
      </c>
      <c r="AS58" s="49" t="s">
        <v>5374</v>
      </c>
      <c r="AT58" s="49" t="s">
        <v>5360</v>
      </c>
      <c r="AU58" s="49" t="s">
        <v>5357</v>
      </c>
      <c r="AV58" s="49" t="s">
        <v>5354</v>
      </c>
      <c r="AW58" s="41" t="s">
        <v>664</v>
      </c>
      <c r="AX58" s="49" t="s">
        <v>5346</v>
      </c>
      <c r="AY58" s="49" t="s">
        <v>5343</v>
      </c>
      <c r="AZ58" s="41" t="s">
        <v>665</v>
      </c>
      <c r="BA58" s="50" t="s">
        <v>5340</v>
      </c>
      <c r="BB58" s="61"/>
      <c r="BC58" s="61"/>
      <c r="BD58" s="61"/>
      <c r="BE58" s="61"/>
      <c r="BF58" s="61"/>
      <c r="BG58" s="61"/>
      <c r="BH58" s="61"/>
      <c r="BI58" s="61"/>
      <c r="BJ58" s="61"/>
      <c r="BK58" s="61"/>
      <c r="BL58" s="61"/>
    </row>
    <row r="59" spans="1:64" ht="12">
      <c r="A59" s="47"/>
      <c r="B59" s="59"/>
      <c r="C59" s="48"/>
      <c r="D59" s="49" t="s">
        <v>5328</v>
      </c>
      <c r="E59" s="49" t="s">
        <v>5302</v>
      </c>
      <c r="F59" s="49" t="s">
        <v>5301</v>
      </c>
      <c r="G59" s="49" t="s">
        <v>5280</v>
      </c>
      <c r="H59" s="49" t="s">
        <v>5282</v>
      </c>
      <c r="I59" s="49" t="s">
        <v>5278</v>
      </c>
      <c r="J59" s="49" t="s">
        <v>5270</v>
      </c>
      <c r="K59" s="49" t="s">
        <v>5272</v>
      </c>
      <c r="L59" s="49" t="s">
        <v>5266</v>
      </c>
      <c r="M59" s="49" t="s">
        <v>5264</v>
      </c>
      <c r="N59" s="49" t="s">
        <v>5260</v>
      </c>
      <c r="O59" s="49" t="s">
        <v>5258</v>
      </c>
      <c r="P59" s="49" t="s">
        <v>5250</v>
      </c>
      <c r="Q59" s="49" t="s">
        <v>5248</v>
      </c>
      <c r="R59" s="49" t="s">
        <v>5244</v>
      </c>
      <c r="S59" s="49" t="s">
        <v>5239</v>
      </c>
      <c r="T59" s="49" t="s">
        <v>5235</v>
      </c>
      <c r="U59" s="49" t="s">
        <v>5230</v>
      </c>
      <c r="V59" s="49" t="s">
        <v>5216</v>
      </c>
      <c r="W59" s="49" t="s">
        <v>7312</v>
      </c>
      <c r="X59" s="49" t="s">
        <v>10433</v>
      </c>
      <c r="Y59" s="49" t="s">
        <v>23582</v>
      </c>
      <c r="Z59" s="49" t="s">
        <v>5212</v>
      </c>
      <c r="AA59" s="49" t="s">
        <v>5204</v>
      </c>
      <c r="AB59" s="49" t="s">
        <v>5200</v>
      </c>
      <c r="AC59" s="49" t="s">
        <v>5202</v>
      </c>
      <c r="AD59" s="49" t="s">
        <v>5195</v>
      </c>
      <c r="AE59" s="49" t="s">
        <v>5159</v>
      </c>
      <c r="AF59" s="49" t="s">
        <v>5153</v>
      </c>
      <c r="AG59" s="49" t="s">
        <v>5155</v>
      </c>
      <c r="AH59" s="49" t="s">
        <v>5149</v>
      </c>
      <c r="AI59" s="49" t="s">
        <v>5791</v>
      </c>
      <c r="AJ59" s="49" t="s">
        <v>5152</v>
      </c>
      <c r="AK59" s="49" t="s">
        <v>5148</v>
      </c>
      <c r="AL59" s="49" t="s">
        <v>5130</v>
      </c>
      <c r="AM59" s="49" t="s">
        <v>5134</v>
      </c>
      <c r="AN59" s="49" t="s">
        <v>5126</v>
      </c>
      <c r="AO59" s="49" t="s">
        <v>21405</v>
      </c>
      <c r="AP59" s="49" t="s">
        <v>5128</v>
      </c>
      <c r="AQ59" s="49" t="s">
        <v>5110</v>
      </c>
      <c r="AR59" s="49" t="s">
        <v>5095</v>
      </c>
      <c r="AS59" s="49" t="s">
        <v>5073</v>
      </c>
      <c r="AT59" s="49" t="s">
        <v>5077</v>
      </c>
      <c r="AU59" s="49" t="s">
        <v>5069</v>
      </c>
      <c r="AV59" s="49" t="s">
        <v>5061</v>
      </c>
      <c r="AW59" s="49" t="s">
        <v>5063</v>
      </c>
      <c r="AX59" s="49" t="s">
        <v>5051</v>
      </c>
      <c r="AY59" s="49" t="s">
        <v>5047</v>
      </c>
      <c r="AZ59" s="49" t="s">
        <v>5043</v>
      </c>
      <c r="BA59" s="50" t="s">
        <v>5040</v>
      </c>
      <c r="BB59" s="61"/>
      <c r="BC59" s="61"/>
      <c r="BD59" s="61"/>
      <c r="BE59" s="61"/>
      <c r="BF59" s="61"/>
      <c r="BG59" s="61"/>
      <c r="BH59" s="61"/>
      <c r="BI59" s="61"/>
      <c r="BJ59" s="61"/>
      <c r="BK59" s="61"/>
      <c r="BL59" s="61"/>
    </row>
    <row r="60" spans="1:64" ht="12" hidden="1">
      <c r="A60" s="47"/>
      <c r="B60" s="59"/>
      <c r="C60" s="51"/>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61"/>
      <c r="BC60" s="61"/>
      <c r="BD60" s="61"/>
      <c r="BE60" s="61"/>
      <c r="BF60" s="61"/>
      <c r="BG60" s="61"/>
      <c r="BH60" s="61"/>
      <c r="BI60" s="61"/>
      <c r="BJ60" s="61"/>
      <c r="BK60" s="61"/>
      <c r="BL60" s="61"/>
    </row>
    <row r="61" spans="1:64" ht="12" hidden="1">
      <c r="A61" s="47"/>
      <c r="B61" s="59"/>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61"/>
      <c r="BC61" s="61"/>
      <c r="BD61" s="61"/>
      <c r="BE61" s="61"/>
      <c r="BF61" s="61"/>
      <c r="BG61" s="61"/>
      <c r="BH61" s="61"/>
      <c r="BI61" s="61"/>
      <c r="BJ61" s="61"/>
      <c r="BK61" s="61"/>
      <c r="BL61" s="61"/>
    </row>
    <row r="62" spans="1:64" ht="12" hidden="1">
      <c r="A62" s="47"/>
      <c r="B62" s="59"/>
      <c r="C62" s="51"/>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61"/>
      <c r="BC62" s="61"/>
      <c r="BD62" s="61"/>
      <c r="BE62" s="61"/>
      <c r="BF62" s="61"/>
      <c r="BG62" s="61"/>
      <c r="BH62" s="61"/>
      <c r="BI62" s="61"/>
      <c r="BJ62" s="61"/>
      <c r="BK62" s="61"/>
      <c r="BL62" s="61"/>
    </row>
    <row r="63" spans="1:64" ht="12">
      <c r="A63" s="47">
        <v>8.5</v>
      </c>
      <c r="B63" s="59">
        <v>160</v>
      </c>
      <c r="C63" s="51" t="s">
        <v>5009</v>
      </c>
      <c r="D63" s="52">
        <v>100</v>
      </c>
      <c r="E63" s="52">
        <v>75</v>
      </c>
      <c r="F63" s="52">
        <v>0</v>
      </c>
      <c r="G63" s="52">
        <v>100</v>
      </c>
      <c r="H63" s="52">
        <v>100</v>
      </c>
      <c r="I63" s="52">
        <v>0</v>
      </c>
      <c r="J63" s="52">
        <v>75</v>
      </c>
      <c r="K63" s="52">
        <v>50</v>
      </c>
      <c r="L63" s="52">
        <v>75</v>
      </c>
      <c r="M63" s="52">
        <v>25</v>
      </c>
      <c r="N63" s="52">
        <v>100</v>
      </c>
      <c r="O63" s="52">
        <v>0</v>
      </c>
      <c r="P63" s="52">
        <v>100</v>
      </c>
      <c r="Q63" s="52">
        <v>0</v>
      </c>
      <c r="R63" s="52">
        <v>100</v>
      </c>
      <c r="S63" s="52">
        <v>100</v>
      </c>
      <c r="T63" s="52">
        <v>75</v>
      </c>
      <c r="U63" s="52">
        <v>100</v>
      </c>
      <c r="V63" s="52">
        <v>100</v>
      </c>
      <c r="W63" s="52">
        <v>50</v>
      </c>
      <c r="X63" s="52">
        <v>50</v>
      </c>
      <c r="Y63" s="52">
        <v>25</v>
      </c>
      <c r="Z63" s="52">
        <v>100</v>
      </c>
      <c r="AA63" s="52">
        <v>100</v>
      </c>
      <c r="AB63" s="52">
        <v>75</v>
      </c>
      <c r="AC63" s="52">
        <v>75</v>
      </c>
      <c r="AD63" s="52">
        <v>75</v>
      </c>
      <c r="AE63" s="52">
        <v>100</v>
      </c>
      <c r="AF63" s="52">
        <v>100</v>
      </c>
      <c r="AG63" s="52">
        <v>100</v>
      </c>
      <c r="AH63" s="52">
        <v>50</v>
      </c>
      <c r="AI63" s="52">
        <v>50</v>
      </c>
      <c r="AJ63" s="52">
        <v>75</v>
      </c>
      <c r="AK63" s="52">
        <v>0</v>
      </c>
      <c r="AL63" s="52">
        <v>75</v>
      </c>
      <c r="AM63" s="52">
        <v>50</v>
      </c>
      <c r="AN63" s="52">
        <v>75</v>
      </c>
      <c r="AO63" s="52">
        <v>75</v>
      </c>
      <c r="AP63" s="52">
        <v>100</v>
      </c>
      <c r="AQ63" s="52">
        <v>100</v>
      </c>
      <c r="AR63" s="52">
        <v>50</v>
      </c>
      <c r="AS63" s="52">
        <v>100</v>
      </c>
      <c r="AT63" s="52">
        <v>50</v>
      </c>
      <c r="AU63" s="52">
        <v>0</v>
      </c>
      <c r="AV63" s="52">
        <v>0</v>
      </c>
      <c r="AW63" s="52">
        <v>100</v>
      </c>
      <c r="AX63" s="52">
        <v>50</v>
      </c>
      <c r="AY63" s="52">
        <v>0</v>
      </c>
      <c r="AZ63" s="52">
        <v>0</v>
      </c>
      <c r="BA63" s="52">
        <v>0</v>
      </c>
      <c r="BB63" s="61"/>
      <c r="BC63" s="61"/>
      <c r="BD63" s="61"/>
      <c r="BE63" s="61"/>
      <c r="BF63" s="61"/>
      <c r="BG63" s="61"/>
      <c r="BH63" s="61"/>
      <c r="BI63" s="61"/>
      <c r="BJ63" s="61"/>
      <c r="BK63" s="61"/>
      <c r="BL63" s="61"/>
    </row>
    <row r="64" spans="1:64" ht="12">
      <c r="A64" s="47" t="s">
        <v>4996</v>
      </c>
      <c r="B64" s="59"/>
      <c r="C64" s="51" t="s">
        <v>4989</v>
      </c>
      <c r="D64" s="52" t="s">
        <v>4991</v>
      </c>
      <c r="E64" s="52" t="s">
        <v>4971</v>
      </c>
      <c r="F64" s="52" t="s">
        <v>4966</v>
      </c>
      <c r="G64" s="52" t="s">
        <v>4967</v>
      </c>
      <c r="H64" s="52" t="s">
        <v>4962</v>
      </c>
      <c r="I64" s="52" t="s">
        <v>4958</v>
      </c>
      <c r="J64" s="52" t="s">
        <v>4956</v>
      </c>
      <c r="K64" s="52" t="s">
        <v>4949</v>
      </c>
      <c r="L64" s="53" t="s">
        <v>661</v>
      </c>
      <c r="M64" s="52" t="s">
        <v>4952</v>
      </c>
      <c r="N64" s="52" t="s">
        <v>4947</v>
      </c>
      <c r="O64" s="52" t="s">
        <v>4928</v>
      </c>
      <c r="P64" s="52" t="s">
        <v>4921</v>
      </c>
      <c r="Q64" s="52" t="s">
        <v>4922</v>
      </c>
      <c r="R64" s="52" t="s">
        <v>4924</v>
      </c>
      <c r="S64" s="52" t="s">
        <v>4919</v>
      </c>
      <c r="T64" s="52" t="s">
        <v>4917</v>
      </c>
      <c r="U64" s="52" t="s">
        <v>4914</v>
      </c>
      <c r="V64" s="52" t="s">
        <v>4908</v>
      </c>
      <c r="W64" s="52" t="s">
        <v>4911</v>
      </c>
      <c r="X64" s="52" t="s">
        <v>4901</v>
      </c>
      <c r="Y64" s="52" t="s">
        <v>4902</v>
      </c>
      <c r="Z64" s="52" t="s">
        <v>4882</v>
      </c>
      <c r="AA64" s="52" t="s">
        <v>4875</v>
      </c>
      <c r="AB64" s="52" t="s">
        <v>4871</v>
      </c>
      <c r="AC64" s="52" t="s">
        <v>4874</v>
      </c>
      <c r="AD64" s="52" t="s">
        <v>4866</v>
      </c>
      <c r="AE64" s="52" t="s">
        <v>4864</v>
      </c>
      <c r="AF64" s="52" t="s">
        <v>4859</v>
      </c>
      <c r="AG64" s="53" t="s">
        <v>662</v>
      </c>
      <c r="AH64" s="52" t="s">
        <v>4857</v>
      </c>
      <c r="AI64" s="52" t="s">
        <v>4845</v>
      </c>
      <c r="AJ64" s="52" t="s">
        <v>4847</v>
      </c>
      <c r="AK64" s="52" t="s">
        <v>4850</v>
      </c>
      <c r="AL64" s="53" t="s">
        <v>663</v>
      </c>
      <c r="AM64" s="52" t="s">
        <v>4835</v>
      </c>
      <c r="AN64" s="53" t="s">
        <v>1339</v>
      </c>
      <c r="AO64" s="52" t="s">
        <v>4830</v>
      </c>
      <c r="AP64" s="52" t="s">
        <v>9029</v>
      </c>
      <c r="AQ64" s="52" t="s">
        <v>4822</v>
      </c>
      <c r="AR64" s="52" t="s">
        <v>4818</v>
      </c>
      <c r="AS64" s="53" t="s">
        <v>6785</v>
      </c>
      <c r="AT64" s="52" t="s">
        <v>4813</v>
      </c>
      <c r="AU64" s="52" t="s">
        <v>4815</v>
      </c>
      <c r="AV64" s="52" t="s">
        <v>4784</v>
      </c>
      <c r="AW64" s="52" t="s">
        <v>4782</v>
      </c>
      <c r="AX64" s="52" t="s">
        <v>4779</v>
      </c>
      <c r="AY64" s="52" t="s">
        <v>4777</v>
      </c>
      <c r="AZ64" s="52" t="s">
        <v>4774</v>
      </c>
      <c r="BA64" s="52" t="s">
        <v>4758</v>
      </c>
      <c r="BB64" s="61"/>
      <c r="BC64" s="61"/>
      <c r="BD64" s="61"/>
      <c r="BE64" s="61"/>
      <c r="BF64" s="61"/>
      <c r="BG64" s="61"/>
      <c r="BH64" s="61"/>
      <c r="BI64" s="61"/>
      <c r="BJ64" s="61"/>
      <c r="BK64" s="61"/>
      <c r="BL64" s="61"/>
    </row>
    <row r="65" spans="1:64" ht="12">
      <c r="A65" s="47"/>
      <c r="B65" s="59"/>
      <c r="C65" s="51"/>
      <c r="D65" s="52" t="s">
        <v>4753</v>
      </c>
      <c r="E65" s="52" t="s">
        <v>4743</v>
      </c>
      <c r="F65" s="52" t="s">
        <v>8119</v>
      </c>
      <c r="G65" s="52" t="s">
        <v>4736</v>
      </c>
      <c r="H65" s="52" t="s">
        <v>4702</v>
      </c>
      <c r="I65" s="52" t="s">
        <v>4696</v>
      </c>
      <c r="J65" s="52" t="s">
        <v>4694</v>
      </c>
      <c r="K65" s="52" t="s">
        <v>4691</v>
      </c>
      <c r="L65" s="52" t="s">
        <v>4687</v>
      </c>
      <c r="M65" s="52" t="s">
        <v>4689</v>
      </c>
      <c r="N65" s="52" t="s">
        <v>4672</v>
      </c>
      <c r="O65" s="52" t="s">
        <v>4668</v>
      </c>
      <c r="P65" s="52" t="s">
        <v>4663</v>
      </c>
      <c r="Q65" s="52" t="s">
        <v>4665</v>
      </c>
      <c r="R65" s="52" t="s">
        <v>4659</v>
      </c>
      <c r="S65" s="52" t="s">
        <v>4654</v>
      </c>
      <c r="T65" s="52" t="s">
        <v>6679</v>
      </c>
      <c r="U65" s="52" t="s">
        <v>4649</v>
      </c>
      <c r="V65" s="52" t="s">
        <v>4647</v>
      </c>
      <c r="W65" s="52" t="s">
        <v>4641</v>
      </c>
      <c r="X65" s="52" t="s">
        <v>4634</v>
      </c>
      <c r="Y65" s="52" t="s">
        <v>4632</v>
      </c>
      <c r="Z65" s="52" t="s">
        <v>4625</v>
      </c>
      <c r="AA65" s="52" t="s">
        <v>4623</v>
      </c>
      <c r="AB65" s="52" t="s">
        <v>14619</v>
      </c>
      <c r="AC65" s="52" t="s">
        <v>4608</v>
      </c>
      <c r="AD65" s="52" t="s">
        <v>4611</v>
      </c>
      <c r="AE65" s="52" t="s">
        <v>4601</v>
      </c>
      <c r="AF65" s="52" t="s">
        <v>4605</v>
      </c>
      <c r="AG65" s="52" t="s">
        <v>4598</v>
      </c>
      <c r="AH65" s="52" t="s">
        <v>4600</v>
      </c>
      <c r="AI65" s="52" t="s">
        <v>4596</v>
      </c>
      <c r="AJ65" s="52" t="s">
        <v>4589</v>
      </c>
      <c r="AK65" s="52" t="s">
        <v>7970</v>
      </c>
      <c r="AL65" s="52" t="s">
        <v>4585</v>
      </c>
      <c r="AM65" s="52" t="s">
        <v>4579</v>
      </c>
      <c r="AN65" s="52" t="s">
        <v>6011</v>
      </c>
      <c r="AO65" s="52" t="s">
        <v>4577</v>
      </c>
      <c r="AP65" s="52" t="s">
        <v>4565</v>
      </c>
      <c r="AQ65" s="52" t="s">
        <v>4562</v>
      </c>
      <c r="AR65" s="52" t="s">
        <v>4554</v>
      </c>
      <c r="AS65" s="52" t="s">
        <v>4547</v>
      </c>
      <c r="AT65" s="52" t="s">
        <v>4538</v>
      </c>
      <c r="AU65" s="52" t="s">
        <v>4540</v>
      </c>
      <c r="AV65" s="52" t="s">
        <v>4542</v>
      </c>
      <c r="AW65" s="52" t="s">
        <v>4534</v>
      </c>
      <c r="AX65" s="52" t="s">
        <v>4531</v>
      </c>
      <c r="AY65" s="52" t="s">
        <v>4521</v>
      </c>
      <c r="AZ65" s="52" t="s">
        <v>4517</v>
      </c>
      <c r="BA65" s="52" t="s">
        <v>7862</v>
      </c>
      <c r="BB65" s="61"/>
      <c r="BC65" s="61"/>
      <c r="BD65" s="61"/>
      <c r="BE65" s="61"/>
      <c r="BF65" s="61"/>
      <c r="BG65" s="61"/>
      <c r="BH65" s="61"/>
      <c r="BI65" s="61"/>
      <c r="BJ65" s="61"/>
      <c r="BK65" s="61"/>
      <c r="BL65" s="61"/>
    </row>
    <row r="66" spans="1:64" ht="12">
      <c r="A66" s="47">
        <v>8.5</v>
      </c>
      <c r="B66" s="59">
        <v>161</v>
      </c>
      <c r="C66" s="51" t="s">
        <v>4483</v>
      </c>
      <c r="D66" s="52">
        <v>50</v>
      </c>
      <c r="E66" s="52">
        <v>75</v>
      </c>
      <c r="F66" s="52">
        <v>0</v>
      </c>
      <c r="G66" s="52">
        <v>50</v>
      </c>
      <c r="H66" s="52">
        <v>100</v>
      </c>
      <c r="I66" s="52">
        <v>0</v>
      </c>
      <c r="J66" s="52">
        <v>50</v>
      </c>
      <c r="K66" s="52">
        <v>25</v>
      </c>
      <c r="L66" s="52">
        <v>0</v>
      </c>
      <c r="M66" s="52">
        <v>25</v>
      </c>
      <c r="N66" s="52">
        <v>50</v>
      </c>
      <c r="O66" s="52">
        <v>0</v>
      </c>
      <c r="P66" s="52">
        <v>25</v>
      </c>
      <c r="Q66" s="52">
        <v>0</v>
      </c>
      <c r="R66" s="52">
        <v>50</v>
      </c>
      <c r="S66" s="52">
        <v>50</v>
      </c>
      <c r="T66" s="52">
        <v>50</v>
      </c>
      <c r="U66" s="52">
        <v>50</v>
      </c>
      <c r="V66" s="52">
        <v>50</v>
      </c>
      <c r="W66" s="52">
        <v>100</v>
      </c>
      <c r="X66" s="52">
        <v>50</v>
      </c>
      <c r="Y66" s="52">
        <v>0</v>
      </c>
      <c r="Z66" s="52">
        <v>50</v>
      </c>
      <c r="AA66" s="52">
        <v>50</v>
      </c>
      <c r="AB66" s="52">
        <v>75</v>
      </c>
      <c r="AC66" s="52">
        <v>25</v>
      </c>
      <c r="AD66" s="52">
        <v>25</v>
      </c>
      <c r="AE66" s="52">
        <v>50</v>
      </c>
      <c r="AF66" s="52">
        <v>50</v>
      </c>
      <c r="AG66" s="52">
        <v>50</v>
      </c>
      <c r="AH66" s="52">
        <v>25</v>
      </c>
      <c r="AI66" s="52">
        <v>50</v>
      </c>
      <c r="AJ66" s="52">
        <v>50</v>
      </c>
      <c r="AK66" s="52">
        <v>0</v>
      </c>
      <c r="AL66" s="52">
        <v>50</v>
      </c>
      <c r="AM66" s="52">
        <v>50</v>
      </c>
      <c r="AN66" s="52">
        <v>50</v>
      </c>
      <c r="AO66" s="52">
        <v>25</v>
      </c>
      <c r="AP66" s="52">
        <v>50</v>
      </c>
      <c r="AQ66" s="52">
        <v>25</v>
      </c>
      <c r="AR66" s="52">
        <v>50</v>
      </c>
      <c r="AS66" s="52">
        <v>50</v>
      </c>
      <c r="AT66" s="52">
        <v>50</v>
      </c>
      <c r="AU66" s="52">
        <v>0</v>
      </c>
      <c r="AV66" s="52">
        <v>0</v>
      </c>
      <c r="AW66" s="52">
        <v>50</v>
      </c>
      <c r="AX66" s="52">
        <v>50</v>
      </c>
      <c r="AY66" s="52">
        <v>0</v>
      </c>
      <c r="AZ66" s="52">
        <v>0</v>
      </c>
      <c r="BA66" s="52">
        <v>0</v>
      </c>
      <c r="BB66" s="61"/>
      <c r="BC66" s="61"/>
      <c r="BD66" s="61"/>
      <c r="BE66" s="61"/>
      <c r="BF66" s="61"/>
      <c r="BG66" s="61"/>
      <c r="BH66" s="61"/>
      <c r="BI66" s="61"/>
      <c r="BJ66" s="61"/>
      <c r="BK66" s="61"/>
      <c r="BL66" s="61"/>
    </row>
    <row r="67" spans="1:64" ht="12">
      <c r="A67" s="33" t="s">
        <v>4996</v>
      </c>
      <c r="B67" s="57"/>
      <c r="C67" s="62" t="s">
        <v>4454</v>
      </c>
      <c r="D67" s="53" t="s">
        <v>4442</v>
      </c>
      <c r="E67" s="53" t="s">
        <v>4438</v>
      </c>
      <c r="F67" s="53" t="s">
        <v>4434</v>
      </c>
      <c r="G67" s="53" t="s">
        <v>659</v>
      </c>
      <c r="H67" s="53" t="s">
        <v>4430</v>
      </c>
      <c r="I67" s="53" t="s">
        <v>4432</v>
      </c>
      <c r="J67" s="53" t="s">
        <v>4424</v>
      </c>
      <c r="K67" s="53" t="s">
        <v>660</v>
      </c>
      <c r="L67" s="53" t="s">
        <v>4416</v>
      </c>
      <c r="M67" s="53" t="s">
        <v>4412</v>
      </c>
      <c r="N67" s="53" t="s">
        <v>4404</v>
      </c>
      <c r="O67" s="53" t="s">
        <v>4402</v>
      </c>
      <c r="P67" s="53" t="s">
        <v>4395</v>
      </c>
      <c r="Q67" s="53" t="s">
        <v>4391</v>
      </c>
      <c r="R67" s="53" t="s">
        <v>4375</v>
      </c>
      <c r="S67" s="53" t="s">
        <v>658</v>
      </c>
      <c r="T67" s="53" t="s">
        <v>657</v>
      </c>
      <c r="U67" s="53" t="s">
        <v>4352</v>
      </c>
      <c r="V67" s="53" t="s">
        <v>4344</v>
      </c>
      <c r="W67" s="53" t="s">
        <v>4342</v>
      </c>
      <c r="X67" s="53" t="s">
        <v>655</v>
      </c>
      <c r="Y67" s="53" t="s">
        <v>656</v>
      </c>
      <c r="Z67" s="53" t="s">
        <v>4321</v>
      </c>
      <c r="AA67" s="53" t="s">
        <v>652</v>
      </c>
      <c r="AB67" s="53" t="s">
        <v>4308</v>
      </c>
      <c r="AC67" s="53" t="s">
        <v>4304</v>
      </c>
      <c r="AD67" s="53" t="s">
        <v>4302</v>
      </c>
      <c r="AE67" s="53" t="s">
        <v>4296</v>
      </c>
      <c r="AF67" s="53" t="s">
        <v>4282</v>
      </c>
      <c r="AG67" s="53" t="s">
        <v>4268</v>
      </c>
      <c r="AH67" s="53" t="s">
        <v>4250</v>
      </c>
      <c r="AI67" s="53" t="s">
        <v>4243</v>
      </c>
      <c r="AJ67" s="53" t="s">
        <v>6</v>
      </c>
      <c r="AK67" s="53" t="s">
        <v>4238</v>
      </c>
      <c r="AL67" s="53" t="s">
        <v>4229</v>
      </c>
      <c r="AM67" s="53" t="s">
        <v>4226</v>
      </c>
      <c r="AN67" s="53" t="s">
        <v>4228</v>
      </c>
      <c r="AO67" s="53" t="s">
        <v>4222</v>
      </c>
      <c r="AP67" s="53" t="s">
        <v>4217</v>
      </c>
      <c r="AQ67" s="53" t="s">
        <v>4209</v>
      </c>
      <c r="AR67" s="53" t="s">
        <v>4197</v>
      </c>
      <c r="AS67" s="53" t="s">
        <v>4192</v>
      </c>
      <c r="AT67" s="53" t="s">
        <v>4189</v>
      </c>
      <c r="AU67" s="53" t="s">
        <v>10</v>
      </c>
      <c r="AV67" s="53" t="s">
        <v>4158</v>
      </c>
      <c r="AW67" s="53" t="s">
        <v>4162</v>
      </c>
      <c r="AX67" s="53" t="s">
        <v>4157</v>
      </c>
      <c r="AY67" s="53" t="s">
        <v>4149</v>
      </c>
      <c r="AZ67" s="53" t="s">
        <v>4150</v>
      </c>
      <c r="BA67" s="53" t="s">
        <v>4143</v>
      </c>
      <c r="BB67" s="63"/>
      <c r="BC67" s="63"/>
      <c r="BD67" s="63"/>
      <c r="BE67" s="63"/>
      <c r="BF67" s="63"/>
      <c r="BG67" s="63"/>
      <c r="BH67" s="63"/>
      <c r="BI67" s="63"/>
      <c r="BJ67" s="63"/>
      <c r="BK67" s="63"/>
      <c r="BL67" s="63"/>
    </row>
    <row r="68" spans="1:64" ht="12">
      <c r="A68" s="47"/>
      <c r="B68" s="59"/>
      <c r="C68" s="51"/>
      <c r="D68" s="52" t="s">
        <v>4146</v>
      </c>
      <c r="E68" s="52" t="s">
        <v>4140</v>
      </c>
      <c r="F68" s="52" t="s">
        <v>8119</v>
      </c>
      <c r="G68" s="52" t="s">
        <v>5553</v>
      </c>
      <c r="H68" s="52" t="s">
        <v>4137</v>
      </c>
      <c r="I68" s="52" t="s">
        <v>4696</v>
      </c>
      <c r="J68" s="52" t="s">
        <v>4131</v>
      </c>
      <c r="K68" s="52" t="s">
        <v>4123</v>
      </c>
      <c r="L68" s="52" t="s">
        <v>4119</v>
      </c>
      <c r="M68" s="52" t="s">
        <v>4110</v>
      </c>
      <c r="N68" s="52" t="s">
        <v>4112</v>
      </c>
      <c r="O68" s="52" t="s">
        <v>4102</v>
      </c>
      <c r="P68" s="52" t="s">
        <v>4100</v>
      </c>
      <c r="Q68" s="52" t="s">
        <v>4098</v>
      </c>
      <c r="R68" s="52" t="s">
        <v>4095</v>
      </c>
      <c r="S68" s="52" t="s">
        <v>4091</v>
      </c>
      <c r="T68" s="52" t="s">
        <v>4087</v>
      </c>
      <c r="U68" s="52" t="s">
        <v>4079</v>
      </c>
      <c r="V68" s="52" t="s">
        <v>4081</v>
      </c>
      <c r="W68" s="52" t="s">
        <v>4641</v>
      </c>
      <c r="X68" s="52" t="s">
        <v>10337</v>
      </c>
      <c r="Y68" s="52" t="s">
        <v>4068</v>
      </c>
      <c r="Z68" s="52" t="s">
        <v>4063</v>
      </c>
      <c r="AA68" s="52" t="s">
        <v>4057</v>
      </c>
      <c r="AB68" s="52" t="s">
        <v>4054</v>
      </c>
      <c r="AC68" s="52" t="s">
        <v>4049</v>
      </c>
      <c r="AD68" s="52" t="s">
        <v>4052</v>
      </c>
      <c r="AE68" s="52" t="s">
        <v>4601</v>
      </c>
      <c r="AF68" s="52" t="s">
        <v>4046</v>
      </c>
      <c r="AG68" s="52" t="s">
        <v>4041</v>
      </c>
      <c r="AH68" s="52" t="s">
        <v>4038</v>
      </c>
      <c r="AI68" s="52" t="s">
        <v>16689</v>
      </c>
      <c r="AJ68" s="52" t="s">
        <v>4030</v>
      </c>
      <c r="AK68" s="52" t="s">
        <v>7970</v>
      </c>
      <c r="AL68" s="52" t="s">
        <v>4029</v>
      </c>
      <c r="AM68" s="52" t="s">
        <v>4019</v>
      </c>
      <c r="AN68" s="52" t="s">
        <v>6011</v>
      </c>
      <c r="AO68" s="52" t="s">
        <v>5546</v>
      </c>
      <c r="AP68" s="52" t="s">
        <v>4023</v>
      </c>
      <c r="AQ68" s="52" t="s">
        <v>4016</v>
      </c>
      <c r="AR68" s="52" t="s">
        <v>4012</v>
      </c>
      <c r="AS68" s="52" t="s">
        <v>4007</v>
      </c>
      <c r="AT68" s="52" t="s">
        <v>4004</v>
      </c>
      <c r="AU68" s="53" t="s">
        <v>7</v>
      </c>
      <c r="AV68" s="52" t="s">
        <v>4003</v>
      </c>
      <c r="AW68" s="52" t="s">
        <v>4000</v>
      </c>
      <c r="AX68" s="52" t="s">
        <v>3998</v>
      </c>
      <c r="AY68" s="52" t="s">
        <v>3995</v>
      </c>
      <c r="AZ68" s="52" t="s">
        <v>3990</v>
      </c>
      <c r="BA68" s="52" t="s">
        <v>3985</v>
      </c>
      <c r="BB68" s="61"/>
      <c r="BC68" s="61"/>
      <c r="BD68" s="61"/>
      <c r="BE68" s="61"/>
      <c r="BF68" s="61"/>
      <c r="BG68" s="61"/>
      <c r="BH68" s="61"/>
      <c r="BI68" s="61"/>
      <c r="BJ68" s="61"/>
      <c r="BK68" s="61"/>
      <c r="BL68" s="61"/>
    </row>
    <row r="69" spans="1:64" ht="12">
      <c r="A69" s="47">
        <v>8.5</v>
      </c>
      <c r="B69" s="59">
        <v>162</v>
      </c>
      <c r="C69" s="51" t="s">
        <v>3984</v>
      </c>
      <c r="D69" s="52">
        <v>0</v>
      </c>
      <c r="E69" s="52">
        <v>0</v>
      </c>
      <c r="F69" s="52">
        <v>0</v>
      </c>
      <c r="G69" s="52">
        <v>25</v>
      </c>
      <c r="H69" s="52">
        <v>0</v>
      </c>
      <c r="I69" s="52">
        <v>0</v>
      </c>
      <c r="J69" s="52">
        <v>0</v>
      </c>
      <c r="K69" s="52">
        <v>0</v>
      </c>
      <c r="L69" s="52">
        <v>0</v>
      </c>
      <c r="M69" s="52">
        <v>25</v>
      </c>
      <c r="N69" s="52">
        <v>25</v>
      </c>
      <c r="O69" s="52">
        <v>0</v>
      </c>
      <c r="P69" s="52">
        <v>25</v>
      </c>
      <c r="Q69" s="52">
        <v>0</v>
      </c>
      <c r="R69" s="52">
        <v>50</v>
      </c>
      <c r="S69" s="52">
        <v>0</v>
      </c>
      <c r="T69" s="52">
        <v>0</v>
      </c>
      <c r="U69" s="52">
        <v>25</v>
      </c>
      <c r="V69" s="52">
        <v>25</v>
      </c>
      <c r="W69" s="52">
        <v>0</v>
      </c>
      <c r="X69" s="52">
        <v>0</v>
      </c>
      <c r="Y69" s="52">
        <v>0</v>
      </c>
      <c r="Z69" s="52">
        <v>25</v>
      </c>
      <c r="AA69" s="52">
        <v>25</v>
      </c>
      <c r="AB69" s="52">
        <v>0</v>
      </c>
      <c r="AC69" s="52">
        <v>25</v>
      </c>
      <c r="AD69" s="52">
        <v>0</v>
      </c>
      <c r="AE69" s="52">
        <v>100</v>
      </c>
      <c r="AF69" s="52">
        <v>25</v>
      </c>
      <c r="AG69" s="52">
        <v>25</v>
      </c>
      <c r="AH69" s="52">
        <v>0</v>
      </c>
      <c r="AI69" s="52">
        <v>0</v>
      </c>
      <c r="AJ69" s="52">
        <v>25</v>
      </c>
      <c r="AK69" s="52">
        <v>0</v>
      </c>
      <c r="AL69" s="52">
        <v>0</v>
      </c>
      <c r="AM69" s="52">
        <v>0</v>
      </c>
      <c r="AN69" s="52">
        <v>0</v>
      </c>
      <c r="AO69" s="52">
        <v>25</v>
      </c>
      <c r="AP69" s="52">
        <v>0</v>
      </c>
      <c r="AQ69" s="52">
        <v>0</v>
      </c>
      <c r="AR69" s="52">
        <v>0</v>
      </c>
      <c r="AS69" s="52">
        <v>0</v>
      </c>
      <c r="AT69" s="52">
        <v>0</v>
      </c>
      <c r="AU69" s="52">
        <v>0</v>
      </c>
      <c r="AV69" s="52">
        <v>0</v>
      </c>
      <c r="AW69" s="52">
        <v>0</v>
      </c>
      <c r="AX69" s="52">
        <v>0</v>
      </c>
      <c r="AY69" s="52">
        <v>0</v>
      </c>
      <c r="AZ69" s="52">
        <v>0</v>
      </c>
      <c r="BA69" s="52">
        <v>0</v>
      </c>
      <c r="BB69" s="61"/>
      <c r="BC69" s="61"/>
      <c r="BD69" s="61"/>
      <c r="BE69" s="61"/>
      <c r="BF69" s="61"/>
      <c r="BG69" s="61"/>
      <c r="BH69" s="61"/>
      <c r="BI69" s="61"/>
      <c r="BJ69" s="61"/>
      <c r="BK69" s="61"/>
      <c r="BL69" s="61"/>
    </row>
    <row r="70" spans="1:64" ht="12">
      <c r="A70" s="47" t="s">
        <v>4996</v>
      </c>
      <c r="B70" s="59"/>
      <c r="C70" s="51" t="s">
        <v>3972</v>
      </c>
      <c r="D70" s="52" t="s">
        <v>3964</v>
      </c>
      <c r="E70" s="52" t="s">
        <v>3959</v>
      </c>
      <c r="F70" s="52" t="s">
        <v>3961</v>
      </c>
      <c r="G70" s="52" t="s">
        <v>5288</v>
      </c>
      <c r="H70" s="52" t="s">
        <v>3953</v>
      </c>
      <c r="I70" s="52" t="s">
        <v>3951</v>
      </c>
      <c r="J70" s="52" t="s">
        <v>3948</v>
      </c>
      <c r="K70" s="52" t="s">
        <v>3941</v>
      </c>
      <c r="L70" s="52" t="s">
        <v>3942</v>
      </c>
      <c r="M70" s="52" t="s">
        <v>3944</v>
      </c>
      <c r="N70" s="52" t="s">
        <v>3939</v>
      </c>
      <c r="O70" s="52" t="s">
        <v>3935</v>
      </c>
      <c r="P70" s="53" t="s">
        <v>653</v>
      </c>
      <c r="Q70" s="52" t="s">
        <v>4391</v>
      </c>
      <c r="R70" s="52" t="s">
        <v>3928</v>
      </c>
      <c r="S70" s="52" t="s">
        <v>8363</v>
      </c>
      <c r="T70" s="52" t="s">
        <v>3923</v>
      </c>
      <c r="U70" s="52" t="s">
        <v>3924</v>
      </c>
      <c r="V70" s="52" t="s">
        <v>3920</v>
      </c>
      <c r="W70" s="52" t="s">
        <v>3917</v>
      </c>
      <c r="X70" s="52" t="s">
        <v>3911</v>
      </c>
      <c r="Y70" s="52" t="s">
        <v>3912</v>
      </c>
      <c r="Z70" s="52" t="s">
        <v>3909</v>
      </c>
      <c r="AA70" s="52" t="s">
        <v>3910</v>
      </c>
      <c r="AB70" s="52" t="s">
        <v>12043</v>
      </c>
      <c r="AC70" s="52" t="s">
        <v>3905</v>
      </c>
      <c r="AD70" s="52" t="s">
        <v>5222</v>
      </c>
      <c r="AE70" s="52" t="s">
        <v>3902</v>
      </c>
      <c r="AF70" s="52" t="s">
        <v>3900</v>
      </c>
      <c r="AG70" s="52" t="s">
        <v>3897</v>
      </c>
      <c r="AH70" s="52" t="s">
        <v>3898</v>
      </c>
      <c r="AI70" s="52" t="s">
        <v>3890</v>
      </c>
      <c r="AJ70" s="52" t="s">
        <v>3885</v>
      </c>
      <c r="AK70" s="52" t="s">
        <v>3887</v>
      </c>
      <c r="AL70" s="52" t="s">
        <v>3880</v>
      </c>
      <c r="AM70" s="52" t="s">
        <v>3882</v>
      </c>
      <c r="AN70" s="52" t="s">
        <v>8193</v>
      </c>
      <c r="AO70" s="52" t="s">
        <v>3874</v>
      </c>
      <c r="AP70" s="52" t="s">
        <v>3868</v>
      </c>
      <c r="AQ70" s="52" t="s">
        <v>3870</v>
      </c>
      <c r="AR70" s="52" t="s">
        <v>3871</v>
      </c>
      <c r="AS70" s="52" t="s">
        <v>3864</v>
      </c>
      <c r="AT70" s="52" t="s">
        <v>3862</v>
      </c>
      <c r="AU70" s="53" t="s">
        <v>8</v>
      </c>
      <c r="AV70" s="52" t="s">
        <v>3857</v>
      </c>
      <c r="AW70" s="52" t="s">
        <v>3860</v>
      </c>
      <c r="AX70" s="52" t="s">
        <v>3852</v>
      </c>
      <c r="AY70" s="52" t="s">
        <v>4149</v>
      </c>
      <c r="AZ70" s="52" t="s">
        <v>4150</v>
      </c>
      <c r="BA70" s="52" t="s">
        <v>3846</v>
      </c>
      <c r="BB70" s="61"/>
      <c r="BC70" s="61"/>
      <c r="BD70" s="61"/>
      <c r="BE70" s="61"/>
      <c r="BF70" s="61"/>
      <c r="BG70" s="61"/>
      <c r="BH70" s="61"/>
      <c r="BI70" s="61"/>
      <c r="BJ70" s="61"/>
      <c r="BK70" s="61"/>
      <c r="BL70" s="61"/>
    </row>
    <row r="71" spans="1:64" ht="12">
      <c r="A71" s="47"/>
      <c r="B71" s="59"/>
      <c r="C71" s="51"/>
      <c r="D71" s="52" t="s">
        <v>3843</v>
      </c>
      <c r="E71" s="52" t="s">
        <v>3839</v>
      </c>
      <c r="F71" s="52" t="s">
        <v>3833</v>
      </c>
      <c r="G71" s="52" t="s">
        <v>3828</v>
      </c>
      <c r="H71" s="52" t="s">
        <v>3825</v>
      </c>
      <c r="I71" s="52" t="s">
        <v>4696</v>
      </c>
      <c r="J71" s="52" t="s">
        <v>3816</v>
      </c>
      <c r="K71" s="52" t="s">
        <v>3812</v>
      </c>
      <c r="L71" s="52" t="s">
        <v>3808</v>
      </c>
      <c r="M71" s="52" t="s">
        <v>3811</v>
      </c>
      <c r="N71" s="52" t="s">
        <v>3800</v>
      </c>
      <c r="O71" s="52" t="s">
        <v>3796</v>
      </c>
      <c r="P71" s="52" t="s">
        <v>3799</v>
      </c>
      <c r="Q71" s="52" t="s">
        <v>8050</v>
      </c>
      <c r="R71" s="52" t="s">
        <v>3788</v>
      </c>
      <c r="S71" s="52" t="s">
        <v>3790</v>
      </c>
      <c r="T71" s="52" t="s">
        <v>6679</v>
      </c>
      <c r="U71" s="52" t="s">
        <v>3780</v>
      </c>
      <c r="V71" s="52" t="s">
        <v>5621</v>
      </c>
      <c r="W71" s="52" t="s">
        <v>3778</v>
      </c>
      <c r="X71" s="52" t="s">
        <v>3772</v>
      </c>
      <c r="Y71" s="52" t="s">
        <v>3770</v>
      </c>
      <c r="Z71" s="52" t="s">
        <v>3762</v>
      </c>
      <c r="AA71" s="52" t="s">
        <v>3758</v>
      </c>
      <c r="AB71" s="52" t="s">
        <v>14619</v>
      </c>
      <c r="AC71" s="52" t="s">
        <v>3749</v>
      </c>
      <c r="AD71" s="52" t="s">
        <v>3752</v>
      </c>
      <c r="AE71" s="52" t="s">
        <v>3748</v>
      </c>
      <c r="AF71" s="52" t="s">
        <v>3740</v>
      </c>
      <c r="AG71" s="52" t="s">
        <v>3736</v>
      </c>
      <c r="AH71" s="52" t="s">
        <v>4038</v>
      </c>
      <c r="AI71" s="52" t="s">
        <v>3739</v>
      </c>
      <c r="AJ71" s="52" t="s">
        <v>3735</v>
      </c>
      <c r="AK71" s="52" t="s">
        <v>7970</v>
      </c>
      <c r="AL71" s="52" t="s">
        <v>3731</v>
      </c>
      <c r="AM71" s="52" t="s">
        <v>3727</v>
      </c>
      <c r="AN71" s="52" t="s">
        <v>4843</v>
      </c>
      <c r="AO71" s="52" t="s">
        <v>3724</v>
      </c>
      <c r="AP71" s="52" t="s">
        <v>4831</v>
      </c>
      <c r="AQ71" s="52" t="s">
        <v>3720</v>
      </c>
      <c r="AR71" s="52" t="s">
        <v>3715</v>
      </c>
      <c r="AS71" s="52" t="s">
        <v>3707</v>
      </c>
      <c r="AT71" s="52" t="s">
        <v>3710</v>
      </c>
      <c r="AU71" s="53" t="s">
        <v>3</v>
      </c>
      <c r="AV71" s="52" t="s">
        <v>3701</v>
      </c>
      <c r="AW71" s="52" t="s">
        <v>3697</v>
      </c>
      <c r="AX71" s="52" t="s">
        <v>3691</v>
      </c>
      <c r="AY71" s="52"/>
      <c r="AZ71" s="52" t="s">
        <v>3687</v>
      </c>
      <c r="BA71" s="52" t="s">
        <v>3985</v>
      </c>
      <c r="BB71" s="61"/>
      <c r="BC71" s="61"/>
      <c r="BD71" s="61"/>
      <c r="BE71" s="61"/>
      <c r="BF71" s="61"/>
      <c r="BG71" s="61"/>
      <c r="BH71" s="61"/>
      <c r="BI71" s="61"/>
      <c r="BJ71" s="61"/>
      <c r="BK71" s="61"/>
      <c r="BL71" s="61"/>
    </row>
    <row r="72" spans="1:64" ht="12">
      <c r="A72" s="47">
        <v>8.6</v>
      </c>
      <c r="B72" s="59">
        <v>163</v>
      </c>
      <c r="C72" s="51" t="s">
        <v>3676</v>
      </c>
      <c r="D72" s="52" t="s">
        <v>24157</v>
      </c>
      <c r="E72" s="52" t="s">
        <v>24157</v>
      </c>
      <c r="F72" s="52" t="s">
        <v>24157</v>
      </c>
      <c r="G72" s="52" t="s">
        <v>24157</v>
      </c>
      <c r="H72" s="52" t="s">
        <v>24157</v>
      </c>
      <c r="I72" s="52" t="s">
        <v>24157</v>
      </c>
      <c r="J72" s="52" t="s">
        <v>24157</v>
      </c>
      <c r="K72" s="52" t="s">
        <v>24157</v>
      </c>
      <c r="L72" s="52" t="s">
        <v>24157</v>
      </c>
      <c r="M72" s="52" t="s">
        <v>24157</v>
      </c>
      <c r="N72" s="52" t="s">
        <v>24157</v>
      </c>
      <c r="O72" s="52" t="s">
        <v>24157</v>
      </c>
      <c r="P72" s="52" t="s">
        <v>24157</v>
      </c>
      <c r="Q72" s="52" t="s">
        <v>24157</v>
      </c>
      <c r="R72" s="52" t="s">
        <v>24156</v>
      </c>
      <c r="S72" s="52" t="s">
        <v>24157</v>
      </c>
      <c r="T72" s="52" t="s">
        <v>24157</v>
      </c>
      <c r="U72" s="52" t="s">
        <v>24157</v>
      </c>
      <c r="V72" s="52" t="s">
        <v>24157</v>
      </c>
      <c r="W72" s="52" t="s">
        <v>24157</v>
      </c>
      <c r="X72" s="52" t="s">
        <v>24157</v>
      </c>
      <c r="Y72" s="52" t="s">
        <v>24156</v>
      </c>
      <c r="Z72" s="52" t="s">
        <v>24157</v>
      </c>
      <c r="AA72" s="52" t="s">
        <v>24157</v>
      </c>
      <c r="AB72" s="52" t="s">
        <v>24157</v>
      </c>
      <c r="AC72" s="52" t="s">
        <v>24157</v>
      </c>
      <c r="AD72" s="52" t="s">
        <v>24157</v>
      </c>
      <c r="AE72" s="52" t="s">
        <v>24156</v>
      </c>
      <c r="AF72" s="52" t="s">
        <v>24156</v>
      </c>
      <c r="AG72" s="52" t="s">
        <v>24157</v>
      </c>
      <c r="AH72" s="52" t="s">
        <v>24157</v>
      </c>
      <c r="AI72" s="52" t="s">
        <v>24157</v>
      </c>
      <c r="AJ72" s="52" t="s">
        <v>24157</v>
      </c>
      <c r="AK72" s="52" t="s">
        <v>24157</v>
      </c>
      <c r="AL72" s="52" t="s">
        <v>24157</v>
      </c>
      <c r="AM72" s="52" t="s">
        <v>24157</v>
      </c>
      <c r="AN72" s="52" t="s">
        <v>24157</v>
      </c>
      <c r="AO72" s="52" t="s">
        <v>24157</v>
      </c>
      <c r="AP72" s="52" t="s">
        <v>24157</v>
      </c>
      <c r="AQ72" s="52" t="s">
        <v>24157</v>
      </c>
      <c r="AR72" s="52" t="s">
        <v>24157</v>
      </c>
      <c r="AS72" s="52" t="s">
        <v>24157</v>
      </c>
      <c r="AT72" s="52" t="s">
        <v>24157</v>
      </c>
      <c r="AU72" s="52" t="s">
        <v>24157</v>
      </c>
      <c r="AV72" s="52" t="s">
        <v>24157</v>
      </c>
      <c r="AW72" s="52" t="s">
        <v>24157</v>
      </c>
      <c r="AX72" s="52" t="s">
        <v>24157</v>
      </c>
      <c r="AY72" s="52" t="s">
        <v>24157</v>
      </c>
      <c r="AZ72" s="52" t="s">
        <v>24157</v>
      </c>
      <c r="BA72" s="52" t="s">
        <v>24157</v>
      </c>
      <c r="BB72" s="61"/>
      <c r="BC72" s="61"/>
      <c r="BD72" s="61"/>
      <c r="BE72" s="61"/>
      <c r="BF72" s="61"/>
      <c r="BG72" s="61"/>
      <c r="BH72" s="61"/>
      <c r="BI72" s="61"/>
      <c r="BJ72" s="61"/>
      <c r="BK72" s="61"/>
      <c r="BL72" s="61"/>
    </row>
    <row r="73" spans="1:64" ht="12">
      <c r="A73" s="47" t="s">
        <v>3619</v>
      </c>
      <c r="B73" s="59"/>
      <c r="C73" s="51" t="s">
        <v>3621</v>
      </c>
      <c r="D73" s="52" t="s">
        <v>3610</v>
      </c>
      <c r="E73" s="52" t="s">
        <v>3608</v>
      </c>
      <c r="F73" s="52" t="s">
        <v>3601</v>
      </c>
      <c r="G73" s="52" t="s">
        <v>3603</v>
      </c>
      <c r="H73" s="52" t="s">
        <v>3605</v>
      </c>
      <c r="I73" s="52" t="s">
        <v>3592</v>
      </c>
      <c r="J73" s="52" t="s">
        <v>3583</v>
      </c>
      <c r="K73" s="53" t="s">
        <v>654</v>
      </c>
      <c r="L73" s="52" t="s">
        <v>3573</v>
      </c>
      <c r="M73" s="52" t="s">
        <v>3569</v>
      </c>
      <c r="N73" s="52" t="s">
        <v>3563</v>
      </c>
      <c r="O73" s="52" t="s">
        <v>3561</v>
      </c>
      <c r="P73" s="52" t="s">
        <v>3554</v>
      </c>
      <c r="Q73" s="52" t="s">
        <v>3539</v>
      </c>
      <c r="R73" s="52" t="s">
        <v>3532</v>
      </c>
      <c r="S73" s="52" t="s">
        <v>3533</v>
      </c>
      <c r="T73" s="52" t="s">
        <v>3528</v>
      </c>
      <c r="U73" s="52" t="s">
        <v>3522</v>
      </c>
      <c r="V73" s="52" t="s">
        <v>3515</v>
      </c>
      <c r="W73" s="52" t="s">
        <v>3509</v>
      </c>
      <c r="X73" s="53" t="s">
        <v>651</v>
      </c>
      <c r="Y73" s="52" t="s">
        <v>3494</v>
      </c>
      <c r="Z73" s="52" t="s">
        <v>3491</v>
      </c>
      <c r="AA73" s="52" t="s">
        <v>3488</v>
      </c>
      <c r="AB73" s="52" t="s">
        <v>3486</v>
      </c>
      <c r="AC73" s="52" t="s">
        <v>3487</v>
      </c>
      <c r="AD73" s="52" t="s">
        <v>3481</v>
      </c>
      <c r="AE73" s="52" t="s">
        <v>3478</v>
      </c>
      <c r="AF73" s="52" t="s">
        <v>3477</v>
      </c>
      <c r="AG73" s="52" t="s">
        <v>3473</v>
      </c>
      <c r="AH73" s="52" t="s">
        <v>3470</v>
      </c>
      <c r="AI73" s="52" t="s">
        <v>3462</v>
      </c>
      <c r="AJ73" s="53" t="s">
        <v>648</v>
      </c>
      <c r="AK73" s="52" t="s">
        <v>3464</v>
      </c>
      <c r="AL73" s="52" t="s">
        <v>3459</v>
      </c>
      <c r="AM73" s="52" t="s">
        <v>3453</v>
      </c>
      <c r="AN73" s="53" t="s">
        <v>649</v>
      </c>
      <c r="AO73" s="53" t="s">
        <v>650</v>
      </c>
      <c r="AP73" s="52" t="s">
        <v>3441</v>
      </c>
      <c r="AQ73" s="52" t="s">
        <v>3440</v>
      </c>
      <c r="AR73" s="53" t="s">
        <v>646</v>
      </c>
      <c r="AS73" s="53" t="s">
        <v>647</v>
      </c>
      <c r="AT73" s="52" t="s">
        <v>3426</v>
      </c>
      <c r="AU73" s="52" t="s">
        <v>3425</v>
      </c>
      <c r="AV73" s="52" t="s">
        <v>3416</v>
      </c>
      <c r="AW73" s="52" t="s">
        <v>3410</v>
      </c>
      <c r="AX73" s="52" t="s">
        <v>3413</v>
      </c>
      <c r="AY73" s="52" t="s">
        <v>3397</v>
      </c>
      <c r="AZ73" s="52" t="s">
        <v>3390</v>
      </c>
      <c r="BA73" s="52" t="s">
        <v>3384</v>
      </c>
      <c r="BB73" s="61"/>
      <c r="BC73" s="61"/>
      <c r="BD73" s="61"/>
      <c r="BE73" s="61"/>
      <c r="BF73" s="61"/>
      <c r="BG73" s="61"/>
      <c r="BH73" s="61"/>
      <c r="BI73" s="61"/>
      <c r="BJ73" s="61"/>
      <c r="BK73" s="61"/>
      <c r="BL73" s="61"/>
    </row>
    <row r="74" spans="1:64" ht="12">
      <c r="A74" s="47"/>
      <c r="B74" s="59"/>
      <c r="C74" s="51"/>
      <c r="D74" s="52" t="s">
        <v>3382</v>
      </c>
      <c r="E74" s="52" t="s">
        <v>3376</v>
      </c>
      <c r="F74" s="52" t="s">
        <v>3371</v>
      </c>
      <c r="G74" s="52" t="s">
        <v>3365</v>
      </c>
      <c r="H74" s="52" t="s">
        <v>3360</v>
      </c>
      <c r="I74" s="52" t="s">
        <v>3356</v>
      </c>
      <c r="J74" s="52" t="s">
        <v>3357</v>
      </c>
      <c r="K74" s="52" t="s">
        <v>3351</v>
      </c>
      <c r="L74" s="52" t="s">
        <v>3348</v>
      </c>
      <c r="M74" s="52" t="s">
        <v>3344</v>
      </c>
      <c r="N74" s="52" t="s">
        <v>3346</v>
      </c>
      <c r="O74" s="52" t="s">
        <v>3347</v>
      </c>
      <c r="P74" s="52" t="s">
        <v>3341</v>
      </c>
      <c r="Q74" s="52" t="s">
        <v>3338</v>
      </c>
      <c r="R74" s="52" t="s">
        <v>3330</v>
      </c>
      <c r="S74" s="52" t="s">
        <v>3331</v>
      </c>
      <c r="T74" s="52" t="s">
        <v>3325</v>
      </c>
      <c r="U74" s="52" t="s">
        <v>3315</v>
      </c>
      <c r="V74" s="52" t="s">
        <v>3318</v>
      </c>
      <c r="W74" s="52" t="s">
        <v>3310</v>
      </c>
      <c r="X74" s="52" t="s">
        <v>10300</v>
      </c>
      <c r="Y74" s="52" t="s">
        <v>3307</v>
      </c>
      <c r="Z74" s="52" t="s">
        <v>3309</v>
      </c>
      <c r="AA74" s="52" t="s">
        <v>3298</v>
      </c>
      <c r="AB74" s="52" t="s">
        <v>3292</v>
      </c>
      <c r="AC74" s="52" t="s">
        <v>3296</v>
      </c>
      <c r="AD74" s="52" t="s">
        <v>3289</v>
      </c>
      <c r="AE74" s="52" t="s">
        <v>3287</v>
      </c>
      <c r="AF74" s="52" t="s">
        <v>3281</v>
      </c>
      <c r="AG74" s="52" t="s">
        <v>3283</v>
      </c>
      <c r="AH74" s="52" t="s">
        <v>3285</v>
      </c>
      <c r="AI74" s="52" t="s">
        <v>3276</v>
      </c>
      <c r="AJ74" s="52" t="s">
        <v>3269</v>
      </c>
      <c r="AK74" s="52" t="s">
        <v>3271</v>
      </c>
      <c r="AL74" s="52" t="s">
        <v>3268</v>
      </c>
      <c r="AM74" s="52" t="s">
        <v>3265</v>
      </c>
      <c r="AN74" s="52" t="s">
        <v>3262</v>
      </c>
      <c r="AO74" s="52" t="s">
        <v>3256</v>
      </c>
      <c r="AP74" s="52" t="s">
        <v>3258</v>
      </c>
      <c r="AQ74" s="52" t="s">
        <v>3251</v>
      </c>
      <c r="AR74" s="52" t="s">
        <v>3254</v>
      </c>
      <c r="AS74" s="52" t="s">
        <v>3249</v>
      </c>
      <c r="AT74" s="52" t="s">
        <v>3246</v>
      </c>
      <c r="AU74" s="52" t="s">
        <v>3243</v>
      </c>
      <c r="AV74" s="52" t="s">
        <v>3239</v>
      </c>
      <c r="AW74" s="52" t="s">
        <v>3230</v>
      </c>
      <c r="AX74" s="52" t="s">
        <v>3232</v>
      </c>
      <c r="AY74" s="52" t="s">
        <v>3235</v>
      </c>
      <c r="AZ74" s="52" t="s">
        <v>3226</v>
      </c>
      <c r="BA74" s="52" t="s">
        <v>3228</v>
      </c>
      <c r="BB74" s="61"/>
      <c r="BC74" s="61"/>
      <c r="BD74" s="61"/>
      <c r="BE74" s="61"/>
      <c r="BF74" s="61"/>
      <c r="BG74" s="61"/>
      <c r="BH74" s="61"/>
      <c r="BI74" s="61"/>
      <c r="BJ74" s="61"/>
      <c r="BK74" s="61"/>
      <c r="BL74" s="61"/>
    </row>
    <row r="75" spans="1:64" ht="12">
      <c r="A75" s="47">
        <v>8.6</v>
      </c>
      <c r="B75" s="59">
        <v>164</v>
      </c>
      <c r="C75" s="51" t="s">
        <v>3222</v>
      </c>
      <c r="D75" s="52">
        <v>50</v>
      </c>
      <c r="E75" s="52">
        <v>50</v>
      </c>
      <c r="F75" s="52">
        <v>75</v>
      </c>
      <c r="G75" s="52">
        <v>25</v>
      </c>
      <c r="H75" s="52">
        <v>0</v>
      </c>
      <c r="I75" s="52">
        <v>100</v>
      </c>
      <c r="J75" s="52">
        <v>50</v>
      </c>
      <c r="K75" s="52">
        <v>100</v>
      </c>
      <c r="L75" s="52">
        <v>0</v>
      </c>
      <c r="M75" s="52">
        <v>50</v>
      </c>
      <c r="N75" s="52">
        <v>100</v>
      </c>
      <c r="O75" s="52">
        <v>50</v>
      </c>
      <c r="P75" s="52">
        <v>50</v>
      </c>
      <c r="Q75" s="52">
        <v>75</v>
      </c>
      <c r="R75" s="52">
        <v>50</v>
      </c>
      <c r="S75" s="52">
        <v>50</v>
      </c>
      <c r="T75" s="52">
        <v>50</v>
      </c>
      <c r="U75" s="52">
        <v>25</v>
      </c>
      <c r="V75" s="52">
        <v>50</v>
      </c>
      <c r="W75" s="52">
        <v>75</v>
      </c>
      <c r="X75" s="52">
        <v>50</v>
      </c>
      <c r="Y75" s="52">
        <v>75</v>
      </c>
      <c r="Z75" s="52">
        <v>50</v>
      </c>
      <c r="AA75" s="52">
        <v>75</v>
      </c>
      <c r="AB75" s="52">
        <v>100</v>
      </c>
      <c r="AC75" s="52">
        <v>25</v>
      </c>
      <c r="AD75" s="52">
        <v>100</v>
      </c>
      <c r="AE75" s="52">
        <v>50</v>
      </c>
      <c r="AF75" s="52">
        <v>75</v>
      </c>
      <c r="AG75" s="52">
        <v>75</v>
      </c>
      <c r="AH75" s="52">
        <v>50</v>
      </c>
      <c r="AI75" s="52">
        <v>75</v>
      </c>
      <c r="AJ75" s="52">
        <v>25</v>
      </c>
      <c r="AK75" s="52">
        <v>100</v>
      </c>
      <c r="AL75" s="52">
        <v>50</v>
      </c>
      <c r="AM75" s="52">
        <v>50</v>
      </c>
      <c r="AN75" s="52">
        <v>50</v>
      </c>
      <c r="AO75" s="52">
        <v>25</v>
      </c>
      <c r="AP75" s="52">
        <v>50</v>
      </c>
      <c r="AQ75" s="52">
        <v>25</v>
      </c>
      <c r="AR75" s="52">
        <v>75</v>
      </c>
      <c r="AS75" s="52">
        <v>75</v>
      </c>
      <c r="AT75" s="52">
        <v>25</v>
      </c>
      <c r="AU75" s="52">
        <v>75</v>
      </c>
      <c r="AV75" s="52">
        <v>50</v>
      </c>
      <c r="AW75" s="52">
        <v>50</v>
      </c>
      <c r="AX75" s="52">
        <v>50</v>
      </c>
      <c r="AY75" s="52">
        <v>50</v>
      </c>
      <c r="AZ75" s="52">
        <v>50</v>
      </c>
      <c r="BA75" s="52">
        <v>75</v>
      </c>
      <c r="BB75" s="61"/>
      <c r="BC75" s="61"/>
      <c r="BD75" s="61"/>
      <c r="BE75" s="61"/>
      <c r="BF75" s="61"/>
      <c r="BG75" s="61"/>
      <c r="BH75" s="61"/>
      <c r="BI75" s="61"/>
      <c r="BJ75" s="61"/>
      <c r="BK75" s="61"/>
      <c r="BL75" s="61"/>
    </row>
    <row r="76" spans="1:64" ht="12">
      <c r="A76" s="47" t="s">
        <v>3619</v>
      </c>
      <c r="B76" s="59"/>
      <c r="C76" s="51" t="s">
        <v>3214</v>
      </c>
      <c r="D76" s="52" t="s">
        <v>3210</v>
      </c>
      <c r="E76" s="52" t="s">
        <v>3205</v>
      </c>
      <c r="F76" s="52" t="s">
        <v>3203</v>
      </c>
      <c r="G76" s="52" t="s">
        <v>3194</v>
      </c>
      <c r="H76" s="52" t="s">
        <v>3191</v>
      </c>
      <c r="I76" s="52" t="s">
        <v>3192</v>
      </c>
      <c r="J76" s="53" t="s">
        <v>645</v>
      </c>
      <c r="K76" s="52" t="s">
        <v>3177</v>
      </c>
      <c r="L76" s="53" t="s">
        <v>643</v>
      </c>
      <c r="M76" s="52" t="s">
        <v>3170</v>
      </c>
      <c r="N76" s="52" t="s">
        <v>3168</v>
      </c>
      <c r="O76" s="52" t="s">
        <v>3165</v>
      </c>
      <c r="P76" s="53" t="s">
        <v>644</v>
      </c>
      <c r="Q76" s="52" t="s">
        <v>3154</v>
      </c>
      <c r="R76" s="52" t="s">
        <v>3145</v>
      </c>
      <c r="S76" s="52" t="s">
        <v>3140</v>
      </c>
      <c r="T76" s="52" t="s">
        <v>3138</v>
      </c>
      <c r="U76" s="53" t="s">
        <v>642</v>
      </c>
      <c r="V76" s="52" t="s">
        <v>3132</v>
      </c>
      <c r="W76" s="53" t="s">
        <v>640</v>
      </c>
      <c r="X76" s="52" t="s">
        <v>3124</v>
      </c>
      <c r="Y76" s="52" t="s">
        <v>3119</v>
      </c>
      <c r="Z76" s="52" t="s">
        <v>3121</v>
      </c>
      <c r="AA76" s="52" t="s">
        <v>3116</v>
      </c>
      <c r="AB76" s="52" t="s">
        <v>3114</v>
      </c>
      <c r="AC76" s="52" t="s">
        <v>3109</v>
      </c>
      <c r="AD76" s="52" t="s">
        <v>3105</v>
      </c>
      <c r="AE76" s="52" t="s">
        <v>3101</v>
      </c>
      <c r="AF76" s="52" t="s">
        <v>3097</v>
      </c>
      <c r="AG76" s="53" t="s">
        <v>641</v>
      </c>
      <c r="AH76" s="53" t="s">
        <v>639</v>
      </c>
      <c r="AI76" s="52" t="s">
        <v>3094</v>
      </c>
      <c r="AJ76" s="52" t="s">
        <v>3089</v>
      </c>
      <c r="AK76" s="52" t="s">
        <v>3090</v>
      </c>
      <c r="AL76" s="52" t="s">
        <v>3085</v>
      </c>
      <c r="AM76" s="53" t="s">
        <v>638</v>
      </c>
      <c r="AN76" s="53" t="s">
        <v>637</v>
      </c>
      <c r="AO76" s="53" t="s">
        <v>636</v>
      </c>
      <c r="AP76" s="52" t="s">
        <v>3082</v>
      </c>
      <c r="AQ76" s="53" t="s">
        <v>635</v>
      </c>
      <c r="AR76" s="52" t="s">
        <v>3074</v>
      </c>
      <c r="AS76" s="52" t="s">
        <v>3073</v>
      </c>
      <c r="AT76" s="53" t="s">
        <v>634</v>
      </c>
      <c r="AU76" s="53" t="s">
        <v>633</v>
      </c>
      <c r="AV76" s="52" t="s">
        <v>3063</v>
      </c>
      <c r="AW76" s="52" t="s">
        <v>3061</v>
      </c>
      <c r="AX76" s="53" t="s">
        <v>632</v>
      </c>
      <c r="AY76" s="52" t="s">
        <v>3057</v>
      </c>
      <c r="AZ76" s="53" t="s">
        <v>631</v>
      </c>
      <c r="BA76" s="52" t="s">
        <v>3048</v>
      </c>
      <c r="BB76" s="61"/>
      <c r="BC76" s="61"/>
      <c r="BD76" s="61"/>
      <c r="BE76" s="61"/>
      <c r="BF76" s="61"/>
      <c r="BG76" s="61"/>
      <c r="BH76" s="61"/>
      <c r="BI76" s="61"/>
      <c r="BJ76" s="61"/>
      <c r="BK76" s="61"/>
      <c r="BL76" s="61"/>
    </row>
    <row r="77" spans="1:64" ht="12">
      <c r="A77" s="47"/>
      <c r="B77" s="59"/>
      <c r="C77" s="51"/>
      <c r="D77" s="52" t="s">
        <v>3043</v>
      </c>
      <c r="E77" s="52" t="s">
        <v>3038</v>
      </c>
      <c r="F77" s="52" t="s">
        <v>3037</v>
      </c>
      <c r="G77" s="52" t="s">
        <v>3034</v>
      </c>
      <c r="H77" s="52" t="s">
        <v>3032</v>
      </c>
      <c r="I77" s="52" t="s">
        <v>3033</v>
      </c>
      <c r="J77" s="52" t="s">
        <v>3027</v>
      </c>
      <c r="K77" s="52" t="s">
        <v>3024</v>
      </c>
      <c r="L77" s="52" t="s">
        <v>3026</v>
      </c>
      <c r="M77" s="52" t="s">
        <v>3022</v>
      </c>
      <c r="N77" s="52" t="s">
        <v>3020</v>
      </c>
      <c r="O77" s="52" t="s">
        <v>3018</v>
      </c>
      <c r="P77" s="52" t="s">
        <v>3013</v>
      </c>
      <c r="Q77" s="52" t="s">
        <v>3010</v>
      </c>
      <c r="R77" s="52" t="s">
        <v>3008</v>
      </c>
      <c r="S77" s="52" t="s">
        <v>3007</v>
      </c>
      <c r="T77" s="52" t="s">
        <v>3001</v>
      </c>
      <c r="U77" s="52" t="s">
        <v>2996</v>
      </c>
      <c r="V77" s="52" t="s">
        <v>2993</v>
      </c>
      <c r="W77" s="52" t="s">
        <v>2990</v>
      </c>
      <c r="X77" s="52" t="s">
        <v>10278</v>
      </c>
      <c r="Y77" s="52" t="s">
        <v>2985</v>
      </c>
      <c r="Z77" s="52" t="s">
        <v>2983</v>
      </c>
      <c r="AA77" s="52" t="s">
        <v>2978</v>
      </c>
      <c r="AB77" s="52" t="s">
        <v>2980</v>
      </c>
      <c r="AC77" s="52" t="s">
        <v>2976</v>
      </c>
      <c r="AD77" s="52" t="s">
        <v>2970</v>
      </c>
      <c r="AE77" s="52" t="s">
        <v>2968</v>
      </c>
      <c r="AF77" s="52" t="s">
        <v>2965</v>
      </c>
      <c r="AG77" s="52" t="s">
        <v>4041</v>
      </c>
      <c r="AH77" s="52" t="s">
        <v>2959</v>
      </c>
      <c r="AI77" s="52" t="s">
        <v>2955</v>
      </c>
      <c r="AJ77" s="52" t="s">
        <v>2951</v>
      </c>
      <c r="AK77" s="52" t="s">
        <v>21518</v>
      </c>
      <c r="AL77" s="52" t="s">
        <v>2942</v>
      </c>
      <c r="AM77" s="52" t="s">
        <v>2940</v>
      </c>
      <c r="AN77" s="52" t="s">
        <v>2939</v>
      </c>
      <c r="AO77" s="52" t="s">
        <v>2934</v>
      </c>
      <c r="AP77" s="52" t="s">
        <v>2936</v>
      </c>
      <c r="AQ77" s="52" t="s">
        <v>2929</v>
      </c>
      <c r="AR77" s="52" t="s">
        <v>2931</v>
      </c>
      <c r="AS77" s="52" t="s">
        <v>2927</v>
      </c>
      <c r="AT77" s="52" t="s">
        <v>2923</v>
      </c>
      <c r="AU77" s="52" t="s">
        <v>2925</v>
      </c>
      <c r="AV77" s="52" t="s">
        <v>2921</v>
      </c>
      <c r="AW77" s="52" t="s">
        <v>2917</v>
      </c>
      <c r="AX77" s="52" t="s">
        <v>2919</v>
      </c>
      <c r="AY77" s="52" t="s">
        <v>2916</v>
      </c>
      <c r="AZ77" s="52" t="s">
        <v>2911</v>
      </c>
      <c r="BA77" s="52" t="s">
        <v>2907</v>
      </c>
      <c r="BB77" s="61"/>
      <c r="BC77" s="61"/>
      <c r="BD77" s="61"/>
      <c r="BE77" s="61"/>
      <c r="BF77" s="61"/>
      <c r="BG77" s="61"/>
      <c r="BH77" s="61"/>
      <c r="BI77" s="61"/>
      <c r="BJ77" s="61"/>
      <c r="BK77" s="61"/>
      <c r="BL77" s="61"/>
    </row>
    <row r="78" spans="1:64" ht="12">
      <c r="A78" s="47">
        <v>8.6999999999999993</v>
      </c>
      <c r="B78" s="59">
        <v>165</v>
      </c>
      <c r="C78" s="51" t="s">
        <v>2909</v>
      </c>
      <c r="D78" s="52" t="s">
        <v>24158</v>
      </c>
      <c r="E78" s="52" t="s">
        <v>24158</v>
      </c>
      <c r="F78" s="52" t="s">
        <v>24158</v>
      </c>
      <c r="G78" s="52" t="s">
        <v>24158</v>
      </c>
      <c r="H78" s="52" t="s">
        <v>24158</v>
      </c>
      <c r="I78" s="52" t="s">
        <v>24013</v>
      </c>
      <c r="J78" s="52" t="s">
        <v>24158</v>
      </c>
      <c r="K78" s="52" t="s">
        <v>24158</v>
      </c>
      <c r="L78" s="52" t="s">
        <v>24158</v>
      </c>
      <c r="M78" s="52" t="s">
        <v>24158</v>
      </c>
      <c r="N78" s="52" t="s">
        <v>24158</v>
      </c>
      <c r="O78" s="52" t="s">
        <v>24158</v>
      </c>
      <c r="P78" s="52" t="s">
        <v>24158</v>
      </c>
      <c r="Q78" s="52" t="s">
        <v>24158</v>
      </c>
      <c r="R78" s="52" t="s">
        <v>24158</v>
      </c>
      <c r="S78" s="52" t="s">
        <v>24158</v>
      </c>
      <c r="T78" s="52" t="s">
        <v>24158</v>
      </c>
      <c r="U78" s="52" t="s">
        <v>24158</v>
      </c>
      <c r="V78" s="52" t="s">
        <v>24158</v>
      </c>
      <c r="W78" s="52" t="s">
        <v>24095</v>
      </c>
      <c r="X78" s="52" t="s">
        <v>24158</v>
      </c>
      <c r="Y78" s="52" t="s">
        <v>24156</v>
      </c>
      <c r="Z78" s="52" t="s">
        <v>24156</v>
      </c>
      <c r="AA78" s="52" t="s">
        <v>24158</v>
      </c>
      <c r="AB78" s="52" t="s">
        <v>24158</v>
      </c>
      <c r="AC78" s="52" t="s">
        <v>24158</v>
      </c>
      <c r="AD78" s="52" t="s">
        <v>24158</v>
      </c>
      <c r="AE78" s="52" t="s">
        <v>24158</v>
      </c>
      <c r="AF78" s="52" t="s">
        <v>24158</v>
      </c>
      <c r="AG78" s="52" t="s">
        <v>24158</v>
      </c>
      <c r="AH78" s="52" t="s">
        <v>24158</v>
      </c>
      <c r="AI78" s="52" t="s">
        <v>24156</v>
      </c>
      <c r="AJ78" s="52" t="s">
        <v>24158</v>
      </c>
      <c r="AK78" s="52" t="s">
        <v>24158</v>
      </c>
      <c r="AL78" s="52" t="s">
        <v>24095</v>
      </c>
      <c r="AM78" s="52" t="s">
        <v>24158</v>
      </c>
      <c r="AN78" s="52" t="s">
        <v>24158</v>
      </c>
      <c r="AO78" s="52" t="s">
        <v>24158</v>
      </c>
      <c r="AP78" s="52" t="s">
        <v>24158</v>
      </c>
      <c r="AQ78" s="52" t="s">
        <v>24158</v>
      </c>
      <c r="AR78" s="52" t="s">
        <v>24158</v>
      </c>
      <c r="AS78" s="52" t="s">
        <v>24095</v>
      </c>
      <c r="AT78" s="52" t="s">
        <v>24095</v>
      </c>
      <c r="AU78" s="52" t="s">
        <v>24158</v>
      </c>
      <c r="AV78" s="52" t="s">
        <v>24158</v>
      </c>
      <c r="AW78" s="52" t="s">
        <v>24156</v>
      </c>
      <c r="AX78" s="52" t="s">
        <v>24158</v>
      </c>
      <c r="AY78" s="52" t="s">
        <v>24158</v>
      </c>
      <c r="AZ78" s="52" t="s">
        <v>24158</v>
      </c>
      <c r="BA78" s="52" t="s">
        <v>24158</v>
      </c>
      <c r="BB78" s="61"/>
      <c r="BC78" s="61"/>
      <c r="BD78" s="61"/>
      <c r="BE78" s="61"/>
      <c r="BF78" s="61"/>
      <c r="BG78" s="61"/>
      <c r="BH78" s="61"/>
      <c r="BI78" s="61"/>
      <c r="BJ78" s="61"/>
      <c r="BK78" s="61"/>
      <c r="BL78" s="61"/>
    </row>
    <row r="79" spans="1:64" ht="12">
      <c r="A79" s="47" t="s">
        <v>2897</v>
      </c>
      <c r="B79" s="59"/>
      <c r="C79" s="51" t="s">
        <v>2899</v>
      </c>
      <c r="D79" s="52" t="s">
        <v>2891</v>
      </c>
      <c r="E79" s="52" t="s">
        <v>2889</v>
      </c>
      <c r="F79" s="52" t="s">
        <v>2886</v>
      </c>
      <c r="G79" s="52" t="s">
        <v>2882</v>
      </c>
      <c r="H79" s="52" t="s">
        <v>2884</v>
      </c>
      <c r="I79" s="52" t="s">
        <v>2879</v>
      </c>
      <c r="J79" s="52" t="s">
        <v>2876</v>
      </c>
      <c r="K79" s="52" t="s">
        <v>2873</v>
      </c>
      <c r="L79" s="52" t="s">
        <v>2867</v>
      </c>
      <c r="M79" s="52" t="s">
        <v>2866</v>
      </c>
      <c r="N79" s="52" t="s">
        <v>2861</v>
      </c>
      <c r="O79" s="52" t="s">
        <v>23896</v>
      </c>
      <c r="P79" s="52" t="s">
        <v>2862</v>
      </c>
      <c r="Q79" s="52" t="s">
        <v>2859</v>
      </c>
      <c r="R79" s="53" t="s">
        <v>628</v>
      </c>
      <c r="S79" s="52" t="s">
        <v>2854</v>
      </c>
      <c r="T79" s="52" t="s">
        <v>2852</v>
      </c>
      <c r="U79" s="52" t="s">
        <v>2848</v>
      </c>
      <c r="V79" s="52" t="s">
        <v>2849</v>
      </c>
      <c r="W79" s="52" t="s">
        <v>2846</v>
      </c>
      <c r="X79" s="52" t="s">
        <v>10269</v>
      </c>
      <c r="Y79" s="52" t="s">
        <v>2844</v>
      </c>
      <c r="Z79" s="52" t="s">
        <v>2840</v>
      </c>
      <c r="AA79" s="52" t="s">
        <v>2841</v>
      </c>
      <c r="AB79" s="52" t="s">
        <v>2838</v>
      </c>
      <c r="AC79" s="52" t="s">
        <v>2834</v>
      </c>
      <c r="AD79" s="52" t="s">
        <v>2835</v>
      </c>
      <c r="AE79" s="52" t="s">
        <v>2886</v>
      </c>
      <c r="AF79" s="52" t="s">
        <v>2830</v>
      </c>
      <c r="AG79" s="53" t="s">
        <v>629</v>
      </c>
      <c r="AH79" s="52" t="s">
        <v>2827</v>
      </c>
      <c r="AI79" s="52" t="s">
        <v>2823</v>
      </c>
      <c r="AJ79" s="52" t="s">
        <v>2820</v>
      </c>
      <c r="AK79" s="52" t="s">
        <v>2822</v>
      </c>
      <c r="AL79" s="53" t="s">
        <v>630</v>
      </c>
      <c r="AM79" s="52" t="s">
        <v>2817</v>
      </c>
      <c r="AN79" s="52" t="s">
        <v>18024</v>
      </c>
      <c r="AO79" s="52" t="s">
        <v>2818</v>
      </c>
      <c r="AP79" s="52" t="s">
        <v>2811</v>
      </c>
      <c r="AQ79" s="53" t="s">
        <v>625</v>
      </c>
      <c r="AR79" s="52" t="s">
        <v>23582</v>
      </c>
      <c r="AS79" s="52" t="s">
        <v>2804</v>
      </c>
      <c r="AT79" s="52" t="s">
        <v>2799</v>
      </c>
      <c r="AU79" s="52" t="s">
        <v>2796</v>
      </c>
      <c r="AV79" s="52" t="s">
        <v>2886</v>
      </c>
      <c r="AW79" s="52" t="s">
        <v>2797</v>
      </c>
      <c r="AX79" s="53" t="s">
        <v>626</v>
      </c>
      <c r="AY79" s="52" t="s">
        <v>2788</v>
      </c>
      <c r="AZ79" s="52" t="s">
        <v>2790</v>
      </c>
      <c r="BA79" s="52" t="s">
        <v>2791</v>
      </c>
      <c r="BB79" s="61"/>
      <c r="BC79" s="61"/>
      <c r="BD79" s="61"/>
      <c r="BE79" s="61"/>
      <c r="BF79" s="61"/>
      <c r="BG79" s="61"/>
      <c r="BH79" s="61"/>
      <c r="BI79" s="61"/>
      <c r="BJ79" s="61"/>
      <c r="BK79" s="61"/>
      <c r="BL79" s="61"/>
    </row>
    <row r="80" spans="1:64" ht="12">
      <c r="A80" s="47"/>
      <c r="B80" s="59"/>
      <c r="C80" s="51"/>
      <c r="D80" s="52" t="s">
        <v>2786</v>
      </c>
      <c r="E80" s="52" t="s">
        <v>2787</v>
      </c>
      <c r="F80" s="52" t="s">
        <v>10995</v>
      </c>
      <c r="G80" s="52" t="s">
        <v>2780</v>
      </c>
      <c r="H80" s="52" t="s">
        <v>2782</v>
      </c>
      <c r="I80" s="52" t="s">
        <v>2778</v>
      </c>
      <c r="J80" s="52" t="s">
        <v>2771</v>
      </c>
      <c r="K80" s="52" t="s">
        <v>2773</v>
      </c>
      <c r="L80" s="52" t="s">
        <v>2775</v>
      </c>
      <c r="M80" s="52" t="s">
        <v>2765</v>
      </c>
      <c r="N80" s="52" t="s">
        <v>2761</v>
      </c>
      <c r="O80" s="52" t="s">
        <v>23896</v>
      </c>
      <c r="P80" s="52" t="s">
        <v>2763</v>
      </c>
      <c r="Q80" s="52" t="s">
        <v>2758</v>
      </c>
      <c r="R80" s="52" t="s">
        <v>2757</v>
      </c>
      <c r="S80" s="52" t="s">
        <v>2755</v>
      </c>
      <c r="T80" s="52" t="s">
        <v>2749</v>
      </c>
      <c r="U80" s="52" t="s">
        <v>2745</v>
      </c>
      <c r="V80" s="52" t="s">
        <v>23582</v>
      </c>
      <c r="W80" s="52" t="s">
        <v>2747</v>
      </c>
      <c r="X80" s="52" t="s">
        <v>10263</v>
      </c>
      <c r="Y80" s="52" t="s">
        <v>2743</v>
      </c>
      <c r="Z80" s="52" t="s">
        <v>2744</v>
      </c>
      <c r="AA80" s="52" t="s">
        <v>2739</v>
      </c>
      <c r="AB80" s="52" t="s">
        <v>2733</v>
      </c>
      <c r="AC80" s="52" t="s">
        <v>2734</v>
      </c>
      <c r="AD80" s="52" t="s">
        <v>23582</v>
      </c>
      <c r="AE80" s="52" t="s">
        <v>23582</v>
      </c>
      <c r="AF80" s="52" t="s">
        <v>2731</v>
      </c>
      <c r="AG80" s="52" t="s">
        <v>2725</v>
      </c>
      <c r="AH80" s="52" t="s">
        <v>23582</v>
      </c>
      <c r="AI80" s="52" t="s">
        <v>2727</v>
      </c>
      <c r="AJ80" s="52" t="s">
        <v>2729</v>
      </c>
      <c r="AK80" s="52" t="s">
        <v>2723</v>
      </c>
      <c r="AL80" s="52" t="s">
        <v>2718</v>
      </c>
      <c r="AM80" s="52" t="s">
        <v>2719</v>
      </c>
      <c r="AN80" s="52" t="s">
        <v>23897</v>
      </c>
      <c r="AO80" s="52" t="s">
        <v>2714</v>
      </c>
      <c r="AP80" s="52" t="s">
        <v>2709</v>
      </c>
      <c r="AQ80" s="52" t="s">
        <v>2712</v>
      </c>
      <c r="AR80" s="52" t="s">
        <v>23582</v>
      </c>
      <c r="AS80" s="52" t="s">
        <v>2705</v>
      </c>
      <c r="AT80" s="52" t="s">
        <v>2707</v>
      </c>
      <c r="AU80" s="52" t="s">
        <v>2704</v>
      </c>
      <c r="AV80" s="52" t="s">
        <v>2701</v>
      </c>
      <c r="AW80" s="52" t="s">
        <v>2702</v>
      </c>
      <c r="AX80" s="52" t="s">
        <v>2696</v>
      </c>
      <c r="AY80" s="52" t="s">
        <v>2698</v>
      </c>
      <c r="AZ80" s="52" t="s">
        <v>2691</v>
      </c>
      <c r="BA80" s="52" t="s">
        <v>2693</v>
      </c>
      <c r="BB80" s="61"/>
      <c r="BC80" s="61"/>
      <c r="BD80" s="61"/>
      <c r="BE80" s="61"/>
      <c r="BF80" s="61"/>
      <c r="BG80" s="61"/>
      <c r="BH80" s="61"/>
      <c r="BI80" s="61"/>
      <c r="BJ80" s="61"/>
      <c r="BK80" s="61"/>
      <c r="BL80" s="61"/>
    </row>
    <row r="81" spans="1:64" ht="12">
      <c r="A81" s="47">
        <v>8.6999999999999993</v>
      </c>
      <c r="B81" s="59">
        <v>166</v>
      </c>
      <c r="C81" s="51" t="s">
        <v>2685</v>
      </c>
      <c r="D81" s="52">
        <v>50</v>
      </c>
      <c r="E81" s="52">
        <v>50</v>
      </c>
      <c r="F81" s="52">
        <v>75</v>
      </c>
      <c r="G81" s="52">
        <v>75</v>
      </c>
      <c r="H81" s="52">
        <v>100</v>
      </c>
      <c r="I81" s="52">
        <v>75</v>
      </c>
      <c r="J81" s="52">
        <v>75</v>
      </c>
      <c r="K81" s="52">
        <v>0</v>
      </c>
      <c r="L81" s="52">
        <v>50</v>
      </c>
      <c r="M81" s="52">
        <v>100</v>
      </c>
      <c r="N81" s="52">
        <v>75</v>
      </c>
      <c r="O81" s="52">
        <v>100</v>
      </c>
      <c r="P81" s="52">
        <v>50</v>
      </c>
      <c r="Q81" s="52">
        <v>75</v>
      </c>
      <c r="R81" s="52">
        <v>50</v>
      </c>
      <c r="S81" s="52">
        <v>50</v>
      </c>
      <c r="T81" s="52">
        <v>50</v>
      </c>
      <c r="U81" s="52">
        <v>75</v>
      </c>
      <c r="V81" s="52">
        <v>50</v>
      </c>
      <c r="W81" s="52">
        <v>75</v>
      </c>
      <c r="X81" s="52">
        <v>100</v>
      </c>
      <c r="Y81" s="52">
        <v>100</v>
      </c>
      <c r="Z81" s="52">
        <v>75</v>
      </c>
      <c r="AA81" s="52">
        <v>75</v>
      </c>
      <c r="AB81" s="52">
        <v>50</v>
      </c>
      <c r="AC81" s="52">
        <v>50</v>
      </c>
      <c r="AD81" s="52">
        <v>75</v>
      </c>
      <c r="AE81" s="52">
        <v>75</v>
      </c>
      <c r="AF81" s="52">
        <v>75</v>
      </c>
      <c r="AG81" s="52">
        <v>100</v>
      </c>
      <c r="AH81" s="52">
        <v>100</v>
      </c>
      <c r="AI81" s="52">
        <v>75</v>
      </c>
      <c r="AJ81" s="52">
        <v>75</v>
      </c>
      <c r="AK81" s="52">
        <v>0</v>
      </c>
      <c r="AL81" s="52">
        <v>50</v>
      </c>
      <c r="AM81" s="52">
        <v>0</v>
      </c>
      <c r="AN81" s="52">
        <v>100</v>
      </c>
      <c r="AO81" s="52">
        <v>50</v>
      </c>
      <c r="AP81" s="52">
        <v>100</v>
      </c>
      <c r="AQ81" s="52">
        <v>75</v>
      </c>
      <c r="AR81" s="52">
        <v>25</v>
      </c>
      <c r="AS81" s="52">
        <v>100</v>
      </c>
      <c r="AT81" s="52">
        <v>75</v>
      </c>
      <c r="AU81" s="52">
        <v>100</v>
      </c>
      <c r="AV81" s="52">
        <v>75</v>
      </c>
      <c r="AW81" s="52">
        <v>100</v>
      </c>
      <c r="AX81" s="52">
        <v>100</v>
      </c>
      <c r="AY81" s="52">
        <v>100</v>
      </c>
      <c r="AZ81" s="52">
        <v>0</v>
      </c>
      <c r="BA81" s="52">
        <v>50</v>
      </c>
      <c r="BB81" s="61"/>
      <c r="BC81" s="61"/>
      <c r="BD81" s="61"/>
      <c r="BE81" s="61"/>
      <c r="BF81" s="61"/>
      <c r="BG81" s="61"/>
      <c r="BH81" s="61"/>
      <c r="BI81" s="61"/>
      <c r="BJ81" s="61"/>
      <c r="BK81" s="61"/>
      <c r="BL81" s="61"/>
    </row>
    <row r="82" spans="1:64" ht="12">
      <c r="A82" s="47" t="s">
        <v>2897</v>
      </c>
      <c r="B82" s="59"/>
      <c r="C82" s="51" t="s">
        <v>2676</v>
      </c>
      <c r="D82" s="52" t="s">
        <v>2672</v>
      </c>
      <c r="E82" s="52" t="s">
        <v>2667</v>
      </c>
      <c r="F82" s="52" t="s">
        <v>2663</v>
      </c>
      <c r="G82" s="52" t="s">
        <v>2661</v>
      </c>
      <c r="H82" s="53" t="s">
        <v>627</v>
      </c>
      <c r="I82" s="52" t="s">
        <v>2653</v>
      </c>
      <c r="J82" s="52" t="s">
        <v>2652</v>
      </c>
      <c r="K82" s="53" t="s">
        <v>624</v>
      </c>
      <c r="L82" s="52" t="s">
        <v>2644</v>
      </c>
      <c r="M82" s="52" t="s">
        <v>2641</v>
      </c>
      <c r="N82" s="52" t="s">
        <v>2638</v>
      </c>
      <c r="O82" s="52" t="s">
        <v>2633</v>
      </c>
      <c r="P82" s="52" t="s">
        <v>2628</v>
      </c>
      <c r="Q82" s="52" t="s">
        <v>2621</v>
      </c>
      <c r="R82" s="52" t="s">
        <v>2617</v>
      </c>
      <c r="S82" s="53" t="s">
        <v>623</v>
      </c>
      <c r="T82" s="52" t="s">
        <v>2611</v>
      </c>
      <c r="U82" s="52" t="s">
        <v>2609</v>
      </c>
      <c r="V82" s="52" t="s">
        <v>2607</v>
      </c>
      <c r="W82" s="52" t="s">
        <v>2602</v>
      </c>
      <c r="X82" s="53" t="s">
        <v>622</v>
      </c>
      <c r="Y82" s="52" t="s">
        <v>2595</v>
      </c>
      <c r="Z82" s="53" t="s">
        <v>620</v>
      </c>
      <c r="AA82" s="52" t="s">
        <v>2585</v>
      </c>
      <c r="AB82" s="52" t="s">
        <v>2580</v>
      </c>
      <c r="AC82" s="52" t="s">
        <v>2575</v>
      </c>
      <c r="AD82" s="52" t="s">
        <v>2572</v>
      </c>
      <c r="AE82" s="52" t="s">
        <v>2567</v>
      </c>
      <c r="AF82" s="52" t="s">
        <v>2563</v>
      </c>
      <c r="AG82" s="53" t="s">
        <v>621</v>
      </c>
      <c r="AH82" s="52" t="s">
        <v>2558</v>
      </c>
      <c r="AI82" s="52" t="s">
        <v>2551</v>
      </c>
      <c r="AJ82" s="53" t="s">
        <v>618</v>
      </c>
      <c r="AK82" s="52" t="s">
        <v>2546</v>
      </c>
      <c r="AL82" s="52" t="s">
        <v>2541</v>
      </c>
      <c r="AM82" s="52" t="s">
        <v>2535</v>
      </c>
      <c r="AN82" s="52" t="s">
        <v>2532</v>
      </c>
      <c r="AO82" s="52" t="s">
        <v>2528</v>
      </c>
      <c r="AP82" s="52" t="s">
        <v>2531</v>
      </c>
      <c r="AQ82" s="52" t="s">
        <v>2527</v>
      </c>
      <c r="AR82" s="52" t="s">
        <v>2520</v>
      </c>
      <c r="AS82" s="52" t="s">
        <v>2519</v>
      </c>
      <c r="AT82" s="53" t="s">
        <v>619</v>
      </c>
      <c r="AU82" s="52" t="s">
        <v>2510</v>
      </c>
      <c r="AV82" s="52" t="s">
        <v>2508</v>
      </c>
      <c r="AW82" s="52" t="s">
        <v>2507</v>
      </c>
      <c r="AX82" s="52" t="s">
        <v>2504</v>
      </c>
      <c r="AY82" s="52" t="s">
        <v>2499</v>
      </c>
      <c r="AZ82" s="52" t="s">
        <v>2495</v>
      </c>
      <c r="BA82" s="52" t="s">
        <v>2492</v>
      </c>
      <c r="BB82" s="61"/>
      <c r="BC82" s="61"/>
      <c r="BD82" s="61"/>
      <c r="BE82" s="61"/>
      <c r="BF82" s="61"/>
      <c r="BG82" s="61"/>
      <c r="BH82" s="61"/>
      <c r="BI82" s="61"/>
      <c r="BJ82" s="61"/>
      <c r="BK82" s="61"/>
      <c r="BL82" s="61"/>
    </row>
    <row r="83" spans="1:64" ht="12">
      <c r="A83" s="47"/>
      <c r="B83" s="59"/>
      <c r="C83" s="51"/>
      <c r="D83" s="52" t="s">
        <v>2486</v>
      </c>
      <c r="E83" s="52" t="s">
        <v>2483</v>
      </c>
      <c r="F83" s="52" t="s">
        <v>7403</v>
      </c>
      <c r="G83" s="52" t="s">
        <v>2479</v>
      </c>
      <c r="H83" s="52" t="s">
        <v>2481</v>
      </c>
      <c r="I83" s="52" t="s">
        <v>2477</v>
      </c>
      <c r="J83" s="52" t="s">
        <v>2474</v>
      </c>
      <c r="K83" s="52" t="s">
        <v>2470</v>
      </c>
      <c r="L83" s="52" t="s">
        <v>2463</v>
      </c>
      <c r="M83" s="52" t="s">
        <v>2466</v>
      </c>
      <c r="N83" s="52" t="s">
        <v>2460</v>
      </c>
      <c r="O83" s="52" t="s">
        <v>2455</v>
      </c>
      <c r="P83" s="52" t="s">
        <v>2457</v>
      </c>
      <c r="Q83" s="52" t="s">
        <v>2450</v>
      </c>
      <c r="R83" s="52" t="s">
        <v>2446</v>
      </c>
      <c r="S83" s="52" t="s">
        <v>2448</v>
      </c>
      <c r="T83" s="52" t="s">
        <v>2441</v>
      </c>
      <c r="U83" s="52" t="s">
        <v>2439</v>
      </c>
      <c r="V83" s="52" t="s">
        <v>2435</v>
      </c>
      <c r="W83" s="52" t="s">
        <v>2434</v>
      </c>
      <c r="X83" s="52" t="s">
        <v>10238</v>
      </c>
      <c r="Y83" s="52" t="s">
        <v>2426</v>
      </c>
      <c r="Z83" s="52" t="s">
        <v>2423</v>
      </c>
      <c r="AA83" s="52" t="s">
        <v>2421</v>
      </c>
      <c r="AB83" s="52" t="s">
        <v>2415</v>
      </c>
      <c r="AC83" s="52" t="s">
        <v>2408</v>
      </c>
      <c r="AD83" s="52" t="s">
        <v>2410</v>
      </c>
      <c r="AE83" s="52" t="s">
        <v>2404</v>
      </c>
      <c r="AF83" s="52" t="s">
        <v>2401</v>
      </c>
      <c r="AG83" s="52" t="s">
        <v>2402</v>
      </c>
      <c r="AH83" s="52" t="s">
        <v>2397</v>
      </c>
      <c r="AI83" s="52" t="s">
        <v>2400</v>
      </c>
      <c r="AJ83" s="52" t="s">
        <v>2395</v>
      </c>
      <c r="AK83" s="52" t="s">
        <v>2392</v>
      </c>
      <c r="AL83" s="52" t="s">
        <v>2384</v>
      </c>
      <c r="AM83" s="52" t="s">
        <v>2386</v>
      </c>
      <c r="AN83" s="52" t="s">
        <v>2383</v>
      </c>
      <c r="AO83" s="52" t="s">
        <v>2377</v>
      </c>
      <c r="AP83" s="52" t="s">
        <v>2379</v>
      </c>
      <c r="AQ83" s="52" t="s">
        <v>2372</v>
      </c>
      <c r="AR83" s="52" t="s">
        <v>2374</v>
      </c>
      <c r="AS83" s="52" t="s">
        <v>2367</v>
      </c>
      <c r="AT83" s="52" t="s">
        <v>2369</v>
      </c>
      <c r="AU83" s="52" t="s">
        <v>2363</v>
      </c>
      <c r="AV83" s="52" t="s">
        <v>2365</v>
      </c>
      <c r="AW83" s="52" t="s">
        <v>2361</v>
      </c>
      <c r="AX83" s="52" t="s">
        <v>2356</v>
      </c>
      <c r="AY83" s="52" t="s">
        <v>2358</v>
      </c>
      <c r="AZ83" s="52" t="s">
        <v>2352</v>
      </c>
      <c r="BA83" s="52" t="s">
        <v>2353</v>
      </c>
      <c r="BB83" s="61"/>
      <c r="BC83" s="61"/>
      <c r="BD83" s="61"/>
      <c r="BE83" s="61"/>
      <c r="BF83" s="61"/>
      <c r="BG83" s="61"/>
      <c r="BH83" s="61"/>
      <c r="BI83" s="61"/>
      <c r="BJ83" s="61"/>
      <c r="BK83" s="61"/>
      <c r="BL83" s="61"/>
    </row>
    <row r="84" spans="1:64" ht="12">
      <c r="A84" s="47">
        <v>8.6999999999999993</v>
      </c>
      <c r="B84" s="59">
        <v>167</v>
      </c>
      <c r="C84" s="51" t="s">
        <v>2354</v>
      </c>
      <c r="D84" s="52">
        <v>50</v>
      </c>
      <c r="E84" s="52">
        <v>100</v>
      </c>
      <c r="F84" s="52">
        <v>50</v>
      </c>
      <c r="G84" s="52">
        <v>75</v>
      </c>
      <c r="H84" s="52">
        <v>100</v>
      </c>
      <c r="I84" s="52">
        <v>50</v>
      </c>
      <c r="J84" s="52">
        <v>50</v>
      </c>
      <c r="K84" s="52">
        <v>50</v>
      </c>
      <c r="L84" s="52">
        <v>50</v>
      </c>
      <c r="M84" s="52">
        <v>100</v>
      </c>
      <c r="N84" s="52">
        <v>50</v>
      </c>
      <c r="O84" s="52">
        <v>75</v>
      </c>
      <c r="P84" s="52">
        <v>50</v>
      </c>
      <c r="Q84" s="52">
        <v>75</v>
      </c>
      <c r="R84" s="52">
        <v>75</v>
      </c>
      <c r="S84" s="52">
        <v>25</v>
      </c>
      <c r="T84" s="52">
        <v>25</v>
      </c>
      <c r="U84" s="52">
        <v>75</v>
      </c>
      <c r="V84" s="52">
        <v>50</v>
      </c>
      <c r="W84" s="52">
        <v>25</v>
      </c>
      <c r="X84" s="52">
        <v>75</v>
      </c>
      <c r="Y84" s="52">
        <v>100</v>
      </c>
      <c r="Z84" s="52">
        <v>25</v>
      </c>
      <c r="AA84" s="52">
        <v>75</v>
      </c>
      <c r="AB84" s="52">
        <v>25</v>
      </c>
      <c r="AC84" s="52">
        <v>25</v>
      </c>
      <c r="AD84" s="52">
        <v>50</v>
      </c>
      <c r="AE84" s="52">
        <v>50</v>
      </c>
      <c r="AF84" s="52">
        <v>75</v>
      </c>
      <c r="AG84" s="52">
        <v>100</v>
      </c>
      <c r="AH84" s="52">
        <v>75</v>
      </c>
      <c r="AI84" s="52">
        <v>75</v>
      </c>
      <c r="AJ84" s="52">
        <v>75</v>
      </c>
      <c r="AK84" s="52">
        <v>0</v>
      </c>
      <c r="AL84" s="52">
        <v>25</v>
      </c>
      <c r="AM84" s="52">
        <v>25</v>
      </c>
      <c r="AN84" s="52">
        <v>100</v>
      </c>
      <c r="AO84" s="52">
        <v>0</v>
      </c>
      <c r="AP84" s="52">
        <v>75</v>
      </c>
      <c r="AQ84" s="52">
        <v>75</v>
      </c>
      <c r="AR84" s="52">
        <v>0</v>
      </c>
      <c r="AS84" s="52">
        <v>100</v>
      </c>
      <c r="AT84" s="52">
        <v>75</v>
      </c>
      <c r="AU84" s="52">
        <v>75</v>
      </c>
      <c r="AV84" s="52">
        <v>100</v>
      </c>
      <c r="AW84" s="52">
        <v>100</v>
      </c>
      <c r="AX84" s="52">
        <v>100</v>
      </c>
      <c r="AY84" s="52">
        <v>100</v>
      </c>
      <c r="AZ84" s="52">
        <v>50</v>
      </c>
      <c r="BA84" s="52">
        <v>50</v>
      </c>
      <c r="BB84" s="61"/>
      <c r="BC84" s="61"/>
      <c r="BD84" s="61"/>
      <c r="BE84" s="61"/>
      <c r="BF84" s="61"/>
      <c r="BG84" s="61"/>
      <c r="BH84" s="61"/>
      <c r="BI84" s="61"/>
      <c r="BJ84" s="61"/>
      <c r="BK84" s="61"/>
      <c r="BL84" s="61"/>
    </row>
    <row r="85" spans="1:64" ht="12">
      <c r="A85" s="47" t="s">
        <v>2897</v>
      </c>
      <c r="B85" s="59"/>
      <c r="C85" s="51" t="s">
        <v>2350</v>
      </c>
      <c r="D85" s="52" t="s">
        <v>2346</v>
      </c>
      <c r="E85" s="52" t="s">
        <v>2343</v>
      </c>
      <c r="F85" s="52" t="s">
        <v>2345</v>
      </c>
      <c r="G85" s="52" t="s">
        <v>2339</v>
      </c>
      <c r="H85" s="52" t="s">
        <v>2335</v>
      </c>
      <c r="I85" s="52" t="s">
        <v>2332</v>
      </c>
      <c r="J85" s="52" t="s">
        <v>2333</v>
      </c>
      <c r="K85" s="52" t="s">
        <v>2328</v>
      </c>
      <c r="L85" s="53" t="s">
        <v>616</v>
      </c>
      <c r="M85" s="52" t="s">
        <v>2327</v>
      </c>
      <c r="N85" s="52" t="s">
        <v>2322</v>
      </c>
      <c r="O85" s="52" t="s">
        <v>2321</v>
      </c>
      <c r="P85" s="52" t="s">
        <v>2320</v>
      </c>
      <c r="Q85" s="52" t="s">
        <v>2318</v>
      </c>
      <c r="R85" s="52" t="s">
        <v>2310</v>
      </c>
      <c r="S85" s="53" t="s">
        <v>617</v>
      </c>
      <c r="T85" s="53" t="s">
        <v>615</v>
      </c>
      <c r="U85" s="52" t="s">
        <v>2308</v>
      </c>
      <c r="V85" s="52" t="s">
        <v>2302</v>
      </c>
      <c r="W85" s="52" t="s">
        <v>2299</v>
      </c>
      <c r="X85" s="52" t="s">
        <v>10225</v>
      </c>
      <c r="Y85" s="52" t="s">
        <v>2298</v>
      </c>
      <c r="Z85" s="52" t="s">
        <v>2292</v>
      </c>
      <c r="AA85" s="52" t="s">
        <v>2291</v>
      </c>
      <c r="AB85" s="52" t="s">
        <v>2287</v>
      </c>
      <c r="AC85" s="52" t="s">
        <v>2285</v>
      </c>
      <c r="AD85" s="52" t="s">
        <v>2286</v>
      </c>
      <c r="AE85" s="53" t="s">
        <v>612</v>
      </c>
      <c r="AF85" s="52" t="s">
        <v>2281</v>
      </c>
      <c r="AG85" s="53" t="s">
        <v>613</v>
      </c>
      <c r="AH85" s="52" t="s">
        <v>2276</v>
      </c>
      <c r="AI85" s="53" t="s">
        <v>614</v>
      </c>
      <c r="AJ85" s="52" t="s">
        <v>2275</v>
      </c>
      <c r="AK85" s="52" t="s">
        <v>2271</v>
      </c>
      <c r="AL85" s="52" t="s">
        <v>2267</v>
      </c>
      <c r="AM85" s="52" t="s">
        <v>2264</v>
      </c>
      <c r="AN85" s="52" t="s">
        <v>2265</v>
      </c>
      <c r="AO85" s="52" t="s">
        <v>2259</v>
      </c>
      <c r="AP85" s="52" t="s">
        <v>2261</v>
      </c>
      <c r="AQ85" s="52" t="s">
        <v>2262</v>
      </c>
      <c r="AR85" s="52" t="s">
        <v>2257</v>
      </c>
      <c r="AS85" s="52" t="s">
        <v>2256</v>
      </c>
      <c r="AT85" s="52" t="s">
        <v>2253</v>
      </c>
      <c r="AU85" s="53" t="s">
        <v>611</v>
      </c>
      <c r="AV85" s="52" t="s">
        <v>2252</v>
      </c>
      <c r="AW85" s="52" t="s">
        <v>2249</v>
      </c>
      <c r="AX85" s="52" t="s">
        <v>2248</v>
      </c>
      <c r="AY85" s="52" t="s">
        <v>2246</v>
      </c>
      <c r="AZ85" s="52" t="s">
        <v>2242</v>
      </c>
      <c r="BA85" s="52" t="s">
        <v>2241</v>
      </c>
      <c r="BB85" s="61"/>
      <c r="BC85" s="61"/>
      <c r="BD85" s="61"/>
      <c r="BE85" s="61"/>
      <c r="BF85" s="61"/>
      <c r="BG85" s="61"/>
      <c r="BH85" s="61"/>
      <c r="BI85" s="61"/>
      <c r="BJ85" s="61"/>
      <c r="BK85" s="61"/>
      <c r="BL85" s="61"/>
    </row>
    <row r="86" spans="1:64" ht="12">
      <c r="A86" s="47"/>
      <c r="B86" s="59"/>
      <c r="C86" s="51"/>
      <c r="D86" s="52" t="s">
        <v>2238</v>
      </c>
      <c r="E86" s="52" t="s">
        <v>2239</v>
      </c>
      <c r="F86" s="52" t="s">
        <v>2233</v>
      </c>
      <c r="G86" s="52" t="s">
        <v>2235</v>
      </c>
      <c r="H86" s="52" t="s">
        <v>2231</v>
      </c>
      <c r="I86" s="52" t="s">
        <v>2232</v>
      </c>
      <c r="J86" s="52" t="s">
        <v>2226</v>
      </c>
      <c r="K86" s="52" t="s">
        <v>2228</v>
      </c>
      <c r="L86" s="52" t="s">
        <v>2463</v>
      </c>
      <c r="M86" s="52" t="s">
        <v>2223</v>
      </c>
      <c r="N86" s="52" t="s">
        <v>2221</v>
      </c>
      <c r="O86" s="52" t="s">
        <v>2220</v>
      </c>
      <c r="P86" s="52" t="s">
        <v>2215</v>
      </c>
      <c r="Q86" s="52" t="s">
        <v>2217</v>
      </c>
      <c r="R86" s="52" t="s">
        <v>2210</v>
      </c>
      <c r="S86" s="52" t="s">
        <v>2211</v>
      </c>
      <c r="T86" s="52" t="s">
        <v>2209</v>
      </c>
      <c r="U86" s="52" t="s">
        <v>2208</v>
      </c>
      <c r="V86" s="52" t="s">
        <v>2204</v>
      </c>
      <c r="W86" s="52" t="s">
        <v>2205</v>
      </c>
      <c r="X86" s="52" t="s">
        <v>10214</v>
      </c>
      <c r="Y86" s="52" t="s">
        <v>2199</v>
      </c>
      <c r="Z86" s="52" t="s">
        <v>2200</v>
      </c>
      <c r="AA86" s="52" t="s">
        <v>2194</v>
      </c>
      <c r="AB86" s="52" t="s">
        <v>2980</v>
      </c>
      <c r="AC86" s="52" t="s">
        <v>2195</v>
      </c>
      <c r="AD86" s="52" t="s">
        <v>2196</v>
      </c>
      <c r="AE86" s="52" t="s">
        <v>2197</v>
      </c>
      <c r="AF86" s="52" t="s">
        <v>2190</v>
      </c>
      <c r="AG86" s="52" t="s">
        <v>2191</v>
      </c>
      <c r="AH86" s="52" t="s">
        <v>2192</v>
      </c>
      <c r="AI86" s="52" t="s">
        <v>2188</v>
      </c>
      <c r="AJ86" s="52" t="s">
        <v>2185</v>
      </c>
      <c r="AK86" s="52" t="s">
        <v>2182</v>
      </c>
      <c r="AL86" s="52" t="s">
        <v>2180</v>
      </c>
      <c r="AM86" s="52" t="s">
        <v>2181</v>
      </c>
      <c r="AN86" s="52" t="s">
        <v>2179</v>
      </c>
      <c r="AO86" s="52" t="s">
        <v>21405</v>
      </c>
      <c r="AP86" s="52" t="s">
        <v>2379</v>
      </c>
      <c r="AQ86" s="52" t="s">
        <v>2175</v>
      </c>
      <c r="AR86" s="52" t="s">
        <v>2374</v>
      </c>
      <c r="AS86" s="52" t="s">
        <v>2176</v>
      </c>
      <c r="AT86" s="52" t="s">
        <v>2177</v>
      </c>
      <c r="AU86" s="52" t="s">
        <v>2173</v>
      </c>
      <c r="AV86" s="52" t="s">
        <v>2168</v>
      </c>
      <c r="AW86" s="52" t="s">
        <v>2170</v>
      </c>
      <c r="AX86" s="52" t="s">
        <v>2172</v>
      </c>
      <c r="AY86" s="52" t="s">
        <v>2166</v>
      </c>
      <c r="AZ86" s="52" t="s">
        <v>2167</v>
      </c>
      <c r="BA86" s="52" t="s">
        <v>2163</v>
      </c>
      <c r="BB86" s="61"/>
      <c r="BC86" s="61"/>
      <c r="BD86" s="61"/>
      <c r="BE86" s="61"/>
      <c r="BF86" s="61"/>
      <c r="BG86" s="61"/>
      <c r="BH86" s="61"/>
      <c r="BI86" s="61"/>
      <c r="BJ86" s="61"/>
      <c r="BK86" s="61"/>
      <c r="BL86" s="61"/>
    </row>
    <row r="87" spans="1:64" ht="12">
      <c r="A87" s="47">
        <v>8.6999999999999993</v>
      </c>
      <c r="B87" s="59">
        <v>168</v>
      </c>
      <c r="C87" s="51" t="s">
        <v>2164</v>
      </c>
      <c r="D87" s="52">
        <v>25</v>
      </c>
      <c r="E87" s="52">
        <v>0</v>
      </c>
      <c r="F87" s="52">
        <v>0</v>
      </c>
      <c r="G87" s="52">
        <v>100</v>
      </c>
      <c r="H87" s="52">
        <v>75</v>
      </c>
      <c r="I87" s="52">
        <v>25</v>
      </c>
      <c r="J87" s="52">
        <v>25</v>
      </c>
      <c r="K87" s="52">
        <v>50</v>
      </c>
      <c r="L87" s="52">
        <v>25</v>
      </c>
      <c r="M87" s="52">
        <v>50</v>
      </c>
      <c r="N87" s="52">
        <v>50</v>
      </c>
      <c r="O87" s="52">
        <v>100</v>
      </c>
      <c r="P87" s="52">
        <v>50</v>
      </c>
      <c r="Q87" s="52">
        <v>75</v>
      </c>
      <c r="R87" s="52">
        <v>50</v>
      </c>
      <c r="S87" s="52">
        <v>50</v>
      </c>
      <c r="T87" s="52">
        <v>75</v>
      </c>
      <c r="U87" s="52">
        <v>50</v>
      </c>
      <c r="V87" s="52">
        <v>50</v>
      </c>
      <c r="W87" s="52">
        <v>50</v>
      </c>
      <c r="X87" s="52">
        <v>50</v>
      </c>
      <c r="Y87" s="52">
        <v>50</v>
      </c>
      <c r="Z87" s="52">
        <v>50</v>
      </c>
      <c r="AA87" s="52">
        <v>100</v>
      </c>
      <c r="AB87" s="52">
        <v>25</v>
      </c>
      <c r="AC87" s="52">
        <v>50</v>
      </c>
      <c r="AD87" s="52">
        <v>25</v>
      </c>
      <c r="AE87" s="52">
        <v>75</v>
      </c>
      <c r="AF87" s="52">
        <v>50</v>
      </c>
      <c r="AG87" s="52">
        <v>75</v>
      </c>
      <c r="AH87" s="52">
        <v>75</v>
      </c>
      <c r="AI87" s="52">
        <v>75</v>
      </c>
      <c r="AJ87" s="52">
        <v>75</v>
      </c>
      <c r="AK87" s="52">
        <v>0</v>
      </c>
      <c r="AL87" s="52">
        <v>50</v>
      </c>
      <c r="AM87" s="52">
        <v>75</v>
      </c>
      <c r="AN87" s="52">
        <v>75</v>
      </c>
      <c r="AO87" s="52">
        <v>75</v>
      </c>
      <c r="AP87" s="52">
        <v>25</v>
      </c>
      <c r="AQ87" s="52">
        <v>75</v>
      </c>
      <c r="AR87" s="52">
        <v>25</v>
      </c>
      <c r="AS87" s="52">
        <v>75</v>
      </c>
      <c r="AT87" s="52">
        <v>75</v>
      </c>
      <c r="AU87" s="52">
        <v>25</v>
      </c>
      <c r="AV87" s="52">
        <v>50</v>
      </c>
      <c r="AW87" s="52">
        <v>100</v>
      </c>
      <c r="AX87" s="52">
        <v>50</v>
      </c>
      <c r="AY87" s="52">
        <v>75</v>
      </c>
      <c r="AZ87" s="52">
        <v>0</v>
      </c>
      <c r="BA87" s="52">
        <v>50</v>
      </c>
      <c r="BB87" s="61"/>
      <c r="BC87" s="61"/>
      <c r="BD87" s="61"/>
      <c r="BE87" s="61"/>
      <c r="BF87" s="61"/>
      <c r="BG87" s="61"/>
      <c r="BH87" s="61"/>
      <c r="BI87" s="61"/>
      <c r="BJ87" s="61"/>
      <c r="BK87" s="61"/>
      <c r="BL87" s="61"/>
    </row>
    <row r="88" spans="1:64" ht="12">
      <c r="A88" s="47" t="s">
        <v>2897</v>
      </c>
      <c r="B88" s="59"/>
      <c r="C88" s="51" t="s">
        <v>21999</v>
      </c>
      <c r="D88" s="52" t="s">
        <v>2161</v>
      </c>
      <c r="E88" s="52" t="s">
        <v>2159</v>
      </c>
      <c r="F88" s="52" t="s">
        <v>2157</v>
      </c>
      <c r="G88" s="53" t="s">
        <v>610</v>
      </c>
      <c r="H88" s="52" t="s">
        <v>2152</v>
      </c>
      <c r="I88" s="53" t="s">
        <v>609</v>
      </c>
      <c r="J88" s="53" t="s">
        <v>608</v>
      </c>
      <c r="K88" s="52" t="s">
        <v>2147</v>
      </c>
      <c r="L88" s="53" t="s">
        <v>607</v>
      </c>
      <c r="M88" s="52" t="s">
        <v>2142</v>
      </c>
      <c r="N88" s="52" t="s">
        <v>2139</v>
      </c>
      <c r="O88" s="52" t="s">
        <v>2141</v>
      </c>
      <c r="P88" s="52" t="s">
        <v>2138</v>
      </c>
      <c r="Q88" s="53" t="s">
        <v>606</v>
      </c>
      <c r="R88" s="52" t="s">
        <v>2133</v>
      </c>
      <c r="S88" s="52" t="s">
        <v>2131</v>
      </c>
      <c r="T88" s="53" t="s">
        <v>605</v>
      </c>
      <c r="U88" s="52" t="s">
        <v>2124</v>
      </c>
      <c r="V88" s="52" t="s">
        <v>2123</v>
      </c>
      <c r="W88" s="52" t="s">
        <v>2119</v>
      </c>
      <c r="X88" s="52" t="s">
        <v>10200</v>
      </c>
      <c r="Y88" s="52" t="s">
        <v>2114</v>
      </c>
      <c r="Z88" s="52" t="s">
        <v>2110</v>
      </c>
      <c r="AA88" s="53" t="s">
        <v>604</v>
      </c>
      <c r="AB88" s="52" t="s">
        <v>2109</v>
      </c>
      <c r="AC88" s="52" t="s">
        <v>2102</v>
      </c>
      <c r="AD88" s="52" t="s">
        <v>2104</v>
      </c>
      <c r="AE88" s="53" t="s">
        <v>603</v>
      </c>
      <c r="AF88" s="52" t="s">
        <v>2098</v>
      </c>
      <c r="AG88" s="53" t="s">
        <v>602</v>
      </c>
      <c r="AH88" s="53" t="s">
        <v>599</v>
      </c>
      <c r="AI88" s="52" t="s">
        <v>2091</v>
      </c>
      <c r="AJ88" s="52" t="s">
        <v>2088</v>
      </c>
      <c r="AK88" s="52" t="s">
        <v>2086</v>
      </c>
      <c r="AL88" s="52" t="s">
        <v>2085</v>
      </c>
      <c r="AM88" s="52" t="s">
        <v>2081</v>
      </c>
      <c r="AN88" s="53" t="s">
        <v>600</v>
      </c>
      <c r="AO88" s="52" t="s">
        <v>2079</v>
      </c>
      <c r="AP88" s="52" t="s">
        <v>2075</v>
      </c>
      <c r="AQ88" s="52" t="s">
        <v>2073</v>
      </c>
      <c r="AR88" s="52" t="s">
        <v>2074</v>
      </c>
      <c r="AS88" s="52" t="s">
        <v>2070</v>
      </c>
      <c r="AT88" s="52" t="s">
        <v>2065</v>
      </c>
      <c r="AU88" s="52" t="s">
        <v>2061</v>
      </c>
      <c r="AV88" s="52" t="s">
        <v>2063</v>
      </c>
      <c r="AW88" s="52" t="s">
        <v>2058</v>
      </c>
      <c r="AX88" s="52" t="s">
        <v>2056</v>
      </c>
      <c r="AY88" s="52" t="s">
        <v>2057</v>
      </c>
      <c r="AZ88" s="52" t="s">
        <v>2055</v>
      </c>
      <c r="BA88" s="52" t="s">
        <v>2052</v>
      </c>
      <c r="BB88" s="61"/>
      <c r="BC88" s="61"/>
      <c r="BD88" s="61"/>
      <c r="BE88" s="61"/>
      <c r="BF88" s="61"/>
      <c r="BG88" s="61"/>
      <c r="BH88" s="61"/>
      <c r="BI88" s="61"/>
      <c r="BJ88" s="61"/>
      <c r="BK88" s="61"/>
      <c r="BL88" s="61"/>
    </row>
    <row r="89" spans="1:64" ht="12">
      <c r="A89" s="47"/>
      <c r="B89" s="59"/>
      <c r="C89" s="51"/>
      <c r="D89" s="52" t="s">
        <v>2053</v>
      </c>
      <c r="E89" s="52" t="s">
        <v>2054</v>
      </c>
      <c r="F89" s="52" t="s">
        <v>2051</v>
      </c>
      <c r="G89" s="52" t="s">
        <v>2049</v>
      </c>
      <c r="H89" s="52" t="s">
        <v>2043</v>
      </c>
      <c r="I89" s="52" t="s">
        <v>2045</v>
      </c>
      <c r="J89" s="52" t="s">
        <v>2046</v>
      </c>
      <c r="K89" s="52" t="s">
        <v>2047</v>
      </c>
      <c r="L89" s="52" t="s">
        <v>2040</v>
      </c>
      <c r="M89" s="52" t="s">
        <v>2041</v>
      </c>
      <c r="N89" s="52" t="s">
        <v>2042</v>
      </c>
      <c r="O89" s="52" t="s">
        <v>2038</v>
      </c>
      <c r="P89" s="52" t="s">
        <v>2035</v>
      </c>
      <c r="Q89" s="52" t="s">
        <v>2036</v>
      </c>
      <c r="R89" s="52" t="s">
        <v>2032</v>
      </c>
      <c r="S89" s="52" t="s">
        <v>2034</v>
      </c>
      <c r="T89" s="52" t="s">
        <v>2028</v>
      </c>
      <c r="U89" s="52" t="s">
        <v>2026</v>
      </c>
      <c r="V89" s="52" t="s">
        <v>2023</v>
      </c>
      <c r="W89" s="52" t="s">
        <v>2025</v>
      </c>
      <c r="X89" s="52" t="s">
        <v>10185</v>
      </c>
      <c r="Y89" s="52" t="s">
        <v>2021</v>
      </c>
      <c r="Z89" s="52" t="s">
        <v>2017</v>
      </c>
      <c r="AA89" s="52" t="s">
        <v>2019</v>
      </c>
      <c r="AB89" s="52" t="s">
        <v>2980</v>
      </c>
      <c r="AC89" s="52" t="s">
        <v>2012</v>
      </c>
      <c r="AD89" s="52" t="s">
        <v>2014</v>
      </c>
      <c r="AE89" s="52" t="s">
        <v>1997</v>
      </c>
      <c r="AF89" s="52" t="s">
        <v>1993</v>
      </c>
      <c r="AG89" s="52" t="s">
        <v>1996</v>
      </c>
      <c r="AH89" s="52" t="s">
        <v>1987</v>
      </c>
      <c r="AI89" s="52" t="s">
        <v>1982</v>
      </c>
      <c r="AJ89" s="52" t="s">
        <v>1984</v>
      </c>
      <c r="AK89" s="52" t="s">
        <v>2182</v>
      </c>
      <c r="AL89" s="52" t="s">
        <v>1980</v>
      </c>
      <c r="AM89" s="52" t="s">
        <v>1975</v>
      </c>
      <c r="AN89" s="52" t="s">
        <v>2179</v>
      </c>
      <c r="AO89" s="52" t="s">
        <v>17097</v>
      </c>
      <c r="AP89" s="52" t="s">
        <v>1977</v>
      </c>
      <c r="AQ89" s="52" t="s">
        <v>1972</v>
      </c>
      <c r="AR89" s="52" t="s">
        <v>2374</v>
      </c>
      <c r="AS89" s="52" t="s">
        <v>1974</v>
      </c>
      <c r="AT89" s="52" t="s">
        <v>1970</v>
      </c>
      <c r="AU89" s="52" t="s">
        <v>1965</v>
      </c>
      <c r="AV89" s="52" t="s">
        <v>1967</v>
      </c>
      <c r="AW89" s="52" t="s">
        <v>1961</v>
      </c>
      <c r="AX89" s="52" t="s">
        <v>1964</v>
      </c>
      <c r="AY89" s="52" t="s">
        <v>1960</v>
      </c>
      <c r="AZ89" s="52" t="s">
        <v>1958</v>
      </c>
      <c r="BA89" s="52" t="s">
        <v>1952</v>
      </c>
      <c r="BB89" s="61"/>
      <c r="BC89" s="61"/>
      <c r="BD89" s="61"/>
      <c r="BE89" s="61"/>
      <c r="BF89" s="61"/>
      <c r="BG89" s="61"/>
      <c r="BH89" s="61"/>
      <c r="BI89" s="61"/>
      <c r="BJ89" s="61"/>
      <c r="BK89" s="61"/>
      <c r="BL89" s="61"/>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L50"/>
  <sheetViews>
    <sheetView zoomScale="125" zoomScaleNormal="125" zoomScalePageLayoutView="125" workbookViewId="0">
      <pane xSplit="3" ySplit="2" topLeftCell="AN3" activePane="bottomRight" state="frozen"/>
      <selection pane="topRight" activeCell="D1" sqref="D1"/>
      <selection pane="bottomLeft" activeCell="A3" sqref="A3"/>
      <selection pane="bottomRight" activeCell="AQ28" sqref="AQ28"/>
    </sheetView>
  </sheetViews>
  <sheetFormatPr baseColWidth="10" defaultColWidth="14.5" defaultRowHeight="15.75" customHeight="1"/>
  <cols>
    <col min="3" max="3" width="47.5" customWidth="1"/>
    <col min="54" max="64" width="0" hidden="1"/>
  </cols>
  <sheetData>
    <row r="1" spans="1:64" ht="15.75" customHeight="1">
      <c r="A1" s="2"/>
      <c r="B1" s="3"/>
      <c r="C1" s="4"/>
      <c r="D1" s="5" t="s">
        <v>24104</v>
      </c>
      <c r="E1" s="6" t="s">
        <v>24105</v>
      </c>
      <c r="F1" s="6" t="s">
        <v>24106</v>
      </c>
      <c r="G1" s="6" t="s">
        <v>24107</v>
      </c>
      <c r="H1" s="6" t="s">
        <v>24108</v>
      </c>
      <c r="I1" s="6" t="s">
        <v>24109</v>
      </c>
      <c r="J1" s="6" t="s">
        <v>24110</v>
      </c>
      <c r="K1" s="6" t="s">
        <v>24111</v>
      </c>
      <c r="L1" s="6" t="s">
        <v>24112</v>
      </c>
      <c r="M1" s="6" t="s">
        <v>24113</v>
      </c>
      <c r="N1" s="6" t="s">
        <v>24114</v>
      </c>
      <c r="O1" s="6" t="s">
        <v>24115</v>
      </c>
      <c r="P1" s="6" t="s">
        <v>24116</v>
      </c>
      <c r="Q1" s="6" t="s">
        <v>24117</v>
      </c>
      <c r="R1" s="6" t="s">
        <v>24118</v>
      </c>
      <c r="S1" s="6" t="s">
        <v>24119</v>
      </c>
      <c r="T1" s="6" t="s">
        <v>24120</v>
      </c>
      <c r="U1" s="6" t="s">
        <v>24121</v>
      </c>
      <c r="V1" s="6" t="s">
        <v>24122</v>
      </c>
      <c r="W1" s="6" t="s">
        <v>24123</v>
      </c>
      <c r="X1" s="6" t="s">
        <v>24124</v>
      </c>
      <c r="Y1" s="7" t="s">
        <v>24125</v>
      </c>
      <c r="Z1" s="7" t="s">
        <v>24126</v>
      </c>
      <c r="AA1" s="7" t="s">
        <v>24127</v>
      </c>
      <c r="AB1" s="7" t="s">
        <v>24128</v>
      </c>
      <c r="AC1" s="7" t="s">
        <v>24129</v>
      </c>
      <c r="AD1" s="7" t="s">
        <v>24130</v>
      </c>
      <c r="AE1" s="7" t="s">
        <v>24131</v>
      </c>
      <c r="AF1" s="7" t="s">
        <v>24132</v>
      </c>
      <c r="AG1" s="7" t="s">
        <v>24133</v>
      </c>
      <c r="AH1" s="7" t="s">
        <v>24134</v>
      </c>
      <c r="AI1" s="7" t="s">
        <v>24135</v>
      </c>
      <c r="AJ1" s="7" t="s">
        <v>24136</v>
      </c>
      <c r="AK1" s="7" t="s">
        <v>24137</v>
      </c>
      <c r="AL1" s="7" t="s">
        <v>24138</v>
      </c>
      <c r="AM1" s="7" t="s">
        <v>24139</v>
      </c>
      <c r="AN1" s="7" t="s">
        <v>24140</v>
      </c>
      <c r="AO1" s="7" t="s">
        <v>24141</v>
      </c>
      <c r="AP1" s="7" t="s">
        <v>24142</v>
      </c>
      <c r="AQ1" s="7" t="s">
        <v>24143</v>
      </c>
      <c r="AR1" s="5" t="s">
        <v>24144</v>
      </c>
      <c r="AS1" s="7" t="s">
        <v>24145</v>
      </c>
      <c r="AT1" s="7" t="s">
        <v>24146</v>
      </c>
      <c r="AU1" s="7" t="s">
        <v>24147</v>
      </c>
      <c r="AV1" s="7" t="s">
        <v>24148</v>
      </c>
      <c r="AW1" s="7" t="s">
        <v>24149</v>
      </c>
      <c r="AX1" s="7" t="s">
        <v>24150</v>
      </c>
      <c r="AY1" s="7" t="s">
        <v>24151</v>
      </c>
      <c r="AZ1" s="7" t="s">
        <v>24152</v>
      </c>
      <c r="BA1" s="7" t="s">
        <v>24153</v>
      </c>
      <c r="BB1" s="8"/>
      <c r="BC1" s="8"/>
      <c r="BD1" s="8"/>
      <c r="BE1" s="8"/>
      <c r="BF1" s="8"/>
      <c r="BG1" s="8"/>
      <c r="BH1" s="8"/>
      <c r="BI1" s="8"/>
      <c r="BJ1" s="8"/>
      <c r="BK1" s="8"/>
      <c r="BL1" s="8"/>
    </row>
    <row r="2" spans="1:64" ht="15.75" customHeight="1">
      <c r="A2" s="9" t="str">
        <f ca="1">IFERROR(__xludf.DUMMYFUNCTION(importrange("https://docs.google.com/spreadsheets/d/1B8bz8L_SMnGmCuHmR0X7YJOBdR6s05ngltiIZhhhC_s/edit#gid=0", "9 Procurement!A8:A")),"")</f>
        <v/>
      </c>
      <c r="B2" s="11" t="str">
        <f ca="1">IFERROR(__xludf.DUMMYFUNCTION(importrange("https://docs.google.com/spreadsheets/d/1huVN2XAshBM5FkfyTsSEyJy7czH6wQh-vuVCAjVx0lI/edit#gid=664325092", "9 Procurement!B7:B")),"#")</f>
        <v>#</v>
      </c>
      <c r="C2" s="10" t="str">
        <f ca="1">IFERROR(__xludf.DUMMYFUNCTION(importrange("https://docs.google.com/spreadsheets/d/1huVN2XAshBM5FkfyTsSEyJy7czH6wQh-vuVCAjVx0lI/edit#gid=664325092", "9 Procurement!C7:C")),"Indicator")</f>
        <v>Indicator</v>
      </c>
      <c r="D2" s="10" t="str">
        <f ca="1">IFERROR(__xludf.DUMMYFUNCTION(importrange("https://docs.google.com/spreadsheets/d/1B8bz8L_SMnGmCuHmR0X7YJOBdR6s05ngltiIZhhhC_s/edit#gid=907278306", "9 Procurement!E8:E")),"SII 2")</f>
        <v>SII 2</v>
      </c>
      <c r="E2" s="10" t="str">
        <f ca="1">IFERROR(__xludf.DUMMYFUNCTION(importrange("https://docs.google.com/spreadsheets/d/1B8bz8L_SMnGmCuHmR0X7YJOBdR6s05ngltiIZhhhC_s/edit#gid=907278306", "9 Procurement!G8:G")),"SII 2")</f>
        <v>SII 2</v>
      </c>
      <c r="F2" s="10" t="str">
        <f ca="1">IFERROR(__xludf.DUMMYFUNCTION(importrange("https://docs.google.com/spreadsheets/d/1B8bz8L_SMnGmCuHmR0X7YJOBdR6s05ngltiIZhhhC_s/edit#gid=907278306", "9 Procurement!I8:I")),"SII 2")</f>
        <v>SII 2</v>
      </c>
      <c r="G2" s="10" t="str">
        <f ca="1">IFERROR(__xludf.DUMMYFUNCTION(importrange("https://docs.google.com/spreadsheets/d/1B8bz8L_SMnGmCuHmR0X7YJOBdR6s05ngltiIZhhhC_s/edit#gid=907278306", "9 Procurement!K8:K")),"SII 2")</f>
        <v>SII 2</v>
      </c>
      <c r="H2" s="10" t="str">
        <f ca="1">IFERROR(__xludf.DUMMYFUNCTION(importrange("https://docs.google.com/spreadsheets/d/1B8bz8L_SMnGmCuHmR0X7YJOBdR6s05ngltiIZhhhC_s/edit#gid=907278306", "9 Procurement!M8:M")),"SII 2")</f>
        <v>SII 2</v>
      </c>
      <c r="I2" s="10" t="str">
        <f ca="1">IFERROR(__xludf.DUMMYFUNCTION(importrange("https://docs.google.com/spreadsheets/d/1B8bz8L_SMnGmCuHmR0X7YJOBdR6s05ngltiIZhhhC_s/edit#gid=907278306", "9 Procurement!O8:O")),"SII 2")</f>
        <v>SII 2</v>
      </c>
      <c r="J2" s="10" t="str">
        <f ca="1">IFERROR(__xludf.DUMMYFUNCTION(importrange("https://docs.google.com/spreadsheets/d/1B8bz8L_SMnGmCuHmR0X7YJOBdR6s05ngltiIZhhhC_s/edit#gid=907278306", "9 Procurement!Q8:Q")),"SII 2")</f>
        <v>SII 2</v>
      </c>
      <c r="K2" s="10" t="str">
        <f ca="1">IFERROR(__xludf.DUMMYFUNCTION(importrange("https://docs.google.com/spreadsheets/d/1B8bz8L_SMnGmCuHmR0X7YJOBdR6s05ngltiIZhhhC_s/edit#gid=907278306", "9 Procurement!S8:S")),"SII 2")</f>
        <v>SII 2</v>
      </c>
      <c r="L2" s="10" t="str">
        <f ca="1">IFERROR(__xludf.DUMMYFUNCTION(importrange("https://docs.google.com/spreadsheets/d/1B8bz8L_SMnGmCuHmR0X7YJOBdR6s05ngltiIZhhhC_s/edit#gid=907278306", "9 Procurement!U8:U")),"SII 2")</f>
        <v>SII 2</v>
      </c>
      <c r="M2" s="10" t="str">
        <f ca="1">IFERROR(__xludf.DUMMYFUNCTION(importrange("https://docs.google.com/spreadsheets/d/1B8bz8L_SMnGmCuHmR0X7YJOBdR6s05ngltiIZhhhC_s/edit#gid=907278306", "9 Procurement!W8:W")),"SII 2")</f>
        <v>SII 2</v>
      </c>
      <c r="N2" s="10" t="str">
        <f ca="1">IFERROR(__xludf.DUMMYFUNCTION(importrange("https://docs.google.com/spreadsheets/d/1B8bz8L_SMnGmCuHmR0X7YJOBdR6s05ngltiIZhhhC_s/edit#gid=907278306", "9 Procurement!Y8:Y")),"SII 2")</f>
        <v>SII 2</v>
      </c>
      <c r="O2" s="10" t="str">
        <f ca="1">IFERROR(__xludf.DUMMYFUNCTION(importrange("https://docs.google.com/spreadsheets/d/1B8bz8L_SMnGmCuHmR0X7YJOBdR6s05ngltiIZhhhC_s/edit#gid=907278306", "9 Procurement!AA8:AA")),"SII 2")</f>
        <v>SII 2</v>
      </c>
      <c r="P2" s="10" t="str">
        <f ca="1">IFERROR(__xludf.DUMMYFUNCTION(importrange("https://docs.google.com/spreadsheets/d/1B8bz8L_SMnGmCuHmR0X7YJOBdR6s05ngltiIZhhhC_s/edit#gid=907278306", "9 Procurement!AC8:AC")),"SII 2")</f>
        <v>SII 2</v>
      </c>
      <c r="Q2" s="10" t="str">
        <f ca="1">IFERROR(__xludf.DUMMYFUNCTION(importrange("https://docs.google.com/spreadsheets/d/1B8bz8L_SMnGmCuHmR0X7YJOBdR6s05ngltiIZhhhC_s/edit#gid=907278306", "9 Procurement!AE8:AE")),"SII 2")</f>
        <v>SII 2</v>
      </c>
      <c r="R2" s="10" t="str">
        <f ca="1">IFERROR(__xludf.DUMMYFUNCTION(importrange("https://docs.google.com/spreadsheets/d/1B8bz8L_SMnGmCuHmR0X7YJOBdR6s05ngltiIZhhhC_s/edit#gid=907278306", "9 Procurement!AG8:AG")),"SII 2")</f>
        <v>SII 2</v>
      </c>
      <c r="S2" s="10" t="str">
        <f ca="1">IFERROR(__xludf.DUMMYFUNCTION(importrange("https://docs.google.com/spreadsheets/d/1B8bz8L_SMnGmCuHmR0X7YJOBdR6s05ngltiIZhhhC_s/edit#gid=907278306", "9 Procurement!AI8:AI")),"SII 2")</f>
        <v>SII 2</v>
      </c>
      <c r="T2" s="10" t="str">
        <f ca="1">IFERROR(__xludf.DUMMYFUNCTION(importrange("https://docs.google.com/spreadsheets/d/1B8bz8L_SMnGmCuHmR0X7YJOBdR6s05ngltiIZhhhC_s/edit#gid=907278306", "9 Procurement!AK8:AK")),"SII 2")</f>
        <v>SII 2</v>
      </c>
      <c r="U2" s="10" t="str">
        <f ca="1">IFERROR(__xludf.DUMMYFUNCTION(importrange("https://docs.google.com/spreadsheets/d/1B8bz8L_SMnGmCuHmR0X7YJOBdR6s05ngltiIZhhhC_s/edit#gid=907278306", "9 Procurement!AM8:AM")),"SII 2")</f>
        <v>SII 2</v>
      </c>
      <c r="V2" s="10" t="str">
        <f ca="1">IFERROR(__xludf.DUMMYFUNCTION(importrange("https://docs.google.com/spreadsheets/d/1B8bz8L_SMnGmCuHmR0X7YJOBdR6s05ngltiIZhhhC_s/edit#gid=907278306", "9 Procurement!AO8:AO")),"SII 2")</f>
        <v>SII 2</v>
      </c>
      <c r="W2" s="10" t="str">
        <f ca="1">IFERROR(__xludf.DUMMYFUNCTION(importrange("https://docs.google.com/spreadsheets/d/1B8bz8L_SMnGmCuHmR0X7YJOBdR6s05ngltiIZhhhC_s/edit#gid=907278306", "9 Procurement!AQ8:AQ")),"SII 2")</f>
        <v>SII 2</v>
      </c>
      <c r="X2" s="10" t="str">
        <f ca="1">IFERROR(__xludf.DUMMYFUNCTION(importrange("https://docs.google.com/spreadsheets/d/1B8bz8L_SMnGmCuHmR0X7YJOBdR6s05ngltiIZhhhC_s/edit#gid=907278306", "9 Procurement!AS8:AS")),"SII 2")</f>
        <v>SII 2</v>
      </c>
      <c r="Y2" s="10" t="str">
        <f ca="1">IFERROR(__xludf.DUMMYFUNCTION(importrange("https://docs.google.com/spreadsheets/d/1B8bz8L_SMnGmCuHmR0X7YJOBdR6s05ngltiIZhhhC_s/edit#gid=907278306", "9 Procurement!AU8:AU")),"SII 2")</f>
        <v>SII 2</v>
      </c>
      <c r="Z2" s="10" t="str">
        <f ca="1">IFERROR(__xludf.DUMMYFUNCTION(importrange("https://docs.google.com/spreadsheets/d/1B8bz8L_SMnGmCuHmR0X7YJOBdR6s05ngltiIZhhhC_s/edit#gid=907278306", "9 Procurement!AW8:AW")),"SII 2")</f>
        <v>SII 2</v>
      </c>
      <c r="AA2" s="10" t="str">
        <f ca="1">IFERROR(__xludf.DUMMYFUNCTION(importrange("https://docs.google.com/spreadsheets/d/1B8bz8L_SMnGmCuHmR0X7YJOBdR6s05ngltiIZhhhC_s/edit#gid=907278306", "9 Procurement!AY8:AY")),"SII 2")</f>
        <v>SII 2</v>
      </c>
      <c r="AB2" s="10" t="str">
        <f ca="1">IFERROR(__xludf.DUMMYFUNCTION(importrange("https://docs.google.com/spreadsheets/d/1B8bz8L_SMnGmCuHmR0X7YJOBdR6s05ngltiIZhhhC_s/edit#gid=907278306", "9 Procurement!BA8:BA")),"SII 2")</f>
        <v>SII 2</v>
      </c>
      <c r="AC2" s="10" t="str">
        <f ca="1">IFERROR(__xludf.DUMMYFUNCTION(importrange("https://docs.google.com/spreadsheets/d/1B8bz8L_SMnGmCuHmR0X7YJOBdR6s05ngltiIZhhhC_s/edit#gid=907278306", "9 Procurement!BC8:BC")),"SII 2")</f>
        <v>SII 2</v>
      </c>
      <c r="AD2" s="10" t="str">
        <f ca="1">IFERROR(__xludf.DUMMYFUNCTION(importrange("https://docs.google.com/spreadsheets/d/1B8bz8L_SMnGmCuHmR0X7YJOBdR6s05ngltiIZhhhC_s/edit#gid=907278306", "9 Procurement!BE8:BE")),"SII 2")</f>
        <v>SII 2</v>
      </c>
      <c r="AE2" s="10" t="str">
        <f ca="1">IFERROR(__xludf.DUMMYFUNCTION(importrange("https://docs.google.com/spreadsheets/d/1B8bz8L_SMnGmCuHmR0X7YJOBdR6s05ngltiIZhhhC_s/edit#gid=907278306", "9 Procurement!BG8:BG")),"SII 2")</f>
        <v>SII 2</v>
      </c>
      <c r="AF2" s="10" t="str">
        <f ca="1">IFERROR(__xludf.DUMMYFUNCTION(importrange("https://docs.google.com/spreadsheets/d/1B8bz8L_SMnGmCuHmR0X7YJOBdR6s05ngltiIZhhhC_s/edit#gid=907278306", "9 Procurement!BI8:BI")),"SII 2")</f>
        <v>SII 2</v>
      </c>
      <c r="AG2" s="10" t="str">
        <f ca="1">IFERROR(__xludf.DUMMYFUNCTION(importrange("https://docs.google.com/spreadsheets/d/1B8bz8L_SMnGmCuHmR0X7YJOBdR6s05ngltiIZhhhC_s/edit#gid=907278306", "9 Procurement!BK8:BK")),"SII 2")</f>
        <v>SII 2</v>
      </c>
      <c r="AH2" s="10" t="str">
        <f ca="1">IFERROR(__xludf.DUMMYFUNCTION(importrange("https://docs.google.com/spreadsheets/d/1B8bz8L_SMnGmCuHmR0X7YJOBdR6s05ngltiIZhhhC_s/edit#gid=907278306", "9 Procurement!BM8:BM")),"SII 2")</f>
        <v>SII 2</v>
      </c>
      <c r="AI2" s="10" t="str">
        <f ca="1">IFERROR(__xludf.DUMMYFUNCTION(importrange("https://docs.google.com/spreadsheets/d/1B8bz8L_SMnGmCuHmR0X7YJOBdR6s05ngltiIZhhhC_s/edit#gid=907278306", "9 Procurement!BO8:BO")),"SII 2")</f>
        <v>SII 2</v>
      </c>
      <c r="AJ2" s="10" t="str">
        <f ca="1">IFERROR(__xludf.DUMMYFUNCTION(importrange("https://docs.google.com/spreadsheets/d/1B8bz8L_SMnGmCuHmR0X7YJOBdR6s05ngltiIZhhhC_s/edit#gid=907278306", "9 Procurement!BQ8:BQ")),"SII 2")</f>
        <v>SII 2</v>
      </c>
      <c r="AK2" s="10" t="str">
        <f ca="1">IFERROR(__xludf.DUMMYFUNCTION(importrange("https://docs.google.com/spreadsheets/d/1B8bz8L_SMnGmCuHmR0X7YJOBdR6s05ngltiIZhhhC_s/edit#gid=907278306", "9 Procurement!BS8:BS")),"SII 2")</f>
        <v>SII 2</v>
      </c>
      <c r="AL2" s="10" t="str">
        <f ca="1">IFERROR(__xludf.DUMMYFUNCTION(importrange("https://docs.google.com/spreadsheets/d/1B8bz8L_SMnGmCuHmR0X7YJOBdR6s05ngltiIZhhhC_s/edit#gid=907278306", "9 Procurement!BU8:BU")),"SII 2")</f>
        <v>SII 2</v>
      </c>
      <c r="AM2" s="10" t="str">
        <f ca="1">IFERROR(__xludf.DUMMYFUNCTION(importrange("https://docs.google.com/spreadsheets/d/1B8bz8L_SMnGmCuHmR0X7YJOBdR6s05ngltiIZhhhC_s/edit#gid=907278306", "9 Procurement!BW8:BW")),"SII 2")</f>
        <v>SII 2</v>
      </c>
      <c r="AN2" s="10" t="str">
        <f ca="1">IFERROR(__xludf.DUMMYFUNCTION(importrange("https://docs.google.com/spreadsheets/d/1B8bz8L_SMnGmCuHmR0X7YJOBdR6s05ngltiIZhhhC_s/edit#gid=907278306", "9 Procurement!BY8:BY")),"SII 2")</f>
        <v>SII 2</v>
      </c>
      <c r="AO2" s="10" t="str">
        <f ca="1">IFERROR(__xludf.DUMMYFUNCTION(importrange("https://docs.google.com/spreadsheets/d/1B8bz8L_SMnGmCuHmR0X7YJOBdR6s05ngltiIZhhhC_s/edit#gid=907278306", "9 Procurement!CA8:CA")),"SII 2")</f>
        <v>SII 2</v>
      </c>
      <c r="AP2" s="10" t="str">
        <f ca="1">IFERROR(__xludf.DUMMYFUNCTION(importrange("https://docs.google.com/spreadsheets/d/1B8bz8L_SMnGmCuHmR0X7YJOBdR6s05ngltiIZhhhC_s/edit#gid=907278306", "9 Procurement!CC8:CC")),"SII 2")</f>
        <v>SII 2</v>
      </c>
      <c r="AQ2" s="10" t="str">
        <f ca="1">IFERROR(__xludf.DUMMYFUNCTION(importrange("https://docs.google.com/spreadsheets/d/1B8bz8L_SMnGmCuHmR0X7YJOBdR6s05ngltiIZhhhC_s/edit#gid=907278306", "9 Procurement!CE8:CE")),"SII 2")</f>
        <v>SII 2</v>
      </c>
      <c r="AR2" s="10" t="str">
        <f ca="1">IFERROR(__xludf.DUMMYFUNCTION(importrange("https://docs.google.com/spreadsheets/d/1B8bz8L_SMnGmCuHmR0X7YJOBdR6s05ngltiIZhhhC_s/edit#gid=907278306", "9 Procurement!CG8:CG")),"SII 2")</f>
        <v>SII 2</v>
      </c>
      <c r="AS2" s="10" t="str">
        <f ca="1">IFERROR(__xludf.DUMMYFUNCTION(importrange("https://docs.google.com/spreadsheets/d/1B8bz8L_SMnGmCuHmR0X7YJOBdR6s05ngltiIZhhhC_s/edit#gid=907278306", "9 Procurement!CI8:CI")),"SII 2")</f>
        <v>SII 2</v>
      </c>
      <c r="AT2" s="10" t="str">
        <f ca="1">IFERROR(__xludf.DUMMYFUNCTION(importrange("https://docs.google.com/spreadsheets/d/1B8bz8L_SMnGmCuHmR0X7YJOBdR6s05ngltiIZhhhC_s/edit#gid=907278306", "9 Procurement!CK8:CK")),"SII 2")</f>
        <v>SII 2</v>
      </c>
      <c r="AU2" s="10" t="str">
        <f ca="1">IFERROR(__xludf.DUMMYFUNCTION(importrange("https://docs.google.com/spreadsheets/d/1B8bz8L_SMnGmCuHmR0X7YJOBdR6s05ngltiIZhhhC_s/edit#gid=907278306", "9 Procurement!CM8:CM")),"SII 2")</f>
        <v>SII 2</v>
      </c>
      <c r="AV2" s="10" t="str">
        <f ca="1">IFERROR(__xludf.DUMMYFUNCTION(importrange("https://docs.google.com/spreadsheets/d/1B8bz8L_SMnGmCuHmR0X7YJOBdR6s05ngltiIZhhhC_s/edit#gid=907278306", "9 Procurement!CO8:CO")),"SII 2")</f>
        <v>SII 2</v>
      </c>
      <c r="AW2" s="10" t="str">
        <f ca="1">IFERROR(__xludf.DUMMYFUNCTION(importrange("https://docs.google.com/spreadsheets/d/1B8bz8L_SMnGmCuHmR0X7YJOBdR6s05ngltiIZhhhC_s/edit#gid=907278306", "9 Procurement!CQ8:CQ")),"SII 2")</f>
        <v>SII 2</v>
      </c>
      <c r="AX2" s="10" t="str">
        <f ca="1">IFERROR(__xludf.DUMMYFUNCTION(importrange("https://docs.google.com/spreadsheets/d/1B8bz8L_SMnGmCuHmR0X7YJOBdR6s05ngltiIZhhhC_s/edit#gid=907278306", "9 Procurement!CS8:CS")),"SII 2")</f>
        <v>SII 2</v>
      </c>
      <c r="AY2" s="10" t="str">
        <f ca="1">IFERROR(__xludf.DUMMYFUNCTION(importrange("https://docs.google.com/spreadsheets/d/1B8bz8L_SMnGmCuHmR0X7YJOBdR6s05ngltiIZhhhC_s/edit#gid=907278306", "9 Procurement!CU8:CU")),"SII 2")</f>
        <v>SII 2</v>
      </c>
      <c r="AZ2" s="10" t="str">
        <f ca="1">IFERROR(__xludf.DUMMYFUNCTION(importrange("https://docs.google.com/spreadsheets/d/1B8bz8L_SMnGmCuHmR0X7YJOBdR6s05ngltiIZhhhC_s/edit#gid=907278306", "9 Procurement!CW8:CW")),"SII 2")</f>
        <v>SII 2</v>
      </c>
      <c r="BA2" s="15" t="str">
        <f ca="1">IFERROR(__xludf.DUMMYFUNCTION(importrange("https://docs.google.com/spreadsheets/d/1B8bz8L_SMnGmCuHmR0X7YJOBdR6s05ngltiIZhhhC_s/edit#gid=907278306", "9 Procurement!CY8:CY")),"SII 2")</f>
        <v>SII 2</v>
      </c>
      <c r="BB2" s="16"/>
      <c r="BC2" s="16"/>
      <c r="BD2" s="16"/>
      <c r="BE2" s="16"/>
      <c r="BF2" s="16"/>
      <c r="BG2" s="16"/>
      <c r="BH2" s="16"/>
      <c r="BI2" s="16"/>
      <c r="BJ2" s="16"/>
      <c r="BK2" s="16"/>
      <c r="BL2" s="16"/>
    </row>
    <row r="3" spans="1:64" ht="15.75" customHeight="1">
      <c r="A3" s="17">
        <v>9.1</v>
      </c>
      <c r="B3" s="11">
        <v>169</v>
      </c>
      <c r="C3" s="18" t="s">
        <v>24044</v>
      </c>
      <c r="D3" s="19" t="s">
        <v>24095</v>
      </c>
      <c r="E3" s="19" t="s">
        <v>24095</v>
      </c>
      <c r="F3" s="19" t="s">
        <v>24095</v>
      </c>
      <c r="G3" s="19" t="s">
        <v>24156</v>
      </c>
      <c r="H3" s="19" t="s">
        <v>24095</v>
      </c>
      <c r="I3" s="19" t="s">
        <v>24095</v>
      </c>
      <c r="J3" s="19" t="s">
        <v>24095</v>
      </c>
      <c r="K3" s="19" t="s">
        <v>24095</v>
      </c>
      <c r="L3" s="19" t="s">
        <v>24095</v>
      </c>
      <c r="M3" s="19" t="s">
        <v>24095</v>
      </c>
      <c r="N3" s="19" t="s">
        <v>24095</v>
      </c>
      <c r="O3" s="19" t="s">
        <v>24095</v>
      </c>
      <c r="P3" s="19" t="s">
        <v>24095</v>
      </c>
      <c r="Q3" s="19" t="s">
        <v>24156</v>
      </c>
      <c r="R3" s="19" t="s">
        <v>24156</v>
      </c>
      <c r="S3" s="19" t="s">
        <v>24095</v>
      </c>
      <c r="T3" s="19" t="s">
        <v>24156</v>
      </c>
      <c r="U3" s="19" t="s">
        <v>24156</v>
      </c>
      <c r="V3" s="19" t="s">
        <v>24095</v>
      </c>
      <c r="W3" s="19" t="s">
        <v>24095</v>
      </c>
      <c r="X3" s="19" t="s">
        <v>24156</v>
      </c>
      <c r="Y3" s="19" t="s">
        <v>24156</v>
      </c>
      <c r="Z3" s="19" t="s">
        <v>24156</v>
      </c>
      <c r="AA3" s="19" t="s">
        <v>24156</v>
      </c>
      <c r="AB3" s="19" t="s">
        <v>24156</v>
      </c>
      <c r="AC3" s="19" t="s">
        <v>24095</v>
      </c>
      <c r="AD3" s="19" t="s">
        <v>24156</v>
      </c>
      <c r="AE3" s="19" t="s">
        <v>24156</v>
      </c>
      <c r="AF3" s="19" t="s">
        <v>24156</v>
      </c>
      <c r="AG3" s="19" t="s">
        <v>24156</v>
      </c>
      <c r="AH3" s="19" t="s">
        <v>24156</v>
      </c>
      <c r="AI3" s="19" t="s">
        <v>24095</v>
      </c>
      <c r="AJ3" s="19" t="s">
        <v>24156</v>
      </c>
      <c r="AK3" s="19" t="s">
        <v>24156</v>
      </c>
      <c r="AL3" s="19" t="s">
        <v>24095</v>
      </c>
      <c r="AM3" s="19" t="s">
        <v>24095</v>
      </c>
      <c r="AN3" s="19" t="s">
        <v>24158</v>
      </c>
      <c r="AO3" s="19" t="s">
        <v>24095</v>
      </c>
      <c r="AP3" s="19" t="s">
        <v>24156</v>
      </c>
      <c r="AQ3" s="19" t="s">
        <v>24156</v>
      </c>
      <c r="AR3" s="19" t="s">
        <v>24095</v>
      </c>
      <c r="AS3" s="19" t="s">
        <v>24156</v>
      </c>
      <c r="AT3" s="19" t="s">
        <v>24095</v>
      </c>
      <c r="AU3" s="19" t="s">
        <v>24156</v>
      </c>
      <c r="AV3" s="19" t="s">
        <v>24095</v>
      </c>
      <c r="AW3" s="19" t="s">
        <v>24156</v>
      </c>
      <c r="AX3" s="19" t="s">
        <v>24156</v>
      </c>
      <c r="AY3" s="19" t="s">
        <v>24158</v>
      </c>
      <c r="AZ3" s="19" t="s">
        <v>24095</v>
      </c>
      <c r="BA3" s="20" t="s">
        <v>24095</v>
      </c>
      <c r="BB3" s="21"/>
      <c r="BC3" s="21"/>
      <c r="BD3" s="21"/>
      <c r="BE3" s="21"/>
      <c r="BF3" s="21"/>
      <c r="BG3" s="21"/>
      <c r="BH3" s="21"/>
      <c r="BI3" s="21"/>
      <c r="BJ3" s="21"/>
      <c r="BK3" s="21"/>
      <c r="BL3" s="21"/>
    </row>
    <row r="4" spans="1:64" ht="15.75" customHeight="1">
      <c r="A4" s="17" t="s">
        <v>23861</v>
      </c>
      <c r="B4" s="11"/>
      <c r="C4" s="18" t="s">
        <v>23855</v>
      </c>
      <c r="D4" s="19" t="s">
        <v>23779</v>
      </c>
      <c r="E4" s="19" t="s">
        <v>23774</v>
      </c>
      <c r="F4" s="19" t="s">
        <v>23770</v>
      </c>
      <c r="G4" s="19" t="s">
        <v>23772</v>
      </c>
      <c r="H4" s="19" t="s">
        <v>23764</v>
      </c>
      <c r="I4" s="19" t="s">
        <v>23756</v>
      </c>
      <c r="J4" s="19" t="s">
        <v>23752</v>
      </c>
      <c r="K4" s="19" t="s">
        <v>23744</v>
      </c>
      <c r="L4" s="19" t="s">
        <v>23736</v>
      </c>
      <c r="M4" s="19" t="s">
        <v>23693</v>
      </c>
      <c r="N4" s="19" t="s">
        <v>23686</v>
      </c>
      <c r="O4" s="19" t="s">
        <v>23682</v>
      </c>
      <c r="P4" s="19" t="s">
        <v>23626</v>
      </c>
      <c r="Q4" s="19" t="s">
        <v>23622</v>
      </c>
      <c r="R4" s="19" t="s">
        <v>23618</v>
      </c>
      <c r="S4" s="28" t="s">
        <v>601</v>
      </c>
      <c r="T4" s="28" t="s">
        <v>598</v>
      </c>
      <c r="U4" s="28" t="s">
        <v>595</v>
      </c>
      <c r="V4" s="19" t="s">
        <v>23548</v>
      </c>
      <c r="W4" s="19" t="s">
        <v>23546</v>
      </c>
      <c r="X4" s="19" t="s">
        <v>23539</v>
      </c>
      <c r="Y4" s="19" t="s">
        <v>23537</v>
      </c>
      <c r="Z4" s="19" t="s">
        <v>23491</v>
      </c>
      <c r="AA4" s="19" t="s">
        <v>23489</v>
      </c>
      <c r="AB4" s="19" t="s">
        <v>23477</v>
      </c>
      <c r="AC4" s="19" t="s">
        <v>23471</v>
      </c>
      <c r="AD4" s="19" t="s">
        <v>23466</v>
      </c>
      <c r="AE4" s="19" t="s">
        <v>23444</v>
      </c>
      <c r="AF4" s="19" t="s">
        <v>23343</v>
      </c>
      <c r="AG4" s="19" t="s">
        <v>23342</v>
      </c>
      <c r="AH4" s="19" t="s">
        <v>23339</v>
      </c>
      <c r="AI4" s="19" t="s">
        <v>23328</v>
      </c>
      <c r="AJ4" s="19" t="s">
        <v>23330</v>
      </c>
      <c r="AK4" s="19" t="s">
        <v>23319</v>
      </c>
      <c r="AL4" s="19" t="s">
        <v>23317</v>
      </c>
      <c r="AM4" s="19" t="s">
        <v>23215</v>
      </c>
      <c r="AN4" s="28" t="s">
        <v>596</v>
      </c>
      <c r="AO4" s="19" t="s">
        <v>23209</v>
      </c>
      <c r="AP4" s="19" t="s">
        <v>23131</v>
      </c>
      <c r="AQ4" s="19" t="s">
        <v>23119</v>
      </c>
      <c r="AR4" s="28" t="s">
        <v>597</v>
      </c>
      <c r="AS4" s="28" t="s">
        <v>594</v>
      </c>
      <c r="AT4" s="28" t="s">
        <v>593</v>
      </c>
      <c r="AU4" s="19" t="s">
        <v>23066</v>
      </c>
      <c r="AV4" s="28" t="s">
        <v>591</v>
      </c>
      <c r="AW4" s="19" t="s">
        <v>23056</v>
      </c>
      <c r="AX4" s="19" t="s">
        <v>23054</v>
      </c>
      <c r="AY4" s="28" t="s">
        <v>592</v>
      </c>
      <c r="AZ4" s="19" t="s">
        <v>22950</v>
      </c>
      <c r="BA4" s="20" t="s">
        <v>22943</v>
      </c>
      <c r="BB4" s="21"/>
      <c r="BC4" s="21"/>
      <c r="BD4" s="21"/>
      <c r="BE4" s="21"/>
      <c r="BF4" s="21"/>
      <c r="BG4" s="21"/>
      <c r="BH4" s="21"/>
      <c r="BI4" s="21"/>
      <c r="BJ4" s="21"/>
      <c r="BK4" s="21"/>
      <c r="BL4" s="21"/>
    </row>
    <row r="5" spans="1:64" ht="15.75" customHeight="1">
      <c r="A5" s="17"/>
      <c r="B5" s="11"/>
      <c r="C5" s="18"/>
      <c r="D5" s="19" t="s">
        <v>22944</v>
      </c>
      <c r="E5" s="19" t="s">
        <v>22945</v>
      </c>
      <c r="F5" s="19" t="s">
        <v>23324</v>
      </c>
      <c r="G5" s="19" t="s">
        <v>22909</v>
      </c>
      <c r="H5" s="19" t="s">
        <v>22903</v>
      </c>
      <c r="I5" s="19" t="s">
        <v>22898</v>
      </c>
      <c r="J5" s="19" t="s">
        <v>22897</v>
      </c>
      <c r="K5" s="19" t="s">
        <v>22894</v>
      </c>
      <c r="L5" s="19" t="s">
        <v>22891</v>
      </c>
      <c r="M5" s="19" t="s">
        <v>22888</v>
      </c>
      <c r="N5" s="19" t="s">
        <v>22883</v>
      </c>
      <c r="O5" s="19" t="s">
        <v>22879</v>
      </c>
      <c r="P5" s="19" t="s">
        <v>22875</v>
      </c>
      <c r="Q5" s="19" t="s">
        <v>22873</v>
      </c>
      <c r="R5" s="19" t="s">
        <v>22866</v>
      </c>
      <c r="S5" s="19" t="s">
        <v>22868</v>
      </c>
      <c r="T5" s="19" t="s">
        <v>22862</v>
      </c>
      <c r="U5" s="19" t="s">
        <v>22863</v>
      </c>
      <c r="V5" s="19" t="s">
        <v>22859</v>
      </c>
      <c r="W5" s="19" t="s">
        <v>22853</v>
      </c>
      <c r="X5" s="19" t="s">
        <v>22848</v>
      </c>
      <c r="Y5" s="19" t="s">
        <v>22850</v>
      </c>
      <c r="Z5" s="19" t="s">
        <v>22851</v>
      </c>
      <c r="AA5" s="19" t="s">
        <v>22846</v>
      </c>
      <c r="AB5" s="19" t="s">
        <v>22841</v>
      </c>
      <c r="AC5" s="19" t="s">
        <v>22838</v>
      </c>
      <c r="AD5" s="19" t="s">
        <v>22829</v>
      </c>
      <c r="AE5" s="19" t="s">
        <v>22825</v>
      </c>
      <c r="AF5" s="19" t="s">
        <v>22819</v>
      </c>
      <c r="AG5" s="19" t="s">
        <v>22724</v>
      </c>
      <c r="AH5" s="19" t="s">
        <v>22721</v>
      </c>
      <c r="AI5" s="19" t="s">
        <v>22718</v>
      </c>
      <c r="AJ5" s="19" t="s">
        <v>22715</v>
      </c>
      <c r="AK5" s="19" t="s">
        <v>22712</v>
      </c>
      <c r="AL5" s="19" t="s">
        <v>22707</v>
      </c>
      <c r="AM5" s="19" t="s">
        <v>22703</v>
      </c>
      <c r="AN5" s="19" t="s">
        <v>22700</v>
      </c>
      <c r="AO5" s="19" t="s">
        <v>22649</v>
      </c>
      <c r="AP5" s="19" t="s">
        <v>22643</v>
      </c>
      <c r="AQ5" s="19" t="s">
        <v>22638</v>
      </c>
      <c r="AR5" s="19" t="s">
        <v>22633</v>
      </c>
      <c r="AS5" s="19" t="s">
        <v>22630</v>
      </c>
      <c r="AT5" s="19" t="s">
        <v>22629</v>
      </c>
      <c r="AU5" s="19" t="s">
        <v>22623</v>
      </c>
      <c r="AV5" s="19" t="s">
        <v>22616</v>
      </c>
      <c r="AW5" s="19" t="s">
        <v>22614</v>
      </c>
      <c r="AX5" s="19" t="s">
        <v>22502</v>
      </c>
      <c r="AY5" s="19" t="s">
        <v>22497</v>
      </c>
      <c r="AZ5" s="19" t="s">
        <v>22491</v>
      </c>
      <c r="BA5" s="20" t="s">
        <v>22485</v>
      </c>
      <c r="BB5" s="21"/>
      <c r="BC5" s="21"/>
      <c r="BD5" s="21"/>
      <c r="BE5" s="21"/>
      <c r="BF5" s="21"/>
      <c r="BG5" s="21"/>
      <c r="BH5" s="21"/>
      <c r="BI5" s="21"/>
      <c r="BJ5" s="21"/>
      <c r="BK5" s="21"/>
      <c r="BL5" s="21"/>
    </row>
    <row r="6" spans="1:64" ht="15.75" customHeight="1">
      <c r="A6" s="17">
        <v>9.1</v>
      </c>
      <c r="B6" s="11">
        <v>170</v>
      </c>
      <c r="C6" s="18" t="s">
        <v>22481</v>
      </c>
      <c r="D6" s="19" t="s">
        <v>24156</v>
      </c>
      <c r="E6" s="19" t="s">
        <v>24156</v>
      </c>
      <c r="F6" s="19" t="s">
        <v>24095</v>
      </c>
      <c r="G6" s="19" t="s">
        <v>24158</v>
      </c>
      <c r="H6" s="19" t="s">
        <v>24156</v>
      </c>
      <c r="I6" s="19" t="s">
        <v>24013</v>
      </c>
      <c r="J6" s="19" t="s">
        <v>24095</v>
      </c>
      <c r="K6" s="19" t="s">
        <v>24158</v>
      </c>
      <c r="L6" s="19" t="s">
        <v>24158</v>
      </c>
      <c r="M6" s="19" t="s">
        <v>24095</v>
      </c>
      <c r="N6" s="19" t="s">
        <v>24156</v>
      </c>
      <c r="O6" s="19" t="s">
        <v>24158</v>
      </c>
      <c r="P6" s="19" t="s">
        <v>24095</v>
      </c>
      <c r="Q6" s="19" t="s">
        <v>24095</v>
      </c>
      <c r="R6" s="19" t="s">
        <v>24156</v>
      </c>
      <c r="S6" s="19" t="s">
        <v>24158</v>
      </c>
      <c r="T6" s="19" t="s">
        <v>24158</v>
      </c>
      <c r="U6" s="19" t="s">
        <v>24156</v>
      </c>
      <c r="V6" s="19" t="s">
        <v>24158</v>
      </c>
      <c r="W6" s="19" t="s">
        <v>24158</v>
      </c>
      <c r="X6" s="19" t="s">
        <v>24158</v>
      </c>
      <c r="Y6" s="19" t="s">
        <v>24158</v>
      </c>
      <c r="Z6" s="19" t="s">
        <v>24158</v>
      </c>
      <c r="AA6" s="19" t="s">
        <v>24156</v>
      </c>
      <c r="AB6" s="19" t="s">
        <v>24095</v>
      </c>
      <c r="AC6" s="19" t="s">
        <v>24158</v>
      </c>
      <c r="AD6" s="19" t="s">
        <v>24095</v>
      </c>
      <c r="AE6" s="19" t="s">
        <v>24095</v>
      </c>
      <c r="AF6" s="19" t="s">
        <v>24158</v>
      </c>
      <c r="AG6" s="19" t="s">
        <v>24095</v>
      </c>
      <c r="AH6" s="19" t="s">
        <v>24156</v>
      </c>
      <c r="AI6" s="19" t="s">
        <v>24158</v>
      </c>
      <c r="AJ6" s="19" t="s">
        <v>24095</v>
      </c>
      <c r="AK6" s="19" t="s">
        <v>24095</v>
      </c>
      <c r="AL6" s="19" t="s">
        <v>24156</v>
      </c>
      <c r="AM6" s="19" t="s">
        <v>24156</v>
      </c>
      <c r="AN6" s="19" t="s">
        <v>24158</v>
      </c>
      <c r="AO6" s="19" t="s">
        <v>24158</v>
      </c>
      <c r="AP6" s="19" t="s">
        <v>24158</v>
      </c>
      <c r="AQ6" s="19" t="s">
        <v>24158</v>
      </c>
      <c r="AR6" s="19" t="s">
        <v>24095</v>
      </c>
      <c r="AS6" s="19" t="s">
        <v>24156</v>
      </c>
      <c r="AT6" s="19" t="s">
        <v>24156</v>
      </c>
      <c r="AU6" s="19" t="s">
        <v>24156</v>
      </c>
      <c r="AV6" s="19" t="s">
        <v>24158</v>
      </c>
      <c r="AW6" s="19" t="s">
        <v>24158</v>
      </c>
      <c r="AX6" s="19" t="s">
        <v>24095</v>
      </c>
      <c r="AY6" s="19" t="s">
        <v>24156</v>
      </c>
      <c r="AZ6" s="19" t="s">
        <v>24158</v>
      </c>
      <c r="BA6" s="20" t="s">
        <v>24158</v>
      </c>
      <c r="BB6" s="21"/>
      <c r="BC6" s="21"/>
      <c r="BD6" s="21"/>
      <c r="BE6" s="21"/>
      <c r="BF6" s="21"/>
      <c r="BG6" s="21"/>
      <c r="BH6" s="21"/>
      <c r="BI6" s="21"/>
      <c r="BJ6" s="21"/>
      <c r="BK6" s="21"/>
      <c r="BL6" s="21"/>
    </row>
    <row r="7" spans="1:64" ht="15.75" customHeight="1">
      <c r="A7" s="17" t="s">
        <v>23861</v>
      </c>
      <c r="B7" s="11"/>
      <c r="C7" s="18" t="s">
        <v>21944</v>
      </c>
      <c r="D7" s="28" t="s">
        <v>21946</v>
      </c>
      <c r="E7" s="19" t="s">
        <v>21939</v>
      </c>
      <c r="F7" s="19" t="s">
        <v>21935</v>
      </c>
      <c r="G7" s="19" t="s">
        <v>21933</v>
      </c>
      <c r="H7" s="19" t="s">
        <v>21929</v>
      </c>
      <c r="I7" s="19" t="s">
        <v>21927</v>
      </c>
      <c r="J7" s="28" t="s">
        <v>590</v>
      </c>
      <c r="K7" s="19" t="s">
        <v>21908</v>
      </c>
      <c r="L7" s="19" t="s">
        <v>21863</v>
      </c>
      <c r="M7" s="19" t="s">
        <v>21856</v>
      </c>
      <c r="N7" s="19" t="s">
        <v>21858</v>
      </c>
      <c r="O7" s="19" t="s">
        <v>21853</v>
      </c>
      <c r="P7" s="19" t="s">
        <v>21849</v>
      </c>
      <c r="Q7" s="19" t="s">
        <v>21841</v>
      </c>
      <c r="R7" s="19" t="s">
        <v>21837</v>
      </c>
      <c r="S7" s="19" t="s">
        <v>23582</v>
      </c>
      <c r="T7" s="19" t="s">
        <v>21771</v>
      </c>
      <c r="U7" s="19" t="s">
        <v>21767</v>
      </c>
      <c r="V7" s="19" t="s">
        <v>21770</v>
      </c>
      <c r="W7" s="28" t="s">
        <v>587</v>
      </c>
      <c r="X7" s="28" t="s">
        <v>588</v>
      </c>
      <c r="Y7" s="19" t="s">
        <v>23324</v>
      </c>
      <c r="Z7" s="19" t="s">
        <v>21761</v>
      </c>
      <c r="AA7" s="19" t="s">
        <v>21699</v>
      </c>
      <c r="AB7" s="19" t="s">
        <v>21678</v>
      </c>
      <c r="AC7" s="19" t="s">
        <v>23897</v>
      </c>
      <c r="AD7" s="19" t="s">
        <v>21541</v>
      </c>
      <c r="AE7" s="19" t="s">
        <v>21531</v>
      </c>
      <c r="AF7" s="19" t="s">
        <v>21535</v>
      </c>
      <c r="AG7" s="19" t="s">
        <v>21520</v>
      </c>
      <c r="AH7" s="19" t="s">
        <v>21514</v>
      </c>
      <c r="AI7" s="19" t="s">
        <v>21515</v>
      </c>
      <c r="AJ7" s="19" t="s">
        <v>21519</v>
      </c>
      <c r="AK7" s="19" t="s">
        <v>21505</v>
      </c>
      <c r="AL7" s="19" t="s">
        <v>21508</v>
      </c>
      <c r="AM7" s="19" t="s">
        <v>21398</v>
      </c>
      <c r="AN7" s="19" t="s">
        <v>21396</v>
      </c>
      <c r="AO7" s="19" t="s">
        <v>21390</v>
      </c>
      <c r="AP7" s="19" t="s">
        <v>21384</v>
      </c>
      <c r="AQ7" s="19" t="s">
        <v>21387</v>
      </c>
      <c r="AR7" s="19" t="s">
        <v>21381</v>
      </c>
      <c r="AS7" s="19" t="s">
        <v>21360</v>
      </c>
      <c r="AT7" s="28" t="s">
        <v>589</v>
      </c>
      <c r="AU7" s="28" t="s">
        <v>586</v>
      </c>
      <c r="AV7" s="19" t="s">
        <v>21291</v>
      </c>
      <c r="AW7" s="19" t="s">
        <v>21295</v>
      </c>
      <c r="AX7" s="19" t="s">
        <v>21275</v>
      </c>
      <c r="AY7" s="19" t="s">
        <v>21269</v>
      </c>
      <c r="AZ7" s="19" t="s">
        <v>21267</v>
      </c>
      <c r="BA7" s="20" t="s">
        <v>21259</v>
      </c>
      <c r="BB7" s="21"/>
      <c r="BC7" s="21"/>
      <c r="BD7" s="21"/>
      <c r="BE7" s="21"/>
      <c r="BF7" s="21"/>
      <c r="BG7" s="21"/>
      <c r="BH7" s="21"/>
      <c r="BI7" s="21"/>
      <c r="BJ7" s="21"/>
      <c r="BK7" s="21"/>
      <c r="BL7" s="21"/>
    </row>
    <row r="8" spans="1:64" ht="15.75" customHeight="1">
      <c r="A8" s="17"/>
      <c r="B8" s="11"/>
      <c r="C8" s="18"/>
      <c r="D8" s="28" t="s">
        <v>21264</v>
      </c>
      <c r="E8" s="19" t="s">
        <v>21257</v>
      </c>
      <c r="F8" s="19" t="s">
        <v>21254</v>
      </c>
      <c r="G8" s="19" t="s">
        <v>21250</v>
      </c>
      <c r="H8" s="19" t="s">
        <v>21251</v>
      </c>
      <c r="I8" s="19" t="s">
        <v>21248</v>
      </c>
      <c r="J8" s="19" t="s">
        <v>21234</v>
      </c>
      <c r="K8" s="19" t="s">
        <v>21142</v>
      </c>
      <c r="L8" s="19" t="s">
        <v>21143</v>
      </c>
      <c r="M8" s="19" t="s">
        <v>21144</v>
      </c>
      <c r="N8" s="19" t="s">
        <v>21145</v>
      </c>
      <c r="O8" s="19" t="s">
        <v>21147</v>
      </c>
      <c r="P8" s="19" t="s">
        <v>21133</v>
      </c>
      <c r="Q8" s="19" t="s">
        <v>21137</v>
      </c>
      <c r="R8" s="19" t="s">
        <v>21139</v>
      </c>
      <c r="S8" s="19" t="s">
        <v>21131</v>
      </c>
      <c r="T8" s="19" t="s">
        <v>21130</v>
      </c>
      <c r="U8" s="19" t="s">
        <v>21122</v>
      </c>
      <c r="V8" s="19" t="s">
        <v>23582</v>
      </c>
      <c r="W8" s="19" t="s">
        <v>21123</v>
      </c>
      <c r="X8" s="19" t="s">
        <v>21125</v>
      </c>
      <c r="Y8" s="19" t="s">
        <v>21126</v>
      </c>
      <c r="Z8" s="19" t="s">
        <v>21127</v>
      </c>
      <c r="AA8" s="19" t="s">
        <v>21119</v>
      </c>
      <c r="AB8" s="19" t="s">
        <v>21121</v>
      </c>
      <c r="AC8" s="19" t="s">
        <v>21114</v>
      </c>
      <c r="AD8" s="19" t="s">
        <v>21115</v>
      </c>
      <c r="AE8" s="19" t="s">
        <v>21116</v>
      </c>
      <c r="AF8" s="19" t="s">
        <v>21118</v>
      </c>
      <c r="AG8" s="19" t="s">
        <v>21110</v>
      </c>
      <c r="AH8" s="19" t="s">
        <v>21112</v>
      </c>
      <c r="AI8" s="19" t="s">
        <v>21109</v>
      </c>
      <c r="AJ8" s="19" t="s">
        <v>21106</v>
      </c>
      <c r="AK8" s="19" t="s">
        <v>21093</v>
      </c>
      <c r="AL8" s="19" t="s">
        <v>21088</v>
      </c>
      <c r="AM8" s="19" t="s">
        <v>21090</v>
      </c>
      <c r="AN8" s="19" t="s">
        <v>21092</v>
      </c>
      <c r="AO8" s="19" t="s">
        <v>21084</v>
      </c>
      <c r="AP8" s="19" t="s">
        <v>21086</v>
      </c>
      <c r="AQ8" s="19" t="s">
        <v>21082</v>
      </c>
      <c r="AR8" s="19" t="s">
        <v>21077</v>
      </c>
      <c r="AS8" s="19" t="s">
        <v>21079</v>
      </c>
      <c r="AT8" s="19" t="s">
        <v>21075</v>
      </c>
      <c r="AU8" s="19" t="s">
        <v>21071</v>
      </c>
      <c r="AV8" s="19" t="s">
        <v>21073</v>
      </c>
      <c r="AW8" s="19" t="s">
        <v>21067</v>
      </c>
      <c r="AX8" s="19" t="s">
        <v>21068</v>
      </c>
      <c r="AY8" s="19" t="s">
        <v>21070</v>
      </c>
      <c r="AZ8" s="19" t="s">
        <v>21062</v>
      </c>
      <c r="BA8" s="20" t="s">
        <v>23582</v>
      </c>
      <c r="BB8" s="21"/>
      <c r="BC8" s="21"/>
      <c r="BD8" s="21"/>
      <c r="BE8" s="21"/>
      <c r="BF8" s="21"/>
      <c r="BG8" s="21"/>
      <c r="BH8" s="21"/>
      <c r="BI8" s="21"/>
      <c r="BJ8" s="21"/>
      <c r="BK8" s="21"/>
      <c r="BL8" s="21"/>
    </row>
    <row r="9" spans="1:64" ht="15.75" customHeight="1">
      <c r="A9" s="17">
        <v>9.1</v>
      </c>
      <c r="B9" s="11">
        <v>171</v>
      </c>
      <c r="C9" s="18" t="s">
        <v>20969</v>
      </c>
      <c r="D9" s="19">
        <v>100</v>
      </c>
      <c r="E9" s="19">
        <v>75</v>
      </c>
      <c r="F9" s="19">
        <v>75</v>
      </c>
      <c r="G9" s="19">
        <v>75</v>
      </c>
      <c r="H9" s="19">
        <v>75</v>
      </c>
      <c r="I9" s="19">
        <v>100</v>
      </c>
      <c r="J9" s="19">
        <v>100</v>
      </c>
      <c r="K9" s="19">
        <v>100</v>
      </c>
      <c r="L9" s="19">
        <v>100</v>
      </c>
      <c r="M9" s="19">
        <v>100</v>
      </c>
      <c r="N9" s="19">
        <v>100</v>
      </c>
      <c r="O9" s="19">
        <v>75</v>
      </c>
      <c r="P9" s="19">
        <v>100</v>
      </c>
      <c r="Q9" s="19">
        <v>100</v>
      </c>
      <c r="R9" s="19">
        <v>50</v>
      </c>
      <c r="S9" s="19">
        <v>100</v>
      </c>
      <c r="T9" s="19">
        <v>100</v>
      </c>
      <c r="U9" s="19">
        <v>75</v>
      </c>
      <c r="V9" s="19">
        <v>100</v>
      </c>
      <c r="W9" s="19">
        <v>100</v>
      </c>
      <c r="X9" s="19">
        <v>50</v>
      </c>
      <c r="Y9" s="19">
        <v>25</v>
      </c>
      <c r="Z9" s="19">
        <v>100</v>
      </c>
      <c r="AA9" s="19">
        <v>100</v>
      </c>
      <c r="AB9" s="19">
        <v>100</v>
      </c>
      <c r="AC9" s="19">
        <v>75</v>
      </c>
      <c r="AD9" s="19">
        <v>100</v>
      </c>
      <c r="AE9" s="19">
        <v>75</v>
      </c>
      <c r="AF9" s="19">
        <v>75</v>
      </c>
      <c r="AG9" s="19">
        <v>75</v>
      </c>
      <c r="AH9" s="19">
        <v>75</v>
      </c>
      <c r="AI9" s="19">
        <v>50</v>
      </c>
      <c r="AJ9" s="19">
        <v>100</v>
      </c>
      <c r="AK9" s="19">
        <v>100</v>
      </c>
      <c r="AL9" s="19">
        <v>100</v>
      </c>
      <c r="AM9" s="19">
        <v>100</v>
      </c>
      <c r="AN9" s="19">
        <v>50</v>
      </c>
      <c r="AO9" s="19">
        <v>50</v>
      </c>
      <c r="AP9" s="19">
        <v>100</v>
      </c>
      <c r="AQ9" s="19">
        <v>75</v>
      </c>
      <c r="AR9" s="19">
        <v>75</v>
      </c>
      <c r="AS9" s="19">
        <v>100</v>
      </c>
      <c r="AT9" s="19">
        <v>50</v>
      </c>
      <c r="AU9" s="19">
        <v>100</v>
      </c>
      <c r="AV9" s="19">
        <v>100</v>
      </c>
      <c r="AW9" s="19">
        <v>100</v>
      </c>
      <c r="AX9" s="19">
        <v>75</v>
      </c>
      <c r="AY9" s="19">
        <v>100</v>
      </c>
      <c r="AZ9" s="19">
        <v>75</v>
      </c>
      <c r="BA9" s="20">
        <v>100</v>
      </c>
      <c r="BB9" s="21"/>
      <c r="BC9" s="21"/>
      <c r="BD9" s="21"/>
      <c r="BE9" s="21"/>
      <c r="BF9" s="21"/>
      <c r="BG9" s="21"/>
      <c r="BH9" s="21"/>
      <c r="BI9" s="21"/>
      <c r="BJ9" s="21"/>
      <c r="BK9" s="21"/>
      <c r="BL9" s="21"/>
    </row>
    <row r="10" spans="1:64" ht="15.75" customHeight="1">
      <c r="A10" s="17" t="s">
        <v>23861</v>
      </c>
      <c r="B10" s="11"/>
      <c r="C10" s="18" t="s">
        <v>20963</v>
      </c>
      <c r="D10" s="28" t="s">
        <v>20954</v>
      </c>
      <c r="E10" s="28" t="s">
        <v>20951</v>
      </c>
      <c r="F10" s="19" t="s">
        <v>20903</v>
      </c>
      <c r="G10" s="19" t="s">
        <v>20901</v>
      </c>
      <c r="H10" s="19" t="s">
        <v>20900</v>
      </c>
      <c r="I10" s="19" t="s">
        <v>20862</v>
      </c>
      <c r="J10" s="19" t="s">
        <v>20857</v>
      </c>
      <c r="K10" s="19" t="s">
        <v>20772</v>
      </c>
      <c r="L10" s="19" t="s">
        <v>20767</v>
      </c>
      <c r="M10" s="19" t="s">
        <v>20762</v>
      </c>
      <c r="N10" s="19" t="s">
        <v>20764</v>
      </c>
      <c r="O10" s="19" t="s">
        <v>20754</v>
      </c>
      <c r="P10" s="28" t="s">
        <v>585</v>
      </c>
      <c r="Q10" s="28" t="s">
        <v>20749</v>
      </c>
      <c r="R10" s="28" t="s">
        <v>584</v>
      </c>
      <c r="S10" s="28" t="s">
        <v>583</v>
      </c>
      <c r="T10" s="19" t="s">
        <v>20669</v>
      </c>
      <c r="U10" s="19" t="s">
        <v>20666</v>
      </c>
      <c r="V10" s="19" t="s">
        <v>20665</v>
      </c>
      <c r="W10" s="19" t="s">
        <v>20660</v>
      </c>
      <c r="X10" s="19" t="s">
        <v>20657</v>
      </c>
      <c r="Y10" s="28" t="s">
        <v>582</v>
      </c>
      <c r="Z10" s="19" t="s">
        <v>20638</v>
      </c>
      <c r="AA10" s="28" t="s">
        <v>580</v>
      </c>
      <c r="AB10" s="19" t="s">
        <v>20630</v>
      </c>
      <c r="AC10" s="19" t="s">
        <v>20625</v>
      </c>
      <c r="AD10" s="19" t="s">
        <v>20627</v>
      </c>
      <c r="AE10" s="19" t="s">
        <v>20621</v>
      </c>
      <c r="AF10" s="19" t="s">
        <v>20623</v>
      </c>
      <c r="AG10" s="28" t="s">
        <v>581</v>
      </c>
      <c r="AH10" s="19" t="s">
        <v>20593</v>
      </c>
      <c r="AI10" s="19" t="s">
        <v>20589</v>
      </c>
      <c r="AJ10" s="19" t="s">
        <v>20585</v>
      </c>
      <c r="AK10" s="19" t="s">
        <v>20493</v>
      </c>
      <c r="AL10" s="19" t="s">
        <v>20491</v>
      </c>
      <c r="AM10" s="19" t="s">
        <v>20484</v>
      </c>
      <c r="AN10" s="28" t="s">
        <v>578</v>
      </c>
      <c r="AO10" s="19" t="s">
        <v>20474</v>
      </c>
      <c r="AP10" s="19" t="s">
        <v>20471</v>
      </c>
      <c r="AQ10" s="28" t="s">
        <v>579</v>
      </c>
      <c r="AR10" s="19" t="s">
        <v>20370</v>
      </c>
      <c r="AS10" s="19" t="s">
        <v>20361</v>
      </c>
      <c r="AT10" s="19" t="s">
        <v>20339</v>
      </c>
      <c r="AU10" s="19" t="s">
        <v>20331</v>
      </c>
      <c r="AV10" s="19" t="s">
        <v>20322</v>
      </c>
      <c r="AW10" s="19" t="s">
        <v>20324</v>
      </c>
      <c r="AX10" s="19" t="s">
        <v>20319</v>
      </c>
      <c r="AY10" s="19" t="s">
        <v>20310</v>
      </c>
      <c r="AZ10" s="19" t="s">
        <v>20305</v>
      </c>
      <c r="BA10" s="20" t="s">
        <v>20304</v>
      </c>
      <c r="BB10" s="21"/>
      <c r="BC10" s="21"/>
      <c r="BD10" s="21"/>
      <c r="BE10" s="21"/>
      <c r="BF10" s="21"/>
      <c r="BG10" s="21"/>
      <c r="BH10" s="21"/>
      <c r="BI10" s="21"/>
      <c r="BJ10" s="21"/>
      <c r="BK10" s="21"/>
      <c r="BL10" s="21"/>
    </row>
    <row r="11" spans="1:64" ht="15.75" customHeight="1">
      <c r="A11" s="17"/>
      <c r="B11" s="11"/>
      <c r="C11" s="18"/>
      <c r="D11" s="19" t="s">
        <v>20299</v>
      </c>
      <c r="E11" s="19" t="s">
        <v>20294</v>
      </c>
      <c r="F11" s="19" t="s">
        <v>20287</v>
      </c>
      <c r="G11" s="19" t="s">
        <v>20282</v>
      </c>
      <c r="H11" s="19" t="s">
        <v>20250</v>
      </c>
      <c r="I11" s="19" t="s">
        <v>20247</v>
      </c>
      <c r="J11" s="19" t="s">
        <v>20243</v>
      </c>
      <c r="K11" s="19" t="s">
        <v>20211</v>
      </c>
      <c r="L11" s="19" t="s">
        <v>20206</v>
      </c>
      <c r="M11" s="19" t="s">
        <v>20202</v>
      </c>
      <c r="N11" s="19" t="s">
        <v>20198</v>
      </c>
      <c r="O11" s="19" t="s">
        <v>20197</v>
      </c>
      <c r="P11" s="19" t="s">
        <v>20194</v>
      </c>
      <c r="Q11" s="19" t="s">
        <v>20156</v>
      </c>
      <c r="R11" s="19" t="s">
        <v>20152</v>
      </c>
      <c r="S11" s="19" t="s">
        <v>20148</v>
      </c>
      <c r="T11" s="19" t="s">
        <v>20144</v>
      </c>
      <c r="U11" s="19" t="s">
        <v>20141</v>
      </c>
      <c r="V11" s="19" t="s">
        <v>20102</v>
      </c>
      <c r="W11" s="19" t="s">
        <v>20097</v>
      </c>
      <c r="X11" s="19" t="s">
        <v>20065</v>
      </c>
      <c r="Y11" s="19" t="s">
        <v>20062</v>
      </c>
      <c r="Z11" s="19" t="s">
        <v>20058</v>
      </c>
      <c r="AA11" s="19" t="s">
        <v>20056</v>
      </c>
      <c r="AB11" s="19" t="s">
        <v>20055</v>
      </c>
      <c r="AC11" s="19" t="s">
        <v>20015</v>
      </c>
      <c r="AD11" s="19" t="s">
        <v>20012</v>
      </c>
      <c r="AE11" s="19" t="s">
        <v>20007</v>
      </c>
      <c r="AF11" s="19" t="s">
        <v>20001</v>
      </c>
      <c r="AG11" s="19" t="s">
        <v>20002</v>
      </c>
      <c r="AH11" s="19" t="s">
        <v>20005</v>
      </c>
      <c r="AI11" s="19" t="s">
        <v>19999</v>
      </c>
      <c r="AJ11" s="19" t="s">
        <v>19994</v>
      </c>
      <c r="AK11" s="19" t="s">
        <v>19990</v>
      </c>
      <c r="AL11" s="19" t="s">
        <v>19986</v>
      </c>
      <c r="AM11" s="19" t="s">
        <v>19983</v>
      </c>
      <c r="AN11" s="19" t="s">
        <v>19985</v>
      </c>
      <c r="AO11" s="19" t="s">
        <v>19980</v>
      </c>
      <c r="AP11" s="19" t="s">
        <v>19982</v>
      </c>
      <c r="AQ11" s="19" t="s">
        <v>19975</v>
      </c>
      <c r="AR11" s="19" t="s">
        <v>19966</v>
      </c>
      <c r="AS11" s="19" t="s">
        <v>19962</v>
      </c>
      <c r="AT11" s="19" t="s">
        <v>19963</v>
      </c>
      <c r="AU11" s="19" t="s">
        <v>19960</v>
      </c>
      <c r="AV11" s="19" t="s">
        <v>19957</v>
      </c>
      <c r="AW11" s="19" t="s">
        <v>19958</v>
      </c>
      <c r="AX11" s="19" t="s">
        <v>19899</v>
      </c>
      <c r="AY11" s="19" t="s">
        <v>19894</v>
      </c>
      <c r="AZ11" s="19" t="s">
        <v>19872</v>
      </c>
      <c r="BA11" s="20" t="s">
        <v>19866</v>
      </c>
      <c r="BB11" s="21"/>
      <c r="BC11" s="21"/>
      <c r="BD11" s="21"/>
      <c r="BE11" s="21"/>
      <c r="BF11" s="21"/>
      <c r="BG11" s="21"/>
      <c r="BH11" s="21"/>
      <c r="BI11" s="21"/>
      <c r="BJ11" s="21"/>
      <c r="BK11" s="21"/>
      <c r="BL11" s="21"/>
    </row>
    <row r="12" spans="1:64" ht="15.75" customHeight="1">
      <c r="A12" s="17">
        <v>9.1</v>
      </c>
      <c r="B12" s="11">
        <v>172</v>
      </c>
      <c r="C12" s="18" t="s">
        <v>19807</v>
      </c>
      <c r="D12" s="19" t="s">
        <v>24156</v>
      </c>
      <c r="E12" s="19" t="s">
        <v>24156</v>
      </c>
      <c r="F12" s="19" t="s">
        <v>24156</v>
      </c>
      <c r="G12" s="19" t="s">
        <v>24156</v>
      </c>
      <c r="H12" s="19" t="s">
        <v>24158</v>
      </c>
      <c r="I12" s="19" t="s">
        <v>24157</v>
      </c>
      <c r="J12" s="19" t="s">
        <v>24157</v>
      </c>
      <c r="K12" s="19" t="s">
        <v>24156</v>
      </c>
      <c r="L12" s="19" t="s">
        <v>24156</v>
      </c>
      <c r="M12" s="19" t="s">
        <v>24156</v>
      </c>
      <c r="N12" s="19" t="s">
        <v>24156</v>
      </c>
      <c r="O12" s="19" t="s">
        <v>24156</v>
      </c>
      <c r="P12" s="19" t="s">
        <v>24156</v>
      </c>
      <c r="Q12" s="19" t="s">
        <v>24156</v>
      </c>
      <c r="R12" s="19" t="s">
        <v>24156</v>
      </c>
      <c r="S12" s="19" t="s">
        <v>24158</v>
      </c>
      <c r="T12" s="19" t="s">
        <v>24156</v>
      </c>
      <c r="U12" s="19" t="s">
        <v>24156</v>
      </c>
      <c r="V12" s="19" t="s">
        <v>24156</v>
      </c>
      <c r="W12" s="19" t="s">
        <v>24156</v>
      </c>
      <c r="X12" s="19" t="s">
        <v>24156</v>
      </c>
      <c r="Y12" s="19" t="s">
        <v>24156</v>
      </c>
      <c r="Z12" s="19" t="s">
        <v>24156</v>
      </c>
      <c r="AA12" s="19" t="s">
        <v>24156</v>
      </c>
      <c r="AB12" s="19" t="s">
        <v>24156</v>
      </c>
      <c r="AC12" s="19" t="s">
        <v>24156</v>
      </c>
      <c r="AD12" s="19" t="s">
        <v>24156</v>
      </c>
      <c r="AE12" s="19" t="s">
        <v>24158</v>
      </c>
      <c r="AF12" s="19" t="s">
        <v>24156</v>
      </c>
      <c r="AG12" s="19" t="s">
        <v>24156</v>
      </c>
      <c r="AH12" s="19" t="s">
        <v>24156</v>
      </c>
      <c r="AI12" s="19" t="s">
        <v>24156</v>
      </c>
      <c r="AJ12" s="19" t="s">
        <v>24156</v>
      </c>
      <c r="AK12" s="19" t="s">
        <v>24156</v>
      </c>
      <c r="AL12" s="19" t="s">
        <v>24156</v>
      </c>
      <c r="AM12" s="19" t="s">
        <v>24156</v>
      </c>
      <c r="AN12" s="19" t="s">
        <v>24156</v>
      </c>
      <c r="AO12" s="19" t="s">
        <v>24156</v>
      </c>
      <c r="AP12" s="19" t="s">
        <v>24156</v>
      </c>
      <c r="AQ12" s="19" t="s">
        <v>24156</v>
      </c>
      <c r="AR12" s="19" t="s">
        <v>24156</v>
      </c>
      <c r="AS12" s="19" t="s">
        <v>24156</v>
      </c>
      <c r="AT12" s="19" t="s">
        <v>24156</v>
      </c>
      <c r="AU12" s="19" t="s">
        <v>24156</v>
      </c>
      <c r="AV12" s="19" t="s">
        <v>24156</v>
      </c>
      <c r="AW12" s="19" t="s">
        <v>24156</v>
      </c>
      <c r="AX12" s="19" t="s">
        <v>24156</v>
      </c>
      <c r="AY12" s="19" t="s">
        <v>24156</v>
      </c>
      <c r="AZ12" s="19" t="s">
        <v>24156</v>
      </c>
      <c r="BA12" s="20" t="s">
        <v>24156</v>
      </c>
      <c r="BB12" s="21"/>
      <c r="BC12" s="21"/>
      <c r="BD12" s="21"/>
      <c r="BE12" s="21"/>
      <c r="BF12" s="21"/>
      <c r="BG12" s="21"/>
      <c r="BH12" s="21"/>
      <c r="BI12" s="21"/>
      <c r="BJ12" s="21"/>
      <c r="BK12" s="21"/>
      <c r="BL12" s="21"/>
    </row>
    <row r="13" spans="1:64" ht="15.75" customHeight="1">
      <c r="A13" s="17" t="s">
        <v>23861</v>
      </c>
      <c r="B13" s="11"/>
      <c r="C13" s="18" t="s">
        <v>19662</v>
      </c>
      <c r="D13" s="19" t="s">
        <v>19657</v>
      </c>
      <c r="E13" s="19" t="s">
        <v>19658</v>
      </c>
      <c r="F13" s="19" t="s">
        <v>19653</v>
      </c>
      <c r="G13" s="19" t="s">
        <v>19641</v>
      </c>
      <c r="H13" s="19" t="s">
        <v>19638</v>
      </c>
      <c r="I13" s="19" t="s">
        <v>19589</v>
      </c>
      <c r="J13" s="19" t="s">
        <v>19584</v>
      </c>
      <c r="K13" s="28" t="s">
        <v>577</v>
      </c>
      <c r="L13" s="28" t="s">
        <v>576</v>
      </c>
      <c r="M13" s="19" t="s">
        <v>19572</v>
      </c>
      <c r="N13" s="19" t="s">
        <v>19570</v>
      </c>
      <c r="O13" s="19" t="s">
        <v>19561</v>
      </c>
      <c r="P13" s="19" t="s">
        <v>19554</v>
      </c>
      <c r="Q13" s="28" t="s">
        <v>575</v>
      </c>
      <c r="R13" s="19" t="s">
        <v>19541</v>
      </c>
      <c r="S13" s="28" t="s">
        <v>573</v>
      </c>
      <c r="T13" s="19" t="s">
        <v>19536</v>
      </c>
      <c r="U13" s="19" t="s">
        <v>19535</v>
      </c>
      <c r="V13" s="19" t="s">
        <v>19527</v>
      </c>
      <c r="W13" s="19" t="s">
        <v>19525</v>
      </c>
      <c r="X13" s="19" t="s">
        <v>19511</v>
      </c>
      <c r="Y13" s="19" t="s">
        <v>19504</v>
      </c>
      <c r="Z13" s="19" t="s">
        <v>19507</v>
      </c>
      <c r="AA13" s="19" t="s">
        <v>19498</v>
      </c>
      <c r="AB13" s="19" t="s">
        <v>19499</v>
      </c>
      <c r="AC13" s="19" t="s">
        <v>19492</v>
      </c>
      <c r="AD13" s="19" t="s">
        <v>19494</v>
      </c>
      <c r="AE13" s="19" t="s">
        <v>19491</v>
      </c>
      <c r="AF13" s="19" t="s">
        <v>19483</v>
      </c>
      <c r="AG13" s="19" t="s">
        <v>19476</v>
      </c>
      <c r="AH13" s="19" t="s">
        <v>19477</v>
      </c>
      <c r="AI13" s="19" t="s">
        <v>19471</v>
      </c>
      <c r="AJ13" s="19" t="s">
        <v>19466</v>
      </c>
      <c r="AK13" s="19" t="s">
        <v>19453</v>
      </c>
      <c r="AL13" s="19" t="s">
        <v>19452</v>
      </c>
      <c r="AM13" s="19" t="s">
        <v>19445</v>
      </c>
      <c r="AN13" s="19" t="s">
        <v>19442</v>
      </c>
      <c r="AO13" s="28" t="s">
        <v>574</v>
      </c>
      <c r="AP13" s="19" t="s">
        <v>19341</v>
      </c>
      <c r="AQ13" s="19" t="s">
        <v>19334</v>
      </c>
      <c r="AR13" s="28" t="s">
        <v>570</v>
      </c>
      <c r="AS13" s="19" t="s">
        <v>19331</v>
      </c>
      <c r="AT13" s="28" t="s">
        <v>19236</v>
      </c>
      <c r="AU13" s="19" t="s">
        <v>19220</v>
      </c>
      <c r="AV13" s="19" t="s">
        <v>19222</v>
      </c>
      <c r="AW13" s="19" t="s">
        <v>19208</v>
      </c>
      <c r="AX13" s="19" t="s">
        <v>19206</v>
      </c>
      <c r="AY13" s="19" t="s">
        <v>19203</v>
      </c>
      <c r="AZ13" s="19" t="s">
        <v>19198</v>
      </c>
      <c r="BA13" s="20" t="s">
        <v>19194</v>
      </c>
      <c r="BB13" s="21"/>
      <c r="BC13" s="21"/>
      <c r="BD13" s="21"/>
      <c r="BE13" s="21"/>
      <c r="BF13" s="21"/>
      <c r="BG13" s="21"/>
      <c r="BH13" s="21"/>
      <c r="BI13" s="21"/>
      <c r="BJ13" s="21"/>
      <c r="BK13" s="21"/>
      <c r="BL13" s="21"/>
    </row>
    <row r="14" spans="1:64" ht="15.75" customHeight="1">
      <c r="A14" s="17"/>
      <c r="B14" s="11"/>
      <c r="C14" s="18"/>
      <c r="D14" s="19" t="s">
        <v>19197</v>
      </c>
      <c r="E14" s="19" t="s">
        <v>19191</v>
      </c>
      <c r="F14" s="19" t="s">
        <v>19193</v>
      </c>
      <c r="G14" s="19" t="s">
        <v>19181</v>
      </c>
      <c r="H14" s="19" t="s">
        <v>19112</v>
      </c>
      <c r="I14" s="19" t="s">
        <v>19108</v>
      </c>
      <c r="J14" s="19" t="s">
        <v>19110</v>
      </c>
      <c r="K14" s="19" t="s">
        <v>19104</v>
      </c>
      <c r="L14" s="19" t="s">
        <v>19106</v>
      </c>
      <c r="M14" s="19" t="s">
        <v>19100</v>
      </c>
      <c r="N14" s="19" t="s">
        <v>19102</v>
      </c>
      <c r="O14" s="19" t="s">
        <v>19097</v>
      </c>
      <c r="P14" s="19" t="s">
        <v>19087</v>
      </c>
      <c r="Q14" s="19" t="s">
        <v>19083</v>
      </c>
      <c r="R14" s="19" t="s">
        <v>19082</v>
      </c>
      <c r="S14" s="19" t="s">
        <v>18928</v>
      </c>
      <c r="T14" s="19" t="s">
        <v>18921</v>
      </c>
      <c r="U14" s="19" t="s">
        <v>18910</v>
      </c>
      <c r="V14" s="19" t="s">
        <v>18911</v>
      </c>
      <c r="W14" s="19" t="s">
        <v>18904</v>
      </c>
      <c r="X14" s="19" t="s">
        <v>18903</v>
      </c>
      <c r="Y14" s="19" t="s">
        <v>18898</v>
      </c>
      <c r="Z14" s="19" t="s">
        <v>18900</v>
      </c>
      <c r="AA14" s="19" t="s">
        <v>18895</v>
      </c>
      <c r="AB14" s="19" t="s">
        <v>18894</v>
      </c>
      <c r="AC14" s="19" t="s">
        <v>18889</v>
      </c>
      <c r="AD14" s="19" t="s">
        <v>18883</v>
      </c>
      <c r="AE14" s="19" t="s">
        <v>18878</v>
      </c>
      <c r="AF14" s="19" t="s">
        <v>18795</v>
      </c>
      <c r="AG14" s="19" t="s">
        <v>18787</v>
      </c>
      <c r="AH14" s="19" t="s">
        <v>18789</v>
      </c>
      <c r="AI14" s="19" t="s">
        <v>18784</v>
      </c>
      <c r="AJ14" s="19" t="s">
        <v>18785</v>
      </c>
      <c r="AK14" s="19" t="s">
        <v>18779</v>
      </c>
      <c r="AL14" s="19" t="s">
        <v>18778</v>
      </c>
      <c r="AM14" s="19" t="s">
        <v>18700</v>
      </c>
      <c r="AN14" s="19" t="s">
        <v>18698</v>
      </c>
      <c r="AO14" s="19" t="s">
        <v>18691</v>
      </c>
      <c r="AP14" s="19" t="s">
        <v>18687</v>
      </c>
      <c r="AQ14" s="19" t="s">
        <v>18689</v>
      </c>
      <c r="AR14" s="19" t="s">
        <v>18680</v>
      </c>
      <c r="AS14" s="19" t="s">
        <v>18681</v>
      </c>
      <c r="AT14" s="19" t="s">
        <v>18679</v>
      </c>
      <c r="AU14" s="19" t="s">
        <v>18676</v>
      </c>
      <c r="AV14" s="19" t="s">
        <v>18668</v>
      </c>
      <c r="AW14" s="19" t="s">
        <v>18669</v>
      </c>
      <c r="AX14" s="19" t="s">
        <v>18672</v>
      </c>
      <c r="AY14" s="19" t="s">
        <v>18674</v>
      </c>
      <c r="AZ14" s="19" t="s">
        <v>18665</v>
      </c>
      <c r="BA14" s="20" t="s">
        <v>18660</v>
      </c>
      <c r="BB14" s="21"/>
      <c r="BC14" s="21"/>
      <c r="BD14" s="21"/>
      <c r="BE14" s="21"/>
      <c r="BF14" s="21"/>
      <c r="BG14" s="21"/>
      <c r="BH14" s="21"/>
      <c r="BI14" s="21"/>
      <c r="BJ14" s="21"/>
      <c r="BK14" s="21"/>
      <c r="BL14" s="21"/>
    </row>
    <row r="15" spans="1:64" ht="15.75" customHeight="1">
      <c r="A15" s="17">
        <v>9.1</v>
      </c>
      <c r="B15" s="11">
        <v>173</v>
      </c>
      <c r="C15" s="18" t="s">
        <v>18655</v>
      </c>
      <c r="D15" s="19" t="s">
        <v>24156</v>
      </c>
      <c r="E15" s="19" t="s">
        <v>24156</v>
      </c>
      <c r="F15" s="19" t="s">
        <v>24156</v>
      </c>
      <c r="G15" s="19" t="s">
        <v>24156</v>
      </c>
      <c r="H15" s="19" t="s">
        <v>24156</v>
      </c>
      <c r="I15" s="19" t="s">
        <v>24157</v>
      </c>
      <c r="J15" s="19" t="s">
        <v>24156</v>
      </c>
      <c r="K15" s="19" t="s">
        <v>24156</v>
      </c>
      <c r="L15" s="19" t="s">
        <v>24156</v>
      </c>
      <c r="M15" s="19" t="s">
        <v>24158</v>
      </c>
      <c r="N15" s="19" t="s">
        <v>24156</v>
      </c>
      <c r="O15" s="19" t="s">
        <v>24156</v>
      </c>
      <c r="P15" s="19" t="s">
        <v>24156</v>
      </c>
      <c r="Q15" s="19" t="s">
        <v>24156</v>
      </c>
      <c r="R15" s="19" t="s">
        <v>24156</v>
      </c>
      <c r="S15" s="19" t="s">
        <v>24158</v>
      </c>
      <c r="T15" s="19" t="s">
        <v>24156</v>
      </c>
      <c r="U15" s="19" t="s">
        <v>24156</v>
      </c>
      <c r="V15" s="19" t="s">
        <v>24156</v>
      </c>
      <c r="W15" s="19" t="s">
        <v>24156</v>
      </c>
      <c r="X15" s="19" t="s">
        <v>24156</v>
      </c>
      <c r="Y15" s="19" t="s">
        <v>24158</v>
      </c>
      <c r="Z15" s="19" t="s">
        <v>24156</v>
      </c>
      <c r="AA15" s="19" t="s">
        <v>24156</v>
      </c>
      <c r="AB15" s="19" t="s">
        <v>24156</v>
      </c>
      <c r="AC15" s="19" t="s">
        <v>24156</v>
      </c>
      <c r="AD15" s="19" t="s">
        <v>24156</v>
      </c>
      <c r="AE15" s="19" t="s">
        <v>24158</v>
      </c>
      <c r="AF15" s="19" t="s">
        <v>24156</v>
      </c>
      <c r="AG15" s="19" t="s">
        <v>24156</v>
      </c>
      <c r="AH15" s="19" t="s">
        <v>24156</v>
      </c>
      <c r="AI15" s="19" t="s">
        <v>24156</v>
      </c>
      <c r="AJ15" s="19" t="s">
        <v>24156</v>
      </c>
      <c r="AK15" s="19" t="s">
        <v>24156</v>
      </c>
      <c r="AL15" s="19" t="s">
        <v>24156</v>
      </c>
      <c r="AM15" s="19" t="s">
        <v>24156</v>
      </c>
      <c r="AN15" s="19" t="s">
        <v>24156</v>
      </c>
      <c r="AO15" s="19" t="s">
        <v>24156</v>
      </c>
      <c r="AP15" s="19" t="s">
        <v>24156</v>
      </c>
      <c r="AQ15" s="19" t="s">
        <v>24156</v>
      </c>
      <c r="AR15" s="19" t="s">
        <v>24156</v>
      </c>
      <c r="AS15" s="19" t="s">
        <v>24156</v>
      </c>
      <c r="AT15" s="19" t="s">
        <v>24156</v>
      </c>
      <c r="AU15" s="19" t="s">
        <v>24156</v>
      </c>
      <c r="AV15" s="19" t="s">
        <v>24156</v>
      </c>
      <c r="AW15" s="19" t="s">
        <v>24156</v>
      </c>
      <c r="AX15" s="19" t="s">
        <v>24156</v>
      </c>
      <c r="AY15" s="19" t="s">
        <v>24156</v>
      </c>
      <c r="AZ15" s="19" t="s">
        <v>24156</v>
      </c>
      <c r="BA15" s="20" t="s">
        <v>24158</v>
      </c>
      <c r="BB15" s="21"/>
      <c r="BC15" s="21"/>
      <c r="BD15" s="21"/>
      <c r="BE15" s="21"/>
      <c r="BF15" s="21"/>
      <c r="BG15" s="21"/>
      <c r="BH15" s="21"/>
      <c r="BI15" s="21"/>
      <c r="BJ15" s="21"/>
      <c r="BK15" s="21"/>
      <c r="BL15" s="21"/>
    </row>
    <row r="16" spans="1:64" ht="15.75" customHeight="1">
      <c r="A16" s="17" t="s">
        <v>23861</v>
      </c>
      <c r="B16" s="11"/>
      <c r="C16" s="18" t="s">
        <v>18330</v>
      </c>
      <c r="D16" s="28" t="s">
        <v>18324</v>
      </c>
      <c r="E16" s="19" t="s">
        <v>18320</v>
      </c>
      <c r="F16" s="19" t="s">
        <v>18321</v>
      </c>
      <c r="G16" s="19" t="s">
        <v>18319</v>
      </c>
      <c r="H16" s="19" t="s">
        <v>18317</v>
      </c>
      <c r="I16" s="19" t="s">
        <v>18310</v>
      </c>
      <c r="J16" s="19" t="s">
        <v>18308</v>
      </c>
      <c r="K16" s="19" t="s">
        <v>18304</v>
      </c>
      <c r="L16" s="19" t="s">
        <v>18301</v>
      </c>
      <c r="M16" s="19" t="s">
        <v>18299</v>
      </c>
      <c r="N16" s="19" t="s">
        <v>18297</v>
      </c>
      <c r="O16" s="19" t="s">
        <v>18292</v>
      </c>
      <c r="P16" s="19" t="s">
        <v>18287</v>
      </c>
      <c r="Q16" s="19" t="s">
        <v>18286</v>
      </c>
      <c r="R16" s="19" t="s">
        <v>18283</v>
      </c>
      <c r="S16" s="28" t="s">
        <v>571</v>
      </c>
      <c r="T16" s="19" t="s">
        <v>18280</v>
      </c>
      <c r="U16" s="19" t="s">
        <v>18278</v>
      </c>
      <c r="V16" s="19" t="s">
        <v>18273</v>
      </c>
      <c r="W16" s="19" t="s">
        <v>18276</v>
      </c>
      <c r="X16" s="19" t="s">
        <v>18259</v>
      </c>
      <c r="Y16" s="19" t="s">
        <v>23324</v>
      </c>
      <c r="Z16" s="19" t="s">
        <v>18257</v>
      </c>
      <c r="AA16" s="19" t="s">
        <v>18253</v>
      </c>
      <c r="AB16" s="19" t="s">
        <v>18249</v>
      </c>
      <c r="AC16" s="19" t="s">
        <v>18250</v>
      </c>
      <c r="AD16" s="19" t="s">
        <v>18247</v>
      </c>
      <c r="AE16" s="19" t="s">
        <v>18248</v>
      </c>
      <c r="AF16" s="19" t="s">
        <v>18244</v>
      </c>
      <c r="AG16" s="19" t="s">
        <v>18242</v>
      </c>
      <c r="AH16" s="19" t="s">
        <v>18237</v>
      </c>
      <c r="AI16" s="19" t="s">
        <v>18236</v>
      </c>
      <c r="AJ16" s="19" t="s">
        <v>18233</v>
      </c>
      <c r="AK16" s="19" t="s">
        <v>18148</v>
      </c>
      <c r="AL16" s="19" t="s">
        <v>18147</v>
      </c>
      <c r="AM16" s="28" t="s">
        <v>572</v>
      </c>
      <c r="AN16" s="28" t="s">
        <v>569</v>
      </c>
      <c r="AO16" s="19" t="s">
        <v>18137</v>
      </c>
      <c r="AP16" s="19" t="s">
        <v>18129</v>
      </c>
      <c r="AQ16" s="28" t="s">
        <v>568</v>
      </c>
      <c r="AR16" s="19" t="s">
        <v>18122</v>
      </c>
      <c r="AS16" s="19" t="s">
        <v>18075</v>
      </c>
      <c r="AT16" s="19" t="s">
        <v>18069</v>
      </c>
      <c r="AU16" s="19" t="s">
        <v>18066</v>
      </c>
      <c r="AV16" s="19" t="s">
        <v>18060</v>
      </c>
      <c r="AW16" s="19" t="s">
        <v>18057</v>
      </c>
      <c r="AX16" s="19" t="s">
        <v>18035</v>
      </c>
      <c r="AY16" s="19" t="s">
        <v>18031</v>
      </c>
      <c r="AZ16" s="28" t="s">
        <v>564</v>
      </c>
      <c r="BA16" s="20" t="s">
        <v>18030</v>
      </c>
      <c r="BB16" s="21"/>
      <c r="BC16" s="21"/>
      <c r="BD16" s="21"/>
      <c r="BE16" s="21"/>
      <c r="BF16" s="21"/>
      <c r="BG16" s="21"/>
      <c r="BH16" s="21"/>
      <c r="BI16" s="21"/>
      <c r="BJ16" s="21"/>
      <c r="BK16" s="21"/>
      <c r="BL16" s="21"/>
    </row>
    <row r="17" spans="1:64" ht="15.75" customHeight="1">
      <c r="A17" s="17"/>
      <c r="B17" s="11"/>
      <c r="C17" s="18"/>
      <c r="D17" s="19" t="s">
        <v>18019</v>
      </c>
      <c r="E17" s="19" t="s">
        <v>18022</v>
      </c>
      <c r="F17" s="19" t="s">
        <v>17948</v>
      </c>
      <c r="G17" s="19" t="s">
        <v>17945</v>
      </c>
      <c r="H17" s="19" t="s">
        <v>19112</v>
      </c>
      <c r="I17" s="19" t="s">
        <v>17937</v>
      </c>
      <c r="J17" s="19" t="s">
        <v>17930</v>
      </c>
      <c r="K17" s="19" t="s">
        <v>17931</v>
      </c>
      <c r="L17" s="19" t="s">
        <v>17932</v>
      </c>
      <c r="M17" s="19" t="s">
        <v>17928</v>
      </c>
      <c r="N17" s="19" t="s">
        <v>17922</v>
      </c>
      <c r="O17" s="19" t="s">
        <v>17924</v>
      </c>
      <c r="P17" s="19" t="s">
        <v>17925</v>
      </c>
      <c r="Q17" s="19" t="s">
        <v>17916</v>
      </c>
      <c r="R17" s="19" t="s">
        <v>17918</v>
      </c>
      <c r="S17" s="19" t="s">
        <v>18928</v>
      </c>
      <c r="T17" s="19" t="s">
        <v>17920</v>
      </c>
      <c r="U17" s="19" t="s">
        <v>17913</v>
      </c>
      <c r="V17" s="19" t="s">
        <v>17914</v>
      </c>
      <c r="W17" s="19" t="s">
        <v>17907</v>
      </c>
      <c r="X17" s="19" t="s">
        <v>17900</v>
      </c>
      <c r="Y17" s="19" t="s">
        <v>23324</v>
      </c>
      <c r="Z17" s="19" t="s">
        <v>17865</v>
      </c>
      <c r="AA17" s="19" t="s">
        <v>17857</v>
      </c>
      <c r="AB17" s="19" t="s">
        <v>17859</v>
      </c>
      <c r="AC17" s="19" t="s">
        <v>17855</v>
      </c>
      <c r="AD17" s="19" t="s">
        <v>17851</v>
      </c>
      <c r="AE17" s="19" t="s">
        <v>17849</v>
      </c>
      <c r="AF17" s="19" t="s">
        <v>17835</v>
      </c>
      <c r="AG17" s="19" t="s">
        <v>17827</v>
      </c>
      <c r="AH17" s="19" t="s">
        <v>17828</v>
      </c>
      <c r="AI17" s="19" t="s">
        <v>17829</v>
      </c>
      <c r="AJ17" s="19" t="s">
        <v>17821</v>
      </c>
      <c r="AK17" s="19" t="s">
        <v>17739</v>
      </c>
      <c r="AL17" s="19" t="s">
        <v>17656</v>
      </c>
      <c r="AM17" s="19" t="s">
        <v>17647</v>
      </c>
      <c r="AN17" s="19" t="s">
        <v>17649</v>
      </c>
      <c r="AO17" s="19" t="s">
        <v>17651</v>
      </c>
      <c r="AP17" s="19" t="s">
        <v>17638</v>
      </c>
      <c r="AQ17" s="19" t="s">
        <v>17640</v>
      </c>
      <c r="AR17" s="19" t="s">
        <v>17641</v>
      </c>
      <c r="AS17" s="19" t="s">
        <v>17643</v>
      </c>
      <c r="AT17" s="19" t="s">
        <v>17632</v>
      </c>
      <c r="AU17" s="19" t="s">
        <v>17633</v>
      </c>
      <c r="AV17" s="19" t="s">
        <v>17629</v>
      </c>
      <c r="AW17" s="19" t="s">
        <v>17625</v>
      </c>
      <c r="AX17" s="19" t="s">
        <v>17627</v>
      </c>
      <c r="AY17" s="19" t="s">
        <v>17621</v>
      </c>
      <c r="AZ17" s="19" t="s">
        <v>17622</v>
      </c>
      <c r="BA17" s="20" t="s">
        <v>23582</v>
      </c>
      <c r="BB17" s="21"/>
      <c r="BC17" s="21"/>
      <c r="BD17" s="21"/>
      <c r="BE17" s="21"/>
      <c r="BF17" s="21"/>
      <c r="BG17" s="21"/>
      <c r="BH17" s="21"/>
      <c r="BI17" s="21"/>
      <c r="BJ17" s="21"/>
      <c r="BK17" s="21"/>
      <c r="BL17" s="21"/>
    </row>
    <row r="18" spans="1:64" ht="15.75" customHeight="1">
      <c r="A18" s="17">
        <v>9.1</v>
      </c>
      <c r="B18" s="11">
        <v>174</v>
      </c>
      <c r="C18" s="18" t="s">
        <v>17617</v>
      </c>
      <c r="D18" s="19" t="s">
        <v>24095</v>
      </c>
      <c r="E18" s="19" t="s">
        <v>24156</v>
      </c>
      <c r="F18" s="19" t="s">
        <v>24156</v>
      </c>
      <c r="G18" s="19" t="s">
        <v>24156</v>
      </c>
      <c r="H18" s="19" t="s">
        <v>24156</v>
      </c>
      <c r="I18" s="19" t="s">
        <v>24157</v>
      </c>
      <c r="J18" s="19" t="s">
        <v>24095</v>
      </c>
      <c r="K18" s="19" t="s">
        <v>24158</v>
      </c>
      <c r="L18" s="19" t="s">
        <v>24156</v>
      </c>
      <c r="M18" s="19" t="s">
        <v>24095</v>
      </c>
      <c r="N18" s="19" t="s">
        <v>24156</v>
      </c>
      <c r="O18" s="19" t="s">
        <v>24156</v>
      </c>
      <c r="P18" s="19" t="s">
        <v>24156</v>
      </c>
      <c r="Q18" s="19" t="s">
        <v>24095</v>
      </c>
      <c r="R18" s="19" t="s">
        <v>24156</v>
      </c>
      <c r="S18" s="19" t="s">
        <v>24095</v>
      </c>
      <c r="T18" s="19" t="s">
        <v>24156</v>
      </c>
      <c r="U18" s="19" t="s">
        <v>24156</v>
      </c>
      <c r="V18" s="19" t="s">
        <v>24156</v>
      </c>
      <c r="W18" s="19" t="s">
        <v>24156</v>
      </c>
      <c r="X18" s="19" t="s">
        <v>24156</v>
      </c>
      <c r="Y18" s="19" t="s">
        <v>24095</v>
      </c>
      <c r="Z18" s="19" t="s">
        <v>24158</v>
      </c>
      <c r="AA18" s="19" t="s">
        <v>24156</v>
      </c>
      <c r="AB18" s="19" t="s">
        <v>24156</v>
      </c>
      <c r="AC18" s="19" t="s">
        <v>24156</v>
      </c>
      <c r="AD18" s="19" t="s">
        <v>24156</v>
      </c>
      <c r="AE18" s="19" t="s">
        <v>24156</v>
      </c>
      <c r="AF18" s="19" t="s">
        <v>24095</v>
      </c>
      <c r="AG18" s="19" t="s">
        <v>24156</v>
      </c>
      <c r="AH18" s="19" t="s">
        <v>24156</v>
      </c>
      <c r="AI18" s="19" t="s">
        <v>24158</v>
      </c>
      <c r="AJ18" s="19" t="s">
        <v>24095</v>
      </c>
      <c r="AK18" s="19" t="s">
        <v>24156</v>
      </c>
      <c r="AL18" s="19" t="s">
        <v>24095</v>
      </c>
      <c r="AM18" s="19" t="s">
        <v>24156</v>
      </c>
      <c r="AN18" s="19" t="s">
        <v>24156</v>
      </c>
      <c r="AO18" s="19" t="s">
        <v>24156</v>
      </c>
      <c r="AP18" s="19" t="s">
        <v>24156</v>
      </c>
      <c r="AQ18" s="19" t="s">
        <v>24156</v>
      </c>
      <c r="AR18" s="19" t="s">
        <v>24158</v>
      </c>
      <c r="AS18" s="19" t="s">
        <v>24156</v>
      </c>
      <c r="AT18" s="19" t="s">
        <v>24095</v>
      </c>
      <c r="AU18" s="19" t="s">
        <v>24156</v>
      </c>
      <c r="AV18" s="19" t="s">
        <v>24095</v>
      </c>
      <c r="AW18" s="19" t="s">
        <v>24095</v>
      </c>
      <c r="AX18" s="19" t="s">
        <v>24156</v>
      </c>
      <c r="AY18" s="19" t="s">
        <v>24156</v>
      </c>
      <c r="AZ18" s="19" t="s">
        <v>24156</v>
      </c>
      <c r="BA18" s="20" t="s">
        <v>24158</v>
      </c>
      <c r="BB18" s="21"/>
      <c r="BC18" s="21"/>
      <c r="BD18" s="21"/>
      <c r="BE18" s="21"/>
      <c r="BF18" s="21"/>
      <c r="BG18" s="21"/>
      <c r="BH18" s="21"/>
      <c r="BI18" s="21"/>
      <c r="BJ18" s="21"/>
      <c r="BK18" s="21"/>
      <c r="BL18" s="21"/>
    </row>
    <row r="19" spans="1:64" ht="15.75" customHeight="1">
      <c r="A19" s="17" t="s">
        <v>23861</v>
      </c>
      <c r="B19" s="11"/>
      <c r="C19" s="18" t="s">
        <v>16493</v>
      </c>
      <c r="D19" s="19" t="s">
        <v>16482</v>
      </c>
      <c r="E19" s="19" t="s">
        <v>16485</v>
      </c>
      <c r="F19" s="19" t="s">
        <v>16479</v>
      </c>
      <c r="G19" s="19" t="s">
        <v>16477</v>
      </c>
      <c r="H19" s="19" t="s">
        <v>16468</v>
      </c>
      <c r="I19" s="19" t="s">
        <v>16462</v>
      </c>
      <c r="J19" s="19" t="s">
        <v>16461</v>
      </c>
      <c r="K19" s="28" t="s">
        <v>565</v>
      </c>
      <c r="L19" s="19" t="s">
        <v>16454</v>
      </c>
      <c r="M19" s="19" t="s">
        <v>16452</v>
      </c>
      <c r="N19" s="19" t="s">
        <v>16453</v>
      </c>
      <c r="O19" s="19" t="s">
        <v>16450</v>
      </c>
      <c r="P19" s="28" t="s">
        <v>16441</v>
      </c>
      <c r="Q19" s="19" t="s">
        <v>16433</v>
      </c>
      <c r="R19" s="19" t="s">
        <v>16423</v>
      </c>
      <c r="S19" s="19" t="s">
        <v>16415</v>
      </c>
      <c r="T19" s="19" t="s">
        <v>16411</v>
      </c>
      <c r="U19" s="19" t="s">
        <v>16330</v>
      </c>
      <c r="V19" s="19" t="s">
        <v>16323</v>
      </c>
      <c r="W19" s="19" t="s">
        <v>16320</v>
      </c>
      <c r="X19" s="19" t="s">
        <v>16316</v>
      </c>
      <c r="Y19" s="28" t="s">
        <v>566</v>
      </c>
      <c r="Z19" s="19" t="s">
        <v>16207</v>
      </c>
      <c r="AA19" s="19" t="s">
        <v>16209</v>
      </c>
      <c r="AB19" s="19" t="s">
        <v>16206</v>
      </c>
      <c r="AC19" s="19" t="s">
        <v>16201</v>
      </c>
      <c r="AD19" s="19" t="s">
        <v>16139</v>
      </c>
      <c r="AE19" s="19" t="s">
        <v>16132</v>
      </c>
      <c r="AF19" s="19" t="s">
        <v>16130</v>
      </c>
      <c r="AG19" s="19" t="s">
        <v>16124</v>
      </c>
      <c r="AH19" s="19" t="s">
        <v>16125</v>
      </c>
      <c r="AI19" s="28" t="s">
        <v>567</v>
      </c>
      <c r="AJ19" s="19" t="s">
        <v>16128</v>
      </c>
      <c r="AK19" s="19" t="s">
        <v>16121</v>
      </c>
      <c r="AL19" s="19" t="s">
        <v>16116</v>
      </c>
      <c r="AM19" s="19" t="s">
        <v>16114</v>
      </c>
      <c r="AN19" s="19" t="s">
        <v>16112</v>
      </c>
      <c r="AO19" s="19" t="s">
        <v>16109</v>
      </c>
      <c r="AP19" s="19" t="s">
        <v>16047</v>
      </c>
      <c r="AQ19" s="19" t="s">
        <v>16039</v>
      </c>
      <c r="AR19" s="19" t="s">
        <v>16034</v>
      </c>
      <c r="AS19" s="19" t="s">
        <v>16036</v>
      </c>
      <c r="AT19" s="19" t="s">
        <v>16032</v>
      </c>
      <c r="AU19" s="19" t="s">
        <v>16030</v>
      </c>
      <c r="AV19" s="28" t="s">
        <v>561</v>
      </c>
      <c r="AW19" s="19" t="s">
        <v>16021</v>
      </c>
      <c r="AX19" s="19" t="s">
        <v>16022</v>
      </c>
      <c r="AY19" s="19" t="s">
        <v>16017</v>
      </c>
      <c r="AZ19" s="19" t="s">
        <v>16012</v>
      </c>
      <c r="BA19" s="20" t="s">
        <v>15959</v>
      </c>
      <c r="BB19" s="21"/>
      <c r="BC19" s="21"/>
      <c r="BD19" s="21"/>
      <c r="BE19" s="21"/>
      <c r="BF19" s="21"/>
      <c r="BG19" s="21"/>
      <c r="BH19" s="21"/>
      <c r="BI19" s="21"/>
      <c r="BJ19" s="21"/>
      <c r="BK19" s="21"/>
      <c r="BL19" s="21"/>
    </row>
    <row r="20" spans="1:64" ht="15.75" customHeight="1">
      <c r="A20" s="17"/>
      <c r="B20" s="11"/>
      <c r="C20" s="18"/>
      <c r="D20" s="19" t="s">
        <v>15952</v>
      </c>
      <c r="E20" s="19" t="s">
        <v>15949</v>
      </c>
      <c r="F20" s="19" t="s">
        <v>15925</v>
      </c>
      <c r="G20" s="19" t="s">
        <v>15926</v>
      </c>
      <c r="H20" s="19" t="s">
        <v>15866</v>
      </c>
      <c r="I20" s="19" t="s">
        <v>15861</v>
      </c>
      <c r="J20" s="19" t="s">
        <v>15853</v>
      </c>
      <c r="K20" s="19" t="s">
        <v>15854</v>
      </c>
      <c r="L20" s="19" t="s">
        <v>15855</v>
      </c>
      <c r="M20" s="19" t="s">
        <v>15858</v>
      </c>
      <c r="N20" s="19" t="s">
        <v>15852</v>
      </c>
      <c r="O20" s="19" t="s">
        <v>15833</v>
      </c>
      <c r="P20" s="19" t="s">
        <v>15768</v>
      </c>
      <c r="Q20" s="19" t="s">
        <v>15770</v>
      </c>
      <c r="R20" s="19" t="s">
        <v>15762</v>
      </c>
      <c r="S20" s="19" t="s">
        <v>15763</v>
      </c>
      <c r="T20" s="19" t="s">
        <v>15756</v>
      </c>
      <c r="U20" s="19" t="s">
        <v>15753</v>
      </c>
      <c r="V20" s="19" t="s">
        <v>15610</v>
      </c>
      <c r="W20" s="19" t="s">
        <v>15612</v>
      </c>
      <c r="X20" s="19" t="s">
        <v>15581</v>
      </c>
      <c r="Y20" s="19" t="s">
        <v>15583</v>
      </c>
      <c r="Z20" s="19" t="s">
        <v>15584</v>
      </c>
      <c r="AA20" s="19" t="s">
        <v>15580</v>
      </c>
      <c r="AB20" s="19" t="s">
        <v>15577</v>
      </c>
      <c r="AC20" s="19" t="s">
        <v>15499</v>
      </c>
      <c r="AD20" s="19" t="s">
        <v>15496</v>
      </c>
      <c r="AE20" s="19" t="s">
        <v>15477</v>
      </c>
      <c r="AF20" s="19" t="s">
        <v>15473</v>
      </c>
      <c r="AG20" s="19" t="s">
        <v>15470</v>
      </c>
      <c r="AH20" s="19" t="s">
        <v>15414</v>
      </c>
      <c r="AI20" s="19" t="s">
        <v>15408</v>
      </c>
      <c r="AJ20" s="19" t="s">
        <v>15411</v>
      </c>
      <c r="AK20" s="19" t="s">
        <v>15404</v>
      </c>
      <c r="AL20" s="19" t="s">
        <v>15406</v>
      </c>
      <c r="AM20" s="19" t="s">
        <v>15397</v>
      </c>
      <c r="AN20" s="19" t="s">
        <v>15391</v>
      </c>
      <c r="AO20" s="19" t="s">
        <v>15325</v>
      </c>
      <c r="AP20" s="19" t="s">
        <v>15304</v>
      </c>
      <c r="AQ20" s="19" t="s">
        <v>15226</v>
      </c>
      <c r="AR20" s="19" t="s">
        <v>15218</v>
      </c>
      <c r="AS20" s="19" t="s">
        <v>15219</v>
      </c>
      <c r="AT20" s="19" t="s">
        <v>15221</v>
      </c>
      <c r="AU20" s="19" t="s">
        <v>15214</v>
      </c>
      <c r="AV20" s="19" t="s">
        <v>15217</v>
      </c>
      <c r="AW20" s="19" t="s">
        <v>15210</v>
      </c>
      <c r="AX20" s="19" t="s">
        <v>15089</v>
      </c>
      <c r="AY20" s="19" t="s">
        <v>15092</v>
      </c>
      <c r="AZ20" s="19" t="s">
        <v>15086</v>
      </c>
      <c r="BA20" s="20" t="s">
        <v>23582</v>
      </c>
      <c r="BB20" s="21"/>
      <c r="BC20" s="21"/>
      <c r="BD20" s="21"/>
      <c r="BE20" s="21"/>
      <c r="BF20" s="21"/>
      <c r="BG20" s="21"/>
      <c r="BH20" s="21"/>
      <c r="BI20" s="21"/>
      <c r="BJ20" s="21"/>
      <c r="BK20" s="21"/>
      <c r="BL20" s="21"/>
    </row>
    <row r="21" spans="1:64" ht="15.75" customHeight="1">
      <c r="A21" s="17">
        <v>9.1</v>
      </c>
      <c r="B21" s="11">
        <v>175</v>
      </c>
      <c r="C21" s="18" t="s">
        <v>14895</v>
      </c>
      <c r="D21" s="19" t="s">
        <v>24158</v>
      </c>
      <c r="E21" s="19" t="s">
        <v>24156</v>
      </c>
      <c r="F21" s="19" t="s">
        <v>24156</v>
      </c>
      <c r="G21" s="19" t="s">
        <v>24158</v>
      </c>
      <c r="H21" s="19" t="s">
        <v>24158</v>
      </c>
      <c r="I21" s="19" t="s">
        <v>24158</v>
      </c>
      <c r="J21" s="19" t="s">
        <v>24095</v>
      </c>
      <c r="K21" s="19" t="s">
        <v>24158</v>
      </c>
      <c r="L21" s="19" t="s">
        <v>24156</v>
      </c>
      <c r="M21" s="19" t="s">
        <v>24158</v>
      </c>
      <c r="N21" s="19" t="s">
        <v>24158</v>
      </c>
      <c r="O21" s="19" t="s">
        <v>24158</v>
      </c>
      <c r="P21" s="19" t="s">
        <v>24095</v>
      </c>
      <c r="Q21" s="19" t="s">
        <v>24158</v>
      </c>
      <c r="R21" s="19" t="s">
        <v>24158</v>
      </c>
      <c r="S21" s="19" t="s">
        <v>24158</v>
      </c>
      <c r="T21" s="19" t="s">
        <v>24158</v>
      </c>
      <c r="U21" s="19" t="s">
        <v>24158</v>
      </c>
      <c r="V21" s="19" t="s">
        <v>24158</v>
      </c>
      <c r="W21" s="19" t="s">
        <v>24156</v>
      </c>
      <c r="X21" s="19" t="s">
        <v>24156</v>
      </c>
      <c r="Y21" s="19" t="s">
        <v>24158</v>
      </c>
      <c r="Z21" s="19" t="s">
        <v>24158</v>
      </c>
      <c r="AA21" s="19" t="s">
        <v>24158</v>
      </c>
      <c r="AB21" s="19" t="s">
        <v>24158</v>
      </c>
      <c r="AC21" s="19" t="s">
        <v>24158</v>
      </c>
      <c r="AD21" s="19" t="s">
        <v>24158</v>
      </c>
      <c r="AE21" s="19" t="s">
        <v>24158</v>
      </c>
      <c r="AF21" s="19" t="s">
        <v>24156</v>
      </c>
      <c r="AG21" s="19" t="s">
        <v>24158</v>
      </c>
      <c r="AH21" s="19" t="s">
        <v>24158</v>
      </c>
      <c r="AI21" s="19" t="s">
        <v>24095</v>
      </c>
      <c r="AJ21" s="19" t="s">
        <v>24095</v>
      </c>
      <c r="AK21" s="19" t="s">
        <v>24158</v>
      </c>
      <c r="AL21" s="19" t="s">
        <v>24158</v>
      </c>
      <c r="AM21" s="19" t="s">
        <v>24095</v>
      </c>
      <c r="AN21" s="19" t="s">
        <v>24095</v>
      </c>
      <c r="AO21" s="19" t="s">
        <v>24158</v>
      </c>
      <c r="AP21" s="19" t="s">
        <v>24158</v>
      </c>
      <c r="AQ21" s="19" t="s">
        <v>24158</v>
      </c>
      <c r="AR21" s="19" t="s">
        <v>24158</v>
      </c>
      <c r="AS21" s="19" t="s">
        <v>24095</v>
      </c>
      <c r="AT21" s="19" t="s">
        <v>24095</v>
      </c>
      <c r="AU21" s="19" t="s">
        <v>24158</v>
      </c>
      <c r="AV21" s="19" t="s">
        <v>24156</v>
      </c>
      <c r="AW21" s="19" t="s">
        <v>24095</v>
      </c>
      <c r="AX21" s="19" t="s">
        <v>24158</v>
      </c>
      <c r="AY21" s="19" t="s">
        <v>24158</v>
      </c>
      <c r="AZ21" s="19" t="s">
        <v>24095</v>
      </c>
      <c r="BA21" s="20" t="s">
        <v>24158</v>
      </c>
      <c r="BB21" s="21"/>
      <c r="BC21" s="21"/>
      <c r="BD21" s="21"/>
      <c r="BE21" s="21"/>
      <c r="BF21" s="21"/>
      <c r="BG21" s="21"/>
      <c r="BH21" s="21"/>
      <c r="BI21" s="21"/>
      <c r="BJ21" s="21"/>
      <c r="BK21" s="21"/>
      <c r="BL21" s="21"/>
    </row>
    <row r="22" spans="1:64" ht="15.75" customHeight="1">
      <c r="A22" s="17" t="s">
        <v>23861</v>
      </c>
      <c r="B22" s="11"/>
      <c r="C22" s="18" t="s">
        <v>14361</v>
      </c>
      <c r="D22" s="19" t="s">
        <v>14362</v>
      </c>
      <c r="E22" s="19" t="s">
        <v>14358</v>
      </c>
      <c r="F22" s="19" t="s">
        <v>14359</v>
      </c>
      <c r="G22" s="19" t="s">
        <v>14357</v>
      </c>
      <c r="H22" s="19" t="s">
        <v>14353</v>
      </c>
      <c r="I22" s="19" t="s">
        <v>14253</v>
      </c>
      <c r="J22" s="19" t="s">
        <v>14117</v>
      </c>
      <c r="K22" s="28" t="s">
        <v>562</v>
      </c>
      <c r="L22" s="19" t="s">
        <v>14025</v>
      </c>
      <c r="M22" s="19" t="s">
        <v>14022</v>
      </c>
      <c r="N22" s="19" t="s">
        <v>14024</v>
      </c>
      <c r="O22" s="19" t="s">
        <v>14014</v>
      </c>
      <c r="P22" s="19" t="s">
        <v>14007</v>
      </c>
      <c r="Q22" s="19" t="s">
        <v>13906</v>
      </c>
      <c r="R22" s="19" t="s">
        <v>13894</v>
      </c>
      <c r="S22" s="19" t="s">
        <v>13897</v>
      </c>
      <c r="T22" s="19" t="s">
        <v>13882</v>
      </c>
      <c r="U22" s="19" t="s">
        <v>13873</v>
      </c>
      <c r="V22" s="19" t="s">
        <v>13871</v>
      </c>
      <c r="W22" s="19" t="s">
        <v>13784</v>
      </c>
      <c r="X22" s="19" t="s">
        <v>13778</v>
      </c>
      <c r="Y22" s="19" t="s">
        <v>13709</v>
      </c>
      <c r="Z22" s="19" t="s">
        <v>13702</v>
      </c>
      <c r="AA22" s="28" t="s">
        <v>563</v>
      </c>
      <c r="AB22" s="28" t="s">
        <v>560</v>
      </c>
      <c r="AC22" s="19" t="s">
        <v>13693</v>
      </c>
      <c r="AD22" s="19" t="s">
        <v>13694</v>
      </c>
      <c r="AE22" s="19" t="s">
        <v>13696</v>
      </c>
      <c r="AF22" s="19" t="s">
        <v>13689</v>
      </c>
      <c r="AG22" s="28" t="s">
        <v>558</v>
      </c>
      <c r="AH22" s="19" t="s">
        <v>13686</v>
      </c>
      <c r="AI22" s="19" t="s">
        <v>13688</v>
      </c>
      <c r="AJ22" s="19" t="s">
        <v>13682</v>
      </c>
      <c r="AK22" s="19" t="s">
        <v>13679</v>
      </c>
      <c r="AL22" s="19" t="s">
        <v>13680</v>
      </c>
      <c r="AM22" s="19" t="s">
        <v>13671</v>
      </c>
      <c r="AN22" s="19" t="s">
        <v>13665</v>
      </c>
      <c r="AO22" s="28" t="s">
        <v>559</v>
      </c>
      <c r="AP22" s="28" t="s">
        <v>556</v>
      </c>
      <c r="AQ22" s="19" t="s">
        <v>13662</v>
      </c>
      <c r="AR22" s="19" t="s">
        <v>13612</v>
      </c>
      <c r="AS22" s="19" t="s">
        <v>13584</v>
      </c>
      <c r="AT22" s="19" t="s">
        <v>13576</v>
      </c>
      <c r="AU22" s="19" t="s">
        <v>13572</v>
      </c>
      <c r="AV22" s="28" t="s">
        <v>557</v>
      </c>
      <c r="AW22" s="19" t="s">
        <v>13562</v>
      </c>
      <c r="AX22" s="19" t="s">
        <v>13557</v>
      </c>
      <c r="AY22" s="19" t="s">
        <v>13554</v>
      </c>
      <c r="AZ22" s="19" t="s">
        <v>13549</v>
      </c>
      <c r="BA22" s="20" t="s">
        <v>13479</v>
      </c>
      <c r="BB22" s="21"/>
      <c r="BC22" s="21"/>
      <c r="BD22" s="21"/>
      <c r="BE22" s="21"/>
      <c r="BF22" s="21"/>
      <c r="BG22" s="21"/>
      <c r="BH22" s="21"/>
      <c r="BI22" s="21"/>
      <c r="BJ22" s="21"/>
      <c r="BK22" s="21"/>
      <c r="BL22" s="21"/>
    </row>
    <row r="23" spans="1:64" ht="15.75" customHeight="1">
      <c r="A23" s="17"/>
      <c r="B23" s="11"/>
      <c r="C23" s="18"/>
      <c r="D23" s="19" t="s">
        <v>23897</v>
      </c>
      <c r="E23" s="19" t="s">
        <v>13456</v>
      </c>
      <c r="F23" s="19" t="s">
        <v>13458</v>
      </c>
      <c r="G23" s="19" t="s">
        <v>13452</v>
      </c>
      <c r="H23" s="19" t="s">
        <v>13449</v>
      </c>
      <c r="I23" s="19" t="s">
        <v>13442</v>
      </c>
      <c r="J23" s="19" t="s">
        <v>13435</v>
      </c>
      <c r="K23" s="19" t="s">
        <v>13438</v>
      </c>
      <c r="L23" s="19" t="s">
        <v>13434</v>
      </c>
      <c r="M23" s="19" t="s">
        <v>13421</v>
      </c>
      <c r="N23" s="19" t="s">
        <v>13424</v>
      </c>
      <c r="O23" s="19" t="s">
        <v>13416</v>
      </c>
      <c r="P23" s="19" t="s">
        <v>13419</v>
      </c>
      <c r="Q23" s="19" t="s">
        <v>13413</v>
      </c>
      <c r="R23" s="19" t="s">
        <v>13377</v>
      </c>
      <c r="S23" s="19" t="s">
        <v>13372</v>
      </c>
      <c r="T23" s="19" t="s">
        <v>13366</v>
      </c>
      <c r="U23" s="19" t="s">
        <v>13363</v>
      </c>
      <c r="V23" s="19" t="s">
        <v>13365</v>
      </c>
      <c r="W23" s="19" t="s">
        <v>13360</v>
      </c>
      <c r="X23" s="19" t="s">
        <v>13348</v>
      </c>
      <c r="Y23" s="19" t="s">
        <v>13347</v>
      </c>
      <c r="Z23" s="19" t="s">
        <v>13333</v>
      </c>
      <c r="AA23" s="19" t="s">
        <v>13323</v>
      </c>
      <c r="AB23" s="19" t="s">
        <v>13326</v>
      </c>
      <c r="AC23" s="19" t="s">
        <v>13327</v>
      </c>
      <c r="AD23" s="19" t="s">
        <v>23582</v>
      </c>
      <c r="AE23" s="19" t="s">
        <v>13274</v>
      </c>
      <c r="AF23" s="19" t="s">
        <v>13268</v>
      </c>
      <c r="AG23" s="19" t="s">
        <v>13271</v>
      </c>
      <c r="AH23" s="19" t="s">
        <v>13234</v>
      </c>
      <c r="AI23" s="19" t="s">
        <v>13236</v>
      </c>
      <c r="AJ23" s="19" t="s">
        <v>13238</v>
      </c>
      <c r="AK23" s="19" t="s">
        <v>13240</v>
      </c>
      <c r="AL23" s="19" t="s">
        <v>13232</v>
      </c>
      <c r="AM23" s="19" t="s">
        <v>13226</v>
      </c>
      <c r="AN23" s="19" t="s">
        <v>13200</v>
      </c>
      <c r="AO23" s="19" t="s">
        <v>13193</v>
      </c>
      <c r="AP23" s="19" t="s">
        <v>13156</v>
      </c>
      <c r="AQ23" s="19" t="s">
        <v>13070</v>
      </c>
      <c r="AR23" s="19" t="s">
        <v>13072</v>
      </c>
      <c r="AS23" s="19" t="s">
        <v>13018</v>
      </c>
      <c r="AT23" s="19" t="s">
        <v>13014</v>
      </c>
      <c r="AU23" s="19" t="s">
        <v>13010</v>
      </c>
      <c r="AV23" s="19" t="s">
        <v>12973</v>
      </c>
      <c r="AW23" s="19" t="s">
        <v>12969</v>
      </c>
      <c r="AX23" s="19" t="s">
        <v>12971</v>
      </c>
      <c r="AY23" s="19" t="s">
        <v>12966</v>
      </c>
      <c r="AZ23" s="19" t="s">
        <v>12912</v>
      </c>
      <c r="BA23" s="20" t="s">
        <v>12902</v>
      </c>
      <c r="BB23" s="21"/>
      <c r="BC23" s="21"/>
      <c r="BD23" s="21"/>
      <c r="BE23" s="21"/>
      <c r="BF23" s="21"/>
      <c r="BG23" s="21"/>
      <c r="BH23" s="21"/>
      <c r="BI23" s="21"/>
      <c r="BJ23" s="21"/>
      <c r="BK23" s="21"/>
      <c r="BL23" s="21"/>
    </row>
    <row r="24" spans="1:64" ht="15.75" customHeight="1">
      <c r="A24" s="17">
        <v>9.1</v>
      </c>
      <c r="B24" s="11">
        <v>176</v>
      </c>
      <c r="C24" s="18" t="s">
        <v>12905</v>
      </c>
      <c r="D24" s="19">
        <v>100</v>
      </c>
      <c r="E24" s="19">
        <v>100</v>
      </c>
      <c r="F24" s="19">
        <v>75</v>
      </c>
      <c r="G24" s="19">
        <v>100</v>
      </c>
      <c r="H24" s="19">
        <v>100</v>
      </c>
      <c r="I24" s="19">
        <v>100</v>
      </c>
      <c r="J24" s="19">
        <v>50</v>
      </c>
      <c r="K24" s="19">
        <v>100</v>
      </c>
      <c r="L24" s="19">
        <v>75</v>
      </c>
      <c r="M24" s="19">
        <v>100</v>
      </c>
      <c r="N24" s="19">
        <v>100</v>
      </c>
      <c r="O24" s="19">
        <v>100</v>
      </c>
      <c r="P24" s="19">
        <v>100</v>
      </c>
      <c r="Q24" s="19">
        <v>75</v>
      </c>
      <c r="R24" s="19" t="s">
        <v>24156</v>
      </c>
      <c r="S24" s="19">
        <v>0</v>
      </c>
      <c r="T24" s="19">
        <v>75</v>
      </c>
      <c r="U24" s="19">
        <v>50</v>
      </c>
      <c r="V24" s="19">
        <v>100</v>
      </c>
      <c r="W24" s="19">
        <v>100</v>
      </c>
      <c r="X24" s="19">
        <v>0</v>
      </c>
      <c r="Y24" s="19">
        <v>50</v>
      </c>
      <c r="Z24" s="19">
        <v>100</v>
      </c>
      <c r="AA24" s="19">
        <v>100</v>
      </c>
      <c r="AB24" s="19">
        <v>50</v>
      </c>
      <c r="AC24" s="19">
        <v>100</v>
      </c>
      <c r="AD24" s="19">
        <v>50</v>
      </c>
      <c r="AE24" s="19">
        <v>0</v>
      </c>
      <c r="AF24" s="19">
        <v>75</v>
      </c>
      <c r="AG24" s="19">
        <v>50</v>
      </c>
      <c r="AH24" s="19">
        <v>75</v>
      </c>
      <c r="AI24" s="19">
        <v>50</v>
      </c>
      <c r="AJ24" s="19">
        <v>75</v>
      </c>
      <c r="AK24" s="19">
        <v>100</v>
      </c>
      <c r="AL24" s="19">
        <v>100</v>
      </c>
      <c r="AM24" s="19">
        <v>100</v>
      </c>
      <c r="AN24" s="19">
        <v>75</v>
      </c>
      <c r="AO24" s="19">
        <v>0</v>
      </c>
      <c r="AP24" s="19">
        <v>100</v>
      </c>
      <c r="AQ24" s="19">
        <v>100</v>
      </c>
      <c r="AR24" s="19">
        <v>75</v>
      </c>
      <c r="AS24" s="19">
        <v>50</v>
      </c>
      <c r="AT24" s="19">
        <v>100</v>
      </c>
      <c r="AU24" s="19">
        <v>100</v>
      </c>
      <c r="AV24" s="19">
        <v>100</v>
      </c>
      <c r="AW24" s="19">
        <v>100</v>
      </c>
      <c r="AX24" s="19">
        <v>50</v>
      </c>
      <c r="AY24" s="19">
        <v>100</v>
      </c>
      <c r="AZ24" s="19">
        <v>50</v>
      </c>
      <c r="BA24" s="20">
        <v>50</v>
      </c>
      <c r="BB24" s="21"/>
      <c r="BC24" s="21"/>
      <c r="BD24" s="21"/>
      <c r="BE24" s="21"/>
      <c r="BF24" s="21"/>
      <c r="BG24" s="21"/>
      <c r="BH24" s="21"/>
      <c r="BI24" s="21"/>
      <c r="BJ24" s="21"/>
      <c r="BK24" s="21"/>
      <c r="BL24" s="21"/>
    </row>
    <row r="25" spans="1:64" ht="15.75" customHeight="1">
      <c r="A25" s="17" t="s">
        <v>23861</v>
      </c>
      <c r="B25" s="11"/>
      <c r="C25" s="18" t="s">
        <v>12881</v>
      </c>
      <c r="D25" s="19" t="s">
        <v>12863</v>
      </c>
      <c r="E25" s="19" t="s">
        <v>12861</v>
      </c>
      <c r="F25" s="19" t="s">
        <v>12857</v>
      </c>
      <c r="G25" s="19" t="s">
        <v>12855</v>
      </c>
      <c r="H25" s="28" t="s">
        <v>554</v>
      </c>
      <c r="I25" s="19" t="s">
        <v>12801</v>
      </c>
      <c r="J25" s="19" t="s">
        <v>12789</v>
      </c>
      <c r="K25" s="28" t="s">
        <v>555</v>
      </c>
      <c r="L25" s="28" t="s">
        <v>553</v>
      </c>
      <c r="M25" s="19" t="s">
        <v>12786</v>
      </c>
      <c r="N25" s="19" t="s">
        <v>12778</v>
      </c>
      <c r="O25" s="19" t="s">
        <v>12776</v>
      </c>
      <c r="P25" s="28" t="s">
        <v>552</v>
      </c>
      <c r="Q25" s="28" t="s">
        <v>551</v>
      </c>
      <c r="R25" s="19" t="s">
        <v>12754</v>
      </c>
      <c r="S25" s="28" t="s">
        <v>549</v>
      </c>
      <c r="T25" s="19" t="s">
        <v>12747</v>
      </c>
      <c r="U25" s="19" t="s">
        <v>12746</v>
      </c>
      <c r="V25" s="19" t="s">
        <v>12737</v>
      </c>
      <c r="W25" s="19" t="s">
        <v>12740</v>
      </c>
      <c r="X25" s="19" t="s">
        <v>12726</v>
      </c>
      <c r="Y25" s="19" t="s">
        <v>12715</v>
      </c>
      <c r="Z25" s="19" t="s">
        <v>12709</v>
      </c>
      <c r="AA25" s="19" t="s">
        <v>12710</v>
      </c>
      <c r="AB25" s="28" t="s">
        <v>550</v>
      </c>
      <c r="AC25" s="19" t="s">
        <v>12674</v>
      </c>
      <c r="AD25" s="19" t="s">
        <v>12673</v>
      </c>
      <c r="AE25" s="19" t="s">
        <v>12665</v>
      </c>
      <c r="AF25" s="19" t="s">
        <v>12659</v>
      </c>
      <c r="AG25" s="19" t="s">
        <v>12655</v>
      </c>
      <c r="AH25" s="19" t="s">
        <v>12658</v>
      </c>
      <c r="AI25" s="19" t="s">
        <v>12647</v>
      </c>
      <c r="AJ25" s="19" t="s">
        <v>12645</v>
      </c>
      <c r="AK25" s="19" t="s">
        <v>12641</v>
      </c>
      <c r="AL25" s="19" t="s">
        <v>12643</v>
      </c>
      <c r="AM25" s="19" t="s">
        <v>12638</v>
      </c>
      <c r="AN25" s="19" t="s">
        <v>12631</v>
      </c>
      <c r="AO25" s="28" t="s">
        <v>547</v>
      </c>
      <c r="AP25" s="19" t="s">
        <v>12620</v>
      </c>
      <c r="AQ25" s="19" t="s">
        <v>12608</v>
      </c>
      <c r="AR25" s="19" t="s">
        <v>12600</v>
      </c>
      <c r="AS25" s="19" t="s">
        <v>12588</v>
      </c>
      <c r="AT25" s="19" t="s">
        <v>12579</v>
      </c>
      <c r="AU25" s="19" t="s">
        <v>12575</v>
      </c>
      <c r="AV25" s="19" t="s">
        <v>12505</v>
      </c>
      <c r="AW25" s="19" t="s">
        <v>12497</v>
      </c>
      <c r="AX25" s="19" t="s">
        <v>12427</v>
      </c>
      <c r="AY25" s="28" t="s">
        <v>548</v>
      </c>
      <c r="AZ25" s="28" t="s">
        <v>546</v>
      </c>
      <c r="BA25" s="20" t="s">
        <v>12404</v>
      </c>
      <c r="BB25" s="21"/>
      <c r="BC25" s="21"/>
      <c r="BD25" s="21"/>
      <c r="BE25" s="21"/>
      <c r="BF25" s="21"/>
      <c r="BG25" s="21"/>
      <c r="BH25" s="21"/>
      <c r="BI25" s="21"/>
      <c r="BJ25" s="21"/>
      <c r="BK25" s="21"/>
      <c r="BL25" s="21"/>
    </row>
    <row r="26" spans="1:64" ht="15.75" customHeight="1">
      <c r="A26" s="17"/>
      <c r="B26" s="11"/>
      <c r="C26" s="18"/>
      <c r="D26" s="19" t="s">
        <v>12394</v>
      </c>
      <c r="E26" s="19" t="s">
        <v>12393</v>
      </c>
      <c r="F26" s="19" t="s">
        <v>12335</v>
      </c>
      <c r="G26" s="19" t="s">
        <v>12276</v>
      </c>
      <c r="H26" s="19" t="s">
        <v>12279</v>
      </c>
      <c r="I26" s="19" t="s">
        <v>12271</v>
      </c>
      <c r="J26" s="19" t="s">
        <v>12267</v>
      </c>
      <c r="K26" s="19" t="s">
        <v>12224</v>
      </c>
      <c r="L26" s="19" t="s">
        <v>12220</v>
      </c>
      <c r="M26" s="19" t="s">
        <v>12209</v>
      </c>
      <c r="N26" s="19" t="s">
        <v>12201</v>
      </c>
      <c r="O26" s="19" t="s">
        <v>20197</v>
      </c>
      <c r="P26" s="19" t="s">
        <v>12127</v>
      </c>
      <c r="Q26" s="19" t="s">
        <v>12123</v>
      </c>
      <c r="R26" s="19" t="s">
        <v>12112</v>
      </c>
      <c r="S26" s="19" t="s">
        <v>12009</v>
      </c>
      <c r="T26" s="19" t="s">
        <v>11998</v>
      </c>
      <c r="U26" s="19" t="s">
        <v>11991</v>
      </c>
      <c r="V26" s="19" t="s">
        <v>20102</v>
      </c>
      <c r="W26" s="19" t="s">
        <v>11932</v>
      </c>
      <c r="X26" s="19" t="s">
        <v>11923</v>
      </c>
      <c r="Y26" s="19" t="s">
        <v>11920</v>
      </c>
      <c r="Z26" s="19" t="s">
        <v>11911</v>
      </c>
      <c r="AA26" s="19" t="s">
        <v>11909</v>
      </c>
      <c r="AB26" s="19" t="s">
        <v>11907</v>
      </c>
      <c r="AC26" s="19" t="s">
        <v>11902</v>
      </c>
      <c r="AD26" s="19" t="s">
        <v>11858</v>
      </c>
      <c r="AE26" s="19" t="s">
        <v>11849</v>
      </c>
      <c r="AF26" s="19" t="s">
        <v>11847</v>
      </c>
      <c r="AG26" s="19" t="s">
        <v>11846</v>
      </c>
      <c r="AH26" s="19" t="s">
        <v>11683</v>
      </c>
      <c r="AI26" s="19" t="s">
        <v>11679</v>
      </c>
      <c r="AJ26" s="19" t="s">
        <v>11671</v>
      </c>
      <c r="AK26" s="19" t="s">
        <v>11659</v>
      </c>
      <c r="AL26" s="19" t="s">
        <v>11660</v>
      </c>
      <c r="AM26" s="19" t="s">
        <v>11576</v>
      </c>
      <c r="AN26" s="19" t="s">
        <v>11575</v>
      </c>
      <c r="AO26" s="19" t="s">
        <v>11570</v>
      </c>
      <c r="AP26" s="19" t="s">
        <v>19982</v>
      </c>
      <c r="AQ26" s="19" t="s">
        <v>11505</v>
      </c>
      <c r="AR26" s="19" t="s">
        <v>11504</v>
      </c>
      <c r="AS26" s="19" t="s">
        <v>11494</v>
      </c>
      <c r="AT26" s="19" t="s">
        <v>11414</v>
      </c>
      <c r="AU26" s="19" t="s">
        <v>11411</v>
      </c>
      <c r="AV26" s="19" t="s">
        <v>11407</v>
      </c>
      <c r="AW26" s="19" t="s">
        <v>11405</v>
      </c>
      <c r="AX26" s="19" t="s">
        <v>11398</v>
      </c>
      <c r="AY26" s="19" t="s">
        <v>11392</v>
      </c>
      <c r="AZ26" s="19" t="s">
        <v>11387</v>
      </c>
      <c r="BA26" s="20" t="s">
        <v>11385</v>
      </c>
      <c r="BB26" s="21"/>
      <c r="BC26" s="21"/>
      <c r="BD26" s="21"/>
      <c r="BE26" s="21"/>
      <c r="BF26" s="21"/>
      <c r="BG26" s="21"/>
      <c r="BH26" s="21"/>
      <c r="BI26" s="21"/>
      <c r="BJ26" s="21"/>
      <c r="BK26" s="21"/>
      <c r="BL26" s="21"/>
    </row>
    <row r="27" spans="1:64" ht="15.75" customHeight="1">
      <c r="A27" s="17">
        <v>9.1</v>
      </c>
      <c r="B27" s="11">
        <v>177</v>
      </c>
      <c r="C27" s="18" t="s">
        <v>11382</v>
      </c>
      <c r="D27" s="19" t="s">
        <v>24158</v>
      </c>
      <c r="E27" s="19" t="s">
        <v>24158</v>
      </c>
      <c r="F27" s="19" t="s">
        <v>24156</v>
      </c>
      <c r="G27" s="19" t="s">
        <v>24156</v>
      </c>
      <c r="H27" s="19" t="s">
        <v>24156</v>
      </c>
      <c r="I27" s="19" t="s">
        <v>24156</v>
      </c>
      <c r="J27" s="19" t="s">
        <v>24156</v>
      </c>
      <c r="K27" s="19" t="s">
        <v>24158</v>
      </c>
      <c r="L27" s="19" t="s">
        <v>24158</v>
      </c>
      <c r="M27" s="19" t="s">
        <v>24158</v>
      </c>
      <c r="N27" s="19" t="s">
        <v>24158</v>
      </c>
      <c r="O27" s="19" t="s">
        <v>24158</v>
      </c>
      <c r="P27" s="19" t="s">
        <v>24156</v>
      </c>
      <c r="Q27" s="19" t="s">
        <v>24156</v>
      </c>
      <c r="R27" s="19" t="s">
        <v>24156</v>
      </c>
      <c r="S27" s="19" t="s">
        <v>24156</v>
      </c>
      <c r="T27" s="19" t="s">
        <v>24156</v>
      </c>
      <c r="U27" s="19" t="s">
        <v>24158</v>
      </c>
      <c r="V27" s="19" t="s">
        <v>24158</v>
      </c>
      <c r="W27" s="19" t="s">
        <v>24156</v>
      </c>
      <c r="X27" s="19" t="s">
        <v>24156</v>
      </c>
      <c r="Y27" s="19" t="s">
        <v>24158</v>
      </c>
      <c r="Z27" s="19" t="s">
        <v>24156</v>
      </c>
      <c r="AA27" s="19" t="s">
        <v>24158</v>
      </c>
      <c r="AB27" s="19" t="s">
        <v>24158</v>
      </c>
      <c r="AC27" s="19" t="s">
        <v>24156</v>
      </c>
      <c r="AD27" s="19" t="s">
        <v>24156</v>
      </c>
      <c r="AE27" s="19" t="s">
        <v>24158</v>
      </c>
      <c r="AF27" s="19" t="s">
        <v>24013</v>
      </c>
      <c r="AG27" s="19" t="s">
        <v>24156</v>
      </c>
      <c r="AH27" s="19" t="s">
        <v>24158</v>
      </c>
      <c r="AI27" s="19" t="s">
        <v>24158</v>
      </c>
      <c r="AJ27" s="19" t="s">
        <v>24158</v>
      </c>
      <c r="AK27" s="19" t="s">
        <v>24156</v>
      </c>
      <c r="AL27" s="19" t="s">
        <v>24156</v>
      </c>
      <c r="AM27" s="19" t="s">
        <v>24158</v>
      </c>
      <c r="AN27" s="19" t="s">
        <v>24158</v>
      </c>
      <c r="AO27" s="19" t="s">
        <v>24158</v>
      </c>
      <c r="AP27" s="19" t="s">
        <v>24158</v>
      </c>
      <c r="AQ27" s="19" t="s">
        <v>24158</v>
      </c>
      <c r="AR27" s="19" t="s">
        <v>24158</v>
      </c>
      <c r="AS27" s="19" t="s">
        <v>24158</v>
      </c>
      <c r="AT27" s="19" t="s">
        <v>24158</v>
      </c>
      <c r="AU27" s="19" t="s">
        <v>24156</v>
      </c>
      <c r="AV27" s="19" t="s">
        <v>24158</v>
      </c>
      <c r="AW27" s="19" t="s">
        <v>24156</v>
      </c>
      <c r="AX27" s="19" t="s">
        <v>24156</v>
      </c>
      <c r="AY27" s="19" t="s">
        <v>24158</v>
      </c>
      <c r="AZ27" s="19" t="s">
        <v>24156</v>
      </c>
      <c r="BA27" s="20" t="s">
        <v>24158</v>
      </c>
      <c r="BB27" s="21"/>
      <c r="BC27" s="21"/>
      <c r="BD27" s="21"/>
      <c r="BE27" s="21"/>
      <c r="BF27" s="21"/>
      <c r="BG27" s="21"/>
      <c r="BH27" s="21"/>
      <c r="BI27" s="21"/>
      <c r="BJ27" s="21"/>
      <c r="BK27" s="21"/>
      <c r="BL27" s="21"/>
    </row>
    <row r="28" spans="1:64" ht="15.75" customHeight="1">
      <c r="A28" s="17" t="s">
        <v>23861</v>
      </c>
      <c r="B28" s="11"/>
      <c r="C28" s="18" t="s">
        <v>10809</v>
      </c>
      <c r="D28" s="28" t="s">
        <v>10805</v>
      </c>
      <c r="E28" s="19" t="s">
        <v>10803</v>
      </c>
      <c r="F28" s="19" t="s">
        <v>10799</v>
      </c>
      <c r="G28" s="19" t="s">
        <v>10793</v>
      </c>
      <c r="H28" s="19" t="s">
        <v>10789</v>
      </c>
      <c r="I28" s="19" t="s">
        <v>10788</v>
      </c>
      <c r="J28" s="19" t="s">
        <v>10774</v>
      </c>
      <c r="K28" s="19" t="s">
        <v>10761</v>
      </c>
      <c r="L28" s="19" t="s">
        <v>10758</v>
      </c>
      <c r="M28" s="19" t="s">
        <v>10712</v>
      </c>
      <c r="N28" s="19" t="s">
        <v>10995</v>
      </c>
      <c r="O28" s="19" t="s">
        <v>10684</v>
      </c>
      <c r="P28" s="28" t="s">
        <v>545</v>
      </c>
      <c r="Q28" s="19" t="s">
        <v>10677</v>
      </c>
      <c r="R28" s="19" t="s">
        <v>10675</v>
      </c>
      <c r="S28" s="28" t="s">
        <v>543</v>
      </c>
      <c r="T28" s="19" t="s">
        <v>10669</v>
      </c>
      <c r="U28" s="19" t="s">
        <v>18024</v>
      </c>
      <c r="V28" s="19" t="s">
        <v>10668</v>
      </c>
      <c r="W28" s="19" t="s">
        <v>10662</v>
      </c>
      <c r="X28" s="28" t="s">
        <v>544</v>
      </c>
      <c r="Y28" s="19" t="s">
        <v>23324</v>
      </c>
      <c r="Z28" s="19" t="s">
        <v>10656</v>
      </c>
      <c r="AA28" s="19" t="s">
        <v>10651</v>
      </c>
      <c r="AB28" s="19" t="s">
        <v>10652</v>
      </c>
      <c r="AC28" s="19" t="s">
        <v>10654</v>
      </c>
      <c r="AD28" s="19" t="s">
        <v>10648</v>
      </c>
      <c r="AE28" s="19" t="s">
        <v>10649</v>
      </c>
      <c r="AF28" s="19" t="s">
        <v>10646</v>
      </c>
      <c r="AG28" s="28" t="s">
        <v>541</v>
      </c>
      <c r="AH28" s="19" t="s">
        <v>10626</v>
      </c>
      <c r="AI28" s="19" t="s">
        <v>10621</v>
      </c>
      <c r="AJ28" s="19" t="s">
        <v>23324</v>
      </c>
      <c r="AK28" s="19" t="s">
        <v>10619</v>
      </c>
      <c r="AL28" s="19" t="s">
        <v>10620</v>
      </c>
      <c r="AM28" s="19" t="s">
        <v>23582</v>
      </c>
      <c r="AN28" s="19" t="s">
        <v>10223</v>
      </c>
      <c r="AO28" s="28" t="s">
        <v>542</v>
      </c>
      <c r="AP28" s="19" t="s">
        <v>10215</v>
      </c>
      <c r="AQ28" s="19" t="s">
        <v>10209</v>
      </c>
      <c r="AR28" s="28" t="s">
        <v>10211</v>
      </c>
      <c r="AS28" s="19" t="s">
        <v>10213</v>
      </c>
      <c r="AT28" s="19" t="s">
        <v>10206</v>
      </c>
      <c r="AU28" s="19" t="s">
        <v>10202</v>
      </c>
      <c r="AV28" s="19" t="s">
        <v>10203</v>
      </c>
      <c r="AW28" s="19" t="s">
        <v>10196</v>
      </c>
      <c r="AX28" s="19" t="s">
        <v>10199</v>
      </c>
      <c r="AY28" s="19" t="s">
        <v>10194</v>
      </c>
      <c r="AZ28" s="19" t="s">
        <v>10189</v>
      </c>
      <c r="BA28" s="20" t="s">
        <v>10191</v>
      </c>
      <c r="BB28" s="21"/>
      <c r="BC28" s="21"/>
      <c r="BD28" s="21"/>
      <c r="BE28" s="21"/>
      <c r="BF28" s="21"/>
      <c r="BG28" s="21"/>
      <c r="BH28" s="21"/>
      <c r="BI28" s="21"/>
      <c r="BJ28" s="21"/>
      <c r="BK28" s="21"/>
      <c r="BL28" s="21"/>
    </row>
    <row r="29" spans="1:64" ht="15.75" customHeight="1">
      <c r="A29" s="17"/>
      <c r="B29" s="11"/>
      <c r="C29" s="18"/>
      <c r="D29" s="19" t="s">
        <v>10186</v>
      </c>
      <c r="E29" s="19" t="s">
        <v>10183</v>
      </c>
      <c r="F29" s="19" t="s">
        <v>10173</v>
      </c>
      <c r="G29" s="19" t="s">
        <v>10174</v>
      </c>
      <c r="H29" s="19" t="s">
        <v>10126</v>
      </c>
      <c r="I29" s="19" t="s">
        <v>10121</v>
      </c>
      <c r="J29" s="19" t="s">
        <v>10116</v>
      </c>
      <c r="K29" s="19" t="s">
        <v>10118</v>
      </c>
      <c r="L29" s="19" t="s">
        <v>10120</v>
      </c>
      <c r="M29" s="19" t="s">
        <v>10114</v>
      </c>
      <c r="N29" s="19" t="s">
        <v>23582</v>
      </c>
      <c r="O29" s="19" t="s">
        <v>10109</v>
      </c>
      <c r="P29" s="19" t="s">
        <v>10101</v>
      </c>
      <c r="Q29" s="19" t="s">
        <v>10102</v>
      </c>
      <c r="R29" s="19" t="s">
        <v>10104</v>
      </c>
      <c r="S29" s="19" t="s">
        <v>10098</v>
      </c>
      <c r="T29" s="19" t="s">
        <v>10091</v>
      </c>
      <c r="U29" s="19" t="s">
        <v>23582</v>
      </c>
      <c r="V29" s="19" t="s">
        <v>10094</v>
      </c>
      <c r="W29" s="19" t="s">
        <v>10086</v>
      </c>
      <c r="X29" s="19" t="s">
        <v>10083</v>
      </c>
      <c r="Y29" s="19" t="s">
        <v>23324</v>
      </c>
      <c r="Z29" s="19" t="s">
        <v>10076</v>
      </c>
      <c r="AA29" s="19" t="s">
        <v>10079</v>
      </c>
      <c r="AB29" s="19" t="s">
        <v>10080</v>
      </c>
      <c r="AC29" s="19" t="s">
        <v>10082</v>
      </c>
      <c r="AD29" s="19" t="s">
        <v>10072</v>
      </c>
      <c r="AE29" s="19" t="s">
        <v>23582</v>
      </c>
      <c r="AF29" s="19" t="s">
        <v>10075</v>
      </c>
      <c r="AG29" s="19" t="s">
        <v>10067</v>
      </c>
      <c r="AH29" s="19" t="s">
        <v>23582</v>
      </c>
      <c r="AI29" s="19" t="s">
        <v>21109</v>
      </c>
      <c r="AJ29" s="19" t="s">
        <v>10070</v>
      </c>
      <c r="AK29" s="19" t="s">
        <v>10062</v>
      </c>
      <c r="AL29" s="19" t="s">
        <v>10058</v>
      </c>
      <c r="AM29" s="19" t="s">
        <v>10061</v>
      </c>
      <c r="AN29" s="19" t="s">
        <v>23897</v>
      </c>
      <c r="AO29" s="19" t="s">
        <v>10044</v>
      </c>
      <c r="AP29" s="19" t="s">
        <v>10038</v>
      </c>
      <c r="AQ29" s="28" t="s">
        <v>23896</v>
      </c>
      <c r="AR29" s="28" t="s">
        <v>10031</v>
      </c>
      <c r="AS29" s="19" t="s">
        <v>10034</v>
      </c>
      <c r="AT29" s="19" t="s">
        <v>10023</v>
      </c>
      <c r="AU29" s="19" t="s">
        <v>10022</v>
      </c>
      <c r="AV29" s="19" t="s">
        <v>10010</v>
      </c>
      <c r="AW29" s="19" t="s">
        <v>9923</v>
      </c>
      <c r="AX29" s="19" t="s">
        <v>9918</v>
      </c>
      <c r="AY29" s="19" t="s">
        <v>9909</v>
      </c>
      <c r="AZ29" s="19" t="s">
        <v>9913</v>
      </c>
      <c r="BA29" s="20" t="s">
        <v>9906</v>
      </c>
      <c r="BB29" s="21"/>
      <c r="BC29" s="21"/>
      <c r="BD29" s="21"/>
      <c r="BE29" s="21"/>
      <c r="BF29" s="21"/>
      <c r="BG29" s="21"/>
      <c r="BH29" s="21"/>
      <c r="BI29" s="21"/>
      <c r="BJ29" s="21"/>
      <c r="BK29" s="21"/>
      <c r="BL29" s="21"/>
    </row>
    <row r="30" spans="1:64" ht="15.75" customHeight="1">
      <c r="A30" s="17">
        <v>9.1</v>
      </c>
      <c r="B30" s="11">
        <v>178</v>
      </c>
      <c r="C30" s="18" t="s">
        <v>9900</v>
      </c>
      <c r="D30" s="19">
        <v>0</v>
      </c>
      <c r="E30" s="19">
        <v>0</v>
      </c>
      <c r="F30" s="19">
        <v>75</v>
      </c>
      <c r="G30" s="19">
        <v>100</v>
      </c>
      <c r="H30" s="19">
        <v>100</v>
      </c>
      <c r="I30" s="19">
        <v>100</v>
      </c>
      <c r="J30" s="19">
        <v>50</v>
      </c>
      <c r="K30" s="19">
        <v>0</v>
      </c>
      <c r="L30" s="19">
        <v>0</v>
      </c>
      <c r="M30" s="19">
        <v>75</v>
      </c>
      <c r="N30" s="19">
        <v>0</v>
      </c>
      <c r="O30" s="19">
        <v>75</v>
      </c>
      <c r="P30" s="19">
        <v>100</v>
      </c>
      <c r="Q30" s="19">
        <v>50</v>
      </c>
      <c r="R30" s="19">
        <v>100</v>
      </c>
      <c r="S30" s="19">
        <v>50</v>
      </c>
      <c r="T30" s="19">
        <v>100</v>
      </c>
      <c r="U30" s="19">
        <v>0</v>
      </c>
      <c r="V30" s="19">
        <v>0</v>
      </c>
      <c r="W30" s="19">
        <v>75</v>
      </c>
      <c r="X30" s="19">
        <v>100</v>
      </c>
      <c r="Y30" s="19">
        <v>0</v>
      </c>
      <c r="Z30" s="19">
        <v>100</v>
      </c>
      <c r="AA30" s="19">
        <v>0</v>
      </c>
      <c r="AB30" s="19">
        <v>0</v>
      </c>
      <c r="AC30" s="19">
        <v>75</v>
      </c>
      <c r="AD30" s="19">
        <v>100</v>
      </c>
      <c r="AE30" s="19">
        <v>0</v>
      </c>
      <c r="AF30" s="19">
        <v>0</v>
      </c>
      <c r="AG30" s="19">
        <v>50</v>
      </c>
      <c r="AH30" s="19">
        <v>0</v>
      </c>
      <c r="AI30" s="19">
        <v>0</v>
      </c>
      <c r="AJ30" s="19">
        <v>0</v>
      </c>
      <c r="AK30" s="19">
        <v>100</v>
      </c>
      <c r="AL30" s="19">
        <v>75</v>
      </c>
      <c r="AM30" s="19">
        <v>75</v>
      </c>
      <c r="AN30" s="19">
        <v>0</v>
      </c>
      <c r="AO30" s="19">
        <v>0</v>
      </c>
      <c r="AP30" s="19">
        <v>0</v>
      </c>
      <c r="AQ30" s="19">
        <v>0</v>
      </c>
      <c r="AR30" s="19">
        <v>0</v>
      </c>
      <c r="AS30" s="19">
        <v>0</v>
      </c>
      <c r="AT30" s="19">
        <v>0</v>
      </c>
      <c r="AU30" s="19">
        <v>75</v>
      </c>
      <c r="AV30" s="19">
        <v>0</v>
      </c>
      <c r="AW30" s="19">
        <v>100</v>
      </c>
      <c r="AX30" s="19">
        <v>100</v>
      </c>
      <c r="AY30" s="19">
        <v>0</v>
      </c>
      <c r="AZ30" s="19">
        <v>75</v>
      </c>
      <c r="BA30" s="20">
        <v>0</v>
      </c>
      <c r="BB30" s="21"/>
      <c r="BC30" s="21"/>
      <c r="BD30" s="21"/>
      <c r="BE30" s="21"/>
      <c r="BF30" s="21"/>
      <c r="BG30" s="21"/>
      <c r="BH30" s="21"/>
      <c r="BI30" s="21"/>
      <c r="BJ30" s="21"/>
      <c r="BK30" s="21"/>
      <c r="BL30" s="21"/>
    </row>
    <row r="31" spans="1:64" ht="15.75" customHeight="1">
      <c r="A31" s="17" t="s">
        <v>23861</v>
      </c>
      <c r="B31" s="11"/>
      <c r="C31" s="18" t="s">
        <v>9782</v>
      </c>
      <c r="D31" s="19" t="s">
        <v>9778</v>
      </c>
      <c r="E31" s="19" t="s">
        <v>9720</v>
      </c>
      <c r="F31" s="19" t="s">
        <v>9713</v>
      </c>
      <c r="G31" s="19" t="s">
        <v>9707</v>
      </c>
      <c r="H31" s="19" t="s">
        <v>9711</v>
      </c>
      <c r="I31" s="19" t="s">
        <v>9700</v>
      </c>
      <c r="J31" s="28" t="s">
        <v>540</v>
      </c>
      <c r="K31" s="19" t="s">
        <v>9680</v>
      </c>
      <c r="L31" s="19" t="s">
        <v>9637</v>
      </c>
      <c r="M31" s="19" t="s">
        <v>9631</v>
      </c>
      <c r="N31" s="19" t="s">
        <v>9628</v>
      </c>
      <c r="O31" s="19" t="s">
        <v>9614</v>
      </c>
      <c r="P31" s="19" t="s">
        <v>9605</v>
      </c>
      <c r="Q31" s="28" t="s">
        <v>539</v>
      </c>
      <c r="R31" s="28" t="s">
        <v>538</v>
      </c>
      <c r="S31" s="28" t="s">
        <v>9583</v>
      </c>
      <c r="T31" s="19" t="s">
        <v>9577</v>
      </c>
      <c r="U31" s="19" t="s">
        <v>9571</v>
      </c>
      <c r="V31" s="19" t="s">
        <v>9568</v>
      </c>
      <c r="W31" s="28" t="s">
        <v>537</v>
      </c>
      <c r="X31" s="19" t="s">
        <v>9535</v>
      </c>
      <c r="Y31" s="19" t="s">
        <v>9528</v>
      </c>
      <c r="Z31" s="19" t="s">
        <v>9526</v>
      </c>
      <c r="AA31" s="19" t="s">
        <v>9519</v>
      </c>
      <c r="AB31" s="19" t="s">
        <v>9516</v>
      </c>
      <c r="AC31" s="19" t="s">
        <v>9468</v>
      </c>
      <c r="AD31" s="19" t="s">
        <v>9462</v>
      </c>
      <c r="AE31" s="19" t="s">
        <v>9455</v>
      </c>
      <c r="AF31" s="19" t="s">
        <v>9451</v>
      </c>
      <c r="AG31" s="19" t="s">
        <v>9386</v>
      </c>
      <c r="AH31" s="19" t="s">
        <v>9381</v>
      </c>
      <c r="AI31" s="19" t="s">
        <v>9377</v>
      </c>
      <c r="AJ31" s="19" t="s">
        <v>9374</v>
      </c>
      <c r="AK31" s="19" t="s">
        <v>9371</v>
      </c>
      <c r="AL31" s="19" t="s">
        <v>9364</v>
      </c>
      <c r="AM31" s="28" t="s">
        <v>536</v>
      </c>
      <c r="AN31" s="19" t="s">
        <v>9341</v>
      </c>
      <c r="AO31" s="28" t="s">
        <v>535</v>
      </c>
      <c r="AP31" s="19" t="s">
        <v>9304</v>
      </c>
      <c r="AQ31" s="19" t="s">
        <v>9297</v>
      </c>
      <c r="AR31" s="19" t="s">
        <v>9300</v>
      </c>
      <c r="AS31" s="28" t="s">
        <v>534</v>
      </c>
      <c r="AT31" s="19" t="s">
        <v>9283</v>
      </c>
      <c r="AU31" s="19" t="s">
        <v>9282</v>
      </c>
      <c r="AV31" s="19" t="s">
        <v>9262</v>
      </c>
      <c r="AW31" s="19" t="s">
        <v>9265</v>
      </c>
      <c r="AX31" s="19" t="s">
        <v>9215</v>
      </c>
      <c r="AY31" s="19" t="s">
        <v>9213</v>
      </c>
      <c r="AZ31" s="19" t="s">
        <v>9211</v>
      </c>
      <c r="BA31" s="20" t="s">
        <v>9210</v>
      </c>
      <c r="BB31" s="21"/>
      <c r="BC31" s="21"/>
      <c r="BD31" s="21"/>
      <c r="BE31" s="21"/>
      <c r="BF31" s="21"/>
      <c r="BG31" s="21"/>
      <c r="BH31" s="21"/>
      <c r="BI31" s="21"/>
      <c r="BJ31" s="21"/>
      <c r="BK31" s="21"/>
      <c r="BL31" s="21"/>
    </row>
    <row r="32" spans="1:64" ht="15.75" customHeight="1">
      <c r="A32" s="17"/>
      <c r="B32" s="11"/>
      <c r="C32" s="18"/>
      <c r="D32" s="19" t="s">
        <v>9171</v>
      </c>
      <c r="E32" s="19" t="s">
        <v>9174</v>
      </c>
      <c r="F32" s="19" t="s">
        <v>9168</v>
      </c>
      <c r="G32" s="19" t="s">
        <v>9169</v>
      </c>
      <c r="H32" s="19" t="s">
        <v>9165</v>
      </c>
      <c r="I32" s="19" t="s">
        <v>9162</v>
      </c>
      <c r="J32" s="19" t="s">
        <v>9161</v>
      </c>
      <c r="K32" s="19" t="s">
        <v>9160</v>
      </c>
      <c r="L32" s="19" t="s">
        <v>9157</v>
      </c>
      <c r="M32" s="19" t="s">
        <v>9152</v>
      </c>
      <c r="N32" s="19" t="s">
        <v>9150</v>
      </c>
      <c r="O32" s="19" t="s">
        <v>20197</v>
      </c>
      <c r="P32" s="19" t="s">
        <v>9143</v>
      </c>
      <c r="Q32" s="19" t="s">
        <v>9137</v>
      </c>
      <c r="R32" s="19" t="s">
        <v>9135</v>
      </c>
      <c r="S32" s="28" t="s">
        <v>9129</v>
      </c>
      <c r="T32" s="19" t="s">
        <v>9127</v>
      </c>
      <c r="U32" s="19" t="s">
        <v>9125</v>
      </c>
      <c r="V32" s="19" t="s">
        <v>9119</v>
      </c>
      <c r="W32" s="19" t="s">
        <v>9115</v>
      </c>
      <c r="X32" s="19" t="s">
        <v>9083</v>
      </c>
      <c r="Y32" s="19" t="s">
        <v>9078</v>
      </c>
      <c r="Z32" s="19" t="s">
        <v>9076</v>
      </c>
      <c r="AA32" s="19" t="s">
        <v>9074</v>
      </c>
      <c r="AB32" s="19" t="s">
        <v>9071</v>
      </c>
      <c r="AC32" s="19" t="s">
        <v>9066</v>
      </c>
      <c r="AD32" s="19" t="s">
        <v>11858</v>
      </c>
      <c r="AE32" s="19" t="s">
        <v>9016</v>
      </c>
      <c r="AF32" s="19" t="s">
        <v>9014</v>
      </c>
      <c r="AG32" s="19" t="s">
        <v>8977</v>
      </c>
      <c r="AH32" s="19" t="s">
        <v>8975</v>
      </c>
      <c r="AI32" s="19" t="s">
        <v>8970</v>
      </c>
      <c r="AJ32" s="19" t="s">
        <v>8964</v>
      </c>
      <c r="AK32" s="19" t="s">
        <v>8963</v>
      </c>
      <c r="AL32" s="19" t="s">
        <v>8944</v>
      </c>
      <c r="AM32" s="19" t="s">
        <v>8939</v>
      </c>
      <c r="AN32" s="19" t="s">
        <v>8935</v>
      </c>
      <c r="AO32" s="19" t="s">
        <v>8929</v>
      </c>
      <c r="AP32" s="19" t="s">
        <v>19982</v>
      </c>
      <c r="AQ32" s="19" t="s">
        <v>8922</v>
      </c>
      <c r="AR32" s="19" t="s">
        <v>8902</v>
      </c>
      <c r="AS32" s="19" t="s">
        <v>8876</v>
      </c>
      <c r="AT32" s="19" t="s">
        <v>8867</v>
      </c>
      <c r="AU32" s="19" t="s">
        <v>8847</v>
      </c>
      <c r="AV32" s="19" t="s">
        <v>8842</v>
      </c>
      <c r="AW32" s="19" t="s">
        <v>8844</v>
      </c>
      <c r="AX32" s="19" t="s">
        <v>8836</v>
      </c>
      <c r="AY32" s="19" t="s">
        <v>8832</v>
      </c>
      <c r="AZ32" s="19" t="s">
        <v>8825</v>
      </c>
      <c r="BA32" s="20" t="s">
        <v>8821</v>
      </c>
      <c r="BB32" s="21"/>
      <c r="BC32" s="21"/>
      <c r="BD32" s="21"/>
      <c r="BE32" s="21"/>
      <c r="BF32" s="21"/>
      <c r="BG32" s="21"/>
      <c r="BH32" s="21"/>
      <c r="BI32" s="21"/>
      <c r="BJ32" s="21"/>
      <c r="BK32" s="21"/>
      <c r="BL32" s="21"/>
    </row>
    <row r="33" spans="1:64" ht="15.75" customHeight="1">
      <c r="A33" s="17">
        <v>9.1999999999999993</v>
      </c>
      <c r="B33" s="11">
        <v>179</v>
      </c>
      <c r="C33" s="18" t="s">
        <v>8818</v>
      </c>
      <c r="D33" s="19" t="s">
        <v>24095</v>
      </c>
      <c r="E33" s="19" t="s">
        <v>24156</v>
      </c>
      <c r="F33" s="19" t="s">
        <v>24095</v>
      </c>
      <c r="G33" s="19" t="s">
        <v>24095</v>
      </c>
      <c r="H33" s="19" t="s">
        <v>24095</v>
      </c>
      <c r="I33" s="19" t="s">
        <v>24095</v>
      </c>
      <c r="J33" s="19" t="s">
        <v>24095</v>
      </c>
      <c r="K33" s="19" t="s">
        <v>24156</v>
      </c>
      <c r="L33" s="19" t="s">
        <v>24095</v>
      </c>
      <c r="M33" s="19" t="s">
        <v>24095</v>
      </c>
      <c r="N33" s="19" t="s">
        <v>24156</v>
      </c>
      <c r="O33" s="19" t="s">
        <v>24095</v>
      </c>
      <c r="P33" s="19" t="s">
        <v>24156</v>
      </c>
      <c r="Q33" s="19" t="s">
        <v>24095</v>
      </c>
      <c r="R33" s="19" t="s">
        <v>24095</v>
      </c>
      <c r="S33" s="19" t="s">
        <v>24095</v>
      </c>
      <c r="T33" s="19" t="s">
        <v>24156</v>
      </c>
      <c r="U33" s="19" t="s">
        <v>24156</v>
      </c>
      <c r="V33" s="19" t="s">
        <v>24095</v>
      </c>
      <c r="W33" s="19" t="s">
        <v>24158</v>
      </c>
      <c r="X33" s="19" t="s">
        <v>24156</v>
      </c>
      <c r="Y33" s="19" t="s">
        <v>24095</v>
      </c>
      <c r="Z33" s="19" t="s">
        <v>24156</v>
      </c>
      <c r="AA33" s="19" t="s">
        <v>24095</v>
      </c>
      <c r="AB33" s="19" t="s">
        <v>24095</v>
      </c>
      <c r="AC33" s="19" t="s">
        <v>24156</v>
      </c>
      <c r="AD33" s="19" t="s">
        <v>24095</v>
      </c>
      <c r="AE33" s="19" t="s">
        <v>24156</v>
      </c>
      <c r="AF33" s="19" t="s">
        <v>24095</v>
      </c>
      <c r="AG33" s="19" t="s">
        <v>24095</v>
      </c>
      <c r="AH33" s="19" t="s">
        <v>24158</v>
      </c>
      <c r="AI33" s="19" t="s">
        <v>24095</v>
      </c>
      <c r="AJ33" s="19" t="s">
        <v>24095</v>
      </c>
      <c r="AK33" s="19" t="s">
        <v>24095</v>
      </c>
      <c r="AL33" s="19" t="s">
        <v>24095</v>
      </c>
      <c r="AM33" s="19" t="s">
        <v>24156</v>
      </c>
      <c r="AN33" s="19" t="s">
        <v>24095</v>
      </c>
      <c r="AO33" s="19" t="s">
        <v>24095</v>
      </c>
      <c r="AP33" s="19" t="s">
        <v>24095</v>
      </c>
      <c r="AQ33" s="19" t="s">
        <v>24156</v>
      </c>
      <c r="AR33" s="19" t="s">
        <v>24095</v>
      </c>
      <c r="AS33" s="19" t="s">
        <v>24158</v>
      </c>
      <c r="AT33" s="19" t="s">
        <v>24156</v>
      </c>
      <c r="AU33" s="19" t="s">
        <v>24156</v>
      </c>
      <c r="AV33" s="19" t="s">
        <v>24095</v>
      </c>
      <c r="AW33" s="19" t="s">
        <v>24095</v>
      </c>
      <c r="AX33" s="19" t="s">
        <v>24156</v>
      </c>
      <c r="AY33" s="19" t="s">
        <v>24095</v>
      </c>
      <c r="AZ33" s="19" t="s">
        <v>24158</v>
      </c>
      <c r="BA33" s="20" t="s">
        <v>24158</v>
      </c>
      <c r="BB33" s="21"/>
      <c r="BC33" s="21"/>
      <c r="BD33" s="21"/>
      <c r="BE33" s="21"/>
      <c r="BF33" s="21"/>
      <c r="BG33" s="21"/>
      <c r="BH33" s="21"/>
      <c r="BI33" s="21"/>
      <c r="BJ33" s="21"/>
      <c r="BK33" s="21"/>
      <c r="BL33" s="21"/>
    </row>
    <row r="34" spans="1:64" ht="15.75" customHeight="1">
      <c r="A34" s="17" t="s">
        <v>8555</v>
      </c>
      <c r="B34" s="11"/>
      <c r="C34" s="18" t="s">
        <v>8550</v>
      </c>
      <c r="D34" s="19" t="s">
        <v>8546</v>
      </c>
      <c r="E34" s="19" t="s">
        <v>8542</v>
      </c>
      <c r="F34" s="19" t="s">
        <v>8543</v>
      </c>
      <c r="G34" s="19" t="s">
        <v>8545</v>
      </c>
      <c r="H34" s="28" t="s">
        <v>533</v>
      </c>
      <c r="I34" s="19" t="s">
        <v>8540</v>
      </c>
      <c r="J34" s="19" t="s">
        <v>8535</v>
      </c>
      <c r="K34" s="19" t="s">
        <v>8531</v>
      </c>
      <c r="L34" s="19" t="s">
        <v>8532</v>
      </c>
      <c r="M34" s="19" t="s">
        <v>8530</v>
      </c>
      <c r="N34" s="19" t="s">
        <v>8521</v>
      </c>
      <c r="O34" s="19" t="s">
        <v>8515</v>
      </c>
      <c r="P34" s="28" t="s">
        <v>532</v>
      </c>
      <c r="Q34" s="19" t="s">
        <v>8496</v>
      </c>
      <c r="R34" s="19" t="s">
        <v>8485</v>
      </c>
      <c r="S34" s="19" t="s">
        <v>8434</v>
      </c>
      <c r="T34" s="19" t="s">
        <v>8436</v>
      </c>
      <c r="U34" s="19" t="s">
        <v>8437</v>
      </c>
      <c r="V34" s="19" t="s">
        <v>8429</v>
      </c>
      <c r="W34" s="28" t="s">
        <v>528</v>
      </c>
      <c r="X34" s="19" t="s">
        <v>8423</v>
      </c>
      <c r="Y34" s="19" t="s">
        <v>8418</v>
      </c>
      <c r="Z34" s="19" t="s">
        <v>8415</v>
      </c>
      <c r="AA34" s="19" t="s">
        <v>8413</v>
      </c>
      <c r="AB34" s="19" t="s">
        <v>8406</v>
      </c>
      <c r="AC34" s="19" t="s">
        <v>8389</v>
      </c>
      <c r="AD34" s="19" t="s">
        <v>8386</v>
      </c>
      <c r="AE34" s="19" t="s">
        <v>8384</v>
      </c>
      <c r="AF34" s="19" t="s">
        <v>8380</v>
      </c>
      <c r="AG34" s="28" t="s">
        <v>529</v>
      </c>
      <c r="AH34" s="28" t="s">
        <v>530</v>
      </c>
      <c r="AI34" s="19" t="s">
        <v>8377</v>
      </c>
      <c r="AJ34" s="19" t="s">
        <v>8369</v>
      </c>
      <c r="AK34" s="19" t="s">
        <v>8372</v>
      </c>
      <c r="AL34" s="19" t="s">
        <v>8368</v>
      </c>
      <c r="AM34" s="19" t="s">
        <v>8361</v>
      </c>
      <c r="AN34" s="19" t="s">
        <v>8365</v>
      </c>
      <c r="AO34" s="19" t="s">
        <v>8335</v>
      </c>
      <c r="AP34" s="19" t="s">
        <v>8332</v>
      </c>
      <c r="AQ34" s="19" t="s">
        <v>8325</v>
      </c>
      <c r="AR34" s="19" t="s">
        <v>8329</v>
      </c>
      <c r="AS34" s="19" t="s">
        <v>8320</v>
      </c>
      <c r="AT34" s="19" t="s">
        <v>8316</v>
      </c>
      <c r="AU34" s="28" t="s">
        <v>531</v>
      </c>
      <c r="AV34" s="19" t="s">
        <v>8315</v>
      </c>
      <c r="AW34" s="19" t="s">
        <v>8293</v>
      </c>
      <c r="AX34" s="19" t="s">
        <v>8290</v>
      </c>
      <c r="AY34" s="19" t="s">
        <v>8286</v>
      </c>
      <c r="AZ34" s="19" t="s">
        <v>8281</v>
      </c>
      <c r="BA34" s="20" t="s">
        <v>8275</v>
      </c>
      <c r="BB34" s="21"/>
      <c r="BC34" s="21"/>
      <c r="BD34" s="21"/>
      <c r="BE34" s="21"/>
      <c r="BF34" s="21"/>
      <c r="BG34" s="21"/>
      <c r="BH34" s="21"/>
      <c r="BI34" s="21"/>
      <c r="BJ34" s="21"/>
      <c r="BK34" s="21"/>
      <c r="BL34" s="21"/>
    </row>
    <row r="35" spans="1:64" ht="15.75" customHeight="1">
      <c r="A35" s="17"/>
      <c r="B35" s="11"/>
      <c r="C35" s="18"/>
      <c r="D35" s="19" t="s">
        <v>8245</v>
      </c>
      <c r="E35" s="19" t="s">
        <v>8242</v>
      </c>
      <c r="F35" s="19" t="s">
        <v>8239</v>
      </c>
      <c r="G35" s="19" t="s">
        <v>8240</v>
      </c>
      <c r="H35" s="19" t="s">
        <v>8235</v>
      </c>
      <c r="I35" s="19" t="s">
        <v>8237</v>
      </c>
      <c r="J35" s="19" t="s">
        <v>8233</v>
      </c>
      <c r="K35" s="19" t="s">
        <v>8227</v>
      </c>
      <c r="L35" s="19" t="s">
        <v>8225</v>
      </c>
      <c r="M35" s="19" t="s">
        <v>8223</v>
      </c>
      <c r="N35" s="19" t="s">
        <v>8219</v>
      </c>
      <c r="O35" s="19" t="s">
        <v>8199</v>
      </c>
      <c r="P35" s="19" t="s">
        <v>8171</v>
      </c>
      <c r="Q35" s="19" t="s">
        <v>8160</v>
      </c>
      <c r="R35" s="19" t="s">
        <v>8148</v>
      </c>
      <c r="S35" s="19" t="s">
        <v>8145</v>
      </c>
      <c r="T35" s="19" t="s">
        <v>8143</v>
      </c>
      <c r="U35" s="19" t="s">
        <v>8135</v>
      </c>
      <c r="V35" s="19" t="s">
        <v>8137</v>
      </c>
      <c r="W35" s="19" t="s">
        <v>8139</v>
      </c>
      <c r="X35" s="19" t="s">
        <v>8105</v>
      </c>
      <c r="Y35" s="19" t="s">
        <v>13220</v>
      </c>
      <c r="Z35" s="19" t="s">
        <v>8102</v>
      </c>
      <c r="AA35" s="19" t="s">
        <v>8100</v>
      </c>
      <c r="AB35" s="19" t="s">
        <v>8097</v>
      </c>
      <c r="AC35" s="19" t="s">
        <v>8092</v>
      </c>
      <c r="AD35" s="19" t="s">
        <v>8090</v>
      </c>
      <c r="AE35" s="19" t="s">
        <v>8086</v>
      </c>
      <c r="AF35" s="19" t="s">
        <v>8034</v>
      </c>
      <c r="AG35" s="19" t="s">
        <v>8028</v>
      </c>
      <c r="AH35" s="19" t="s">
        <v>23582</v>
      </c>
      <c r="AI35" s="19" t="s">
        <v>8022</v>
      </c>
      <c r="AJ35" s="19" t="s">
        <v>23255</v>
      </c>
      <c r="AK35" s="19" t="s">
        <v>7984</v>
      </c>
      <c r="AL35" s="19" t="s">
        <v>7981</v>
      </c>
      <c r="AM35" s="19" t="s">
        <v>7983</v>
      </c>
      <c r="AN35" s="19" t="s">
        <v>7977</v>
      </c>
      <c r="AO35" s="19" t="s">
        <v>7969</v>
      </c>
      <c r="AP35" s="19" t="s">
        <v>7972</v>
      </c>
      <c r="AQ35" s="19" t="s">
        <v>7966</v>
      </c>
      <c r="AR35" s="19" t="s">
        <v>7963</v>
      </c>
      <c r="AS35" s="19" t="s">
        <v>7958</v>
      </c>
      <c r="AT35" s="19" t="s">
        <v>7953</v>
      </c>
      <c r="AU35" s="19" t="s">
        <v>7947</v>
      </c>
      <c r="AV35" s="19" t="s">
        <v>7913</v>
      </c>
      <c r="AW35" s="19" t="s">
        <v>7910</v>
      </c>
      <c r="AX35" s="19" t="s">
        <v>7903</v>
      </c>
      <c r="AY35" s="19" t="s">
        <v>7904</v>
      </c>
      <c r="AZ35" s="19" t="s">
        <v>7906</v>
      </c>
      <c r="BA35" s="20" t="s">
        <v>7896</v>
      </c>
      <c r="BB35" s="21"/>
      <c r="BC35" s="21"/>
      <c r="BD35" s="21"/>
      <c r="BE35" s="21"/>
      <c r="BF35" s="21"/>
      <c r="BG35" s="21"/>
      <c r="BH35" s="21"/>
      <c r="BI35" s="21"/>
      <c r="BJ35" s="21"/>
      <c r="BK35" s="21"/>
      <c r="BL35" s="21"/>
    </row>
    <row r="36" spans="1:64" ht="15.75" customHeight="1">
      <c r="A36" s="17">
        <v>9.1999999999999993</v>
      </c>
      <c r="B36" s="11">
        <v>180</v>
      </c>
      <c r="C36" s="18" t="s">
        <v>7900</v>
      </c>
      <c r="D36" s="19" t="s">
        <v>24095</v>
      </c>
      <c r="E36" s="19" t="s">
        <v>24095</v>
      </c>
      <c r="F36" s="19" t="s">
        <v>24095</v>
      </c>
      <c r="G36" s="19" t="s">
        <v>24095</v>
      </c>
      <c r="H36" s="19" t="s">
        <v>24156</v>
      </c>
      <c r="I36" s="19" t="s">
        <v>24157</v>
      </c>
      <c r="J36" s="19" t="s">
        <v>24095</v>
      </c>
      <c r="K36" s="19" t="s">
        <v>24156</v>
      </c>
      <c r="L36" s="19" t="s">
        <v>24156</v>
      </c>
      <c r="M36" s="19" t="s">
        <v>24095</v>
      </c>
      <c r="N36" s="19" t="s">
        <v>24156</v>
      </c>
      <c r="O36" s="19" t="s">
        <v>24156</v>
      </c>
      <c r="P36" s="19" t="s">
        <v>24156</v>
      </c>
      <c r="Q36" s="19" t="s">
        <v>24095</v>
      </c>
      <c r="R36" s="19" t="s">
        <v>24095</v>
      </c>
      <c r="S36" s="19" t="s">
        <v>24156</v>
      </c>
      <c r="T36" s="19" t="s">
        <v>24156</v>
      </c>
      <c r="U36" s="19" t="s">
        <v>24095</v>
      </c>
      <c r="V36" s="19" t="s">
        <v>24095</v>
      </c>
      <c r="W36" s="19" t="s">
        <v>24156</v>
      </c>
      <c r="X36" s="19" t="s">
        <v>24156</v>
      </c>
      <c r="Y36" s="19" t="s">
        <v>24158</v>
      </c>
      <c r="Z36" s="19" t="s">
        <v>24158</v>
      </c>
      <c r="AA36" s="19" t="s">
        <v>24095</v>
      </c>
      <c r="AB36" s="19" t="s">
        <v>24156</v>
      </c>
      <c r="AC36" s="19" t="s">
        <v>24095</v>
      </c>
      <c r="AD36" s="19" t="s">
        <v>24156</v>
      </c>
      <c r="AE36" s="19" t="s">
        <v>24095</v>
      </c>
      <c r="AF36" s="19" t="s">
        <v>24095</v>
      </c>
      <c r="AG36" s="19" t="s">
        <v>24156</v>
      </c>
      <c r="AH36" s="19" t="s">
        <v>24156</v>
      </c>
      <c r="AI36" s="19" t="s">
        <v>24095</v>
      </c>
      <c r="AJ36" s="19" t="s">
        <v>24156</v>
      </c>
      <c r="AK36" s="19" t="s">
        <v>24095</v>
      </c>
      <c r="AL36" s="19" t="s">
        <v>24156</v>
      </c>
      <c r="AM36" s="19" t="s">
        <v>24095</v>
      </c>
      <c r="AN36" s="19" t="s">
        <v>24156</v>
      </c>
      <c r="AO36" s="19" t="s">
        <v>24156</v>
      </c>
      <c r="AP36" s="19" t="s">
        <v>24156</v>
      </c>
      <c r="AQ36" s="19" t="s">
        <v>24095</v>
      </c>
      <c r="AR36" s="19" t="s">
        <v>24095</v>
      </c>
      <c r="AS36" s="19" t="s">
        <v>24095</v>
      </c>
      <c r="AT36" s="19" t="s">
        <v>24156</v>
      </c>
      <c r="AU36" s="19" t="s">
        <v>24095</v>
      </c>
      <c r="AV36" s="19" t="s">
        <v>24156</v>
      </c>
      <c r="AW36" s="19" t="s">
        <v>24156</v>
      </c>
      <c r="AX36" s="19" t="s">
        <v>24095</v>
      </c>
      <c r="AY36" s="19" t="s">
        <v>24095</v>
      </c>
      <c r="AZ36" s="19" t="s">
        <v>24156</v>
      </c>
      <c r="BA36" s="20" t="s">
        <v>24095</v>
      </c>
      <c r="BB36" s="21"/>
      <c r="BC36" s="21"/>
      <c r="BD36" s="21"/>
      <c r="BE36" s="21"/>
      <c r="BF36" s="21"/>
      <c r="BG36" s="21"/>
      <c r="BH36" s="21"/>
      <c r="BI36" s="21"/>
      <c r="BJ36" s="21"/>
      <c r="BK36" s="21"/>
      <c r="BL36" s="21"/>
    </row>
    <row r="37" spans="1:64" ht="15.75" customHeight="1">
      <c r="A37" s="17" t="s">
        <v>8555</v>
      </c>
      <c r="B37" s="11"/>
      <c r="C37" s="18" t="s">
        <v>7808</v>
      </c>
      <c r="D37" s="19" t="s">
        <v>7803</v>
      </c>
      <c r="E37" s="19" t="s">
        <v>7805</v>
      </c>
      <c r="F37" s="19" t="s">
        <v>7800</v>
      </c>
      <c r="G37" s="19" t="s">
        <v>7783</v>
      </c>
      <c r="H37" s="19" t="s">
        <v>7786</v>
      </c>
      <c r="I37" s="19" t="s">
        <v>7782</v>
      </c>
      <c r="J37" s="19" t="s">
        <v>7778</v>
      </c>
      <c r="K37" s="19" t="s">
        <v>7776</v>
      </c>
      <c r="L37" s="19" t="s">
        <v>7770</v>
      </c>
      <c r="M37" s="19" t="s">
        <v>7769</v>
      </c>
      <c r="N37" s="19" t="s">
        <v>7764</v>
      </c>
      <c r="O37" s="19" t="s">
        <v>7767</v>
      </c>
      <c r="P37" s="19" t="s">
        <v>7759</v>
      </c>
      <c r="Q37" s="28" t="s">
        <v>526</v>
      </c>
      <c r="R37" s="19" t="s">
        <v>7754</v>
      </c>
      <c r="S37" s="28" t="s">
        <v>527</v>
      </c>
      <c r="T37" s="19" t="s">
        <v>7736</v>
      </c>
      <c r="U37" s="19" t="s">
        <v>7732</v>
      </c>
      <c r="V37" s="19" t="s">
        <v>7718</v>
      </c>
      <c r="W37" s="19" t="s">
        <v>7714</v>
      </c>
      <c r="X37" s="19" t="s">
        <v>7669</v>
      </c>
      <c r="Y37" s="19" t="s">
        <v>23324</v>
      </c>
      <c r="Z37" s="19" t="s">
        <v>7667</v>
      </c>
      <c r="AA37" s="19" t="s">
        <v>7663</v>
      </c>
      <c r="AB37" s="19" t="s">
        <v>7661</v>
      </c>
      <c r="AC37" s="19" t="s">
        <v>7658</v>
      </c>
      <c r="AD37" s="19" t="s">
        <v>7611</v>
      </c>
      <c r="AE37" s="19" t="s">
        <v>7606</v>
      </c>
      <c r="AF37" s="19" t="s">
        <v>7607</v>
      </c>
      <c r="AG37" s="28" t="s">
        <v>525</v>
      </c>
      <c r="AH37" s="19" t="s">
        <v>7574</v>
      </c>
      <c r="AI37" s="19" t="s">
        <v>7571</v>
      </c>
      <c r="AJ37" s="19" t="s">
        <v>7568</v>
      </c>
      <c r="AK37" s="19" t="s">
        <v>7558</v>
      </c>
      <c r="AL37" s="19" t="s">
        <v>7560</v>
      </c>
      <c r="AM37" s="19" t="s">
        <v>7553</v>
      </c>
      <c r="AN37" s="19" t="s">
        <v>7552</v>
      </c>
      <c r="AO37" s="19" t="s">
        <v>7536</v>
      </c>
      <c r="AP37" s="19" t="s">
        <v>7530</v>
      </c>
      <c r="AQ37" s="19" t="s">
        <v>7526</v>
      </c>
      <c r="AR37" s="19" t="s">
        <v>7520</v>
      </c>
      <c r="AS37" s="19" t="s">
        <v>7467</v>
      </c>
      <c r="AT37" s="19" t="s">
        <v>7463</v>
      </c>
      <c r="AU37" s="19" t="s">
        <v>7459</v>
      </c>
      <c r="AV37" s="19" t="s">
        <v>7461</v>
      </c>
      <c r="AW37" s="19" t="s">
        <v>7462</v>
      </c>
      <c r="AX37" s="19" t="s">
        <v>7452</v>
      </c>
      <c r="AY37" s="19" t="s">
        <v>7450</v>
      </c>
      <c r="AZ37" s="19" t="s">
        <v>7444</v>
      </c>
      <c r="BA37" s="20" t="s">
        <v>7439</v>
      </c>
      <c r="BB37" s="21"/>
      <c r="BC37" s="21"/>
      <c r="BD37" s="21"/>
      <c r="BE37" s="21"/>
      <c r="BF37" s="21"/>
      <c r="BG37" s="21"/>
      <c r="BH37" s="21"/>
      <c r="BI37" s="21"/>
      <c r="BJ37" s="21"/>
      <c r="BK37" s="21"/>
      <c r="BL37" s="21"/>
    </row>
    <row r="38" spans="1:64" ht="15.75" customHeight="1">
      <c r="A38" s="17"/>
      <c r="B38" s="11"/>
      <c r="C38" s="18"/>
      <c r="D38" s="19" t="s">
        <v>7442</v>
      </c>
      <c r="E38" s="19" t="s">
        <v>7432</v>
      </c>
      <c r="F38" s="19" t="s">
        <v>8239</v>
      </c>
      <c r="G38" s="19" t="s">
        <v>7429</v>
      </c>
      <c r="H38" s="19" t="s">
        <v>7379</v>
      </c>
      <c r="I38" s="19" t="s">
        <v>7381</v>
      </c>
      <c r="J38" s="19" t="s">
        <v>7383</v>
      </c>
      <c r="K38" s="19" t="s">
        <v>7378</v>
      </c>
      <c r="L38" s="19" t="s">
        <v>7373</v>
      </c>
      <c r="M38" s="19" t="s">
        <v>7375</v>
      </c>
      <c r="N38" s="19" t="s">
        <v>7367</v>
      </c>
      <c r="O38" s="19" t="s">
        <v>7370</v>
      </c>
      <c r="P38" s="19" t="s">
        <v>7365</v>
      </c>
      <c r="Q38" s="19" t="s">
        <v>7362</v>
      </c>
      <c r="R38" s="19" t="s">
        <v>7356</v>
      </c>
      <c r="S38" s="19" t="s">
        <v>7358</v>
      </c>
      <c r="T38" s="19" t="s">
        <v>7332</v>
      </c>
      <c r="U38" s="19" t="s">
        <v>7328</v>
      </c>
      <c r="V38" s="19" t="s">
        <v>7320</v>
      </c>
      <c r="W38" s="19" t="s">
        <v>7316</v>
      </c>
      <c r="X38" s="19" t="s">
        <v>7311</v>
      </c>
      <c r="Y38" s="19" t="s">
        <v>23324</v>
      </c>
      <c r="Z38" s="19" t="s">
        <v>7306</v>
      </c>
      <c r="AA38" s="19" t="s">
        <v>7307</v>
      </c>
      <c r="AB38" s="19" t="s">
        <v>7309</v>
      </c>
      <c r="AC38" s="19" t="s">
        <v>7271</v>
      </c>
      <c r="AD38" s="19" t="s">
        <v>7269</v>
      </c>
      <c r="AE38" s="19" t="s">
        <v>7266</v>
      </c>
      <c r="AF38" s="19" t="s">
        <v>7259</v>
      </c>
      <c r="AG38" s="19" t="s">
        <v>7262</v>
      </c>
      <c r="AH38" s="19" t="s">
        <v>7255</v>
      </c>
      <c r="AI38" s="19" t="s">
        <v>7257</v>
      </c>
      <c r="AJ38" s="19" t="s">
        <v>7251</v>
      </c>
      <c r="AK38" s="19" t="s">
        <v>7233</v>
      </c>
      <c r="AL38" s="19" t="s">
        <v>7229</v>
      </c>
      <c r="AM38" s="19" t="s">
        <v>7189</v>
      </c>
      <c r="AN38" s="19" t="s">
        <v>7183</v>
      </c>
      <c r="AO38" s="19" t="s">
        <v>7185</v>
      </c>
      <c r="AP38" s="19" t="s">
        <v>7186</v>
      </c>
      <c r="AQ38" s="19" t="s">
        <v>7159</v>
      </c>
      <c r="AR38" s="19" t="s">
        <v>7150</v>
      </c>
      <c r="AS38" s="19" t="s">
        <v>7145</v>
      </c>
      <c r="AT38" s="19" t="s">
        <v>7147</v>
      </c>
      <c r="AU38" s="19" t="s">
        <v>7142</v>
      </c>
      <c r="AV38" s="19" t="s">
        <v>7136</v>
      </c>
      <c r="AW38" s="19" t="s">
        <v>7132</v>
      </c>
      <c r="AX38" s="19" t="s">
        <v>7134</v>
      </c>
      <c r="AY38" s="19" t="s">
        <v>7120</v>
      </c>
      <c r="AZ38" s="19" t="s">
        <v>7083</v>
      </c>
      <c r="BA38" s="20" t="s">
        <v>7085</v>
      </c>
      <c r="BB38" s="21"/>
      <c r="BC38" s="21"/>
      <c r="BD38" s="21"/>
      <c r="BE38" s="21"/>
      <c r="BF38" s="21"/>
      <c r="BG38" s="21"/>
      <c r="BH38" s="21"/>
      <c r="BI38" s="21"/>
      <c r="BJ38" s="21"/>
      <c r="BK38" s="21"/>
      <c r="BL38" s="21"/>
    </row>
    <row r="39" spans="1:64" ht="15.75" customHeight="1">
      <c r="A39" s="17">
        <v>9.1999999999999993</v>
      </c>
      <c r="B39" s="11">
        <v>181</v>
      </c>
      <c r="C39" s="18" t="s">
        <v>7075</v>
      </c>
      <c r="D39" s="19">
        <v>100</v>
      </c>
      <c r="E39" s="19">
        <v>100</v>
      </c>
      <c r="F39" s="19">
        <v>100</v>
      </c>
      <c r="G39" s="19">
        <v>100</v>
      </c>
      <c r="H39" s="19">
        <v>100</v>
      </c>
      <c r="I39" s="19">
        <v>100</v>
      </c>
      <c r="J39" s="19">
        <v>100</v>
      </c>
      <c r="K39" s="19">
        <v>100</v>
      </c>
      <c r="L39" s="19">
        <v>100</v>
      </c>
      <c r="M39" s="19">
        <v>100</v>
      </c>
      <c r="N39" s="19">
        <v>100</v>
      </c>
      <c r="O39" s="19">
        <v>100</v>
      </c>
      <c r="P39" s="19">
        <v>100</v>
      </c>
      <c r="Q39" s="19">
        <v>100</v>
      </c>
      <c r="R39" s="19" t="s">
        <v>24156</v>
      </c>
      <c r="S39" s="19">
        <v>100</v>
      </c>
      <c r="T39" s="19">
        <v>100</v>
      </c>
      <c r="U39" s="19">
        <v>75</v>
      </c>
      <c r="V39" s="19">
        <v>75</v>
      </c>
      <c r="W39" s="19">
        <v>100</v>
      </c>
      <c r="X39" s="19">
        <v>100</v>
      </c>
      <c r="Y39" s="19">
        <v>100</v>
      </c>
      <c r="Z39" s="19">
        <v>100</v>
      </c>
      <c r="AA39" s="19">
        <v>100</v>
      </c>
      <c r="AB39" s="19">
        <v>100</v>
      </c>
      <c r="AC39" s="19">
        <v>100</v>
      </c>
      <c r="AD39" s="19">
        <v>100</v>
      </c>
      <c r="AE39" s="19">
        <v>100</v>
      </c>
      <c r="AF39" s="19">
        <v>100</v>
      </c>
      <c r="AG39" s="19">
        <v>100</v>
      </c>
      <c r="AH39" s="19">
        <v>100</v>
      </c>
      <c r="AI39" s="19">
        <v>75</v>
      </c>
      <c r="AJ39" s="19">
        <v>100</v>
      </c>
      <c r="AK39" s="19">
        <v>100</v>
      </c>
      <c r="AL39" s="19">
        <v>100</v>
      </c>
      <c r="AM39" s="19">
        <v>100</v>
      </c>
      <c r="AN39" s="19">
        <v>100</v>
      </c>
      <c r="AO39" s="19">
        <v>100</v>
      </c>
      <c r="AP39" s="19">
        <v>100</v>
      </c>
      <c r="AQ39" s="19">
        <v>100</v>
      </c>
      <c r="AR39" s="19">
        <v>100</v>
      </c>
      <c r="AS39" s="19">
        <v>100</v>
      </c>
      <c r="AT39" s="19">
        <v>75</v>
      </c>
      <c r="AU39" s="19">
        <v>100</v>
      </c>
      <c r="AV39" s="19">
        <v>100</v>
      </c>
      <c r="AW39" s="19">
        <v>100</v>
      </c>
      <c r="AX39" s="19">
        <v>100</v>
      </c>
      <c r="AY39" s="19">
        <v>100</v>
      </c>
      <c r="AZ39" s="19">
        <v>100</v>
      </c>
      <c r="BA39" s="20">
        <v>100</v>
      </c>
      <c r="BB39" s="21"/>
      <c r="BC39" s="21"/>
      <c r="BD39" s="21"/>
      <c r="BE39" s="21"/>
      <c r="BF39" s="21"/>
      <c r="BG39" s="21"/>
      <c r="BH39" s="21"/>
      <c r="BI39" s="21"/>
      <c r="BJ39" s="21"/>
      <c r="BK39" s="21"/>
      <c r="BL39" s="21"/>
    </row>
    <row r="40" spans="1:64" ht="15.75" customHeight="1">
      <c r="A40" s="17" t="s">
        <v>8555</v>
      </c>
      <c r="B40" s="11"/>
      <c r="C40" s="18" t="s">
        <v>7063</v>
      </c>
      <c r="D40" s="19" t="s">
        <v>7055</v>
      </c>
      <c r="E40" s="28" t="s">
        <v>7053</v>
      </c>
      <c r="F40" s="28" t="s">
        <v>7013</v>
      </c>
      <c r="G40" s="19" t="s">
        <v>7015</v>
      </c>
      <c r="H40" s="19" t="s">
        <v>7007</v>
      </c>
      <c r="I40" s="19" t="s">
        <v>7009</v>
      </c>
      <c r="J40" s="19" t="s">
        <v>7003</v>
      </c>
      <c r="K40" s="19" t="s">
        <v>7001</v>
      </c>
      <c r="L40" s="19" t="s">
        <v>6998</v>
      </c>
      <c r="M40" s="19" t="s">
        <v>6996</v>
      </c>
      <c r="N40" s="19" t="s">
        <v>6993</v>
      </c>
      <c r="O40" s="28" t="s">
        <v>523</v>
      </c>
      <c r="P40" s="19" t="s">
        <v>6986</v>
      </c>
      <c r="Q40" s="19" t="s">
        <v>6984</v>
      </c>
      <c r="R40" s="19" t="s">
        <v>6982</v>
      </c>
      <c r="S40" s="19" t="s">
        <v>6977</v>
      </c>
      <c r="T40" s="19" t="s">
        <v>6973</v>
      </c>
      <c r="U40" s="19" t="s">
        <v>6974</v>
      </c>
      <c r="V40" s="19" t="s">
        <v>6971</v>
      </c>
      <c r="W40" s="19" t="s">
        <v>6969</v>
      </c>
      <c r="X40" s="19" t="s">
        <v>6963</v>
      </c>
      <c r="Y40" s="19" t="s">
        <v>6960</v>
      </c>
      <c r="Z40" s="19" t="s">
        <v>6961</v>
      </c>
      <c r="AA40" s="19" t="s">
        <v>6962</v>
      </c>
      <c r="AB40" s="19" t="s">
        <v>6958</v>
      </c>
      <c r="AC40" s="19" t="s">
        <v>6953</v>
      </c>
      <c r="AD40" s="19" t="s">
        <v>6928</v>
      </c>
      <c r="AE40" s="19" t="s">
        <v>6924</v>
      </c>
      <c r="AF40" s="19" t="s">
        <v>6843</v>
      </c>
      <c r="AG40" s="19" t="s">
        <v>6834</v>
      </c>
      <c r="AH40" s="19" t="s">
        <v>6837</v>
      </c>
      <c r="AI40" s="19" t="s">
        <v>6828</v>
      </c>
      <c r="AJ40" s="28" t="s">
        <v>6812</v>
      </c>
      <c r="AK40" s="19" t="s">
        <v>6809</v>
      </c>
      <c r="AL40" s="19" t="s">
        <v>6804</v>
      </c>
      <c r="AM40" s="19" t="s">
        <v>6806</v>
      </c>
      <c r="AN40" s="19" t="s">
        <v>6802</v>
      </c>
      <c r="AO40" s="19" t="s">
        <v>6754</v>
      </c>
      <c r="AP40" s="19" t="s">
        <v>6757</v>
      </c>
      <c r="AQ40" s="19" t="s">
        <v>6750</v>
      </c>
      <c r="AR40" s="19" t="s">
        <v>6747</v>
      </c>
      <c r="AS40" s="19" t="s">
        <v>6744</v>
      </c>
      <c r="AT40" s="19" t="s">
        <v>6739</v>
      </c>
      <c r="AU40" s="19" t="s">
        <v>6733</v>
      </c>
      <c r="AV40" s="28" t="s">
        <v>524</v>
      </c>
      <c r="AW40" s="19" t="s">
        <v>6699</v>
      </c>
      <c r="AX40" s="19" t="s">
        <v>6695</v>
      </c>
      <c r="AY40" s="19" t="s">
        <v>6692</v>
      </c>
      <c r="AZ40" s="19" t="s">
        <v>6685</v>
      </c>
      <c r="BA40" s="20" t="s">
        <v>6680</v>
      </c>
      <c r="BB40" s="21"/>
      <c r="BC40" s="21"/>
      <c r="BD40" s="21"/>
      <c r="BE40" s="21"/>
      <c r="BF40" s="21"/>
      <c r="BG40" s="21"/>
      <c r="BH40" s="21"/>
      <c r="BI40" s="21"/>
      <c r="BJ40" s="21"/>
      <c r="BK40" s="21"/>
      <c r="BL40" s="21"/>
    </row>
    <row r="41" spans="1:64" ht="15.75" customHeight="1">
      <c r="A41" s="17"/>
      <c r="B41" s="11"/>
      <c r="C41" s="18"/>
      <c r="D41" s="19" t="s">
        <v>6677</v>
      </c>
      <c r="E41" s="19" t="s">
        <v>6672</v>
      </c>
      <c r="F41" s="19" t="s">
        <v>6671</v>
      </c>
      <c r="G41" s="19" t="s">
        <v>6669</v>
      </c>
      <c r="H41" s="19" t="s">
        <v>6617</v>
      </c>
      <c r="I41" s="19" t="s">
        <v>6611</v>
      </c>
      <c r="J41" s="19" t="s">
        <v>6578</v>
      </c>
      <c r="K41" s="19" t="s">
        <v>6572</v>
      </c>
      <c r="L41" s="19" t="s">
        <v>6569</v>
      </c>
      <c r="M41" s="19" t="s">
        <v>6565</v>
      </c>
      <c r="N41" s="19" t="s">
        <v>6561</v>
      </c>
      <c r="O41" s="19" t="s">
        <v>6559</v>
      </c>
      <c r="P41" s="19" t="s">
        <v>6557</v>
      </c>
      <c r="Q41" s="19" t="s">
        <v>6555</v>
      </c>
      <c r="R41" s="19" t="s">
        <v>6550</v>
      </c>
      <c r="S41" s="19" t="s">
        <v>6552</v>
      </c>
      <c r="T41" s="19" t="s">
        <v>6548</v>
      </c>
      <c r="U41" s="19" t="s">
        <v>6543</v>
      </c>
      <c r="V41" s="19" t="s">
        <v>6544</v>
      </c>
      <c r="W41" s="19" t="s">
        <v>6545</v>
      </c>
      <c r="X41" s="19" t="s">
        <v>6538</v>
      </c>
      <c r="Y41" s="19" t="s">
        <v>6535</v>
      </c>
      <c r="Z41" s="19" t="s">
        <v>6530</v>
      </c>
      <c r="AA41" s="19" t="s">
        <v>6526</v>
      </c>
      <c r="AB41" s="19" t="s">
        <v>6521</v>
      </c>
      <c r="AC41" s="19" t="s">
        <v>6523</v>
      </c>
      <c r="AD41" s="19" t="s">
        <v>6525</v>
      </c>
      <c r="AE41" s="19" t="s">
        <v>6520</v>
      </c>
      <c r="AF41" s="19" t="s">
        <v>6517</v>
      </c>
      <c r="AG41" s="19" t="s">
        <v>6512</v>
      </c>
      <c r="AH41" s="19" t="s">
        <v>6515</v>
      </c>
      <c r="AI41" s="19" t="s">
        <v>6508</v>
      </c>
      <c r="AJ41" s="19" t="s">
        <v>6510</v>
      </c>
      <c r="AK41" s="19" t="s">
        <v>6511</v>
      </c>
      <c r="AL41" s="19" t="s">
        <v>6506</v>
      </c>
      <c r="AM41" s="19" t="s">
        <v>6501</v>
      </c>
      <c r="AN41" s="19" t="s">
        <v>6504</v>
      </c>
      <c r="AO41" s="19" t="s">
        <v>6500</v>
      </c>
      <c r="AP41" s="19" t="s">
        <v>6496</v>
      </c>
      <c r="AQ41" s="19" t="s">
        <v>6493</v>
      </c>
      <c r="AR41" s="19" t="s">
        <v>6490</v>
      </c>
      <c r="AS41" s="19" t="s">
        <v>6488</v>
      </c>
      <c r="AT41" s="19" t="s">
        <v>6482</v>
      </c>
      <c r="AU41" s="19" t="s">
        <v>6484</v>
      </c>
      <c r="AV41" s="19" t="s">
        <v>6476</v>
      </c>
      <c r="AW41" s="19" t="s">
        <v>6480</v>
      </c>
      <c r="AX41" s="19" t="s">
        <v>6475</v>
      </c>
      <c r="AY41" s="19" t="s">
        <v>6468</v>
      </c>
      <c r="AZ41" s="19" t="s">
        <v>6464</v>
      </c>
      <c r="BA41" s="20" t="s">
        <v>6466</v>
      </c>
      <c r="BB41" s="21"/>
      <c r="BC41" s="21"/>
      <c r="BD41" s="21"/>
      <c r="BE41" s="21"/>
      <c r="BF41" s="21"/>
      <c r="BG41" s="21"/>
      <c r="BH41" s="21"/>
      <c r="BI41" s="21"/>
      <c r="BJ41" s="21"/>
      <c r="BK41" s="21"/>
      <c r="BL41" s="21"/>
    </row>
    <row r="42" spans="1:64" ht="15.75" customHeight="1">
      <c r="A42" s="17">
        <v>9.1999999999999993</v>
      </c>
      <c r="B42" s="11">
        <v>182</v>
      </c>
      <c r="C42" s="18" t="s">
        <v>6458</v>
      </c>
      <c r="D42" s="19">
        <v>100</v>
      </c>
      <c r="E42" s="19">
        <v>75</v>
      </c>
      <c r="F42" s="19">
        <v>100</v>
      </c>
      <c r="G42" s="19">
        <v>100</v>
      </c>
      <c r="H42" s="19">
        <v>100</v>
      </c>
      <c r="I42" s="19">
        <v>100</v>
      </c>
      <c r="J42" s="19">
        <v>100</v>
      </c>
      <c r="K42" s="19">
        <v>100</v>
      </c>
      <c r="L42" s="19">
        <v>100</v>
      </c>
      <c r="M42" s="19">
        <v>100</v>
      </c>
      <c r="N42" s="19">
        <v>100</v>
      </c>
      <c r="O42" s="19">
        <v>100</v>
      </c>
      <c r="P42" s="19">
        <v>100</v>
      </c>
      <c r="Q42" s="19">
        <v>75</v>
      </c>
      <c r="R42" s="19">
        <v>75</v>
      </c>
      <c r="S42" s="19">
        <v>75</v>
      </c>
      <c r="T42" s="19">
        <v>75</v>
      </c>
      <c r="U42" s="19">
        <v>75</v>
      </c>
      <c r="V42" s="19">
        <v>100</v>
      </c>
      <c r="W42" s="19">
        <v>50</v>
      </c>
      <c r="X42" s="19">
        <v>100</v>
      </c>
      <c r="Y42" s="19">
        <v>100</v>
      </c>
      <c r="Z42" s="19">
        <v>100</v>
      </c>
      <c r="AA42" s="19">
        <v>75</v>
      </c>
      <c r="AB42" s="19">
        <v>100</v>
      </c>
      <c r="AC42" s="19">
        <v>100</v>
      </c>
      <c r="AD42" s="19">
        <v>100</v>
      </c>
      <c r="AE42" s="19">
        <v>50</v>
      </c>
      <c r="AF42" s="19">
        <v>100</v>
      </c>
      <c r="AG42" s="19">
        <v>100</v>
      </c>
      <c r="AH42" s="19">
        <v>75</v>
      </c>
      <c r="AI42" s="19">
        <v>75</v>
      </c>
      <c r="AJ42" s="19">
        <v>100</v>
      </c>
      <c r="AK42" s="19">
        <v>75</v>
      </c>
      <c r="AL42" s="19">
        <v>100</v>
      </c>
      <c r="AM42" s="19">
        <v>100</v>
      </c>
      <c r="AN42" s="19">
        <v>75</v>
      </c>
      <c r="AO42" s="19">
        <v>100</v>
      </c>
      <c r="AP42" s="19">
        <v>100</v>
      </c>
      <c r="AQ42" s="19">
        <v>75</v>
      </c>
      <c r="AR42" s="19">
        <v>50</v>
      </c>
      <c r="AS42" s="19">
        <v>75</v>
      </c>
      <c r="AT42" s="19">
        <v>100</v>
      </c>
      <c r="AU42" s="19">
        <v>100</v>
      </c>
      <c r="AV42" s="19">
        <v>100</v>
      </c>
      <c r="AW42" s="19">
        <v>100</v>
      </c>
      <c r="AX42" s="19">
        <v>100</v>
      </c>
      <c r="AY42" s="19">
        <v>100</v>
      </c>
      <c r="AZ42" s="19">
        <v>100</v>
      </c>
      <c r="BA42" s="20">
        <v>75</v>
      </c>
      <c r="BB42" s="21"/>
      <c r="BC42" s="21"/>
      <c r="BD42" s="21"/>
      <c r="BE42" s="21"/>
      <c r="BF42" s="21"/>
      <c r="BG42" s="21"/>
      <c r="BH42" s="21"/>
      <c r="BI42" s="21"/>
      <c r="BJ42" s="21"/>
      <c r="BK42" s="21"/>
      <c r="BL42" s="21"/>
    </row>
    <row r="43" spans="1:64" ht="15.75" customHeight="1">
      <c r="A43" s="17" t="s">
        <v>8555</v>
      </c>
      <c r="B43" s="11"/>
      <c r="C43" s="18" t="s">
        <v>6448</v>
      </c>
      <c r="D43" s="19" t="s">
        <v>6440</v>
      </c>
      <c r="E43" s="19" t="s">
        <v>6436</v>
      </c>
      <c r="F43" s="19" t="s">
        <v>6433</v>
      </c>
      <c r="G43" s="19" t="s">
        <v>6429</v>
      </c>
      <c r="H43" s="19" t="s">
        <v>6430</v>
      </c>
      <c r="I43" s="28" t="s">
        <v>521</v>
      </c>
      <c r="J43" s="19" t="s">
        <v>6426</v>
      </c>
      <c r="K43" s="19" t="s">
        <v>6427</v>
      </c>
      <c r="L43" s="19" t="s">
        <v>6424</v>
      </c>
      <c r="M43" s="19" t="s">
        <v>6422</v>
      </c>
      <c r="N43" s="19" t="s">
        <v>6414</v>
      </c>
      <c r="O43" s="19" t="s">
        <v>6410</v>
      </c>
      <c r="P43" s="28" t="s">
        <v>522</v>
      </c>
      <c r="Q43" s="28" t="s">
        <v>520</v>
      </c>
      <c r="R43" s="19" t="s">
        <v>6403</v>
      </c>
      <c r="S43" s="28" t="s">
        <v>519</v>
      </c>
      <c r="T43" s="19" t="s">
        <v>6343</v>
      </c>
      <c r="U43" s="19" t="s">
        <v>6339</v>
      </c>
      <c r="V43" s="19" t="s">
        <v>6331</v>
      </c>
      <c r="W43" s="19" t="s">
        <v>6328</v>
      </c>
      <c r="X43" s="19" t="s">
        <v>6322</v>
      </c>
      <c r="Y43" s="19" t="s">
        <v>6321</v>
      </c>
      <c r="Z43" s="19" t="s">
        <v>6318</v>
      </c>
      <c r="AA43" s="19" t="s">
        <v>6311</v>
      </c>
      <c r="AB43" s="19" t="s">
        <v>6309</v>
      </c>
      <c r="AC43" s="19" t="s">
        <v>6306</v>
      </c>
      <c r="AD43" s="19" t="s">
        <v>6303</v>
      </c>
      <c r="AE43" s="19" t="s">
        <v>6291</v>
      </c>
      <c r="AF43" s="19" t="s">
        <v>6285</v>
      </c>
      <c r="AG43" s="28" t="s">
        <v>516</v>
      </c>
      <c r="AH43" s="19" t="s">
        <v>6265</v>
      </c>
      <c r="AI43" s="19" t="s">
        <v>6264</v>
      </c>
      <c r="AJ43" s="19" t="s">
        <v>6259</v>
      </c>
      <c r="AK43" s="19" t="s">
        <v>6254</v>
      </c>
      <c r="AL43" s="28" t="s">
        <v>517</v>
      </c>
      <c r="AM43" s="19" t="s">
        <v>6235</v>
      </c>
      <c r="AN43" s="28" t="s">
        <v>518</v>
      </c>
      <c r="AO43" s="28" t="s">
        <v>514</v>
      </c>
      <c r="AP43" s="19" t="s">
        <v>6198</v>
      </c>
      <c r="AQ43" s="19" t="s">
        <v>6192</v>
      </c>
      <c r="AR43" s="19" t="s">
        <v>6148</v>
      </c>
      <c r="AS43" s="19" t="s">
        <v>6130</v>
      </c>
      <c r="AT43" s="19" t="s">
        <v>6129</v>
      </c>
      <c r="AU43" s="19" t="s">
        <v>6125</v>
      </c>
      <c r="AV43" s="19" t="s">
        <v>6116</v>
      </c>
      <c r="AW43" s="19" t="s">
        <v>6107</v>
      </c>
      <c r="AX43" s="19" t="s">
        <v>6090</v>
      </c>
      <c r="AY43" s="19" t="s">
        <v>6072</v>
      </c>
      <c r="AZ43" s="28" t="s">
        <v>515</v>
      </c>
      <c r="BA43" s="29" t="s">
        <v>511</v>
      </c>
      <c r="BB43" s="21"/>
      <c r="BC43" s="21"/>
      <c r="BD43" s="21"/>
      <c r="BE43" s="21"/>
      <c r="BF43" s="21"/>
      <c r="BG43" s="21"/>
      <c r="BH43" s="21"/>
      <c r="BI43" s="21"/>
      <c r="BJ43" s="21"/>
      <c r="BK43" s="21"/>
      <c r="BL43" s="21"/>
    </row>
    <row r="44" spans="1:64" ht="15.75" customHeight="1">
      <c r="A44" s="17"/>
      <c r="B44" s="11"/>
      <c r="C44" s="18"/>
      <c r="D44" s="19" t="s">
        <v>6059</v>
      </c>
      <c r="E44" s="19" t="s">
        <v>6054</v>
      </c>
      <c r="F44" s="19" t="s">
        <v>6026</v>
      </c>
      <c r="G44" s="19" t="s">
        <v>6025</v>
      </c>
      <c r="H44" s="19" t="s">
        <v>6020</v>
      </c>
      <c r="I44" s="19" t="s">
        <v>6022</v>
      </c>
      <c r="J44" s="19" t="s">
        <v>6012</v>
      </c>
      <c r="K44" s="19" t="s">
        <v>5998</v>
      </c>
      <c r="L44" s="19" t="s">
        <v>6000</v>
      </c>
      <c r="M44" s="19" t="s">
        <v>5996</v>
      </c>
      <c r="N44" s="19" t="s">
        <v>5993</v>
      </c>
      <c r="O44" s="19" t="s">
        <v>5985</v>
      </c>
      <c r="P44" s="19" t="s">
        <v>5981</v>
      </c>
      <c r="Q44" s="19" t="s">
        <v>5979</v>
      </c>
      <c r="R44" s="19" t="s">
        <v>5972</v>
      </c>
      <c r="S44" s="19" t="s">
        <v>5967</v>
      </c>
      <c r="T44" s="19" t="s">
        <v>5966</v>
      </c>
      <c r="U44" s="19" t="s">
        <v>5962</v>
      </c>
      <c r="V44" s="19" t="s">
        <v>5955</v>
      </c>
      <c r="W44" s="19" t="s">
        <v>5952</v>
      </c>
      <c r="X44" s="19" t="s">
        <v>5942</v>
      </c>
      <c r="Y44" s="19" t="s">
        <v>5944</v>
      </c>
      <c r="Z44" s="19" t="s">
        <v>5939</v>
      </c>
      <c r="AA44" s="19" t="s">
        <v>5941</v>
      </c>
      <c r="AB44" s="19" t="s">
        <v>5928</v>
      </c>
      <c r="AC44" s="19" t="s">
        <v>5930</v>
      </c>
      <c r="AD44" s="19" t="s">
        <v>5926</v>
      </c>
      <c r="AE44" s="19" t="s">
        <v>5920</v>
      </c>
      <c r="AF44" s="19" t="s">
        <v>5917</v>
      </c>
      <c r="AG44" s="19" t="s">
        <v>6512</v>
      </c>
      <c r="AH44" s="19" t="s">
        <v>5905</v>
      </c>
      <c r="AI44" s="19" t="s">
        <v>5908</v>
      </c>
      <c r="AJ44" s="19" t="s">
        <v>5901</v>
      </c>
      <c r="AK44" s="19" t="s">
        <v>5888</v>
      </c>
      <c r="AL44" s="19" t="s">
        <v>5887</v>
      </c>
      <c r="AM44" s="19" t="s">
        <v>5878</v>
      </c>
      <c r="AN44" s="19" t="s">
        <v>5876</v>
      </c>
      <c r="AO44" s="19" t="s">
        <v>5869</v>
      </c>
      <c r="AP44" s="19" t="s">
        <v>5871</v>
      </c>
      <c r="AQ44" s="19" t="s">
        <v>5859</v>
      </c>
      <c r="AR44" s="19" t="s">
        <v>5850</v>
      </c>
      <c r="AS44" s="19" t="s">
        <v>5853</v>
      </c>
      <c r="AT44" s="19" t="s">
        <v>5848</v>
      </c>
      <c r="AU44" s="19" t="s">
        <v>5846</v>
      </c>
      <c r="AV44" s="19" t="s">
        <v>5840</v>
      </c>
      <c r="AW44" s="19" t="s">
        <v>5837</v>
      </c>
      <c r="AX44" s="19" t="s">
        <v>5834</v>
      </c>
      <c r="AY44" s="19" t="s">
        <v>5828</v>
      </c>
      <c r="AZ44" s="19" t="s">
        <v>5825</v>
      </c>
      <c r="BA44" s="20" t="s">
        <v>5821</v>
      </c>
      <c r="BB44" s="21"/>
      <c r="BC44" s="21"/>
      <c r="BD44" s="21"/>
      <c r="BE44" s="21"/>
      <c r="BF44" s="21"/>
      <c r="BG44" s="21"/>
      <c r="BH44" s="21"/>
      <c r="BI44" s="21"/>
      <c r="BJ44" s="21"/>
      <c r="BK44" s="21"/>
      <c r="BL44" s="21"/>
    </row>
    <row r="45" spans="1:64" ht="15.75" customHeight="1">
      <c r="A45" s="17">
        <v>9.1999999999999993</v>
      </c>
      <c r="B45" s="11">
        <v>183</v>
      </c>
      <c r="C45" s="18" t="s">
        <v>5812</v>
      </c>
      <c r="D45" s="19">
        <v>100</v>
      </c>
      <c r="E45" s="19">
        <v>100</v>
      </c>
      <c r="F45" s="19">
        <v>100</v>
      </c>
      <c r="G45" s="19">
        <v>50</v>
      </c>
      <c r="H45" s="19">
        <v>50</v>
      </c>
      <c r="I45" s="19">
        <v>100</v>
      </c>
      <c r="J45" s="19">
        <v>100</v>
      </c>
      <c r="K45" s="19">
        <v>100</v>
      </c>
      <c r="L45" s="19">
        <v>75</v>
      </c>
      <c r="M45" s="19">
        <v>100</v>
      </c>
      <c r="N45" s="19">
        <v>100</v>
      </c>
      <c r="O45" s="19">
        <v>75</v>
      </c>
      <c r="P45" s="19">
        <v>100</v>
      </c>
      <c r="Q45" s="19">
        <v>75</v>
      </c>
      <c r="R45" s="19">
        <v>75</v>
      </c>
      <c r="S45" s="19">
        <v>50</v>
      </c>
      <c r="T45" s="19">
        <v>100</v>
      </c>
      <c r="U45" s="19">
        <v>50</v>
      </c>
      <c r="V45" s="19">
        <v>50</v>
      </c>
      <c r="W45" s="19">
        <v>100</v>
      </c>
      <c r="X45" s="19">
        <v>100</v>
      </c>
      <c r="Y45" s="19">
        <v>100</v>
      </c>
      <c r="Z45" s="19">
        <v>50</v>
      </c>
      <c r="AA45" s="19">
        <v>75</v>
      </c>
      <c r="AB45" s="19">
        <v>50</v>
      </c>
      <c r="AC45" s="19">
        <v>100</v>
      </c>
      <c r="AD45" s="19">
        <v>100</v>
      </c>
      <c r="AE45" s="19">
        <v>75</v>
      </c>
      <c r="AF45" s="19">
        <v>100</v>
      </c>
      <c r="AG45" s="19">
        <v>100</v>
      </c>
      <c r="AH45" s="19">
        <v>100</v>
      </c>
      <c r="AI45" s="19">
        <v>75</v>
      </c>
      <c r="AJ45" s="19">
        <v>100</v>
      </c>
      <c r="AK45" s="19">
        <v>100</v>
      </c>
      <c r="AL45" s="19">
        <v>100</v>
      </c>
      <c r="AM45" s="19">
        <v>100</v>
      </c>
      <c r="AN45" s="19">
        <v>50</v>
      </c>
      <c r="AO45" s="19">
        <v>75</v>
      </c>
      <c r="AP45" s="19">
        <v>100</v>
      </c>
      <c r="AQ45" s="19">
        <v>100</v>
      </c>
      <c r="AR45" s="19">
        <v>100</v>
      </c>
      <c r="AS45" s="19">
        <v>75</v>
      </c>
      <c r="AT45" s="19">
        <v>100</v>
      </c>
      <c r="AU45" s="19">
        <v>100</v>
      </c>
      <c r="AV45" s="19">
        <v>100</v>
      </c>
      <c r="AW45" s="19">
        <v>100</v>
      </c>
      <c r="AX45" s="19">
        <v>100</v>
      </c>
      <c r="AY45" s="19">
        <v>100</v>
      </c>
      <c r="AZ45" s="19">
        <v>75</v>
      </c>
      <c r="BA45" s="20">
        <v>100</v>
      </c>
      <c r="BB45" s="21"/>
      <c r="BC45" s="21"/>
      <c r="BD45" s="21"/>
      <c r="BE45" s="21"/>
      <c r="BF45" s="21"/>
      <c r="BG45" s="21"/>
      <c r="BH45" s="21"/>
      <c r="BI45" s="21"/>
      <c r="BJ45" s="21"/>
      <c r="BK45" s="21"/>
      <c r="BL45" s="21"/>
    </row>
    <row r="46" spans="1:64" ht="15.75" customHeight="1">
      <c r="A46" s="17" t="s">
        <v>8555</v>
      </c>
      <c r="B46" s="11"/>
      <c r="C46" s="18" t="s">
        <v>5801</v>
      </c>
      <c r="D46" s="19" t="s">
        <v>5802</v>
      </c>
      <c r="E46" s="19" t="s">
        <v>5795</v>
      </c>
      <c r="F46" s="19" t="s">
        <v>5797</v>
      </c>
      <c r="G46" s="19" t="s">
        <v>5792</v>
      </c>
      <c r="H46" s="19" t="s">
        <v>5790</v>
      </c>
      <c r="I46" s="19" t="s">
        <v>5788</v>
      </c>
      <c r="J46" s="19" t="s">
        <v>5784</v>
      </c>
      <c r="K46" s="28" t="s">
        <v>512</v>
      </c>
      <c r="L46" s="28" t="s">
        <v>513</v>
      </c>
      <c r="M46" s="19" t="s">
        <v>5732</v>
      </c>
      <c r="N46" s="19" t="s">
        <v>5735</v>
      </c>
      <c r="O46" s="19" t="s">
        <v>5726</v>
      </c>
      <c r="P46" s="19" t="s">
        <v>5722</v>
      </c>
      <c r="Q46" s="19" t="s">
        <v>5720</v>
      </c>
      <c r="R46" s="19" t="s">
        <v>5711</v>
      </c>
      <c r="S46" s="19" t="s">
        <v>5709</v>
      </c>
      <c r="T46" s="19" t="s">
        <v>5705</v>
      </c>
      <c r="U46" s="19" t="s">
        <v>5700</v>
      </c>
      <c r="V46" s="19" t="s">
        <v>5695</v>
      </c>
      <c r="W46" s="19" t="s">
        <v>5689</v>
      </c>
      <c r="X46" s="19" t="s">
        <v>5685</v>
      </c>
      <c r="Y46" s="19" t="s">
        <v>5688</v>
      </c>
      <c r="Z46" s="19" t="s">
        <v>5677</v>
      </c>
      <c r="AA46" s="28" t="s">
        <v>510</v>
      </c>
      <c r="AB46" s="19" t="s">
        <v>5676</v>
      </c>
      <c r="AC46" s="19" t="s">
        <v>5672</v>
      </c>
      <c r="AD46" s="19" t="s">
        <v>5635</v>
      </c>
      <c r="AE46" s="19" t="s">
        <v>5588</v>
      </c>
      <c r="AF46" s="19" t="s">
        <v>5582</v>
      </c>
      <c r="AG46" s="19" t="s">
        <v>5583</v>
      </c>
      <c r="AH46" s="19" t="s">
        <v>5493</v>
      </c>
      <c r="AI46" s="19" t="s">
        <v>5486</v>
      </c>
      <c r="AJ46" s="19" t="s">
        <v>5483</v>
      </c>
      <c r="AK46" s="19" t="s">
        <v>5480</v>
      </c>
      <c r="AL46" s="19" t="s">
        <v>5477</v>
      </c>
      <c r="AM46" s="19" t="s">
        <v>5473</v>
      </c>
      <c r="AN46" s="19" t="s">
        <v>5469</v>
      </c>
      <c r="AO46" s="19" t="s">
        <v>5467</v>
      </c>
      <c r="AP46" s="19" t="s">
        <v>5463</v>
      </c>
      <c r="AQ46" s="19" t="s">
        <v>5461</v>
      </c>
      <c r="AR46" s="19" t="s">
        <v>5403</v>
      </c>
      <c r="AS46" s="19" t="s">
        <v>5398</v>
      </c>
      <c r="AT46" s="19" t="s">
        <v>5400</v>
      </c>
      <c r="AU46" s="19" t="s">
        <v>5356</v>
      </c>
      <c r="AV46" s="19" t="s">
        <v>5358</v>
      </c>
      <c r="AW46" s="19" t="s">
        <v>5320</v>
      </c>
      <c r="AX46" s="19" t="s">
        <v>5316</v>
      </c>
      <c r="AY46" s="19" t="s">
        <v>5318</v>
      </c>
      <c r="AZ46" s="19" t="s">
        <v>5314</v>
      </c>
      <c r="BA46" s="20" t="s">
        <v>5306</v>
      </c>
      <c r="BB46" s="21"/>
      <c r="BC46" s="21"/>
      <c r="BD46" s="21"/>
      <c r="BE46" s="21"/>
      <c r="BF46" s="21"/>
      <c r="BG46" s="21"/>
      <c r="BH46" s="21"/>
      <c r="BI46" s="21"/>
      <c r="BJ46" s="21"/>
      <c r="BK46" s="21"/>
      <c r="BL46" s="21"/>
    </row>
    <row r="47" spans="1:64" ht="15.75" customHeight="1">
      <c r="A47" s="17"/>
      <c r="B47" s="11"/>
      <c r="C47" s="18"/>
      <c r="D47" s="19" t="s">
        <v>5304</v>
      </c>
      <c r="E47" s="19" t="s">
        <v>5298</v>
      </c>
      <c r="F47" s="19" t="s">
        <v>5293</v>
      </c>
      <c r="G47" s="19" t="s">
        <v>5296</v>
      </c>
      <c r="H47" s="19" t="s">
        <v>5292</v>
      </c>
      <c r="I47" s="19" t="s">
        <v>6022</v>
      </c>
      <c r="J47" s="19" t="s">
        <v>5286</v>
      </c>
      <c r="K47" s="19" t="s">
        <v>5287</v>
      </c>
      <c r="L47" s="19" t="s">
        <v>6000</v>
      </c>
      <c r="M47" s="19" t="s">
        <v>5996</v>
      </c>
      <c r="N47" s="19" t="s">
        <v>5285</v>
      </c>
      <c r="O47" s="19" t="s">
        <v>20197</v>
      </c>
      <c r="P47" s="19" t="s">
        <v>5981</v>
      </c>
      <c r="Q47" s="19" t="s">
        <v>5279</v>
      </c>
      <c r="R47" s="19" t="s">
        <v>5259</v>
      </c>
      <c r="S47" s="19" t="s">
        <v>5262</v>
      </c>
      <c r="T47" s="19" t="s">
        <v>5254</v>
      </c>
      <c r="U47" s="19" t="s">
        <v>5252</v>
      </c>
      <c r="V47" s="19" t="s">
        <v>5242</v>
      </c>
      <c r="W47" s="19" t="s">
        <v>5237</v>
      </c>
      <c r="X47" s="19" t="s">
        <v>5231</v>
      </c>
      <c r="Y47" s="19" t="s">
        <v>5233</v>
      </c>
      <c r="Z47" s="19" t="s">
        <v>5210</v>
      </c>
      <c r="AA47" s="19" t="s">
        <v>5209</v>
      </c>
      <c r="AB47" s="19" t="s">
        <v>5206</v>
      </c>
      <c r="AC47" s="19" t="s">
        <v>5201</v>
      </c>
      <c r="AD47" s="19" t="s">
        <v>5196</v>
      </c>
      <c r="AE47" s="19" t="s">
        <v>5191</v>
      </c>
      <c r="AF47" s="19" t="s">
        <v>5193</v>
      </c>
      <c r="AG47" s="19" t="s">
        <v>5185</v>
      </c>
      <c r="AH47" s="19" t="s">
        <v>5187</v>
      </c>
      <c r="AI47" s="19" t="s">
        <v>5180</v>
      </c>
      <c r="AJ47" s="19" t="s">
        <v>5182</v>
      </c>
      <c r="AK47" s="19" t="s">
        <v>5172</v>
      </c>
      <c r="AL47" s="19" t="s">
        <v>5174</v>
      </c>
      <c r="AM47" s="19" t="s">
        <v>5166</v>
      </c>
      <c r="AN47" s="19" t="s">
        <v>5163</v>
      </c>
      <c r="AO47" s="19" t="s">
        <v>5165</v>
      </c>
      <c r="AP47" s="19" t="s">
        <v>5162</v>
      </c>
      <c r="AQ47" s="19" t="s">
        <v>5160</v>
      </c>
      <c r="AR47" s="19" t="s">
        <v>5154</v>
      </c>
      <c r="AS47" s="19" t="s">
        <v>5156</v>
      </c>
      <c r="AT47" s="19" t="s">
        <v>5151</v>
      </c>
      <c r="AU47" s="19" t="s">
        <v>5145</v>
      </c>
      <c r="AV47" s="19" t="s">
        <v>5147</v>
      </c>
      <c r="AW47" s="19" t="s">
        <v>5140</v>
      </c>
      <c r="AX47" s="19" t="s">
        <v>5142</v>
      </c>
      <c r="AY47" s="19" t="s">
        <v>5135</v>
      </c>
      <c r="AZ47" s="19" t="s">
        <v>5138</v>
      </c>
      <c r="BA47" s="20" t="s">
        <v>5131</v>
      </c>
      <c r="BB47" s="21"/>
      <c r="BC47" s="21"/>
      <c r="BD47" s="21"/>
      <c r="BE47" s="21"/>
      <c r="BF47" s="21"/>
      <c r="BG47" s="21"/>
      <c r="BH47" s="21"/>
      <c r="BI47" s="21"/>
      <c r="BJ47" s="21"/>
      <c r="BK47" s="21"/>
      <c r="BL47" s="21"/>
    </row>
    <row r="48" spans="1:64" ht="15.75" customHeight="1">
      <c r="A48" s="17">
        <v>9.1999999999999993</v>
      </c>
      <c r="B48" s="11">
        <v>184</v>
      </c>
      <c r="C48" s="18" t="s">
        <v>5125</v>
      </c>
      <c r="D48" s="19">
        <v>25</v>
      </c>
      <c r="E48" s="19">
        <v>25</v>
      </c>
      <c r="F48" s="19">
        <v>25</v>
      </c>
      <c r="G48" s="19">
        <v>25</v>
      </c>
      <c r="H48" s="19">
        <v>25</v>
      </c>
      <c r="I48" s="19">
        <v>25</v>
      </c>
      <c r="J48" s="19">
        <v>0</v>
      </c>
      <c r="K48" s="19">
        <v>25</v>
      </c>
      <c r="L48" s="19">
        <v>25</v>
      </c>
      <c r="M48" s="19">
        <v>50</v>
      </c>
      <c r="N48" s="19">
        <v>25</v>
      </c>
      <c r="O48" s="19">
        <v>25</v>
      </c>
      <c r="P48" s="19">
        <v>25</v>
      </c>
      <c r="Q48" s="19">
        <v>25</v>
      </c>
      <c r="R48" s="19">
        <v>25</v>
      </c>
      <c r="S48" s="19">
        <v>0</v>
      </c>
      <c r="T48" s="19">
        <v>25</v>
      </c>
      <c r="U48" s="19">
        <v>100</v>
      </c>
      <c r="V48" s="19">
        <v>25</v>
      </c>
      <c r="W48" s="19">
        <v>50</v>
      </c>
      <c r="X48" s="19">
        <v>25</v>
      </c>
      <c r="Y48" s="19">
        <v>100</v>
      </c>
      <c r="Z48" s="19">
        <v>25</v>
      </c>
      <c r="AA48" s="19">
        <v>25</v>
      </c>
      <c r="AB48" s="19">
        <v>0</v>
      </c>
      <c r="AC48" s="19">
        <v>25</v>
      </c>
      <c r="AD48" s="19">
        <v>25</v>
      </c>
      <c r="AE48" s="19">
        <v>25</v>
      </c>
      <c r="AF48" s="19">
        <v>25</v>
      </c>
      <c r="AG48" s="19">
        <v>25</v>
      </c>
      <c r="AH48" s="19">
        <v>0</v>
      </c>
      <c r="AI48" s="19">
        <v>25</v>
      </c>
      <c r="AJ48" s="19">
        <v>100</v>
      </c>
      <c r="AK48" s="19">
        <v>0</v>
      </c>
      <c r="AL48" s="19">
        <v>25</v>
      </c>
      <c r="AM48" s="19">
        <v>25</v>
      </c>
      <c r="AN48" s="19">
        <v>0</v>
      </c>
      <c r="AO48" s="19">
        <v>100</v>
      </c>
      <c r="AP48" s="19">
        <v>25</v>
      </c>
      <c r="AQ48" s="19">
        <v>25</v>
      </c>
      <c r="AR48" s="19">
        <v>100</v>
      </c>
      <c r="AS48" s="19">
        <v>100</v>
      </c>
      <c r="AT48" s="19">
        <v>100</v>
      </c>
      <c r="AU48" s="19">
        <v>25</v>
      </c>
      <c r="AV48" s="19">
        <v>25</v>
      </c>
      <c r="AW48" s="19">
        <v>100</v>
      </c>
      <c r="AX48" s="19">
        <v>0</v>
      </c>
      <c r="AY48" s="19">
        <v>25</v>
      </c>
      <c r="AZ48" s="19">
        <v>100</v>
      </c>
      <c r="BA48" s="20">
        <v>25</v>
      </c>
      <c r="BB48" s="21"/>
      <c r="BC48" s="21"/>
      <c r="BD48" s="21"/>
      <c r="BE48" s="21"/>
      <c r="BF48" s="21"/>
      <c r="BG48" s="21"/>
      <c r="BH48" s="21"/>
      <c r="BI48" s="21"/>
      <c r="BJ48" s="21"/>
      <c r="BK48" s="21"/>
      <c r="BL48" s="21"/>
    </row>
    <row r="49" spans="1:64" ht="15.75" customHeight="1">
      <c r="A49" s="17" t="s">
        <v>8555</v>
      </c>
      <c r="B49" s="11"/>
      <c r="C49" s="18" t="s">
        <v>5115</v>
      </c>
      <c r="D49" s="28" t="s">
        <v>5118</v>
      </c>
      <c r="E49" s="28" t="s">
        <v>5109</v>
      </c>
      <c r="F49" s="19" t="s">
        <v>5112</v>
      </c>
      <c r="G49" s="19" t="s">
        <v>5105</v>
      </c>
      <c r="H49" s="19" t="s">
        <v>5098</v>
      </c>
      <c r="I49" s="19" t="s">
        <v>5090</v>
      </c>
      <c r="J49" s="19" t="s">
        <v>5093</v>
      </c>
      <c r="K49" s="19" t="s">
        <v>5089</v>
      </c>
      <c r="L49" s="19" t="s">
        <v>5085</v>
      </c>
      <c r="M49" s="19" t="s">
        <v>5078</v>
      </c>
      <c r="N49" s="19" t="s">
        <v>5081</v>
      </c>
      <c r="O49" s="19" t="s">
        <v>5068</v>
      </c>
      <c r="P49" s="19" t="s">
        <v>5066</v>
      </c>
      <c r="Q49" s="19" t="s">
        <v>5062</v>
      </c>
      <c r="R49" s="28" t="s">
        <v>507</v>
      </c>
      <c r="S49" s="19" t="s">
        <v>5058</v>
      </c>
      <c r="T49" s="19" t="s">
        <v>5052</v>
      </c>
      <c r="U49" s="19" t="s">
        <v>5055</v>
      </c>
      <c r="V49" s="19" t="s">
        <v>5046</v>
      </c>
      <c r="W49" s="19" t="s">
        <v>5044</v>
      </c>
      <c r="X49" s="19" t="s">
        <v>5038</v>
      </c>
      <c r="Y49" s="19" t="s">
        <v>5033</v>
      </c>
      <c r="Z49" s="19" t="s">
        <v>5035</v>
      </c>
      <c r="AA49" s="19" t="s">
        <v>5037</v>
      </c>
      <c r="AB49" s="19" t="s">
        <v>5027</v>
      </c>
      <c r="AC49" s="19" t="s">
        <v>5029</v>
      </c>
      <c r="AD49" s="19" t="s">
        <v>5031</v>
      </c>
      <c r="AE49" s="19" t="s">
        <v>5021</v>
      </c>
      <c r="AF49" s="19" t="s">
        <v>5015</v>
      </c>
      <c r="AG49" s="19" t="s">
        <v>5016</v>
      </c>
      <c r="AH49" s="19" t="s">
        <v>5014</v>
      </c>
      <c r="AI49" s="19" t="s">
        <v>5002</v>
      </c>
      <c r="AJ49" s="19" t="s">
        <v>5003</v>
      </c>
      <c r="AK49" s="19" t="s">
        <v>5006</v>
      </c>
      <c r="AL49" s="19" t="s">
        <v>5007</v>
      </c>
      <c r="AM49" s="19" t="s">
        <v>4995</v>
      </c>
      <c r="AN49" s="19" t="s">
        <v>4998</v>
      </c>
      <c r="AO49" s="19" t="s">
        <v>4990</v>
      </c>
      <c r="AP49" s="19" t="s">
        <v>4992</v>
      </c>
      <c r="AQ49" s="19" t="s">
        <v>4994</v>
      </c>
      <c r="AR49" s="19" t="s">
        <v>4986</v>
      </c>
      <c r="AS49" s="19" t="s">
        <v>4988</v>
      </c>
      <c r="AT49" s="19" t="s">
        <v>4983</v>
      </c>
      <c r="AU49" s="19" t="s">
        <v>4979</v>
      </c>
      <c r="AV49" s="28" t="s">
        <v>508</v>
      </c>
      <c r="AW49" s="19" t="s">
        <v>4981</v>
      </c>
      <c r="AX49" s="28" t="s">
        <v>509</v>
      </c>
      <c r="AY49" s="28" t="s">
        <v>506</v>
      </c>
      <c r="AZ49" s="19" t="s">
        <v>4969</v>
      </c>
      <c r="BA49" s="20" t="s">
        <v>4965</v>
      </c>
      <c r="BB49" s="21"/>
      <c r="BC49" s="21"/>
      <c r="BD49" s="21"/>
      <c r="BE49" s="21"/>
      <c r="BF49" s="21"/>
      <c r="BG49" s="21"/>
      <c r="BH49" s="21"/>
      <c r="BI49" s="21"/>
      <c r="BJ49" s="21"/>
      <c r="BK49" s="21"/>
      <c r="BL49" s="21"/>
    </row>
    <row r="50" spans="1:64" ht="15.75" customHeight="1">
      <c r="A50" s="17"/>
      <c r="B50" s="11"/>
      <c r="C50" s="18"/>
      <c r="D50" s="19" t="s">
        <v>4960</v>
      </c>
      <c r="E50" s="19" t="s">
        <v>4963</v>
      </c>
      <c r="F50" s="19" t="s">
        <v>4964</v>
      </c>
      <c r="G50" s="19" t="s">
        <v>4951</v>
      </c>
      <c r="H50" s="19" t="s">
        <v>4946</v>
      </c>
      <c r="I50" s="19" t="s">
        <v>6022</v>
      </c>
      <c r="J50" s="19" t="s">
        <v>4943</v>
      </c>
      <c r="K50" s="19" t="s">
        <v>4944</v>
      </c>
      <c r="L50" s="19" t="s">
        <v>4937</v>
      </c>
      <c r="M50" s="19" t="s">
        <v>5996</v>
      </c>
      <c r="N50" s="19" t="s">
        <v>4935</v>
      </c>
      <c r="O50" s="19" t="s">
        <v>4930</v>
      </c>
      <c r="P50" s="19" t="s">
        <v>5981</v>
      </c>
      <c r="Q50" s="19" t="s">
        <v>4904</v>
      </c>
      <c r="R50" s="19" t="s">
        <v>4896</v>
      </c>
      <c r="S50" s="19" t="s">
        <v>4892</v>
      </c>
      <c r="T50" s="19" t="s">
        <v>4884</v>
      </c>
      <c r="U50" s="19" t="s">
        <v>4881</v>
      </c>
      <c r="V50" s="19" t="s">
        <v>5242</v>
      </c>
      <c r="W50" s="19" t="s">
        <v>4833</v>
      </c>
      <c r="X50" s="19" t="s">
        <v>4828</v>
      </c>
      <c r="Y50" s="19" t="s">
        <v>4825</v>
      </c>
      <c r="Z50" s="19" t="s">
        <v>4820</v>
      </c>
      <c r="AA50" s="19" t="s">
        <v>4812</v>
      </c>
      <c r="AB50" s="19" t="s">
        <v>5206</v>
      </c>
      <c r="AC50" s="19" t="s">
        <v>4814</v>
      </c>
      <c r="AD50" s="19" t="s">
        <v>4808</v>
      </c>
      <c r="AE50" s="19" t="s">
        <v>4811</v>
      </c>
      <c r="AF50" s="19" t="s">
        <v>4799</v>
      </c>
      <c r="AG50" s="19" t="s">
        <v>4798</v>
      </c>
      <c r="AH50" s="19" t="s">
        <v>5187</v>
      </c>
      <c r="AI50" s="19" t="s">
        <v>4796</v>
      </c>
      <c r="AJ50" s="19" t="s">
        <v>4790</v>
      </c>
      <c r="AK50" s="19" t="s">
        <v>4792</v>
      </c>
      <c r="AL50" s="19" t="s">
        <v>4787</v>
      </c>
      <c r="AM50" s="19" t="s">
        <v>4778</v>
      </c>
      <c r="AN50" s="19" t="s">
        <v>4773</v>
      </c>
      <c r="AO50" s="19" t="s">
        <v>4752</v>
      </c>
      <c r="AP50" s="19" t="s">
        <v>4754</v>
      </c>
      <c r="AQ50" s="19" t="s">
        <v>4750</v>
      </c>
      <c r="AR50" s="19" t="s">
        <v>4746</v>
      </c>
      <c r="AS50" s="19" t="s">
        <v>4738</v>
      </c>
      <c r="AT50" s="19" t="s">
        <v>4737</v>
      </c>
      <c r="AU50" s="19" t="s">
        <v>4734</v>
      </c>
      <c r="AV50" s="19" t="s">
        <v>4732</v>
      </c>
      <c r="AW50" s="19" t="s">
        <v>4728</v>
      </c>
      <c r="AX50" s="19" t="s">
        <v>4726</v>
      </c>
      <c r="AY50" s="19" t="s">
        <v>4724</v>
      </c>
      <c r="AZ50" s="19" t="s">
        <v>4720</v>
      </c>
      <c r="BA50" s="20" t="s">
        <v>4715</v>
      </c>
      <c r="BB50" s="21"/>
      <c r="BC50" s="21"/>
      <c r="BD50" s="21"/>
      <c r="BE50" s="21"/>
      <c r="BF50" s="21"/>
      <c r="BG50" s="21"/>
      <c r="BH50" s="21"/>
      <c r="BI50" s="21"/>
      <c r="BJ50" s="21"/>
      <c r="BK50" s="21"/>
      <c r="BL50" s="21"/>
    </row>
  </sheetData>
  <sheetCalcPr fullCalcOnLoad="1"/>
  <phoneticPr fontId="11" type="noConversion"/>
  <pageMargins left="0.75" right="0.75" top="1" bottom="1" header="0.5" footer="0.5"/>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Public Access to Information</vt:lpstr>
      <vt:lpstr>Political Financing</vt:lpstr>
      <vt:lpstr>Electoral Oversight</vt:lpstr>
      <vt:lpstr>Executive Accountability</vt:lpstr>
      <vt:lpstr>Legislative Accountability</vt:lpstr>
      <vt:lpstr>Judicial Accountability</vt:lpstr>
      <vt:lpstr>State Budget Processes</vt:lpstr>
      <vt:lpstr>State Civil Service Management</vt:lpstr>
      <vt:lpstr>Procurement</vt:lpstr>
      <vt:lpstr>Internal Auditing</vt:lpstr>
      <vt:lpstr> Lobbying Disclosure</vt:lpstr>
      <vt:lpstr>Ethics Enforcement Entities</vt:lpstr>
      <vt:lpstr>State Pension Fund Management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 Kaehny</cp:lastModifiedBy>
  <dcterms:created xsi:type="dcterms:W3CDTF">2015-10-06T21:30:20Z</dcterms:created>
  <dcterms:modified xsi:type="dcterms:W3CDTF">2015-11-13T23:00:39Z</dcterms:modified>
</cp:coreProperties>
</file>